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EstaPasta_de_trabalho"/>
  <mc:AlternateContent xmlns:mc="http://schemas.openxmlformats.org/markup-compatibility/2006">
    <mc:Choice Requires="x15">
      <x15ac:absPath xmlns:x15ac="http://schemas.microsoft.com/office/spreadsheetml/2010/11/ac" url="U:\COMPRAS\COMPRAS E LICITAÇÃO\PASTA 2024\PROCEDIMENTOS LICITATORIOS\CONCORRENCIA\CP 16 ASFALTO BRUMADINHO A BONFIM\NOVOS DOCUMENTOS 22-11\"/>
    </mc:Choice>
  </mc:AlternateContent>
  <xr:revisionPtr revIDLastSave="0" documentId="8_{5B5B15FC-B564-48E7-BEE2-A9C2D00812BA}" xr6:coauthVersionLast="47" xr6:coauthVersionMax="47" xr10:uidLastSave="{00000000-0000-0000-0000-000000000000}"/>
  <bookViews>
    <workbookView xWindow="-120" yWindow="-120" windowWidth="20730" windowHeight="11160" tabRatio="776" xr2:uid="{00000000-000D-0000-FFFF-FFFF00000000}"/>
  </bookViews>
  <sheets>
    <sheet name="PLANILHA" sheetId="27" r:id="rId1"/>
    <sheet name="ABC MÃO DE OBRA" sheetId="43" state="hidden" r:id="rId2"/>
    <sheet name="CRONOGRAMA" sheetId="24" r:id="rId3"/>
    <sheet name="BDI" sheetId="25" r:id="rId4"/>
    <sheet name="CRONOGRAMA (2)" sheetId="28" state="hidden" r:id="rId5"/>
    <sheet name="BDI DIF" sheetId="46" r:id="rId6"/>
    <sheet name="CPUS" sheetId="26" r:id="rId7"/>
    <sheet name="COTAÇÕES" sheetId="32" state="hidden" r:id="rId8"/>
    <sheet name="SICRO" sheetId="31" state="hidden" r:id="rId9"/>
    <sheet name="SUDECAP" sheetId="30" state="hidden" r:id="rId10"/>
    <sheet name="MEMÓRIA" sheetId="23" state="hidden" r:id="rId11"/>
    <sheet name="SETOP" sheetId="22" state="hidden" r:id="rId12"/>
    <sheet name="MOB. E DESM." sheetId="45" r:id="rId13"/>
    <sheet name="CANTEIRO" sheetId="42" state="hidden" r:id="rId14"/>
    <sheet name="ADM RESUMO" sheetId="41" state="hidden" r:id="rId15"/>
    <sheet name="ADM FIXA" sheetId="36" state="hidden" r:id="rId16"/>
    <sheet name="ADM VINCULADA" sheetId="37" state="hidden" r:id="rId17"/>
    <sheet name="ADM VARIÁVEL (QUANT)" sheetId="38" state="hidden" r:id="rId18"/>
    <sheet name="ADM VARIÁVEL (CUSTO)" sheetId="39" state="hidden" r:id="rId19"/>
    <sheet name="ADM MANUTENÇÃO" sheetId="40" state="hidden" r:id="rId20"/>
    <sheet name="BET - TRANSP - REFINARIA" sheetId="33" state="hidden" r:id="rId21"/>
    <sheet name="BET - BINÔMIO" sheetId="35" state="hidden" r:id="rId22"/>
    <sheet name="BET - AQUISIÇÃO" sheetId="34" state="hidden" r:id="rId23"/>
    <sheet name="SINAPI" sheetId="20" state="hidden" r:id="rId24"/>
  </sheets>
  <externalReferences>
    <externalReference r:id="rId25"/>
    <externalReference r:id="rId26"/>
  </externalReferences>
  <definedNames>
    <definedName name="_0">NA()</definedName>
    <definedName name="_0_1" localSheetId="19">#REF!</definedName>
    <definedName name="_0_1" localSheetId="14">#REF!</definedName>
    <definedName name="_0_1" localSheetId="18">#REF!</definedName>
    <definedName name="_0_1" localSheetId="13">#REF!</definedName>
    <definedName name="_0_1">#REF!</definedName>
    <definedName name="_0_2" localSheetId="19">#REF!</definedName>
    <definedName name="_0_2" localSheetId="14">#REF!</definedName>
    <definedName name="_0_2" localSheetId="18">#REF!</definedName>
    <definedName name="_0_2" localSheetId="13">#REF!</definedName>
    <definedName name="_0_2">#REF!</definedName>
    <definedName name="_Order1">255</definedName>
    <definedName name="_r">'[1]plan.1 - VAZÕES TOTAIS'!$F$8</definedName>
    <definedName name="anscount">3</definedName>
    <definedName name="_xlnm.Print_Area" localSheetId="15">'ADM FIXA'!$A$1:$K$51</definedName>
    <definedName name="_xlnm.Print_Area" localSheetId="19">'ADM MANUTENÇÃO'!$A$1:$I$19</definedName>
    <definedName name="_xlnm.Print_Area" localSheetId="17">'ADM VARIÁVEL (QUANT)'!$A$1:$H$254</definedName>
    <definedName name="_xlnm.Print_Area" localSheetId="16">'ADM VINCULADA'!$A$1:$K$50</definedName>
    <definedName name="_xlnm.Print_Area" localSheetId="3">BDI!$A$1:$I$32</definedName>
    <definedName name="_xlnm.Print_Area" localSheetId="5">'BDI DIF'!$A$1:$I$32</definedName>
    <definedName name="_xlnm.Print_Area" localSheetId="6">CPUS!$A$1:$J$127</definedName>
    <definedName name="_xlnm.Print_Area" localSheetId="2">CRONOGRAMA!$A$1:$Q$45</definedName>
    <definedName name="_xlnm.Print_Area" localSheetId="0">PLANILHA!$A$1:$J$269</definedName>
    <definedName name="CdQtEqA">2</definedName>
    <definedName name="CdQtEqP">2</definedName>
    <definedName name="CdQtMoA">2</definedName>
    <definedName name="CdQtMoP">2</definedName>
    <definedName name="CdQtMpA">5</definedName>
    <definedName name="CdQtMpP">5</definedName>
    <definedName name="CdQtTrA">2</definedName>
    <definedName name="CdQtTrP">2</definedName>
    <definedName name="Cliente">""</definedName>
    <definedName name="COTAS">#REF!+#REF!</definedName>
    <definedName name="EmpAux">""</definedName>
    <definedName name="Esgoto">#REF!</definedName>
    <definedName name="Excel_BuiltIn_Print_Area_2">'[2]Q-1- Quantitativos Aproximados'!#REF!</definedName>
    <definedName name="Excel_BuiltIn_Print_Area_2_1" localSheetId="19">#REF!</definedName>
    <definedName name="Excel_BuiltIn_Print_Area_2_1" localSheetId="14">#REF!</definedName>
    <definedName name="Excel_BuiltIn_Print_Area_2_1" localSheetId="18">#REF!</definedName>
    <definedName name="Excel_BuiltIn_Print_Area_2_1" localSheetId="13">#REF!</definedName>
    <definedName name="Excel_BuiltIn_Print_Area_2_1">#REF!</definedName>
    <definedName name="Excel_BuiltIn_Print_Area_3" localSheetId="19">#REF!</definedName>
    <definedName name="Excel_BuiltIn_Print_Area_3" localSheetId="14">#REF!</definedName>
    <definedName name="Excel_BuiltIn_Print_Area_3" localSheetId="18">#REF!</definedName>
    <definedName name="Excel_BuiltIn_Print_Area_3" localSheetId="13">#REF!</definedName>
    <definedName name="Excel_BuiltIn_Print_Area_3">#REF!</definedName>
    <definedName name="fdasf" localSheetId="19">#REF!</definedName>
    <definedName name="fdasf" localSheetId="14">#REF!</definedName>
    <definedName name="fdasf" localSheetId="18">#REF!</definedName>
    <definedName name="fdasf" localSheetId="13">#REF!</definedName>
    <definedName name="fdasf">#REF!</definedName>
    <definedName name="jlkjljlk">#REF!</definedName>
    <definedName name="Local">""</definedName>
    <definedName name="NLEq">4</definedName>
    <definedName name="NLMo">6</definedName>
    <definedName name="NLMp">5</definedName>
    <definedName name="NLTr">3</definedName>
    <definedName name="Obra">""</definedName>
    <definedName name="OLE_LINK1_1">#REF!</definedName>
    <definedName name="OLE_LINK1_2">#REF!</definedName>
    <definedName name="OnOff">"ON"</definedName>
    <definedName name="Ponto">#REF!</definedName>
    <definedName name="Q__ls">NA()</definedName>
    <definedName name="Q__ls_1">#REF!</definedName>
    <definedName name="Q__ls_2">#REF!</definedName>
    <definedName name="Rugosidade">#REF!</definedName>
    <definedName name="sencount">1</definedName>
    <definedName name="TABELA_COTAS">#REF!</definedName>
    <definedName name="tc">#REF!</definedName>
    <definedName name="_xlnm.Print_Titles" localSheetId="15">'ADM FIXA'!$1:$2</definedName>
    <definedName name="_xlnm.Print_Titles" localSheetId="6">CPUS!$1:$1</definedName>
    <definedName name="_xlnm.Print_Titles" localSheetId="0">PLANILHA!$1:$5</definedName>
    <definedName name="TMIN" localSheetId="19">#REF!</definedName>
    <definedName name="TMIN" localSheetId="14">#REF!</definedName>
    <definedName name="TMIN" localSheetId="18">#REF!</definedName>
    <definedName name="TMIN" localSheetId="13">#REF!</definedName>
    <definedName name="TMIN">#REF!</definedName>
    <definedName name="TR" localSheetId="19">#REF!</definedName>
    <definedName name="TR" localSheetId="14">#REF!</definedName>
    <definedName name="TR" localSheetId="18">#REF!</definedName>
    <definedName name="TR" localSheetId="13">#REF!</definedName>
    <definedName name="TR">#REF!</definedName>
    <definedName name="UnidAux" localSheetId="15">IF(EmpAux="",VLOOKUP(CpuAux,REC,4,0),VLOOKUP(CpuAux,INDIRECT(EmpAux&amp;"!REC"),4,0))</definedName>
    <definedName name="UnidAux" localSheetId="19">IF(EmpAux="",VLOOKUP(CpuAux,REC,4,0),VLOOKUP(CpuAux,INDIRECT(EmpAux&amp;"!REC"),4,0))</definedName>
    <definedName name="UnidAux" localSheetId="14">IF(EmpAux="",VLOOKUP(CpuAux,REC,4,0),VLOOKUP(CpuAux,INDIRECT(EmpAux&amp;"!REC"),4,0))</definedName>
    <definedName name="UnidAux" localSheetId="18">IF(EmpAux="",VLOOKUP(CpuAux,REC,4,0),VLOOKUP(CpuAux,INDIRECT(EmpAux&amp;"!REC"),4,0))</definedName>
    <definedName name="UnidAux" localSheetId="17">IF(EmpAux="",VLOOKUP(CpuAux,REC,4,0),VLOOKUP(CpuAux,INDIRECT(EmpAux&amp;"!REC"),4,0))</definedName>
    <definedName name="UnidAux" localSheetId="16">IF(EmpAux="",VLOOKUP(CpuAux,REC,4,0),VLOOKUP(CpuAux,INDIRECT(EmpAux&amp;"!REC"),4,0))</definedName>
    <definedName name="UnidAux" localSheetId="5">IF([0]!EmpAux="",VLOOKUP(CpuAux,REC,4,0),VLOOKUP(CpuAux,INDIRECT([0]!EmpAux&amp;"!REC"),4,0))</definedName>
    <definedName name="UnidAux" localSheetId="22">IF(EmpAux="",VLOOKUP(CpuAux,REC,4,0),VLOOKUP(CpuAux,INDIRECT(EmpAux&amp;"!REC"),4,0))</definedName>
    <definedName name="UnidAux" localSheetId="21">IF(EmpAux="",VLOOKUP(CpuAux,REC,4,0),VLOOKUP(CpuAux,INDIRECT(EmpAux&amp;"!REC"),4,0))</definedName>
    <definedName name="UnidAux" localSheetId="20">IF([0]!EmpAux="",VLOOKUP(CpuAux,REC,4,0),VLOOKUP(CpuAux,INDIRECT([0]!EmpAux&amp;"!REC"),4,0))</definedName>
    <definedName name="UnidAux" localSheetId="13">IF(EmpAux="",VLOOKUP(CpuAux,REC,4,0),VLOOKUP(CpuAux,INDIRECT(EmpAux&amp;"!REC"),4,0))</definedName>
    <definedName name="UnidAux">IF(EmpAux="",VLOOKUP(CpuAux,REC,4,0),VLOOKUP(CpuAux,INDIRECT(EmpAux&amp;"!REC"),4,0))</definedName>
    <definedName name="XX" localSheetId="19">#REF!+#REF!</definedName>
    <definedName name="XX" localSheetId="14">#REF!+#REF!</definedName>
    <definedName name="XX" localSheetId="18">#REF!+#REF!</definedName>
    <definedName name="XX" localSheetId="13">#REF!+#REF!</definedName>
    <definedName name="XX">#REF!+#REF!</definedName>
  </definedNames>
  <calcPr calcId="191029"/>
  <customWorkbookViews>
    <customWorkbookView name="Glaydson Fernando da Silva - Modo de exibição pessoal" guid="{183009F4-9B61-4920-A1A1-7841A9FA9FBD}" mergeInterval="0" personalView="1" xWindow="-3" windowWidth="998" windowHeight="1040" tabRatio="720" activeSheetId="1"/>
    <customWorkbookView name="Gabriela - Modo de exibição pessoal" guid="{A23B24A7-DE11-4CFB-AE25-615B8A95E296}" mergeInterval="0" personalView="1" xWindow="960" windowWidth="960" windowHeight="1040" tabRatio="72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9" i="45" l="1"/>
  <c r="I18" i="45"/>
  <c r="F109" i="27" l="1"/>
  <c r="G109" i="27"/>
  <c r="D109" i="27"/>
  <c r="E109" i="27"/>
  <c r="B109" i="27"/>
  <c r="H109" i="27" l="1"/>
  <c r="A126" i="26"/>
  <c r="F62" i="27" l="1"/>
  <c r="F64" i="27" s="1"/>
  <c r="F59" i="27"/>
  <c r="F58" i="27"/>
  <c r="F61" i="27" s="1"/>
  <c r="F63" i="27" l="1"/>
  <c r="F65" i="27" s="1"/>
  <c r="F60" i="27"/>
  <c r="G64" i="27" l="1"/>
  <c r="E64" i="27"/>
  <c r="D64" i="27"/>
  <c r="B64" i="27"/>
  <c r="H64" i="27" l="1"/>
  <c r="G51" i="26"/>
  <c r="B31" i="46" l="1"/>
  <c r="B30" i="46"/>
  <c r="B29" i="46"/>
  <c r="B28" i="46"/>
  <c r="B27" i="46"/>
  <c r="B26" i="46"/>
  <c r="B25" i="46"/>
  <c r="I32" i="46"/>
  <c r="H2" i="27" s="1"/>
  <c r="A9" i="46"/>
  <c r="A7" i="46"/>
  <c r="A5" i="46"/>
  <c r="G60" i="27"/>
  <c r="I60" i="27" s="1"/>
  <c r="G59" i="27"/>
  <c r="I59" i="27" s="1"/>
  <c r="G63" i="27"/>
  <c r="I63" i="27" s="1"/>
  <c r="F123" i="26"/>
  <c r="H123" i="26" s="1"/>
  <c r="H120" i="26"/>
  <c r="C121" i="26"/>
  <c r="D121" i="26"/>
  <c r="E121" i="26"/>
  <c r="G121" i="26"/>
  <c r="H121" i="26" s="1"/>
  <c r="H122" i="26"/>
  <c r="C124" i="26"/>
  <c r="D124" i="26"/>
  <c r="E124" i="26"/>
  <c r="G124" i="26"/>
  <c r="H124" i="26" s="1"/>
  <c r="G119" i="26"/>
  <c r="H119" i="26" s="1"/>
  <c r="E119" i="26"/>
  <c r="D119" i="26"/>
  <c r="C119" i="26"/>
  <c r="G118" i="26"/>
  <c r="H118" i="26" s="1"/>
  <c r="E118" i="26"/>
  <c r="D118" i="26"/>
  <c r="C118" i="26"/>
  <c r="G112" i="26"/>
  <c r="H112" i="26" s="1"/>
  <c r="E112" i="26"/>
  <c r="D112" i="26"/>
  <c r="C112" i="26"/>
  <c r="G113" i="26"/>
  <c r="H113" i="26" s="1"/>
  <c r="E113" i="26"/>
  <c r="D113" i="26"/>
  <c r="C113" i="26"/>
  <c r="G111" i="26"/>
  <c r="H111" i="26" s="1"/>
  <c r="E111" i="26"/>
  <c r="D111" i="26"/>
  <c r="C111" i="26"/>
  <c r="G106" i="26"/>
  <c r="H106" i="26" s="1"/>
  <c r="E106" i="26"/>
  <c r="D106" i="26"/>
  <c r="C106" i="26"/>
  <c r="G105" i="26"/>
  <c r="H105" i="26" s="1"/>
  <c r="E105" i="26"/>
  <c r="D105" i="26"/>
  <c r="C105" i="26"/>
  <c r="H125" i="26" l="1"/>
  <c r="H117" i="26" s="1"/>
  <c r="H114" i="26"/>
  <c r="H110" i="26" s="1"/>
  <c r="H107" i="26"/>
  <c r="H104" i="26" s="1"/>
  <c r="F55" i="26" l="1"/>
  <c r="C53" i="26"/>
  <c r="F51" i="26"/>
  <c r="C51" i="26"/>
  <c r="H45" i="26"/>
  <c r="H22" i="26"/>
  <c r="G13" i="26"/>
  <c r="G14" i="26"/>
  <c r="F143" i="27"/>
  <c r="F138" i="27"/>
  <c r="F112" i="27"/>
  <c r="K90" i="26"/>
  <c r="H100" i="26"/>
  <c r="J90" i="26"/>
  <c r="H99" i="26"/>
  <c r="G94" i="26"/>
  <c r="G93" i="26"/>
  <c r="J89" i="26"/>
  <c r="G83" i="26"/>
  <c r="H83" i="26" s="1"/>
  <c r="E83" i="26"/>
  <c r="D83" i="26"/>
  <c r="C83" i="26"/>
  <c r="G82" i="26"/>
  <c r="H82" i="26" s="1"/>
  <c r="E82" i="26"/>
  <c r="D82" i="26"/>
  <c r="C82" i="26"/>
  <c r="G77" i="26"/>
  <c r="H77" i="26" s="1"/>
  <c r="E77" i="26"/>
  <c r="D77" i="26"/>
  <c r="C77" i="26"/>
  <c r="G76" i="26"/>
  <c r="H76" i="26" s="1"/>
  <c r="E76" i="26"/>
  <c r="D76" i="26"/>
  <c r="C76" i="26"/>
  <c r="F100" i="27"/>
  <c r="F96" i="27"/>
  <c r="F92" i="27"/>
  <c r="F91" i="27"/>
  <c r="H51" i="26" l="1"/>
  <c r="H84" i="26"/>
  <c r="H81" i="26" s="1"/>
  <c r="J91" i="26"/>
  <c r="G95" i="26"/>
  <c r="H78" i="26"/>
  <c r="H75" i="26" s="1"/>
  <c r="G97" i="26" l="1"/>
  <c r="H101" i="26" l="1"/>
  <c r="H87" i="26" s="1"/>
  <c r="H59" i="27" l="1"/>
  <c r="H60" i="27"/>
  <c r="D127" i="26" l="1"/>
  <c r="D126" i="26"/>
  <c r="J45" i="24"/>
  <c r="J44" i="24"/>
  <c r="A127" i="26" l="1"/>
  <c r="G193" i="27" l="1"/>
  <c r="G192" i="27"/>
  <c r="G191" i="27"/>
  <c r="G190" i="27"/>
  <c r="G200" i="27"/>
  <c r="G199" i="27"/>
  <c r="G198" i="27"/>
  <c r="G197" i="27"/>
  <c r="G196" i="27"/>
  <c r="G195" i="27"/>
  <c r="G207" i="27"/>
  <c r="G206" i="27"/>
  <c r="G205" i="27"/>
  <c r="G204" i="27"/>
  <c r="G203" i="27"/>
  <c r="G202" i="27"/>
  <c r="G214" i="27"/>
  <c r="G213" i="27"/>
  <c r="G212" i="27"/>
  <c r="G211" i="27"/>
  <c r="G210" i="27"/>
  <c r="G209" i="27"/>
  <c r="G223" i="27"/>
  <c r="G222" i="27"/>
  <c r="G221" i="27"/>
  <c r="G220" i="27"/>
  <c r="G219" i="27"/>
  <c r="G218" i="27"/>
  <c r="G217" i="27"/>
  <c r="G216" i="27"/>
  <c r="E223" i="27"/>
  <c r="E222" i="27"/>
  <c r="E221" i="27"/>
  <c r="E220" i="27"/>
  <c r="E219" i="27"/>
  <c r="E218" i="27"/>
  <c r="E217" i="27"/>
  <c r="E216" i="27"/>
  <c r="E214" i="27"/>
  <c r="E213" i="27"/>
  <c r="E212" i="27"/>
  <c r="E211" i="27"/>
  <c r="E210" i="27"/>
  <c r="E209" i="27"/>
  <c r="E207" i="27"/>
  <c r="E206" i="27"/>
  <c r="E205" i="27"/>
  <c r="E204" i="27"/>
  <c r="E203" i="27"/>
  <c r="E202" i="27"/>
  <c r="E200" i="27"/>
  <c r="E199" i="27"/>
  <c r="E198" i="27"/>
  <c r="E197" i="27"/>
  <c r="E196" i="27"/>
  <c r="E195" i="27"/>
  <c r="E193" i="27"/>
  <c r="E192" i="27"/>
  <c r="E191" i="27"/>
  <c r="E190" i="27"/>
  <c r="D193" i="27"/>
  <c r="D192" i="27"/>
  <c r="D191" i="27"/>
  <c r="D190" i="27"/>
  <c r="D200" i="27"/>
  <c r="D199" i="27"/>
  <c r="D198" i="27"/>
  <c r="D197" i="27"/>
  <c r="D196" i="27"/>
  <c r="D195" i="27"/>
  <c r="D207" i="27"/>
  <c r="D206" i="27"/>
  <c r="D205" i="27"/>
  <c r="D204" i="27"/>
  <c r="D203" i="27"/>
  <c r="D202" i="27"/>
  <c r="D214" i="27"/>
  <c r="D213" i="27"/>
  <c r="D212" i="27"/>
  <c r="D211" i="27"/>
  <c r="D210" i="27"/>
  <c r="D209" i="27"/>
  <c r="D223" i="27"/>
  <c r="D222" i="27"/>
  <c r="D221" i="27"/>
  <c r="D220" i="27"/>
  <c r="D219" i="27"/>
  <c r="D218" i="27"/>
  <c r="D217" i="27"/>
  <c r="D216" i="27"/>
  <c r="B223" i="27"/>
  <c r="B222" i="27"/>
  <c r="B221" i="27"/>
  <c r="B220" i="27"/>
  <c r="B219" i="27"/>
  <c r="B218" i="27"/>
  <c r="B217" i="27"/>
  <c r="B216" i="27"/>
  <c r="B214" i="27"/>
  <c r="B213" i="27"/>
  <c r="B212" i="27"/>
  <c r="B211" i="27"/>
  <c r="B210" i="27"/>
  <c r="B209" i="27"/>
  <c r="B207" i="27"/>
  <c r="B206" i="27"/>
  <c r="B205" i="27"/>
  <c r="B204" i="27"/>
  <c r="B203" i="27"/>
  <c r="B202" i="27"/>
  <c r="B200" i="27"/>
  <c r="B199" i="27"/>
  <c r="B198" i="27"/>
  <c r="B197" i="27"/>
  <c r="B196" i="27"/>
  <c r="B195" i="27"/>
  <c r="B193" i="27"/>
  <c r="B192" i="27"/>
  <c r="B191" i="27"/>
  <c r="B190" i="27"/>
  <c r="F70" i="26" l="1"/>
  <c r="C69" i="26"/>
  <c r="D69" i="26"/>
  <c r="E69" i="26"/>
  <c r="G69" i="26"/>
  <c r="H69" i="26" s="1"/>
  <c r="C70" i="26"/>
  <c r="D70" i="26"/>
  <c r="E70" i="26"/>
  <c r="G70" i="26"/>
  <c r="C68" i="26"/>
  <c r="D68" i="26"/>
  <c r="E68" i="26"/>
  <c r="G68" i="26"/>
  <c r="F67" i="26"/>
  <c r="C67" i="26"/>
  <c r="D67" i="26"/>
  <c r="E67" i="26"/>
  <c r="G67" i="26"/>
  <c r="B10" i="27"/>
  <c r="D10" i="27"/>
  <c r="E10" i="27"/>
  <c r="G10" i="27"/>
  <c r="H10" i="27" s="1"/>
  <c r="B11" i="27"/>
  <c r="D11" i="27"/>
  <c r="E11" i="27"/>
  <c r="G11" i="27"/>
  <c r="B12" i="27"/>
  <c r="D12" i="27"/>
  <c r="E12" i="27"/>
  <c r="G12" i="27"/>
  <c r="H12" i="27" s="1"/>
  <c r="B13" i="27"/>
  <c r="D13" i="27"/>
  <c r="E13" i="27"/>
  <c r="G13" i="27"/>
  <c r="H13" i="27" s="1"/>
  <c r="B14" i="27"/>
  <c r="D14" i="27"/>
  <c r="E14" i="27"/>
  <c r="G14" i="27"/>
  <c r="H14" i="27" s="1"/>
  <c r="B15" i="27"/>
  <c r="D15" i="27"/>
  <c r="E15" i="27"/>
  <c r="G15" i="27"/>
  <c r="H15" i="27" s="1"/>
  <c r="B16" i="27"/>
  <c r="D16" i="27"/>
  <c r="E16" i="27"/>
  <c r="G16" i="27"/>
  <c r="H16" i="27" s="1"/>
  <c r="B17" i="27"/>
  <c r="D17" i="27"/>
  <c r="E17" i="27"/>
  <c r="G17" i="27"/>
  <c r="H17" i="27" s="1"/>
  <c r="B18" i="27"/>
  <c r="D18" i="27"/>
  <c r="E18" i="27"/>
  <c r="G18" i="27"/>
  <c r="H18" i="27" s="1"/>
  <c r="B19" i="27"/>
  <c r="D19" i="27"/>
  <c r="E19" i="27"/>
  <c r="G19" i="27"/>
  <c r="H19" i="27" s="1"/>
  <c r="G9" i="27"/>
  <c r="E9" i="27"/>
  <c r="D9" i="27"/>
  <c r="B9" i="27"/>
  <c r="C62" i="26"/>
  <c r="D62" i="26"/>
  <c r="E62" i="26"/>
  <c r="G62" i="26"/>
  <c r="H62" i="26" s="1"/>
  <c r="C63" i="26"/>
  <c r="D63" i="26"/>
  <c r="E63" i="26"/>
  <c r="G63" i="26"/>
  <c r="H63" i="26" s="1"/>
  <c r="C64" i="26"/>
  <c r="D64" i="26"/>
  <c r="E64" i="26"/>
  <c r="G64" i="26"/>
  <c r="H64" i="26" s="1"/>
  <c r="C65" i="26"/>
  <c r="D65" i="26"/>
  <c r="E65" i="26"/>
  <c r="G65" i="26"/>
  <c r="H65" i="26" s="1"/>
  <c r="C66" i="26"/>
  <c r="D66" i="26"/>
  <c r="E66" i="26"/>
  <c r="G66" i="26"/>
  <c r="H66" i="26" s="1"/>
  <c r="C71" i="26"/>
  <c r="D71" i="26"/>
  <c r="E71" i="26"/>
  <c r="G71" i="26"/>
  <c r="H71" i="26" s="1"/>
  <c r="G61" i="26"/>
  <c r="H61" i="26" s="1"/>
  <c r="E61" i="26"/>
  <c r="D61" i="26"/>
  <c r="C61" i="26"/>
  <c r="G60" i="26"/>
  <c r="H60" i="26" s="1"/>
  <c r="E60" i="26"/>
  <c r="D60" i="26"/>
  <c r="C60" i="26"/>
  <c r="H70" i="26" l="1"/>
  <c r="H68" i="26"/>
  <c r="H67" i="26"/>
  <c r="H11" i="27"/>
  <c r="H72" i="26" l="1"/>
  <c r="H59" i="26" s="1"/>
  <c r="G7" i="27" s="1"/>
  <c r="H221" i="27" l="1"/>
  <c r="H218" i="27"/>
  <c r="H212" i="27"/>
  <c r="H211" i="27"/>
  <c r="H207" i="27"/>
  <c r="H206" i="27"/>
  <c r="H205" i="27"/>
  <c r="H202" i="27"/>
  <c r="H199" i="27"/>
  <c r="H198" i="27"/>
  <c r="H197" i="27"/>
  <c r="H196" i="27"/>
  <c r="H192" i="27"/>
  <c r="H191" i="27"/>
  <c r="H210" i="27" l="1"/>
  <c r="H219" i="27"/>
  <c r="H216" i="27"/>
  <c r="H203" i="27"/>
  <c r="H213" i="27"/>
  <c r="H222" i="27"/>
  <c r="H200" i="27"/>
  <c r="H220" i="27"/>
  <c r="H195" i="27"/>
  <c r="H209" i="27"/>
  <c r="H190" i="27"/>
  <c r="H217" i="27"/>
  <c r="H193" i="27"/>
  <c r="H204" i="27"/>
  <c r="H214" i="27"/>
  <c r="H223" i="27"/>
  <c r="F134" i="27" l="1"/>
  <c r="F133" i="27"/>
  <c r="F132" i="27"/>
  <c r="F71" i="27"/>
  <c r="F70" i="27"/>
  <c r="F73" i="27"/>
  <c r="F72" i="27"/>
  <c r="F120" i="27" l="1"/>
  <c r="F113" i="27"/>
  <c r="F102" i="27"/>
  <c r="F101" i="27"/>
  <c r="F95" i="27"/>
  <c r="F99" i="27"/>
  <c r="F105" i="27"/>
  <c r="F104" i="27"/>
  <c r="F123" i="27"/>
  <c r="F124" i="27"/>
  <c r="F119" i="27"/>
  <c r="F129" i="27"/>
  <c r="G97" i="27"/>
  <c r="D97" i="27"/>
  <c r="E97" i="27"/>
  <c r="B97" i="27"/>
  <c r="D95" i="27"/>
  <c r="E95" i="27"/>
  <c r="G95" i="27"/>
  <c r="H95" i="27" s="1"/>
  <c r="B95" i="27"/>
  <c r="F122" i="27"/>
  <c r="F121" i="27"/>
  <c r="H97" i="27" l="1"/>
  <c r="F84" i="27"/>
  <c r="F83" i="27"/>
  <c r="F77" i="27"/>
  <c r="B56" i="27" l="1"/>
  <c r="D56" i="27"/>
  <c r="E56" i="27"/>
  <c r="G56" i="27"/>
  <c r="H56" i="27" l="1"/>
  <c r="I15" i="45" l="1"/>
  <c r="I7" i="45"/>
  <c r="I8" i="45"/>
  <c r="I9" i="45"/>
  <c r="I10" i="45"/>
  <c r="I11" i="45"/>
  <c r="I12" i="45"/>
  <c r="I13" i="45"/>
  <c r="I14" i="45"/>
  <c r="I16" i="45"/>
  <c r="I17" i="45"/>
  <c r="I20" i="45"/>
  <c r="I21" i="45"/>
  <c r="I22" i="45"/>
  <c r="I23" i="45"/>
  <c r="I24" i="45"/>
  <c r="I25" i="45"/>
  <c r="I26" i="45"/>
  <c r="I27" i="45"/>
  <c r="I28" i="45"/>
  <c r="I29" i="45"/>
  <c r="I30" i="45"/>
  <c r="I31" i="45"/>
  <c r="I6" i="45"/>
  <c r="I5" i="45"/>
  <c r="I4" i="45" l="1"/>
  <c r="I32" i="45" s="1"/>
  <c r="Q36" i="24"/>
  <c r="F38" i="24"/>
  <c r="G38" i="24"/>
  <c r="H38" i="24"/>
  <c r="I38" i="24"/>
  <c r="M38" i="24"/>
  <c r="N38" i="24"/>
  <c r="O38" i="24"/>
  <c r="P38" i="24"/>
  <c r="E38" i="24"/>
  <c r="B36" i="24"/>
  <c r="F11" i="24"/>
  <c r="G11" i="24"/>
  <c r="H11" i="24"/>
  <c r="I11" i="24"/>
  <c r="J11" i="24"/>
  <c r="K11" i="24"/>
  <c r="L11" i="24"/>
  <c r="M11" i="24"/>
  <c r="N11" i="24"/>
  <c r="O11" i="24"/>
  <c r="P11" i="24"/>
  <c r="F14" i="24"/>
  <c r="G14" i="24"/>
  <c r="H14" i="24"/>
  <c r="I14" i="24"/>
  <c r="J14" i="24"/>
  <c r="K14" i="24"/>
  <c r="L14" i="24"/>
  <c r="M14" i="24"/>
  <c r="N14" i="24"/>
  <c r="O14" i="24"/>
  <c r="K17" i="24"/>
  <c r="L17" i="24"/>
  <c r="M17" i="24"/>
  <c r="N17" i="24"/>
  <c r="O17" i="24"/>
  <c r="P17" i="24"/>
  <c r="F20" i="24"/>
  <c r="G20" i="24"/>
  <c r="H20" i="24"/>
  <c r="I20" i="24"/>
  <c r="O20" i="24"/>
  <c r="P20" i="24"/>
  <c r="F23" i="24"/>
  <c r="G23" i="24"/>
  <c r="H23" i="24"/>
  <c r="I23" i="24"/>
  <c r="O23" i="24"/>
  <c r="P23" i="24"/>
  <c r="F26" i="24"/>
  <c r="G26" i="24"/>
  <c r="H26" i="24"/>
  <c r="I26" i="24"/>
  <c r="J26" i="24"/>
  <c r="K26" i="24"/>
  <c r="L26" i="24"/>
  <c r="M26" i="24"/>
  <c r="N26" i="24"/>
  <c r="F29" i="24"/>
  <c r="G29" i="24"/>
  <c r="H29" i="24"/>
  <c r="I29" i="24"/>
  <c r="J29" i="24"/>
  <c r="K29" i="24"/>
  <c r="L29" i="24"/>
  <c r="M29" i="24"/>
  <c r="F32" i="24"/>
  <c r="G32" i="24"/>
  <c r="K32" i="24"/>
  <c r="L32" i="24"/>
  <c r="M32" i="24"/>
  <c r="N32" i="24"/>
  <c r="O32" i="24"/>
  <c r="P32" i="24"/>
  <c r="F35" i="24"/>
  <c r="G35" i="24"/>
  <c r="H35" i="24"/>
  <c r="L35" i="24"/>
  <c r="M35" i="24"/>
  <c r="N35" i="24"/>
  <c r="O35" i="24"/>
  <c r="P35" i="24"/>
  <c r="Q49" i="37"/>
  <c r="Q47" i="37"/>
  <c r="Q48" i="37" s="1"/>
  <c r="C9" i="43"/>
  <c r="C8" i="43"/>
  <c r="J8" i="43" s="1"/>
  <c r="C4" i="43"/>
  <c r="J4" i="43" s="1"/>
  <c r="C7" i="43"/>
  <c r="J7" i="43" s="1"/>
  <c r="J9" i="43"/>
  <c r="C11" i="43"/>
  <c r="J11" i="43" s="1"/>
  <c r="C10" i="43"/>
  <c r="J10" i="43" s="1"/>
  <c r="C5" i="43"/>
  <c r="J5" i="43" s="1"/>
  <c r="J12" i="43"/>
  <c r="J6" i="43"/>
  <c r="G21" i="27" l="1"/>
  <c r="G22" i="27"/>
  <c r="E7" i="43"/>
  <c r="E6" i="43"/>
  <c r="E5" i="43"/>
  <c r="E4" i="43"/>
  <c r="AP7" i="42" l="1"/>
  <c r="AT14" i="42" s="1"/>
  <c r="AV14" i="42" s="1"/>
  <c r="AP6" i="42"/>
  <c r="AT13" i="42" s="1"/>
  <c r="AV13" i="42" s="1"/>
  <c r="AI6" i="42"/>
  <c r="AM8" i="42" s="1"/>
  <c r="AT8" i="42" s="1"/>
  <c r="AV8" i="42" s="1"/>
  <c r="AP5" i="42"/>
  <c r="AT12" i="42" s="1"/>
  <c r="AV12" i="42" s="1"/>
  <c r="AG5" i="42"/>
  <c r="AI5" i="42" s="1"/>
  <c r="AM9" i="42" s="1"/>
  <c r="AT9" i="42" s="1"/>
  <c r="AV9" i="42" s="1"/>
  <c r="AP4" i="42"/>
  <c r="AT11" i="42" s="1"/>
  <c r="AV11" i="42" s="1"/>
  <c r="AI4" i="42"/>
  <c r="AM3" i="42" s="1"/>
  <c r="AT3" i="42" s="1"/>
  <c r="AA4" i="42"/>
  <c r="Z4" i="42"/>
  <c r="Y4" i="42"/>
  <c r="N4" i="42"/>
  <c r="AP3" i="42"/>
  <c r="AT10" i="42" s="1"/>
  <c r="AV10" i="42" s="1"/>
  <c r="AI3" i="42"/>
  <c r="AI2" i="42"/>
  <c r="B32" i="41"/>
  <c r="B31" i="41"/>
  <c r="B30" i="41"/>
  <c r="B29" i="41"/>
  <c r="G10" i="41"/>
  <c r="H68" i="39"/>
  <c r="H69" i="39" s="1"/>
  <c r="F22" i="41" s="1"/>
  <c r="G22" i="41" s="1"/>
  <c r="K61" i="39"/>
  <c r="K62" i="39" s="1"/>
  <c r="H56" i="39"/>
  <c r="H55" i="39"/>
  <c r="K47" i="39"/>
  <c r="K48" i="39" s="1"/>
  <c r="H42" i="39"/>
  <c r="H41" i="39"/>
  <c r="K33" i="39"/>
  <c r="K34" i="39" s="1"/>
  <c r="H28" i="39"/>
  <c r="H27" i="39"/>
  <c r="H29" i="39" s="1"/>
  <c r="K19" i="39"/>
  <c r="K20" i="39" s="1"/>
  <c r="H14" i="39"/>
  <c r="H13" i="39"/>
  <c r="H6" i="39"/>
  <c r="H5" i="39"/>
  <c r="H209" i="38"/>
  <c r="H210" i="38"/>
  <c r="H211" i="38"/>
  <c r="H212" i="38"/>
  <c r="H213" i="38"/>
  <c r="H214" i="38"/>
  <c r="H215" i="38"/>
  <c r="H196" i="38"/>
  <c r="H197" i="38"/>
  <c r="H198" i="38"/>
  <c r="H199" i="38"/>
  <c r="H200" i="38"/>
  <c r="H201" i="38"/>
  <c r="H202" i="38"/>
  <c r="H203" i="38"/>
  <c r="H204" i="38"/>
  <c r="H205" i="38"/>
  <c r="H206" i="38"/>
  <c r="H207" i="38"/>
  <c r="H208" i="38"/>
  <c r="H216" i="38"/>
  <c r="H217" i="38"/>
  <c r="H218" i="38"/>
  <c r="H219" i="38"/>
  <c r="H220" i="38"/>
  <c r="H221" i="38"/>
  <c r="H222" i="38"/>
  <c r="H223" i="38"/>
  <c r="H224" i="38"/>
  <c r="H225" i="38"/>
  <c r="H226" i="38"/>
  <c r="H227" i="38"/>
  <c r="H228" i="38"/>
  <c r="H229" i="38"/>
  <c r="H230" i="38"/>
  <c r="H231" i="38"/>
  <c r="H232" i="38"/>
  <c r="H233" i="38"/>
  <c r="H187" i="38"/>
  <c r="H185" i="38"/>
  <c r="H184" i="38"/>
  <c r="H182" i="38"/>
  <c r="H183" i="38"/>
  <c r="H186" i="38"/>
  <c r="H188" i="38"/>
  <c r="H181" i="38"/>
  <c r="H141" i="38"/>
  <c r="H138" i="38"/>
  <c r="H43" i="39" l="1"/>
  <c r="H57" i="39"/>
  <c r="K63" i="39" s="1"/>
  <c r="F21" i="41" s="1"/>
  <c r="Y5" i="42"/>
  <c r="AM6" i="42"/>
  <c r="AT6" i="42" s="1"/>
  <c r="AV6" i="42" s="1"/>
  <c r="AP8" i="42"/>
  <c r="AV3" i="42"/>
  <c r="AM5" i="42"/>
  <c r="AT5" i="42" s="1"/>
  <c r="AV5" i="42" s="1"/>
  <c r="AG7" i="42"/>
  <c r="AI7" i="42" s="1"/>
  <c r="K49" i="39"/>
  <c r="F20" i="41" s="1"/>
  <c r="K35" i="39"/>
  <c r="F19" i="41" s="1"/>
  <c r="H15" i="39"/>
  <c r="K21" i="39" s="1"/>
  <c r="F18" i="41" s="1"/>
  <c r="H7" i="39"/>
  <c r="F17" i="41" s="1"/>
  <c r="H190" i="38"/>
  <c r="H109" i="38"/>
  <c r="H110" i="38"/>
  <c r="H99" i="38"/>
  <c r="H100" i="38"/>
  <c r="H101" i="38"/>
  <c r="H98" i="38"/>
  <c r="H91" i="38"/>
  <c r="H92" i="38"/>
  <c r="H93" i="38"/>
  <c r="H94" i="38"/>
  <c r="H96" i="38"/>
  <c r="H97" i="38"/>
  <c r="H89" i="38"/>
  <c r="H36" i="38"/>
  <c r="H35" i="38"/>
  <c r="H79" i="38"/>
  <c r="H46" i="38"/>
  <c r="H47" i="38"/>
  <c r="H49" i="38"/>
  <c r="H62" i="38"/>
  <c r="H63" i="38"/>
  <c r="H64" i="38"/>
  <c r="H65" i="38"/>
  <c r="H66" i="38"/>
  <c r="H67" i="38"/>
  <c r="H70" i="38"/>
  <c r="H71" i="38"/>
  <c r="H72" i="38"/>
  <c r="H74" i="38"/>
  <c r="H75" i="38"/>
  <c r="H76" i="38"/>
  <c r="H77" i="38"/>
  <c r="H78" i="38"/>
  <c r="H80" i="38"/>
  <c r="H81" i="38"/>
  <c r="H82" i="38"/>
  <c r="H45" i="38"/>
  <c r="H53" i="38"/>
  <c r="H54" i="38"/>
  <c r="H55" i="38"/>
  <c r="H56" i="38"/>
  <c r="H57" i="38"/>
  <c r="H58" i="38"/>
  <c r="H59" i="38"/>
  <c r="H60" i="38"/>
  <c r="H61" i="38"/>
  <c r="H68" i="38"/>
  <c r="H69" i="38"/>
  <c r="H73" i="38"/>
  <c r="H27" i="38"/>
  <c r="H28" i="38"/>
  <c r="H29" i="38"/>
  <c r="H30" i="38"/>
  <c r="H31" i="38"/>
  <c r="H32" i="38"/>
  <c r="H33" i="38"/>
  <c r="H34" i="38"/>
  <c r="H37" i="38"/>
  <c r="H38" i="38"/>
  <c r="H39" i="38"/>
  <c r="H26" i="38"/>
  <c r="H18" i="38"/>
  <c r="H17" i="38"/>
  <c r="H16" i="38"/>
  <c r="H15" i="38"/>
  <c r="H14" i="38"/>
  <c r="H13" i="38"/>
  <c r="H7" i="38"/>
  <c r="H6" i="38"/>
  <c r="H245" i="38"/>
  <c r="H195" i="38"/>
  <c r="H159" i="38"/>
  <c r="H158" i="38"/>
  <c r="H157" i="38"/>
  <c r="H151" i="38"/>
  <c r="H150" i="38"/>
  <c r="H140" i="38"/>
  <c r="H137" i="38"/>
  <c r="H129" i="38"/>
  <c r="H108" i="38"/>
  <c r="H102" i="38"/>
  <c r="H95" i="38"/>
  <c r="H90" i="38"/>
  <c r="H83" i="38"/>
  <c r="H52" i="38"/>
  <c r="H51" i="38"/>
  <c r="H50" i="38"/>
  <c r="H48" i="38"/>
  <c r="H49" i="37"/>
  <c r="Q52" i="37"/>
  <c r="H48" i="37"/>
  <c r="H47" i="37"/>
  <c r="H46" i="37"/>
  <c r="K39" i="37"/>
  <c r="K40" i="37" s="1"/>
  <c r="H34" i="37"/>
  <c r="H33" i="37"/>
  <c r="K25" i="37"/>
  <c r="K26" i="37" s="1"/>
  <c r="H20" i="37"/>
  <c r="H21" i="37" s="1"/>
  <c r="K12" i="37"/>
  <c r="K13" i="37" s="1"/>
  <c r="N10" i="37"/>
  <c r="H7" i="37"/>
  <c r="H8" i="37" s="1"/>
  <c r="K49" i="36"/>
  <c r="K50" i="36" s="1"/>
  <c r="K46" i="36"/>
  <c r="K47" i="36" s="1"/>
  <c r="K43" i="36"/>
  <c r="K42" i="36"/>
  <c r="K41" i="36"/>
  <c r="H30" i="36"/>
  <c r="H29" i="36"/>
  <c r="H26" i="36"/>
  <c r="H25" i="36"/>
  <c r="H24" i="36"/>
  <c r="H23" i="36"/>
  <c r="H22" i="36"/>
  <c r="H17" i="36"/>
  <c r="H16" i="36"/>
  <c r="H13" i="36"/>
  <c r="H12" i="36"/>
  <c r="H11" i="36"/>
  <c r="H10" i="36"/>
  <c r="H9" i="36"/>
  <c r="H8" i="36"/>
  <c r="H116" i="38" l="1"/>
  <c r="AM7" i="42"/>
  <c r="AT7" i="42" s="1"/>
  <c r="AV7" i="42" s="1"/>
  <c r="AM4" i="42"/>
  <c r="H142" i="38"/>
  <c r="E18" i="41" s="1"/>
  <c r="G18" i="41" s="1"/>
  <c r="H84" i="38"/>
  <c r="H234" i="38"/>
  <c r="E21" i="41" s="1"/>
  <c r="G21" i="41" s="1"/>
  <c r="H40" i="38"/>
  <c r="H8" i="38"/>
  <c r="H168" i="38"/>
  <c r="E20" i="41" s="1"/>
  <c r="G20" i="41" s="1"/>
  <c r="H21" i="38"/>
  <c r="H103" i="38"/>
  <c r="H152" i="38"/>
  <c r="E19" i="41" s="1"/>
  <c r="G19" i="41" s="1"/>
  <c r="H50" i="37"/>
  <c r="F14" i="41" s="1"/>
  <c r="G14" i="41" s="1"/>
  <c r="H35" i="37"/>
  <c r="K41" i="37" s="1"/>
  <c r="F11" i="41" s="1"/>
  <c r="G11" i="41" s="1"/>
  <c r="K14" i="37"/>
  <c r="F12" i="41" s="1"/>
  <c r="G12" i="41" s="1"/>
  <c r="K27" i="37"/>
  <c r="F13" i="41" s="1"/>
  <c r="G13" i="41" s="1"/>
  <c r="Q51" i="37"/>
  <c r="K44" i="36"/>
  <c r="K51" i="36" s="1"/>
  <c r="F7" i="41" s="1"/>
  <c r="G7" i="41" s="1"/>
  <c r="H31" i="36"/>
  <c r="H27" i="36"/>
  <c r="H32" i="36" s="1"/>
  <c r="H18" i="36"/>
  <c r="H14" i="36"/>
  <c r="E17" i="41" l="1"/>
  <c r="G17" i="41" s="1"/>
  <c r="G23" i="41" s="1"/>
  <c r="F31" i="41" s="1"/>
  <c r="G31" i="41" s="1"/>
  <c r="H19" i="36"/>
  <c r="G15" i="41"/>
  <c r="F30" i="41" s="1"/>
  <c r="G30" i="41" s="1"/>
  <c r="AT4" i="42"/>
  <c r="AM10" i="42"/>
  <c r="H33" i="36"/>
  <c r="F6" i="41" s="1"/>
  <c r="G6" i="41" s="1"/>
  <c r="G8" i="41" s="1"/>
  <c r="F29" i="41" s="1"/>
  <c r="G29" i="41" s="1"/>
  <c r="AV4" i="42" l="1"/>
  <c r="AV15" i="42" s="1"/>
  <c r="AT15" i="42"/>
  <c r="B61" i="27"/>
  <c r="F9" i="34"/>
  <c r="E9" i="34"/>
  <c r="D9" i="34"/>
  <c r="C9" i="34"/>
  <c r="J25" i="33"/>
  <c r="I25" i="33"/>
  <c r="H25" i="33"/>
  <c r="G25" i="33"/>
  <c r="J24" i="33"/>
  <c r="I24" i="33"/>
  <c r="H24" i="33"/>
  <c r="G24" i="33"/>
  <c r="F24" i="33"/>
  <c r="E24" i="33"/>
  <c r="J23" i="33"/>
  <c r="I23" i="33"/>
  <c r="H23" i="33"/>
  <c r="G23" i="33"/>
  <c r="F23" i="33"/>
  <c r="E23" i="33"/>
  <c r="J19" i="33"/>
  <c r="J22" i="33" s="1"/>
  <c r="I19" i="33"/>
  <c r="I22" i="33" s="1"/>
  <c r="H19" i="33"/>
  <c r="H22" i="33" s="1"/>
  <c r="G19" i="33"/>
  <c r="G22" i="33" s="1"/>
  <c r="J14" i="33"/>
  <c r="G18" i="33" s="1"/>
  <c r="H13" i="33"/>
  <c r="B18" i="33" s="1"/>
  <c r="D9" i="33"/>
  <c r="E19" i="33" s="1"/>
  <c r="E22" i="33" s="1"/>
  <c r="E5" i="33"/>
  <c r="F19" i="33" l="1"/>
  <c r="F22" i="33" s="1"/>
  <c r="I18" i="33"/>
  <c r="H18" i="33"/>
  <c r="AX7" i="42"/>
  <c r="F6" i="35"/>
  <c r="C9" i="35" s="1"/>
  <c r="G6" i="34" s="1"/>
  <c r="H6" i="34" s="1"/>
  <c r="E18" i="33"/>
  <c r="E25" i="33" s="1"/>
  <c r="G6" i="35" s="1"/>
  <c r="D9" i="35" s="1"/>
  <c r="G9" i="34" s="1"/>
  <c r="H9" i="34" s="1"/>
  <c r="F18" i="33"/>
  <c r="F25" i="33" s="1"/>
  <c r="AX9" i="42" l="1"/>
  <c r="M5" i="40"/>
  <c r="I6" i="35"/>
  <c r="E9" i="35" s="1"/>
  <c r="BD2" i="42" l="1"/>
  <c r="M7" i="40"/>
  <c r="M6" i="40" s="1"/>
  <c r="L14" i="40" s="1"/>
  <c r="L15" i="40" s="1"/>
  <c r="F262" i="27"/>
  <c r="G264" i="27"/>
  <c r="E264" i="27"/>
  <c r="D264" i="27"/>
  <c r="B264" i="27"/>
  <c r="G263" i="27"/>
  <c r="E263" i="27"/>
  <c r="D263" i="27"/>
  <c r="B263" i="27"/>
  <c r="B262" i="27"/>
  <c r="G261" i="27"/>
  <c r="E261" i="27"/>
  <c r="D261" i="27"/>
  <c r="B261" i="27"/>
  <c r="F257" i="27"/>
  <c r="G259" i="27"/>
  <c r="E259" i="27"/>
  <c r="D259" i="27"/>
  <c r="B259" i="27"/>
  <c r="G258" i="27"/>
  <c r="E258" i="27"/>
  <c r="D258" i="27"/>
  <c r="B258" i="27"/>
  <c r="B257" i="27"/>
  <c r="G256" i="27"/>
  <c r="E256" i="27"/>
  <c r="D256" i="27"/>
  <c r="B256" i="27"/>
  <c r="F252" i="27"/>
  <c r="G254" i="27"/>
  <c r="E254" i="27"/>
  <c r="D254" i="27"/>
  <c r="B254" i="27"/>
  <c r="G253" i="27"/>
  <c r="E253" i="27"/>
  <c r="D253" i="27"/>
  <c r="B253" i="27"/>
  <c r="B252" i="27"/>
  <c r="G251" i="27"/>
  <c r="E251" i="27"/>
  <c r="D251" i="27"/>
  <c r="B251" i="27"/>
  <c r="F247" i="27"/>
  <c r="G249" i="27"/>
  <c r="E249" i="27"/>
  <c r="D249" i="27"/>
  <c r="B249" i="27"/>
  <c r="G248" i="27"/>
  <c r="E248" i="27"/>
  <c r="D248" i="27"/>
  <c r="B248" i="27"/>
  <c r="B247" i="27"/>
  <c r="G246" i="27"/>
  <c r="E246" i="27"/>
  <c r="D246" i="27"/>
  <c r="B246" i="27"/>
  <c r="F242" i="27"/>
  <c r="G244" i="27"/>
  <c r="E244" i="27"/>
  <c r="D244" i="27"/>
  <c r="B244" i="27"/>
  <c r="G243" i="27"/>
  <c r="E243" i="27"/>
  <c r="D243" i="27"/>
  <c r="B243" i="27"/>
  <c r="B242" i="27"/>
  <c r="G241" i="27"/>
  <c r="E241" i="27"/>
  <c r="D241" i="27"/>
  <c r="B241" i="27"/>
  <c r="F237" i="27"/>
  <c r="G239" i="27"/>
  <c r="E239" i="27"/>
  <c r="D239" i="27"/>
  <c r="B239" i="27"/>
  <c r="G238" i="27"/>
  <c r="E238" i="27"/>
  <c r="D238" i="27"/>
  <c r="B238" i="27"/>
  <c r="B237" i="27"/>
  <c r="G236" i="27"/>
  <c r="E236" i="27"/>
  <c r="D236" i="27"/>
  <c r="B236" i="27"/>
  <c r="F232" i="27"/>
  <c r="F227" i="27"/>
  <c r="B226" i="27"/>
  <c r="D226" i="27"/>
  <c r="E226" i="27"/>
  <c r="G226" i="27"/>
  <c r="H226" i="27" s="1"/>
  <c r="B227" i="27"/>
  <c r="B228" i="27"/>
  <c r="D228" i="27"/>
  <c r="E228" i="27"/>
  <c r="G228" i="27"/>
  <c r="H228" i="27" s="1"/>
  <c r="B229" i="27"/>
  <c r="D229" i="27"/>
  <c r="E229" i="27"/>
  <c r="G229" i="27"/>
  <c r="H229" i="27" s="1"/>
  <c r="B231" i="27"/>
  <c r="D231" i="27"/>
  <c r="E231" i="27"/>
  <c r="G231" i="27"/>
  <c r="H231" i="27" s="1"/>
  <c r="B232" i="27"/>
  <c r="B233" i="27"/>
  <c r="D233" i="27"/>
  <c r="E233" i="27"/>
  <c r="G233" i="27"/>
  <c r="H233" i="27" s="1"/>
  <c r="B234" i="27"/>
  <c r="D234" i="27"/>
  <c r="E234" i="27"/>
  <c r="G234" i="27"/>
  <c r="H234" i="27" s="1"/>
  <c r="B155" i="27"/>
  <c r="D155" i="27"/>
  <c r="E155" i="27"/>
  <c r="G155" i="27"/>
  <c r="H155" i="27" s="1"/>
  <c r="B156" i="27"/>
  <c r="D156" i="27"/>
  <c r="E156" i="27"/>
  <c r="G156" i="27"/>
  <c r="H156" i="27" s="1"/>
  <c r="B157" i="27"/>
  <c r="D157" i="27"/>
  <c r="E157" i="27"/>
  <c r="G157" i="27"/>
  <c r="H157" i="27" s="1"/>
  <c r="G187" i="27"/>
  <c r="E187" i="27"/>
  <c r="D187" i="27"/>
  <c r="B187" i="27"/>
  <c r="G186" i="27"/>
  <c r="E186" i="27"/>
  <c r="D186" i="27"/>
  <c r="B186" i="27"/>
  <c r="G185" i="27"/>
  <c r="H185" i="27" s="1"/>
  <c r="E185" i="27"/>
  <c r="D185" i="27"/>
  <c r="B185" i="27"/>
  <c r="G184" i="27"/>
  <c r="E184" i="27"/>
  <c r="D184" i="27"/>
  <c r="B184" i="27"/>
  <c r="G183" i="27"/>
  <c r="E183" i="27"/>
  <c r="D183" i="27"/>
  <c r="B183" i="27"/>
  <c r="G182" i="27"/>
  <c r="H182" i="27" s="1"/>
  <c r="E182" i="27"/>
  <c r="D182" i="27"/>
  <c r="B182" i="27"/>
  <c r="G181" i="27"/>
  <c r="E181" i="27"/>
  <c r="D181" i="27"/>
  <c r="B181" i="27"/>
  <c r="G180" i="27"/>
  <c r="E180" i="27"/>
  <c r="D180" i="27"/>
  <c r="B180" i="27"/>
  <c r="G178" i="27"/>
  <c r="E178" i="27"/>
  <c r="D178" i="27"/>
  <c r="B178" i="27"/>
  <c r="G177" i="27"/>
  <c r="E177" i="27"/>
  <c r="D177" i="27"/>
  <c r="B177" i="27"/>
  <c r="G176" i="27"/>
  <c r="H176" i="27" s="1"/>
  <c r="E176" i="27"/>
  <c r="D176" i="27"/>
  <c r="B176" i="27"/>
  <c r="G175" i="27"/>
  <c r="E175" i="27"/>
  <c r="D175" i="27"/>
  <c r="B175" i="27"/>
  <c r="G174" i="27"/>
  <c r="E174" i="27"/>
  <c r="D174" i="27"/>
  <c r="B174" i="27"/>
  <c r="G173" i="27"/>
  <c r="E173" i="27"/>
  <c r="D173" i="27"/>
  <c r="B173" i="27"/>
  <c r="G171" i="27"/>
  <c r="E171" i="27"/>
  <c r="D171" i="27"/>
  <c r="B171" i="27"/>
  <c r="G170" i="27"/>
  <c r="H170" i="27" s="1"/>
  <c r="E170" i="27"/>
  <c r="D170" i="27"/>
  <c r="B170" i="27"/>
  <c r="G169" i="27"/>
  <c r="H169" i="27" s="1"/>
  <c r="E169" i="27"/>
  <c r="D169" i="27"/>
  <c r="B169" i="27"/>
  <c r="G168" i="27"/>
  <c r="E168" i="27"/>
  <c r="D168" i="27"/>
  <c r="B168" i="27"/>
  <c r="G167" i="27"/>
  <c r="H167" i="27" s="1"/>
  <c r="E167" i="27"/>
  <c r="D167" i="27"/>
  <c r="B167" i="27"/>
  <c r="G166" i="27"/>
  <c r="H166" i="27" s="1"/>
  <c r="E166" i="27"/>
  <c r="D166" i="27"/>
  <c r="B166" i="27"/>
  <c r="G164" i="27"/>
  <c r="H164" i="27" s="1"/>
  <c r="E164" i="27"/>
  <c r="D164" i="27"/>
  <c r="B164" i="27"/>
  <c r="G163" i="27"/>
  <c r="H163" i="27" s="1"/>
  <c r="E163" i="27"/>
  <c r="D163" i="27"/>
  <c r="B163" i="27"/>
  <c r="G162" i="27"/>
  <c r="H162" i="27" s="1"/>
  <c r="E162" i="27"/>
  <c r="D162" i="27"/>
  <c r="B162" i="27"/>
  <c r="G161" i="27"/>
  <c r="E161" i="27"/>
  <c r="D161" i="27"/>
  <c r="B161" i="27"/>
  <c r="G160" i="27"/>
  <c r="E160" i="27"/>
  <c r="D160" i="27"/>
  <c r="B160" i="27"/>
  <c r="G159" i="27"/>
  <c r="E159" i="27"/>
  <c r="D159" i="27"/>
  <c r="B159" i="27"/>
  <c r="G154" i="27"/>
  <c r="E154" i="27"/>
  <c r="D154" i="27"/>
  <c r="B154" i="27"/>
  <c r="G153" i="27"/>
  <c r="E153" i="27"/>
  <c r="D153" i="27"/>
  <c r="B153" i="27"/>
  <c r="G152" i="27"/>
  <c r="H152" i="27" s="1"/>
  <c r="E152" i="27"/>
  <c r="D152" i="27"/>
  <c r="B152" i="27"/>
  <c r="G151" i="27"/>
  <c r="H151" i="27" s="1"/>
  <c r="E151" i="27"/>
  <c r="D151" i="27"/>
  <c r="B151" i="27"/>
  <c r="B147" i="27"/>
  <c r="D147" i="27"/>
  <c r="E147" i="27"/>
  <c r="G147" i="27"/>
  <c r="H147" i="27" s="1"/>
  <c r="B148" i="27"/>
  <c r="D148" i="27"/>
  <c r="E148" i="27"/>
  <c r="G148" i="27"/>
  <c r="H148" i="27" s="1"/>
  <c r="G55" i="26"/>
  <c r="E55" i="26"/>
  <c r="E61" i="27" s="1"/>
  <c r="D55" i="26"/>
  <c r="D61" i="27" s="1"/>
  <c r="C55" i="26"/>
  <c r="G54" i="26"/>
  <c r="E54" i="26"/>
  <c r="D54" i="26"/>
  <c r="C54" i="26"/>
  <c r="H53" i="26"/>
  <c r="H52" i="26"/>
  <c r="H50" i="26"/>
  <c r="F54" i="26"/>
  <c r="F140" i="27"/>
  <c r="B138" i="27"/>
  <c r="D138" i="27"/>
  <c r="E138" i="27"/>
  <c r="G138" i="27"/>
  <c r="H138" i="27" s="1"/>
  <c r="B139" i="27"/>
  <c r="D139" i="27"/>
  <c r="E139" i="27"/>
  <c r="B140" i="27"/>
  <c r="D140" i="27"/>
  <c r="E140" i="27"/>
  <c r="G140" i="27"/>
  <c r="B141" i="27"/>
  <c r="D141" i="27"/>
  <c r="E141" i="27"/>
  <c r="G141" i="27"/>
  <c r="H141" i="27" s="1"/>
  <c r="B143" i="27"/>
  <c r="D143" i="27"/>
  <c r="E143" i="27"/>
  <c r="G143" i="27"/>
  <c r="H143" i="27" s="1"/>
  <c r="B144" i="27"/>
  <c r="D144" i="27"/>
  <c r="E144" i="27"/>
  <c r="G144" i="27"/>
  <c r="H144" i="27" s="1"/>
  <c r="G132" i="27"/>
  <c r="E132" i="27"/>
  <c r="D132" i="27"/>
  <c r="B132" i="27"/>
  <c r="G13" i="40" l="1"/>
  <c r="I13" i="40" s="1"/>
  <c r="G12" i="40"/>
  <c r="I12" i="40" s="1"/>
  <c r="G7" i="40"/>
  <c r="I7" i="40" s="1"/>
  <c r="G9" i="40"/>
  <c r="I9" i="40" s="1"/>
  <c r="G8" i="40"/>
  <c r="I8" i="40" s="1"/>
  <c r="G14" i="40"/>
  <c r="I14" i="40" s="1"/>
  <c r="D237" i="27"/>
  <c r="E237" i="27"/>
  <c r="D242" i="27"/>
  <c r="E232" i="27"/>
  <c r="E227" i="27"/>
  <c r="E242" i="27"/>
  <c r="D247" i="27"/>
  <c r="D232" i="27"/>
  <c r="D227" i="27"/>
  <c r="E247" i="27"/>
  <c r="D252" i="27"/>
  <c r="E252" i="27"/>
  <c r="D257" i="27"/>
  <c r="E257" i="27"/>
  <c r="D262" i="27"/>
  <c r="E262" i="27"/>
  <c r="H55" i="26"/>
  <c r="G61" i="27" s="1"/>
  <c r="H61" i="27" s="1"/>
  <c r="H54" i="26"/>
  <c r="H263" i="27"/>
  <c r="H261" i="27"/>
  <c r="H264" i="27"/>
  <c r="H258" i="27"/>
  <c r="H256" i="27"/>
  <c r="H259" i="27"/>
  <c r="H253" i="27"/>
  <c r="H251" i="27"/>
  <c r="H254" i="27"/>
  <c r="H248" i="27"/>
  <c r="H246" i="27"/>
  <c r="H249" i="27"/>
  <c r="H243" i="27"/>
  <c r="H241" i="27"/>
  <c r="H244" i="27"/>
  <c r="H238" i="27"/>
  <c r="H236" i="27"/>
  <c r="H239" i="27"/>
  <c r="H174" i="27"/>
  <c r="H183" i="27"/>
  <c r="H161" i="27"/>
  <c r="H171" i="27"/>
  <c r="H159" i="27"/>
  <c r="H153" i="27"/>
  <c r="H180" i="27"/>
  <c r="H177" i="27"/>
  <c r="H186" i="27"/>
  <c r="H175" i="27"/>
  <c r="H184" i="27"/>
  <c r="H173" i="27"/>
  <c r="H160" i="27"/>
  <c r="H154" i="27"/>
  <c r="H181" i="27"/>
  <c r="H168" i="27"/>
  <c r="H178" i="27"/>
  <c r="H187" i="27"/>
  <c r="H140" i="27"/>
  <c r="H132" i="27"/>
  <c r="I10" i="40" l="1"/>
  <c r="I15" i="40"/>
  <c r="I16" i="40" s="1"/>
  <c r="F25" i="41" s="1"/>
  <c r="G25" i="41" s="1"/>
  <c r="G26" i="41" s="1"/>
  <c r="F32" i="41" s="1"/>
  <c r="G32" i="41" s="1"/>
  <c r="G33" i="41" s="1"/>
  <c r="F34" i="41" s="1"/>
  <c r="G34" i="41" s="1"/>
  <c r="G35" i="41" s="1"/>
  <c r="G37" i="41" s="1"/>
  <c r="H56" i="26"/>
  <c r="H49" i="26" s="1"/>
  <c r="G139" i="27" s="1"/>
  <c r="H139" i="27" s="1"/>
  <c r="G257" i="27"/>
  <c r="H257" i="27" s="1"/>
  <c r="G252" i="27"/>
  <c r="H252" i="27" s="1"/>
  <c r="G247" i="27"/>
  <c r="H247" i="27" s="1"/>
  <c r="G242" i="27"/>
  <c r="H242" i="27" s="1"/>
  <c r="G237" i="27"/>
  <c r="H237" i="27" s="1"/>
  <c r="G227" i="27"/>
  <c r="H227" i="27" s="1"/>
  <c r="G232" i="27"/>
  <c r="H232" i="27" s="1"/>
  <c r="G262" i="27"/>
  <c r="H262" i="27" s="1"/>
  <c r="G129" i="27"/>
  <c r="H129" i="27" s="1"/>
  <c r="D129" i="27"/>
  <c r="E129" i="27"/>
  <c r="B129" i="27"/>
  <c r="B133" i="27" l="1"/>
  <c r="D133" i="27"/>
  <c r="E133" i="27"/>
  <c r="G133" i="27"/>
  <c r="H133" i="27" s="1"/>
  <c r="B134" i="27"/>
  <c r="D134" i="27"/>
  <c r="E134" i="27"/>
  <c r="G134" i="27"/>
  <c r="B116" i="27"/>
  <c r="D116" i="27"/>
  <c r="E116" i="27"/>
  <c r="G116" i="27"/>
  <c r="H116" i="27" s="1"/>
  <c r="B117" i="27"/>
  <c r="D117" i="27"/>
  <c r="E117" i="27"/>
  <c r="G117" i="27"/>
  <c r="H117" i="27" s="1"/>
  <c r="B118" i="27"/>
  <c r="D118" i="27"/>
  <c r="E118" i="27"/>
  <c r="G118" i="27"/>
  <c r="H118" i="27" s="1"/>
  <c r="B119" i="27"/>
  <c r="D119" i="27"/>
  <c r="E119" i="27"/>
  <c r="G119" i="27"/>
  <c r="H119" i="27" s="1"/>
  <c r="B120" i="27"/>
  <c r="D120" i="27"/>
  <c r="E120" i="27"/>
  <c r="G120" i="27"/>
  <c r="H120" i="27" s="1"/>
  <c r="B121" i="27"/>
  <c r="D121" i="27"/>
  <c r="E121" i="27"/>
  <c r="G121" i="27"/>
  <c r="H121" i="27" s="1"/>
  <c r="B122" i="27"/>
  <c r="D122" i="27"/>
  <c r="E122" i="27"/>
  <c r="G122" i="27"/>
  <c r="H122" i="27" s="1"/>
  <c r="B123" i="27"/>
  <c r="D123" i="27"/>
  <c r="E123" i="27"/>
  <c r="G123" i="27"/>
  <c r="H123" i="27" s="1"/>
  <c r="B124" i="27"/>
  <c r="D124" i="27"/>
  <c r="E124" i="27"/>
  <c r="G124" i="27"/>
  <c r="B125" i="27"/>
  <c r="D125" i="27"/>
  <c r="E125" i="27"/>
  <c r="G125" i="27"/>
  <c r="B126" i="27"/>
  <c r="D126" i="27"/>
  <c r="E126" i="27"/>
  <c r="G126" i="27"/>
  <c r="B127" i="27"/>
  <c r="D127" i="27"/>
  <c r="E127" i="27"/>
  <c r="G127" i="27"/>
  <c r="H127" i="27" s="1"/>
  <c r="B128" i="27"/>
  <c r="D128" i="27"/>
  <c r="E128" i="27"/>
  <c r="G128" i="27"/>
  <c r="H128" i="27" s="1"/>
  <c r="B130" i="27"/>
  <c r="D130" i="27"/>
  <c r="E130" i="27"/>
  <c r="G130" i="27"/>
  <c r="H130" i="27" s="1"/>
  <c r="B131" i="27"/>
  <c r="D131" i="27"/>
  <c r="E131" i="27"/>
  <c r="G131" i="27"/>
  <c r="H131" i="27" s="1"/>
  <c r="B70" i="27"/>
  <c r="D70" i="27"/>
  <c r="E70" i="27"/>
  <c r="G70" i="27"/>
  <c r="H70" i="27" s="1"/>
  <c r="B71" i="27"/>
  <c r="D71" i="27"/>
  <c r="E71" i="27"/>
  <c r="G71" i="27"/>
  <c r="H71" i="27" s="1"/>
  <c r="B72" i="27"/>
  <c r="D72" i="27"/>
  <c r="E72" i="27"/>
  <c r="G72" i="27"/>
  <c r="H72" i="27" s="1"/>
  <c r="B73" i="27"/>
  <c r="D73" i="27"/>
  <c r="E73" i="27"/>
  <c r="G73" i="27"/>
  <c r="H73" i="27" s="1"/>
  <c r="B74" i="27"/>
  <c r="D74" i="27"/>
  <c r="E74" i="27"/>
  <c r="G74" i="27"/>
  <c r="H74" i="27" s="1"/>
  <c r="B75" i="27"/>
  <c r="D75" i="27"/>
  <c r="E75" i="27"/>
  <c r="G75" i="27"/>
  <c r="H75" i="27" s="1"/>
  <c r="B76" i="27"/>
  <c r="D76" i="27"/>
  <c r="E76" i="27"/>
  <c r="G76" i="27"/>
  <c r="H76" i="27" s="1"/>
  <c r="B77" i="27"/>
  <c r="D77" i="27"/>
  <c r="E77" i="27"/>
  <c r="G77" i="27"/>
  <c r="H77" i="27" s="1"/>
  <c r="B78" i="27"/>
  <c r="D78" i="27"/>
  <c r="E78" i="27"/>
  <c r="G78" i="27"/>
  <c r="H78" i="27" s="1"/>
  <c r="B79" i="27"/>
  <c r="D79" i="27"/>
  <c r="E79" i="27"/>
  <c r="G79" i="27"/>
  <c r="H79" i="27" s="1"/>
  <c r="B80" i="27"/>
  <c r="D80" i="27"/>
  <c r="E80" i="27"/>
  <c r="G80" i="27"/>
  <c r="B81" i="27"/>
  <c r="D81" i="27"/>
  <c r="E81" i="27"/>
  <c r="G81" i="27"/>
  <c r="H81" i="27" s="1"/>
  <c r="B82" i="27"/>
  <c r="D82" i="27"/>
  <c r="E82" i="27"/>
  <c r="G82" i="27"/>
  <c r="B83" i="27"/>
  <c r="D83" i="27"/>
  <c r="E83" i="27"/>
  <c r="G83" i="27"/>
  <c r="H83" i="27" s="1"/>
  <c r="B84" i="27"/>
  <c r="D84" i="27"/>
  <c r="E84" i="27"/>
  <c r="G84" i="27"/>
  <c r="H84" i="27" s="1"/>
  <c r="B85" i="27"/>
  <c r="D85" i="27"/>
  <c r="E85" i="27"/>
  <c r="G85" i="27"/>
  <c r="H85" i="27" s="1"/>
  <c r="B86" i="27"/>
  <c r="D86" i="27"/>
  <c r="E86" i="27"/>
  <c r="G86" i="27"/>
  <c r="H86" i="27" s="1"/>
  <c r="B87" i="27"/>
  <c r="D87" i="27"/>
  <c r="E87" i="27"/>
  <c r="G87" i="27"/>
  <c r="H87" i="27" s="1"/>
  <c r="B88" i="27"/>
  <c r="D88" i="27"/>
  <c r="E88" i="27"/>
  <c r="G88" i="27"/>
  <c r="H88" i="27" s="1"/>
  <c r="B89" i="27"/>
  <c r="D89" i="27"/>
  <c r="E89" i="27"/>
  <c r="G89" i="27"/>
  <c r="B90" i="27"/>
  <c r="D90" i="27"/>
  <c r="E90" i="27"/>
  <c r="G90" i="27"/>
  <c r="H90" i="27" s="1"/>
  <c r="B91" i="27"/>
  <c r="D91" i="27"/>
  <c r="E91" i="27"/>
  <c r="G91" i="27"/>
  <c r="H91" i="27" s="1"/>
  <c r="B92" i="27"/>
  <c r="D92" i="27"/>
  <c r="E92" i="27"/>
  <c r="G92" i="27"/>
  <c r="H92" i="27" s="1"/>
  <c r="B93" i="27"/>
  <c r="D93" i="27"/>
  <c r="E93" i="27"/>
  <c r="G93" i="27"/>
  <c r="H93" i="27" s="1"/>
  <c r="B94" i="27"/>
  <c r="D94" i="27"/>
  <c r="E94" i="27"/>
  <c r="G94" i="27"/>
  <c r="H94" i="27" s="1"/>
  <c r="B96" i="27"/>
  <c r="D96" i="27"/>
  <c r="E96" i="27"/>
  <c r="G96" i="27"/>
  <c r="H96" i="27" s="1"/>
  <c r="B98" i="27"/>
  <c r="D98" i="27"/>
  <c r="E98" i="27"/>
  <c r="G98" i="27"/>
  <c r="H98" i="27" s="1"/>
  <c r="B99" i="27"/>
  <c r="D99" i="27"/>
  <c r="E99" i="27"/>
  <c r="G99" i="27"/>
  <c r="H99" i="27" s="1"/>
  <c r="B100" i="27"/>
  <c r="D100" i="27"/>
  <c r="E100" i="27"/>
  <c r="G100" i="27"/>
  <c r="H100" i="27" s="1"/>
  <c r="B101" i="27"/>
  <c r="D101" i="27"/>
  <c r="E101" i="27"/>
  <c r="G101" i="27"/>
  <c r="B102" i="27"/>
  <c r="D102" i="27"/>
  <c r="E102" i="27"/>
  <c r="G102" i="27"/>
  <c r="H102" i="27" s="1"/>
  <c r="B103" i="27"/>
  <c r="D103" i="27"/>
  <c r="E103" i="27"/>
  <c r="G103" i="27"/>
  <c r="H103" i="27" s="1"/>
  <c r="B104" i="27"/>
  <c r="D104" i="27"/>
  <c r="E104" i="27"/>
  <c r="G104" i="27"/>
  <c r="B105" i="27"/>
  <c r="D105" i="27"/>
  <c r="E105" i="27"/>
  <c r="G105" i="27"/>
  <c r="H105" i="27" s="1"/>
  <c r="B106" i="27"/>
  <c r="D106" i="27"/>
  <c r="E106" i="27"/>
  <c r="G106" i="27"/>
  <c r="H106" i="27" s="1"/>
  <c r="B107" i="27"/>
  <c r="D107" i="27"/>
  <c r="E107" i="27"/>
  <c r="G107" i="27"/>
  <c r="H107" i="27" s="1"/>
  <c r="B108" i="27"/>
  <c r="D108" i="27"/>
  <c r="E108" i="27"/>
  <c r="G108" i="27"/>
  <c r="H108" i="27" s="1"/>
  <c r="B110" i="27"/>
  <c r="D110" i="27"/>
  <c r="E110" i="27"/>
  <c r="G110" i="27"/>
  <c r="H110" i="27" s="1"/>
  <c r="B111" i="27"/>
  <c r="D111" i="27"/>
  <c r="E111" i="27"/>
  <c r="G111" i="27"/>
  <c r="H111" i="27" s="1"/>
  <c r="B112" i="27"/>
  <c r="D112" i="27"/>
  <c r="E112" i="27"/>
  <c r="G112" i="27"/>
  <c r="H112" i="27" s="1"/>
  <c r="B113" i="27"/>
  <c r="D113" i="27"/>
  <c r="E113" i="27"/>
  <c r="G113" i="27"/>
  <c r="B114" i="27"/>
  <c r="D114" i="27"/>
  <c r="E114" i="27"/>
  <c r="G114" i="27"/>
  <c r="B115" i="27"/>
  <c r="D115" i="27"/>
  <c r="E115" i="27"/>
  <c r="G115" i="27"/>
  <c r="H115" i="27" s="1"/>
  <c r="H44" i="26"/>
  <c r="H42" i="26"/>
  <c r="G37" i="26"/>
  <c r="G36" i="26"/>
  <c r="J33" i="26"/>
  <c r="J32" i="26"/>
  <c r="J31" i="26"/>
  <c r="J30" i="26"/>
  <c r="J29" i="26"/>
  <c r="J28" i="26"/>
  <c r="H21" i="26"/>
  <c r="H19" i="26"/>
  <c r="J10" i="26"/>
  <c r="J9" i="26"/>
  <c r="J8" i="26"/>
  <c r="J7" i="26"/>
  <c r="J6" i="26"/>
  <c r="J5" i="26"/>
  <c r="G38" i="26" l="1"/>
  <c r="J34" i="26"/>
  <c r="H113" i="27"/>
  <c r="H104" i="27"/>
  <c r="H134" i="27"/>
  <c r="H126" i="27"/>
  <c r="H125" i="27"/>
  <c r="H124" i="27"/>
  <c r="H114" i="27"/>
  <c r="H101" i="27"/>
  <c r="J11" i="26"/>
  <c r="H89" i="27"/>
  <c r="H82" i="27"/>
  <c r="H80" i="27"/>
  <c r="G15" i="26"/>
  <c r="G40" i="26" l="1"/>
  <c r="G17" i="26"/>
  <c r="H23" i="26" l="1"/>
  <c r="H3" i="26" s="1"/>
  <c r="H46" i="26"/>
  <c r="H26" i="26" s="1"/>
  <c r="G55" i="27" s="1"/>
  <c r="D28" i="27"/>
  <c r="B25" i="27"/>
  <c r="D25" i="27"/>
  <c r="E25" i="27"/>
  <c r="G25" i="27"/>
  <c r="H25" i="27" s="1"/>
  <c r="B26" i="27"/>
  <c r="D26" i="27"/>
  <c r="E26" i="27"/>
  <c r="G26" i="27"/>
  <c r="H26" i="27" s="1"/>
  <c r="B27" i="27"/>
  <c r="D27" i="27"/>
  <c r="E27" i="27"/>
  <c r="G27" i="27"/>
  <c r="H27" i="27" s="1"/>
  <c r="B28" i="27"/>
  <c r="E28" i="27"/>
  <c r="G28" i="27"/>
  <c r="H28" i="27" s="1"/>
  <c r="B29" i="27"/>
  <c r="D29" i="27"/>
  <c r="E29" i="27"/>
  <c r="G29" i="27"/>
  <c r="H29" i="27" s="1"/>
  <c r="B30" i="27"/>
  <c r="D30" i="27"/>
  <c r="E30" i="27"/>
  <c r="G30" i="27"/>
  <c r="H30" i="27" s="1"/>
  <c r="B31" i="27"/>
  <c r="D31" i="27"/>
  <c r="E31" i="27"/>
  <c r="G31" i="27"/>
  <c r="H31" i="27" s="1"/>
  <c r="B32" i="27"/>
  <c r="D32" i="27"/>
  <c r="E32" i="27"/>
  <c r="G32" i="27"/>
  <c r="H32" i="27" s="1"/>
  <c r="B33" i="27"/>
  <c r="D33" i="27"/>
  <c r="E33" i="27"/>
  <c r="G33" i="27"/>
  <c r="H33" i="27" s="1"/>
  <c r="B34" i="27"/>
  <c r="D34" i="27"/>
  <c r="E34" i="27"/>
  <c r="G34" i="27"/>
  <c r="H34" i="27" s="1"/>
  <c r="B35" i="27"/>
  <c r="D35" i="27"/>
  <c r="E35" i="27"/>
  <c r="G35" i="27"/>
  <c r="H35" i="27" s="1"/>
  <c r="B36" i="27"/>
  <c r="D36" i="27"/>
  <c r="E36" i="27"/>
  <c r="G36" i="27"/>
  <c r="H36" i="27" s="1"/>
  <c r="B37" i="27"/>
  <c r="D37" i="27"/>
  <c r="E37" i="27"/>
  <c r="G37" i="27"/>
  <c r="B38" i="27"/>
  <c r="D38" i="27"/>
  <c r="E38" i="27"/>
  <c r="G38" i="27"/>
  <c r="H38" i="27" s="1"/>
  <c r="B39" i="27"/>
  <c r="D39" i="27"/>
  <c r="E39" i="27"/>
  <c r="G39" i="27"/>
  <c r="H39" i="27" s="1"/>
  <c r="B40" i="27"/>
  <c r="D40" i="27"/>
  <c r="E40" i="27"/>
  <c r="G40" i="27"/>
  <c r="H40" i="27" s="1"/>
  <c r="B41" i="27"/>
  <c r="D41" i="27"/>
  <c r="E41" i="27"/>
  <c r="G41" i="27"/>
  <c r="H41" i="27" s="1"/>
  <c r="B42" i="27"/>
  <c r="D42" i="27"/>
  <c r="E42" i="27"/>
  <c r="G42" i="27"/>
  <c r="H42" i="27" s="1"/>
  <c r="B43" i="27"/>
  <c r="D43" i="27"/>
  <c r="E43" i="27"/>
  <c r="G43" i="27"/>
  <c r="H43" i="27" s="1"/>
  <c r="B44" i="27"/>
  <c r="D44" i="27"/>
  <c r="E44" i="27"/>
  <c r="G44" i="27"/>
  <c r="H44" i="27" s="1"/>
  <c r="B45" i="27"/>
  <c r="D45" i="27"/>
  <c r="E45" i="27"/>
  <c r="G45" i="27"/>
  <c r="H45" i="27" s="1"/>
  <c r="B46" i="27"/>
  <c r="D46" i="27"/>
  <c r="E46" i="27"/>
  <c r="G46" i="27"/>
  <c r="H46" i="27" s="1"/>
  <c r="B47" i="27"/>
  <c r="D47" i="27"/>
  <c r="E47" i="27"/>
  <c r="G47" i="27"/>
  <c r="H47" i="27" s="1"/>
  <c r="B48" i="27"/>
  <c r="D48" i="27"/>
  <c r="E48" i="27"/>
  <c r="G48" i="27"/>
  <c r="H48" i="27" s="1"/>
  <c r="B49" i="27"/>
  <c r="D49" i="27"/>
  <c r="E49" i="27"/>
  <c r="G49" i="27"/>
  <c r="H49" i="27" s="1"/>
  <c r="B50" i="27"/>
  <c r="D50" i="27"/>
  <c r="E50" i="27"/>
  <c r="G50" i="27"/>
  <c r="H50" i="27" s="1"/>
  <c r="B54" i="27"/>
  <c r="D54" i="27"/>
  <c r="E54" i="27"/>
  <c r="G54" i="27"/>
  <c r="H54" i="27" s="1"/>
  <c r="B55" i="27"/>
  <c r="D55" i="27"/>
  <c r="E55" i="27"/>
  <c r="B57" i="27"/>
  <c r="D57" i="27"/>
  <c r="E57" i="27"/>
  <c r="G57" i="27"/>
  <c r="H57" i="27" s="1"/>
  <c r="B58" i="27"/>
  <c r="D58" i="27"/>
  <c r="E58" i="27"/>
  <c r="G58" i="27"/>
  <c r="H58" i="27" s="1"/>
  <c r="B62" i="27"/>
  <c r="D62" i="27"/>
  <c r="E62" i="27"/>
  <c r="G62" i="27"/>
  <c r="H63" i="27"/>
  <c r="B65" i="27"/>
  <c r="D65" i="27"/>
  <c r="E65" i="27"/>
  <c r="G65" i="27"/>
  <c r="H65" i="27" s="1"/>
  <c r="B66" i="27"/>
  <c r="D66" i="27"/>
  <c r="E66" i="27"/>
  <c r="G66" i="27"/>
  <c r="H66" i="27" s="1"/>
  <c r="H37" i="27" l="1"/>
  <c r="H55" i="27"/>
  <c r="H62" i="27"/>
  <c r="B22" i="27" l="1"/>
  <c r="H22" i="27"/>
  <c r="F19" i="25"/>
  <c r="C19" i="25"/>
  <c r="I15" i="32" l="1"/>
  <c r="E15" i="32"/>
  <c r="A15" i="32"/>
  <c r="I14" i="32"/>
  <c r="E14" i="32"/>
  <c r="A14" i="32"/>
  <c r="I11" i="32" l="1"/>
  <c r="E11" i="32"/>
  <c r="A11" i="32"/>
  <c r="E10" i="32"/>
  <c r="K3" i="32"/>
  <c r="K2" i="32"/>
  <c r="K1" i="32"/>
  <c r="J4" i="32"/>
  <c r="I2" i="32"/>
  <c r="B4" i="32"/>
  <c r="B3" i="32"/>
  <c r="B2" i="32"/>
  <c r="G146" i="27"/>
  <c r="H146" i="27" s="1"/>
  <c r="E146" i="27"/>
  <c r="D146" i="27"/>
  <c r="G137" i="27"/>
  <c r="H137" i="27" s="1"/>
  <c r="E137" i="27"/>
  <c r="D137" i="27"/>
  <c r="G69" i="27"/>
  <c r="H69" i="27" s="1"/>
  <c r="E69" i="27"/>
  <c r="D69" i="27"/>
  <c r="G53" i="27"/>
  <c r="E53" i="27"/>
  <c r="D53" i="27"/>
  <c r="G52" i="27"/>
  <c r="H52" i="27" s="1"/>
  <c r="E52" i="27"/>
  <c r="D52" i="27"/>
  <c r="G67" i="27"/>
  <c r="E67" i="27"/>
  <c r="D67" i="27"/>
  <c r="G24" i="27"/>
  <c r="H24" i="27" s="1"/>
  <c r="E24" i="27"/>
  <c r="D24" i="27"/>
  <c r="H9" i="27"/>
  <c r="B146" i="27"/>
  <c r="B137" i="27"/>
  <c r="B69" i="27"/>
  <c r="B53" i="27"/>
  <c r="B52" i="27"/>
  <c r="B67" i="27"/>
  <c r="B24" i="27"/>
  <c r="B21" i="27"/>
  <c r="B7" i="27"/>
  <c r="G1" i="26"/>
  <c r="P3" i="24"/>
  <c r="O4" i="24"/>
  <c r="N4" i="24"/>
  <c r="N3" i="24"/>
  <c r="B4" i="24"/>
  <c r="B3" i="24"/>
  <c r="B2" i="24"/>
  <c r="A4" i="24"/>
  <c r="A3" i="24"/>
  <c r="A2" i="24"/>
  <c r="P1" i="24"/>
  <c r="H53" i="27" l="1"/>
  <c r="H67" i="27"/>
  <c r="H21" i="27"/>
  <c r="E35" i="24"/>
  <c r="E32" i="24"/>
  <c r="E29" i="24"/>
  <c r="E26" i="24"/>
  <c r="E23" i="24"/>
  <c r="E20" i="24"/>
  <c r="E17" i="24"/>
  <c r="B6" i="24" l="1"/>
  <c r="Q6" i="24"/>
  <c r="B9" i="24"/>
  <c r="B12" i="24"/>
  <c r="Q12" i="24"/>
  <c r="B15" i="24"/>
  <c r="Q15" i="24"/>
  <c r="B18" i="24"/>
  <c r="Q18" i="24"/>
  <c r="B21" i="24"/>
  <c r="Q21" i="24"/>
  <c r="B24" i="24"/>
  <c r="Q24" i="24"/>
  <c r="B27" i="24"/>
  <c r="Q27" i="24"/>
  <c r="B30" i="24"/>
  <c r="Q30" i="24"/>
  <c r="B33" i="24"/>
  <c r="Q33" i="24"/>
  <c r="I41" i="28"/>
  <c r="I38" i="28"/>
  <c r="B38" i="28"/>
  <c r="I35" i="28"/>
  <c r="B35" i="28"/>
  <c r="I32" i="28"/>
  <c r="B32" i="28"/>
  <c r="I29" i="28"/>
  <c r="B29" i="28"/>
  <c r="I26" i="28"/>
  <c r="B26" i="28"/>
  <c r="I23" i="28"/>
  <c r="B23" i="28"/>
  <c r="I20" i="28"/>
  <c r="B20" i="28"/>
  <c r="I17" i="28"/>
  <c r="B17" i="28"/>
  <c r="I14" i="28"/>
  <c r="B14" i="28"/>
  <c r="B11" i="28"/>
  <c r="I8" i="28"/>
  <c r="B8" i="28"/>
  <c r="B5" i="28"/>
  <c r="B4" i="28"/>
  <c r="B3" i="28"/>
  <c r="D2" i="28"/>
  <c r="A5" i="25" l="1"/>
  <c r="A7" i="25"/>
  <c r="A9" i="25"/>
  <c r="I19" i="25"/>
  <c r="B25" i="25"/>
  <c r="B26" i="25"/>
  <c r="B27" i="25"/>
  <c r="B28" i="25"/>
  <c r="B29" i="25"/>
  <c r="B31" i="25"/>
  <c r="B30" i="25" l="1"/>
  <c r="I32" i="25"/>
  <c r="H3" i="27" s="1"/>
  <c r="I109" i="27" s="1"/>
  <c r="J109" i="27" s="1"/>
  <c r="I64" i="27" l="1"/>
  <c r="J64" i="27" s="1"/>
  <c r="J60" i="27"/>
  <c r="J59" i="27"/>
  <c r="I15" i="27"/>
  <c r="J15" i="27" s="1"/>
  <c r="I11" i="27"/>
  <c r="J11" i="27" s="1"/>
  <c r="I16" i="27"/>
  <c r="J16" i="27" s="1"/>
  <c r="I18" i="27"/>
  <c r="J18" i="27" s="1"/>
  <c r="I13" i="27"/>
  <c r="J13" i="27" s="1"/>
  <c r="I17" i="27"/>
  <c r="J17" i="27" s="1"/>
  <c r="I10" i="27"/>
  <c r="J10" i="27" s="1"/>
  <c r="I19" i="27"/>
  <c r="J19" i="27" s="1"/>
  <c r="I12" i="27"/>
  <c r="J12" i="27" s="1"/>
  <c r="I14" i="27"/>
  <c r="J14" i="27" s="1"/>
  <c r="I202" i="27"/>
  <c r="J202" i="27" s="1"/>
  <c r="I198" i="27"/>
  <c r="J198" i="27" s="1"/>
  <c r="I211" i="27"/>
  <c r="J211" i="27" s="1"/>
  <c r="I197" i="27"/>
  <c r="J197" i="27" s="1"/>
  <c r="I218" i="27"/>
  <c r="J218" i="27" s="1"/>
  <c r="I207" i="27"/>
  <c r="J207" i="27" s="1"/>
  <c r="I212" i="27"/>
  <c r="J212" i="27" s="1"/>
  <c r="I199" i="27"/>
  <c r="J199" i="27" s="1"/>
  <c r="I221" i="27"/>
  <c r="J221" i="27" s="1"/>
  <c r="I190" i="27"/>
  <c r="J190" i="27" s="1"/>
  <c r="I210" i="27"/>
  <c r="J210" i="27" s="1"/>
  <c r="I223" i="27"/>
  <c r="J223" i="27" s="1"/>
  <c r="I200" i="27"/>
  <c r="J200" i="27" s="1"/>
  <c r="I214" i="27"/>
  <c r="J214" i="27" s="1"/>
  <c r="I195" i="27"/>
  <c r="J195" i="27" s="1"/>
  <c r="I205" i="27"/>
  <c r="J205" i="27" s="1"/>
  <c r="I206" i="27"/>
  <c r="J206" i="27" s="1"/>
  <c r="I204" i="27"/>
  <c r="J204" i="27" s="1"/>
  <c r="I216" i="27"/>
  <c r="J216" i="27" s="1"/>
  <c r="I217" i="27"/>
  <c r="J217" i="27" s="1"/>
  <c r="I196" i="27"/>
  <c r="J196" i="27" s="1"/>
  <c r="I220" i="27"/>
  <c r="J220" i="27" s="1"/>
  <c r="I191" i="27"/>
  <c r="J191" i="27" s="1"/>
  <c r="I203" i="27"/>
  <c r="J203" i="27" s="1"/>
  <c r="I219" i="27"/>
  <c r="J219" i="27" s="1"/>
  <c r="I209" i="27"/>
  <c r="J209" i="27" s="1"/>
  <c r="I222" i="27"/>
  <c r="J222" i="27" s="1"/>
  <c r="I192" i="27"/>
  <c r="J192" i="27" s="1"/>
  <c r="I193" i="27"/>
  <c r="J193" i="27" s="1"/>
  <c r="I213" i="27"/>
  <c r="J213" i="27" s="1"/>
  <c r="I95" i="27"/>
  <c r="J95" i="27" s="1"/>
  <c r="I97" i="27"/>
  <c r="J97" i="27" s="1"/>
  <c r="I61" i="27"/>
  <c r="J61" i="27" s="1"/>
  <c r="I56" i="27"/>
  <c r="J56" i="27" s="1"/>
  <c r="I262" i="27"/>
  <c r="J262" i="27" s="1"/>
  <c r="I261" i="27"/>
  <c r="J261" i="27" s="1"/>
  <c r="I263" i="27"/>
  <c r="J263" i="27" s="1"/>
  <c r="I264" i="27"/>
  <c r="J264" i="27" s="1"/>
  <c r="I257" i="27"/>
  <c r="J257" i="27" s="1"/>
  <c r="I256" i="27"/>
  <c r="J256" i="27" s="1"/>
  <c r="I258" i="27"/>
  <c r="J258" i="27" s="1"/>
  <c r="I259" i="27"/>
  <c r="J259" i="27" s="1"/>
  <c r="I252" i="27"/>
  <c r="J252" i="27" s="1"/>
  <c r="I254" i="27"/>
  <c r="J254" i="27" s="1"/>
  <c r="I253" i="27"/>
  <c r="J253" i="27" s="1"/>
  <c r="I251" i="27"/>
  <c r="J251" i="27" s="1"/>
  <c r="I247" i="27"/>
  <c r="J247" i="27" s="1"/>
  <c r="I249" i="27"/>
  <c r="J249" i="27" s="1"/>
  <c r="I246" i="27"/>
  <c r="J246" i="27" s="1"/>
  <c r="I248" i="27"/>
  <c r="J248" i="27" s="1"/>
  <c r="I242" i="27"/>
  <c r="J242" i="27" s="1"/>
  <c r="I241" i="27"/>
  <c r="J241" i="27" s="1"/>
  <c r="I243" i="27"/>
  <c r="J243" i="27" s="1"/>
  <c r="I244" i="27"/>
  <c r="J244" i="27" s="1"/>
  <c r="I237" i="27"/>
  <c r="J237" i="27" s="1"/>
  <c r="I236" i="27"/>
  <c r="J236" i="27" s="1"/>
  <c r="I238" i="27"/>
  <c r="J238" i="27" s="1"/>
  <c r="I239" i="27"/>
  <c r="J239" i="27" s="1"/>
  <c r="I234" i="27"/>
  <c r="J234" i="27" s="1"/>
  <c r="I233" i="27"/>
  <c r="J233" i="27" s="1"/>
  <c r="I227" i="27"/>
  <c r="J227" i="27" s="1"/>
  <c r="I232" i="27"/>
  <c r="J232" i="27" s="1"/>
  <c r="I229" i="27"/>
  <c r="J229" i="27" s="1"/>
  <c r="I226" i="27"/>
  <c r="J226" i="27" s="1"/>
  <c r="I228" i="27"/>
  <c r="J228" i="27" s="1"/>
  <c r="I231" i="27"/>
  <c r="J231" i="27" s="1"/>
  <c r="I157" i="27"/>
  <c r="J157" i="27" s="1"/>
  <c r="I155" i="27"/>
  <c r="J155" i="27" s="1"/>
  <c r="I156" i="27"/>
  <c r="J156" i="27" s="1"/>
  <c r="I162" i="27"/>
  <c r="J162" i="27" s="1"/>
  <c r="I151" i="27"/>
  <c r="J151" i="27" s="1"/>
  <c r="I167" i="27"/>
  <c r="J167" i="27" s="1"/>
  <c r="I182" i="27"/>
  <c r="J182" i="27" s="1"/>
  <c r="I163" i="27"/>
  <c r="J163" i="27" s="1"/>
  <c r="I185" i="27"/>
  <c r="J185" i="27" s="1"/>
  <c r="I176" i="27"/>
  <c r="J176" i="27" s="1"/>
  <c r="I166" i="27"/>
  <c r="J166" i="27" s="1"/>
  <c r="I159" i="27"/>
  <c r="J159" i="27" s="1"/>
  <c r="I181" i="27"/>
  <c r="J181" i="27" s="1"/>
  <c r="I160" i="27"/>
  <c r="J160" i="27" s="1"/>
  <c r="I173" i="27"/>
  <c r="J173" i="27" s="1"/>
  <c r="I183" i="27"/>
  <c r="J183" i="27" s="1"/>
  <c r="I171" i="27"/>
  <c r="J171" i="27" s="1"/>
  <c r="I186" i="27"/>
  <c r="J186" i="27" s="1"/>
  <c r="I180" i="27"/>
  <c r="J180" i="27" s="1"/>
  <c r="I161" i="27"/>
  <c r="J161" i="27" s="1"/>
  <c r="I184" i="27"/>
  <c r="J184" i="27" s="1"/>
  <c r="I153" i="27"/>
  <c r="J153" i="27" s="1"/>
  <c r="I170" i="27"/>
  <c r="J170" i="27" s="1"/>
  <c r="I168" i="27"/>
  <c r="J168" i="27" s="1"/>
  <c r="I154" i="27"/>
  <c r="J154" i="27" s="1"/>
  <c r="I175" i="27"/>
  <c r="J175" i="27" s="1"/>
  <c r="I152" i="27"/>
  <c r="J152" i="27" s="1"/>
  <c r="I177" i="27"/>
  <c r="J177" i="27" s="1"/>
  <c r="I169" i="27"/>
  <c r="J169" i="27" s="1"/>
  <c r="I187" i="27"/>
  <c r="J187" i="27" s="1"/>
  <c r="I174" i="27"/>
  <c r="J174" i="27" s="1"/>
  <c r="I164" i="27"/>
  <c r="J164" i="27" s="1"/>
  <c r="I178" i="27"/>
  <c r="J178" i="27" s="1"/>
  <c r="I148" i="27"/>
  <c r="J148" i="27" s="1"/>
  <c r="I147" i="27"/>
  <c r="J147" i="27" s="1"/>
  <c r="I132" i="27"/>
  <c r="J132" i="27" s="1"/>
  <c r="I143" i="27"/>
  <c r="J143" i="27" s="1"/>
  <c r="I141" i="27"/>
  <c r="J141" i="27" s="1"/>
  <c r="I140" i="27"/>
  <c r="J140" i="27" s="1"/>
  <c r="I144" i="27"/>
  <c r="J144" i="27" s="1"/>
  <c r="I139" i="27"/>
  <c r="J139" i="27" s="1"/>
  <c r="I138" i="27"/>
  <c r="J138" i="27" s="1"/>
  <c r="I129" i="27"/>
  <c r="J129" i="27" s="1"/>
  <c r="I130" i="27"/>
  <c r="J130" i="27" s="1"/>
  <c r="I127" i="27"/>
  <c r="J127" i="27" s="1"/>
  <c r="I120" i="27"/>
  <c r="J120" i="27" s="1"/>
  <c r="I134" i="27"/>
  <c r="J134" i="27" s="1"/>
  <c r="I122" i="27"/>
  <c r="J122" i="27" s="1"/>
  <c r="I125" i="27"/>
  <c r="J125" i="27" s="1"/>
  <c r="I123" i="27"/>
  <c r="J123" i="27" s="1"/>
  <c r="I124" i="27"/>
  <c r="J124" i="27" s="1"/>
  <c r="I121" i="27"/>
  <c r="J121" i="27" s="1"/>
  <c r="I119" i="27"/>
  <c r="J119" i="27" s="1"/>
  <c r="I128" i="27"/>
  <c r="J128" i="27" s="1"/>
  <c r="I131" i="27"/>
  <c r="J131" i="27" s="1"/>
  <c r="I126" i="27"/>
  <c r="J126" i="27" s="1"/>
  <c r="I133" i="27"/>
  <c r="J133" i="27" s="1"/>
  <c r="I117" i="27"/>
  <c r="J117" i="27" s="1"/>
  <c r="I116" i="27"/>
  <c r="J116" i="27" s="1"/>
  <c r="I118" i="27"/>
  <c r="J118" i="27" s="1"/>
  <c r="I94" i="27"/>
  <c r="J94" i="27" s="1"/>
  <c r="I113" i="27"/>
  <c r="J113" i="27" s="1"/>
  <c r="I104" i="27"/>
  <c r="J104" i="27" s="1"/>
  <c r="I103" i="27"/>
  <c r="J103" i="27" s="1"/>
  <c r="I85" i="27"/>
  <c r="J85" i="27" s="1"/>
  <c r="I112" i="27"/>
  <c r="J112" i="27" s="1"/>
  <c r="I73" i="27"/>
  <c r="J73" i="27" s="1"/>
  <c r="I89" i="27"/>
  <c r="J89" i="27" s="1"/>
  <c r="I71" i="27"/>
  <c r="J71" i="27" s="1"/>
  <c r="I111" i="27"/>
  <c r="J111" i="27" s="1"/>
  <c r="I81" i="27"/>
  <c r="J81" i="27" s="1"/>
  <c r="I77" i="27"/>
  <c r="J77" i="27" s="1"/>
  <c r="I76" i="27"/>
  <c r="J76" i="27" s="1"/>
  <c r="I105" i="27"/>
  <c r="J105" i="27" s="1"/>
  <c r="I75" i="27"/>
  <c r="J75" i="27" s="1"/>
  <c r="I114" i="27"/>
  <c r="J114" i="27" s="1"/>
  <c r="I106" i="27"/>
  <c r="J106" i="27" s="1"/>
  <c r="I101" i="27"/>
  <c r="J101" i="27" s="1"/>
  <c r="I87" i="27"/>
  <c r="J87" i="27" s="1"/>
  <c r="I100" i="27"/>
  <c r="J100" i="27" s="1"/>
  <c r="I92" i="27"/>
  <c r="J92" i="27" s="1"/>
  <c r="I115" i="27"/>
  <c r="J115" i="27" s="1"/>
  <c r="I74" i="27"/>
  <c r="J74" i="27" s="1"/>
  <c r="I80" i="27"/>
  <c r="J80" i="27" s="1"/>
  <c r="I83" i="27"/>
  <c r="J83" i="27" s="1"/>
  <c r="I96" i="27"/>
  <c r="J96" i="27" s="1"/>
  <c r="I70" i="27"/>
  <c r="J70" i="27" s="1"/>
  <c r="I107" i="27"/>
  <c r="J107" i="27" s="1"/>
  <c r="I98" i="27"/>
  <c r="J98" i="27" s="1"/>
  <c r="I108" i="27"/>
  <c r="J108" i="27" s="1"/>
  <c r="I110" i="27"/>
  <c r="J110" i="27" s="1"/>
  <c r="I88" i="27"/>
  <c r="J88" i="27" s="1"/>
  <c r="I90" i="27"/>
  <c r="J90" i="27" s="1"/>
  <c r="I91" i="27"/>
  <c r="J91" i="27" s="1"/>
  <c r="I99" i="27"/>
  <c r="J99" i="27" s="1"/>
  <c r="I78" i="27"/>
  <c r="J78" i="27" s="1"/>
  <c r="I79" i="27"/>
  <c r="J79" i="27" s="1"/>
  <c r="I93" i="27"/>
  <c r="J93" i="27" s="1"/>
  <c r="I84" i="27"/>
  <c r="J84" i="27" s="1"/>
  <c r="I102" i="27"/>
  <c r="J102" i="27" s="1"/>
  <c r="I86" i="27"/>
  <c r="J86" i="27" s="1"/>
  <c r="I82" i="27"/>
  <c r="J82" i="27" s="1"/>
  <c r="I72" i="27"/>
  <c r="J72" i="27" s="1"/>
  <c r="I22" i="27"/>
  <c r="J22" i="27" s="1"/>
  <c r="I47" i="27"/>
  <c r="J47" i="27" s="1"/>
  <c r="I38" i="27"/>
  <c r="J38" i="27" s="1"/>
  <c r="I30" i="27"/>
  <c r="J30" i="27" s="1"/>
  <c r="J63" i="27"/>
  <c r="I66" i="27"/>
  <c r="J66" i="27" s="1"/>
  <c r="I46" i="27"/>
  <c r="J46" i="27" s="1"/>
  <c r="I39" i="27"/>
  <c r="J39" i="27" s="1"/>
  <c r="I65" i="27"/>
  <c r="J65" i="27" s="1"/>
  <c r="I40" i="27"/>
  <c r="J40" i="27" s="1"/>
  <c r="I26" i="27"/>
  <c r="J26" i="27" s="1"/>
  <c r="I45" i="27"/>
  <c r="J45" i="27" s="1"/>
  <c r="I32" i="27"/>
  <c r="J32" i="27" s="1"/>
  <c r="I54" i="27"/>
  <c r="J54" i="27" s="1"/>
  <c r="I25" i="27"/>
  <c r="J25" i="27" s="1"/>
  <c r="I27" i="27"/>
  <c r="J27" i="27" s="1"/>
  <c r="I34" i="27"/>
  <c r="J34" i="27" s="1"/>
  <c r="I57" i="27"/>
  <c r="J57" i="27" s="1"/>
  <c r="I41" i="27"/>
  <c r="J41" i="27" s="1"/>
  <c r="I49" i="27"/>
  <c r="J49" i="27" s="1"/>
  <c r="I48" i="27"/>
  <c r="J48" i="27" s="1"/>
  <c r="I36" i="27"/>
  <c r="J36" i="27" s="1"/>
  <c r="I33" i="27"/>
  <c r="J33" i="27" s="1"/>
  <c r="I29" i="27"/>
  <c r="J29" i="27" s="1"/>
  <c r="I42" i="27"/>
  <c r="J42" i="27" s="1"/>
  <c r="I44" i="27"/>
  <c r="J44" i="27" s="1"/>
  <c r="I43" i="27"/>
  <c r="J43" i="27" s="1"/>
  <c r="I35" i="27"/>
  <c r="J35" i="27" s="1"/>
  <c r="I58" i="27"/>
  <c r="J58" i="27" s="1"/>
  <c r="I37" i="27"/>
  <c r="J37" i="27" s="1"/>
  <c r="I55" i="27"/>
  <c r="J55" i="27" s="1"/>
  <c r="I28" i="27"/>
  <c r="J28" i="27" s="1"/>
  <c r="I50" i="27"/>
  <c r="J50" i="27" s="1"/>
  <c r="I62" i="27"/>
  <c r="J62" i="27" s="1"/>
  <c r="I31" i="27"/>
  <c r="J31" i="27" s="1"/>
  <c r="J3" i="32"/>
  <c r="I21" i="27"/>
  <c r="J21" i="27" s="1"/>
  <c r="I146" i="27"/>
  <c r="J146" i="27" s="1"/>
  <c r="I52" i="27"/>
  <c r="J52" i="27" s="1"/>
  <c r="I67" i="27"/>
  <c r="J67" i="27" s="1"/>
  <c r="I69" i="27"/>
  <c r="J69" i="27" s="1"/>
  <c r="I53" i="27"/>
  <c r="J53" i="27" s="1"/>
  <c r="I9" i="27"/>
  <c r="J9" i="27" s="1"/>
  <c r="I137" i="27"/>
  <c r="J137" i="27" s="1"/>
  <c r="I24" i="27"/>
  <c r="J24" i="27" s="1"/>
  <c r="O3" i="24"/>
  <c r="I7" i="27"/>
  <c r="J7" i="27" s="1"/>
  <c r="H7" i="27"/>
  <c r="J8" i="27" l="1"/>
  <c r="J194" i="27"/>
  <c r="J208" i="27"/>
  <c r="J189" i="27"/>
  <c r="J215" i="27"/>
  <c r="J201" i="27"/>
  <c r="J23" i="27"/>
  <c r="J20" i="27"/>
  <c r="J6" i="27"/>
  <c r="C8" i="28" s="1"/>
  <c r="E10" i="28" s="1"/>
  <c r="J260" i="27"/>
  <c r="J255" i="27"/>
  <c r="J250" i="27"/>
  <c r="J245" i="27"/>
  <c r="J240" i="27"/>
  <c r="J235" i="27"/>
  <c r="J230" i="27"/>
  <c r="J225" i="27"/>
  <c r="J150" i="27"/>
  <c r="J165" i="27"/>
  <c r="J172" i="27"/>
  <c r="J158" i="27"/>
  <c r="J179" i="27"/>
  <c r="J145" i="27"/>
  <c r="J142" i="27"/>
  <c r="J136" i="27"/>
  <c r="J68" i="27"/>
  <c r="J51" i="27"/>
  <c r="H11" i="28"/>
  <c r="J224" i="27" l="1"/>
  <c r="C36" i="24" s="1"/>
  <c r="J135" i="27"/>
  <c r="J188" i="27"/>
  <c r="J149" i="27"/>
  <c r="C6" i="24"/>
  <c r="E8" i="24" s="1"/>
  <c r="C21" i="24"/>
  <c r="C23" i="28"/>
  <c r="C18" i="24"/>
  <c r="C20" i="28"/>
  <c r="C27" i="24"/>
  <c r="C29" i="28"/>
  <c r="H10" i="28"/>
  <c r="G10" i="28"/>
  <c r="F10" i="28"/>
  <c r="C17" i="28"/>
  <c r="G19" i="28" s="1"/>
  <c r="C14" i="28"/>
  <c r="C12" i="24"/>
  <c r="C9" i="24"/>
  <c r="C11" i="28"/>
  <c r="F13" i="28" s="1"/>
  <c r="Q9" i="24"/>
  <c r="E11" i="28"/>
  <c r="I11" i="28" s="1"/>
  <c r="J266" i="27" l="1"/>
  <c r="Q8" i="24"/>
  <c r="F8" i="24"/>
  <c r="P8" i="24"/>
  <c r="N8" i="24"/>
  <c r="L8" i="24"/>
  <c r="K8" i="24"/>
  <c r="G8" i="24"/>
  <c r="M8" i="24"/>
  <c r="O8" i="24"/>
  <c r="J8" i="24"/>
  <c r="I8" i="24"/>
  <c r="H8" i="24"/>
  <c r="L20" i="24"/>
  <c r="M20" i="24"/>
  <c r="N20" i="24"/>
  <c r="J20" i="24"/>
  <c r="K20" i="24"/>
  <c r="Q20" i="24"/>
  <c r="P14" i="24"/>
  <c r="E14" i="24"/>
  <c r="Q14" i="24"/>
  <c r="M23" i="24"/>
  <c r="N23" i="24"/>
  <c r="J23" i="24"/>
  <c r="L23" i="24"/>
  <c r="K23" i="24"/>
  <c r="Q23" i="24"/>
  <c r="J38" i="24"/>
  <c r="K38" i="24"/>
  <c r="L38" i="24"/>
  <c r="Q38" i="24"/>
  <c r="O29" i="24"/>
  <c r="N29" i="24"/>
  <c r="P29" i="24"/>
  <c r="Q29" i="24"/>
  <c r="F19" i="28"/>
  <c r="C38" i="28"/>
  <c r="G31" i="28"/>
  <c r="H31" i="28"/>
  <c r="E31" i="28"/>
  <c r="F31" i="28"/>
  <c r="E19" i="28"/>
  <c r="E22" i="28"/>
  <c r="H22" i="28"/>
  <c r="G22" i="28"/>
  <c r="F22" i="28"/>
  <c r="C32" i="28"/>
  <c r="C30" i="24"/>
  <c r="C26" i="28"/>
  <c r="C24" i="24"/>
  <c r="C33" i="24"/>
  <c r="C35" i="28"/>
  <c r="E25" i="28"/>
  <c r="G25" i="28"/>
  <c r="H25" i="28"/>
  <c r="F25" i="28"/>
  <c r="H19" i="28"/>
  <c r="C15" i="24"/>
  <c r="I10" i="28"/>
  <c r="Q11" i="24"/>
  <c r="H16" i="28"/>
  <c r="F16" i="28"/>
  <c r="G16" i="28"/>
  <c r="E16" i="28"/>
  <c r="H13" i="28"/>
  <c r="G13" i="28"/>
  <c r="E11" i="24"/>
  <c r="E13" i="28"/>
  <c r="M40" i="24" l="1"/>
  <c r="E40" i="24"/>
  <c r="E42" i="24" s="1"/>
  <c r="L40" i="24"/>
  <c r="N40" i="24"/>
  <c r="I19" i="28"/>
  <c r="G17" i="24"/>
  <c r="G40" i="24" s="1"/>
  <c r="H17" i="24"/>
  <c r="I17" i="24"/>
  <c r="J17" i="24"/>
  <c r="F17" i="24"/>
  <c r="F40" i="24" s="1"/>
  <c r="Q17" i="24"/>
  <c r="I35" i="24"/>
  <c r="K35" i="24"/>
  <c r="K40" i="24" s="1"/>
  <c r="J35" i="24"/>
  <c r="Q35" i="24"/>
  <c r="P26" i="24"/>
  <c r="P40" i="24" s="1"/>
  <c r="O26" i="24"/>
  <c r="O40" i="24" s="1"/>
  <c r="Q26" i="24"/>
  <c r="H32" i="24"/>
  <c r="I32" i="24"/>
  <c r="J32" i="24"/>
  <c r="Q32" i="24"/>
  <c r="I25" i="28"/>
  <c r="I31" i="28"/>
  <c r="C39" i="24"/>
  <c r="I22" i="28"/>
  <c r="F40" i="28"/>
  <c r="G40" i="28"/>
  <c r="E40" i="28"/>
  <c r="H40" i="28"/>
  <c r="E28" i="28"/>
  <c r="H28" i="28"/>
  <c r="G28" i="28"/>
  <c r="F28" i="28"/>
  <c r="C41" i="28"/>
  <c r="G34" i="28"/>
  <c r="E34" i="28"/>
  <c r="F34" i="28"/>
  <c r="H34" i="28"/>
  <c r="G37" i="28"/>
  <c r="E37" i="28"/>
  <c r="H37" i="28"/>
  <c r="F37" i="28"/>
  <c r="I13" i="28"/>
  <c r="I16" i="28"/>
  <c r="G42" i="28" l="1"/>
  <c r="G43" i="28" s="1"/>
  <c r="H42" i="28"/>
  <c r="H43" i="28" s="1"/>
  <c r="E42" i="28"/>
  <c r="E44" i="28" s="1"/>
  <c r="E45" i="28" s="1"/>
  <c r="F42" i="28"/>
  <c r="F43" i="28" s="1"/>
  <c r="F42" i="24"/>
  <c r="G42" i="24" s="1"/>
  <c r="J40" i="24"/>
  <c r="J41" i="24" s="1"/>
  <c r="I40" i="24"/>
  <c r="I41" i="24" s="1"/>
  <c r="H40" i="24"/>
  <c r="H41" i="24" s="1"/>
  <c r="P41" i="24"/>
  <c r="O41" i="24"/>
  <c r="G41" i="24"/>
  <c r="N41" i="24"/>
  <c r="M41" i="24"/>
  <c r="L41" i="24"/>
  <c r="K41" i="24"/>
  <c r="F41" i="24"/>
  <c r="E41" i="24"/>
  <c r="I34" i="28"/>
  <c r="I28" i="28"/>
  <c r="I40" i="28"/>
  <c r="I37" i="28"/>
  <c r="E43" i="24"/>
  <c r="E43" i="28" l="1"/>
  <c r="F43" i="24"/>
  <c r="F44" i="28"/>
  <c r="G44" i="28" s="1"/>
  <c r="G45" i="28" s="1"/>
  <c r="I42" i="28"/>
  <c r="I43" i="28" s="1"/>
  <c r="Q40" i="24"/>
  <c r="Q41" i="24" s="1"/>
  <c r="G43" i="24"/>
  <c r="H42" i="24"/>
  <c r="H44" i="28" l="1"/>
  <c r="H45" i="28" s="1"/>
  <c r="F45" i="28"/>
  <c r="H43" i="24"/>
  <c r="I42" i="24"/>
  <c r="I43" i="24" l="1"/>
  <c r="J42" i="24"/>
  <c r="K42" i="24" l="1"/>
  <c r="J43" i="24"/>
  <c r="L42" i="24" l="1"/>
  <c r="K43" i="24"/>
  <c r="M42" i="24" l="1"/>
  <c r="L43" i="24"/>
  <c r="N42" i="24" l="1"/>
  <c r="M43" i="24"/>
  <c r="O42" i="24" l="1"/>
  <c r="N43" i="24"/>
  <c r="P42" i="24" l="1"/>
  <c r="P43" i="24" s="1"/>
  <c r="O43"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M16" authorId="0" shapeId="0" xr:uid="{00000000-0006-0000-1000-000001000000}">
      <text>
        <r>
          <rPr>
            <b/>
            <sz val="9"/>
            <color indexed="81"/>
            <rFont val="Segoe UI"/>
            <family val="2"/>
          </rPr>
          <t>Autor:</t>
        </r>
        <r>
          <rPr>
            <sz val="9"/>
            <color indexed="81"/>
            <rFont val="Segoe UI"/>
            <family val="2"/>
          </rPr>
          <t xml:space="preserve">
Consiste no somatório dos funcionários alojados nas residências e alojamentos;</t>
        </r>
      </text>
    </comment>
    <comment ref="M51" authorId="0" shapeId="0" xr:uid="{00000000-0006-0000-1000-000002000000}">
      <text>
        <r>
          <rPr>
            <b/>
            <sz val="9"/>
            <color indexed="81"/>
            <rFont val="Segoe UI"/>
            <family val="2"/>
          </rPr>
          <t>Autor:</t>
        </r>
        <r>
          <rPr>
            <sz val="9"/>
            <color indexed="81"/>
            <rFont val="Segoe UI"/>
            <family val="2"/>
          </rPr>
          <t xml:space="preserve">
Consiste no somatório dos funcionários alojados nas residências e alojamentos;</t>
        </r>
      </text>
    </comment>
    <comment ref="M52" authorId="0" shapeId="0" xr:uid="{00000000-0006-0000-1000-000003000000}">
      <text>
        <r>
          <rPr>
            <b/>
            <sz val="9"/>
            <color indexed="81"/>
            <rFont val="Segoe UI"/>
            <family val="2"/>
          </rPr>
          <t>Autor:</t>
        </r>
        <r>
          <rPr>
            <sz val="9"/>
            <color indexed="81"/>
            <rFont val="Segoe UI"/>
            <family val="2"/>
          </rPr>
          <t xml:space="preserve">
Consiste no somatório da mão de obra ordinária e de todas as parcelas da administração local (fixa, vinculada e variável) no mês de pico da obra;</t>
        </r>
      </text>
    </comment>
  </commentList>
</comments>
</file>

<file path=xl/sharedStrings.xml><?xml version="1.0" encoding="utf-8"?>
<sst xmlns="http://schemas.openxmlformats.org/spreadsheetml/2006/main" count="74443" uniqueCount="42381">
  <si>
    <t xml:space="preserve">CÓDIGO  </t>
  </si>
  <si>
    <t xml:space="preserve">DESCRIÇÃO  </t>
  </si>
  <si>
    <t>M2</t>
  </si>
  <si>
    <t>M</t>
  </si>
  <si>
    <t>KG</t>
  </si>
  <si>
    <t>TOTAL</t>
  </si>
  <si>
    <t>ITEM</t>
  </si>
  <si>
    <t>BDI:</t>
  </si>
  <si>
    <t>H</t>
  </si>
  <si>
    <t>%</t>
  </si>
  <si>
    <t>DESCRIÇÃO</t>
  </si>
  <si>
    <t>Município</t>
  </si>
  <si>
    <t>UF</t>
  </si>
  <si>
    <t>Parâmetros para cálculo do BDI</t>
  </si>
  <si>
    <t>Itens Admissíveis</t>
  </si>
  <si>
    <t>Intervalos admissíveis sem justificativa</t>
  </si>
  <si>
    <t>Índices adotados</t>
  </si>
  <si>
    <t>Administração Central (AC)</t>
  </si>
  <si>
    <t xml:space="preserve">De </t>
  </si>
  <si>
    <t>até</t>
  </si>
  <si>
    <t>Seguro e Garantia (S+G)</t>
  </si>
  <si>
    <t>Risco (R)</t>
  </si>
  <si>
    <t>Despesas financeiras (DF)</t>
  </si>
  <si>
    <t>Lucro (L)</t>
  </si>
  <si>
    <t>Tributos (T)</t>
  </si>
  <si>
    <t>Controle</t>
  </si>
  <si>
    <t>BDI CALCULADO ----&gt;</t>
  </si>
  <si>
    <t>BDI = (1+AC+S+R+G)*(1+DF)*(1+L)/(1-(T+E))</t>
  </si>
  <si>
    <t>TOTAL S/ BDI</t>
  </si>
  <si>
    <t>UNITÁRIO C/ BDI</t>
  </si>
  <si>
    <t>TOTAL C/ BDI</t>
  </si>
  <si>
    <t>Cliente</t>
  </si>
  <si>
    <t>Obra</t>
  </si>
  <si>
    <t>Endereço</t>
  </si>
  <si>
    <t>Tributo - ISS</t>
  </si>
  <si>
    <t>Tributo - PIS</t>
  </si>
  <si>
    <t>Tributo - COFINS</t>
  </si>
  <si>
    <t>CPRB</t>
  </si>
  <si>
    <t>M3</t>
  </si>
  <si>
    <t>SERVENTE COM ENCARGOS COMPLEMENTARES</t>
  </si>
  <si>
    <t>PEDREIRO COM ENCARGOS COMPLEMENTARES</t>
  </si>
  <si>
    <t>MARCENEIRO COM ENCARGOS COMPLEMENTARES</t>
  </si>
  <si>
    <t>AJUDANTE DE CARPINTEIRO COM ENCARGOS COMPLEMENTARES</t>
  </si>
  <si>
    <t>ELETRICISTA COM ENCARGOS COMPLEMENTARES</t>
  </si>
  <si>
    <t>VALOR</t>
  </si>
  <si>
    <t>R$</t>
  </si>
  <si>
    <t>TOTAL GERAL DA PLANILHA</t>
  </si>
  <si>
    <t>TOTAL MENSAL</t>
  </si>
  <si>
    <t>PERCENTUAL MENSAL</t>
  </si>
  <si>
    <t>TOTAL ACUMULADO</t>
  </si>
  <si>
    <t>PERCENTUAL ACUMULADO</t>
  </si>
  <si>
    <t>CRONOGRAMA FÍSICO-FINANCEIRO</t>
  </si>
  <si>
    <t>COMPOSIÇÃO DE BDI</t>
  </si>
  <si>
    <t>L</t>
  </si>
  <si>
    <t>PINTOR COM ENCARGOS COMPLEMENTARES</t>
  </si>
  <si>
    <t>VIDRACEIRO COM ENCARGOS COMPLEMENTARES</t>
  </si>
  <si>
    <t>JARDINEIRO COM ENCARGOS COMPLEMENTARES</t>
  </si>
  <si>
    <t>AUXILIAR DE ELETRICISTA COM ENCARGOS COMPLEMENTARES</t>
  </si>
  <si>
    <t>AUXILIAR DE SERRALHEIRO COM ENCARGOS COMPLEMENTARES</t>
  </si>
  <si>
    <t>SERRALHEIRO COM ENCARGOS COMPLEMENTARES</t>
  </si>
  <si>
    <t>PREÇO UNITÁRIO</t>
  </si>
  <si>
    <t/>
  </si>
  <si>
    <t>T</t>
  </si>
  <si>
    <t>AJUDANTE DE ARMADOR COM ENCARGOS COMPLEMENTARES</t>
  </si>
  <si>
    <t>AJUDANTE DE ELETRICISTA COM ENCARGOS COMPLEMENTARES</t>
  </si>
  <si>
    <t>AJUDANTE DE PINTOR COM ENCARGOS COMPLEMENTARES</t>
  </si>
  <si>
    <t>AJUDANTE ESPECIALIZADO COM ENCARGOS COMPLEMENTARES</t>
  </si>
  <si>
    <t>CARPINTEIRO DE ESQUADRIA COM ENCARGOS COMPLEMENTARES</t>
  </si>
  <si>
    <t>ARMADOR COM ENCARGOS COMPLEMENTARES</t>
  </si>
  <si>
    <t>POCEIRO COM ENCARGOS COMPLEMENTARES</t>
  </si>
  <si>
    <t>TELHADISTA COM ENCARGOS COMPLEMENTARES</t>
  </si>
  <si>
    <t>IMPERMEABILIZADOR COM ENCARGOS COMPLEMENTARES</t>
  </si>
  <si>
    <t>COMPOSIÇÃO AUXILIAR</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</si>
  <si>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</si>
  <si>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</si>
  <si>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</si>
  <si>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</si>
  <si>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</si>
  <si>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</si>
  <si>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</si>
  <si>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</si>
  <si>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</si>
  <si>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</si>
  <si>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</si>
  <si>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</si>
  <si>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</si>
  <si>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</si>
  <si>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</si>
  <si>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</si>
  <si>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</si>
  <si>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</si>
  <si>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</si>
  <si>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</si>
  <si>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</si>
  <si>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</si>
  <si>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</si>
  <si>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</si>
  <si>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</si>
  <si>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</si>
  <si>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</si>
  <si>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</si>
  <si>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</si>
  <si>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</si>
  <si>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</si>
  <si>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</si>
  <si>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</si>
  <si>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</si>
  <si>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</si>
  <si>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</si>
  <si>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</si>
  <si>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</si>
  <si>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</si>
  <si>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</si>
  <si>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</si>
  <si>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</si>
  <si>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</si>
  <si>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</si>
  <si>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</si>
  <si>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</si>
  <si>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</si>
  <si>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</si>
  <si>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</si>
  <si>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</si>
  <si>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</si>
  <si>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</si>
  <si>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</si>
  <si>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</si>
  <si>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</si>
  <si>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</si>
  <si>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</si>
  <si>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</si>
  <si>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</si>
  <si>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</si>
  <si>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</si>
  <si>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</si>
  <si>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</si>
  <si>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</si>
  <si>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</si>
  <si>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</si>
  <si>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</si>
  <si>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</si>
  <si>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</si>
  <si>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</si>
  <si>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</si>
  <si>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</si>
  <si>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</si>
  <si>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</si>
  <si>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</si>
  <si>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</si>
  <si>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</si>
  <si>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</si>
  <si>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</si>
  <si>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</si>
  <si>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</si>
  <si>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</si>
  <si>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</si>
  <si>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</si>
  <si>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</si>
  <si>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</si>
  <si>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</si>
  <si>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</si>
  <si>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</si>
  <si>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</si>
  <si>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</si>
  <si>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</si>
  <si>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</si>
  <si>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</si>
  <si>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</si>
  <si>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</si>
  <si>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</si>
  <si>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</si>
  <si>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</si>
  <si>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</si>
  <si>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</si>
  <si>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</si>
  <si>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</si>
  <si>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</si>
  <si>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</si>
  <si>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</si>
  <si>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</si>
  <si>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</si>
  <si>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</si>
  <si>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</si>
  <si>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</si>
  <si>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</si>
  <si>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</si>
  <si>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</si>
  <si>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</si>
  <si>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</si>
  <si>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</si>
  <si>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</si>
  <si>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</si>
  <si>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</si>
  <si>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</si>
  <si>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</si>
  <si>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</si>
  <si>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</si>
  <si>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</si>
  <si>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</si>
  <si>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</si>
  <si>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</si>
  <si>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</si>
  <si>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</si>
  <si>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</si>
  <si>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</si>
  <si>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</si>
  <si>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</si>
  <si>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</si>
  <si>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</si>
  <si>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</si>
  <si>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</si>
  <si>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</si>
  <si>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</si>
  <si>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</si>
  <si>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</si>
  <si>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</si>
  <si>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</si>
  <si>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</si>
  <si>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</si>
  <si>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</si>
  <si>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</si>
  <si>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</si>
  <si>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</si>
  <si>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</si>
  <si>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</si>
  <si>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</si>
  <si>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</si>
  <si>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</si>
  <si>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</si>
  <si>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</si>
  <si>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</si>
  <si>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</si>
  <si>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</si>
  <si>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</si>
  <si>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</si>
  <si>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</si>
  <si>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</si>
  <si>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</si>
  <si>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</si>
  <si>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</si>
  <si>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</si>
  <si>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</si>
  <si>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</si>
  <si>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</si>
  <si>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</si>
  <si>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</si>
  <si>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</si>
  <si>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</si>
  <si>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</si>
  <si>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</si>
  <si>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</si>
  <si>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</si>
  <si>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</si>
  <si>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</si>
  <si>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</si>
  <si>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</si>
  <si>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</si>
  <si>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</si>
  <si>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</si>
  <si>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</si>
  <si>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</si>
  <si>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</si>
  <si>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</si>
  <si>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</si>
  <si>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</si>
  <si>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</si>
  <si>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</si>
  <si>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</si>
  <si>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</si>
  <si>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</si>
  <si>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</si>
  <si>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</si>
  <si>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</si>
  <si>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</si>
  <si>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</si>
  <si>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</si>
  <si>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</si>
  <si>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</si>
  <si>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</si>
  <si>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</si>
  <si>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</si>
  <si>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</si>
  <si>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</si>
  <si>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</si>
  <si>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</si>
  <si>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</si>
  <si>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</si>
  <si>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</si>
  <si>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</si>
  <si>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</si>
  <si>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</si>
  <si>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</si>
  <si>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</si>
  <si>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</si>
  <si>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</si>
  <si>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</si>
  <si>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</si>
  <si>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</si>
  <si>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</si>
  <si>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</si>
  <si>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</si>
  <si>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</si>
  <si>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</si>
  <si>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</si>
  <si>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</si>
  <si>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</si>
  <si>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</si>
  <si>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</si>
  <si>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</si>
  <si>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</si>
  <si>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</si>
  <si>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</si>
  <si>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</si>
  <si>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</si>
  <si>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</si>
  <si>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</si>
  <si>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</si>
  <si>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</si>
  <si>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</si>
  <si>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</si>
  <si>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</si>
  <si>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</si>
  <si>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</si>
  <si>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</si>
  <si>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</si>
  <si>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</si>
  <si>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</si>
  <si>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</si>
  <si>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</si>
  <si>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</si>
  <si>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</si>
  <si>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</si>
  <si>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</si>
  <si>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</si>
  <si>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</si>
  <si>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</si>
  <si>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</si>
  <si>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</si>
  <si>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</si>
  <si>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</si>
  <si>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</si>
  <si>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</si>
  <si>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</si>
  <si>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</si>
  <si>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</si>
  <si>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</si>
  <si>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</si>
  <si>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</si>
  <si>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</si>
  <si>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</si>
  <si>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</si>
  <si>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</si>
  <si>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</si>
  <si>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</si>
  <si>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</si>
  <si>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</si>
  <si>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</si>
  <si>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</si>
  <si>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</si>
  <si>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</si>
  <si>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</si>
  <si>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</si>
  <si>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</si>
  <si>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</si>
  <si>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</si>
  <si>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</si>
  <si>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</si>
  <si>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</si>
  <si>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</si>
  <si>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</si>
  <si>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</si>
  <si>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</si>
  <si>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</si>
  <si>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</si>
  <si>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</si>
  <si>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</si>
  <si>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</si>
  <si>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</si>
  <si>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</si>
  <si>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</si>
  <si>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</si>
  <si>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</si>
  <si>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</si>
  <si>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</si>
  <si>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</si>
  <si>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</si>
  <si>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</si>
  <si>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</si>
  <si>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</si>
  <si>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</si>
  <si>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</si>
  <si>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</si>
  <si>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</si>
  <si>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</si>
  <si>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</si>
  <si>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</si>
  <si>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</si>
  <si>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</si>
  <si>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</si>
  <si>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</si>
  <si>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</si>
  <si>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</si>
  <si>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</si>
  <si>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</si>
  <si>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</si>
  <si>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</si>
  <si>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</si>
  <si>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</si>
  <si>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</si>
  <si>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</si>
  <si>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</si>
  <si>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</si>
  <si>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</si>
  <si>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</si>
  <si>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</si>
  <si>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</si>
  <si>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</si>
  <si>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</si>
  <si>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</si>
  <si>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</si>
  <si>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</si>
  <si>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</si>
  <si>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</si>
  <si>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</si>
  <si>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</si>
  <si>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</si>
  <si>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</si>
  <si>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</si>
  <si>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</si>
  <si>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</si>
  <si>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</si>
  <si>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</si>
  <si>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</si>
  <si>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</si>
  <si>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</si>
  <si>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</si>
  <si>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</si>
  <si>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</si>
  <si>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</si>
  <si>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</si>
  <si>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</si>
  <si>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</si>
  <si>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</si>
  <si>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</si>
  <si>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</si>
  <si>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</si>
  <si>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</si>
  <si>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</si>
  <si>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</si>
  <si>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</si>
  <si>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</si>
  <si>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</si>
  <si>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</si>
  <si>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</si>
  <si>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</si>
  <si>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</si>
  <si>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</si>
  <si>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</si>
  <si>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</si>
  <si>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</si>
  <si>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</si>
  <si>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</si>
  <si>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</si>
  <si>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</si>
  <si>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</si>
  <si>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</si>
  <si>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</si>
  <si>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</si>
  <si>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</si>
  <si>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</si>
  <si>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</si>
  <si>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</si>
  <si>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</si>
  <si>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</si>
  <si>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</si>
  <si>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</si>
  <si>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</si>
  <si>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</si>
  <si>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</si>
  <si>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</si>
  <si>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</si>
  <si>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</si>
  <si>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</si>
  <si>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</si>
  <si>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</si>
  <si>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</si>
  <si>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</si>
  <si>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</si>
  <si>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</si>
  <si>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</si>
  <si>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</si>
  <si>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</si>
  <si>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</si>
  <si>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</si>
  <si>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</si>
  <si>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</si>
  <si>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</si>
  <si>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</si>
  <si>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</si>
  <si>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</si>
  <si>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</si>
  <si>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</si>
  <si>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</si>
  <si>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</si>
  <si>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</si>
  <si>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</si>
  <si>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</si>
  <si>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</si>
  <si>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</si>
  <si>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</si>
  <si>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</si>
  <si>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</si>
  <si>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</si>
  <si>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</si>
  <si>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</si>
  <si>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</si>
  <si>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</si>
  <si>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</si>
  <si>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</si>
  <si>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</si>
  <si>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</si>
  <si>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</si>
  <si>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</si>
  <si>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</si>
  <si>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</si>
  <si>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</si>
  <si>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</si>
  <si>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</si>
  <si>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</si>
  <si>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</si>
  <si>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</si>
  <si>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</si>
  <si>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</si>
  <si>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</si>
  <si>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</si>
  <si>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</si>
  <si>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</si>
  <si>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</si>
  <si>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</si>
  <si>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</si>
  <si>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</si>
  <si>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</si>
  <si>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</si>
  <si>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</si>
  <si>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</si>
  <si>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</si>
  <si>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</si>
  <si>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</si>
  <si>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</si>
  <si>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</si>
  <si>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</si>
  <si>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</si>
  <si>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</si>
  <si>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</si>
  <si>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</si>
  <si>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</si>
  <si>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</si>
  <si>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</si>
  <si>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</si>
  <si>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</si>
  <si>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</si>
  <si>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</si>
  <si>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</si>
  <si>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</si>
  <si>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</si>
  <si>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</si>
  <si>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</si>
  <si>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</si>
  <si>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</si>
  <si>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</si>
  <si>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</si>
  <si>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</si>
  <si>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</si>
  <si>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</si>
  <si>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</si>
  <si>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</si>
  <si>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</si>
  <si>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</si>
  <si>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</si>
  <si>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</si>
  <si>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</si>
  <si>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</si>
  <si>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</si>
  <si>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</si>
  <si>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</si>
  <si>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</si>
  <si>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</si>
  <si>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</si>
  <si>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</si>
  <si>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</si>
  <si>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</si>
  <si>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</si>
  <si>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</si>
  <si>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</si>
  <si>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</si>
  <si>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</si>
  <si>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</si>
  <si>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</si>
  <si>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</si>
  <si>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</si>
  <si>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</si>
  <si>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</si>
  <si>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</si>
  <si>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</si>
  <si>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</si>
  <si>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</si>
  <si>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</si>
  <si>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</si>
  <si>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</si>
  <si>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</si>
  <si>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</si>
  <si>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</si>
  <si>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</si>
  <si>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</si>
  <si>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</si>
  <si>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</si>
  <si>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</si>
  <si>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</si>
  <si>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</si>
  <si>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</si>
  <si>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</si>
  <si>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</si>
  <si>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</si>
  <si>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</si>
  <si>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</si>
  <si>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</si>
  <si>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</si>
  <si>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</si>
  <si>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</si>
  <si>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</si>
  <si>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</si>
  <si>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</si>
  <si>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</si>
  <si>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</si>
  <si>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</si>
  <si>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</si>
  <si>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</si>
  <si>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</si>
  <si>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</si>
  <si>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</si>
  <si>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</si>
  <si>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</si>
  <si>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</si>
  <si>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</si>
  <si>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</si>
  <si>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</si>
  <si>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</si>
  <si>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</si>
  <si>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</si>
  <si>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</si>
  <si>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</si>
  <si>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</si>
  <si>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</si>
  <si>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</si>
  <si>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</si>
  <si>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</si>
  <si>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</si>
  <si>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</si>
  <si>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</si>
  <si>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</si>
  <si>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</si>
  <si>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</si>
  <si>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</si>
  <si>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</si>
  <si>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</si>
  <si>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</si>
  <si>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</si>
  <si>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</si>
  <si>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</si>
  <si>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</si>
  <si>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</si>
  <si>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</si>
  <si>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</si>
  <si>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</si>
  <si>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</si>
  <si>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</si>
  <si>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</si>
  <si>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</si>
  <si>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</si>
  <si>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</si>
  <si>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</si>
  <si>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</si>
  <si>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</si>
  <si>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</si>
  <si>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</si>
  <si>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</si>
  <si>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</si>
  <si>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</si>
  <si>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</si>
  <si>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</si>
  <si>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</si>
  <si>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</si>
  <si>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</si>
  <si>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</si>
  <si>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</si>
  <si>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</si>
  <si>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</si>
  <si>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</si>
  <si>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</si>
  <si>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</si>
  <si>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</si>
  <si>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</si>
  <si>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</si>
  <si>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</si>
  <si>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</si>
  <si>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</si>
  <si>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</si>
  <si>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</si>
  <si>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</si>
  <si>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</si>
  <si>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</si>
  <si>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</si>
  <si>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</si>
  <si>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</si>
  <si>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</si>
  <si>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</si>
  <si>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</si>
  <si>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</si>
  <si>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</si>
  <si>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</si>
  <si>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</si>
  <si>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</si>
  <si>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</si>
  <si>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</si>
  <si>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</si>
  <si>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</si>
  <si>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</si>
  <si>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</si>
  <si>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</si>
  <si>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</si>
  <si>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</si>
  <si>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</si>
  <si>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</si>
  <si>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</si>
  <si>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</si>
  <si>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</si>
  <si>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</si>
  <si>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</si>
  <si>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</si>
  <si>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</si>
  <si>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</si>
  <si>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</si>
  <si>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</si>
  <si>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</si>
  <si>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</si>
  <si>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</si>
  <si>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</si>
  <si>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</si>
  <si>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</si>
  <si>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</si>
  <si>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LUVA DE CORRER, PVC, SOLDÁVEL, DN 25MM, INSTALADO EM RAMAL OU SUB-RAMAL DE ÁGUA - FORNECIMENTO E INSTALAÇÃO. AF_12/2014</t>
  </si>
  <si>
    <t>LUVA DE CORRER, CPVC, SOLDÁVEL, DN 22MM, INSTALADO EM RAMAL DE DISTRIBUIÇÃO DE ÁGUA   FORNECIMENTO E INSTALAÇÃO. AF_12/2014</t>
  </si>
  <si>
    <t>TXKM</t>
  </si>
  <si>
    <t>M3XKM</t>
  </si>
  <si>
    <t>PENEIRAMENTO DE AREIA COM PENEIRA ELÉTRICA. AF_11/2015</t>
  </si>
  <si>
    <t>PENEIRAMENTO DE AREIA COM PENEIRA MANUAL. AF_11/2015</t>
  </si>
  <si>
    <t>ENSACAMENTO DE AREIA. AF_11/2015</t>
  </si>
  <si>
    <t>SERVIÇOS TÉCNICOS ESPECIALIZADOS PARA ACOMPANHAMENTO DE EXECUÇÃO DE FUNDAÇÕES PROFUNDAS E ESTRUTURAS DE CONTENÇÃO</t>
  </si>
  <si>
    <t>AJUDANTE DE ESTRUTURA METÁLICA COM ENCARGOS COMPLEMENTARES</t>
  </si>
  <si>
    <t>AJUDANTE DE OPERAÇÃO EM GERAL COM ENCARGOS COMPLEMENTARES</t>
  </si>
  <si>
    <t>AJUDANTE DE PEDREIRO COM ENCARGOS COMPLEMENTARES</t>
  </si>
  <si>
    <t>ASSENTADOR DE TUBOS COM ENCARGOS COMPLEMENTARES</t>
  </si>
  <si>
    <t>AUXILIAR DE ENCANADOR OU BOMBEIRO HIDRÁULICO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</si>
  <si>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</si>
  <si>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</si>
  <si>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</si>
  <si>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</si>
  <si>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</si>
  <si>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</si>
  <si>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</si>
  <si>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</si>
  <si>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FORMAS COM ENCARGOS COMPLEMENTARES</t>
  </si>
  <si>
    <t>CAVOUQUEIRO OU OPERADOR PERFURATRIZ/ROMPEDOR COM ENCARGOS COMPLEMENTARES</t>
  </si>
  <si>
    <t>ELETROTÉCNICO COM ENCARGOS COMPLEMENTARES</t>
  </si>
  <si>
    <t>ENCANADOR OU BOMBEIRO HIDRÁULICO COM ENCARGOS COMPLEMENTARES</t>
  </si>
  <si>
    <t>GESSEIRO COM ENCARGOS COMPLEMENTARES</t>
  </si>
  <si>
    <t>MACARIQUEIRO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</si>
  <si>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</si>
  <si>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</si>
  <si>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</si>
  <si>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</si>
  <si>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</si>
  <si>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</si>
  <si>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</si>
  <si>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</si>
  <si>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</si>
  <si>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</si>
  <si>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</si>
  <si>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</si>
  <si>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</si>
  <si>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</si>
  <si>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</si>
  <si>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</si>
  <si>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</si>
  <si>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</si>
  <si>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</si>
  <si>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</si>
  <si>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</si>
  <si>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</si>
  <si>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</si>
  <si>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</si>
  <si>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</si>
  <si>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</si>
  <si>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</si>
  <si>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</si>
  <si>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</si>
  <si>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RASTELEIRO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</si>
  <si>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</si>
  <si>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</si>
  <si>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</si>
  <si>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</si>
  <si>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TRATORISTA COM ENCARGOS COMPLEMENTARES</t>
  </si>
  <si>
    <t>VIGIA NOTURNO COM ENCARGOS COMPLEMENTARES</t>
  </si>
  <si>
    <t>OPERADOR DE BETONEIRA ESTACIONÁRIA/MISTURADOR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</si>
  <si>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</si>
  <si>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</si>
  <si>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</si>
  <si>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</si>
  <si>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</si>
  <si>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</si>
  <si>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</si>
  <si>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</si>
  <si>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</si>
  <si>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</si>
  <si>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</si>
  <si>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</si>
  <si>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</si>
  <si>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</si>
  <si>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</si>
  <si>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</si>
  <si>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</si>
  <si>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</si>
  <si>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</si>
  <si>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</si>
  <si>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</si>
  <si>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</si>
  <si>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</si>
  <si>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</si>
  <si>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</si>
  <si>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</si>
  <si>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</si>
  <si>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</si>
  <si>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</si>
  <si>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</si>
  <si>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</si>
  <si>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</si>
  <si>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</si>
  <si>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</si>
  <si>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</si>
  <si>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</si>
  <si>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</si>
  <si>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</si>
  <si>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</si>
  <si>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</si>
  <si>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</si>
  <si>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</si>
  <si>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</si>
  <si>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</si>
  <si>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</si>
  <si>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</si>
  <si>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</si>
  <si>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</si>
  <si>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</si>
  <si>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</si>
  <si>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</si>
  <si>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</si>
  <si>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</si>
  <si>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</si>
  <si>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</si>
  <si>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</si>
  <si>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</si>
  <si>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</si>
  <si>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</si>
  <si>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</si>
  <si>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</si>
  <si>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</si>
  <si>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</si>
  <si>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</si>
  <si>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</si>
  <si>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</si>
  <si>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</si>
  <si>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</si>
  <si>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</si>
  <si>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</si>
  <si>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</si>
  <si>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</si>
  <si>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</si>
  <si>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</si>
  <si>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</si>
  <si>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</si>
  <si>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</si>
  <si>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</si>
  <si>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</si>
  <si>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</si>
  <si>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</si>
  <si>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</si>
  <si>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</si>
  <si>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</si>
  <si>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</si>
  <si>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</si>
  <si>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</si>
  <si>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</si>
  <si>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</si>
  <si>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</si>
  <si>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</si>
  <si>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</si>
  <si>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</si>
  <si>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</si>
  <si>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</si>
  <si>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</si>
  <si>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</si>
  <si>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</si>
  <si>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</si>
  <si>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</si>
  <si>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</si>
  <si>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</si>
  <si>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</si>
  <si>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</si>
  <si>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</si>
  <si>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</si>
  <si>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</si>
  <si>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</si>
  <si>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</si>
  <si>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</si>
  <si>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</si>
  <si>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</si>
  <si>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</si>
  <si>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</si>
  <si>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</si>
  <si>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</si>
  <si>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</si>
  <si>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</si>
  <si>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</si>
  <si>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</si>
  <si>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UND</t>
  </si>
  <si>
    <t xml:space="preserve">CLIENTE: </t>
  </si>
  <si>
    <t xml:space="preserve">OBRA: </t>
  </si>
  <si>
    <t>CLIENTE:</t>
  </si>
  <si>
    <t>OBRA:</t>
  </si>
  <si>
    <t xml:space="preserve">H     </t>
  </si>
  <si>
    <t xml:space="preserve">M3    </t>
  </si>
  <si>
    <t xml:space="preserve">M2    </t>
  </si>
  <si>
    <t xml:space="preserve">M     </t>
  </si>
  <si>
    <t xml:space="preserve">KG    </t>
  </si>
  <si>
    <t xml:space="preserve">L     </t>
  </si>
  <si>
    <t xml:space="preserve">PAR   </t>
  </si>
  <si>
    <t xml:space="preserve">JG    </t>
  </si>
  <si>
    <t xml:space="preserve">MIL   </t>
  </si>
  <si>
    <t xml:space="preserve">T     </t>
  </si>
  <si>
    <t xml:space="preserve">CJ    </t>
  </si>
  <si>
    <t xml:space="preserve">100M  </t>
  </si>
  <si>
    <t xml:space="preserve">CENTO </t>
  </si>
  <si>
    <t>SC25KG</t>
  </si>
  <si>
    <t>PAPELEIRA PLASTICA TIPO DISPENSER PARA PAPEL HIGIENICO ROLAO</t>
  </si>
  <si>
    <t xml:space="preserve">310ML </t>
  </si>
  <si>
    <t xml:space="preserve">PRAZO OBRA: </t>
  </si>
  <si>
    <t>TOTAL DO ORÇAMENTO</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</si>
  <si>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</si>
  <si>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</si>
  <si>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</si>
  <si>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</si>
  <si>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</si>
  <si>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</si>
  <si>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MÊS</t>
  </si>
  <si>
    <t>1 MÊS</t>
  </si>
  <si>
    <t>2 MÊS</t>
  </si>
  <si>
    <t>3 MÊS</t>
  </si>
  <si>
    <t>MG</t>
  </si>
  <si>
    <t>PLANILHA ORÇAMENTÁRIA</t>
  </si>
  <si>
    <t>Composição</t>
  </si>
  <si>
    <t>Total</t>
  </si>
  <si>
    <t>Valor Unit</t>
  </si>
  <si>
    <t>Quant.</t>
  </si>
  <si>
    <t>Und</t>
  </si>
  <si>
    <t>Descrição</t>
  </si>
  <si>
    <t>Banco</t>
  </si>
  <si>
    <t>Código</t>
  </si>
  <si>
    <t>PRAZO DA OBRA:</t>
  </si>
  <si>
    <t>LIMPEZA DE SUPERFÍCIE COM JATO DE ALTA PRESSÃO. AF_04/2019</t>
  </si>
  <si>
    <t>4 MÊS</t>
  </si>
  <si>
    <r>
      <rPr>
        <b/>
        <sz val="8"/>
        <rFont val="Arial"/>
        <family val="2"/>
      </rPr>
      <t xml:space="preserve">          </t>
    </r>
    <r>
      <rPr>
        <b/>
        <u/>
        <sz val="8"/>
        <rFont val="Arial"/>
        <family val="2"/>
      </rPr>
      <t>CRONOGRAMA FÍSICO-FINANCEIRO</t>
    </r>
  </si>
  <si>
    <r>
      <rPr>
        <b/>
        <sz val="8"/>
        <rFont val="Arial"/>
        <family val="2"/>
      </rPr>
      <t>ENDEREÇO</t>
    </r>
    <r>
      <rPr>
        <sz val="8"/>
        <rFont val="Arial"/>
        <family val="2"/>
      </rPr>
      <t>:</t>
    </r>
  </si>
  <si>
    <t>ENDEREÇO:</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</si>
  <si>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</si>
  <si>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</si>
  <si>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</si>
  <si>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</si>
  <si>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</si>
  <si>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</si>
  <si>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</si>
  <si>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</si>
  <si>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</si>
  <si>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</si>
  <si>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</si>
  <si>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</si>
  <si>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</si>
  <si>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</si>
  <si>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</si>
  <si>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</si>
  <si>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</si>
  <si>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</si>
  <si>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</si>
  <si>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</si>
  <si>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</si>
  <si>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</si>
  <si>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</si>
  <si>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</si>
  <si>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</si>
  <si>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</si>
  <si>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</si>
  <si>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</si>
  <si>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</si>
  <si>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</si>
  <si>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</si>
  <si>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</si>
  <si>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</si>
  <si>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</si>
  <si>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</si>
  <si>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</si>
  <si>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</si>
  <si>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</si>
  <si>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</si>
  <si>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</si>
  <si>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</si>
  <si>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</si>
  <si>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</si>
  <si>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</si>
  <si>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</si>
  <si>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</si>
  <si>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</si>
  <si>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</si>
  <si>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</si>
  <si>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</si>
  <si>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</si>
  <si>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</si>
  <si>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</si>
  <si>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</si>
  <si>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</si>
  <si>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</si>
  <si>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</si>
  <si>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</si>
  <si>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</si>
  <si>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</si>
  <si>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</si>
  <si>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</si>
  <si>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</si>
  <si>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</si>
  <si>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</si>
  <si>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</si>
  <si>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</si>
  <si>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</si>
  <si>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</si>
  <si>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</si>
  <si>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</si>
  <si>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</si>
  <si>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</si>
  <si>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</si>
  <si>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</si>
  <si>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</si>
  <si>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</si>
  <si>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</si>
  <si>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</si>
  <si>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</si>
  <si>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</si>
  <si>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</si>
  <si>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</si>
  <si>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</si>
  <si>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</si>
  <si>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</si>
  <si>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</si>
  <si>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</si>
  <si>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</si>
  <si>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</si>
  <si>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</si>
  <si>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</si>
  <si>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</si>
  <si>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</si>
  <si>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</si>
  <si>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</si>
  <si>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</si>
  <si>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</si>
  <si>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</si>
  <si>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</si>
  <si>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</si>
  <si>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</si>
  <si>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</si>
  <si>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</si>
  <si>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</si>
  <si>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</si>
  <si>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</si>
  <si>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</si>
  <si>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</si>
  <si>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</si>
  <si>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</si>
  <si>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</si>
  <si>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</si>
  <si>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</si>
  <si>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</si>
  <si>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</si>
  <si>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</si>
  <si>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</si>
  <si>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</si>
  <si>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</si>
  <si>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</si>
  <si>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</si>
  <si>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</si>
  <si>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</si>
  <si>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</si>
  <si>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</si>
  <si>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</si>
  <si>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</si>
  <si>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</si>
  <si>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</si>
  <si>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</si>
  <si>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</si>
  <si>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</si>
  <si>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</si>
  <si>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</si>
  <si>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</si>
  <si>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</si>
  <si>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</si>
  <si>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</si>
  <si>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</si>
  <si>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</si>
  <si>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</si>
  <si>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</si>
  <si>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</si>
  <si>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</si>
  <si>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</si>
  <si>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</si>
  <si>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</si>
  <si>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</si>
  <si>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</si>
  <si>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</si>
  <si>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</si>
  <si>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</si>
  <si>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</si>
  <si>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</si>
  <si>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</si>
  <si>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</si>
  <si>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</si>
  <si>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</si>
  <si>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</si>
  <si>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</si>
  <si>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</si>
  <si>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</si>
  <si>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</si>
  <si>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</si>
  <si>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</si>
  <si>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</si>
  <si>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</si>
  <si>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</si>
  <si>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</si>
  <si>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</si>
  <si>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</si>
  <si>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</si>
  <si>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</si>
  <si>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</si>
  <si>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</si>
  <si>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</si>
  <si>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</si>
  <si>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</si>
  <si>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</si>
  <si>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</si>
  <si>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</si>
  <si>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</si>
  <si>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</si>
  <si>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</si>
  <si>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</si>
  <si>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</si>
  <si>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</si>
  <si>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</si>
  <si>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</si>
  <si>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</si>
  <si>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</si>
  <si>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</si>
  <si>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</si>
  <si>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</si>
  <si>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</si>
  <si>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</si>
  <si>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</si>
  <si>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</si>
  <si>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</si>
  <si>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</si>
  <si>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</si>
  <si>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</si>
  <si>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</si>
  <si>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</si>
  <si>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</si>
  <si>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</si>
  <si>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</si>
  <si>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</si>
  <si>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</si>
  <si>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</si>
  <si>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</si>
  <si>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</si>
  <si>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</si>
  <si>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</si>
  <si>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</si>
  <si>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</si>
  <si>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</si>
  <si>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</si>
  <si>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</si>
  <si>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</si>
  <si>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</si>
  <si>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</si>
  <si>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</si>
  <si>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</si>
  <si>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</si>
  <si>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</si>
  <si>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</si>
  <si>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</si>
  <si>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</si>
  <si>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</si>
  <si>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</si>
  <si>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</si>
  <si>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</si>
  <si>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</si>
  <si>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</si>
  <si>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</si>
  <si>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</si>
  <si>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</si>
  <si>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</si>
  <si>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</si>
  <si>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</si>
  <si>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</si>
  <si>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</si>
  <si>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</si>
  <si>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</si>
  <si>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</si>
  <si>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</si>
  <si>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</si>
  <si>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</si>
  <si>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</si>
  <si>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</si>
  <si>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</si>
  <si>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</si>
  <si>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</si>
  <si>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</si>
  <si>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</si>
  <si>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</si>
  <si>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</si>
  <si>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</si>
  <si>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</si>
  <si>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</si>
  <si>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</si>
  <si>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</si>
  <si>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</si>
  <si>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</si>
  <si>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</si>
  <si>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</si>
  <si>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</si>
  <si>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</si>
  <si>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</si>
  <si>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</si>
  <si>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</si>
  <si>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</si>
  <si>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</si>
  <si>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</si>
  <si>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</si>
  <si>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</si>
  <si>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</si>
  <si>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</si>
  <si>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</si>
  <si>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</si>
  <si>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</si>
  <si>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</si>
  <si>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</si>
  <si>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</si>
  <si>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</si>
  <si>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</si>
  <si>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</si>
  <si>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</si>
  <si>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</si>
  <si>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</si>
  <si>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</si>
  <si>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</si>
  <si>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</si>
  <si>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</si>
  <si>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</si>
  <si>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</si>
  <si>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</si>
  <si>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</si>
  <si>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</si>
  <si>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</si>
  <si>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</si>
  <si>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</si>
  <si>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</si>
  <si>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</si>
  <si>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</si>
  <si>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</si>
  <si>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</si>
  <si>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</si>
  <si>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</si>
  <si>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</si>
  <si>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</si>
  <si>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</si>
  <si>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</si>
  <si>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</si>
  <si>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</si>
  <si>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</si>
  <si>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</si>
  <si>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</si>
  <si>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</si>
  <si>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</si>
  <si>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</si>
  <si>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</si>
  <si>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</si>
  <si>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</si>
  <si>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</si>
  <si>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</si>
  <si>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</si>
  <si>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</si>
  <si>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</si>
  <si>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</si>
  <si>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</si>
  <si>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</si>
  <si>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</si>
  <si>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</si>
  <si>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</si>
  <si>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</si>
  <si>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</si>
  <si>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</si>
  <si>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</si>
  <si>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</si>
  <si>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</si>
  <si>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</si>
  <si>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</si>
  <si>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</si>
  <si>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</si>
  <si>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</si>
  <si>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</si>
  <si>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</si>
  <si>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</si>
  <si>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</si>
  <si>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</si>
  <si>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</si>
  <si>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</si>
  <si>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</si>
  <si>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</si>
  <si>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</si>
  <si>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</si>
  <si>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</si>
  <si>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</si>
  <si>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</si>
  <si>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</si>
  <si>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</si>
  <si>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</si>
  <si>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</si>
  <si>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</si>
  <si>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</si>
  <si>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</si>
  <si>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</si>
  <si>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</si>
  <si>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</si>
  <si>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</si>
  <si>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</si>
  <si>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</si>
  <si>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</si>
  <si>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</si>
  <si>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</si>
  <si>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</si>
  <si>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</si>
  <si>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</si>
  <si>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</si>
  <si>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</si>
  <si>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</si>
  <si>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</si>
  <si>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</si>
  <si>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</si>
  <si>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</si>
  <si>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</si>
  <si>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</si>
  <si>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</si>
  <si>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</si>
  <si>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</si>
  <si>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</si>
  <si>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</si>
  <si>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</si>
  <si>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</si>
  <si>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</si>
  <si>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</si>
  <si>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</si>
  <si>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</si>
  <si>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</si>
  <si>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</si>
  <si>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</si>
  <si>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</si>
  <si>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</si>
  <si>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</si>
  <si>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</si>
  <si>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</si>
  <si>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</si>
  <si>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</si>
  <si>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</si>
  <si>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</si>
  <si>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</si>
  <si>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</si>
  <si>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</si>
  <si>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</si>
  <si>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</si>
  <si>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</si>
  <si>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</si>
  <si>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</si>
  <si>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</si>
  <si>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</si>
  <si>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</si>
  <si>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</si>
  <si>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</si>
  <si>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</si>
  <si>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</si>
  <si>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</si>
  <si>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</si>
  <si>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</si>
  <si>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</si>
  <si>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</si>
  <si>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</si>
  <si>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</si>
  <si>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</si>
  <si>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</si>
  <si>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</si>
  <si>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</si>
  <si>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</si>
  <si>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</si>
  <si>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</si>
  <si>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</si>
  <si>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</si>
  <si>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</si>
  <si>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</si>
  <si>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</si>
  <si>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</si>
  <si>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</si>
  <si>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</si>
  <si>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</si>
  <si>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</si>
  <si>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</si>
  <si>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</si>
  <si>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</si>
  <si>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</si>
  <si>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</si>
  <si>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</si>
  <si>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</si>
  <si>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</si>
  <si>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</si>
  <si>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</si>
  <si>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</si>
  <si>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</si>
  <si>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</si>
  <si>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</si>
  <si>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</si>
  <si>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</si>
  <si>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</si>
  <si>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</si>
  <si>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</si>
  <si>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</si>
  <si>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</si>
  <si>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</si>
  <si>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</si>
  <si>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</si>
  <si>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</si>
  <si>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</si>
  <si>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</si>
  <si>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</si>
  <si>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</si>
  <si>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</si>
  <si>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</si>
  <si>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</si>
  <si>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</si>
  <si>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</si>
  <si>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</si>
  <si>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</si>
  <si>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</si>
  <si>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</si>
  <si>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</si>
  <si>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</si>
  <si>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</si>
  <si>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</si>
  <si>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</si>
  <si>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</si>
  <si>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</si>
  <si>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</si>
  <si>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</si>
  <si>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</si>
  <si>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</si>
  <si>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</si>
  <si>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</si>
  <si>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</si>
  <si>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</si>
  <si>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</si>
  <si>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</si>
  <si>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</si>
  <si>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</si>
  <si>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</si>
  <si>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</si>
  <si>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</si>
  <si>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</si>
  <si>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</si>
  <si>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</si>
  <si>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</si>
  <si>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</si>
  <si>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</si>
  <si>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</si>
  <si>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</si>
  <si>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</si>
  <si>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</si>
  <si>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</si>
  <si>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</si>
  <si>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</si>
  <si>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</si>
  <si>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</si>
  <si>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</si>
  <si>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</si>
  <si>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</si>
  <si>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</si>
  <si>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</si>
  <si>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</si>
  <si>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</si>
  <si>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</si>
  <si>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</si>
  <si>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</si>
  <si>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</si>
  <si>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</si>
  <si>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</si>
  <si>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</si>
  <si>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</si>
  <si>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</si>
  <si>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</si>
  <si>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</si>
  <si>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</si>
  <si>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</si>
  <si>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</si>
  <si>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</si>
  <si>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</si>
  <si>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</si>
  <si>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</si>
  <si>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</si>
  <si>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PORTA DE MADEIRA. AF_04/2019</t>
  </si>
  <si>
    <t>LIMPEZA DE FORRO REMOVÍVEL COM PANO ÚMIDO. AF_04/2019</t>
  </si>
  <si>
    <t>ALAMBRADO EM MOURÕES DE CONCRETO, COM TELA DE ARAME GALVANIZADO (INCLUSIVE MURETA EM CONCRETO). AF_05/2018</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</si>
  <si>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</si>
  <si>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</si>
  <si>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</si>
  <si>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</si>
  <si>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</si>
  <si>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</si>
  <si>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</si>
  <si>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</si>
  <si>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</si>
  <si>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</si>
  <si>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</si>
  <si>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</si>
  <si>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</si>
  <si>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</si>
  <si>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</si>
  <si>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KM</t>
  </si>
  <si>
    <t>RO-40251</t>
  </si>
  <si>
    <t>RO-40253</t>
  </si>
  <si>
    <t>RO-40269</t>
  </si>
  <si>
    <t>RO-40270</t>
  </si>
  <si>
    <t>RO-40271</t>
  </si>
  <si>
    <t>RO-40272</t>
  </si>
  <si>
    <t>RO-40273</t>
  </si>
  <si>
    <t>RO-40277</t>
  </si>
  <si>
    <t>RO-40278</t>
  </si>
  <si>
    <t>RO-40279</t>
  </si>
  <si>
    <t>RO-40282</t>
  </si>
  <si>
    <t>RO-40283</t>
  </si>
  <si>
    <t>RO-40287</t>
  </si>
  <si>
    <t>RO-40288</t>
  </si>
  <si>
    <t>RO-41754</t>
  </si>
  <si>
    <t>RO-41783</t>
  </si>
  <si>
    <t>RO-40294</t>
  </si>
  <si>
    <t>RO-40295</t>
  </si>
  <si>
    <t>RO-40300</t>
  </si>
  <si>
    <t>RO-40305</t>
  </si>
  <si>
    <t>RO-40309</t>
  </si>
  <si>
    <t>RO-40310</t>
  </si>
  <si>
    <t>RO-40395</t>
  </si>
  <si>
    <t>RO-40358</t>
  </si>
  <si>
    <t>RO-40396</t>
  </si>
  <si>
    <t>RO-40397</t>
  </si>
  <si>
    <t>RO-40361</t>
  </si>
  <si>
    <t>RO-40399</t>
  </si>
  <si>
    <t>RO-40362</t>
  </si>
  <si>
    <t>RO-40400</t>
  </si>
  <si>
    <t>RO-40367</t>
  </si>
  <si>
    <t>RO-40405</t>
  </si>
  <si>
    <t>RO-40432</t>
  </si>
  <si>
    <t>RO-40456</t>
  </si>
  <si>
    <t>RO-40438</t>
  </si>
  <si>
    <t>RO-40462</t>
  </si>
  <si>
    <t>RO-40442</t>
  </si>
  <si>
    <t>RO-40466</t>
  </si>
  <si>
    <t>RO-40494</t>
  </si>
  <si>
    <t>RO-40519</t>
  </si>
  <si>
    <t>RO-40554</t>
  </si>
  <si>
    <t>RO-40555</t>
  </si>
  <si>
    <t>RO-40562</t>
  </si>
  <si>
    <t>RO-40569</t>
  </si>
  <si>
    <t>RO-40514</t>
  </si>
  <si>
    <t>RO-40590</t>
  </si>
  <si>
    <t>RO-40629</t>
  </si>
  <si>
    <t>RO-40630</t>
  </si>
  <si>
    <t>RO-40665</t>
  </si>
  <si>
    <t>RO-40666</t>
  </si>
  <si>
    <t>RO-40667</t>
  </si>
  <si>
    <t>RO-41083</t>
  </si>
  <si>
    <t>RO-51228</t>
  </si>
  <si>
    <t>RO-51229</t>
  </si>
  <si>
    <t>RO-41230</t>
  </si>
  <si>
    <t>RO-41231</t>
  </si>
  <si>
    <t>RO-41237</t>
  </si>
  <si>
    <t>RO-41243</t>
  </si>
  <si>
    <t>RO-42977</t>
  </si>
  <si>
    <t>RO-42978</t>
  </si>
  <si>
    <t>RO-42979</t>
  </si>
  <si>
    <t>RO-42980</t>
  </si>
  <si>
    <t>RO-42981</t>
  </si>
  <si>
    <t>RO-44586</t>
  </si>
  <si>
    <t>RO-42983</t>
  </si>
  <si>
    <t>RO-44777</t>
  </si>
  <si>
    <t>RO-44585</t>
  </si>
  <si>
    <t>HA</t>
  </si>
  <si>
    <t>ED-50137</t>
  </si>
  <si>
    <t>ED-50266</t>
  </si>
  <si>
    <t>OPERADOR DE BETONEIRA ESTACIONÁRIA COM ENCARGOS COMPLEMENTARES</t>
  </si>
  <si>
    <t>ED-50392</t>
  </si>
  <si>
    <t>QUANT.</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</si>
  <si>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</si>
  <si>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</si>
  <si>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</si>
  <si>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</si>
  <si>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</si>
  <si>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</si>
  <si>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</si>
  <si>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</si>
  <si>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</si>
  <si>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</si>
  <si>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</si>
  <si>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</si>
  <si>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</si>
  <si>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</si>
  <si>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</si>
  <si>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</si>
  <si>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</si>
  <si>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</si>
  <si>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</si>
  <si>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</si>
  <si>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</si>
  <si>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</si>
  <si>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</si>
  <si>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</si>
  <si>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</si>
  <si>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</si>
  <si>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</si>
  <si>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</si>
  <si>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</si>
  <si>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</si>
  <si>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</si>
  <si>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</si>
  <si>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</si>
  <si>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</si>
  <si>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</si>
  <si>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</si>
  <si>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</si>
  <si>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</si>
  <si>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</si>
  <si>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</si>
  <si>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</si>
  <si>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</si>
  <si>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</si>
  <si>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</si>
  <si>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</si>
  <si>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</si>
  <si>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</si>
  <si>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</si>
  <si>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</si>
  <si>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</si>
  <si>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</si>
  <si>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</si>
  <si>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</si>
  <si>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</si>
  <si>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</si>
  <si>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</si>
  <si>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</si>
  <si>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</si>
  <si>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</si>
  <si>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</si>
  <si>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</si>
  <si>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</si>
  <si>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</si>
  <si>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</si>
  <si>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</si>
  <si>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</si>
  <si>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</si>
  <si>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</si>
  <si>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</si>
  <si>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</si>
  <si>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</si>
  <si>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</si>
  <si>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</si>
  <si>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</si>
  <si>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</si>
  <si>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</si>
  <si>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</si>
  <si>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</si>
  <si>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</si>
  <si>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</si>
  <si>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</si>
  <si>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</si>
  <si>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</si>
  <si>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</si>
  <si>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</si>
  <si>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</si>
  <si>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</si>
  <si>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</si>
  <si>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</si>
  <si>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</si>
  <si>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</si>
  <si>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</si>
  <si>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</si>
  <si>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</si>
  <si>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</si>
  <si>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</si>
  <si>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</si>
  <si>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</si>
  <si>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</si>
  <si>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</si>
  <si>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</si>
  <si>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</si>
  <si>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</si>
  <si>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</si>
  <si>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</si>
  <si>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</si>
  <si>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</si>
  <si>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</si>
  <si>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</si>
  <si>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</si>
  <si>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</si>
  <si>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</si>
  <si>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</si>
  <si>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</si>
  <si>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</si>
  <si>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</si>
  <si>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</si>
  <si>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</si>
  <si>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</si>
  <si>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</si>
  <si>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</si>
  <si>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</si>
  <si>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</si>
  <si>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</si>
  <si>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</si>
  <si>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</si>
  <si>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</si>
  <si>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</si>
  <si>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</si>
  <si>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</si>
  <si>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</si>
  <si>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</si>
  <si>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</si>
  <si>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</si>
  <si>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</si>
  <si>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</si>
  <si>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</si>
  <si>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</si>
  <si>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</si>
  <si>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</si>
  <si>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</si>
  <si>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</si>
  <si>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</si>
  <si>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</si>
  <si>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</si>
  <si>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</si>
  <si>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</si>
  <si>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</si>
  <si>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</si>
  <si>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</si>
  <si>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</si>
  <si>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</si>
  <si>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</si>
  <si>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</si>
  <si>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</si>
  <si>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SIFÃO DO TIPO FLEXÍVEL EM PVC 1  X 1.1/2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</si>
  <si>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</si>
  <si>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</si>
  <si>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</si>
  <si>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</si>
  <si>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</si>
  <si>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</si>
  <si>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</si>
  <si>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</si>
  <si>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</si>
  <si>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</si>
  <si>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</si>
  <si>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</si>
  <si>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</si>
  <si>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</si>
  <si>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</si>
  <si>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</si>
  <si>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</si>
  <si>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</si>
  <si>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</si>
  <si>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</si>
  <si>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</si>
  <si>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</si>
  <si>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</si>
  <si>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</si>
  <si>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</si>
  <si>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</si>
  <si>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</si>
  <si>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</si>
  <si>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</si>
  <si>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</si>
  <si>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</si>
  <si>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</si>
  <si>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</si>
  <si>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</si>
  <si>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</si>
  <si>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</si>
  <si>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</si>
  <si>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</si>
  <si>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</si>
  <si>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</si>
  <si>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</si>
  <si>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</si>
  <si>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</si>
  <si>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</si>
  <si>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</si>
  <si>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</si>
  <si>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</si>
  <si>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</si>
  <si>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</si>
  <si>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</si>
  <si>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</si>
  <si>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</si>
  <si>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</si>
  <si>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</si>
  <si>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</si>
  <si>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</si>
  <si>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</si>
  <si>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</si>
  <si>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</si>
  <si>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</si>
  <si>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</si>
  <si>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</si>
  <si>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</si>
  <si>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</si>
  <si>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</si>
  <si>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</si>
  <si>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</si>
  <si>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</si>
  <si>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</si>
  <si>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</si>
  <si>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</si>
  <si>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</si>
  <si>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</si>
  <si>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</si>
  <si>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</si>
  <si>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</si>
  <si>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</si>
  <si>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</si>
  <si>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</si>
  <si>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</si>
  <si>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</si>
  <si>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</si>
  <si>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</si>
  <si>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</si>
  <si>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</si>
  <si>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</si>
  <si>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</si>
  <si>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</si>
  <si>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CÁLCULO DO BDI</t>
  </si>
  <si>
    <t>BASE DE REFERÊNCIA</t>
  </si>
  <si>
    <t>ADMINISTRATIVO</t>
  </si>
  <si>
    <t>IMPLANTAÇÃO</t>
  </si>
  <si>
    <t>MOBILIZAÇÃO E DESMOBILIZAÇÃO</t>
  </si>
  <si>
    <t>ACÓRDÃO 2622/2013 - TCU</t>
  </si>
  <si>
    <t>COMPOSIÇÕES ANALÍTICAS COM PREÇO UNITÁRIO</t>
  </si>
  <si>
    <t>LUMINÁRIA TIPO CALHA, DE SOBREPOR, COM 1 LÂMPADA TUBULAR FLUORESCENTE DE 36 W, COM REATOR DE PARTIDA RÁPIDA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</si>
  <si>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</si>
  <si>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</si>
  <si>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</si>
  <si>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</si>
  <si>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</si>
  <si>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</si>
  <si>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</si>
  <si>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LUMINÁRIA ARANDELA TIPO MEIA LUA, DE SOBREPOR, COM 1 LÂMPADA LED DE 6 W, SEM REATOR - FORNECIMENTO E INSTALAÇÃO. AF_02/2020</t>
  </si>
  <si>
    <t>LUMINÁRIA ARANDELA TIPO TARTARUGA, DE SOBREPOR, COM 1 LÂMPADA LED DE 6 W, SEM REATOR - FORNECIMENTO E INSTALAÇÃO. AF_02/2020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</si>
  <si>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</si>
  <si>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</si>
  <si>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</si>
  <si>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</si>
  <si>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</si>
  <si>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</si>
  <si>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</si>
  <si>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</si>
  <si>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</si>
  <si>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</si>
  <si>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</si>
  <si>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ED-16357</t>
  </si>
  <si>
    <t>ED-16359</t>
  </si>
  <si>
    <t>ED-16362</t>
  </si>
  <si>
    <t>ED-16349</t>
  </si>
  <si>
    <t>ED-16351</t>
  </si>
  <si>
    <t>ED-16354</t>
  </si>
  <si>
    <t xml:space="preserve">MES   </t>
  </si>
  <si>
    <t>M2XMES</t>
  </si>
  <si>
    <t xml:space="preserve">MXMES </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</si>
  <si>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</si>
  <si>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</si>
  <si>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</si>
  <si>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</si>
  <si>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</si>
  <si>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</si>
  <si>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</si>
  <si>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</si>
  <si>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</si>
  <si>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</si>
  <si>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</si>
  <si>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</si>
  <si>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</si>
  <si>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</si>
  <si>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</si>
  <si>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</si>
  <si>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</si>
  <si>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</si>
  <si>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</si>
  <si>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</si>
  <si>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</si>
  <si>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</si>
  <si>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</si>
  <si>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</si>
  <si>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</si>
  <si>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</si>
  <si>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</si>
  <si>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</si>
  <si>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</si>
  <si>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</si>
  <si>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</si>
  <si>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</si>
  <si>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</si>
  <si>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</si>
  <si>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</si>
  <si>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</si>
  <si>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</si>
  <si>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</si>
  <si>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</si>
  <si>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</si>
  <si>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</si>
  <si>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</si>
  <si>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</si>
  <si>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</si>
  <si>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</si>
  <si>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</si>
  <si>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</si>
  <si>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</si>
  <si>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</si>
  <si>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</si>
  <si>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</si>
  <si>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</si>
  <si>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</si>
  <si>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</si>
  <si>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</si>
  <si>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</si>
  <si>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</si>
  <si>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</si>
  <si>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</si>
  <si>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</si>
  <si>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</si>
  <si>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</si>
  <si>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</si>
  <si>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</si>
  <si>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</si>
  <si>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</si>
  <si>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</si>
  <si>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</si>
  <si>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</si>
  <si>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</si>
  <si>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</si>
  <si>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</si>
  <si>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</si>
  <si>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</si>
  <si>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</si>
  <si>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</si>
  <si>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</si>
  <si>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</si>
  <si>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</si>
  <si>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</si>
  <si>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</si>
  <si>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</si>
  <si>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</si>
  <si>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</si>
  <si>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</si>
  <si>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</si>
  <si>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</si>
  <si>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</si>
  <si>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</si>
  <si>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</si>
  <si>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</si>
  <si>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</si>
  <si>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</si>
  <si>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</si>
  <si>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</si>
  <si>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</si>
  <si>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</si>
  <si>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</si>
  <si>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</si>
  <si>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</si>
  <si>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</si>
  <si>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</si>
  <si>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</si>
  <si>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</si>
  <si>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</si>
  <si>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</si>
  <si>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</si>
  <si>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</si>
  <si>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</si>
  <si>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</si>
  <si>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</si>
  <si>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</si>
  <si>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</si>
  <si>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</si>
  <si>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</si>
  <si>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</si>
  <si>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</si>
  <si>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</si>
  <si>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</si>
  <si>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</si>
  <si>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</si>
  <si>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</si>
  <si>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</si>
  <si>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</si>
  <si>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</si>
  <si>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</si>
  <si>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</si>
  <si>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</si>
  <si>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</si>
  <si>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</si>
  <si>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</si>
  <si>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</si>
  <si>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</si>
  <si>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</si>
  <si>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</si>
  <si>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</si>
  <si>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</si>
  <si>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</si>
  <si>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</si>
  <si>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</si>
  <si>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</si>
  <si>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</si>
  <si>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</si>
  <si>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</si>
  <si>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</si>
  <si>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</si>
  <si>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</si>
  <si>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</si>
  <si>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</si>
  <si>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</si>
  <si>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</si>
  <si>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</si>
  <si>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</si>
  <si>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</si>
  <si>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</si>
  <si>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</si>
  <si>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</si>
  <si>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</si>
  <si>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</si>
  <si>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</si>
  <si>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</si>
  <si>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</si>
  <si>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</si>
  <si>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</si>
  <si>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</si>
  <si>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</si>
  <si>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</si>
  <si>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</si>
  <si>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</si>
  <si>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</si>
  <si>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</si>
  <si>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</si>
  <si>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</si>
  <si>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</si>
  <si>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</si>
  <si>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</si>
  <si>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</si>
  <si>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</si>
  <si>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</si>
  <si>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</si>
  <si>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</si>
  <si>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</si>
  <si>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</si>
  <si>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</si>
  <si>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</si>
  <si>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</si>
  <si>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</si>
  <si>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</si>
  <si>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</si>
  <si>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</si>
  <si>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</si>
  <si>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</si>
  <si>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</si>
  <si>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</si>
  <si>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</si>
  <si>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</si>
  <si>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</si>
  <si>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</si>
  <si>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</si>
  <si>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</si>
  <si>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</si>
  <si>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</si>
  <si>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</si>
  <si>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</si>
  <si>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</si>
  <si>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</si>
  <si>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</si>
  <si>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</si>
  <si>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</si>
  <si>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MES</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</si>
  <si>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</si>
  <si>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</si>
  <si>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</si>
  <si>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</si>
  <si>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</si>
  <si>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</si>
  <si>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</si>
  <si>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</si>
  <si>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</si>
  <si>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</si>
  <si>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</si>
  <si>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</si>
  <si>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</si>
  <si>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</si>
  <si>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</si>
  <si>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</si>
  <si>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</si>
  <si>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</si>
  <si>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</si>
  <si>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</si>
  <si>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</si>
  <si>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</si>
  <si>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</si>
  <si>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</si>
  <si>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</si>
  <si>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</si>
  <si>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</si>
  <si>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</si>
  <si>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</si>
  <si>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</si>
  <si>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</si>
  <si>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</si>
  <si>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</si>
  <si>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</si>
  <si>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</si>
  <si>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</si>
  <si>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</si>
  <si>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</si>
  <si>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</si>
  <si>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</si>
  <si>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</si>
  <si>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</si>
  <si>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</si>
  <si>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</si>
  <si>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</si>
  <si>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</si>
  <si>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</si>
  <si>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</si>
  <si>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</si>
  <si>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</si>
  <si>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</si>
  <si>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</si>
  <si>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</si>
  <si>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</si>
  <si>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</si>
  <si>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</si>
  <si>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</si>
  <si>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</si>
  <si>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</si>
  <si>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</si>
  <si>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</si>
  <si>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</si>
  <si>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</si>
  <si>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</si>
  <si>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</si>
  <si>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</si>
  <si>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</si>
  <si>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</si>
  <si>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</si>
  <si>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</si>
  <si>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</si>
  <si>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</si>
  <si>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</si>
  <si>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</si>
  <si>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</si>
  <si>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</si>
  <si>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</si>
  <si>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</si>
  <si>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</si>
  <si>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</si>
  <si>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</si>
  <si>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</si>
  <si>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</si>
  <si>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</si>
  <si>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</si>
  <si>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</si>
  <si>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</si>
  <si>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</si>
  <si>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</si>
  <si>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</si>
  <si>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</si>
  <si>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</si>
  <si>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</si>
  <si>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</si>
  <si>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</si>
  <si>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</si>
  <si>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</si>
  <si>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</si>
  <si>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</si>
  <si>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</si>
  <si>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</si>
  <si>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</si>
  <si>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</si>
  <si>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</si>
  <si>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</si>
  <si>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</si>
  <si>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</si>
  <si>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</si>
  <si>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</si>
  <si>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</si>
  <si>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</si>
  <si>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</si>
  <si>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</si>
  <si>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</si>
  <si>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</si>
  <si>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</si>
  <si>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</si>
  <si>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</si>
  <si>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</si>
  <si>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</si>
  <si>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</si>
  <si>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</si>
  <si>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</si>
  <si>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</si>
  <si>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</si>
  <si>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</si>
  <si>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</si>
  <si>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</si>
  <si>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</si>
  <si>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</si>
  <si>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</si>
  <si>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</si>
  <si>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</si>
  <si>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</si>
  <si>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</si>
  <si>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</si>
  <si>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</si>
  <si>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</si>
  <si>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</si>
  <si>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</si>
  <si>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</si>
  <si>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</si>
  <si>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</si>
  <si>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</si>
  <si>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</si>
  <si>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</si>
  <si>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</si>
  <si>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</si>
  <si>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</si>
  <si>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</si>
  <si>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</si>
  <si>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</si>
  <si>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</si>
  <si>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</si>
  <si>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</si>
  <si>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</si>
  <si>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</si>
  <si>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</si>
  <si>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</si>
  <si>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</si>
  <si>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</si>
  <si>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</si>
  <si>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</si>
  <si>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</si>
  <si>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</si>
  <si>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</si>
  <si>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</si>
  <si>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</si>
  <si>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</si>
  <si>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</si>
  <si>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</si>
  <si>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</si>
  <si>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</si>
  <si>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</si>
  <si>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</si>
  <si>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</si>
  <si>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</si>
  <si>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</si>
  <si>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</si>
  <si>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</si>
  <si>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</si>
  <si>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</si>
  <si>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</si>
  <si>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</si>
  <si>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</si>
  <si>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</si>
  <si>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</si>
  <si>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</si>
  <si>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</si>
  <si>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</si>
  <si>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</si>
  <si>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</si>
  <si>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</si>
  <si>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</si>
  <si>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</si>
  <si>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</si>
  <si>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</si>
  <si>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</si>
  <si>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</si>
  <si>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</si>
  <si>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</si>
  <si>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</si>
  <si>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</si>
  <si>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</si>
  <si>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</si>
  <si>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</si>
  <si>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</si>
  <si>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</si>
  <si>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</si>
  <si>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</si>
  <si>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</si>
  <si>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</si>
  <si>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</si>
  <si>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</si>
  <si>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</si>
  <si>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</si>
  <si>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</si>
  <si>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</si>
  <si>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</si>
  <si>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</si>
  <si>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</si>
  <si>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</si>
  <si>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</si>
  <si>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</si>
  <si>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</si>
  <si>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</si>
  <si>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</si>
  <si>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</si>
  <si>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</si>
  <si>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</si>
  <si>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</si>
  <si>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</si>
  <si>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</si>
  <si>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</si>
  <si>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</si>
  <si>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</si>
  <si>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</si>
  <si>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</si>
  <si>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</si>
  <si>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</si>
  <si>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</si>
  <si>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</si>
  <si>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</si>
  <si>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</si>
  <si>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</si>
  <si>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</si>
  <si>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</si>
  <si>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</si>
  <si>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</si>
  <si>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</si>
  <si>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</si>
  <si>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</si>
  <si>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</si>
  <si>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</si>
  <si>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</si>
  <si>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</si>
  <si>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</si>
  <si>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</si>
  <si>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</si>
  <si>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</si>
  <si>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</si>
  <si>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</si>
  <si>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</si>
  <si>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</si>
  <si>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</si>
  <si>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</si>
  <si>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</si>
  <si>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</si>
  <si>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</si>
  <si>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</si>
  <si>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</si>
  <si>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</si>
  <si>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</si>
  <si>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</si>
  <si>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</si>
  <si>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</si>
  <si>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</si>
  <si>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</si>
  <si>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</si>
  <si>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</si>
  <si>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</si>
  <si>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</si>
  <si>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</si>
  <si>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</si>
  <si>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</si>
  <si>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</si>
  <si>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</si>
  <si>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</si>
  <si>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</si>
  <si>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</si>
  <si>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</si>
  <si>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</si>
  <si>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</si>
  <si>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</si>
  <si>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</si>
  <si>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</si>
  <si>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</si>
  <si>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</si>
  <si>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</si>
  <si>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</si>
  <si>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</si>
  <si>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</si>
  <si>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</si>
  <si>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</si>
  <si>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</si>
  <si>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</si>
  <si>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</si>
  <si>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</si>
  <si>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</si>
  <si>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</si>
  <si>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</si>
  <si>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</si>
  <si>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</si>
  <si>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</si>
  <si>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</si>
  <si>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</si>
  <si>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</si>
  <si>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</si>
  <si>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</si>
  <si>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</si>
  <si>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</si>
  <si>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</si>
  <si>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</si>
  <si>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</si>
  <si>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</si>
  <si>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</si>
  <si>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</si>
  <si>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</si>
  <si>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</si>
  <si>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</si>
  <si>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</si>
  <si>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</si>
  <si>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</si>
  <si>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</si>
  <si>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</si>
  <si>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</si>
  <si>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</si>
  <si>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</si>
  <si>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</si>
  <si>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</si>
  <si>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</si>
  <si>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</si>
  <si>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</si>
  <si>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</si>
  <si>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</si>
  <si>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</si>
  <si>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</si>
  <si>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</si>
  <si>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</si>
  <si>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</si>
  <si>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</si>
  <si>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</si>
  <si>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</si>
  <si>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</si>
  <si>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</si>
  <si>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</si>
  <si>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</si>
  <si>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</si>
  <si>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</si>
  <si>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</si>
  <si>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</si>
  <si>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</si>
  <si>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</si>
  <si>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</si>
  <si>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</si>
  <si>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</si>
  <si>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</si>
  <si>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</si>
  <si>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</si>
  <si>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</si>
  <si>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</si>
  <si>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</si>
  <si>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</si>
  <si>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</si>
  <si>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</si>
  <si>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</si>
  <si>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</si>
  <si>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</si>
  <si>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</si>
  <si>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</si>
  <si>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</si>
  <si>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</si>
  <si>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</si>
  <si>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</si>
  <si>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</si>
  <si>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</si>
  <si>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</si>
  <si>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</si>
  <si>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</si>
  <si>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</si>
  <si>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</si>
  <si>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</si>
  <si>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</si>
  <si>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</si>
  <si>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</si>
  <si>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</si>
  <si>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</si>
  <si>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</si>
  <si>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</si>
  <si>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</si>
  <si>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</si>
  <si>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</si>
  <si>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</si>
  <si>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</si>
  <si>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</si>
  <si>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</si>
  <si>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</si>
  <si>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</si>
  <si>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</si>
  <si>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</si>
  <si>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</si>
  <si>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</si>
  <si>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</si>
  <si>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</si>
  <si>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</si>
  <si>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</si>
  <si>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</si>
  <si>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</si>
  <si>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</si>
  <si>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</si>
  <si>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</si>
  <si>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</si>
  <si>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</si>
  <si>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</si>
  <si>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</si>
  <si>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</si>
  <si>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</si>
  <si>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</si>
  <si>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</si>
  <si>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</si>
  <si>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</si>
  <si>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</si>
  <si>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</si>
  <si>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</si>
  <si>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</si>
  <si>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</si>
  <si>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</si>
  <si>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</si>
  <si>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</si>
  <si>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</si>
  <si>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</si>
  <si>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</si>
  <si>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</si>
  <si>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</si>
  <si>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</si>
  <si>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</si>
  <si>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</si>
  <si>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</si>
  <si>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</si>
  <si>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</si>
  <si>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</si>
  <si>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</si>
  <si>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</si>
  <si>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</si>
  <si>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</si>
  <si>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</si>
  <si>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</si>
  <si>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</si>
  <si>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</si>
  <si>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</si>
  <si>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</si>
  <si>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</si>
  <si>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</si>
  <si>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</si>
  <si>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</si>
  <si>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</si>
  <si>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</si>
  <si>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</si>
  <si>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</si>
  <si>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</si>
  <si>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</si>
  <si>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</si>
  <si>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</si>
  <si>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</si>
  <si>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</si>
  <si>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</si>
  <si>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</si>
  <si>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</si>
  <si>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</si>
  <si>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</si>
  <si>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</si>
  <si>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</si>
  <si>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</si>
  <si>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</si>
  <si>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</si>
  <si>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</si>
  <si>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</si>
  <si>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</si>
  <si>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</si>
  <si>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</si>
  <si>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</si>
  <si>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</si>
  <si>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</si>
  <si>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</si>
  <si>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</si>
  <si>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</si>
  <si>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</si>
  <si>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</si>
  <si>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</si>
  <si>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</si>
  <si>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</si>
  <si>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</si>
  <si>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</si>
  <si>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</si>
  <si>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</si>
  <si>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</si>
  <si>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</si>
  <si>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</si>
  <si>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</si>
  <si>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</si>
  <si>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</si>
  <si>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</si>
  <si>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</si>
  <si>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</si>
  <si>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</si>
  <si>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</si>
  <si>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</si>
  <si>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</si>
  <si>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</si>
  <si>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</si>
  <si>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</si>
  <si>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</si>
  <si>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</si>
  <si>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</si>
  <si>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</si>
  <si>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</si>
  <si>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</si>
  <si>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</si>
  <si>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</si>
  <si>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</si>
  <si>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</si>
  <si>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</si>
  <si>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</si>
  <si>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</si>
  <si>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</si>
  <si>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</si>
  <si>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</si>
  <si>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</si>
  <si>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</si>
  <si>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</si>
  <si>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</si>
  <si>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</si>
  <si>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</si>
  <si>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</si>
  <si>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</si>
  <si>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</si>
  <si>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</si>
  <si>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</si>
  <si>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</si>
  <si>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</si>
  <si>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</si>
  <si>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</si>
  <si>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</si>
  <si>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</si>
  <si>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</si>
  <si>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</si>
  <si>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</si>
  <si>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</si>
  <si>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</si>
  <si>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</si>
  <si>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</si>
  <si>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</si>
  <si>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</si>
  <si>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</si>
  <si>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</si>
  <si>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</si>
  <si>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</si>
  <si>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</si>
  <si>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</si>
  <si>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</si>
  <si>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</si>
  <si>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</si>
  <si>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</si>
  <si>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</si>
  <si>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</si>
  <si>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</si>
  <si>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</si>
  <si>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</si>
  <si>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</si>
  <si>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</si>
  <si>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</si>
  <si>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</si>
  <si>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</si>
  <si>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</si>
  <si>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</si>
  <si>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</si>
  <si>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</si>
  <si>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</si>
  <si>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</si>
  <si>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</si>
  <si>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</si>
  <si>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</si>
  <si>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</si>
  <si>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</si>
  <si>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</si>
  <si>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</si>
  <si>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</si>
  <si>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</si>
  <si>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</si>
  <si>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</si>
  <si>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</si>
  <si>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</si>
  <si>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</si>
  <si>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</si>
  <si>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</si>
  <si>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</si>
  <si>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</si>
  <si>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</si>
  <si>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</si>
  <si>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</si>
  <si>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</si>
  <si>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</si>
  <si>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</si>
  <si>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</si>
  <si>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</si>
  <si>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</si>
  <si>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</si>
  <si>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</si>
  <si>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</si>
  <si>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</si>
  <si>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</si>
  <si>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</si>
  <si>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</si>
  <si>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</si>
  <si>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</si>
  <si>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</si>
  <si>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</si>
  <si>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</si>
  <si>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</si>
  <si>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</si>
  <si>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</si>
  <si>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</si>
  <si>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</si>
  <si>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</si>
  <si>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</si>
  <si>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</si>
  <si>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</si>
  <si>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</si>
  <si>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</si>
  <si>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</si>
  <si>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</si>
  <si>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</si>
  <si>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</si>
  <si>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</si>
  <si>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</si>
  <si>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</si>
  <si>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</si>
  <si>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</si>
  <si>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</si>
  <si>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</si>
  <si>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</si>
  <si>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</si>
  <si>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</si>
  <si>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</si>
  <si>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</si>
  <si>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</si>
  <si>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</si>
  <si>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</si>
  <si>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</si>
  <si>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</si>
  <si>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</si>
  <si>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</si>
  <si>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</si>
  <si>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</si>
  <si>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</si>
  <si>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</si>
  <si>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</si>
  <si>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</si>
  <si>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</si>
  <si>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</si>
  <si>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</si>
  <si>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</si>
  <si>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</si>
  <si>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</si>
  <si>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</si>
  <si>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</si>
  <si>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</si>
  <si>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</si>
  <si>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</si>
  <si>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</si>
  <si>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</si>
  <si>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</si>
  <si>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</si>
  <si>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</si>
  <si>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</si>
  <si>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</si>
  <si>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</si>
  <si>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</si>
  <si>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</si>
  <si>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</si>
  <si>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</si>
  <si>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</si>
  <si>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</si>
  <si>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</si>
  <si>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</si>
  <si>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</si>
  <si>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</si>
  <si>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</si>
  <si>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</si>
  <si>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</si>
  <si>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</si>
  <si>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</si>
  <si>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</si>
  <si>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</si>
  <si>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</si>
  <si>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</si>
  <si>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</si>
  <si>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</si>
  <si>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</si>
  <si>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</si>
  <si>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</si>
  <si>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</si>
  <si>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</si>
  <si>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</si>
  <si>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</si>
  <si>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</si>
  <si>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</si>
  <si>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</si>
  <si>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</si>
  <si>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</si>
  <si>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</si>
  <si>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</si>
  <si>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</si>
  <si>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</si>
  <si>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</si>
  <si>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</si>
  <si>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</si>
  <si>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</si>
  <si>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</si>
  <si>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</si>
  <si>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</si>
  <si>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</si>
  <si>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</si>
  <si>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</si>
  <si>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</si>
  <si>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</si>
  <si>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</si>
  <si>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</si>
  <si>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</si>
  <si>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</si>
  <si>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</si>
  <si>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</si>
  <si>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</si>
  <si>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</si>
  <si>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</si>
  <si>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</si>
  <si>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</si>
  <si>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</si>
  <si>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</si>
  <si>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</si>
  <si>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</si>
  <si>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</si>
  <si>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</si>
  <si>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</si>
  <si>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</si>
  <si>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</si>
  <si>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</si>
  <si>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</si>
  <si>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</si>
  <si>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</si>
  <si>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</si>
  <si>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</si>
  <si>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</si>
  <si>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</si>
  <si>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</si>
  <si>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</si>
  <si>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</si>
  <si>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</si>
  <si>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</si>
  <si>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</si>
  <si>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</si>
  <si>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</si>
  <si>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</si>
  <si>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</si>
  <si>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</si>
  <si>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</si>
  <si>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</si>
  <si>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</si>
  <si>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</si>
  <si>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</si>
  <si>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</si>
  <si>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</si>
  <si>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</si>
  <si>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</si>
  <si>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</si>
  <si>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</si>
  <si>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</si>
  <si>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</si>
  <si>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</si>
  <si>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</si>
  <si>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</si>
  <si>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</si>
  <si>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</si>
  <si>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</si>
  <si>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</si>
  <si>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</si>
  <si>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</si>
  <si>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</si>
  <si>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</si>
  <si>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</si>
  <si>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</si>
  <si>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</si>
  <si>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</si>
  <si>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</si>
  <si>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</si>
  <si>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</si>
  <si>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</si>
  <si>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</si>
  <si>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</si>
  <si>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</si>
  <si>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</si>
  <si>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</si>
  <si>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</si>
  <si>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</si>
  <si>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</si>
  <si>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</si>
  <si>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</si>
  <si>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</si>
  <si>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</si>
  <si>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</si>
  <si>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</si>
  <si>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</si>
  <si>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</si>
  <si>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</si>
  <si>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</si>
  <si>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</si>
  <si>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</si>
  <si>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</si>
  <si>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</si>
  <si>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</si>
  <si>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</si>
  <si>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</si>
  <si>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</si>
  <si>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</si>
  <si>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</si>
  <si>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</si>
  <si>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</si>
  <si>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</si>
  <si>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</si>
  <si>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</si>
  <si>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</si>
  <si>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</si>
  <si>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</si>
  <si>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</si>
  <si>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</si>
  <si>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</si>
  <si>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</si>
  <si>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</si>
  <si>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</si>
  <si>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</si>
  <si>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</si>
  <si>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</si>
  <si>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</si>
  <si>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</si>
  <si>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</si>
  <si>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</si>
  <si>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</si>
  <si>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</si>
  <si>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</si>
  <si>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</si>
  <si>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</si>
  <si>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</si>
  <si>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</si>
  <si>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</si>
  <si>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</si>
  <si>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</si>
  <si>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</si>
  <si>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</si>
  <si>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</si>
  <si>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</si>
  <si>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</si>
  <si>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</si>
  <si>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</si>
  <si>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</si>
  <si>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</si>
  <si>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</si>
  <si>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</si>
  <si>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</si>
  <si>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</si>
  <si>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</si>
  <si>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</si>
  <si>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</si>
  <si>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</si>
  <si>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</si>
  <si>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</si>
  <si>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</si>
  <si>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</si>
  <si>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</si>
  <si>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</si>
  <si>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</si>
  <si>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</si>
  <si>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</si>
  <si>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</si>
  <si>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</si>
  <si>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</si>
  <si>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</si>
  <si>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</si>
  <si>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</si>
  <si>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</si>
  <si>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</si>
  <si>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</si>
  <si>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</si>
  <si>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</si>
  <si>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</si>
  <si>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</si>
  <si>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</si>
  <si>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</si>
  <si>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</si>
  <si>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</si>
  <si>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</si>
  <si>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</si>
  <si>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</si>
  <si>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</si>
  <si>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</si>
  <si>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</si>
  <si>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</si>
  <si>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</si>
  <si>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</si>
  <si>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</si>
  <si>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</si>
  <si>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</si>
  <si>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</si>
  <si>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</si>
  <si>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</si>
  <si>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</si>
  <si>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</si>
  <si>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</si>
  <si>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</si>
  <si>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</si>
  <si>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</si>
  <si>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</si>
  <si>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</si>
  <si>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</si>
  <si>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</si>
  <si>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</si>
  <si>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</si>
  <si>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</si>
  <si>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</si>
  <si>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</si>
  <si>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</si>
  <si>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</si>
  <si>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</si>
  <si>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</si>
  <si>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</si>
  <si>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</si>
  <si>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</si>
  <si>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</si>
  <si>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</si>
  <si>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</si>
  <si>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</si>
  <si>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</si>
  <si>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</si>
  <si>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</si>
  <si>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</si>
  <si>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</si>
  <si>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</si>
  <si>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</si>
  <si>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</si>
  <si>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</si>
  <si>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</si>
  <si>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</si>
  <si>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</si>
  <si>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</si>
  <si>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</si>
  <si>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</si>
  <si>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</si>
  <si>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</si>
  <si>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</si>
  <si>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</si>
  <si>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</si>
  <si>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</si>
  <si>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</si>
  <si>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</si>
  <si>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</si>
  <si>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</si>
  <si>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</si>
  <si>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</si>
  <si>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</si>
  <si>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</si>
  <si>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</si>
  <si>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</si>
  <si>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</si>
  <si>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</si>
  <si>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</si>
  <si>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</si>
  <si>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</si>
  <si>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</si>
  <si>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</si>
  <si>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</si>
  <si>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</si>
  <si>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</si>
  <si>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</si>
  <si>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</si>
  <si>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</si>
  <si>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</si>
  <si>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</si>
  <si>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</si>
  <si>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</si>
  <si>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</si>
  <si>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</si>
  <si>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</si>
  <si>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</si>
  <si>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</si>
  <si>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</si>
  <si>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</si>
  <si>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</si>
  <si>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</si>
  <si>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</si>
  <si>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</si>
  <si>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</si>
  <si>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</si>
  <si>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</si>
  <si>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</si>
  <si>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</si>
  <si>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</si>
  <si>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</si>
  <si>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</si>
  <si>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</si>
  <si>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</si>
  <si>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</si>
  <si>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</si>
  <si>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</si>
  <si>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</si>
  <si>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</si>
  <si>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</si>
  <si>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</si>
  <si>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</si>
  <si>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</si>
  <si>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</si>
  <si>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</si>
  <si>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</si>
  <si>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</si>
  <si>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</si>
  <si>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</si>
  <si>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</si>
  <si>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</si>
  <si>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</si>
  <si>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</si>
  <si>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</si>
  <si>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</si>
  <si>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</si>
  <si>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</si>
  <si>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</si>
  <si>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</si>
  <si>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</si>
  <si>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</si>
  <si>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</si>
  <si>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</si>
  <si>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</si>
  <si>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</si>
  <si>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</si>
  <si>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</si>
  <si>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</si>
  <si>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</si>
  <si>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</si>
  <si>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</si>
  <si>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</si>
  <si>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</si>
  <si>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</si>
  <si>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</si>
  <si>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</si>
  <si>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</si>
  <si>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</si>
  <si>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</si>
  <si>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</si>
  <si>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</si>
  <si>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</si>
  <si>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</si>
  <si>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</si>
  <si>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</si>
  <si>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</si>
  <si>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</si>
  <si>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</si>
  <si>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</si>
  <si>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</si>
  <si>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</si>
  <si>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</si>
  <si>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</si>
  <si>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</si>
  <si>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</si>
  <si>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</si>
  <si>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</si>
  <si>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</si>
  <si>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</si>
  <si>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</si>
  <si>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</si>
  <si>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</si>
  <si>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</si>
  <si>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</si>
  <si>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</si>
  <si>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</si>
  <si>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</si>
  <si>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</si>
  <si>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</si>
  <si>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</si>
  <si>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</si>
  <si>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</si>
  <si>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</si>
  <si>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</si>
  <si>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</si>
  <si>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</si>
  <si>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</si>
  <si>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</si>
  <si>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</si>
  <si>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</si>
  <si>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</si>
  <si>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</si>
  <si>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</si>
  <si>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</si>
  <si>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</si>
  <si>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</si>
  <si>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</si>
  <si>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</si>
  <si>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</si>
  <si>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</si>
  <si>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</si>
  <si>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</si>
  <si>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</si>
  <si>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</si>
  <si>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</si>
  <si>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</si>
  <si>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</si>
  <si>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</si>
  <si>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</si>
  <si>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</si>
  <si>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</si>
  <si>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</si>
  <si>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</si>
  <si>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</si>
  <si>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</si>
  <si>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</si>
  <si>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</si>
  <si>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</si>
  <si>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</si>
  <si>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</si>
  <si>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</si>
  <si>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</si>
  <si>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</si>
  <si>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</si>
  <si>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</si>
  <si>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</si>
  <si>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</si>
  <si>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</si>
  <si>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</si>
  <si>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</si>
  <si>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</si>
  <si>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</si>
  <si>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</si>
  <si>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</si>
  <si>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</si>
  <si>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</si>
  <si>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</si>
  <si>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</si>
  <si>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</si>
  <si>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</si>
  <si>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</si>
  <si>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</si>
  <si>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</si>
  <si>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</si>
  <si>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</si>
  <si>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</si>
  <si>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</si>
  <si>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</si>
  <si>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</si>
  <si>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</si>
  <si>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</si>
  <si>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</si>
  <si>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</si>
  <si>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</si>
  <si>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</si>
  <si>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</si>
  <si>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</si>
  <si>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</si>
  <si>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</si>
  <si>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</si>
  <si>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</si>
  <si>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</si>
  <si>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</si>
  <si>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</si>
  <si>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</si>
  <si>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</si>
  <si>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</si>
  <si>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</si>
  <si>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</si>
  <si>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</si>
  <si>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</si>
  <si>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</si>
  <si>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</si>
  <si>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</si>
  <si>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</si>
  <si>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</si>
  <si>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</si>
  <si>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</si>
  <si>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</si>
  <si>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</si>
  <si>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</si>
  <si>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</si>
  <si>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</si>
  <si>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</si>
  <si>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</si>
  <si>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</si>
  <si>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</si>
  <si>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</si>
  <si>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</si>
  <si>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</si>
  <si>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</si>
  <si>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</si>
  <si>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</si>
  <si>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</si>
  <si>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</si>
  <si>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</si>
  <si>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</si>
  <si>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</si>
  <si>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</si>
  <si>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</si>
  <si>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</si>
  <si>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</si>
  <si>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</si>
  <si>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</si>
  <si>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</si>
  <si>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</si>
  <si>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</si>
  <si>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</si>
  <si>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</si>
  <si>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</si>
  <si>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</si>
  <si>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</si>
  <si>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</si>
  <si>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</si>
  <si>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</si>
  <si>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</si>
  <si>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</si>
  <si>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</si>
  <si>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</si>
  <si>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</si>
  <si>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</si>
  <si>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</si>
  <si>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</si>
  <si>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</si>
  <si>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</si>
  <si>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</si>
  <si>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</si>
  <si>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</si>
  <si>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</si>
  <si>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</si>
  <si>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</si>
  <si>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</si>
  <si>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</si>
  <si>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</si>
  <si>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</si>
  <si>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</si>
  <si>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</si>
  <si>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</si>
  <si>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</si>
  <si>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</si>
  <si>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</si>
  <si>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</si>
  <si>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</si>
  <si>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</si>
  <si>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</si>
  <si>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</si>
  <si>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</si>
  <si>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</si>
  <si>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</si>
  <si>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</si>
  <si>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</si>
  <si>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</si>
  <si>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</si>
  <si>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</si>
  <si>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</si>
  <si>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</si>
  <si>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</si>
  <si>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</si>
  <si>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</si>
  <si>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</si>
  <si>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</si>
  <si>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</si>
  <si>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</si>
  <si>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</si>
  <si>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</si>
  <si>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</si>
  <si>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</si>
  <si>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</si>
  <si>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</si>
  <si>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</si>
  <si>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</si>
  <si>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</si>
  <si>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</si>
  <si>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</si>
  <si>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</si>
  <si>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</si>
  <si>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</si>
  <si>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</si>
  <si>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</si>
  <si>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</si>
  <si>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</si>
  <si>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</si>
  <si>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</si>
  <si>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</si>
  <si>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</si>
  <si>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</si>
  <si>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</si>
  <si>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</si>
  <si>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</si>
  <si>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</si>
  <si>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</si>
  <si>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</si>
  <si>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</si>
  <si>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</si>
  <si>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</si>
  <si>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</si>
  <si>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</si>
  <si>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</si>
  <si>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</si>
  <si>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</si>
  <si>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</si>
  <si>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</si>
  <si>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</si>
  <si>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</si>
  <si>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</si>
  <si>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</si>
  <si>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</si>
  <si>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</si>
  <si>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</si>
  <si>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</si>
  <si>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</si>
  <si>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</si>
  <si>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</si>
  <si>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</si>
  <si>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</si>
  <si>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</si>
  <si>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</si>
  <si>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</si>
  <si>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</si>
  <si>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</si>
  <si>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</si>
  <si>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</si>
  <si>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</si>
  <si>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</si>
  <si>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</si>
  <si>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</si>
  <si>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</si>
  <si>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</si>
  <si>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</si>
  <si>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</si>
  <si>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</si>
  <si>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VASO SANITÁRIO SIFONADO COM CAIXA ACOPLADA, LOUÇA BRANCA - PADRÃO ALTO - FORNECIMENTO E INSTALAÇÃO. AF_01/2020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</si>
  <si>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</si>
  <si>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</si>
  <si>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</si>
  <si>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</si>
  <si>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</si>
  <si>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</si>
  <si>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</si>
  <si>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</si>
  <si>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</si>
  <si>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</si>
  <si>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</si>
  <si>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</si>
  <si>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</si>
  <si>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</si>
  <si>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</si>
  <si>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</si>
  <si>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</si>
  <si>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</si>
  <si>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</si>
  <si>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</si>
  <si>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</si>
  <si>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</si>
  <si>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</si>
  <si>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</si>
  <si>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</si>
  <si>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</si>
  <si>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</si>
  <si>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</si>
  <si>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</si>
  <si>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</si>
  <si>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</si>
  <si>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</si>
  <si>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</si>
  <si>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</si>
  <si>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</si>
  <si>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</si>
  <si>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</si>
  <si>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</si>
  <si>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</si>
  <si>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</si>
  <si>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</si>
  <si>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</si>
  <si>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</si>
  <si>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</si>
  <si>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</si>
  <si>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</si>
  <si>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</si>
  <si>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</si>
  <si>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</si>
  <si>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</si>
  <si>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</si>
  <si>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</si>
  <si>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</si>
  <si>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</si>
  <si>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</si>
  <si>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</si>
  <si>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</si>
  <si>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</si>
  <si>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MANUAL DE TUBOS PLÁSTICOS, DN 150 MM, EM CAMINHÃO CARROCERIA 9T. AF_06/2021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</si>
  <si>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</si>
  <si>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</si>
  <si>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</si>
  <si>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</si>
  <si>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</si>
  <si>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</si>
  <si>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</si>
  <si>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</si>
  <si>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</si>
  <si>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</si>
  <si>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</si>
  <si>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</si>
  <si>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</si>
  <si>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</si>
  <si>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</si>
  <si>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</si>
  <si>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</si>
  <si>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</si>
  <si>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</si>
  <si>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</si>
  <si>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</si>
  <si>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</si>
  <si>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</si>
  <si>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</si>
  <si>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</si>
  <si>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</si>
  <si>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</si>
  <si>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</si>
  <si>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</si>
  <si>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</si>
  <si>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</si>
  <si>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</si>
  <si>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</si>
  <si>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</si>
  <si>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</si>
  <si>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</si>
  <si>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</si>
  <si>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</si>
  <si>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</si>
  <si>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</si>
  <si>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</si>
  <si>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</si>
  <si>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</si>
  <si>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</si>
  <si>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</si>
  <si>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</si>
  <si>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</si>
  <si>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</si>
  <si>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</si>
  <si>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</si>
  <si>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</si>
  <si>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</si>
  <si>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</si>
  <si>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</si>
  <si>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</si>
  <si>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</si>
  <si>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</si>
  <si>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</si>
  <si>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</si>
  <si>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</si>
  <si>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</si>
  <si>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</si>
  <si>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</si>
  <si>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</si>
  <si>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</si>
  <si>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</si>
  <si>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</si>
  <si>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</si>
  <si>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</si>
  <si>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</si>
  <si>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</si>
  <si>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</si>
  <si>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</si>
  <si>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</si>
  <si>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</si>
  <si>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</si>
  <si>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</si>
  <si>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</si>
  <si>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</si>
  <si>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</si>
  <si>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</si>
  <si>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</si>
  <si>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</si>
  <si>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</si>
  <si>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</si>
  <si>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</si>
  <si>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</si>
  <si>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</si>
  <si>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</si>
  <si>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</si>
  <si>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</si>
  <si>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</si>
  <si>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</si>
  <si>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</si>
  <si>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</si>
  <si>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</si>
  <si>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</si>
  <si>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</si>
  <si>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</si>
  <si>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</si>
  <si>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</si>
  <si>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</si>
  <si>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</si>
  <si>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</si>
  <si>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</si>
  <si>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</si>
  <si>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</si>
  <si>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</si>
  <si>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</si>
  <si>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</si>
  <si>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</si>
  <si>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</si>
  <si>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</si>
  <si>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</si>
  <si>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</si>
  <si>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</si>
  <si>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</si>
  <si>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</si>
  <si>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</si>
  <si>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</si>
  <si>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</si>
  <si>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</si>
  <si>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</si>
  <si>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</si>
  <si>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</si>
  <si>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</si>
  <si>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</si>
  <si>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</si>
  <si>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TORNEIRA CROMADA DE MESA PARA LAVATORIO, TIPO MONOCOMANDO.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</si>
  <si>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</si>
  <si>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</si>
  <si>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</si>
  <si>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</si>
  <si>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</si>
  <si>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</si>
  <si>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</si>
  <si>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</si>
  <si>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</si>
  <si>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</si>
  <si>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</si>
  <si>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</si>
  <si>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</si>
  <si>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</si>
  <si>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</si>
  <si>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</si>
  <si>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</si>
  <si>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</si>
  <si>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</si>
  <si>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</si>
  <si>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</si>
  <si>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</si>
  <si>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</si>
  <si>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</si>
  <si>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</si>
  <si>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</si>
  <si>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</si>
  <si>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</si>
  <si>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</si>
  <si>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</si>
  <si>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</si>
  <si>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</si>
  <si>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</si>
  <si>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</si>
  <si>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</si>
  <si>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</si>
  <si>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</si>
  <si>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</si>
  <si>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</si>
  <si>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</si>
  <si>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</si>
  <si>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</si>
  <si>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</si>
  <si>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</si>
  <si>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</si>
  <si>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</si>
  <si>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</si>
  <si>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</si>
  <si>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</si>
  <si>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</si>
  <si>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</si>
  <si>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</si>
  <si>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</si>
  <si>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</si>
  <si>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</si>
  <si>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</si>
  <si>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</si>
  <si>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</si>
  <si>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</si>
  <si>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</si>
  <si>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</si>
  <si>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</si>
  <si>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</si>
  <si>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</si>
  <si>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</si>
  <si>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</si>
  <si>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</si>
  <si>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</si>
  <si>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</si>
  <si>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</si>
  <si>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</si>
  <si>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</si>
  <si>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</si>
  <si>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</si>
  <si>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</si>
  <si>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</si>
  <si>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</si>
  <si>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</si>
  <si>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</si>
  <si>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</si>
  <si>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</si>
  <si>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</si>
  <si>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</si>
  <si>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</si>
  <si>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RECOMPOSIÇÃO DE PAVIMENTO EM PISO INTERTRAVADO, COM REAPROVEITAMENTO DOS BLOCOS INTERTRAVADOS, PARA FECHAMENTO DE VALAS - INCLUSO RETIRADA E COLOCAÇÃO DO MATERIAL. AF_12/2020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</si>
  <si>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</si>
  <si>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</si>
  <si>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</si>
  <si>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</si>
  <si>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</si>
  <si>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</si>
  <si>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</si>
  <si>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</si>
  <si>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</si>
  <si>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</si>
  <si>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</si>
  <si>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</si>
  <si>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</si>
  <si>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</si>
  <si>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</si>
  <si>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CONTRAMARCO DE ALUMÍNIO, FIXAÇÃO COM ARGAMASSA - FORNECIMENTO E INSTALAÇÃO. AF_12/2019</t>
  </si>
  <si>
    <t>CONTRAMARCO DE ALUMÍNIO, FIXAÇÃO COM PARAFUSO - FORNECIMENTO E INSTALAÇÃO. AF_12/2019</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</si>
  <si>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</si>
  <si>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</si>
  <si>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</si>
  <si>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</si>
  <si>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</si>
  <si>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</si>
  <si>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</si>
  <si>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</si>
  <si>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</si>
  <si>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</si>
  <si>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</si>
  <si>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</si>
  <si>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</si>
  <si>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</si>
  <si>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</si>
  <si>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</si>
  <si>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</si>
  <si>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</si>
  <si>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</si>
  <si>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</si>
  <si>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</si>
  <si>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</si>
  <si>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</si>
  <si>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</si>
  <si>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</si>
  <si>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</si>
  <si>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</si>
  <si>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</si>
  <si>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</si>
  <si>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</si>
  <si>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</si>
  <si>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</si>
  <si>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</si>
  <si>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</si>
  <si>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</si>
  <si>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</si>
  <si>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</si>
  <si>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</si>
  <si>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</si>
  <si>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</si>
  <si>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</si>
  <si>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</si>
  <si>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</si>
  <si>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</si>
  <si>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</si>
  <si>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</si>
  <si>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</si>
  <si>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</si>
  <si>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</si>
  <si>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</si>
  <si>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</si>
  <si>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</si>
  <si>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</si>
  <si>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</si>
  <si>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</si>
  <si>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</si>
  <si>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</si>
  <si>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</si>
  <si>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</si>
  <si>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</si>
  <si>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</si>
  <si>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</si>
  <si>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</si>
  <si>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</si>
  <si>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</si>
  <si>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</si>
  <si>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</si>
  <si>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</si>
  <si>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</si>
  <si>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</si>
  <si>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</si>
  <si>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</si>
  <si>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</si>
  <si>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</si>
  <si>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</si>
  <si>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</si>
  <si>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</si>
  <si>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</si>
  <si>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</si>
  <si>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</si>
  <si>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</si>
  <si>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</si>
  <si>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</si>
  <si>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</si>
  <si>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</si>
  <si>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</si>
  <si>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</si>
  <si>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</si>
  <si>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</si>
  <si>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</si>
  <si>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</si>
  <si>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</si>
  <si>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</si>
  <si>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</si>
  <si>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</si>
  <si>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</si>
  <si>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</si>
  <si>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</si>
  <si>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</si>
  <si>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</si>
  <si>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</si>
  <si>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</si>
  <si>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</si>
  <si>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</si>
  <si>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</si>
  <si>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</si>
  <si>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</si>
  <si>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</si>
  <si>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</si>
  <si>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</si>
  <si>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</si>
  <si>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</si>
  <si>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</si>
  <si>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</si>
  <si>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</si>
  <si>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</si>
  <si>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RASGO E CHUMBAMENTO EM ALVENARIA PARA TUBOS DE SPLIT PAREDE DE 9000 A 24000 BTUS/H. AF_11/2021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</si>
  <si>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</si>
  <si>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</si>
  <si>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</si>
  <si>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</si>
  <si>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</si>
  <si>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</si>
  <si>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</si>
  <si>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</si>
  <si>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</si>
  <si>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</si>
  <si>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</si>
  <si>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</si>
  <si>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</si>
  <si>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</si>
  <si>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</si>
  <si>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</si>
  <si>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</si>
  <si>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</si>
  <si>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</si>
  <si>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</si>
  <si>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</si>
  <si>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</si>
  <si>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</si>
  <si>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</si>
  <si>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</si>
  <si>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</si>
  <si>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</si>
  <si>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</si>
  <si>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</si>
  <si>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</si>
  <si>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</si>
  <si>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</si>
  <si>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</si>
  <si>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</si>
  <si>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</si>
  <si>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</si>
  <si>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</si>
  <si>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</si>
  <si>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</si>
  <si>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</si>
  <si>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</si>
  <si>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</si>
  <si>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</si>
  <si>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</si>
  <si>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</si>
  <si>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</si>
  <si>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</si>
  <si>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</si>
  <si>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</si>
  <si>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</si>
  <si>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</si>
  <si>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</si>
  <si>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</si>
  <si>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</si>
  <si>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</si>
  <si>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</si>
  <si>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</si>
  <si>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</si>
  <si>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</si>
  <si>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</si>
  <si>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</si>
  <si>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</si>
  <si>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</si>
  <si>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</si>
  <si>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</si>
  <si>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</si>
  <si>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</si>
  <si>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</si>
  <si>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</si>
  <si>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</si>
  <si>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</si>
  <si>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</si>
  <si>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</si>
  <si>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MONTAGEM E DESMONTAGEM DE FÔRMA DE LAJE MACIÇA, PÉ-DIREITO DUPLO, EM CHAPA DE MADEIRA COMPENSADA PLASTIFICADA, 10 UTILIZAÇÕES. AF_09/2020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</si>
  <si>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</si>
  <si>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</si>
  <si>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</si>
  <si>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</si>
  <si>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</si>
  <si>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</si>
  <si>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</si>
  <si>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</si>
  <si>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</si>
  <si>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</si>
  <si>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</si>
  <si>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</si>
  <si>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</si>
  <si>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</si>
  <si>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</si>
  <si>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</si>
  <si>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</si>
  <si>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</si>
  <si>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</si>
  <si>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</si>
  <si>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</si>
  <si>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</si>
  <si>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</si>
  <si>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</si>
  <si>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</si>
  <si>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</si>
  <si>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</si>
  <si>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</si>
  <si>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</si>
  <si>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</si>
  <si>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</si>
  <si>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</si>
  <si>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</si>
  <si>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</si>
  <si>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</si>
  <si>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</si>
  <si>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</si>
  <si>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</si>
  <si>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</si>
  <si>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</si>
  <si>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</si>
  <si>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</si>
  <si>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</si>
  <si>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</si>
  <si>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</si>
  <si>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</si>
  <si>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</si>
  <si>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</si>
  <si>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</si>
  <si>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</si>
  <si>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</si>
  <si>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</si>
  <si>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</si>
  <si>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</si>
  <si>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</si>
  <si>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</si>
  <si>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</si>
  <si>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</si>
  <si>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</si>
  <si>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</si>
  <si>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</si>
  <si>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</si>
  <si>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</si>
  <si>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</si>
  <si>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</si>
  <si>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</si>
  <si>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</si>
  <si>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</si>
  <si>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</si>
  <si>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ED-50393</t>
  </si>
  <si>
    <t>ED-50394</t>
  </si>
  <si>
    <t>ED-50389</t>
  </si>
  <si>
    <t>ED-50390</t>
  </si>
  <si>
    <t>ED-50391</t>
  </si>
  <si>
    <t>ED-50701</t>
  </si>
  <si>
    <t>CAPINA MANUAL DO TERRENO, EXCLUSIVE RASTELAMENTO E QUEIMA</t>
  </si>
  <si>
    <t>ED-50703</t>
  </si>
  <si>
    <t>ED-8143</t>
  </si>
  <si>
    <t>ED-50702</t>
  </si>
  <si>
    <t>ED-50699</t>
  </si>
  <si>
    <t>ED-50697</t>
  </si>
  <si>
    <t>ED-48457</t>
  </si>
  <si>
    <t>ED-48454</t>
  </si>
  <si>
    <t>ED-48455</t>
  </si>
  <si>
    <t>ED-48438</t>
  </si>
  <si>
    <t>ED-48446</t>
  </si>
  <si>
    <t>ED-48506</t>
  </si>
  <si>
    <t>ED-48514</t>
  </si>
  <si>
    <t>ED-48509</t>
  </si>
  <si>
    <t>ED-48512</t>
  </si>
  <si>
    <t>ED-48510</t>
  </si>
  <si>
    <t>ED-48499</t>
  </si>
  <si>
    <t>ED-48466</t>
  </si>
  <si>
    <t>ED-48468</t>
  </si>
  <si>
    <t>ED-48469</t>
  </si>
  <si>
    <t>ED-48515</t>
  </si>
  <si>
    <t>ED-48500</t>
  </si>
  <si>
    <t>ED-48463</t>
  </si>
  <si>
    <t>ED-48460</t>
  </si>
  <si>
    <t>ED-48459</t>
  </si>
  <si>
    <t>ED-48464</t>
  </si>
  <si>
    <t>ED-48496</t>
  </si>
  <si>
    <t>CJ</t>
  </si>
  <si>
    <t>ED-48458</t>
  </si>
  <si>
    <t>ED-48494</t>
  </si>
  <si>
    <t>ED-48495</t>
  </si>
  <si>
    <t>ED-48493</t>
  </si>
  <si>
    <t>ED-48497</t>
  </si>
  <si>
    <t>ED-48465</t>
  </si>
  <si>
    <t>ED-48467</t>
  </si>
  <si>
    <t>ED-48470</t>
  </si>
  <si>
    <t>ED-48471</t>
  </si>
  <si>
    <t>ED-48452</t>
  </si>
  <si>
    <t>ED-48453</t>
  </si>
  <si>
    <t>ED-8024</t>
  </si>
  <si>
    <t>ED-48437</t>
  </si>
  <si>
    <t>ED-48436</t>
  </si>
  <si>
    <t>ED-48435</t>
  </si>
  <si>
    <t>ED-48443</t>
  </si>
  <si>
    <t>ED-48445</t>
  </si>
  <si>
    <t>ED-48441</t>
  </si>
  <si>
    <t>ED-48442</t>
  </si>
  <si>
    <t>ED-48444</t>
  </si>
  <si>
    <t>ED-48440</t>
  </si>
  <si>
    <t>ED-48474</t>
  </si>
  <si>
    <t>ED-48475</t>
  </si>
  <si>
    <t>ED-48488</t>
  </si>
  <si>
    <t>ED-48489</t>
  </si>
  <si>
    <t>ED-48486</t>
  </si>
  <si>
    <t>ED-48487</t>
  </si>
  <si>
    <t>ED-48476</t>
  </si>
  <si>
    <t>ED-48491</t>
  </si>
  <si>
    <t>ED-48492</t>
  </si>
  <si>
    <t>ED-48507</t>
  </si>
  <si>
    <t>ED-48490</t>
  </si>
  <si>
    <t>ED-48473</t>
  </si>
  <si>
    <t>ED-48472</t>
  </si>
  <si>
    <t>ED-48504</t>
  </si>
  <si>
    <t>ED-48501</t>
  </si>
  <si>
    <t>ED-48502</t>
  </si>
  <si>
    <t>ED-48503</t>
  </si>
  <si>
    <t>ED-48478</t>
  </si>
  <si>
    <t>ED-48480</t>
  </si>
  <si>
    <t>ED-48479</t>
  </si>
  <si>
    <t>ED-48483</t>
  </si>
  <si>
    <t>ED-48481</t>
  </si>
  <si>
    <t>ED-48485</t>
  </si>
  <si>
    <t>ED-48484</t>
  </si>
  <si>
    <t>ED-48482</t>
  </si>
  <si>
    <t>ED-48505</t>
  </si>
  <si>
    <t>ED-48508</t>
  </si>
  <si>
    <t>ED-48434</t>
  </si>
  <si>
    <t>ED-48439</t>
  </si>
  <si>
    <t>ED-48449</t>
  </si>
  <si>
    <t>ED-48516</t>
  </si>
  <si>
    <t>ED-48498</t>
  </si>
  <si>
    <t>ED-16660</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</si>
  <si>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</si>
  <si>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ED-50150</t>
  </si>
  <si>
    <t>LIGAÇÃO DE ÁGUA PROVISÓRIA PARA CANTEIRO,  INCLUSIVE HIDRÔMETRO E CAVALETE PARA MEDIÇÃO DE ÁGUA - ENTRADA PRINCIPAL, EM AÇO GALVANIZADO DN 20MM (1/2") - PADRÃO CONCESSIONÁRIA</t>
  </si>
  <si>
    <t>ED-50151</t>
  </si>
  <si>
    <t>ED-50125</t>
  </si>
  <si>
    <t>ED-50155</t>
  </si>
  <si>
    <t>ED-50135</t>
  </si>
  <si>
    <t>BARRACÃO DE OBRA, EM CHAPA DE COMPENSADO RESINADO, INCLUSIVE  INSTALAÇÕES SANITÁRIAS E MOBILIÁRIO - PADRÃO DER-MG</t>
  </si>
  <si>
    <t>ED-50128</t>
  </si>
  <si>
    <t>BARRACÃO DE OBRA PARA DEPÓSITO E FERRAMENTARIA TIPO-I, ÁREA INTERNA 14,52M2, EM CHAPA DE COMPENSADO RESINADO, INCLUSIVE MOBILIÁRIO (OBRA DE PEQUENO PORTE, EFETIVO ATÉ 30 HOMENS), PADRÃO DER-MG</t>
  </si>
  <si>
    <t>ED-50129</t>
  </si>
  <si>
    <t>BARRACÃO DE OBRA PARA DEPÓSITO E FERRAMENTARIA TIPO-II, ÁREA INTERNA 25,41M2, EM CHAPA DE COMPENSADO RESINADO, INCLUSIVE MOBILIÁRIO (OBRA DE MÉDIO PORTE, EFETIVO DE 30 A 60 HOMENS), PADRÃO DER-MG</t>
  </si>
  <si>
    <t>ED-50148</t>
  </si>
  <si>
    <t>BARRACÃO DE OBRA PARA ESCRITÓRIO DA EMPREITEIRA TIPO-I, ÁREA INTERNA 18,15M2, EM CHAPA DE COMPENSADO RESINADO, INCLUSIVE MOBILIÁRIO (OBRA DE PEQUENO A MÉDIO PORTE, EFETIVO ATÉ 60 HOMENS) - PADRÃO DER-MG</t>
  </si>
  <si>
    <t>ED-50149</t>
  </si>
  <si>
    <t>BARRACÃO DE OBRA PARA ESCRITÓRIO DA EMPREITEIRA TIPO-II, ÁREA INTERNA 21,78M2, EM CHAPA DE COMPENSADO RESINADO, INCLUSIVE MOBILIÁRIO (OBRA DE GRANDE PORTE, EFETIVO ACIMA 60 HOMENS) - PADRÃO DER-MG</t>
  </si>
  <si>
    <t>ED-50146</t>
  </si>
  <si>
    <t>BARRACÃO DE OBRA PARA ESCRITÓRIO DA FISCALIZAÇÃO TIPO-I, ÁREA INTERNA 18,15M2, EM CHAPA DE COMPENSADO RESINADO, INCLUSIVE MOBILIÁRIO (OBRA DE PEQUENO A MÉDIO PORTE, EFETIVO ATÉ 60 HOMENS) - PADRÃO DER-MG</t>
  </si>
  <si>
    <t>ED-50147</t>
  </si>
  <si>
    <t>BARRACÃO DE OBRA PARA ESCRITÓRIO DA FISCALIZAÇÃO TIPO-II, ÁREA INTERNA 21,78M2, EM CHAPA DE COMPENSADO RESINADO, INCLUSIVE MOBILIÁRIO (OBRA DE GRANDE PORTE, EFETIVO ACIMA 60 HOMENS) - PADRÃO DER-MG</t>
  </si>
  <si>
    <t>ED-50130</t>
  </si>
  <si>
    <t>BARRACÃO DE OBRA PARA INSTALAÇÃO SANITÁRIA TIPO-I, ÁREA INTERNA 14,52M2, EM CHAPA DE COMPENSADO RESINADO (OBRA DE PEQUENO PORTE, EFETIVO ATÉ 30 HOMENS), PADRÃO DER-MG</t>
  </si>
  <si>
    <t>ED-50131</t>
  </si>
  <si>
    <t>BARRACÃO DE OBRA PARA INSTALAÇÃO SANITÁRIA TIPO-II, ÁREA INTERNA 18,15M2, EM CHAPA DE COMPENSADO RESINADO (OBRA DE MÉDIO PORTE, EFETIVO DE 30 A 60 HOMENS), PADRÃO DER-MG</t>
  </si>
  <si>
    <t>ED-50132</t>
  </si>
  <si>
    <t>BARRACÃO DE OBRA PARA INSTALAÇÃO SANITÁRIA TIPO-III, ÁREA INTERNA 25,41M2, EM CHAPA DE COMPENSADO RESINADO (OBRA DE GRANDE PORTE, EFETIVO ACIMA DE 60 HOMENS), PADRÃO DER-MG</t>
  </si>
  <si>
    <t>ED-50133</t>
  </si>
  <si>
    <t>BARRACÃO DE OBRA PARA REFEITÓRIO TIPO-I, ÁREA INTERNA 18,15M2, EM CHAPA DE COMPENSADO RESINADO (OBRA DE MÉDIO PORTE, EFETIVO DE 30 A 60 HOMENS), PADRÃO DER-MG</t>
  </si>
  <si>
    <t>ED-50134</t>
  </si>
  <si>
    <t>BARRACÃO DE OBRA PARA REFEITÓRIO TIPO-II, ÁREA INTERNA 25,41M2, EM CHAPA DE COMPENSADO RESINADO (OBRA DE GRANDE PORTE, EFETIVO ACIMA DE 60 HOMENS), PADRÃO DER-MG</t>
  </si>
  <si>
    <t>ED-50126</t>
  </si>
  <si>
    <t>BARRACÃO DE OBRA PARA VESTIÁRIO TIPO-I, ÁREA INTERNA 25,41M2, EM CHAPA DE COMPENSADO RESINADO, INCLUSIVE MOBILIÁRIO (OBRA DE PEQUENO PORTE, EFETIVO ATÉ 30 HOMENS), PADRÃO DER-MG</t>
  </si>
  <si>
    <t>ED-50127</t>
  </si>
  <si>
    <t>BARRACÃO DE OBRA PARA VESTIÁRIO TIPO-II, ÁREA INTERNA 67,76M2, EM CHAPA DE COMPENSADO RESINADO, INCLUSIVE MOBILIÁRIO (OBRA DE MÉDIO PORTE, EFETIVO DE 30 A 60 HOMENS), PADRÃO DER-MG</t>
  </si>
  <si>
    <t>ED-16344</t>
  </si>
  <si>
    <t>ED-16341</t>
  </si>
  <si>
    <t>LIGAÇÃO PROVISÓRIA DE ÁGUA E ESGOTO PARA CONTAINER (ESCRITÓRIO DE OBRA)</t>
  </si>
  <si>
    <t>ED-16343</t>
  </si>
  <si>
    <t>LIGAÇÃO PROVISÓRIA DE ÁGUA E ESGOTO PARA CONTAINER (VESTIÁRIO DE OBRA), EXCLUSIVE CHUVEIRO ELÉTRICO</t>
  </si>
  <si>
    <t>ED-16342</t>
  </si>
  <si>
    <t>LIGAÇÃO PROVISÓRIA DE ENERGIA ELÉTRICA PARA CONTAINER</t>
  </si>
  <si>
    <t>ED-16356</t>
  </si>
  <si>
    <t>LIGAÇÕES PROVISÓRIAS PARA CONTAINER TIPO 1 (CORRESPONDENTE AO CÓDIGO ED-16348)</t>
  </si>
  <si>
    <t>LIGAÇÕES PROVISÓRIAS PARA CONTAINER TIPO 2 (CORRESPONDENTE AO CÓDIGO ED-16349)</t>
  </si>
  <si>
    <t>ED-16358</t>
  </si>
  <si>
    <t>LIGAÇÕES PROVISÓRIAS PARA CONTAINER TIPO 3 (CORRESPONDENTE AO CÓDIGO ED-16350)</t>
  </si>
  <si>
    <t>LIGAÇÕES PROVISÓRIAS PARA CONTAINER TIPO 4 (CORRESPONDENTE AO CÓDIGO ED-16351)</t>
  </si>
  <si>
    <t>ED-16360</t>
  </si>
  <si>
    <t>LIGAÇÕES PROVISÓRIAS PARA CONTAINER TIPO 5 (CORRESPONDENTE AO CÓDIGO ED-16352)</t>
  </si>
  <si>
    <t>ED-16361</t>
  </si>
  <si>
    <t>LIGAÇÕES PROVISÓRIAS PARA CONTAINER TIPO 6 (CORRESPONDENTE AO CÓDIGO ED-16353)</t>
  </si>
  <si>
    <t>LIGAÇÕES PROVISÓRIAS PARA CONTAINER TIPO 7 (CORRESPONDENTE AO CÓDIGO ED-16354)</t>
  </si>
  <si>
    <t>ED-16363</t>
  </si>
  <si>
    <t>LIGAÇÕES PROVISÓRIAS PARA CONTAINER TIPO 8 (CORRESPONDENTE AO CÓDIGO ED-16355)</t>
  </si>
  <si>
    <t>ED-16348</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</si>
  <si>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</si>
  <si>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</si>
  <si>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ED-16350</t>
  </si>
  <si>
    <t>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</si>
  <si>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</si>
  <si>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ED-16352</t>
  </si>
  <si>
    <t>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</si>
  <si>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ED-16353</t>
  </si>
  <si>
    <t>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</si>
  <si>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</si>
  <si>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ED-16355</t>
  </si>
  <si>
    <t>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</si>
  <si>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ED-50276</t>
  </si>
  <si>
    <t>ED-50274</t>
  </si>
  <si>
    <t>ED-50275</t>
  </si>
  <si>
    <t>ED-50136</t>
  </si>
  <si>
    <t>ED-50166</t>
  </si>
  <si>
    <t>REMANEJAMENTO DE TAPUME</t>
  </si>
  <si>
    <t>ED-50163</t>
  </si>
  <si>
    <t>ED-50162</t>
  </si>
  <si>
    <t>ED-50165</t>
  </si>
  <si>
    <t>ED-50164</t>
  </si>
  <si>
    <t>ED-50159</t>
  </si>
  <si>
    <t>ED-50157</t>
  </si>
  <si>
    <t>ED-50156</t>
  </si>
  <si>
    <t>ED-48243</t>
  </si>
  <si>
    <t>ED-9075</t>
  </si>
  <si>
    <t>FORNECIMENTO DE ANDAIME METÁLICO PARA FACHADA (LOCAÇÃO), INCLUSIVE PISO METÁLICO E SAPATAS, EXCLUSIVE MONTAGEM E DESMONTAGEM</t>
  </si>
  <si>
    <t>ED-9076</t>
  </si>
  <si>
    <t>FORNECIMENTO DE ANDAIME METÁLICO TUBULAR TIPO TORRE (LOCAÇÃO), INCLUSIVE RODÍZIOS, EXCLUSIVE MONTAGEM E DESMONTAGEM</t>
  </si>
  <si>
    <t>ED-48246</t>
  </si>
  <si>
    <t>MONTAGEM E DESMONTAGEM DE ANDAIME METÁLICO PARA FACHADA COM PISO METÁLICO, EXCLUSIVE FORNECIMENTO DO ANDAIME E RODAPÉ/GUARDA-CORPO EM MADEIRA</t>
  </si>
  <si>
    <t>ED-48245</t>
  </si>
  <si>
    <t>MONTAGEM E DESMONTAGEM DE ANDAIME METÁLICO PARA FACHADA COM PISO METÁLICO, INCLUSIVE RODAPÉ/GUARDA-CORPO EM MADEIRA, EXCLUSIVE FORNECIMENTO DO ANDAIME</t>
  </si>
  <si>
    <t>ED-9077</t>
  </si>
  <si>
    <t>MONTAGEM E DESMONTAGEM DE ANDAIME METÁLICO TUBULAR TIPO TORRE, EXCLUSIVE FORNECIMENTO DO ANDAIME</t>
  </si>
  <si>
    <t>ED-48249</t>
  </si>
  <si>
    <t>ED-48248</t>
  </si>
  <si>
    <t>ED-51100</t>
  </si>
  <si>
    <t>ED-51123</t>
  </si>
  <si>
    <t>ED-51124</t>
  </si>
  <si>
    <t>ED-51122</t>
  </si>
  <si>
    <t>ED-51105</t>
  </si>
  <si>
    <t>ED-51106</t>
  </si>
  <si>
    <t>ED-51103</t>
  </si>
  <si>
    <t>ED-51104</t>
  </si>
  <si>
    <t>ED-51111</t>
  </si>
  <si>
    <t>ED-51112</t>
  </si>
  <si>
    <t>ED-51113</t>
  </si>
  <si>
    <t>ED-51115</t>
  </si>
  <si>
    <t>ED-51116</t>
  </si>
  <si>
    <t>ED-51117</t>
  </si>
  <si>
    <t>ED-51119</t>
  </si>
  <si>
    <t>ED-51110</t>
  </si>
  <si>
    <t>ED-51108</t>
  </si>
  <si>
    <t>ED-51109</t>
  </si>
  <si>
    <t>ED-51107</t>
  </si>
  <si>
    <t>ED-51094</t>
  </si>
  <si>
    <t>ED-51093</t>
  </si>
  <si>
    <t>ED-51096</t>
  </si>
  <si>
    <t>ED-51098</t>
  </si>
  <si>
    <t>ED-51095</t>
  </si>
  <si>
    <t>ED-51097</t>
  </si>
  <si>
    <t>ED-51121</t>
  </si>
  <si>
    <t>ED-51120</t>
  </si>
  <si>
    <t>ED-49735</t>
  </si>
  <si>
    <t>ED-15801</t>
  </si>
  <si>
    <t>ENCAMISAMENTO DE TUBULÃO COM TUBO DE CONCRETO (MANILHA), DIÂMETRO 90CM, INCLUSIVE TRANSPORTE E FORNECIMENTO</t>
  </si>
  <si>
    <t>ED-49741</t>
  </si>
  <si>
    <t>ED-49742</t>
  </si>
  <si>
    <t>ED-49743</t>
  </si>
  <si>
    <t>ED-49777</t>
  </si>
  <si>
    <t>ED-49728</t>
  </si>
  <si>
    <t>ED-49729</t>
  </si>
  <si>
    <t>ED-49730</t>
  </si>
  <si>
    <t>ED-49731</t>
  </si>
  <si>
    <t>ED-49732</t>
  </si>
  <si>
    <t>ED-49733</t>
  </si>
  <si>
    <t>ED-49766</t>
  </si>
  <si>
    <t>ED-49761</t>
  </si>
  <si>
    <t>ED-49767</t>
  </si>
  <si>
    <t>ED-49762</t>
  </si>
  <si>
    <t>ED-49768</t>
  </si>
  <si>
    <t>ED-49763</t>
  </si>
  <si>
    <t>ED-49769</t>
  </si>
  <si>
    <t>ED-49764</t>
  </si>
  <si>
    <t>ED-49770</t>
  </si>
  <si>
    <t>ED-49765</t>
  </si>
  <si>
    <t>ED-49715</t>
  </si>
  <si>
    <t>ED-49716</t>
  </si>
  <si>
    <t>ED-49717</t>
  </si>
  <si>
    <t>ED-49718</t>
  </si>
  <si>
    <t>ED-8571</t>
  </si>
  <si>
    <t>ED-49811</t>
  </si>
  <si>
    <t>ED-49810</t>
  </si>
  <si>
    <t>ED-49804</t>
  </si>
  <si>
    <t>ED-49805</t>
  </si>
  <si>
    <t>ED-49806</t>
  </si>
  <si>
    <t>ED-49807</t>
  </si>
  <si>
    <t>ED-49808</t>
  </si>
  <si>
    <t>ED-49797</t>
  </si>
  <si>
    <t>ED-49798</t>
  </si>
  <si>
    <t>ED-49799</t>
  </si>
  <si>
    <t>ED-49800</t>
  </si>
  <si>
    <t>ED-49801</t>
  </si>
  <si>
    <t>ED-49793</t>
  </si>
  <si>
    <t>ED-49795</t>
  </si>
  <si>
    <t>ED-49786</t>
  </si>
  <si>
    <t>ED-49787</t>
  </si>
  <si>
    <t>ED-49788</t>
  </si>
  <si>
    <t>ED-49789</t>
  </si>
  <si>
    <t>ED-49790</t>
  </si>
  <si>
    <t>ED-49782</t>
  </si>
  <si>
    <t>ED-49783</t>
  </si>
  <si>
    <t>ED-49784</t>
  </si>
  <si>
    <t>ED-49785</t>
  </si>
  <si>
    <t>ED-49781</t>
  </si>
  <si>
    <t>ED-49780</t>
  </si>
  <si>
    <t>ED-49779</t>
  </si>
  <si>
    <t>ED-49778</t>
  </si>
  <si>
    <t>ED-49814</t>
  </si>
  <si>
    <t>ED-49813</t>
  </si>
  <si>
    <t>ED-49812</t>
  </si>
  <si>
    <t xml:space="preserve">LASTRO DE CONCRETO MAGRO, INCLUSIVE TRANSPORTE, LANÇAMENTO E ADENSAMENTO </t>
  </si>
  <si>
    <t>ED-49541</t>
  </si>
  <si>
    <t>ED-49540</t>
  </si>
  <si>
    <t>ED-49543</t>
  </si>
  <si>
    <t>ENSAIO DE TRAÇÃO, DOBRAMENTO E VERIFICAÇÃO DE BITOLAS EM BARRAS DE AÇO ACIMA DE 1"</t>
  </si>
  <si>
    <t>ED-49542</t>
  </si>
  <si>
    <t>ENSAIO DE TRAÇÃO, DOBRAMENTO E VERIFICAÇÃO DE BITOLAS EM BARRAS DE AÇO ATÉ 1"</t>
  </si>
  <si>
    <t>ED-48296</t>
  </si>
  <si>
    <t>ED-48295</t>
  </si>
  <si>
    <t>ED-48298</t>
  </si>
  <si>
    <t>ED-48297</t>
  </si>
  <si>
    <t>ED-8398</t>
  </si>
  <si>
    <t>ED-49647</t>
  </si>
  <si>
    <t>ED-49648</t>
  </si>
  <si>
    <t>ED-49644</t>
  </si>
  <si>
    <t>ED-49645</t>
  </si>
  <si>
    <t>ED-49646</t>
  </si>
  <si>
    <t>ED-49649</t>
  </si>
  <si>
    <t>ED-8457</t>
  </si>
  <si>
    <t>ED-8458</t>
  </si>
  <si>
    <t>ED-49643</t>
  </si>
  <si>
    <t>ED-8471</t>
  </si>
  <si>
    <t>ED-15690</t>
  </si>
  <si>
    <t>ED-19652</t>
  </si>
  <si>
    <t>ED-19653</t>
  </si>
  <si>
    <t>ED-49637</t>
  </si>
  <si>
    <t>ED-49638</t>
  </si>
  <si>
    <t>ED-49639</t>
  </si>
  <si>
    <t>ED-49640</t>
  </si>
  <si>
    <t>ED-49641</t>
  </si>
  <si>
    <t>ED-49642</t>
  </si>
  <si>
    <t>ED-49629</t>
  </si>
  <si>
    <t>ED-49630</t>
  </si>
  <si>
    <t>ED-49631</t>
  </si>
  <si>
    <t>ED-49632</t>
  </si>
  <si>
    <t>ED-49633</t>
  </si>
  <si>
    <t>ED-49634</t>
  </si>
  <si>
    <t>ED-49625</t>
  </si>
  <si>
    <t>ED-49627</t>
  </si>
  <si>
    <t>ED-9052</t>
  </si>
  <si>
    <t>ED-9053</t>
  </si>
  <si>
    <t>ED-9054</t>
  </si>
  <si>
    <t>ED-9055</t>
  </si>
  <si>
    <t>ED-9056</t>
  </si>
  <si>
    <t>ED-9057</t>
  </si>
  <si>
    <t>ED-49618</t>
  </si>
  <si>
    <t>ED-49619</t>
  </si>
  <si>
    <t>ED-49620</t>
  </si>
  <si>
    <t>ED-49621</t>
  </si>
  <si>
    <t>ED-49622</t>
  </si>
  <si>
    <t>ED-49614</t>
  </si>
  <si>
    <t>ED-49615</t>
  </si>
  <si>
    <t>ED-49616</t>
  </si>
  <si>
    <t>ED-49617</t>
  </si>
  <si>
    <t>ED-49613</t>
  </si>
  <si>
    <t>ED-49664</t>
  </si>
  <si>
    <t>FORNECIMENTO DE ESTRUTURA METÁLICA EM PERFIL LAMINADO, INCLUSIVE FABRICAÇÃO, TRANSPORTE, MONTAGEM E APLICAÇÃO DE FUNDO PREPARADOR ANTICORROSIVO EM SUPERFÍCIE METÁLICA, UMA (1) DEMÃO</t>
  </si>
  <si>
    <t>ED-49665</t>
  </si>
  <si>
    <t>FORNECIMENTO DE ESTRUTURA METÁLICA EM PERFIL SOLDADO, INCLUSIVE FABRICAÇÃO, TRANSPORTE, MONTAGEM E APLICAÇÃO DE FUNDO PREPARADOR ANTICORROSIVO EM SUPERFÍCIE METÁLICA, UMA (1) DEMÃO</t>
  </si>
  <si>
    <t>ED-50252</t>
  </si>
  <si>
    <t>ED-50253</t>
  </si>
  <si>
    <t>ED-50254</t>
  </si>
  <si>
    <t>ED-50255</t>
  </si>
  <si>
    <t>ED-50256</t>
  </si>
  <si>
    <t>ED-50257</t>
  </si>
  <si>
    <t>ED-50258</t>
  </si>
  <si>
    <t>ED-50259</t>
  </si>
  <si>
    <t>ED-50260</t>
  </si>
  <si>
    <t>ED-50261</t>
  </si>
  <si>
    <t>ED-50242</t>
  </si>
  <si>
    <t>ED-50243</t>
  </si>
  <si>
    <t>ED-50244</t>
  </si>
  <si>
    <t>ED-50245</t>
  </si>
  <si>
    <t>ED-50246</t>
  </si>
  <si>
    <t>ED-50247</t>
  </si>
  <si>
    <t>ED-50248</t>
  </si>
  <si>
    <t>ED-50249</t>
  </si>
  <si>
    <t>ED-50250</t>
  </si>
  <si>
    <t>ED-19637</t>
  </si>
  <si>
    <t>CIMBRAMENTO PARA LAJE PRÉ-MOLDADA COM ESCORAMENTO METÁLICO, TIPO "A", ALTURA DE (200 ATÉ 310)CM, INCLUSIVE DESCARGA, MONTAGEM, DESMONTAGEM E CARGA</t>
  </si>
  <si>
    <t>ED-19638</t>
  </si>
  <si>
    <t>CIMBRAMENTO PARA LAJE PRÉ-MOLDADA COM ESCORAMENTO METÁLICO, TIPO "B", ALTURA DE (311 ATÉ 450)CM, INCLUSIVE DESCARGA, MONTAGEM, DESMONTAGEM E CARGA</t>
  </si>
  <si>
    <t>ED-19633</t>
  </si>
  <si>
    <t>ESCORAMENTO METÁLICO PARA LAJE E VIGA EM CONCRETO ARMADO, TIPO "A", ALTURA DE (200 ATÉ 310)CM, INCLUSIVE DESCARGA, MONTAGEM, DESMONTAGEM E CARGA</t>
  </si>
  <si>
    <t>ED-19634</t>
  </si>
  <si>
    <t>ESCORAMENTO METÁLICO PARA LAJE E VIGA EM CONCRETO ARMADO, TIPO "B", ALTURA DE (311 ATÉ 450)CM, INCLUSIVE DESCARGA, MONTAGEM, DESMONTAGEM E CARGA</t>
  </si>
  <si>
    <t>ED-19635</t>
  </si>
  <si>
    <t>ESCORAMENTO METÁLICO PARA VIGA EM CONCRETO ARMADO, TIPO "A", ALTURA DE (200 ATÉ 310)CM, EXCLUSIVE DESCARGA, MONTAGEM, DESMONTAGEM E CARGA</t>
  </si>
  <si>
    <t>ED-50619</t>
  </si>
  <si>
    <t>ED-49662</t>
  </si>
  <si>
    <t>ED-49655</t>
  </si>
  <si>
    <t>ED-49660</t>
  </si>
  <si>
    <t>ED-49656</t>
  </si>
  <si>
    <t>ED-49657</t>
  </si>
  <si>
    <t>ED-49659</t>
  </si>
  <si>
    <t>ED-48222</t>
  </si>
  <si>
    <t>ALVENARIA DE VEDAÇÃO COM TIJOLO CERÂMICO LAMINADO, 18 FUROS, ESP. 11CM, COM ACABAMENTO APARENTE, INCLUSIVE ARGAMASSA PARA ASSENTAMENTO</t>
  </si>
  <si>
    <t>ED-48224</t>
  </si>
  <si>
    <t>ALVENARIA DE VEDAÇÃO COM TIJOLO CERÂMICO LAMINADO, 18 FUROS, ESP. 23,5CM, COM ACABAMENTO APARENTE, INCLUSIVE ARGAMASSA PARA ASSENTAMENTO</t>
  </si>
  <si>
    <t>ED-48221</t>
  </si>
  <si>
    <t>ALVENARIA DE VEDAÇÃO COM TIJOLO CERÂMICO LAMINADO, 18 FUROS, ESP. 5,5CM, COM ACABAMENTO APARENTE, INCLUSIVE ARGAMASSA PARA ASSENTAMENTO</t>
  </si>
  <si>
    <t>ED-48229</t>
  </si>
  <si>
    <t>ALVENARIA DE VEDAÇÃO COM TIJOLO MACIÇO REQUEIMADO, ESP. 10CM, COM ACABAMENTO APARENTE, INCLUSIVE ARGAMASSA PARA ASSENTAMENTO</t>
  </si>
  <si>
    <t>ED-48227</t>
  </si>
  <si>
    <t>ALVENARIA DE VEDAÇÃO COM TIJOLO MACIÇO REQUEIMADO, ESP. 10CM, PARA REVESTIMENTO, INCLUSIVE ARGAMASSA PARA ASSENTAMENTO</t>
  </si>
  <si>
    <t>ED-48230</t>
  </si>
  <si>
    <t>ALVENARIA DE VEDAÇÃO COM TIJOLO MACIÇO REQUEIMADO, ESP. 20CM, COM ACABAMENTO APARENTE, INCLUSIVE ARGAMASSA PARA ASSENTAMENTO</t>
  </si>
  <si>
    <t>ED-48228</t>
  </si>
  <si>
    <t>ALVENARIA DE VEDAÇÃO COM TIJOLO MACIÇO REQUEIMADO, ESP. 20CM, PARA REVESTIMENTO, INCLUSIVE ARGAMASSA PARA ASSENTAMENTO</t>
  </si>
  <si>
    <t>ED-48226</t>
  </si>
  <si>
    <t>ALVENARIA DE VEDAÇÃO COM TIJOLO MACIÇO REQUEIMADO, ESP. 5CM, PARA REVESTIMENTO, INCLUSIVE ARGAMASSA PARA ASSENTAMENTO</t>
  </si>
  <si>
    <t>ED-48232</t>
  </si>
  <si>
    <t>ALVENARIA DE VEDAÇÃO COM TIJOLO CERÂMICO FURADO, ESP. 14CM, PARA REVESTIMENTO, INCLUSIVE ARGAMASSA PARA ASSENTAMENTO</t>
  </si>
  <si>
    <t>ED-48233</t>
  </si>
  <si>
    <t>ALVENARIA DE VEDAÇÃO COM TIJOLO CERÂMICO FURADO, ESP. 19CM, PARA REVESTIMENTO, INCLUSIVE ARGAMASSA PARA ASSENTAMENTO</t>
  </si>
  <si>
    <t>ED-48231</t>
  </si>
  <si>
    <t>ALVENARIA DE VEDAÇÃO COM TIJOLO CERÂMICO FURADO, ESP. 9CM, PARA REVESTIMENTO, INCLUSIVE ARGAMASSA PARA ASSENTAMENTO</t>
  </si>
  <si>
    <t>ED-48195</t>
  </si>
  <si>
    <t>ALVENARIA DE VEDAÇÃO COM BLOCO DE CONCRETO, ESP. 14CM, COM ACABAMENTO APARENTE, INCLUSIVE ARGAMASSA PARA ASSENTAMENTO</t>
  </si>
  <si>
    <t>ED-48192</t>
  </si>
  <si>
    <t>ALVENARIA DE VEDAÇÃO COM BLOCO DE CONCRETO, ESP. 14CM, PARA REVESTIMENTO, INCLUSIVE ARGAMASSA PARA ASSENTAMENTO</t>
  </si>
  <si>
    <t>ED-48196</t>
  </si>
  <si>
    <t>ALVENARIA DE VEDAÇÃO COM BLOCO DE CONCRETO, ESP. 19CM, COM ACABAMENTO APARENTE, INCLUSIVE ARGAMASSA PARA ASSENTAMENTO</t>
  </si>
  <si>
    <t>ED-48193</t>
  </si>
  <si>
    <t>ALVENARIA DE VEDAÇÃO COM BLOCO DE CONCRETO, ESP. 19CM, PARA REVESTIMENTO, INCLUSIVE ARGAMASSA PARA ASSENTAMENTO</t>
  </si>
  <si>
    <t>ED-48194</t>
  </si>
  <si>
    <t>ALVENARIA DE VEDAÇÃO COM BLOCO DE CONCRETO, ESP. 9CM, COM ACABAMENTO APARENTE, INCLUSIVE ARGAMASSA PARA ASSENTAMENTO</t>
  </si>
  <si>
    <t>ED-48191</t>
  </si>
  <si>
    <t>ALVENARIA DE VEDAÇÃO COM BLOCO DE CONCRETO, ESP. 9CM, PARA REVESTIMENTO, INCLUSIVE ARGAMASSA PARA ASSENTAMENTO</t>
  </si>
  <si>
    <t>ED-48201</t>
  </si>
  <si>
    <t>ALVENARIA ESTRUTURAL COM BLOCO DE CONCRETO, ESP. 14CM, (FBK 4,5MPA), COM ACABAMENTO APARENTE, INCLUSIVE ARGAMASSA PARA ASSENTAMENTO</t>
  </si>
  <si>
    <t>ED-48198</t>
  </si>
  <si>
    <t>ALVENARIA ESTRUTURAL COM BLOCO DE CONCRETO, ESP. 14CM, (FBK 4,5MPA), PARA REVESTIMENTO, INCLUSIVE ARGAMASSA PARA ASSENTAMENTO</t>
  </si>
  <si>
    <t>ED-48202</t>
  </si>
  <si>
    <t>ALVENARIA ESTRUTURAL COM BLOCO DE CONCRETO, ESP. 19CM, (FBK 4,5MPA), COM ACABAMENTO APARENTE, INCLUSIVE ARGAMASSA PARA ASSENTAMENTO</t>
  </si>
  <si>
    <t>ED-48199</t>
  </si>
  <si>
    <t>ALVENARIA ESTRUTURAL COM BLOCO DE CONCRETO, ESP. 19CM, (FBK 4,5MPA), PARA REVESTIMENTO, INCLUSIVE ARGAMASSA PARA ASSENTAMENTO</t>
  </si>
  <si>
    <t>ED-48200</t>
  </si>
  <si>
    <t>ALVENARIA ESTRUTURAL COM BLOCO DE CONCRETO, ESP. 9CM, (FBK 4,5MPA), COM ACABAMENTO APARENTE, INCLUSIVE ARGAMASSA PARA ASSENTAMENTO</t>
  </si>
  <si>
    <t>ED-48197</t>
  </si>
  <si>
    <t>ALVENARIA ESTRUTURAL COM BLOCO DE CONCRETO, ESP. 9CM, (FBK 4,5MPA), PARA REVESTIMENTO, INCLUSIVE ARGAMASSA PARA ASSENTAMENTO</t>
  </si>
  <si>
    <t>ED-48394</t>
  </si>
  <si>
    <t>CINTA DE AMARRAÇÃO DE ALVENARIA COM BLOCO DE CONCRETO ESTRUTURAL, CANALETA TIPO "J", ESP. 14CM, (FBK 4,5MPA), COM ACABAMENTO APARENTE, INCLUSIVE ARGAMASSA PARA ASSENTAMENTO, EXCLUSIVE GRAUTE E ARMAÇÃO</t>
  </si>
  <si>
    <t>ED-48393</t>
  </si>
  <si>
    <t>CINTA DE AMARRAÇÃO DE ALVENARIA COM BLOCO DE CONCRETO ESTRUTURAL, CANALETA TIPO "J", ESP. 14CM, (FBK 4,5MPA), PARA REVESTIMENTO, INCLUSIVE ARGAMASSA PARA ASSENTAMENTO, EXCLUSIVE GRAUTE E ARMAÇÃO</t>
  </si>
  <si>
    <t>ED-48391</t>
  </si>
  <si>
    <t>CINTA DE AMARRAÇÃO DE ALVENARIA COM BLOCO DE CONCRETO ESTRUTURAL, CANALETA TIPO "U", ESP. 14CM, (FBK 4,5MPA), COM ACABAMENTO APARENTE, INCLUSIVE ARGAMASSA PARA ASSENTAMENTO, EXCLUSIVE GRAUTE E ARMAÇÃO</t>
  </si>
  <si>
    <t>ED-48388</t>
  </si>
  <si>
    <t>CINTA DE AMARRAÇÃO DE ALVENARIA COM BLOCO DE CONCRETO ESTRUTURAL, CANALETA TIPO "U", ESP. 14CM, (FBK 4,5MPA), PARA REVESTIMENTO, INCLUSIVE ARGAMASSA PARA ASSENTAMENTO, EXCLUSIVE GRAUTE E ARMAÇÃO</t>
  </si>
  <si>
    <t>ED-48392</t>
  </si>
  <si>
    <t>CINTA DE AMARRAÇÃO DE ALVENARIA COM BLOCO DE CONCRETO ESTRUTURAL, CANALETA TIPO "U", ESP. 19CM, (FBK 4,5MPA), COM ACABAMENTO APARENTE, INCLUSIVE ARGAMASSA PARA ASSENTAMENTO, EXCLUSIVE GRAUTE E ARMAÇÃO</t>
  </si>
  <si>
    <t>ED-48389</t>
  </si>
  <si>
    <t>CINTA DE AMARRAÇÃO DE ALVENARIA COM BLOCO DE CONCRETO ESTRUTURAL, CANALETA TIPO "U", ESP. 19CM, (FBK 4,5MPA), PARA REVESTIMENTO, INCLUSIVE ARGAMASSA PARA ASSENTAMENTO, EXCLUSIVE GRAUTE E ARMAÇÃO</t>
  </si>
  <si>
    <t>ED-48390</t>
  </si>
  <si>
    <t>CINTA DE AMARRAÇÃO DE ALVENARIA COM BLOCO DE CONCRETO ESTRUTURAL, CANALETA TIPO "U", ESP. 9CM, (FBK 4,5MPA), COM ACABAMENTO APARENTE, INCLUSIVE ARGAMASSA PARA ASSENTAMENTO, EXCLUSIVE GRAUTE E ARMAÇÃO</t>
  </si>
  <si>
    <t>ED-48387</t>
  </si>
  <si>
    <t>CINTA DE AMARRAÇÃO DE ALVENARIA COM BLOCO DE CONCRETO ESTRUTURAL, CANALETA TIPO "U", ESP. 9CM, (FBK 4,5MPA), PARA REVESTIMENTO, INCLUSIVE ARGAMASSA PARA ASSENTAMENTO, EXCLUSIVE GRAUTE E ARMAÇÃO</t>
  </si>
  <si>
    <t>ED-48203</t>
  </si>
  <si>
    <t>ALVENARIA DE VEDAÇÃO COM BLOCOS DE CONCRETO CELULAR AUTOCLAVADO (CCA), ESP. 10CM, INCLUSIVE ARGAMASSA INDUSTRIALIZADA PARA ASSENTAMENTO</t>
  </si>
  <si>
    <t>ED-48204</t>
  </si>
  <si>
    <t>ALVENARIA DE VEDAÇÃO COM BLOCOS DE CONCRETO CELULAR AUTOCLAVADO (CCA), ESP. 15CM, INCLUSIVE ARGAMASSA INDUSTRIALIZADA PARA ASSENTAMENTO</t>
  </si>
  <si>
    <t>ED-48205</t>
  </si>
  <si>
    <t>ALVENARIA DE VEDAÇÃO COM BLOCOS DE CONCRETO CELULAR AUTOCLAVADO (CCA), ESP. 20CM, INCLUSIVE ARGAMASSA INDUSTRIALIZADA PARA ASSENTAMENTO</t>
  </si>
  <si>
    <t>ED-48213</t>
  </si>
  <si>
    <t>ALVENARIA DE BLOCO DE CONCRETO CHEIO COM ARMAÇÃO, EM CONCRETO COM FCK 15MPA , ESP. 14CM, PARA REVESTIMENTO, INCLUSIVE ARGAMASSA PARA ASSENTAMENTO (DETALHE D - CADERNO SEDS)</t>
  </si>
  <si>
    <t>ED-48214</t>
  </si>
  <si>
    <t>ALVENARIA DE BLOCO DE CONCRETO CHEIO COM ARMAÇÃO, EM CONCRETO COM FCK 15MPA , ESP. 19CM, PARA REVESTIMENTO, INCLUSIVE ARGAMASSA PARA ASSENTAMENTO (DETALHE D - CADERNO SEDS)</t>
  </si>
  <si>
    <t>ED-48212</t>
  </si>
  <si>
    <t>ALVENARIA DE BLOCO DE CONCRETO CHEIO COM ARMAÇÃO, EM CONCRETO COM FCK 15MPA , ESP. 9CM, PARA REVESTIMENTO, INCLUSIVE ARGAMASSA PARA ASSENTAMENTO (DETALHE D - CADERNO SEDS)</t>
  </si>
  <si>
    <t>ED-48219</t>
  </si>
  <si>
    <t>ALVENARIA DE BLOCO DE CONCRETO CHEIO SEM ARMAÇÃO, EM CONCRETO COM FCK DE 20MPA , ESP. 14CM, PARA REVESTIMENTO, INCLUSIVE ARGAMASSA PARA ASSENTAMENTO (DETALHE D - CADERNO SEDS)</t>
  </si>
  <si>
    <t>ED-48220</t>
  </si>
  <si>
    <t>ALVENARIA DE BLOCO DE CONCRETO CHEIO SEM ARMAÇÃO, EM CONCRETO COM FCK DE 20MPA , ESP. 19CM, PARA REVESTIMENTO, INCLUSIVE ARGAMASSA PARA ASSENTAMENTO (DETALHE D - CADERNO SEDS)</t>
  </si>
  <si>
    <t>ED-48218</t>
  </si>
  <si>
    <t>ALVENARIA DE BLOCO DE CONCRETO CHEIO SEM ARMAÇÃO, EM CONCRETO COM FCK DE 20MPA , ESP. 9CM, PARA REVESTIMENTO, INCLUSIVE ARGAMASSA PARA ASSENTAMENTO (DETALHE D - CADERNO SEDS)</t>
  </si>
  <si>
    <t>ED-48216</t>
  </si>
  <si>
    <t>ALVENARIA DE BLOCO DE CONCRETO CHEIO SEM ARMAÇÃO, EM CONCRETO COM FCK 15MPA , ESP. 14CM, PARA REVESTIMENTO, INCLUSIVE ARGAMASSA PARA ASSENTAMENTO (DETALHE D - CADERNO SEDS)</t>
  </si>
  <si>
    <t>ED-48217</t>
  </si>
  <si>
    <t>ALVENARIA DE BLOCO DE CONCRETO CHEIO SEM ARMAÇÃO, EM CONCRETO COM FCK 15MPA , ESP. 19CM, PARA REVESTIMENTO, INCLUSIVE ARGAMASSA PARA ASSENTAMENTO (DETALHE D - CADERNO SEDS)</t>
  </si>
  <si>
    <t>ED-48215</t>
  </si>
  <si>
    <t>ALVENARIA DE BLOCO DE CONCRETO CHEIO SEM ARMAÇÃO, EM CONCRETO COM FCK 15MPA , ESP. 9CM, PARA REVESTIMENTO, INCLUSIVE ARGAMASSA PARA ASSENTAMENTO (DETALHE D - CADERNO SEDS)</t>
  </si>
  <si>
    <t>ED-48208</t>
  </si>
  <si>
    <t>ED-48206</t>
  </si>
  <si>
    <t>ED-48235</t>
  </si>
  <si>
    <t>ED-48236</t>
  </si>
  <si>
    <t>ED-48234</t>
  </si>
  <si>
    <t>ED-50950</t>
  </si>
  <si>
    <t>FECHAMENTO DE EMPENA COM QUADRO EM PERFIL, CANTONEIRA 2" X 2", SOLDADO, E TELA FIO 12 MALHA 1/2" (CONFORME DETALHE DE PRÉDIO ESCOLAR, INCLUSIVE PINTURA ESMALTE)</t>
  </si>
  <si>
    <t>ED-8346</t>
  </si>
  <si>
    <t>ENCUNHAMENTO DE ALVENARIA DE VEDAÇÃO COM ARGAMASSA, INCLUSIVE ADITIVO EXPANSOR PARA ENCUNHAMENTO</t>
  </si>
  <si>
    <t>ED-48397</t>
  </si>
  <si>
    <t>ENCUNHAMENTO DE ALVENARIA DE VEDAÇÃO COM ESPUMA DE POLIURETANO EXPANSIVA</t>
  </si>
  <si>
    <t>ED-9906</t>
  </si>
  <si>
    <t>ED-9903</t>
  </si>
  <si>
    <t>ED-48210</t>
  </si>
  <si>
    <t>ED-48209</t>
  </si>
  <si>
    <t>ED-48211</t>
  </si>
  <si>
    <t>ED-48536</t>
  </si>
  <si>
    <t>ED-48537</t>
  </si>
  <si>
    <t>ED-48532</t>
  </si>
  <si>
    <t>ED-48535</t>
  </si>
  <si>
    <t>ED-48533</t>
  </si>
  <si>
    <t>ED-48531</t>
  </si>
  <si>
    <t>ED-48534</t>
  </si>
  <si>
    <t>ED-13926</t>
  </si>
  <si>
    <t>FERRAGENS PARA PORTA METÁLICA, DE CORRER, COM DUAS (2) FOLHAS, BATENTE COM ALTURA MÁXIMA DE 2,3M, INCLUSIVE FECHADURA, MODELO BICO PAPAGAIO, ROLDANA INFERIOR E SUPERIOR, MODELO TIPO U, COM CAPACIDADE PARA 360KG, FORNECIMENTO, ACESSÓRIOS E INSTALAÇÃO, EXCLUSIVE PORTA METÁLICA</t>
  </si>
  <si>
    <t>ED-50951</t>
  </si>
  <si>
    <t>ED-23034</t>
  </si>
  <si>
    <t>PORTA METÁLICA, TIPO DE ABRIR, COM UMA (1) FOLHA, EM CHAPA GALVANIZADA LAMBRIL, MODELO QUADRADO, INCLUSIVE PINTURA ANTICORROSIVA A BASE DE ÓXIDO DE FERRO (ZARCÃO), UMA (1) DEMÃO, FORNECIMENTO E ASSENTAMENTO, EXCLUSIVE FECHADURA E DOBRADIÇA</t>
  </si>
  <si>
    <t>ED-13908</t>
  </si>
  <si>
    <t>PORTA METÁLICA, TIPO DE CORRER, COM DUAS (2) FOLHAS, EM CHAPA GALVANIZADA LAMBRIL, MODELO ONDULADA, INCLUSIVE FORNECIMENTO, ASSENTAMENTO, PERFIS PARA MARCO E PINTURA ANTICORROSIVA COM UMA (1) DEMÃO, EXCLUSIVE FECHADURA E ROLDANAS</t>
  </si>
  <si>
    <t>ED-13888</t>
  </si>
  <si>
    <t>PORTA METÁLICA, TIPO DE CORRER, COM UMA (1) FOLHA, EM CHAPA GALVANIZADA LAMBRIL, MODELO ONDULADA, INCLUSIVE FORNECIMENTO, ASSENTAMENTO, PERFIS PARA MARCO E PINTURA ANTICORROSIVA COM UMA (1) DEMÃO, EXCLUSIVE FECHADURA E ROLDANAS</t>
  </si>
  <si>
    <t>ED-23035</t>
  </si>
  <si>
    <t>PORTA METÁLICA VENEZIANA, TIPO DE ABRIR, COM UMA (1) FOLHA, EM PERFIL VENEZIANA ENRIJECIDO, INCLUSIVE PINTURA ANTICORROSIVA A BASE DE ÓXIDO DE FERRO (ZARCÃO), UMA (1) DEMÃO, FORNECIMENTO E ASSENTAMENTO, EXCLUSIVE FECHADURA E DOBRADIÇA</t>
  </si>
  <si>
    <t>ED-50933</t>
  </si>
  <si>
    <t>ED-50931</t>
  </si>
  <si>
    <t>ED-50932</t>
  </si>
  <si>
    <t>ED-50934</t>
  </si>
  <si>
    <t>ED-50954</t>
  </si>
  <si>
    <t>ED-50957</t>
  </si>
  <si>
    <t>ED-50955</t>
  </si>
  <si>
    <t>ED-50958</t>
  </si>
  <si>
    <t>ED-50956</t>
  </si>
  <si>
    <t>ED-50959</t>
  </si>
  <si>
    <t>ED-50960</t>
  </si>
  <si>
    <t>ED-50971</t>
  </si>
  <si>
    <t>ED-50972</t>
  </si>
  <si>
    <t>ED-50973</t>
  </si>
  <si>
    <t>ED-50974</t>
  </si>
  <si>
    <t>ED-50975</t>
  </si>
  <si>
    <t>ED-50978</t>
  </si>
  <si>
    <t>ED-50976</t>
  </si>
  <si>
    <t>ED-50977</t>
  </si>
  <si>
    <t>ED-50979</t>
  </si>
  <si>
    <t>ED-49584</t>
  </si>
  <si>
    <t>ED-49585</t>
  </si>
  <si>
    <t>ED-49586</t>
  </si>
  <si>
    <t>ED-49587</t>
  </si>
  <si>
    <t>ED-49588</t>
  </si>
  <si>
    <t>ED-49589</t>
  </si>
  <si>
    <t>ED-49590</t>
  </si>
  <si>
    <t>ED-49591</t>
  </si>
  <si>
    <t>ED-49592</t>
  </si>
  <si>
    <t>ED-49600</t>
  </si>
  <si>
    <t>ED-49601</t>
  </si>
  <si>
    <t>ED-49602</t>
  </si>
  <si>
    <t>ED-49603</t>
  </si>
  <si>
    <t>ED-49611</t>
  </si>
  <si>
    <t>ED-49612</t>
  </si>
  <si>
    <t>ED-49607</t>
  </si>
  <si>
    <t>ED-49606</t>
  </si>
  <si>
    <t>ED-49605</t>
  </si>
  <si>
    <t>ED-49604</t>
  </si>
  <si>
    <t>ED-49597</t>
  </si>
  <si>
    <t>ED-49594</t>
  </si>
  <si>
    <t>ED-49598</t>
  </si>
  <si>
    <t>ED-49593</t>
  </si>
  <si>
    <t>ED-49595</t>
  </si>
  <si>
    <t>ED-49596</t>
  </si>
  <si>
    <t>ED-49582</t>
  </si>
  <si>
    <t>ED-49583</t>
  </si>
  <si>
    <t>ED-7066</t>
  </si>
  <si>
    <t>ED-49697</t>
  </si>
  <si>
    <t>DOBRADIÇA DE FERRO, MEDIDAS (3"X2.1/2"), TIPO PINO SOLTO COM BOLA, ACABAMENTO CROMADO, INCLUSIVE ACESSÓRIOS PARA FIXAÇÃO</t>
  </si>
  <si>
    <t>ED-49698</t>
  </si>
  <si>
    <t>DOBRADIÇA DE FERRO, MEDIDAS (3.1/2"X3"), TIPO PINO SOLTO COM BOLA, ACABAMENTO CROMADO, INCLUSIVE ACESSÓRIOS PARA FIXAÇÃO</t>
  </si>
  <si>
    <t>ED-49701</t>
  </si>
  <si>
    <t>FECHADURA TIPO BANHEIRO (TRANQUETA), GRAU DE SEGURANÇA MÉDIO, DISTÂNCIA DE BROCA 40MM, ACABAMENTO COM ESPELHO CROMADO E MAÇANETA MODELO ALAVANCA EM ZAMAC, INCLUSIVE ACESSÓRIOS PARA FIXAÇÃO E UMA (1) CHAVE</t>
  </si>
  <si>
    <t>ED-21612</t>
  </si>
  <si>
    <t>FECHADURA TIPO EXTERNA, EM PORTA METÁLICA, GRAU DE SEGURANÇA MÉDIO, DISTÂNCIA DE BROCA 20MM, ACABAMENTO COM ESPELHO CROMADO E MAÇANETA MODELO ALAVANCA EM ZAMAC, INCLUSIVE ACESSÓRIOS PARA FIXAÇÃO E DUAS (2) CHAVES</t>
  </si>
  <si>
    <t>ED-49699</t>
  </si>
  <si>
    <t>FECHADURA TIPO EXTERNA, GRAU DE SEGURANÇA MÉDIO, DISTÂNCIA DE BROCA 40MM, ACABAMENTO COM ESPELHO CROMADO E MAÇANETA MODELO ALAVANCA EM ZAMAC, INCLUSIVE ACESSÓRIOS PARA FIXAÇÃO E DUAS (2) CHAVES</t>
  </si>
  <si>
    <t>ED-49700</t>
  </si>
  <si>
    <t>FECHADURA TIPO INTERNA (GORGE), GRAU DE SEGURANÇA MÉDIO, DISTÂNCIA DE BROCA 40MM, ACABAMENTO COM ESPELHO CROMADO E MAÇANETA MODELO ALAVANCA EM ZAMAC, INCLUSIVE ACESSÓRIOS PARA FIXAÇÃO E DUAS (2) CHAVES</t>
  </si>
  <si>
    <t>ED-23033</t>
  </si>
  <si>
    <t>FERRAGENS PARA PORTA METÁLICA, DE ABRIR, COM UMA (1) FOLHAS, INCLUSIVE FECHADURA TIPO EXTERNA COM GRAU DE SEGURANÇA MÉDIO, ACABAMENTO EM ESPELHO CROMADO COM MAÇANETA MODELO ALAVANCA EM ZAMAC E DOBRADIÇA DE FERRO, MEDIDAS (3"X2.1/2"), TIPO PINO SOLTO COM BOLA, ACABAMENTO CROMADO, FORNECIMENTO, ACESSÓRIOS E INSTALAÇÃO, EXCLUSIVE PORTA METÁLICA</t>
  </si>
  <si>
    <t>ED-13911</t>
  </si>
  <si>
    <t>FERRAGENS PARA PORTA METÁLICA, DE CORRER, COM UMA (1) FOLHA, BATENTE COM ALTURA MÁXIMA DE 2,3M, INCLUSIVE FECHADURA, MODELO BICO PAPAGAIO, ROLDANA INFERIOR E SUPERIOR, MODELO TIPO U, COM CAPACIDADE PARA 360KG, FORNECIMENTO, ACESSÓRIOS E INSTALAÇÃO, EXCLUSIVE PORTA METÁLICA</t>
  </si>
  <si>
    <t>ED-49702</t>
  </si>
  <si>
    <t>ED-49704</t>
  </si>
  <si>
    <t>ED-49705</t>
  </si>
  <si>
    <t>ED-50988</t>
  </si>
  <si>
    <t>ED-50989</t>
  </si>
  <si>
    <t>ED-50990</t>
  </si>
  <si>
    <t>ED-50992</t>
  </si>
  <si>
    <t>ED-48408</t>
  </si>
  <si>
    <t>ED-48407</t>
  </si>
  <si>
    <t>ED-48413</t>
  </si>
  <si>
    <t>ED-48415</t>
  </si>
  <si>
    <t>ED-20603</t>
  </si>
  <si>
    <t>FORNECIMENTO DE ESTRUTURA METÁLICA E ENGRADAMENTO METÁLICO, EM AÇO, PARA TELHADO, EXCLUSIVE TELHA, INCLUSIVE FABRICAÇÃO, TRANSPORTE, MONTAGEM E APLICAÇÃO DE FUNDO PREPARADOR ANTICORROSIVO EM SUPERFÍCIE METÁLICA, UMA (1) DEMÃO</t>
  </si>
  <si>
    <t>ED-20574</t>
  </si>
  <si>
    <t>FORNECIMENTO DE ESTRUTURA METÁLICA E ENGRADAMENTO METÁLICO, EM AÇO PATINÁVEL, SOBRE LAJE PARA TELHA CERÂMICA, COBERTURA PADRÃO DO PRÉDIO ESCOLAR, EXCLUSIVE TELHA, INCLUSIVE FABRICAÇÃO, TRANSPORTE E MONTAGEM</t>
  </si>
  <si>
    <t>ED-20575</t>
  </si>
  <si>
    <t>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t>
  </si>
  <si>
    <t>ED-20602</t>
  </si>
  <si>
    <t>FORNECIMENTO DE ESTRUTURA METÁLICA E ENGRADAMENTO METÁLICO, EM AÇO, SOBRE LAJE PARA TELHA CERÂMICA, COBERTURA PADRÃO DO PRÉDIO ESCOLAR, EXCLUSIVE TELHA, INCLUSIVE FABRICAÇÃO, TRANSPORTE, MONTAGEM E E APLICAÇÃO DE FUNDO PREPARADOR ANTICORROSIVO, UMA (1) DEMÃO</t>
  </si>
  <si>
    <t>ED-20576</t>
  </si>
  <si>
    <t>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t>
  </si>
  <si>
    <t>ED-20577</t>
  </si>
  <si>
    <t>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t>
  </si>
  <si>
    <t>ED-20573</t>
  </si>
  <si>
    <t>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t>
  </si>
  <si>
    <t>ED-20572</t>
  </si>
  <si>
    <t>FORNECIMENTO DE ESTRUTURA METÁLICA E ENGRADAMENTO METÁLICO PARA TELHADO EM ARCO DE QUADRA POLIESPORTIVA EM AÇO PATINÁVEL, COBERTURA EM ARCO PADRÃO DA QUADRA ESCOLAR, EXCLUSIVE TELHA, INCLUSIVE PILAR METÁLICO, FABRICAÇÃO, TRANSPORTE E MONTAGEM</t>
  </si>
  <si>
    <t>ED-48425</t>
  </si>
  <si>
    <t>ED-48423</t>
  </si>
  <si>
    <t>ED-48424</t>
  </si>
  <si>
    <t>ED-48426</t>
  </si>
  <si>
    <t>ED-48427</t>
  </si>
  <si>
    <t>ED-48417</t>
  </si>
  <si>
    <t>ED-13852</t>
  </si>
  <si>
    <t>COBERTURA EM TELHA METÁLICA GALVANIZADA ONDULADA, TIPO SIMPLES, ESP. 0,50MM, ACABAMENTO NATURAL, INCLUSIVE ACESSÓRIOS PARA FIXAÇÃO, FORNECIMENTO E INSTALAÇÃO</t>
  </si>
  <si>
    <t>ED-48429</t>
  </si>
  <si>
    <t>COBERTURA EM TELHA METÁLICA GALVANIZADA TRAPEZOIDAL, TIPO DUPLA TERMOACÚSTICA COM DUAS FACES TRAPEZOIDAIS, ESP. 0,43MM, PREENCHIMENTO EM POLIESTIRENO EXPANDIDO/ISOPOR COM ESP. 30MM, ACABAMENTO NATURAL, INCLUSIVE ACESSÓRIOS PARA FIXAÇÃO, FORNECIMENTO E INSTALAÇÃO</t>
  </si>
  <si>
    <t>ED-48428</t>
  </si>
  <si>
    <t>COBERTURA EM TELHA METÁLICA GALVANIZADA TRAPEZOIDAL, TIPO SIMPLES, ESP. 0,50MM, ACABAMENTO NATURAL, INCLUSIVE ACESSÓRIOS PARA FIXAÇÃO, FORNECIMENTO E INSTALAÇÃO</t>
  </si>
  <si>
    <t>ED-48432</t>
  </si>
  <si>
    <t>ED-48431</t>
  </si>
  <si>
    <t>ED-48418</t>
  </si>
  <si>
    <t>ED-48421</t>
  </si>
  <si>
    <t>ED-48420</t>
  </si>
  <si>
    <t>ED-48419</t>
  </si>
  <si>
    <t>ED-48406</t>
  </si>
  <si>
    <t>ED-48403</t>
  </si>
  <si>
    <t>ED-48404</t>
  </si>
  <si>
    <t>ED-48402</t>
  </si>
  <si>
    <t>ED-48405</t>
  </si>
  <si>
    <t>ED-48416</t>
  </si>
  <si>
    <t>ED-48401</t>
  </si>
  <si>
    <t>ED-48400</t>
  </si>
  <si>
    <t>ED-50653</t>
  </si>
  <si>
    <t>ED-50648</t>
  </si>
  <si>
    <t>ED-50649</t>
  </si>
  <si>
    <t>ED-50650</t>
  </si>
  <si>
    <t>ED-50651</t>
  </si>
  <si>
    <t>ED-50652</t>
  </si>
  <si>
    <t>ED-50660</t>
  </si>
  <si>
    <t>ED-50654</t>
  </si>
  <si>
    <t>ED-50655</t>
  </si>
  <si>
    <t>ED-50656</t>
  </si>
  <si>
    <t>ED-50657</t>
  </si>
  <si>
    <t>ED-50658</t>
  </si>
  <si>
    <t>ED-50659</t>
  </si>
  <si>
    <t>ED-50661</t>
  </si>
  <si>
    <t>ED-50662</t>
  </si>
  <si>
    <t>ED-50663</t>
  </si>
  <si>
    <t>ED-50675</t>
  </si>
  <si>
    <t>ED-50676</t>
  </si>
  <si>
    <t>ED-50677</t>
  </si>
  <si>
    <t>ED-50678</t>
  </si>
  <si>
    <t>ED-50679</t>
  </si>
  <si>
    <t>ED-50680</t>
  </si>
  <si>
    <t>ED-50681</t>
  </si>
  <si>
    <t>ED-50682</t>
  </si>
  <si>
    <t>ED-50683</t>
  </si>
  <si>
    <t>ED-50684</t>
  </si>
  <si>
    <t>ED-50685</t>
  </si>
  <si>
    <t>ED-50667</t>
  </si>
  <si>
    <t>ED-50669</t>
  </si>
  <si>
    <t>ED-49962</t>
  </si>
  <si>
    <t>ED-49960</t>
  </si>
  <si>
    <t>ED-49961</t>
  </si>
  <si>
    <t>ED-50671</t>
  </si>
  <si>
    <t>ED-50764</t>
  </si>
  <si>
    <t>REVESTIMENTO COM IMPERMEABILIZANTE EM DUAS (2) CAMADAS SOBREPOSTAS DE ARGAMASSA, TRAÇO 1:3 (CIMENTO E AREIA) COM ADITIVO IMPERMEABILIZANTE, ESP. 20MM, INCLUSIVE PINTURA COM DUAS (2) DEMÃOS COM EMULSÃO ASFÁLTICA</t>
  </si>
  <si>
    <t>ED-50167</t>
  </si>
  <si>
    <t>IMPERMEABILIZAÇÃO COM ARGAMASSA TRAÇO 1:3, E = 2,50 CM COM ADITIVO</t>
  </si>
  <si>
    <t>ED-50171</t>
  </si>
  <si>
    <t>IMPERMEABILIZAÇÃO POR CRISTALIZAÇÃO</t>
  </si>
  <si>
    <t>ED-50175</t>
  </si>
  <si>
    <t>PINTURA IMPERMEABILIZANTE COM ARGAMASSA POLIMÉRICA</t>
  </si>
  <si>
    <t>ED-13286</t>
  </si>
  <si>
    <t>ED-13287</t>
  </si>
  <si>
    <t>ED-13288</t>
  </si>
  <si>
    <t>ED-50170</t>
  </si>
  <si>
    <t>ED-13289</t>
  </si>
  <si>
    <t>ED-13290</t>
  </si>
  <si>
    <t>ED-13291</t>
  </si>
  <si>
    <t>ED-13292</t>
  </si>
  <si>
    <t>ED-50176</t>
  </si>
  <si>
    <t>ED-13279</t>
  </si>
  <si>
    <t>ED-13280</t>
  </si>
  <si>
    <t>ED-13281</t>
  </si>
  <si>
    <t>ED-13282</t>
  </si>
  <si>
    <t>ED-13283</t>
  </si>
  <si>
    <t>ED-13284</t>
  </si>
  <si>
    <t>ED-13285</t>
  </si>
  <si>
    <t>ED-50174</t>
  </si>
  <si>
    <t>PINTURA COM EMULSÃO ASFÁLTICA, DUAS (2) DEMÃOS</t>
  </si>
  <si>
    <t>ED-50168</t>
  </si>
  <si>
    <t>IMPERMEABILIZAÇÃO COM MANTA ASFÁLTICA PRÉ-FABRICADA, E = 4 MM</t>
  </si>
  <si>
    <t>ED-50169</t>
  </si>
  <si>
    <t>IMPERMEABILIZAÇÃO COM MANTA ASFÁLTICA PRÉ-FABRICADA, E = 4 MM - ANTI-RAIZ</t>
  </si>
  <si>
    <t>ED-50533</t>
  </si>
  <si>
    <t>APICOAMENTO DE PISO CIMENTADO - PROFUNDIDADE ATÉ 1 CM</t>
  </si>
  <si>
    <t>ED-50600</t>
  </si>
  <si>
    <t>APLICAÇÃO DE LONA PRETA, ESP. 150 MICRAS, INCLUSIVE FORNECIMENTO</t>
  </si>
  <si>
    <t>ED-50566</t>
  </si>
  <si>
    <t>CONTRAPISO DESEMPENADO COM ARGAMASSA, TRAÇO 1:3 (CIMENTO E AREIA), ESP. 20MM</t>
  </si>
  <si>
    <t>ED-50567</t>
  </si>
  <si>
    <t>CONTRAPISO DESEMPENADO COM ARGAMASSA, TRAÇO 1:3 (CIMENTO E AREIA), ESP. 25MM</t>
  </si>
  <si>
    <t>ED-50568</t>
  </si>
  <si>
    <t>CONTRAPISO DESEMPENADO COM ARGAMASSA, TRAÇO 1:3 (CIMENTO E AREIA), ESP. 30MM</t>
  </si>
  <si>
    <t>ED-50569</t>
  </si>
  <si>
    <t>CONTRAPISO DESEMPENADO COM ARGAMASSA, TRAÇO 1:3 (CIMENTO E AREIA), ESP. 50MM</t>
  </si>
  <si>
    <t>ED-50534</t>
  </si>
  <si>
    <t>REVESTIMENTO COM ARDÓSIA APLICADO EM PISO (20X20CM), ESP. 1CM, ACABAMENTO NATURAL, ASSENTAMENTO COM ARGAMASSA INDUSTRIALIZADA, INCLUSIVE REJUNTAMENTO</t>
  </si>
  <si>
    <t>ED-50535</t>
  </si>
  <si>
    <t>REVESTIMENTO COM ARDÓSIA APLICADO EM PISO (30X30CM), ESP. 1CM, ACABAMENTO NATURAL, ASSENTAMENTO COM ARGAMASSA INDUSTRIALIZADA, INCLUSIVE REJUNTAMENTO</t>
  </si>
  <si>
    <t>ED-50536</t>
  </si>
  <si>
    <t>REVESTIMENTO COM ARDÓSIA APLICADO EM PISO (40X40CM), ESP. 1CM, ACABAMENTO NATURAL, ASSENTAMENTO COM ARGAMASSA INDUSTRIALIZADA, INCLUSIVE REJUNTAMENTO</t>
  </si>
  <si>
    <t>ED-50541</t>
  </si>
  <si>
    <t>ED-50544</t>
  </si>
  <si>
    <t>REVESTIMENTO COM CERÂMICA APLICADO EM PISO, ACABAMENTO ESMALTADO, AMBIENTE EXTERNO (ANTIDERRAPANTE), PADRÃO EXTRA, DIMENSÃO DA PEÇA ATÉ 2025 CM2, PEI IV, ASSENTAMENTO COM ARGAMASSA INDUSTRIALIZADA, INCLUSIVE REJUNTAMENTO</t>
  </si>
  <si>
    <t>ED-50543</t>
  </si>
  <si>
    <t>REVESTIMENTO COM CERÂMICA APLICADO EM PISO, ACABAMENTO ESMALTADO, AMBIENTE EXTERNO (ANTIDERRAPANTE), PADRÃO EXTRA, DIMENSÃO DA PEÇA ATÉ 2025 CM2, PEI V, ASSENTAMENTO COM ARGAMASSA INDUSTRIALIZADA, INCLUSIVE REJUNTAMENTO</t>
  </si>
  <si>
    <t>ED-50722</t>
  </si>
  <si>
    <t>REVESTIMENTO COM CERÂMICA APLICADO EM PISO, ACABAMENTO ESMALTADO, AMBIENTE INTERNO, PADRÃO COMERCIAL, DIMENSÃO DA PEÇA (10X10CM), PEI IV, ASSENTAMENTO COM ARGAMASSA INDUSTRIALIZADA, INCLUSIVE REJUNTAMENTO</t>
  </si>
  <si>
    <t>ED-50723</t>
  </si>
  <si>
    <t>REVESTIMENTO COM CERÂMICA APLICADO EM PISO, ACABAMENTO ESMALTADO, AMBIENTE INTERNO, PADRÃO COMERCIAL, DIMENSÃO DA PEÇA (10X20CM), PEI IV, ASSENTAMENTO COM ARGAMASSA INDUSTRIALIZADA, INCLUSIVE REJUNTAMENTO</t>
  </si>
  <si>
    <t>ED-50724</t>
  </si>
  <si>
    <t>REVESTIMENTO COM CERÂMICA APLICADO EM PISO, ACABAMENTO ESMALTADO, AMBIENTE INTERNO, PADRÃO EXTRA, DIMENSÃO DA PEÇA ATÉ 2025 CM2, PEI IV, ASSENTAMENTO COM ARGAMASSA INDUSTRIALIZADA, INCLUSIVE REJUNTAMENTO</t>
  </si>
  <si>
    <t>ED-50542</t>
  </si>
  <si>
    <t>REVESTIMENTO COM CERÂMICA APLICADO EM PISO, ACABAMENTO ESMALTADO, AMBIENTE INTERNO, PADRÃO EXTRA, DIMENSÃO DA PEÇA ATÉ 2025 CM2, PEI V, ASSENTAMENTO COM ARGAMASSA INDUSTRIALIZADA, INCLUSIVE REJUNTAMENTO</t>
  </si>
  <si>
    <t>ED-50753</t>
  </si>
  <si>
    <t>REVESTIMENTO COM PORCELANATO APLICADO EM PISO, ACABAMENTO ESMALTADO ACETINADO, AMBIENTE INTERNO/EXTERNO, PADRÃO EXTRA, BORDA RETIFICADA, DIMENSÃO DA PEÇA (45X45CM), ASSENTAMENTO COM ARGAMASSA INDUSTRIALIZADA, INCLUSIVE REJUNTAMENTO</t>
  </si>
  <si>
    <t>ED-50754</t>
  </si>
  <si>
    <t>REVESTIMENTO COM PORCELANATO APLICADO EM PISO, ACABAMENTO POLÍDO, AMBIENTE INTERNO, PADRÃO EXTRA, BORDA RETIFICADA, DIMENSÃO DA PEÇA (60X60CM), ASSENTAMENTO COM ARGAMASSA INDUSTRIALIZADA, INCLUSIVE REJUNTAMENTO</t>
  </si>
  <si>
    <t>ED-50582</t>
  </si>
  <si>
    <t>REVESTIMENTO COM LADRILHO HIDRÁULICO APLICADO EM PISO (20X20CM) COM JUNTA SECA, COM DUAS (2) CORES, ASSENTAMENTO COM ARGAMASSA INDUSTRIALIZADA</t>
  </si>
  <si>
    <t>ED-50581</t>
  </si>
  <si>
    <t>REVESTIMENTO COM LADRILHO HIDRÁULICO APLICADO EM PISO (20X20CM) COM JUNTA SECA, COM UMA (1) COR, ASSENTAMENTO COM ARGAMASSA INDUSTRIALIZADA</t>
  </si>
  <si>
    <t>ED-50580</t>
  </si>
  <si>
    <t>REVESTIMENTO COM LADRILHO HIDRÁULICO APLICADO EM PISO (20X20CM) COM JUNTA SECA, NA COR NATURAL, ASSENTAMENTO COM ARGAMASSA INDUSTRIALIZADA</t>
  </si>
  <si>
    <t>ED-50585</t>
  </si>
  <si>
    <t>REVESTIMENTO COM LADRILHO HIDRÁULICO APLICADO EM PISO (25X25CM) COM JUNTA SECA, COM DUAS (2) CORES, ASSENTAMENTO COM ARGAMASSA INDUSTRIALIZADA</t>
  </si>
  <si>
    <t>ED-50584</t>
  </si>
  <si>
    <t>REVESTIMENTO COM LADRILHO HIDRÁULICO APLICADO EM PISO (25X25CM) COM JUNTA SECA, COM UMA (1) COR, ASSENTAMENTO COM ARGAMASSA INDUSTRIALIZADA</t>
  </si>
  <si>
    <t>ED-50583</t>
  </si>
  <si>
    <t>REVESTIMENTO COM LADRILHO HIDRÁULICO APLICADO EM PISO (25X25CM) COM JUNTA SECA, NA COR NATURAL, ASSENTAMENTO COM ARGAMASSA INDUSTRIALIZADA</t>
  </si>
  <si>
    <t>ED-50539</t>
  </si>
  <si>
    <t>ED-50576</t>
  </si>
  <si>
    <t>REVESTIMENTO COM GRANITO, CINZA ANDORINHA, APLICADO EM PISO, ESP. 2CM, DIMENSÃO DA PEÇA ATÉ 1600 CM2, ASSENTAMENTO COM ARGAMASSA INDUSTRIALIZADA, INCLUSIVE REJUNTAMENTO</t>
  </si>
  <si>
    <t>ED-50609</t>
  </si>
  <si>
    <t>REVESTIMENTO COM MÁRMORE BRANCO APLICADO EM PISO, ESP. 2CM, ASSENTAMENTO COM ARGAMASSA INDUSTRIALIZADA, INCLUSIVE REJUNTAMENTO</t>
  </si>
  <si>
    <t>ED-50610</t>
  </si>
  <si>
    <t>REVESTIMENTO COM MÁRMORE BRANCO APLICADO EM PISO, ESP. 3CM, ASSENTAMENTO COM ARGAMASSA INDUSTRIALIZADA, INCLUSIVE REJUNTAMENTO</t>
  </si>
  <si>
    <t>ED-17821</t>
  </si>
  <si>
    <t>APLICAÇÃO DE REJUNTE CIMENTÍCIO COLORIDO INDUSTRIALIZADO PARA REVESTIMENTOS DE PAREDE/PISO COM JUNTAS DE ATÉ 1MM DE ESPESSURA</t>
  </si>
  <si>
    <t>ED-17822</t>
  </si>
  <si>
    <t>APLICAÇÃO DE REJUNTE COM CIMENTO BRANCO PARA REVESTIMENTOS DE PAREDE/PISO COM JUNTAS DE ATÉ 1MM DE ESPESSURA</t>
  </si>
  <si>
    <t>ED-9122</t>
  </si>
  <si>
    <t>APLICAÇÃO DE REJUNTE COM CIMENTO BRANCO PARA REVESTIMENTOS DE PAREDE/PISO COM JUNTAS DE ATÉ 3MM DE ESPESSURA</t>
  </si>
  <si>
    <t>ED-17823</t>
  </si>
  <si>
    <t>APLICAÇÃO DE REJUNTE EPÓXI PARA REVESTIMENTOS DE PAREDE/PISO COM JUNTAS DE ATÉ 1MM DE ESPESSURA</t>
  </si>
  <si>
    <t>ED-17824</t>
  </si>
  <si>
    <t>APLICAÇÃO DE REJUNTE EPÓXI PARA REVESTIMENTOS DE PAREDE/PISO COM JUNTAS DE ATÉ 3MM DE ESPESSURA</t>
  </si>
  <si>
    <t>ED-50632</t>
  </si>
  <si>
    <t>PLACA VINÍLICA 30 X 30 CM E = 2 MM</t>
  </si>
  <si>
    <t>ED-17869</t>
  </si>
  <si>
    <t>APLICAÇÃO DE VERNIZ, COM ACABAMENTO BRILHANTE, EM PISO DE MADEIRA TIPO TÁBUA CORRIDA, DUAS (2) DEMÃOS, INCLUSIVE RASPAGEM E CALAFETAÇÃO</t>
  </si>
  <si>
    <t>ED-17868</t>
  </si>
  <si>
    <t>APLICAÇÃO DE VERNIZ, COM ACABAMENTO BRILHANTE, EM PISO DE MADEIRA TIPO TACÃO, DUAS (2) DEMÃOS, INCLUSIVE RASPAGEM E CALAFETAÇÃO</t>
  </si>
  <si>
    <t>ED-17867</t>
  </si>
  <si>
    <t>APLICAÇÃO DE VERNIZ, COM ACABAMENTO BRILHANTE, EM PISO DE MADEIRA TIPO TACO, DUAS (2) DEMÃOS, INCLUSIVE RASPAGEM E CALAFETAÇÃO</t>
  </si>
  <si>
    <t>ED-17861</t>
  </si>
  <si>
    <t>APLICAÇÃO DE VERNIZ EM PISO DE MADEIRA, UMA (1) DEMÃO, EXCLUSIVE RASPAGEM</t>
  </si>
  <si>
    <t>ED-17864</t>
  </si>
  <si>
    <t>CALAFETAÇÃO DE PISO DE TÁBUA CORRIDA DE MADEIRA (10CMX100CM), EXCLUSIVE APLICAÇÃO DE VERNIZ/RESINA</t>
  </si>
  <si>
    <t>ED-17863</t>
  </si>
  <si>
    <t>CALAFETAÇÃO DE PISO DE TACÃO DE MADEIRA (10CMX40CM), EXCLUSIVE APLICAÇÃO DE VERNIZ/RESINA</t>
  </si>
  <si>
    <t>ED-17862</t>
  </si>
  <si>
    <t>ED-17859</t>
  </si>
  <si>
    <t>RASPAGEM EM PISO DE MADEIRA, EXCLUSIVE CALAFETAÇÃO</t>
  </si>
  <si>
    <t>ED-50604</t>
  </si>
  <si>
    <t>TACÃO DE MADEIRA IPÊ EXTRA 10 X 40 CM ASSENTADO COM COLA ESPECIAL A BASE DE PVA</t>
  </si>
  <si>
    <t>ED-50602</t>
  </si>
  <si>
    <t>TACO DE MADEIRA IPÊ EXTRA 7 X 21 CM ASSENTADO COM COLA ESPECIAL A BASE DE PVA</t>
  </si>
  <si>
    <t>ED-50563</t>
  </si>
  <si>
    <t>PISO CIMENTADO COM ARGAMASSA, TRAÇO 1:3 (CIMENTO E AREIA), COM ADITIVO IMPERMEABILIZANTE, ESP. 25MM, ACABAMENTO DESEMPENADO E FELTRADO</t>
  </si>
  <si>
    <t>ED-50547</t>
  </si>
  <si>
    <t>PISO CIMENTADO COM ARGAMASSA, TRAÇO 1:3 (CIMENTO E AREIA), ESP. 25MM, ACABAMENTO DESEMPENADO E FELTRADO, MODULAÇÃO DE 100X100CM, INCLUSIVE JUNTA PLÁSTICA</t>
  </si>
  <si>
    <t>ED-50545</t>
  </si>
  <si>
    <t>PISO CIMENTADO COM ARGAMASSA, TRAÇO 1:3 (CIMENTO E AREIA), ESP. 25MM, ACABAMENTO DESEMPENADO E FELTRADO, MODULAÇÃO DE 200X200CM, INCLUSIVE JUNTA PLÁSTICA</t>
  </si>
  <si>
    <t>ED-50549</t>
  </si>
  <si>
    <t>PISO CIMENTADO COM ARGAMASSA, TRAÇO 1:3 (CIMENTO E AREIA), ESP. 25MM, ACABAMETNO DESEMPENADO E FELTRADO, MODULAÇÃO DE 60X60CM, INCLUSIVE JUNTA PLÁSTICA</t>
  </si>
  <si>
    <t>ED-50548</t>
  </si>
  <si>
    <t>PISO CIMENTADO COM ARGAMASSA, TRAÇO 1:3 (CIMENTO E AREIA), ESP. 30MM, ACABAMENTO DESEMPENADO E FELTRADO, MODULAÇÃO DE 100X100CM, INCLUSIVE JUNTA PLÁSTICA</t>
  </si>
  <si>
    <t>ED-50546</t>
  </si>
  <si>
    <t>PISO CIMENTADO COM ARGAMASSA, TRAÇO 1:3 (CIMENTO E AREIA), ESP. 30MM, ACABAMENTO DESEMPENADO E FELTRADO, MODULAÇÃO DE 200X200CM, INCLUSIVE JUNTA PLÁSTICA</t>
  </si>
  <si>
    <t>ED-50550</t>
  </si>
  <si>
    <t>PISO CIMENTADO COM ARGAMASSA, TRAÇO 1:3 (CIMENTO E AREIA), ESP. 30MM, ACABAMENTO DESEMPENADO E FELTRADO, MODULAÇÃO DE 60X60CM, INCLUSIVE JUNTA PLÁSTICA</t>
  </si>
  <si>
    <t>ED-50551</t>
  </si>
  <si>
    <t>PISO CIMENTADO COM ARGAMASSA, TRAÇO 1:3 (CIMENTO E AREIA), ESP. 50MM, ACABAMENTO DESEMPENADO E FELTRADO, MODULAÇÃO DE 100X100CM, INCLUSIVE JUNTA PLÁSTICA</t>
  </si>
  <si>
    <t>ED-50564</t>
  </si>
  <si>
    <t>PISO CIMENTADO COM PIGMENTAÇÃO COLORIDA, DESEMPENADO E FELTRADO COM ARGAMASSA, TRAÇO 1:3 (CIMENTO E AREIA), ESP. 30MM, ACABAMENTO DESEMPENADO E FELTRADO, SEM JUNTA DE DILATAÇÃO</t>
  </si>
  <si>
    <t>ED-50552</t>
  </si>
  <si>
    <t>PISO CIMENTADO NATADO COM ARGAMASSA, TRAÇO 1:3 (CIMENTO E AREIA), ESP. 20MM, ACABAMENTO QUEIMADO, SEM JUNTA DE DILATAÇÃO</t>
  </si>
  <si>
    <t>ED-50558</t>
  </si>
  <si>
    <t xml:space="preserve">PISO CIMENTADO NATADO COM ARGAMASSA, TRAÇO 1:3 (CIMENTO E AREIA), ESP. 25MM, ACABAMENTO QUEIMADO, MODULAÇÃO DE 100X100CM, INCLUSIVE JUNTA PLÁSTICA </t>
  </si>
  <si>
    <t>ED-50556</t>
  </si>
  <si>
    <t xml:space="preserve">PISO CIMENTADO NATADO COM ARGAMASSA, TRAÇO 1:3 (CIMENTO E AREIA), ESP. 25MM, ACABAMENTO QUEIMADO, MODULAÇÃO DE 200X200CM, INCLUSIVE JUNTA PLÁSTICA </t>
  </si>
  <si>
    <t>ED-50560</t>
  </si>
  <si>
    <t xml:space="preserve">PISO CIMENTADO NATADO COM ARGAMASSA, TRAÇO 1:3 (CIMENTO E AREIA), ESP. 25MM, ACABAMENTO QUEIMADO, MODULAÇÃO DE 60X60CM, INCLUSIVE JUNTA PLÁSTICA </t>
  </si>
  <si>
    <t>ED-50553</t>
  </si>
  <si>
    <t>PISO CIMENTADO NATADO COM ARGAMASSA, TRAÇO 1:3 (CIMENTO E AREIA), ESP. 25MM, ACABAMENTO QUEIMADO, SEM JUNTA DE DILATAÇÃO</t>
  </si>
  <si>
    <t>ED-50559</t>
  </si>
  <si>
    <t xml:space="preserve">PISO CIMENTADO NATADO COM ARGAMASSA, TRAÇO 1:3 (CIMENTO E AREIA), ESP. 30MM, ACABAMENTO QUEIMADO, MODULAÇÃO DE 100X100CM, INCLUSIVE JUNTA PLÁSTICA </t>
  </si>
  <si>
    <t>ED-50557</t>
  </si>
  <si>
    <t xml:space="preserve">PISO CIMENTADO NATADO COM ARGAMASSA, TRAÇO 1:3 (CIMENTO E AREIA), ESP. 30MM, ACABAMENTO QUEIMADO, MODULAÇÃO DE 200X200CM, INCLUSIVE JUNTA PLÁSTICA </t>
  </si>
  <si>
    <t>ED-50561</t>
  </si>
  <si>
    <t xml:space="preserve">PISO CIMENTADO NATADO COM ARGAMASSA, TRAÇO 1:3 (CIMENTO E AREIA), ESP. 30MM, ACABAMENTO QUEIMADO, MODULAÇÃO DE 60X60CM, INCLUSIVE JUNTA PLÁSTICA </t>
  </si>
  <si>
    <t>ED-50554</t>
  </si>
  <si>
    <t>PISO CIMENTADO NATADO COM ARGAMASSA, TRAÇO 1:3 (CIMENTO E AREIA), ESP. 30MM, ACABAMENTO QUEIMADO, SEM JUNTA DE DILATAÇÃO</t>
  </si>
  <si>
    <t>ED-50562</t>
  </si>
  <si>
    <t xml:space="preserve">PISO CIMENTADO NATADO COM ARGAMASSA, TRAÇO 1:3 (CIMENTO E AREIA), ESP. 50MM, ACABAMENTO QUEIMADO, MODULAÇÃO DE 60X60CM, INCLUSIVE JUNTA PLÁSTICA </t>
  </si>
  <si>
    <t>ED-50555</t>
  </si>
  <si>
    <t>PISO CIMENTADO NATADO COM ARGAMASSA, TRAÇO 1:3 (CIMENTO E AREIA), ESP. 50MM, ACABAMENTO QUEIMADO, SEM JUNTA DE DILATAÇÃO</t>
  </si>
  <si>
    <t>ED-50617</t>
  </si>
  <si>
    <t>LIMPEZA E POLIMENTO DE PISO GRANILITE/MARMORITE, EXCLUSIVE RESINA</t>
  </si>
  <si>
    <t>ED-50616</t>
  </si>
  <si>
    <t>PISO EM GRANILITE/MARMORITE, ESP. 8MM, ACABAMENTO LAVADO TIPO FULGET, COR NATURAL, MODULAÇÃO DE 1X1M, INCLUSO JUNTA PLÁSTICA</t>
  </si>
  <si>
    <t>ED-50615</t>
  </si>
  <si>
    <t>PISO EM GRANILITE/MARMORITE, ESP. 8MM, ACABAMENTO LAVADO TIPO FULGET, COR VERMELHA, MODULAÇÃO DE 1X1M, INCLUSO JUNTA PLÁSTICA</t>
  </si>
  <si>
    <t>ED-50614</t>
  </si>
  <si>
    <t>PISO EM GRANILITE/MARMORITE, ESP. 8MM, ACABAMENTO POLIDO, COR BRANCA, MODULAÇÃO DE 1X1M, INCLUSIVE JUNTA ALUMÍNIO, RESINA E POLIMENTO MECANIZADO</t>
  </si>
  <si>
    <t>ED-50613</t>
  </si>
  <si>
    <t>PISO EM GRANILITE/MARMORITE, ESP. 8MM, ACABAMENTO POLIDO, COR BRANCA, MODULAÇÃO DE 1X1M, INCLUSIVE JUNTA PLÁSTICA, RESINA E POLIMENTO MECANIZADO</t>
  </si>
  <si>
    <t>ED-50612</t>
  </si>
  <si>
    <t>PISO EM GRANILITE/MARMORITE, ESP. 8MM, ACABAMENTO POLIDO, COR CINZA, MODULAÇÃO DE 1X1M, INCLUSIVE JUNTA ALUMÍNIO, RESINA E POLIMENTO MECANIZADO</t>
  </si>
  <si>
    <t>ED-50611</t>
  </si>
  <si>
    <t>PISO EM GRANILITE/MARMORITE, ESP. 8MM, ACABAMENTO POLIDO, COR CINZA, MODULAÇÃO DE 1X1M, INCLUSIVE JUNTA PLÁSTICA, RESINA E POLIMENTO MECANIZADO</t>
  </si>
  <si>
    <t>ED-50573</t>
  </si>
  <si>
    <t>PISO EM CONCRETO FCK = 20 MPA COM 25 KG DE DRAMIX/M3</t>
  </si>
  <si>
    <t>ED-9317</t>
  </si>
  <si>
    <t>PISO EM CONCRETO, PREPARADO EM OBRA COM BETONEIRA, FCK 10MPA, SEM ARMAÇÃO, ACABAMENTO RÚSTICO, ESP. 5CM, INCLUSIVE FORNECIMENTO, LANÇAMENTO, ADENSAMENTO, SARRAFEAMENTO, EXCLUSIVE JUNTA DE DILATAÇÃO</t>
  </si>
  <si>
    <t>ED-50571</t>
  </si>
  <si>
    <t>PISO EM CONCRETO, PREPARADO EM OBRA COM BETONEIRA, FCK 13,5MPA, SEM ARMAÇÃO, ACABAMENTO RÚSTICO, ESP. 8CM, INCLUSIVE FORNECIMENTO, LANÇAMENTO, ADENSAMENTO, SARRAFEAMENTO, EXCLUSIVE JUNTA DE DILATAÇÃO</t>
  </si>
  <si>
    <t>ED-9320</t>
  </si>
  <si>
    <t>PISO EM CONCRETO, USINADO CONVENCIONAL, FCK 15MPA, COM TELA SOLDADA NERVURADA TIPO Q-138, ACABAMENTO POLÍDO EM NÍVEL ZERO, ESP. 10CM, INCLUSIVE FORNECIMENTO, LANÇAMENTO, ADENSAMENTO, EXCLUSIVE JUNTA DE DILATAÇÃO</t>
  </si>
  <si>
    <t>ED-9321</t>
  </si>
  <si>
    <t>PISO EM CONCRETO, USINADO CONVENCIONAL, FCK 15MPA, COM TELA SOLDADA NERVURADA TIPO Q-138, ACABAMENTO POLÍDO EM NÍVEL ZERO, ESP. 12CM, INCLUSIVE FORNECIMENTO, LANÇAMENTO, ADENSAMENTO, EXCLUSIVE JUNTA DE DILATAÇÃO</t>
  </si>
  <si>
    <t>ED-9319</t>
  </si>
  <si>
    <t>PISO EM CONCRETO, USINADO CONVENCIONAL, FCK 15MPA, COM TELA SOLDADA NERVURADA TIPO Q-61, ACABAMENTO POLIDO EM NÍVEL ZERO, ESP. 5CM, INCLUSIVE FORNECIMENTO, LANÇAMENTO, ADENSAMENTO, EXCLUSIVE JUNTA DE DILATAÇÃO</t>
  </si>
  <si>
    <t>ED-9318</t>
  </si>
  <si>
    <t>PISO EM CONCRETO, USINADO CONVENCIONAL, FCK 15MPA, SEM ARMAÇÃO, ACABAMENTO RÚSTICO, ESP. 5CM, INCLUSIVE FORNECIMENTO, LANÇAMENTO, ADENSAMENTO, SARRAFEAMENTO, EXCLUSIVE JUNTA DE DILATAÇÃO</t>
  </si>
  <si>
    <t>ED-50572</t>
  </si>
  <si>
    <t>PISO EM CONCRETO, USINADO CONVENCIONAL, FCK 30MPA, COM AÇO CA-50 DIÂMETRO 6,3MM MALHA 10X10CM, ACABAMENTO RÚSTICO, ESP. 15CM, INCLUSIVE FORNECIMENTO, LANÇAMENTO, ADENSAMENTO, EXCLUSIVE JUNTA DE DILATAÇÃO</t>
  </si>
  <si>
    <t>ED-50593</t>
  </si>
  <si>
    <t>LAJE DE TRANSIÇÃO E = 10 CM, FCK = 15 MPA USINADO (MECANIZADO), INCLUSIVE TELA 0,97 KG/M2 E ACABAMENTO NIVEL ZERO</t>
  </si>
  <si>
    <t>ED-50597</t>
  </si>
  <si>
    <t>LAJE DE TRANSIÇÃO E = 10 CM, FCK = 18 MPA USINADO (MECANIZADO), INCLUSIVE TELA 0,97 KG/M2 E ACABAMENTO NIVEL ZERO</t>
  </si>
  <si>
    <t>ED-50594</t>
  </si>
  <si>
    <t>LAJE DE TRANSIÇÃO E = 11 CM, FCK = 15 MPA USINADO (MECANIZADO), INCLUSIVE TELA 0,97 KG/M2 E ACABAMENTO NIVEL ZERO</t>
  </si>
  <si>
    <t>ED-50595</t>
  </si>
  <si>
    <t>LAJE DE TRANSIÇÃO E = 12 CM, FCK = 15 MPA USINADO (MECANIZADO), INCLUSIVE TELA 0,97 KG/M2 E ACABAMENTO NIVEL ZERO</t>
  </si>
  <si>
    <t>ED-50598</t>
  </si>
  <si>
    <t>LAJE DE TRANSIÇÃO E = 12 CM, FCK = 18 MPA USINADO (MECANIZADO), INCLUSIVE TELA 0,97 KG/M2 E ACABAMENTO NIVEL ZERO</t>
  </si>
  <si>
    <t>ED-50588</t>
  </si>
  <si>
    <t>LAJE DE TRANSIÇÃO E = 5 CM, SEM JUNTA, FCK = 10 MPA (MANUAL)</t>
  </si>
  <si>
    <t>ED-50589</t>
  </si>
  <si>
    <t>LAJE DE TRANSIÇÃO E = 6 CM, SEM JUNTA, FCK = 10 MPA (MANUAL)</t>
  </si>
  <si>
    <t>ED-50591</t>
  </si>
  <si>
    <t>LAJE DE TRANSIÇÃO E = 8 CM, FCK = 15 MPA USINADO (MECANIZADO), INCLUSIVE TELA 0,97 KG/M2 E ACABAMENTO NIVEL ZERO</t>
  </si>
  <si>
    <t>ED-50596</t>
  </si>
  <si>
    <t>LAJE DE TRANSIÇÃO E = 8 CM, FCK = 18 MPA USINADO (MECANIZADO), INCLUSIVE TELA 0,97 KG/M2 E ACABAMENTO NIVEL ZERO</t>
  </si>
  <si>
    <t>ED-50599</t>
  </si>
  <si>
    <t>LAJE DE TRANSIÇÃO E = 8 CM, FCK = 20 MPA USINADO (MECANIZADO), INCLUSIVE TELA 0,97 KG/M2 E ACABAMENTO NIVEL ZERO</t>
  </si>
  <si>
    <t>ED-50590</t>
  </si>
  <si>
    <t>LAJE DE TRANSIÇÃO E = 8 CM, SEM JUNTA, FCK = 10 MPA (MANUAL)</t>
  </si>
  <si>
    <t>ED-50592</t>
  </si>
  <si>
    <t>LAJE DE TRANSIÇÃO E = 9 CM, FCK = 15 MPA USINADO (MECANIZADO), INCLUSIVE TELA 0,97 KG/M2 E ACABAMENTO NIVEL ZERO</t>
  </si>
  <si>
    <t>ED-50631</t>
  </si>
  <si>
    <t>PISO COM TIJOLO CERÂMICO MACIÇO PRENSADO, ASSENTAMENTO COM ARGAMASSA SECA, TRAÇO 1:4 (CIMENTO E AREIA), INCLUSIVE REJUNTAMENTO COM ARGAMASSA SECA DE TRAÇO 1:4 (CIMENTO E AREIA), FORNECIMENTO E INSTALAÇÃO</t>
  </si>
  <si>
    <t>ED-50578</t>
  </si>
  <si>
    <t>PISO INDUSTRIAL COM ARGAMASSA DE ALTA RESISTÊNCIA, COR BRANCA, ESP. 8MM, ACABAMENTO POLIDO, MODULAÇÃO  DE 1X1M, INCLUSIVE JUNTA PLÁSTICA E POLIMENTO MECANIZADO, EXCLUSIVE RESINA</t>
  </si>
  <si>
    <t>ED-50577</t>
  </si>
  <si>
    <t>PISO INDUSTRIAL COM ARGAMASSA DE ALTA RESISTÊNCIA, COR CINZA, ESP. 8MM, ACABAMENTO POLIDO, MODULAÇÃO  DE 1X1M, INCLUSIVE JUNTA PLÁSTICA E POLIMENTO MECANIZADO, EXCLUSIVE RESINA</t>
  </si>
  <si>
    <t>ED-50626</t>
  </si>
  <si>
    <t>ED-50624</t>
  </si>
  <si>
    <t>ED-15226</t>
  </si>
  <si>
    <t>ED-50586</t>
  </si>
  <si>
    <t>ED-50538</t>
  </si>
  <si>
    <t>ED-50579</t>
  </si>
  <si>
    <t>APLICAÇÃO DE SELANTE, MASTIQUE ELÁSTICO, EM JUNTA DE DILAÇÃO, DIMENSÃO 20X10 MM, FATOR DE FORMA 1:2, EXCLUSIVE DELIMITADOR DE PROFUNDIDADE</t>
  </si>
  <si>
    <t>ED-50574</t>
  </si>
  <si>
    <t>APLICAÇÃO DE FAIXA/FITA ADESIVA ANTIDERRAPANTE, LARGURA 50MM, EM DEGRAUS DE ESCADA, INCLUSIVE FORNECIMENTO</t>
  </si>
  <si>
    <t>ED-50537</t>
  </si>
  <si>
    <t>DEGRAU DE PEDRA ARDÓSIA E = 20 MM, L = 30 CM, ASSENTADO COM ARGAMASSA DE CIMENTO E AREIA SEM PENEIRAR TRAÇO 1:4, INCLUSO ESPELHO E = 15 MM, H = 20 CM</t>
  </si>
  <si>
    <t>ED-50575</t>
  </si>
  <si>
    <t>FAIXA/FRISO ANTIDERRAPANTE EM PEDRA, LARGURA 50MM, EM DEGRAU DE ESCADA, EXECUÇÃO MECÂNICA</t>
  </si>
  <si>
    <t>ED-50621</t>
  </si>
  <si>
    <t>ED-50766</t>
  </si>
  <si>
    <t>RODAPÉ COM REVESTIMENTO EM PEDRA ARDÓSIA, ESP. 7MM, ALTURA 5CM, ASSENTAMENTO COM ARGAMASSA INDUSTRIALIZADA, INCLUSIVE REJUNTAMENTO</t>
  </si>
  <si>
    <t>ED-50767</t>
  </si>
  <si>
    <t>RODAPÉ COM REVESTIMENTO EM PEDRA ARDÓSIA, ESP. 7MM, ALTURA 7CM, ASSENTAMENTO COM ARGAMASSA INDUSTRIALIZADA, INCLUSIVE REJUNTAMENTO</t>
  </si>
  <si>
    <t>ED-50771</t>
  </si>
  <si>
    <t>RODAPÉ COM REVESTIMENTO EM CERÂMICA ESMALTADA COMERCIAL, ALTURA 10CM, PEI IV, ASSENTAMENTO COM ARGAMASSA INDUSTRIALIZADA, INCLUSIVE REJUNTAMENTO</t>
  </si>
  <si>
    <t>ED-50786</t>
  </si>
  <si>
    <t>RODAPÉ EM GRANILITE/MARMORITE, ACABAMENTO POLIDO, COR BRANCA, ALTURA 10CM, INCLUSIVE POLIMENTO</t>
  </si>
  <si>
    <t>ED-50784</t>
  </si>
  <si>
    <t>RODAPÉ EM GRANILITE/MARMORITE, ACABAMENTO POLIDO, COR BRANCA, ALTURA 5CM, INCLUSIVE POLIMENTO</t>
  </si>
  <si>
    <t>ED-50785</t>
  </si>
  <si>
    <t>RODAPÉ EM GRANILITE/MARMORITE, ACABAMENTO POLIDO, COR BRANCA, ALTURA 7CM, INCLUSIVE POLIMENTO</t>
  </si>
  <si>
    <t>ED-50783</t>
  </si>
  <si>
    <t>RODAPÉ EM GRANILITE/MARMORITE, ACABAMENTO POLIDO, COR CINZA, ALTURA 10CM, INCLUSIVE POLIMENTO</t>
  </si>
  <si>
    <t>ED-50781</t>
  </si>
  <si>
    <t>RODAPÉ EM GRANILITE/MARMORITE, ACABAMENTO POLIDO, COR CINZA, ALTURA 5CM, INCLUSIVE POLIMENTO</t>
  </si>
  <si>
    <t>ED-50782</t>
  </si>
  <si>
    <t>RODAPÉ EM GRANILITE/MARMORITE, ACABAMENTO POLIDO, COR CINZA, ALTURA 7CM, INCLUSIVE POLIMENTO</t>
  </si>
  <si>
    <t>ED-50774</t>
  </si>
  <si>
    <t>RODAPÉ COM REVESTIMENTO EM GRANITO, CINZA ANDORINHA, ESP. 2CM, ALTURA 10CM, ASSENTAMENTO COM ARGAMASSA INDUSTRIALIZADA, INCLUSIVE REJUNTAMENTO</t>
  </si>
  <si>
    <t>ED-50773</t>
  </si>
  <si>
    <t>RODAPÉ COM REVESTIMENTO EM GRANITO, CINZA ANDORINHA, ESP. 2CM, ALTURA 5CM, ASSENTAMENTO COM ARGAMASSA INDUSTRIALIZADA, INCLUSIVE REJUNTAMENTO</t>
  </si>
  <si>
    <t>ED-50772</t>
  </si>
  <si>
    <t>RODAPÉ COM REVESTIMENTO EM GRANITO, CINZA ANDORINHA, ESP. 2CM, ALTURA 7CM, ASSENTAMENTO COM ARGAMASSA INDUSTRIALIZADA, INCLUSIVE REJUNTAMENTO</t>
  </si>
  <si>
    <t>ED-50780</t>
  </si>
  <si>
    <t>RODAPÉ COM REVESTIMENTO EM MÁRMORE BRANCO, ESP. 2CM, ALTURA 10CM, ASSENTAMENTO COM ARGAMASSA INDUSTRIALIZADA, INCLUSIVE REJUNTAMENTO</t>
  </si>
  <si>
    <t>ED-50778</t>
  </si>
  <si>
    <t>RODAPÉ COM REVESTIMENTO EM MÁRMORE BRANCO, ESP. 2CM, ALTURA 5CM, ASSENTAMENTO COM ARGAMASSA INDUSTRIALIZADA, INCLUSIVE REJUNTAMENTO</t>
  </si>
  <si>
    <t>ED-50779</t>
  </si>
  <si>
    <t>RODAPÉ COM REVESTIMENTO EM MÁRMORE BRANCO, ESP. 2CM, ALTURA 7CM, ASSENTAMENTO COM ARGAMASSA INDUSTRIALIZADA, INCLUSIVE REJUNTAMENTO</t>
  </si>
  <si>
    <t>ED-50777</t>
  </si>
  <si>
    <t>RODAPÉ EM MADEIRA SUCUPIRA/IPÊ/CUMARÚ OU EQUIVALENTE DA REGIÃO, ESP. 2CM, ALTURA 7CM</t>
  </si>
  <si>
    <t>ED-50770</t>
  </si>
  <si>
    <t>RODAPÉ COM ARGAMASSA, TRAÇO 1:3 (CIMENTO E AREIA), ESP. 2CM, ALTURA 10CM, DESEMPENADO/ALISADO COM COLHER</t>
  </si>
  <si>
    <t>ED-50768</t>
  </si>
  <si>
    <t>RODAPÉ COM ARGAMASSA, TRAÇO 1:3 (CIMENTO E AREIA), ESP. 2CM, ALTURA 5CM, DESEMPENADO/ALISADO COM COLHER</t>
  </si>
  <si>
    <t>ED-50769</t>
  </si>
  <si>
    <t>RODAPÉ COM ARGAMASSA, TRAÇO 1:3 (CIMENTO E AREIA), ESP. 2CM, ALTURA 7CM, DESEMPENADO/ALISADO COM COLHER</t>
  </si>
  <si>
    <t>ED-50775</t>
  </si>
  <si>
    <t>RODAPÉ COM ARGAMASSA DE ALTA RESISTÊNCIA INDUSTRIAL, ACABAMENTO POLIDO, COR CINZA, ALTURA 5CM, INCLUSIVE POLIMENTO</t>
  </si>
  <si>
    <t>ED-50776</t>
  </si>
  <si>
    <t>RODAPÉ COM ARGAMASSA DE ALTA RESISTÊNCIA INDUSTRIAL, ACABAMENTO POLIDO, COR CINZA, ALTURA 7CM, INCLUSIVE POLIMENTO</t>
  </si>
  <si>
    <t>ED-50993</t>
  </si>
  <si>
    <t>PEITORIL DE ARDÓSIA E = 2 CM</t>
  </si>
  <si>
    <t>ED-50997</t>
  </si>
  <si>
    <t>PEITORIL DE GRANITO CINZA ANDORINHA E = 2 CM</t>
  </si>
  <si>
    <t>ED-50998</t>
  </si>
  <si>
    <t>PEITORIL DE GRANITO CINZA ANDORINHA E = 3 CM</t>
  </si>
  <si>
    <t>ED-50999</t>
  </si>
  <si>
    <t>PEITORIL DE MÁRMORE BRANCO E = 2 CM</t>
  </si>
  <si>
    <t>ED-51000</t>
  </si>
  <si>
    <t>PEITORIL DE MÁRMORE BRANCO E = 3 CM</t>
  </si>
  <si>
    <t>ED-50994</t>
  </si>
  <si>
    <t>PEITORIL DE CONCRETO E = 3 CM, FCK &gt;= 13,5 MPA, L = 20 CM</t>
  </si>
  <si>
    <t>ED-50995</t>
  </si>
  <si>
    <t>PEITORIL DE CONCRETO E = 3 CM, FCK &gt;= 13,5 MPA, L = 25 CM</t>
  </si>
  <si>
    <t>ED-50996</t>
  </si>
  <si>
    <t>PEITORIL PRÉ-MOLDADO EM CONCRETO 18 MPA, INCLUSIVE GANCHO PARA FIXAÇÃO</t>
  </si>
  <si>
    <t>ED-51001</t>
  </si>
  <si>
    <t>SOLEIRA DE ARDÓSIA E = 2 CM</t>
  </si>
  <si>
    <t>ED-50622</t>
  </si>
  <si>
    <t>SOLEIRA DE MARMORITE, COR CIMENTO NATURAL, E = 3 CM</t>
  </si>
  <si>
    <t>ED-51002</t>
  </si>
  <si>
    <t>ED-51003</t>
  </si>
  <si>
    <t>ED-51004</t>
  </si>
  <si>
    <t>SOLEIRA DE MÁRMORE BRANCO E = 2 CM</t>
  </si>
  <si>
    <t>ED-51005</t>
  </si>
  <si>
    <t>SOLEIRA DE MÁRMORE BRANCO E = 3 CM</t>
  </si>
  <si>
    <t>ED-50731</t>
  </si>
  <si>
    <t>ED-50730</t>
  </si>
  <si>
    <t>ED-50729</t>
  </si>
  <si>
    <t>ED-50727</t>
  </si>
  <si>
    <t>ED-50728</t>
  </si>
  <si>
    <t>ED-50732</t>
  </si>
  <si>
    <t>ED-50734</t>
  </si>
  <si>
    <t>ED-50761</t>
  </si>
  <si>
    <t>ED-50760</t>
  </si>
  <si>
    <t>ED-50759</t>
  </si>
  <si>
    <t>ED-50762</t>
  </si>
  <si>
    <t>ED-50763</t>
  </si>
  <si>
    <t>ED-50736</t>
  </si>
  <si>
    <t>REVESTIMENTO DE GESSO EM PAREDE, ESP. 5MM, APLICAÇÃO MANUAL (SARRAFAEADO)</t>
  </si>
  <si>
    <t>ED-9066</t>
  </si>
  <si>
    <t>REVESTIMENTO DE GESSO EM TETO, ESP. 5MM, APLICAÇÃO MANUAL (SARRAFAEADO)</t>
  </si>
  <si>
    <t>ED-9071</t>
  </si>
  <si>
    <t>ED-50746</t>
  </si>
  <si>
    <t>ED-50718</t>
  </si>
  <si>
    <t>APLICAÇÃO DE REJUNTE CIMENTÍCIO COLORIDO INDUSTRIALIZADO PARA REVESTIMENTOS DE PAREDE/PISO COM JUNTAS DE ATÉ 3MM DE ESPESSURA</t>
  </si>
  <si>
    <t>ED-50721</t>
  </si>
  <si>
    <t>CANTONEIRA DE ALUMÍNIO PARA ACABAMENTO DE QUINAS</t>
  </si>
  <si>
    <t>ED-50720</t>
  </si>
  <si>
    <t>CANTONEIRA DE PVC PARA ACABAMENTO DE QUINAS</t>
  </si>
  <si>
    <t>ED-50743</t>
  </si>
  <si>
    <t>LITOCERÂMICA DE 6,0 X 22,5 CM, ASSENTADO COM ARGAMASSA PRÉ-FABRICADA, INCLUSIVE REJUNTAMENTO</t>
  </si>
  <si>
    <t>ED-50715</t>
  </si>
  <si>
    <t>REVESTIMENTO COM AZULEJO BRANCO (15X15CM), EM DIAGONAL, ASSENTAMENTO COM ARGAMASSA INDUSTRIALIZADA, INCLUSIVE REJUNTAMENTO</t>
  </si>
  <si>
    <t>ED-50716</t>
  </si>
  <si>
    <t>REVESTIMENTO COM AZULEJO BRANCO (15X15CM), JUNTA A PRUMO, ASSENTAMENTO COM ARGAMASSA INDUSTRIALIZADA, INCLUSIVE REJUNTAMENTO</t>
  </si>
  <si>
    <t>ED-50717</t>
  </si>
  <si>
    <t>REVESTIMENTO COM AZULEJO BRANCO (20X20CM), JUNTA A PRUMO, ASSENTAMENTO COM ARGAMASSA INDUSTRIALIZADA, INCLUSIVE REJUNTAMENTO</t>
  </si>
  <si>
    <t>ED-9081</t>
  </si>
  <si>
    <t>REVESTIMENTO COM CERÂMICA APLICADO EM PAREDE, ACABAMENTO ESMALTADO, AMBIENTE INTERNO/EXTERNO, PADRÃO EXTRA, DIMENSÃO DA PEÇA ATÉ 2025 CM2, PEI III, ASSENTAMENTO COM ARGAMASSA INDUSTRIALIZADA, INCLUSIVE REJUNTAMENTO</t>
  </si>
  <si>
    <t>ED-50749</t>
  </si>
  <si>
    <t>REVESTIMENTO COM PASTILHA DE VIDRO (VIDROTIL), ASSENTADO COM ARGAMASSA PRÉ-FABRICADA, INCLUSIVE REJUNTAMENTO</t>
  </si>
  <si>
    <t>ED-50750</t>
  </si>
  <si>
    <t>REVESTIMENTO COM PASTILHAS DE PORCELANA, ASSENTADO COM ARGAMASSA PRÉ-FABRICADA, INCLUSIVE REJUNTAMENTO</t>
  </si>
  <si>
    <t>ED-50739</t>
  </si>
  <si>
    <t>REVESTIMENTO COM LADRILHO HIDRÁULICO APLICADO EM PAREDE (20X20CM) COM JUNTA SECA, NA COR NATURAL, ASSENTAMENTO COM ARGAMASSA INDUSTRIALIZADA</t>
  </si>
  <si>
    <t>ED-50740</t>
  </si>
  <si>
    <t>REVESTIMENTO COM LADRILHO HIDRÁULICO APLICADO EM PAREDE (25X25CM) COM JUNTA SECA, NA COR NATURAL, ASSENTAMENTO COM ARGAMASSA INDUSTRIALIZADA</t>
  </si>
  <si>
    <t>ED-50714</t>
  </si>
  <si>
    <t>REVESTIMENTO COM ARDÓSIA APLICADO EM PAREDE (40X40CM), ESP. 1CM, ACABAMENTO NATURAL, ASSENTAMENTO COM ARGAMASSA INDUSTRIALIZADA, INCLUSIVE REJUNTAMENTO</t>
  </si>
  <si>
    <t>ED-50737</t>
  </si>
  <si>
    <t>REVESTIMENTO COM GRANITO, CINZA ANDORINHA, APLICADO EM PAREDE, ESP. 2CM, ASSENTAMENTO COM ARGAMASSA INDUSTRIALIZADA, AMBIENTE INTERNO/EXTERNO, ALTURA MÁXIMA DE 3M PARA APLICAÇÃO DO GRANITO, INCLUSIVE REJUNTAMENTO</t>
  </si>
  <si>
    <t>ED-50744</t>
  </si>
  <si>
    <t>REVESTIMENTO COM MÁRMORE BRANCO APLICADO EM PAREDE, ESP. 2CM, ASSENTAMENTO COM ARGAMASSA INDUSTRIALIZADA, AMBIENTE INTERNO/EXTERNO, ALTURA MÁXIMA DE 3M PARA APLICAÇÃO DO MÁRMORE, INCLUSIVE REJUNTAMENTO</t>
  </si>
  <si>
    <t>ED-50756</t>
  </si>
  <si>
    <t>REVESTIMENTO COM PEDRA SÃO TOMÉ APLICADO EM PAREDE (40X40CM), ESP. 2CM, ACABAMENTO NATURAL, ASSENTAMENTO COM ARGAMASSA INDUSTRIALIZADA, AMBIENTE INTERNO/EXTERNO, ALTURA MÁXIMA DE 3M PARA APLICAÇÃO DA PEDRA, INCLUSIVE REJUNTAMENTO</t>
  </si>
  <si>
    <t>ED-9127</t>
  </si>
  <si>
    <t>PREPARAÇÃO PARA APLICAÇÃO DE LAMINADO MELAMÍNICO EM PAREDE, INCLUSIVE UMA (1) DEMÃO DE COLA DE CONTATO</t>
  </si>
  <si>
    <t>ED-50742</t>
  </si>
  <si>
    <t>REVESTIMENTO EM LAMBRIS DE MADEIRA, LARGURA 10CM, INCLUSIVE BARROTEAMENTO</t>
  </si>
  <si>
    <t>ED-9124</t>
  </si>
  <si>
    <t>REVESTIMENTO EM LAMINADO MELAMÍNICO APLICADO EM PAREDE, ACABAMENTO FOSCO, ESP. 0,8MM, ASSENTAMENTO COM COLA DE CONTATO, INCLUSIVE LIXAMENTO E PREPARAÇÃO DA PAREDE PARA ASSENTAMENTO</t>
  </si>
  <si>
    <t>ED-9125</t>
  </si>
  <si>
    <t>REVESTIMENTO EM LAMINADO MELAMÍNICO APLICADO SOBRE SUPERFÍCIE DE MADEIRA, ACABAMENTO FOSCO, ESP. 0,8MM, ASSENTAMENTO COM COLA DE CONTATO, INCLUSIVE LIXAMENTO E PREPARAÇÃO SUPERFÍCIE PARA ASSENTAMENTO</t>
  </si>
  <si>
    <t>ED-50765</t>
  </si>
  <si>
    <t>ISOLAMENTO TÉRMICO EM ARGAMASSA DE CIMENTO, AREIA E VERMICULITA, E = 4 CM</t>
  </si>
  <si>
    <t>ED-50719</t>
  </si>
  <si>
    <t>REVESTIMENTO COM ARGAMASSA BARITADA, ESP. 20MM, APLICAÇÃO MANUAL COM DESEMPENADEIRA, PREPARO MANUAL</t>
  </si>
  <si>
    <t>ED-49687</t>
  </si>
  <si>
    <t>ED-49686</t>
  </si>
  <si>
    <t>ED-49685</t>
  </si>
  <si>
    <t>ED-49691</t>
  </si>
  <si>
    <t>ED-49692</t>
  </si>
  <si>
    <t>ED-49690</t>
  </si>
  <si>
    <t>ED-49689</t>
  </si>
  <si>
    <t>ED-49688</t>
  </si>
  <si>
    <t>COLOCAÇÃO DE MOLDURA DE GESSO</t>
  </si>
  <si>
    <t>ED-52311</t>
  </si>
  <si>
    <t>ED-50935</t>
  </si>
  <si>
    <t>ED-50936</t>
  </si>
  <si>
    <t>ED-50982</t>
  </si>
  <si>
    <t>ED-50983</t>
  </si>
  <si>
    <t>ED-50985</t>
  </si>
  <si>
    <t>ED-50986</t>
  </si>
  <si>
    <t>ED-9100</t>
  </si>
  <si>
    <t>ED-50921</t>
  </si>
  <si>
    <t>ED-50920</t>
  </si>
  <si>
    <t>ED-50922</t>
  </si>
  <si>
    <t>ED-50965</t>
  </si>
  <si>
    <t>ED-50966</t>
  </si>
  <si>
    <t>MASTRO DE PÁTIO PARA BANDEIRA, EM TUBO GALVANIZADO 2" - H = 6,00 M</t>
  </si>
  <si>
    <t>ED-50967</t>
  </si>
  <si>
    <t>MASTRO PARA FACHADA</t>
  </si>
  <si>
    <t>ED-50968</t>
  </si>
  <si>
    <t>MASTROS DE PÁTIO PARA BANDEIRAS (H = 2,00 M E 6,00 M E DE 1,00 M E 9,00 M)</t>
  </si>
  <si>
    <t>ED-50929</t>
  </si>
  <si>
    <t>SEGREGADOR/BATE-RODAS PARA ESTACIONAMENTO ENGASTADO, EM TUBO GALVANIZADO, DN 3" (75MM), ACABAMENTO EM PINTURA ESMALTE, INCLUSIVE ESCAVAÇÃO, CHUMBAMENTO, FORNECIMENTO DE CONCRETO E BOTA-FORA DO MATERIAL</t>
  </si>
  <si>
    <t>ED-50923</t>
  </si>
  <si>
    <t>ED-50925</t>
  </si>
  <si>
    <t>ED-50924</t>
  </si>
  <si>
    <t>ED-50947</t>
  </si>
  <si>
    <t>DEGRAU DE ESCADA DE MARINHEIRO DE FERRO REDONDO DE 7/8" ENGASTADO</t>
  </si>
  <si>
    <t>ED-50949</t>
  </si>
  <si>
    <t>ESCADA MARINHEIRO - TUBO GALVANIZADO D = 3/4" E D = 1/2"</t>
  </si>
  <si>
    <t>ED-50948</t>
  </si>
  <si>
    <t>ESCADA MARINHEIRO COM GRADIL PROTETOR - D = 3/4"</t>
  </si>
  <si>
    <t>ED-50970</t>
  </si>
  <si>
    <t>ED-50505</t>
  </si>
  <si>
    <t>LIXAMENTO MANUAL EM PAREDE PARA REMOÇÃO DE TINTA</t>
  </si>
  <si>
    <t>ED-50507</t>
  </si>
  <si>
    <t>LIXAMENTO MANUAL EM SUPERFÍCIE DE MADEIRA PARA REMOÇÃO DE TINTA</t>
  </si>
  <si>
    <t>ED-50508</t>
  </si>
  <si>
    <t>LIXAMENTO MANUAL EM SUPERFÍCIE METÁLICA PARA REMOÇÃO DE TINTA</t>
  </si>
  <si>
    <t>ED-50506</t>
  </si>
  <si>
    <t>LIXAMENTO MANUAL EM TETO PARA REMOÇÃO DE TINTA</t>
  </si>
  <si>
    <t>ED-50516</t>
  </si>
  <si>
    <t>ED-50514</t>
  </si>
  <si>
    <t>PREPARAÇÃO PARA EMASSAMENTO OU PINTURA (LÁTEX/ACRÍLICA) EM PAREDE, INCLUSIVE UMA (1) DEMÃO DE SELADOR ACRÍLICO</t>
  </si>
  <si>
    <t>ED-50515</t>
  </si>
  <si>
    <t>PREPARAÇÃO PARA EMASSAMENTO OU PINTURA (LÁTEX/ACRÍLICA) EM TETO, INCLUSIVE UMA (1) DEMÃO DE SELADOR ACRÍLICO</t>
  </si>
  <si>
    <t>ED-50485</t>
  </si>
  <si>
    <t>EMASSAMENTO EM FORRO DE GESSO COM MASSA ACRÍLICA, UMA (1) DEMÃO, INCLUSIVE LIXAMENTO PARA PINTURA</t>
  </si>
  <si>
    <t>ED-50486</t>
  </si>
  <si>
    <t>EMASSAMENTO EM FORRO DE GESSO COM MASSA CORRIDA (PVA), UMA (1) DEMÃO, INCLUSIVE LIXAMENTO PARA PINTURA</t>
  </si>
  <si>
    <t>ED-50474</t>
  </si>
  <si>
    <t>EMASSAMENTO EM PAREDE COM MASSA ACRÍLICA, DUAS (2) DEMÃOS, INCLUSIVE LIXAMENTO PARA PINTURA</t>
  </si>
  <si>
    <t>ED-50473</t>
  </si>
  <si>
    <t>EMASSAMENTO EM PAREDE COM MASSA ACRÍLICA, UMA (1) DEMÃO, INCLUSIVE LIXAMENTO PARA PINTURA</t>
  </si>
  <si>
    <t>ED-50478</t>
  </si>
  <si>
    <t>EMASSAMENTO EM PAREDE COM MASSA CORRIDA (PVA), DUAS (2) DEMÃOS, INCLUSIVE LIXAMENTO PARA PINTURA</t>
  </si>
  <si>
    <t>ED-50477</t>
  </si>
  <si>
    <t>EMASSAMENTO EM PAREDE COM MASSA CORRIDA (PVA), UMA (1) DEMÃO, INCLUSIVE LIXAMENTO PARA PINTURA</t>
  </si>
  <si>
    <t>ED-50483</t>
  </si>
  <si>
    <t>ED-50484</t>
  </si>
  <si>
    <t>ED-50476</t>
  </si>
  <si>
    <t>EMASSAMENTO EM TETO COM MASSA ACRÍLICA, DUAS (2) DEMÃOS, INCLUSIVE LIXAMENTO PARA PINTURA</t>
  </si>
  <si>
    <t>ED-50475</t>
  </si>
  <si>
    <t>EMASSAMENTO EM TETO COM MASSA ACRÍLICA, UMA (1) DEMÃO, INCLUSIVE LIXAMENTO PARA PINTURA</t>
  </si>
  <si>
    <t>ED-50480</t>
  </si>
  <si>
    <t>EMASSAMENTO EM TETO COM MASSA CORRIDA (PVA), DUAS (2) DEMÃOS, INCLUSIVE LIXAMENTO PARA PINTURA</t>
  </si>
  <si>
    <t>ED-50479</t>
  </si>
  <si>
    <t>EMASSAMENTO EM TETO COM MASSA CORRIDA (PVA), UMA (1) DEMÃO, INCLUSIVE LIXAMENTO PARA PINTURA</t>
  </si>
  <si>
    <t>ED-50492</t>
  </si>
  <si>
    <t>PINTURA ESMALTE EM ESTRUTURA DE AÇO CARBONO, DUAS (2) DEMÃOS, EXCLUSIVE FUNDO ANTICORROSIVO</t>
  </si>
  <si>
    <t>ED-50498</t>
  </si>
  <si>
    <t>PINTURA LÁTEX (PVA) EM PAREDE, DUAS (2) DEMÃOS, EXCLUSIVE SELADOR ACRÍLICO E MASSA ACRÍLICA/CORRIDA (PVA)</t>
  </si>
  <si>
    <t>ED-50502</t>
  </si>
  <si>
    <t>PINTURA LÁTEX (PVA) EM PAREDE, DUAS (2) DEMÃOS, INCLUSIVE UMA (1) DEMÃO DE MASSA CORRIDA (PVA), EXCLUSIVE SELADOR ACRÍLICO</t>
  </si>
  <si>
    <t>ED-50500</t>
  </si>
  <si>
    <t>PINTURA LÁTEX (PVA) EM PAREDE, TRÊS (3) DEMÃOS, EXCLUSIVE SELADOR ACRÍLICO E MASSA ACRÍLICA/CORRIDA (PVA)</t>
  </si>
  <si>
    <t>ED-50504</t>
  </si>
  <si>
    <t>PINTURA LÁTEX (PVA) EM RODAPÉ OU MOLDURAS (ALTURA DE 5 CM A 7C M), EXCLUSIVE SELADOR ACRÍLICO</t>
  </si>
  <si>
    <t>ED-50499</t>
  </si>
  <si>
    <t>PINTURA LÁTEX (PVA) EM TETO, DUAS (2) DEMÃOS, EXCLUSIVE SELADOR ACRÍLICO E MASSA ACRÍLICA/CORRIDA (PVA)</t>
  </si>
  <si>
    <t>ED-50503</t>
  </si>
  <si>
    <t>PINTURA LÁTEX (PVA) EM TETO, DUAS (2) DEMÃOS, INCLUSIVE UMA (1) DEMÃO DE MASSA CORRIDA (PVA), EXCLUSIVE SELADOR ACRÍLICO</t>
  </si>
  <si>
    <t>ED-50501</t>
  </si>
  <si>
    <t>PINTURA LÁTEX (PVA) EM TETO, TRÊS (3) DEMÃOS, EXCLUSIVE SELADOR ACRÍLICO E MASSA ACRÍLICA/CORRIDA (PVA)</t>
  </si>
  <si>
    <t>ED-50451</t>
  </si>
  <si>
    <t>PINTURA ACRÍLICA EM PAREDE, DUAS (2) DEMÃOS, EXCLUSIVE SELADOR ACRÍLICO E MASSA ACRÍLICA/CORRIDA (PVA)</t>
  </si>
  <si>
    <t>ED-50455</t>
  </si>
  <si>
    <t>PINTURA ACRÍLICA EM PAREDE, DUAS (2) DEMÃOS, INCLUSIVE UMA (1) DEMÃO DE MASSA CORRIDA (PVA), EXCLUSIVE SELADOR ACRÍLICO</t>
  </si>
  <si>
    <t>ED-50453</t>
  </si>
  <si>
    <t>PINTURA ACRÍLICA EM PAREDE, TRÊS (3) DEMÃOS, EXCLUSIVE SELADOR ACRÍLICO E MASSA ACRÍLICA/CORRIDA (PVA)</t>
  </si>
  <si>
    <t>ED-50452</t>
  </si>
  <si>
    <t>PINTURA ACRÍLICA EM TETO, DUAS (2) DEMÃOS, EXCLUSIVE SELADOR ACRÍLICO E MASSA ACRÍLICA/CORRIDA (PVA)</t>
  </si>
  <si>
    <t>ED-50456</t>
  </si>
  <si>
    <t>PINTURA ACRÍLICA EM TETO, DUAS (2) DEMÃOS, INCLUSIVE UMA (1) DEMÃO DE MASSA CORRIDA (PVA), EXCLUSIVE SELADOR ACRÍLICO</t>
  </si>
  <si>
    <t>ED-50454</t>
  </si>
  <si>
    <t>PINTURA ACRÍLICA EM TETO, TRÊS (3) DEMÃOS, EXCLUSIVE SELADOR ACRÍLICO E MASSA ACRÍLICA/CORRIDA (PVA)</t>
  </si>
  <si>
    <t>ED-50470</t>
  </si>
  <si>
    <t>PINTURA EM CAIAÇÃO PARA AMBIENTE EXTERNO,TRÊS (3) DEMÃOS, INCLUSIVE PIGMENTO E FIXADOR DE CAL</t>
  </si>
  <si>
    <t>ED-50469</t>
  </si>
  <si>
    <t>PINTURA EM CAIAÇÃO PARA AMBIENTE INTERNO,TRÊS (3) DEMÃOS, INCLUSIVE PIGMENTO E FIXADOR DE CAL</t>
  </si>
  <si>
    <t>ED-50481</t>
  </si>
  <si>
    <t>EMASSAMENTO A ÓLEO SOBRE MADEIRA, UMA (1) DEMÃO, INCLUSIVE LIXAMENTO PARA PINTURA</t>
  </si>
  <si>
    <t>ED-50482</t>
  </si>
  <si>
    <t>EMASSAMENTO EM ESQUADRIA DE MADEIRA COM MASSA A ÓLEO, DUAS (2) DEMÃOS, INCLUSIVE LIXAMENTO PARA PINTURA  A ÓLEO OU ESMALTE</t>
  </si>
  <si>
    <t>ED-50512</t>
  </si>
  <si>
    <t>PINTURA PRESERVATIVA COM CUPINICIDA EM MADEIRA SECA, DUAS (2) DEMÃOS</t>
  </si>
  <si>
    <t>ED-50511</t>
  </si>
  <si>
    <t>PINTURA PRESERVATIVA COM CUPINICIDA EM MADEIRA SECA, DUAS (2) DEMÃOS, INCLUSIVE DUAS (2) DEMÃOS DE VERNIZ SINTÉTICO MARÍTIMO, ACABAMENTO TIPO FOSCO</t>
  </si>
  <si>
    <t>ED-9026</t>
  </si>
  <si>
    <t>PINTURA COM VERNIZ SINTÉTICO MARÍTIMO EM BATE MACA DE MADEIRA SEM CORRIMÃO, COM LARGURA DE 15CM E ESP. 2CM, DUAS (2) DEMÃOS, ACABAMENTO TIPO FOSCO</t>
  </si>
  <si>
    <t>ED-50527</t>
  </si>
  <si>
    <t>PINTURA COM VERNIZ SINTÉTICO MARÍTIMO EM ESQUADRIAS DE MADEIRA, DUAS (2) DEMÃOS, ACABAMENTO TIPO ACETINADO (BRILHO SÚTIL)</t>
  </si>
  <si>
    <t>ED-50526</t>
  </si>
  <si>
    <t>PINTURA COM VERNIZ SINTÉTICO MARÍTIMO EM ESQUADRIAS DE MADEIRA, DUAS (2) DEMÃOS, ACABAMENTO TIPO BRILHANTE</t>
  </si>
  <si>
    <t>ED-50528</t>
  </si>
  <si>
    <t>PINTURA COM VERNIZ SINTÉTICO MARÍTIMO EM ESQUADRIAS DE MADEIRA, DUAS (2) DEMÃOS, ACABAMENTO TIPO FOSCO</t>
  </si>
  <si>
    <t>ED-50531</t>
  </si>
  <si>
    <t>PINTURA COM VERNIZ SINTÉTICO MARÍTIMO EM RÉGUAS PARA FIXAÇÃO CARTAZES E PROTEÇÃO DE CARTEIRAS, COM LARGURA DE 10CM E ESP. 2CM, DUAS (2) DEMÃOS, ACABAMENTO TIPO FOSCO</t>
  </si>
  <si>
    <t>ED-50493</t>
  </si>
  <si>
    <t>PINTURA ESMALTE EM ESQUADRIA DE MADEIRA, DUAS (2) DEMÃOS, INCLUSIVE UMA (1) DEMÃO DE FUNDO NIVELADOR, EXCLUSIVE MASSA A ÓLEO</t>
  </si>
  <si>
    <t>ED-50471</t>
  </si>
  <si>
    <t>ED-50472</t>
  </si>
  <si>
    <t>ED-50509</t>
  </si>
  <si>
    <t>PINTURA ESMALTE EM SUPERFÍCIE DE CONCRETO/ALVENARIA, DUAS (2) DEMÃOS, EXCLUSIVE SELADOR ACRÍLICO E MASSA ACRÍLICA/CORRIDA (PVA)</t>
  </si>
  <si>
    <t>ED-50510</t>
  </si>
  <si>
    <t>PINTURA ESMALTE EM SUPERFÍCIE DE CONCRETO/ALVENARIA, TRÊS (3) DEMÃOS, EXCLUSIVE SELADOR ACRÍLICO E MASSA ACRÍLICA/CORRIDA (PVA)</t>
  </si>
  <si>
    <t>ED-50491</t>
  </si>
  <si>
    <t>PINTURA ESMALTE EM ESQUADRIAS DE FERRO, DUAS (2) DEMÃOS, INCLUSIVE UMA (1) DEMÃO DE FUNDO ANTICORROSIVO</t>
  </si>
  <si>
    <t>ED-50496</t>
  </si>
  <si>
    <t>PINTURA ESMALTE EM TUBO GALVANIZADO, DUAS (2) DEMÃOS, INCLUSIVE UMA (1) DEMÃO DE FUNDO ANTICORROSIVO</t>
  </si>
  <si>
    <t>ED-50495</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</si>
  <si>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</si>
  <si>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</si>
  <si>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</si>
  <si>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</si>
  <si>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</si>
  <si>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</si>
  <si>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</si>
  <si>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</si>
  <si>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</si>
  <si>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</si>
  <si>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</si>
  <si>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</si>
  <si>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ED-16659</t>
  </si>
  <si>
    <t>PINTURA LÁTEX (PVA) EM SUPERFÍCIE DE MADEIRA, DUAS (2) DEMÃOS, EXCLUSIVE SELADOR ACRÍLICO E MASSA ACRÍLICA/CORRIDA (PVA)</t>
  </si>
  <si>
    <t>ED-9935</t>
  </si>
  <si>
    <t>PREPARAÇÃO PARA PINTURA (EPÓXI) EM PISO, INCLUSIVE UMA (1) DEMÃO DE PRIMER EPÓXI</t>
  </si>
  <si>
    <t>ED-50517</t>
  </si>
  <si>
    <t>PINTURA A BASE DE RESINA DE SILICONE EM CONCRETO OU ALVENARIA APARENTE, DUAS (2) DEMÃOS</t>
  </si>
  <si>
    <t>ED-50513</t>
  </si>
  <si>
    <t>PINTURA COM RESINA ACRÍLICA EM CONCRETO, DUAS (2) DEMÃOS, INCLUSIVE UMA (1) DEMÃO DE SELADOR ACRÍLICO</t>
  </si>
  <si>
    <t>ED-50525</t>
  </si>
  <si>
    <t>PINTURA COM VERNIZ ACRÍLICO EM ALVENARIA OU CONCRETO, DUAS (2) DEMÃOS, INCLUSIVE PREPARAÇÃO DA SUPERFÍCIE COM LIXAMENTO</t>
  </si>
  <si>
    <t>ED-50523</t>
  </si>
  <si>
    <t>TRATAMENTO EM SUPERFÍCIE DE CONCRETO APARENTE, INCLUSIVE RASPAGEM, ESTUCAGEM E POLIMENTO COM DUAS (2) DEMÃOS DE RESINA ACRÍLICA</t>
  </si>
  <si>
    <t>ED-50524</t>
  </si>
  <si>
    <t>TRATAMENTO EM SUPERFÍCIE DE CONCRETO APARENTE, INCLUSIVE RASPAGEM, ESTUCAGEM E POLIMENTO COM DUAS (2) DEMÃOS DE VERNIZ ACRÍLICO</t>
  </si>
  <si>
    <t>ED-9013</t>
  </si>
  <si>
    <t>PINTURA COM TEXTURA ACRÍLICA COM DESEMPENADEIRA DE AÇO, EXCLUSIVE SELADOR ACRÍLICO/FUNDO PREPARADOR</t>
  </si>
  <si>
    <t>ED-50519</t>
  </si>
  <si>
    <t>PINTURA COM TEXTURA ACRÍLICA COM DESEMPENADEIRA DE AÇO, INCLUSIVE UMA (1) DEMÃO DE SELADOR ACRÍLICO</t>
  </si>
  <si>
    <t>ED-50520</t>
  </si>
  <si>
    <t>PINTURA COM TEXTURA ACRÍLICA COM ROLO, EXCLUSIVE SELADOR ACRÍLICO/FUNDO PREPARADOR</t>
  </si>
  <si>
    <t>ED-50521</t>
  </si>
  <si>
    <t>PINTURA COM TEXTURA ACRÍLICA COM ROLO, INCLUSIVE UMA (1) DEMÃO DE SELADOR ACRÍLICO</t>
  </si>
  <si>
    <t>ED-50532</t>
  </si>
  <si>
    <t>PINTURA ANTICORROSIVA A BASE DE ÓXIDO DE FERRO (ZARCÃO) EM ESQUADRIA E SUPERFÍCIE METÁLICA, UMA (1) DEMÃO</t>
  </si>
  <si>
    <t>ED-50487</t>
  </si>
  <si>
    <t>PINTURA EPÓXI EM SUPERFÍCIES DE AÇO CARBONO, DUAS (2) DEMÃOS</t>
  </si>
  <si>
    <t>ED-50488</t>
  </si>
  <si>
    <t>PINTURA EPÓXI EM SUPERFÍCIES DE AÇO CARBONO, DUAS (2) DEMÃOS, APLICAÇÃO MECÂNICA</t>
  </si>
  <si>
    <t>ED-50497</t>
  </si>
  <si>
    <t>PINTURA ESMALTE EM ESTRUTURA METÁLICA, DUAS (2) DEMÃOS, INCLUSIVE UMA (1) DEMÃO FUNDO ANTICORROSIVO</t>
  </si>
  <si>
    <t>ED-50465</t>
  </si>
  <si>
    <t>ED-50467</t>
  </si>
  <si>
    <t>PINTURA COM  TINTA A BASE DE BORRACHA CLORADA EM REVESTIMENTO CIMENTÍCIO OU CONCRETO, DUAS (2) DEMÃOS</t>
  </si>
  <si>
    <t>ED-50466</t>
  </si>
  <si>
    <t>PINTURA COM  TINTA A BASE DE BORRACHA CLORADA EM TELHAS DE FIBROCIMENTO, DUAS (2) DEMÃOS</t>
  </si>
  <si>
    <t>ED-50460</t>
  </si>
  <si>
    <t>PINTURA ACRÍLICA PARA PISO EM FAIXA DE DEMARCAÇÃO DE QUADRA, DUAS (2) DEMÃOS, FAIXA COM LARGURA DE 5 CM</t>
  </si>
  <si>
    <t>ED-50462</t>
  </si>
  <si>
    <t>PINTURA ACRÍLICA PARA PISO EM FAIXA DE DEMARCAÇÃO DE QUADRA, QUATRO (4) DEMÃOS, FAIXA COM LARGURA DE 5 CM</t>
  </si>
  <si>
    <t>ED-50459</t>
  </si>
  <si>
    <t>PINTURA ACRÍLICA PARA PISO EM PASSEIO/SUPERFÍCIE CIMENTADA, DUAS (2) DEMÃOS</t>
  </si>
  <si>
    <t>ED-50461</t>
  </si>
  <si>
    <t>PINTURA ACRÍLICA PARA PISO EM QUADRAS ESPORTIVA, DUAS (2) DEMÃOS</t>
  </si>
  <si>
    <t>ED-50463</t>
  </si>
  <si>
    <t>PINTURA ACRÍLICA PARA PISO EM QUADRAS ESPORTIVA, QUATRO (4) DEMÃOS</t>
  </si>
  <si>
    <t>ED-50468</t>
  </si>
  <si>
    <t>ED-50464</t>
  </si>
  <si>
    <t>PINTURA COM RESINA ACRÍLICA EM PISOS CIMENTADOS, DUAS (2) DEMÃOS, INCLUSIVE LIMPEZA DA SUPERFÍCIE A SER APLICADO MATERIAL</t>
  </si>
  <si>
    <t>ED-50490</t>
  </si>
  <si>
    <t>PINTURA EPÓXI EM FAIXAS DE DEMARCAÇÃO DE PISO, DUAS (2) DEMÃOS, FAIXA COM LARGURA DE 5 CM</t>
  </si>
  <si>
    <t>ED-50518</t>
  </si>
  <si>
    <t>PINTURA PARA SINALIZAÇÃO DE VAGA DE ESTACIONAMENTO PARA PORTADORES DE NECESSIDADES ESPECIAIS SOBRE PAVIMENTAÇÃO URBANA</t>
  </si>
  <si>
    <t>ED-50277</t>
  </si>
  <si>
    <t>CUBA EM AÇO INOXIDÁVEL DE EMBUTIR, AISI 304, APLICAÇÃO PARA PIA (465X330X115MM), NÚMERO 1, ASSENTAMENTO EM BANCADA, INCLUSIVE VÁLVULA DE ESCOAMENTO DE METAL COM ACABAMENTO CROMADO, SIFÃO DE METAL TIPO COPO COM ACABAMENTO CROMADO, FORNECIMENTO E INSTALAÇÃO</t>
  </si>
  <si>
    <t>ED-50278</t>
  </si>
  <si>
    <t>CUBA EM AÇO INOXIDÁVEL DE EMBUTIR, AISI 304, APLICAÇÃO PARA PIA (560X330X115MM), NÚMERO 2, ASSENTAMENTO EM BANCADA, INCLUSIVE VÁLVULA DE ESCOAMENTO DE METAL COM ACABAMENTO CROMADO, SIFÃO DE METAL TIPO COPO COM ACABAMENTO CROMADO, FORNECIMENTO E INSTALAÇÃO</t>
  </si>
  <si>
    <t>ED-50287</t>
  </si>
  <si>
    <t>CUBA EM AÇO INOXIDÁVEL DE EMBUTIR, AISI 304, APLICAÇÃO PARA TANQUE (600X600X400MM), ASSENTAMENTO EM BANCADA, INCLUSIVE VÁLVULA DE ESCOAMENTO DE METAL COM ACABAMENTO CROMADO, SIFÃO DE METAL TIPO COPO COM ACABAMENTO CROMADO, FORNECIMENTO E INSTALAÇÃO</t>
  </si>
  <si>
    <t>ED-50279</t>
  </si>
  <si>
    <t>CUBA DE LOUÇA BRANCA DE EMBUTIR, FORMATO OVAL, INCLUSIVE VÁLVULA DE ESCOAMENTO DE METAL COM ACABAMENTO CROMADO, SIFÃO DE METAL TIPO COPO COM ACABAMENTO CROMADO, FORNECIMENTO E INSTALAÇÃO</t>
  </si>
  <si>
    <t>ED-50280</t>
  </si>
  <si>
    <t>CUBA DE LOUÇA BRANCA DE SOBREPOR, FORMATO OVAL, INCLUSIVE VÁLVULA DE ESCOAMENTO DE METAL COM ACABAMENTO CROMADO, SIFÃO DE METAL TIPO COPO COM ACABAMENTO CROMADO, FORNECIMENTO E INSTALAÇÃO</t>
  </si>
  <si>
    <t>ED-2552</t>
  </si>
  <si>
    <t>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t>
  </si>
  <si>
    <t>ED-50282</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</si>
  <si>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</si>
  <si>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ED-50283</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</si>
  <si>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</si>
  <si>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ED-50281</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</si>
  <si>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</si>
  <si>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ED-50288</t>
  </si>
  <si>
    <t>CUBA EM AÇO INOXIDÁVEL DE SOBREPOR, AISI 304, APLICAÇÃO PARA TANQUE (630X515X260MM), ASSENTAMENTO EM BANCADA, INCLUSIVE VÁLVULA DE ESCOAMENTO DE METAL COM ACABAMENTO CROMADO, SIFÃO DE METAL TIPO COPO COM ACABAMENTO CROMADO, FORNECIMENTO E INSTALAÇÃO</t>
  </si>
  <si>
    <t>ED-50289</t>
  </si>
  <si>
    <t>TANQUE DE LOUÇA BRANCA COM COLUNA, CAPACIDADE 22 LITROS, INCLUSIVE ACESSÓRIOS DE FIXAÇÃO, FORNECIMENTO, INSTALAÇÃO E REJUNTAMENTO, EXCLUSIVE TORNEIRA, VÁLVULA DE ESCOAMENTO E SIFÃO</t>
  </si>
  <si>
    <t>ED-50290</t>
  </si>
  <si>
    <t>TANQUE DE LOUÇA BRANCA COM COLUNA, CAPACIDADE 22 LITROS, INCLUSIVE ACESSÓRIOS DE FIXAÇÃO, VÁLVULA DE ESCOAMENTO DE METAL COM ACABAMENTO CROMADO, SIFÃO DE METAL TIPO COPO COM ACABAMENTO CROMADO, FORNECIMENTO, INSTALAÇÃO E REJUNTAMENTO, EXCLUSIVE TORNEIRA</t>
  </si>
  <si>
    <t>ED-9156</t>
  </si>
  <si>
    <t>TANQUE DE MÁRMORE SINTÉTICO DUPLO, CAPACIDADE 37 LITROS, INCLUSIVE ACESSÓRIOS DE FIXAÇÃO, VÁLVULA DE ESCOAMENTO DE METAL COM ACABAMENTO CROMADO, SIFÃO DE METAL TIPO COPO COM ACABAMENTO CROMADO, FORNECIMENTO E INSTALAÇÃO, EXCLUSIVE TORNEIRA</t>
  </si>
  <si>
    <t>ED-9155</t>
  </si>
  <si>
    <t>TANQUE DE MÁRMORE SINTÉTICO SIMPLES, CAPACIDADE 20 LITROS, INCLUSIVE ACESSÓRIOS DE FIXAÇÃO, VÁLVULA DE ESCOAMENTO DE METAL COM ACABAMENTO CROMADO, SIFÃO DE METAL TIPO COPO COM ACABAMENTO CROMADO, FORNECIMENTO E INSTALAÇÃO, EXCLUSIVE TORNEIRA</t>
  </si>
  <si>
    <t>ED-50293</t>
  </si>
  <si>
    <t>TANQUE DE POLIPROPILENO, CAPACIDADE 15 LITROS, INCLUSIVE ACESSÓRIOS DE FIXAÇÃO, VÁLVULA DE ESCOAMENTO DE PLÁSTICO (PVC) NA COR BRANCA, SIFÃO DE PLÁSTICO (PVC) TIPO COPO NA COR BRANCA, FORNECIMENTO E INSTALAÇÃO, EXCLUSIVE TORNEIRA</t>
  </si>
  <si>
    <t>ED-50294</t>
  </si>
  <si>
    <t>TANQUE DE POLIPROPILENO, CAPACIDADE 24 LITROS, INCLUSIVE ACESSÓRIOS DE FIXAÇÃO, VÁLVULA DE ESCOAMENTO DE PLÁSTICO (PVC) NA COR BRANCA, SIFÃO DE PLÁSTICO (PVC) TIPO COPO NA COR BRANCA, FORNECIMENTO E INSTALAÇÃO, EXCLUSIVE TORNEIRA</t>
  </si>
  <si>
    <t>ED-22766</t>
  </si>
  <si>
    <t>ED-22765</t>
  </si>
  <si>
    <t>ED-50328</t>
  </si>
  <si>
    <t>TORNEIRA METÁLICA PARA BEBEDOURO, ACABAMENTO CROMADO, APLICAÇÃO DE PAREDE, INCLUSIVE FORNECIMENTO E INSTALAÇÃO</t>
  </si>
  <si>
    <t>ED-50323</t>
  </si>
  <si>
    <t>TORNEIRA METÁLICA PARA IRRIGAÇÃO/JARDIM, ACABAMENTO CROMADO, APLICAÇÃO DE PAREDE, INCLUSIVE FORNECIMENTO E INSTALAÇÃO</t>
  </si>
  <si>
    <t>ED-50330</t>
  </si>
  <si>
    <t>TORNEIRA METÁLICA PARA LAVATÓRIO, ABERTURA 1/4 DE VOLTA, ACABAMENTO CROMADO, COM AREJADOR, APLICAÇÃO DE MESA, INCLUSIVE ENGATE FLEXÍVEL METÁLICO, FORNECIMENTO E INSTALAÇÃO</t>
  </si>
  <si>
    <t>ED-50329</t>
  </si>
  <si>
    <t>TORNEIRA METÁLICA PARA LAVATÓRIO, FECHAMENTO AUTOMÁTICO, ACABAMENTO CROMADO, COM AREJADOR, APLICAÇÃO DE MESA, INCLUSIVE ENGATE FLEXÍVEL METÁLICO, FORNECIMENTO E INSTALAÇÃO</t>
  </si>
  <si>
    <t>ED-50326</t>
  </si>
  <si>
    <t>TORNEIRA METÁLICA PARA PIA, ABERTURA 1/4 DE VOLTA, ACABAMENTO CROMADO, COM AREJADOR, APLICAÇÃO DE PAREDE, INCLUSIVE FORNECIMENTO E INSTALAÇÃO</t>
  </si>
  <si>
    <t>ED-50327</t>
  </si>
  <si>
    <t>TORNEIRA METÁLICA PARA PIA, ABERTURA 1/4 DE VOLTA, ACABAMENTO CROMADO, SEM AREJADOR, APLICAÇÃO DE PAREDE, INCLUSIVE FORNECIMENTO E INSTALAÇÃO</t>
  </si>
  <si>
    <t>ED-50324</t>
  </si>
  <si>
    <t>TORNEIRA METÁLICA PARA PIA, BICA MÓVEL, ABERTURA 1/4 DE VOLTA, ACABAMENTO CROMADO, COM AREJADOR, APLICAÇÃO DE MESA, INCLUSIVE ENGATE FLEXÍVEL METÁLICO, FORNECIMENTO E INSTALAÇÃO</t>
  </si>
  <si>
    <t>ED-50325</t>
  </si>
  <si>
    <t>TORNEIRA METÁLICA PARA PIA, BICA MÓVEL, ABERTURA 1/4 DE VOLTA, ACABAMENTO CROMADO, COM AREJADOR, APLICAÇÃO DE PAREDE, INCLUSIVE FORNECIMENTO E INSTALAÇÃO</t>
  </si>
  <si>
    <t>ED-50331</t>
  </si>
  <si>
    <t>ED-22902</t>
  </si>
  <si>
    <t>ED-50317</t>
  </si>
  <si>
    <t>LIGAÇÃO FLEXÍVEL METÁLICA, DIÂMETRO 1/2" (20MM), INCLUSIVE FORNECIMENTO E INSTALAÇÃO</t>
  </si>
  <si>
    <t>ED-50349</t>
  </si>
  <si>
    <t>INSTALAÇÃO DE VÁLVULA DE ESCOAMENTO DE METAL PARA TANQUE,  DN (1.1/4"), ACABAMENTO CROMADO, INCLUSIVE FORNECIMENTO</t>
  </si>
  <si>
    <t>ED-50335</t>
  </si>
  <si>
    <t>VÁLVULA AMERICANA PIA INOX 1 1/2" X 3/4"</t>
  </si>
  <si>
    <t>ED-50336</t>
  </si>
  <si>
    <t>VÁLVULA AMERICANA PIA INOX 4" X 1 1/2"</t>
  </si>
  <si>
    <t>ED-50337</t>
  </si>
  <si>
    <t>VÁLVULA DE DESCARGA COM REGISTRO INTERNO, ACIONAMENTO SIMPLES, DN 1.1/2" (50MM), INCLUSIVE ACABAMENTO DA VÁLVULA</t>
  </si>
  <si>
    <t>ED-50347</t>
  </si>
  <si>
    <t>VÁLVULA PARA LAVATÓRIO COM LADRÃO D = 2 1/4" X 1"</t>
  </si>
  <si>
    <t>ED-50348</t>
  </si>
  <si>
    <t>ED-50320</t>
  </si>
  <si>
    <t>INSTALAÇÃO DE SIFÃO DE METAL PARA LAVATÓRIO, TIPO COPO COM ACABAMENTO CROMADO, DIÂMETRO (1"X1.1/2"), INCLUSIVE FORNECIMENTO</t>
  </si>
  <si>
    <t>ED-50321</t>
  </si>
  <si>
    <t>INSTALAÇÃO DE SIFÃO DE METAL PARA PIA, TIPO COPO COM ACABAMENTO CROMADO, DIÂMETRO (1.1/2"X1.1/2" OU 2"), INCLUSIVE FORNECIMENTO</t>
  </si>
  <si>
    <t>ED-50300</t>
  </si>
  <si>
    <t>BACIA DE LOUÇA TURCA CONVENCIONAL, COR BRANCA, INCLUSIVE ACESSÓRIOS, FORNECIMENTO, INSTALAÇÃO E REJUNTAMENTO</t>
  </si>
  <si>
    <t>ED-50297</t>
  </si>
  <si>
    <t>BACIA SANITÁRIA (VASO) DE LOUÇA COM CAIXA ACOPLADA, COR BRANCA, INCLUSIVE ACESSÓRIOS DE FIXAÇÃO/VEDAÇÃO, ENGATE FLEXÍVEL METÁLICO, FORNECIMENTO, INSTALAÇÃO E REJUNTAMENTO</t>
  </si>
  <si>
    <t>ED-50301</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</si>
  <si>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</si>
  <si>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ED-50296</t>
  </si>
  <si>
    <t>BACIA SANITÁRIA (VASO) DE LOUÇA CONVENCIONAL, COR BRANCA, INCLUSIVE ACESSÓRIOS DE FIXAÇÃO/VEDAÇÃO, FORNECIMENTO, INSTALAÇÃO E REJUNTAMENTO, EXCLUSIVE VÁLVULA DE DESCARGA E TUBO DE LIGAÇÃO</t>
  </si>
  <si>
    <t>ED-50298</t>
  </si>
  <si>
    <t>BACIA SANITÁRIA (VASO) DE LOUÇA CONVENCIONAL, COR BRANCA, INCLUSIVE ACESSÓRIOS DE FIXAÇÃO/VEDAÇÃO, VÁLVULA DE DESCARGA METÁLICA COM ACIONAMENTO DUPLO, TUBO DE LIGAÇÃO DE LATÃO COM CANOPLA, FORNECIMENTO, INSTALAÇÃO E REJUNTAMENTO</t>
  </si>
  <si>
    <t>ED-50299</t>
  </si>
  <si>
    <t>BACIA SANITÁRIA (VASO) DE LOUÇA CONVENCIONAL INFANTIL, COR BRANCA, INCLUSIVE ACESSÓRIOS DE FIXAÇÃO/VEDAÇÃO, VÁLVULA DE DESCARGA METÁLICA COM ACIONAMENTO DUPLO, TUBO DE LIGAÇÃO DE LATÃO COM CANOPLA, FORNECIMENTO, INSTALAÇÃO E REJUNTAMENTO</t>
  </si>
  <si>
    <t>ED-50285</t>
  </si>
  <si>
    <t>MICTÓRIO COLETIVO, EM AÇO INOXIDÁVEL, TIPO AISI 304, CHAPA 22, COM DESENVOLVIMENTO DE 1 METRO, INCLUSIVE VÁLVULA DE ESCOAMENTO DE METAL NA COR CROMADA, SIFÃO DE METAL TIPO COPO NA COR CROMADA, FORNECIMENTO E INSTALAÇÃO</t>
  </si>
  <si>
    <t>ED-50284</t>
  </si>
  <si>
    <t>MICTÓRIO COLETIVO, EM AÇO INOXIDÁVEL, TIPO AISI 304, CHAPA 22, COM DESENVOLVIMENTO DE 1,4 METRO, INCLUSIVE VÁLVULA DE ESCOAMENTO DE METAL NA COR CROMADA, SIFÃO DE METAL TIPO COPO NA COR CROMADA, FORNECIMENTO E INSTALAÇÃO</t>
  </si>
  <si>
    <t>ED-50286</t>
  </si>
  <si>
    <t>MICTÓRIO SIFONADO DE LOUÇA BRANCA, INCLUSIVE ENGATE FLEXÍVEL, EXCLUSIVE VÁLVULA DE DESCARGA</t>
  </si>
  <si>
    <t>ED-9134</t>
  </si>
  <si>
    <t>BACIA SANITÁRIA (VASO) DE LOUÇA CONVENCIONAL INFANTIL, COR BRANCA, INCLUSIVE ACESSÓRIOS DE FIXAÇÃO/VEDAÇÃO, FORNECIMENTO, INSTALAÇÃO E REJUNTAMENTO, EXCLUSIVE VÁLVULA DE DESCARGA E TUBO DE LIGAÇÃO</t>
  </si>
  <si>
    <t>ED-49938</t>
  </si>
  <si>
    <t>CAIXA DE DESCARGA PLÁSTICA EXTERNA 12 LTS INSTALADA COM ACESSÓRIOS</t>
  </si>
  <si>
    <t>ED-9133</t>
  </si>
  <si>
    <t>VÁLVULA DE DESCARGA COM REGISTRO INTERNO, ACIONAMENTO DUPLO, DN 1.1/2" (50MM), INCLUSIVE ACABAMENTO DA VÁLVULA</t>
  </si>
  <si>
    <t>ED-48169</t>
  </si>
  <si>
    <t>BEBEDOURO GEMINADO MG-F 80 INOX</t>
  </si>
  <si>
    <t>ED-48170</t>
  </si>
  <si>
    <t>BEBEDOURO MF-F PINTADO</t>
  </si>
  <si>
    <t>ED-48171</t>
  </si>
  <si>
    <t>BEBEDOURO MG-F INFANTIL INOX</t>
  </si>
  <si>
    <t>ED-48172</t>
  </si>
  <si>
    <t>BEBEDOURO MG-F INFANTIL PINTADO</t>
  </si>
  <si>
    <t>ED-50316</t>
  </si>
  <si>
    <t>DUCHA HIGIÊNICA COM REGISTRO PARA CONTROLE DE FLUXO DE ÁGUA, DIÂMETRO 1/2" (20MM), INCLUSIVE FORNECIMENTO E INSTALAÇÃO</t>
  </si>
  <si>
    <t>ED-50310</t>
  </si>
  <si>
    <t>BRAÇO PARA CHUVEIRO, COMPRIMENTO 40 CM, DIÂMETRO NOMINAL DE 1/2" (20MM), INCLUSIVE ACABAMENTO</t>
  </si>
  <si>
    <t>ED-50314</t>
  </si>
  <si>
    <t>ED-50313</t>
  </si>
  <si>
    <t>ED-48156</t>
  </si>
  <si>
    <t>ASSENTO BRANCO PARA VASO</t>
  </si>
  <si>
    <t>ED-48157</t>
  </si>
  <si>
    <t>ASSENTO PARA VASO PNE (NBR 9050)</t>
  </si>
  <si>
    <t>ED-48159</t>
  </si>
  <si>
    <t>BANCO ARTICULADO EM FÓRMICA COM CANTOS ARREDONDADOS E SUPERFÍCIE ANTIDERRAPANTE IMPERMEÁVEL, PROFUNDIDADE MÍNIMA DE 0,45 M E COMPRIMENTO MÍNIMO DE 0,70 M, PARA ESFORÇO DE 1,5 KN CONFORME NBR 9050</t>
  </si>
  <si>
    <t>ED-50309</t>
  </si>
  <si>
    <t>BOLSA DE BORRACHA D = 1 1/2"</t>
  </si>
  <si>
    <t>ED-48174</t>
  </si>
  <si>
    <t>CABIDE DE LOUÇA COM DOIS (2) GANCHOS, NA COR BRANCA, ASSENTAMENTO EM ARGAMASSA INDUSTRIALIZADA, INCLUSIVE REJUNTAMENTO E FORNECIMENTO</t>
  </si>
  <si>
    <t>ED-48175</t>
  </si>
  <si>
    <t>CABIDE EM TUBO DE AÇO GALVANIZADO D = 1/2"</t>
  </si>
  <si>
    <t>ED-48176</t>
  </si>
  <si>
    <t>CABIDE METÁLICO SIMPLES CROMADO, INCLUSIVE FIXAÇÃO</t>
  </si>
  <si>
    <t>ED-48180</t>
  </si>
  <si>
    <t>DISPENSER EM AÇO INOX PARA PAPEL TOALHA 2 OU 3 FOLHAS</t>
  </si>
  <si>
    <t>ED-48182</t>
  </si>
  <si>
    <t>DISPENSER EM PLÁSTICO PARA PAPEL TOALHA 2 OU 3 FOLHAS</t>
  </si>
  <si>
    <t>ED-50318</t>
  </si>
  <si>
    <t>LIGAÇÃO PARA SAÍDA DE VASO SANITÁRIO PVC CROMADO</t>
  </si>
  <si>
    <t>ED-48185</t>
  </si>
  <si>
    <t>MEIA SABONETEIRA DE LOUÇA, NA COR BRANCA, ASSENTAMENTO COM ARGAMASSA INDUSTRIALIZADA, INCLUSIVE REJUNTAMENTO E FORNECIMENTO</t>
  </si>
  <si>
    <t>ED-48179</t>
  </si>
  <si>
    <t>PAPELEIRA DE LOUÇA COM ROLETE, NA COR BRANCA, ASSENTAMENTO COM ARGAMASSA INDUSTRIALIZADA, INCLUSIVE REJUNTAMENTO E FORNECIMENTO</t>
  </si>
  <si>
    <t>ED-48181</t>
  </si>
  <si>
    <t>PAPELEIRA METÁLICA CROMADA, INCLUSIVE FIXAÇÃO</t>
  </si>
  <si>
    <t>ED-50319</t>
  </si>
  <si>
    <t>PARAFUSO CASTELO, NÚMERO 8, INCLUSIVE FORNECIMENTO COM ARRUELA E BUCHA DE NYLON</t>
  </si>
  <si>
    <t>ED-48186</t>
  </si>
  <si>
    <t>SABONETEIRA DE LOUÇA, NA COR BRANCA, ASSENTAMENTO COM ARGAMASSA INDUSTRIALIZADA, INCLUSIVE REJUNTAMENTO E FORNECIMENTO</t>
  </si>
  <si>
    <t>ED-48187</t>
  </si>
  <si>
    <t>SABONETEIRA METÁLICA CROMADA, TIPO CONCHA, DE SOBREPOR</t>
  </si>
  <si>
    <t>ED-50332</t>
  </si>
  <si>
    <t>TUBO DE LIGAÇÃO DE ÁGUA PARA BACIA SANITÁRIA (VASO), DN 1.1/2", COMPRIMENTO 20CM, INCLUSIVE CANOPLA, SPUD, FORNECIMENTO E INSTALAÇÃO</t>
  </si>
  <si>
    <t>ED-9135</t>
  </si>
  <si>
    <t>TUBO DE LIGAÇÃO DE ÁGUA PARA BACIA SANITÁRIA (VASO), DN 1.1/2", COMPRIMENTO 25CM, INCLUSIVE CANOPLA, SPUD, FORNECIMENTO E INSTALAÇÃO</t>
  </si>
  <si>
    <t>ED-50333</t>
  </si>
  <si>
    <t>TUBO LONGO DN 40MM (1.1/2"), PARA CAIXA DE DESCARGA, INCLUSIVE FORNECIMENTO E INSTALAÇÃO</t>
  </si>
  <si>
    <t>ED-50334</t>
  </si>
  <si>
    <t>TUBO PARA VÁLVULA DE DESCARGA Nº. 18 COM ADAPTADOR D = 1 1/2"</t>
  </si>
  <si>
    <t>ED-48155</t>
  </si>
  <si>
    <t>DISPENSER PARA GEL/ÁLCOOL COM RESERVATORIO 800 ML</t>
  </si>
  <si>
    <t>ED-48183</t>
  </si>
  <si>
    <t>ED-48184</t>
  </si>
  <si>
    <t>SABONETEIRA EM AÇO INOX TIPO DISPENSER PARA SABONETE LIQUIDO COM RESERVATORIO 800 ML</t>
  </si>
  <si>
    <t>ED-48189</t>
  </si>
  <si>
    <t>SABONETEIRA PLASTICA TIPO DISPENSER PARA SABONETE LIQUIDO COM RESERVATORIO 1500 ML</t>
  </si>
  <si>
    <t>ED-48188</t>
  </si>
  <si>
    <t>SABONETEIRA PLASTICA TIPO DISPENSER PARA SABONETE LIQUIDO COM RESERVATORIO 800 ML</t>
  </si>
  <si>
    <t>ED-48158</t>
  </si>
  <si>
    <t>BANCO ARTICULADO EM AÇO INOX COM CANTOS ARREDONDADOS, PROFUNDIDADE MÍNIMA DE 0,45 M E COMPRIMENTO MÍNIMO DE 0,70 M, CONFORME NBR 9050</t>
  </si>
  <si>
    <t>ED-48165</t>
  </si>
  <si>
    <t>BARRA DE APOIO EM AÇO INOX POLIDO EM "L", DN 1.1/4" (31,75MM), PARA ACESSIBILIDADE (PMR/PCR), COMPRIMENTO 140CM, INSTALADO EM PAREDE, INCLUSIVE FORNECIMENTO, INSTALAÇÃO E ACESSÓRIOS PARA FIXAÇÃO</t>
  </si>
  <si>
    <t>ED-48167</t>
  </si>
  <si>
    <t>BARRA DE APOIO EM AÇO INOX POLIDO PARA LAVATÓRIO DE CANTO, DN 1.1/4" (31,75MM), PARA ACESSIBILIDADE (PMR/PCR), INSTALADO EM PAREDE, INCLUSIVE FORNECIMENTO, INSTALAÇÃO E ACESSÓRIOS PARA FIXAÇÃO</t>
  </si>
  <si>
    <t>ED-48161</t>
  </si>
  <si>
    <t>BARRA DE APOIO EM AÇO INOX POLIDO RETA, DN 1.1/4" (31,75MM), PARA ACESSIBILIDADE (PMR/PCR), COMPRIMENTO 100CM, INSTALADO EM PAREDE, INCLUSIVE FORNECIMENTO, INSTALAÇÃO E ACESSÓRIOS PARA FIXAÇÃO</t>
  </si>
  <si>
    <t>ED-48166</t>
  </si>
  <si>
    <t>BARRA DE APOIO EM AÇO INOX POLIDO RETA, DN 1.1/4" (31,75MM), PARA ACESSIBILIDADE (PMR/PCR), COMPRIMENTO 120CM, INSTALADO EM PAREDE, INCLUSIVE FORNECIMENTO, INSTALAÇÃO E ACESSÓRIOS PARA FIXAÇÃO</t>
  </si>
  <si>
    <t>ED-48163</t>
  </si>
  <si>
    <t>BARRA DE APOIO EM AÇO INOX POLIDO RETA, DN 1.1/4" (31,75MM), PARA ACESSIBILIDADE (PMR/PCR), COMPRIMENTO 40CM, INSTALADO EM PORTA/PAREDE, INCLUSIVE FORNECIMENTO, INSTALAÇÃO E ACESSÓRIOS PARA FIXAÇÃO</t>
  </si>
  <si>
    <t>ED-48164</t>
  </si>
  <si>
    <t>BARRA DE APOIO EM AÇO INOX POLIDO RETA, DN 1.1/4" (31,75MM), PARA ACESSIBILIDADE (PMR/PCR), COMPRIMENTO 70CM, INSTALADO EM PAREDE, INCLUSIVE FORNECIMENTO, INSTALAÇÃO E ACESSÓRIOS PARA FIXAÇÃO</t>
  </si>
  <si>
    <t>ED-48160</t>
  </si>
  <si>
    <t>BARRA DE APOIO EM AÇO INOX POLIDO RETA, DN 1.1/4" (31,75MM), PARA ACESSIBILIDADE (PMR/PCR), COMPRIMENTO 80CM, INSTALADO EM PAREDE, INCLUSIVE FORNECIMENTO, INSTALAÇÃO E ACESSÓRIOS PARA FIXAÇÃO</t>
  </si>
  <si>
    <t>ED-48162</t>
  </si>
  <si>
    <t>BARRA DE APOIO EM AÇO INOX POLIDO RETA, DN 1.1/4" (31,75MM), PARA ACESSIBILIDADE (PMR/PCR), COMPRIMENTO 90CM, INSTALADO EM PAREDE, INCLUSIVE FORNECIMENTO, INSTALAÇÃO E ACESSÓRIOS PARA FIXAÇÃO</t>
  </si>
  <si>
    <t>ED-48337</t>
  </si>
  <si>
    <t>BANCADA EM AÇO INOXIDÁVEL</t>
  </si>
  <si>
    <t>ED-48338</t>
  </si>
  <si>
    <t>BANCADA EM ARDÓSIA E = 3 CM, APOIADA EM ALVENARIA</t>
  </si>
  <si>
    <t>ED-48339</t>
  </si>
  <si>
    <t>BANCADA EM ARDÓSIA E = 3 CM, L = 55 CM, APOIADA EM CONSOLE DE METALON</t>
  </si>
  <si>
    <t>ED-48344</t>
  </si>
  <si>
    <t>BANCADA EM GRANITO CINZA ANDORINHA E = 3 CM, APOIADA EM ALVENARIA</t>
  </si>
  <si>
    <t>ED-48343</t>
  </si>
  <si>
    <t>BANCADA EM GRANITO CINZA ANDORINHA E = 3 CM, APOIADA EM CONSOLE DE METALON 20 X 30 MM</t>
  </si>
  <si>
    <t>ED-21657</t>
  </si>
  <si>
    <t>BANCADA EM GRANITO, COR CINZA ANDORINHA, ESP. 2CM, ACABAMENTO POLIDO, APOIADA EM ALVENARIA, EXCLUSIVE ALVENARIA, RODABANCA/FRONTÃO, TESTEIRA/FAIXA, FURO EM BANCADA, CUBA METÁLICA, VÁLVULA, SIFÃO, TORNEIRA E ENGATE FLEXÍVEL</t>
  </si>
  <si>
    <t>ED-21631</t>
  </si>
  <si>
    <t>BANCADA EM GRANITO, COR CINZA ANDORINHA, ESP. 2CM, ACABAMENTO POLIDO, APOIADA EM CONSOLE DE METALON (50X30)MM, EXCLUSIVE RODABANCA/FRONTÃO, TESTEIRA/FAIXA, FURO EM BANCADA, CUBA METÁLICA, VÁLVULA, SIFÃO, TORNEIRA E ENGATE FLEXÍVEL</t>
  </si>
  <si>
    <t>ED-48346</t>
  </si>
  <si>
    <t>BANCADA EM MÁRMORE BRANCO E = 3 CM, APOIADA EM ALVENARIA</t>
  </si>
  <si>
    <t>ED-48345</t>
  </si>
  <si>
    <t>BANCADA EM MÁRMORE BRANCO E = 3 CM, APOIADA EM CONSOLE DE METALON 20 X 30 MM</t>
  </si>
  <si>
    <t>ED-48342</t>
  </si>
  <si>
    <t>FURO DE BOJO EM BANCADA DE GRANITO/MÁRMORE, INCLUSIVE COLAGEM COM MASSA PLÁSTICA</t>
  </si>
  <si>
    <t>ED-48348</t>
  </si>
  <si>
    <t>RODABANCA/FRONTÃO PARA BANCADA EM GRANITO, COR CINZA ANDORINHA, ESP. 2CM, ALTURA DE 10CM, INCLUSIVE REJUNTAMENTO EM MASSA PLÁSTICA NA COR DA PEDRA</t>
  </si>
  <si>
    <t>ED-48347</t>
  </si>
  <si>
    <t>RODABANCA/FRONTÃO PARA BANCADA EM GRANITO, COR CINZA ANDORINHA, ESP. 2CM, ALTURA DE 7CM, INCLUSIVE REJUNTAMENTO EM MASSA PLÁSTICA NA COR DA PEDRA</t>
  </si>
  <si>
    <t>ED-48351</t>
  </si>
  <si>
    <t>TESTEIRA EM GRANITO CINZA ANDORINHA</t>
  </si>
  <si>
    <t>ED-21636</t>
  </si>
  <si>
    <t>TESTEIRA PARA BANCADA EM GRANITO, COR CINZA ANDORINHA, ESP. 2CM, ALTURA DE 10CM, INCLUSIVE POLIMENTO, CORTE/COLAGEM EM MEIA ESQUADRIA E MASSA PLÁSTICA NA COR DA PEDRA</t>
  </si>
  <si>
    <t>ED-21634</t>
  </si>
  <si>
    <t>TESTEIRA PARA BANCADA EM GRANITO, COR CINZA ANDORINHA, ESP. 2CM, ALTURA DE 3CM, INCLUSIVE POLIMENTO, CORTE/COLAGEM EM MEIA ESQUADARIA E MASSA PLÁSTICA NA COR DA PEDRA</t>
  </si>
  <si>
    <t>ED-21635</t>
  </si>
  <si>
    <t>TESTEIRA PARA BANCADA EM GRANITO, COR CINZA ANDORINHA, ESP. 2CM, ALTURA DE 5CM, INCLUSIVE POLIMENTO, CORTE/COLAGEM EM MEIA ESQUADARIA E MASSA PLÁSTICA NA COR DA PEDRA</t>
  </si>
  <si>
    <t>ED-48350</t>
  </si>
  <si>
    <t>RODABANCADA EM MÁRMORE BRANCO H = 10 CM, E = 2 CM</t>
  </si>
  <si>
    <t>ED-48349</t>
  </si>
  <si>
    <t>RODABANCADA EM MÁRMORE BRANCO H = 7 CM, E = 2 CM</t>
  </si>
  <si>
    <t>ED-48352</t>
  </si>
  <si>
    <t>TESTEIRA EM MÁRMORE BRANCO</t>
  </si>
  <si>
    <t>ED-48341</t>
  </si>
  <si>
    <t>BANCADA EM CONCRETO, APOIADA EM CONSOLE DE METALON 20 X 30 MM</t>
  </si>
  <si>
    <t>ED-48340</t>
  </si>
  <si>
    <t>BANCADA SIMPLES EM CONCRETO, APOIADA EM ALVENARIA</t>
  </si>
  <si>
    <t>ED-50688</t>
  </si>
  <si>
    <t>PRATELEIRA DE ARDÓSIA E = 2 CM APOIADA EM CONSOLE DE METALON 20 X 30 MM</t>
  </si>
  <si>
    <t>ED-50687</t>
  </si>
  <si>
    <t>PRATELEIRA DE ARDÓSIA E = 2 CM EMBUTIDA EM PAREDE</t>
  </si>
  <si>
    <t>ED-50692</t>
  </si>
  <si>
    <t>PRATELEIRA DE GRANITO CINZA ANDORINHA, E = 2 CM, APOIADA EM CONSOLE DE METALON 20 X 30 MM</t>
  </si>
  <si>
    <t>ED-50691</t>
  </si>
  <si>
    <t>PRATELEIRA DE GRANITO CINZA ANDORINHA, E = 2 CM, APOIADA SOBRE ALVENARIA</t>
  </si>
  <si>
    <t>ED-50696</t>
  </si>
  <si>
    <t>PRATELEIRA DE MÁRMORE BRANCO E = 2 CM, APOIADA EM CONSOLE DE METALON 20 X 30 MM</t>
  </si>
  <si>
    <t>ED-50695</t>
  </si>
  <si>
    <t>PRATELEIRA DE MÁRMORE BRANCO E = 2 CM, APOIADA SOBRE ALVENARIA</t>
  </si>
  <si>
    <t>ED-50693</t>
  </si>
  <si>
    <t>PRATELEIRA DE MADEIRA ENVERNIZADA, EM CONSOLE DE METALON 20 X 30 MM</t>
  </si>
  <si>
    <t>ED-50694</t>
  </si>
  <si>
    <t>PRATELEIRA DE MADEIRA PINTADA DE ESMALTE, EM CONSOLE DE METALON 20 X 30 MM</t>
  </si>
  <si>
    <t>ED-50690</t>
  </si>
  <si>
    <t>PRATELEIRA DE CONCRETO, APOIADA EM CONSOLE DE METALON 20 X 30 MM</t>
  </si>
  <si>
    <t>ED-50689</t>
  </si>
  <si>
    <t>PRATELEIRA DE CONCRETO PRÉ- MOLDADO E = 4 CM, APOIADA SOBRE ALVENARIA</t>
  </si>
  <si>
    <t>ED-48966</t>
  </si>
  <si>
    <t>CABO DE COBRE FLEXÍVEL, CLASSE 5, ISOLAMENTO TIPO LSHF/ATOX, NÃO HALOGENADO, ANTICHAMA, TERMOPLÁSTICO, UNIPOLAR, SEÇÃO 10 MM2, 70°C, 450/750V</t>
  </si>
  <si>
    <t>ED-48946</t>
  </si>
  <si>
    <t>CABO DE COBRE FLEXÍVEL, CLASSE 5, ISOLAMENTO TIPO LSHF/ATOX, NÃO HALOGENADO, ANTICHAMA, TERMOPLÁSTICO, UNIPOLAR, SEÇÃO 1,5 MM2, 70°C, 450/750V</t>
  </si>
  <si>
    <t>ED-48971</t>
  </si>
  <si>
    <t>CABO DE COBRE FLEXÍVEL, CLASSE 5, ISOLAMENTO TIPO LSHF/ATOX, NÃO HALOGENADO, ANTICHAMA, TERMOPLÁSTICO, UNIPOLAR, SEÇÃO 16 MM2, 70°C, 450/750V</t>
  </si>
  <si>
    <t>ED-48951</t>
  </si>
  <si>
    <t>CABO DE COBRE FLEXÍVEL, CLASSE 5, ISOLAMENTO TIPO LSHF/ATOX, NÃO HALOGENADO, ANTICHAMA, TERMOPLÁSTICO, UNIPOLAR, SEÇÃO 2,5 MM2, 70°C, 450/750V</t>
  </si>
  <si>
    <t>ED-48976</t>
  </si>
  <si>
    <t>CABO DE COBRE FLEXÍVEL, CLASSE 5, ISOLAMENTO TIPO LSHF/ATOX, NÃO HALOGENADO, ANTICHAMA, TERMOPLÁSTICO, UNIPOLAR, SEÇÃO 25 MM2, 70°C, 450/750V</t>
  </si>
  <si>
    <t>ED-48981</t>
  </si>
  <si>
    <t>CABO DE COBRE FLEXÍVEL, CLASSE 5, ISOLAMENTO TIPO LSHF/ATOX, NÃO HALOGENADO, ANTICHAMA, TERMOPLÁSTICO, UNIPOLAR, SEÇÃO 35 MM2, 70°C, 450/750V</t>
  </si>
  <si>
    <t>ED-48956</t>
  </si>
  <si>
    <t>CABO DE COBRE FLEXÍVEL, CLASSE 5, ISOLAMENTO TIPO LSHF/ATOX, NÃO HALOGENADO, ANTICHAMA, TERMOPLÁSTICO, UNIPOLAR, SEÇÃO 4 MM2, 70°C, 450/750V</t>
  </si>
  <si>
    <t>ED-48961</t>
  </si>
  <si>
    <t>CABO DE COBRE FLEXÍVEL, CLASSE 5, ISOLAMENTO TIPO LSHF/ATOX, NÃO HALOGENADO, ANTICHAMA, TERMOPLÁSTICO, UNIPOLAR, SEÇÃO 6 MM2, 70°C, 450/750V</t>
  </si>
  <si>
    <t>ED-48998</t>
  </si>
  <si>
    <t>CABO DE COBRE FLEXÍVEL, CLASSE 5, ISOLAMENTO TIPO EPR/HEPR, NÃO HALOGENADO, ANTICHAMA, TERMOFIXO, UNIPOLAR, SEÇÃO 10 MM2, 90°C, 0,6/1KV</t>
  </si>
  <si>
    <t>ED-49019</t>
  </si>
  <si>
    <t>CABO DE COBRE FLEXÍVEL, CLASSE 5, ISOLAMENTO TIPO EPR/HEPR, NÃO HALOGENADO, ANTICHAMA, TERMOFIXO, UNIPOLAR, SEÇÃO 120 MM2, 90°C, 0,6/1KV</t>
  </si>
  <si>
    <t>ED-48986</t>
  </si>
  <si>
    <t>CABO DE COBRE FLEXÍVEL, CLASSE 5, ISOLAMENTO TIPO EPR/HEPR, NÃO HALOGENADO, ANTICHAMA, TERMOFIXO, UNIPOLAR, SEÇÃO 1,5 MM2, 90°C, 0,6/1KV</t>
  </si>
  <si>
    <t>ED-49022</t>
  </si>
  <si>
    <t>CABO DE COBRE FLEXÍVEL, CLASSE 5, ISOLAMENTO TIPO EPR/HEPR, NÃO HALOGENADO, ANTICHAMA, TERMOFIXO, UNIPOLAR, SEÇÃO 150 MM2, 90°C, 0,6/1KV</t>
  </si>
  <si>
    <t>ED-49001</t>
  </si>
  <si>
    <t>CABO DE COBRE FLEXÍVEL, CLASSE 5, ISOLAMENTO TIPO EPR/HEPR, NÃO HALOGENADO, ANTICHAMA, TERMOFIXO, UNIPOLAR, SEÇÃO 16 MM2, 90°C, 0,6/1KV</t>
  </si>
  <si>
    <t>ED-49025</t>
  </si>
  <si>
    <t>CABO DE COBRE FLEXÍVEL, CLASSE 5, ISOLAMENTO TIPO EPR/HEPR, NÃO HALOGENADO, ANTICHAMA, TERMOFIXO, UNIPOLAR, SEÇÃO 185 MM2, 90°C, 0,6/1KV</t>
  </si>
  <si>
    <t>ED-49028</t>
  </si>
  <si>
    <t>CABO DE COBRE FLEXÍVEL, CLASSE 5, ISOLAMENTO TIPO EPR/HEPR, NÃO HALOGENADO, ANTICHAMA, TERMOFIXO, UNIPOLAR, SEÇÃO 240 MM2, 90°C, 0,6/1KV</t>
  </si>
  <si>
    <t>ED-48989</t>
  </si>
  <si>
    <t>CABO DE COBRE FLEXÍVEL, CLASSE 5, ISOLAMENTO TIPO EPR/HEPR, NÃO HALOGENADO, ANTICHAMA, TERMOFIXO, UNIPOLAR, SEÇÃO 2,5 MM2, 90°C, 0,6/1KV</t>
  </si>
  <si>
    <t>ED-49004</t>
  </si>
  <si>
    <t>CABO DE COBRE FLEXÍVEL, CLASSE 5, ISOLAMENTO TIPO EPR/HEPR, NÃO HALOGENADO, ANTICHAMA, TERMOFIXO, UNIPOLAR, SEÇÃO 25 MM2, 90°C, 0,6/1KV</t>
  </si>
  <si>
    <t>ED-49031</t>
  </si>
  <si>
    <t>CABO DE COBRE FLEXÍVEL, CLASSE 5, ISOLAMENTO TIPO EPR/HEPR, NÃO HALOGENADO, ANTICHAMA, TERMOFIXO, UNIPOLAR, SEÇÃO 300 MM2, 90°C, 0,6/1KV</t>
  </si>
  <si>
    <t>ED-49007</t>
  </si>
  <si>
    <t>CABO DE COBRE FLEXÍVEL, CLASSE 5, ISOLAMENTO TIPO EPR/HEPR, NÃO HALOGENADO, ANTICHAMA, TERMOFIXO, UNIPOLAR, SEÇÃO 35 MM2, 90°C, 0,6/1KV</t>
  </si>
  <si>
    <t>ED-48992</t>
  </si>
  <si>
    <t>CABO DE COBRE FLEXÍVEL, CLASSE 5, ISOLAMENTO TIPO EPR/HEPR, NÃO HALOGENADO, ANTICHAMA, TERMOFIXO, UNIPOLAR, SEÇÃO 4 MM2, 90°C, 0,6/1KV</t>
  </si>
  <si>
    <t>ED-49010</t>
  </si>
  <si>
    <t>CABO DE COBRE FLEXÍVEL, CLASSE 5, ISOLAMENTO TIPO EPR/HEPR, NÃO HALOGENADO, ANTICHAMA, TERMOFIXO, UNIPOLAR, SEÇÃO 50 MM2, 90°C, 0,6/1KV</t>
  </si>
  <si>
    <t>ED-48995</t>
  </si>
  <si>
    <t>CABO DE COBRE FLEXÍVEL, CLASSE 5, ISOLAMENTO TIPO EPR/HEPR, NÃO HALOGENADO, ANTICHAMA, TERMOFIXO, UNIPOLAR, SEÇÃO 6 MM2, 90°C, 0,6/1KV</t>
  </si>
  <si>
    <t>ED-49013</t>
  </si>
  <si>
    <t>CABO DE COBRE FLEXÍVEL, CLASSE 5, ISOLAMENTO TIPO EPR/HEPR, NÃO HALOGENADO, ANTICHAMA, TERMOFIXO, UNIPOLAR, SEÇÃO 70 MM2, 90°C, 0,6/1KV</t>
  </si>
  <si>
    <t>ED-49016</t>
  </si>
  <si>
    <t>CABO DE COBRE FLEXÍVEL, CLASSE 5, ISOLAMENTO TIPO EPR/HEPR, NÃO HALOGENADO, ANTICHAMA, TERMOFIXO, UNIPOLAR, SEÇÃO 95 MM2, 90°C, 0,6/1KV</t>
  </si>
  <si>
    <t>ED-49132</t>
  </si>
  <si>
    <t>ED-49133</t>
  </si>
  <si>
    <t>ED-49134</t>
  </si>
  <si>
    <t>ED-49135</t>
  </si>
  <si>
    <t>ED-49136</t>
  </si>
  <si>
    <t>ED-49137</t>
  </si>
  <si>
    <t>ED-49138</t>
  </si>
  <si>
    <t>ED-16634</t>
  </si>
  <si>
    <t>CAIXA DE LIGAÇÃO/PASSAGEM EM PVC RÍGIDO PARA ELETRODUTO COM SUPORTE PARA LAJOTA, OCTOGONAL COM FUNDO MÓVEL, DIMENSÕES 4"X4", EMBUTIDA EM LAJE PRÉ-MOLDADA - FORNECIMENTO E INSTALAÇÃO</t>
  </si>
  <si>
    <t>ED-49187</t>
  </si>
  <si>
    <t>CAIXA DE LIGAÇÃO/PASSAGEM EM PVC RÍGIDO PARA ELETRODUTO, DIMENSÕES 4"X2", EMBUTIDA EM ALVENARIA - FORNECIMENTO E INSTALAÇÃO</t>
  </si>
  <si>
    <t>ED-49194</t>
  </si>
  <si>
    <t>ED-49188</t>
  </si>
  <si>
    <t>CAIXA DE LIGAÇÃO/PASSAGEM EM PVC RÍGIDO PARA ELETRODUTO, DIMENSÕES 4"X4", EMBUTIDA EM ALVENARIA - FORNECIMENTO E INSTALAÇÃO</t>
  </si>
  <si>
    <t>ED-49195</t>
  </si>
  <si>
    <t>ED-49191</t>
  </si>
  <si>
    <t>CAIXA DE LIGAÇÃO/PASSAGEM EM PVC RÍGIDO PARA ELETRODUTO, OCTOGONAL COM ANEL DESLIZANTE, DIMENSÕES 3"X3", EMBUTIDA EM LAJE - FORNECIMENTO E INSTALAÇÃO</t>
  </si>
  <si>
    <t>ED-49190</t>
  </si>
  <si>
    <t>CAIXA DE LIGAÇÃO/PASSAGEM EM PVC RÍGIDO PARA ELETRODUTO, OCTOGONAL COM FUNDO FIXO REFORÇADO, DIMENSÕES 4"X4", EMBUTIDA EM LAJE - FORNECIMENTO E INSTALAÇÃO</t>
  </si>
  <si>
    <t>ED-49189</t>
  </si>
  <si>
    <t>CAIXA DE LIGAÇÃO/PASSAGEM EM PVC RÍGIDO PARA ELETRODUTO, OCTOGONAL COM FUNDO MÓVEL, DIMENSÕES 4"X4", EMBUTIDA EM LAJE - FORNECIMENTO E INSTALAÇÃO</t>
  </si>
  <si>
    <t>ED-49192</t>
  </si>
  <si>
    <t>CAIXA DE LIGAÇÃO/PASSAGEM EM PVC RÍGIDO PARA ELETRODUTO ROSCÁVEL, DIMENSÕES 4"X2", EMBUTIDA EM ALVENARIA - FORNECIMENTO E INSTALAÇÃO</t>
  </si>
  <si>
    <t>ED-49193</t>
  </si>
  <si>
    <t>CAIXA DE LIGAÇÃO/PASSAGEM EM PVC RÍGIDO PARA ELETRODUTO ROSCÁVEL, DIMENSÕES 4"X4", EMBUTIDA EM ALVENARIA - FORNECIMENTO E INSTALAÇÃO</t>
  </si>
  <si>
    <t>ED-49196</t>
  </si>
  <si>
    <t>ED-49197</t>
  </si>
  <si>
    <t>ED-49200</t>
  </si>
  <si>
    <t>ED-49199</t>
  </si>
  <si>
    <t>ED-49202</t>
  </si>
  <si>
    <t>ED-49201</t>
  </si>
  <si>
    <t>ED-49151</t>
  </si>
  <si>
    <t>ED-49152</t>
  </si>
  <si>
    <t>ED-49153</t>
  </si>
  <si>
    <t>ED-49154</t>
  </si>
  <si>
    <t>ED-49155</t>
  </si>
  <si>
    <t>ED-49148</t>
  </si>
  <si>
    <t>ED-49149</t>
  </si>
  <si>
    <t>ED-49164</t>
  </si>
  <si>
    <t>ED-49165</t>
  </si>
  <si>
    <t>ED-49166</t>
  </si>
  <si>
    <t>ED-49167</t>
  </si>
  <si>
    <t>ED-49171</t>
  </si>
  <si>
    <t>CAIXA DE PASSAGEM EM ALVENARIA E TAMPA DE CONCRETO, FUNDO DE BRITA, TIPO 1, 25 X 25 X 50 CM, INCLUSIVE ESCAVAÇÃO, REATERRO E BOTA-FORA</t>
  </si>
  <si>
    <t>ED-49168</t>
  </si>
  <si>
    <t>CAIXA DE PASSAGEM EM ALVENARIA E TAMPA DE CONCRETO, FUNDO DE BRITA, TIPO 1, 30 X 30 X 40 CM, INCLUSIVE ESCAVAÇÃO, REATERRO E BOTA-FORA</t>
  </si>
  <si>
    <t>ED-49169</t>
  </si>
  <si>
    <t>CAIXA DE PASSAGEM EM ALVENARIA E TAMPA DE CONCRETO, FUNDO DE BRITA, TIPO 1, 40 X 40 X 60 CM, INCLUSIVE ESCAVAÇÃO, REATERRO E BOTA-FORA</t>
  </si>
  <si>
    <t>ED-49170</t>
  </si>
  <si>
    <t>CAIXA DE PASSAGEM EM ALVENARIA E TAMPA DE CONCRETO, FUNDO DE BRITA, TIPO 1, 50 X 50 X 60 CM, INCLUSIVE ESCAVAÇÃO, REATERRO E BOTA-FORA</t>
  </si>
  <si>
    <t>ED-49183</t>
  </si>
  <si>
    <t>ED-49184</t>
  </si>
  <si>
    <t>ED-49185</t>
  </si>
  <si>
    <t>ED-49218</t>
  </si>
  <si>
    <t>ED-49220</t>
  </si>
  <si>
    <t>ED-49222</t>
  </si>
  <si>
    <t>ED-49224</t>
  </si>
  <si>
    <t>ED-49227</t>
  </si>
  <si>
    <t>ED-49176</t>
  </si>
  <si>
    <t>ED-49174</t>
  </si>
  <si>
    <t>ED-49058</t>
  </si>
  <si>
    <t>ED-49057</t>
  </si>
  <si>
    <t>CAMPAINHA DE SOBREPOR (SINCRONSOM 117)</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</si>
  <si>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</si>
  <si>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</si>
  <si>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</si>
  <si>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</si>
  <si>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</si>
  <si>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</si>
  <si>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</si>
  <si>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</si>
  <si>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</si>
  <si>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</si>
  <si>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</si>
  <si>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</si>
  <si>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</si>
  <si>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</si>
  <si>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</si>
  <si>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</si>
  <si>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</si>
  <si>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</si>
  <si>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</si>
  <si>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</si>
  <si>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</si>
  <si>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</si>
  <si>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</si>
  <si>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</si>
  <si>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</si>
  <si>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</si>
  <si>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</si>
  <si>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</si>
  <si>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</si>
  <si>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</si>
  <si>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</si>
  <si>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</si>
  <si>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</si>
  <si>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</si>
  <si>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</si>
  <si>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</si>
  <si>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</si>
  <si>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</si>
  <si>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</si>
  <si>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</si>
  <si>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</si>
  <si>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</si>
  <si>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</si>
  <si>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</si>
  <si>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</si>
  <si>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</si>
  <si>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</si>
  <si>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</si>
  <si>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</si>
  <si>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</si>
  <si>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</si>
  <si>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</si>
  <si>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</si>
  <si>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</si>
  <si>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</si>
  <si>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</si>
  <si>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</si>
  <si>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</si>
  <si>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</si>
  <si>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</si>
  <si>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</si>
  <si>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</si>
  <si>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</si>
  <si>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</si>
  <si>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</si>
  <si>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</si>
  <si>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</si>
  <si>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</si>
  <si>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</si>
  <si>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</si>
  <si>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</si>
  <si>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</si>
  <si>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</si>
  <si>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</si>
  <si>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</si>
  <si>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</si>
  <si>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</si>
  <si>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</si>
  <si>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</si>
  <si>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CONJUNTO DE UM (1) INTERRUPTOR SIMPLES, CORRENTE 10A, TENSÃO 250V, (10A-250V) E UMA (1) TOMADA PADRÃO, TRÊS (3) POLOS, CORRENTE 10A, TENSÃO 250V, (2P+T/10A-250V), COM PLACA 4"X2" DE DOIS (2) POSTOS, INCLUSIVE FORNECIMENTO, INSTALAÇÃO, SUPORTE, MÓDULO E PLACA</t>
  </si>
  <si>
    <t>ED-15768</t>
  </si>
  <si>
    <t>CONJUNTO DE UM (1) INTERRUPTOR SIMPLES, CORRENTE 10A, TENSÃO 250V, (10A-250V) E UMA (1) TOMADA PADRÃO, TRÊS (3) POLOS, CORRENTE 20A, TENSÃO 250V, (2P+T/20A-250V), COM PLACA 4"X2" DE DOIS (2) POSTOS, INCLUSIVE FORNECIMENTO, INSTALAÇÃO, SUPORTE, MÓDULO E PLACA</t>
  </si>
  <si>
    <t>ED-15778</t>
  </si>
  <si>
    <t>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</si>
  <si>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ED-15780</t>
  </si>
  <si>
    <t>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</si>
  <si>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ED-15777</t>
  </si>
  <si>
    <t>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</si>
  <si>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</si>
  <si>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</si>
  <si>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</si>
  <si>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</si>
  <si>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</si>
  <si>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</si>
  <si>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</si>
  <si>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</si>
  <si>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</si>
  <si>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</si>
  <si>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</si>
  <si>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</si>
  <si>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</si>
  <si>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</si>
  <si>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</si>
  <si>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</si>
  <si>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</si>
  <si>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</si>
  <si>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</si>
  <si>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</si>
  <si>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</si>
  <si>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</si>
  <si>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</si>
  <si>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</si>
  <si>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ED-15754</t>
  </si>
  <si>
    <t>CONJUNTO DE UMA (1) TOMADA USB (CONECTOR USB TIPO A), CORRENTE 1A, TENSÃO 5V, (1A-5V), COM PLACA 4"X2" DE UM (1) POSTO, INCLUSIVE FORNECIMENTO, INSTALAÇÃO, SUPORTE, MÓDULO E PLACA</t>
  </si>
  <si>
    <t>ED-49115</t>
  </si>
  <si>
    <t>CONJUNTO PARA CONDULETE DE 3/4" (20MM) COM UM (1) INTERRUPTOR PARALELO, CORRENTE 10A, TENSÃO 250V, (10A-250V) E PLACA DE UM (1) POSTO, INCLUSIVE FORNECIMENTO, INSTALAÇÃO, SUPORTE, MÓDULO E PLACA, EXCLUSIVE CONDULETE</t>
  </si>
  <si>
    <t>ED-49114</t>
  </si>
  <si>
    <t>CONJUNTO PARA CONDULETE DE 3/4" (20MM) COM UM (1) INTERRUPTOR SIMPLES, CORRENTE 10A, TENSÃO 250V, (10A-250V) E PLACA DE UM (1) POSTO, INCLUSIVE FORNECIMENTO, INSTALAÇÃO, SUPORTE, MÓDULO E PLACA, EXCLUSIVE CONDULETE</t>
  </si>
  <si>
    <t>ED-49116</t>
  </si>
  <si>
    <t>CONJUNTO PARA CONDULETE DE 3/4" (20MM) COM UMA (1) TOMADA PADRÃO, TRÊS (3) POLOS, CORRENTE 10A, TENSÃO 250V, (2P+T/10A-250V) E PLACA DE UM (1) POSTO, INCLUSIVE FORNECIMENTO, INSTALAÇÃO, SUPORTE, MÓDULO E PLACA, EXCLUSIVE CONDULETE</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</si>
  <si>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</si>
  <si>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</si>
  <si>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</si>
  <si>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</si>
  <si>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</si>
  <si>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</si>
  <si>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</si>
  <si>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</si>
  <si>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</si>
  <si>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</si>
  <si>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</si>
  <si>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</si>
  <si>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</si>
  <si>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</si>
  <si>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</si>
  <si>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</si>
  <si>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</si>
  <si>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</si>
  <si>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</si>
  <si>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</si>
  <si>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</si>
  <si>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</si>
  <si>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</si>
  <si>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MÓDULO TOMADA USB (CONECTOR USB TIPO A), CORRENTE 1A, TENSÃO 5V, (1A-5V), INCLUSIVE FORNECIMENTO E INSTALAÇÃO, EXCLUSIVE PLACA E SUPORTE</t>
  </si>
  <si>
    <t>ED-49483</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</si>
  <si>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</si>
  <si>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</si>
  <si>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</si>
  <si>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</si>
  <si>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</si>
  <si>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</si>
  <si>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</si>
  <si>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</si>
  <si>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</si>
  <si>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</si>
  <si>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</si>
  <si>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</si>
  <si>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</si>
  <si>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</si>
  <si>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</si>
  <si>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</si>
  <si>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</si>
  <si>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</si>
  <si>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</si>
  <si>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</si>
  <si>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ED-17955</t>
  </si>
  <si>
    <t>CONDULETE DE ALUMÍNIO, TIPO "B", DIÂMETRO DE SAÍDA 1" (25MM), EXCLUSIVE MÓDULO E PLACA, INCLUSIVE FIXAÇÃO</t>
  </si>
  <si>
    <t>ED-17956</t>
  </si>
  <si>
    <t>CONDULETE DE ALUMÍNIO, TIPO "B", DIÂMETRO DE SAÍDA 1.1/4" (32MM), EXCLUSIVE MÓDULO E PLACA, INCLUSIVE FIXAÇÃO</t>
  </si>
  <si>
    <t>ED-17958</t>
  </si>
  <si>
    <t>CONDULETE DE ALUMÍNIO, TIPO "B", DIÂMETRO DE SAÍDA 2" (50MM), EXCLUSIVE MÓDULO E PLACA, INCLUSIVE FIXAÇÃO</t>
  </si>
  <si>
    <t>ED-17954</t>
  </si>
  <si>
    <t>CONDULETE DE ALUMÍNIO, TIPO "B", DIÂMETRO DE SAÍDA 3/4" (20MM), EXCLUSIVE MÓDULO E PLACA, INCLUSIVE FIXAÇÃO</t>
  </si>
  <si>
    <t>ED-49071</t>
  </si>
  <si>
    <t>CONDULETE DE ALUMÍNIO, TIPO "C", DIÂMETRO DE SAÍDA 1" (25MM), EXCLUSIVE MÓDULO E PLACA, INCLUSIVE FIXAÇÃO</t>
  </si>
  <si>
    <t>ED-49073</t>
  </si>
  <si>
    <t>CONDULETE DE ALUMÍNIO, TIPO "C", DIÂMETRO DE SAÍDA 1.1/2" (40MM), EXCLUSIVE MÓDULO E PLACA, INCLUSIVE FIXAÇÃO</t>
  </si>
  <si>
    <t>ED-49072</t>
  </si>
  <si>
    <t>CONDULETE DE ALUMÍNIO, TIPO "C", DIÂMETRO DE SAÍDA 1.1/4" (32MM), EXCLUSIVE MÓDULO E PLACA, INCLUSIVE FIXAÇÃO</t>
  </si>
  <si>
    <t>ED-49074</t>
  </si>
  <si>
    <t>CONDULETE DE ALUMÍNIO, TIPO "C", DIÂMETRO DE SAÍDA 2" (50MM), EXCLUSIVE MÓDULO E PLACA, INCLUSIVE FIXAÇÃO</t>
  </si>
  <si>
    <t>ED-49070</t>
  </si>
  <si>
    <t>CONDULETE DE ALUMÍNIO, TIPO "C", DIÂMETRO DE SAÍDA 3/4" (20MM), EXCLUSIVE MÓDULO E PLACA, INCLUSIVE FIXAÇÃO</t>
  </si>
  <si>
    <t>ED-49080</t>
  </si>
  <si>
    <t>CONDULETE DE ALUMÍNIO, TIPO "E", DIÂMETRO DE SAÍDA 1" (25MM), EXCLUSIVE MÓDULO E PLACA, INCLUSIVE FIXAÇÃO</t>
  </si>
  <si>
    <t>ED-49082</t>
  </si>
  <si>
    <t>CONDULETE DE ALUMÍNIO, TIPO "E", DIÂMETRO DE SAÍDA 1.1/2" (40MM), EXCLUSIVE MÓDULO E PLACA, INCLUSIVE FIXAÇÃO</t>
  </si>
  <si>
    <t>ED-49081</t>
  </si>
  <si>
    <t>CONDULETE DE ALUMÍNIO, TIPO "E", DIÂMETRO DE SAÍDA 1.1/4" (32MM), EXCLUSIVE MÓDULO E PLACA, INCLUSIVE FIXAÇÃO</t>
  </si>
  <si>
    <t>ED-49083</t>
  </si>
  <si>
    <t>CONDULETE DE ALUMÍNIO, TIPO "E", DIÂMETRO DE SAÍDA 2" (50MM), EXCLUSIVE MÓDULO E PLACA, INCLUSIVE FIXAÇÃO</t>
  </si>
  <si>
    <t>ED-49079</t>
  </si>
  <si>
    <t>CONDULETE DE ALUMÍNIO, TIPO "E", DIÂMETRO DE SAÍDA 3/4" (20MM), EXCLUSIVE MÓDULO E PLACA, INCLUSIVE FIXAÇÃO</t>
  </si>
  <si>
    <t>ED-17960</t>
  </si>
  <si>
    <t>CONDULETE DE ALUMÍNIO, TIPO "LB", DIÂMETRO DE SAÍDA 1" (25MM), EXCLUSIVE MÓDULO E PLACA, INCLUSIVE FIXAÇÃO</t>
  </si>
  <si>
    <t>ED-17962</t>
  </si>
  <si>
    <t>CONDULETE DE ALUMÍNIO, TIPO "LB", DIÂMETRO DE SAÍDA 1.1/2" (40MM), EXCLUSIVE MÓDULO E PLACA, INCLUSIVE FIXAÇÃO</t>
  </si>
  <si>
    <t>ED-17961</t>
  </si>
  <si>
    <t>CONDULETE DE ALUMÍNIO, TIPO "LB", DIÂMETRO DE SAÍDA 1.1/4" (32MM), EXCLUSIVE MÓDULO E PLACA, INCLUSIVE FIXAÇÃO</t>
  </si>
  <si>
    <t>ED-17963</t>
  </si>
  <si>
    <t>CONDULETE DE ALUMÍNIO, TIPO "LB", DIÂMETRO DE SAÍDA 2" (50MM), EXCLUSIVE MÓDULO E PLACA, INCLUSIVE FIXAÇÃO</t>
  </si>
  <si>
    <t>ED-17959</t>
  </si>
  <si>
    <t>CONDULETE DE ALUMÍNIO, TIPO "LB", DIÂMETRO DE SAÍDA 3/4" (20MM), EXCLUSIVE MÓDULO E PLACA, INCLUSIVE FIXAÇÃO</t>
  </si>
  <si>
    <t>ED-49122</t>
  </si>
  <si>
    <t>CONDULETE DE ALUMÍNIO, TIPO "LL", DIÂMETRO DE SAÍDA 1" (25MM), EXCLUSIVE MÓDULO E PLACA, INCLUSIVE FIXAÇÃO</t>
  </si>
  <si>
    <t>ED-49124</t>
  </si>
  <si>
    <t>CONDULETE DE ALUMÍNIO, TIPO "LL", DIÂMETRO DE SAÍDA 1.1/2" (40MM), EXCLUSIVE MÓDULO E PLACA, INCLUSIVE FIXAÇÃO</t>
  </si>
  <si>
    <t>ED-49123</t>
  </si>
  <si>
    <t>CONDULETE DE ALUMÍNIO, TIPO "LL", DIÂMETRO DE SAÍDA 1.1/4" (32MM), EXCLUSIVE MÓDULO E PLACA, INCLUSIVE FIXAÇÃO</t>
  </si>
  <si>
    <t>ED-49125</t>
  </si>
  <si>
    <t>CONDULETE DE ALUMÍNIO, TIPO "LL", DIÂMETRO DE SAÍDA 2" (50MM), EXCLUSIVE MÓDULO E PLACA, INCLUSIVE FIXAÇÃO</t>
  </si>
  <si>
    <t>ED-49121</t>
  </si>
  <si>
    <t>CONDULETE DE ALUMÍNIO, TIPO "LL", DIÂMETRO DE SAÍDA 3/4" (20MM), EXCLUSIVE MÓDULO E PLACA, INCLUSIVE FIXAÇÃO</t>
  </si>
  <si>
    <t>ED-49107</t>
  </si>
  <si>
    <t>CONDULETE DE ALUMÍNIO, TIPO "LR", DIÂMETRO DE SAÍDA 1" (25MM), EXCLUSIVE MÓDULO E PLACA, INCLUSIVE FIXAÇÃO</t>
  </si>
  <si>
    <t>ED-49109</t>
  </si>
  <si>
    <t>CONDULETE DE ALUMÍNIO, TIPO "LR", DIÂMETRO DE SAÍDA 1.1/2" (40MM), EXCLUSIVE MÓDULO E PLACA, INCLUSIVE FIXAÇÃO</t>
  </si>
  <si>
    <t>ED-49108</t>
  </si>
  <si>
    <t>CONDULETE DE ALUMÍNIO, TIPO "LR", DIÂMETRO DE SAÍDA 1.1/4" (32MM), EXCLUSIVE MÓDULO E PLACA, INCLUSIVE FIXAÇÃO</t>
  </si>
  <si>
    <t>ED-49110</t>
  </si>
  <si>
    <t>CONDULETE DE ALUMÍNIO, TIPO "LR", DIÂMETRO DE SAÍDA 2" (50MM), EXCLUSIVE MÓDULO E PLACA, INCLUSIVE FIXAÇÃO</t>
  </si>
  <si>
    <t>ED-49106</t>
  </si>
  <si>
    <t>CONDULETE DE ALUMÍNIO, TIPO "LR", DIÂMETRO DE SAÍDA 3/4" (20MM), EXCLUSIVE MÓDULO E PLACA, INCLUSIVE FIXAÇÃO</t>
  </si>
  <si>
    <t>ED-49089</t>
  </si>
  <si>
    <t>CONDULETE DE ALUMÍNIO, TIPO "T", DIÂMETRO DE SAÍDA 1" (25MM), EXCLUSIVE MÓDULO E PLACA, INCLUSIVE FIXAÇÃO</t>
  </si>
  <si>
    <t>ED-49091</t>
  </si>
  <si>
    <t>CONDULETE DE ALUMÍNIO, TIPO "T", DIÂMETRO DE SAÍDA 1.1/2" (40MM), EXCLUSIVE MÓDULO E PLACA, INCLUSIVE FIXAÇÃO</t>
  </si>
  <si>
    <t>ED-49090</t>
  </si>
  <si>
    <t>CONDULETE DE ALUMÍNIO, TIPO "T", DIÂMETRO DE SAÍDA 1.1/4" (32MM), EXCLUSIVE MÓDULO E PLACA, INCLUSIVE FIXAÇÃO</t>
  </si>
  <si>
    <t>ED-49092</t>
  </si>
  <si>
    <t>CONDULETE DE ALUMÍNIO, TIPO "T", DIÂMETRO DE SAÍDA 2" (50MM), EXCLUSIVE MÓDULO E PLACA, INCLUSIVE FIXAÇÃO</t>
  </si>
  <si>
    <t>ED-49088</t>
  </si>
  <si>
    <t>CONDULETE DE ALUMÍNIO, TIPO "T", DIÂMETRO DE SAÍDA 3/4" (20MM), EXCLUSIVE MÓDULO E PLACA, INCLUSIVE FIXAÇÃO</t>
  </si>
  <si>
    <t>ED-17965</t>
  </si>
  <si>
    <t>CONDULETE DE ALUMÍNIO, TIPO "TB", DIÂMETRO DE SAÍDA 1" (25MM), EXCLUSIVE MÓDULO E PLACA, INCLUSIVE FIXAÇÃO</t>
  </si>
  <si>
    <t>ED-17967</t>
  </si>
  <si>
    <t>CONDULETE DE ALUMÍNIO, TIPO "TB", DIÂMETRO DE SAÍDA 1.1/2" (40MM), EXCLUSIVE MÓDULO E PLACA, INCLUSIVE FIXAÇÃO</t>
  </si>
  <si>
    <t>ED-17966</t>
  </si>
  <si>
    <t>CONDULETE DE ALUMÍNIO, TIPO "TB", DIÂMETRO DE SAÍDA 1.1/4" (32MM), EXCLUSIVE MÓDULO E PLACA, INCLUSIVE FIXAÇÃO</t>
  </si>
  <si>
    <t>ED-17968</t>
  </si>
  <si>
    <t>CONDULETE DE ALUMÍNIO, TIPO "TB", DIÂMETRO DE SAÍDA 2" (50MM), EXCLUSIVE MÓDULO E PLACA, INCLUSIVE FIXAÇÃO</t>
  </si>
  <si>
    <t>ED-17964</t>
  </si>
  <si>
    <t>CONDULETE DE ALUMÍNIO, TIPO "TB", DIÂMETRO DE SAÍDA 3/4" (20MM), EXCLUSIVE MÓDULO E PLACA, INCLUSIVE FIXAÇÃO</t>
  </si>
  <si>
    <t>ED-49098</t>
  </si>
  <si>
    <t>CONDULETE DE ALUMÍNIO, TIPO "X", DIÂMETRO DE SAÍDA 1" (25MM), EXCLUSIVE MÓDULO E PLACA, INCLUSIVE FIXAÇÃO</t>
  </si>
  <si>
    <t>ED-49100</t>
  </si>
  <si>
    <t>CONDULETE DE ALUMÍNIO, TIPO "X", DIÂMETRO DE SAÍDA 1.1/2" (40MM), EXCLUSIVE MÓDULO E PLACA, INCLUSIVE FIXAÇÃO</t>
  </si>
  <si>
    <t>ED-49099</t>
  </si>
  <si>
    <t>CONDULETE DE ALUMÍNIO, TIPO "X", DIÂMETRO DE SAÍDA 1.1/4" (32MM), EXCLUSIVE MÓDULO E PLACA, INCLUSIVE FIXAÇÃO</t>
  </si>
  <si>
    <t>ED-49101</t>
  </si>
  <si>
    <t>CONDULETE DE ALUMÍNIO, TIPO "X", DIÂMETRO DE SAÍDA 2" (50MM), EXCLUSIVE MÓDULO E PLACA, INCLUSIVE FIXAÇÃO</t>
  </si>
  <si>
    <t>ED-49097</t>
  </si>
  <si>
    <t>CONDULETE DE ALUMÍNIO, TIPO "X", DIÂMETRO DE SAÍDA 3/4" (20MM), EXCLUSIVE MÓDULO E PLACA, INCLUSIVE FIXAÇÃO</t>
  </si>
  <si>
    <t>ED-17985</t>
  </si>
  <si>
    <t>CONJUNTO PARA CONDULETE DE 1" (25MM) COM DUAS (2) TOMADA DE DADOS OU TELEFONIA (CONECTOR RJ45 CAT.6E OU RJ11) E PLACA DE DOIS (2) POSTOS, INCLUSIVE FORNECIMENTO, INSTALAÇÃO, SUPORTE, MÓDULO E PLACA, EXCLUSIVE CONDULETE</t>
  </si>
  <si>
    <t>ED-17981</t>
  </si>
  <si>
    <t>CONJUNTO PARA CONDULETE DE 1" (25MM) COM UM (1) INTERRUPTOR PARALELO, CORRENTE 10A, TENSÃO 250V, (10A-250V) E PLACA DE UM (1) POSTO, INCLUSIVE FORNECIMENTO, INSTALAÇÃO, SUPORTE, MÓDULO E PLACA, EXCLUSIVE CONDULETE</t>
  </si>
  <si>
    <t>ED-17980</t>
  </si>
  <si>
    <t>CONJUNTO PARA CONDULETE DE 1" (25MM) COM UM (1) INTERRUPTOR SIMPLES, CORRENTE 10A, TENSÃO 250V, (10A-250V) E PLACA DE UM (1) POSTO, INCLUSIVE FORNECIMENTO, INSTALAÇÃO, SUPORTE, MÓDULO E PLACA, EXCLUSIVE CONDULETE</t>
  </si>
  <si>
    <t>ED-17983</t>
  </si>
  <si>
    <t>CONJUNTO PARA CONDULETE DE 1" (25MM) COM UMA (1) TOMADA DE DADOS OU TELEFONIA (CONECTOR RJ45 CAT.6E OU RJ11) E PLACA DE UM (1) POSTO, INCLUSIVE FORNECIMENTO, INSTALAÇÃO, SUPORTE, MÓDULO E PLACA, EXCLUSIVE CONDULETE</t>
  </si>
  <si>
    <t>ED-17982</t>
  </si>
  <si>
    <t>CONJUNTO PARA CONDULETE DE 1" (25MM) COM UMA (1) TOMADA PADRÃO, TRÊS (3) POLOS, CORRENTE 10A, TENSÃO 250V, (2P+T/10A-250V) E PLACA DE UM (1) POSTO, INCLUSIVE FORNECIMENTO, INSTALAÇÃO, SUPORTE, MÓDULO E PLACA, EXCLUSIVE CONDULETE</t>
  </si>
  <si>
    <t>ED-17984</t>
  </si>
  <si>
    <t>CONJUNTO PARA CONDULETE DE 1" (25MM) COM UMA (1) TOMADA PADRÃO, TRÊS (3) POLOS, CORRENTE 20A, TENSÃO 250V, (2P+T/20A-250V) E PLACA DE UM (1) POSTO, INCLUSIVE FORNECIMENTO, INSTALAÇÃO, SUPORTE, MÓDULO E PLACA, EXCLUSIVE CONDULETE</t>
  </si>
  <si>
    <t>ED-17979</t>
  </si>
  <si>
    <t>CONJUNTO PARA CONDULETE DE 3/4" (20MM) COM DUAS (2) TOMADA DE DADOS OU TELEFONIA (CONECTOR RJ45 CAT.6E OU RJ11) E PLACA DE DOIS (2) POSTOS, INCLUSIVE FORNECIMENTO, INSTALAÇÃO, SUPORTE, MÓDULO E PLACA, EXCLUSIVE CONDULETE</t>
  </si>
  <si>
    <t>ED-17978</t>
  </si>
  <si>
    <t>CONJUNTO PARA CONDULETE DE 3/4" (20MM) COM UMA (1) TOMADA PADRÃO, TRÊS (3) POLOS, CORRENTE 20A, TENSÃO 250V, (2P+T/20A-250V) E PLACA DE UM (1) POSTO, INCLUSIVE FORNECIMENTO, INSTALAÇÃO, SUPORTE, MÓDULO E PLACA, EXCLUSIVE CONDULETE</t>
  </si>
  <si>
    <t>ED-17991</t>
  </si>
  <si>
    <t>PLACA CEGA PARA CONDULETE, COM DIÂMETRO DE SAÍDA 1" (25MM), EXCLUSIVE CONDULETE</t>
  </si>
  <si>
    <t>ED-17993</t>
  </si>
  <si>
    <t>PLACA CEGA PARA CONDULETE, COM DIÂMETRO DE SAÍDA 1.1/2" (40MM), EXCLUSIVE CONDULETE</t>
  </si>
  <si>
    <t>ED-17992</t>
  </si>
  <si>
    <t>PLACA CEGA PARA CONDULETE, COM DIÂMETRO DE SAÍDA 1.1/4" (32MM), EXCLUSIVE CONDULETE</t>
  </si>
  <si>
    <t>ED-17994</t>
  </si>
  <si>
    <t>PLACA CEGA PARA CONDULETE, COM DIÂMETRO DE SAÍDA 2" (50MM), EXCLUSIVE CONDULETE</t>
  </si>
  <si>
    <t>ED-17990</t>
  </si>
  <si>
    <t>PLACA CEGA PARA CONDULETE, COM DIÂMETRO DE SAÍDA 3/4" (20MM), EXCLUSIVE CONDULETE</t>
  </si>
  <si>
    <t>ED-17951</t>
  </si>
  <si>
    <t>ELETRODUTO FLEXÍVEL CORRUGADO, PVC, ANTI-CHAMA, DN 20MM (1/2"), APLICADO EM ALVENARIA, EXCLUSIVE RASGO</t>
  </si>
  <si>
    <t>ED-49413</t>
  </si>
  <si>
    <t>ELETRODUTO FLEXÍVEL CORRUGADO, PVC, ANTI-CHAMA, DN 20MM (1/2"), APLICADO EM ALVENARIA, INCLUSIVE RASGO</t>
  </si>
  <si>
    <t>ED-17952</t>
  </si>
  <si>
    <t>ELETRODUTO FLEXÍVEL CORRUGADO, PVC, ANTI-CHAMA, DN 25MM (3/4"), APLICADO EM ALVENARIA, EXCLUSIVE RASGO</t>
  </si>
  <si>
    <t>ED-49414</t>
  </si>
  <si>
    <t>ELETRODUTO FLEXÍVEL CORRUGADO, PVC, ANTI-CHAMA, DN 25MM (3/4"), APLICADO EM ALVENARIA, INCLUSIVE RASGO</t>
  </si>
  <si>
    <t>ED-17953</t>
  </si>
  <si>
    <t>ELETRODUTO FLEXÍVEL CORRUGADO, PVC, ANTI-CHAMA, DN 32MM (1"), APLICADO EM ALVENARIA, EXCLUSIVE RASGO</t>
  </si>
  <si>
    <t>ED-7249</t>
  </si>
  <si>
    <t>ELETRODUTO FLEXÍVEL, EM AÇO GALVANIZADO, REVESTIDO EXTERNAMENTE COM PVC PRETO (1"), INCLUSIVE CONEXÕES, SUPORTES E FIXAÇÃO</t>
  </si>
  <si>
    <t>ED-7251</t>
  </si>
  <si>
    <t>ELETRODUTO FLEXÍVEL, EM AÇO GALVANIZADO, REVESTIDO EXTERNAMENTE COM PVC PRETO (1.1/2"), INCLUSIVE CONEXÕES, SUPORTES E FIXAÇÃO</t>
  </si>
  <si>
    <t>ED-7250</t>
  </si>
  <si>
    <t>ELETRODUTO FLEXÍVEL, EM AÇO GALVANIZADO, REVESTIDO EXTERNAMENTE COM PVC PRETO (1.1/4"), INCLUSIVE CONEXÕES, SUPORTES E FIXAÇÃO</t>
  </si>
  <si>
    <t>ED-7252</t>
  </si>
  <si>
    <t>ELETRODUTO FLEXÍVEL, EM AÇO GALVANIZADO, REVESTIDO EXTERNAMENTE COM PVC PRETO (2"), INCLUSIVE CONEXÕES, SUPORTES E FIXAÇÃO</t>
  </si>
  <si>
    <t>ED-7253</t>
  </si>
  <si>
    <t>ELETRODUTO FLEXÍVEL, EM AÇO GALVANIZADO, REVESTIDO EXTERNAMENTE COM PVC PRETO (2.1/2"), INCLUSIVE CONEXÕES, SUPORTES E FIXAÇÃO</t>
  </si>
  <si>
    <t>ED-7248</t>
  </si>
  <si>
    <t>ELETRODUTO FLEXÍVEL, EM AÇO GALVANIZADO, REVESTIDO EXTERNAMENTE COM PVC PRETO (3/4"), INCLUSIVE CONEXÕES, SUPORTES E FIXAÇÃO</t>
  </si>
  <si>
    <t>ED-49315</t>
  </si>
  <si>
    <t>ELETRODUTO DE PVC RÍGIDO ROSCÁVEL, DN 100 MM (4"), INCLUSIVE CONEXÕES, SUPORTES E FIXAÇÃO</t>
  </si>
  <si>
    <t>ED-49307</t>
  </si>
  <si>
    <t>ELETRODUTO DE PVC RÍGIDO ROSCÁVEL, DN 16 MM (1/2"), INCLUSIVE CONEXÕES, SUPORTES E FIXAÇÃO</t>
  </si>
  <si>
    <t>ED-49308</t>
  </si>
  <si>
    <t>ELETRODUTO DE PVC RÍGIDO ROSCÁVEL, DN 20 MM (3/4"), INCLUSIVE CONEXÕES, SUPORTES E FIXAÇÃO</t>
  </si>
  <si>
    <t>ED-49309</t>
  </si>
  <si>
    <t>ELETRODUTO DE PVC RÍGIDO ROSCÁVEL, DN 25 MM (1"), INCLUSIVE CONEXÕES, SUPORTES E FIXAÇÃO</t>
  </si>
  <si>
    <t>ED-49310</t>
  </si>
  <si>
    <t>ELETRODUTO DE PVC RÍGIDO ROSCÁVEL, DN 32 MM (1.1/4"), INCLUSIVE CONEXÕES, SUPORTES E FIXAÇÃO</t>
  </si>
  <si>
    <t>ED-49311</t>
  </si>
  <si>
    <t>ELETRODUTO DE PVC RÍGIDO ROSCÁVEL, DN 40 MM (1.1/2"), INCLUSIVE CONEXÕES, SUPORTES E FIXAÇÃO</t>
  </si>
  <si>
    <t>ED-49312</t>
  </si>
  <si>
    <t>ELETRODUTO DE PVC RÍGIDO ROSCÁVEL, DN 50 MM (2"), INCLUSIVE CONEXÕES, SUPORTES E FIXAÇÃO</t>
  </si>
  <si>
    <t>ED-49313</t>
  </si>
  <si>
    <t>ELETRODUTO DE PVC RÍGIDO ROSCÁVEL, DN 60 MM (2.1/2"), INCLUSIVE CONEXÕES, SUPORTES E FIXAÇÃO</t>
  </si>
  <si>
    <t>ED-49314</t>
  </si>
  <si>
    <t>ELETRODUTO DE PVC RÍGIDO ROSCÁVEL, DN 75 MM (3"), INCLUSIVE CONEXÕES, SUPORTES E FIXAÇÃO</t>
  </si>
  <si>
    <t>ED-17935</t>
  </si>
  <si>
    <t>SONDAGEM DE ELETRODUTO/DUTOS COM ARAME GALVANIZADO, DIÂMETRO DO FIO 1,24MM, 18 BWG, INCLUSIVE FORNECIMENTO E INSTALAÇÃO</t>
  </si>
  <si>
    <t>ED-49316</t>
  </si>
  <si>
    <t>ELETRODUTO DE AÇO GALVANIZADO LEVE, INCLUSIVE CONEXÕES, SUPORTES E FIXAÇÃO DN 15 (1/2")</t>
  </si>
  <si>
    <t>ED-49317</t>
  </si>
  <si>
    <t>ELETRODUTO DE AÇO GALVANIZADO LEVE, INCLUSIVE CONEXÕES, SUPORTES E FIXAÇÃO DN 20 (3/4")</t>
  </si>
  <si>
    <t>ED-49318</t>
  </si>
  <si>
    <t>ELETRODUTO DE AÇO GALVANIZADO LEVE, INCLUSIVE CONEXÕES, SUPORTES E FIXAÇÃO DN 25 (1")</t>
  </si>
  <si>
    <t>ED-49324</t>
  </si>
  <si>
    <t>ELETRODUTO DE AÇO GALVANIZADO MÉDIO, INCLUSIVE CONEXÕES, SUPORTES E FIXAÇÃO DN 100 (4")</t>
  </si>
  <si>
    <t>ED-49319</t>
  </si>
  <si>
    <t>ELETRODUTO DE AÇO GALVANIZADO MÉDIO, INCLUSIVE CONEXÕES, SUPORTES E FIXAÇÃO DN 32 (1.1/4")</t>
  </si>
  <si>
    <t>ED-49320</t>
  </si>
  <si>
    <t>ELETRODUTO DE AÇO GALVANIZADO MÉDIO, INCLUSIVE CONEXÕES, SUPORTES E FIXAÇÃO DN 40 (1.1/2")</t>
  </si>
  <si>
    <t>ED-49321</t>
  </si>
  <si>
    <t>ELETRODUTO DE AÇO GALVANIZADO MÉDIO, INCLUSIVE CONEXÕES, SUPORTES E FIXAÇÃO DN 50 (2")</t>
  </si>
  <si>
    <t>ED-49322</t>
  </si>
  <si>
    <t>ELETRODUTO DE AÇO GALVANIZADO MÉDIO, INCLUSIVE CONEXÕES, SUPORTES E FIXAÇÃO DN 65 (2.1/2")</t>
  </si>
  <si>
    <t>ED-49323</t>
  </si>
  <si>
    <t>ELETRODUTO DE AÇO GALVANIZADO MÉDIO, INCLUSIVE CONEXÕES, SUPORTES E FIXAÇÃO DN 80 (3")</t>
  </si>
  <si>
    <t>ED-49333</t>
  </si>
  <si>
    <t>ELETRODUTO DE AÇO GALVANIZADO PESADO, INCLUSIVE CONEXÕES, SUPORTES E FIXAÇÃO DN 100 (4")</t>
  </si>
  <si>
    <t>ED-49325</t>
  </si>
  <si>
    <t>ELETRODUTO DE AÇO GALVANIZADO PESADO, INCLUSIVE CONEXÕES, SUPORTES E FIXAÇÃO DN 15 (1/2")</t>
  </si>
  <si>
    <t>ED-49326</t>
  </si>
  <si>
    <t>ELETRODUTO DE AÇO GALVANIZADO PESADO, INCLUSIVE CONEXÕES, SUPORTES E FIXAÇÃO DN 20 (3/4")</t>
  </si>
  <si>
    <t>ED-49327</t>
  </si>
  <si>
    <t>ELETRODUTO DE AÇO GALVANIZADO PESADO, INCLUSIVE CONEXÕES, SUPORTES E FIXAÇÃO DN 25 (1")</t>
  </si>
  <si>
    <t>ED-49328</t>
  </si>
  <si>
    <t>ELETRODUTO DE AÇO GALVANIZADO PESADO, INCLUSIVE CONEXÕES, SUPORTES E FIXAÇÃO DN 32 (1.1/4")</t>
  </si>
  <si>
    <t>ED-49329</t>
  </si>
  <si>
    <t>ELETRODUTO DE AÇO GALVANIZADO PESADO, INCLUSIVE CONEXÕES, SUPORTES E FIXAÇÃO DN 40 (1.1/2")</t>
  </si>
  <si>
    <t>ED-49330</t>
  </si>
  <si>
    <t>ELETRODUTO DE AÇO GALVANIZADO PESADO, INCLUSIVE CONEXÕES, SUPORTES E FIXAÇÃO DN 50 (2")</t>
  </si>
  <si>
    <t>ED-49331</t>
  </si>
  <si>
    <t>ELETRODUTO DE AÇO GALVANIZADO PESADO, INCLUSIVE CONEXÕES, SUPORTES E FIXAÇÃO DN 65 (2.1/2")</t>
  </si>
  <si>
    <t>ED-49332</t>
  </si>
  <si>
    <t>ELETRODUTO DE AÇO GALVANIZADO PESADO, INCLUSIVE CONEXÕES, SUPORTES E FIXAÇÃO DN 80 (3")</t>
  </si>
  <si>
    <t>ED-49463</t>
  </si>
  <si>
    <t>CAIXA DE DERIVAÇÃO TIPO "C" PARA PERFILADO EM CHAPA DE AÇO  COM TRATAMENTO PRÉ-ZINCADO, INCLUSIVE TAMPA E FIXAÇÃO</t>
  </si>
  <si>
    <t>ED-49464</t>
  </si>
  <si>
    <t>CAIXA DE DERIVAÇÃO TIPO "I" PARA PERFILADO EM CHAPA DE AÇO  COM TRATAMENTO PRÉ-ZINCADO, INCLUSIVE TAMPA E FIXAÇÃO</t>
  </si>
  <si>
    <t>ED-49465</t>
  </si>
  <si>
    <t>CAIXA DE DERIVAÇÃO TIPO "L" PARA PERFILADO EM CHAPA DE AÇO  COM TRATAMENTO PRÉ-ZINCADO, INCLUSIVE TAMPA E FIXAÇÃO</t>
  </si>
  <si>
    <t>ED-49466</t>
  </si>
  <si>
    <t>CAIXA DE DERIVAÇÃO TIPO "T" PARA PERFILADO EM CHAPA DE AÇO  COM TRATAMENTO PRÉ-ZINCADO, INCLUSIVE TAMPA E FIXAÇÃO</t>
  </si>
  <si>
    <t>ED-49467</t>
  </si>
  <si>
    <t>CAIXA DE DERIVAÇÃO TIPO "X" PARA PERFILADO EM CHAPA DE AÇO  COM TRATAMENTO PRÉ-ZINCADO, INCLUSIVE TAMPA E FIXAÇÃO</t>
  </si>
  <si>
    <t>ED-49446</t>
  </si>
  <si>
    <t>PERFILADO LISO (38X19)MM EM CHAPA DE AÇO GALVANIZADO #18, COM TRATAMENTO PRÉ-ZINCADO, INCLUSIVE FIXAÇÃO SUPERIOR, CONEXÕES E ACESSÓRIOS, EXCLUSIVE TAMPA DE ENCAIXE</t>
  </si>
  <si>
    <t>ED-49447</t>
  </si>
  <si>
    <t>PERFILADO LISO (38X38)MM EM CHAPA DE AÇO GALVANIZADO #18, COM TRATAMENTO PRÉ-ZINCADO, INCLUSIVE FIXAÇÃO SUPERIOR, CONEXÕES E ACESSÓRIOS, EXCLUSIVE TAMPA DE ENCAIXE</t>
  </si>
  <si>
    <t>ED-49448</t>
  </si>
  <si>
    <t>PERFILADO LISO (38X38)MM EM CHAPA DE AÇO GALVANIZADO #18, COM TRATAMENTO PRÉ-ZINCADO, INCLUSIVE TAMPA DE ENCAIXE, FIXAÇÃO SUPERIOR, CONEXÕES E ACESSÓRIOS</t>
  </si>
  <si>
    <t>ED-49451</t>
  </si>
  <si>
    <t>PERFILADO PERFURADO (38X38)MM EM CHAPA DE AÇO GALVANIZADO #18, COM TRATAMENTO PRÉ-ZINCADO, INCLUSIVE FIXAÇÃO SUPERIOR, CONEXÕES E ACESSÓRIOS, EXCLUSIVE TAMPA DE ENCAIXE</t>
  </si>
  <si>
    <t>ED-49450</t>
  </si>
  <si>
    <t>PERFILADO PERFURADO (38X38)MM EM CHAPA DE AÇO GALVANIZADO #18, COM TRATAMENTO PRÉ-ZINCADO, INCLUSIVE TAMPA DE ENCAIXE, FIXAÇÃO SUPERIOR, CONEXÕES E ACESSÓRIOS</t>
  </si>
  <si>
    <t>ED-49457</t>
  </si>
  <si>
    <t>SUPORTE OU GANCHO DE LUMINÁRIA PARA PERFILADO (38X38)MM, TIPO CURTO, EM CHAPA DE AÇO COM TRATAMENTO PRÉ-ZINCADO, INCLUSIVE ACESSÓRIOS E FIXAÇÃO</t>
  </si>
  <si>
    <t>ED-49458</t>
  </si>
  <si>
    <t>SUPORTE OU GANCHO DE LUMINÁRIA PARA PERFILADO (38X38)MM, TIPO LONGO, EM CHAPA DE AÇO COM TRATAMENTO PRÉ-ZINCADO, INCLUSIVE ACESSÓRIOS E FIXAÇÃO</t>
  </si>
  <si>
    <t>ED-19511</t>
  </si>
  <si>
    <t>ELETROCALHA LISA (100X100)MM EM CHAPA DE AÇO GALVANIZADO #18, COM TRATAMENTO PRÉ-ZINCADO, INCLUSIVE TAMPA DE ENCAIXE, FIXAÇÃO SUPERIOR, CONEXÕES E ACESSÓRIOS</t>
  </si>
  <si>
    <t>ED-19510</t>
  </si>
  <si>
    <t>ELETROCALHA LISA (100X50)MM EM CHAPA DE AÇO GALVANIZADO #18, COM TRATAMENTO PRÉ-ZINCADO, INCLUSIVE TAMPA DE ENCAIXE, FIXAÇÃO SUPERIOR, CONEXÕES E ACESSÓRIOS</t>
  </si>
  <si>
    <t>ED-19513</t>
  </si>
  <si>
    <t>ELETROCALHA LISA (150X100)MM EM CHAPA DE AÇO GALVANIZADO #18, COM TRATAMENTO PRÉ-ZINCADO, INCLUSIVE TAMPA DE ENCAIXE, FIXAÇÃO SUPERIOR, CONEXÕES E ACESSÓRIOS</t>
  </si>
  <si>
    <t>ED-19512</t>
  </si>
  <si>
    <t>ELETROCALHA LISA (150X50)MM EM CHAPA DE AÇO GALVANIZADO #18, COM TRATAMENTO PRÉ-ZINCADO, INCLUSIVE TAMPA DE ENCAIXE, FIXAÇÃO SUPERIOR, CONEXÕES E ACESSÓRIOS</t>
  </si>
  <si>
    <t>ED-19515</t>
  </si>
  <si>
    <t>ELETROCALHA LISA (200X100)MM EM CHAPA DE AÇO GALVANIZADO #18, COM TRATAMENTO PRÉ-ZINCADO, INCLUSIVE TAMPA DE ENCAIXE, FIXAÇÃO SUPERIOR, CONEXÕES E ACESSÓRIOS</t>
  </si>
  <si>
    <t>ED-19514</t>
  </si>
  <si>
    <t>ELETROCALHA LISA (200X50)MM EM CHAPA DE AÇO GALVANIZADO #18, COM TRATAMENTO PRÉ-ZINCADO, INCLUSIVE TAMPA DE ENCAIXE, FIXAÇÃO SUPERIOR, CONEXÕES E ACESSÓRIOS</t>
  </si>
  <si>
    <t>ED-19517</t>
  </si>
  <si>
    <t>ELETROCALHA LISA (300X100)MM EM CHAPA DE AÇO GALVANIZADO #18, COM TRATAMENTO PRÉ-ZINCADO, INCLUSIVE TAMPA DE ENCAIXE, FIXAÇÃO SUPERIOR, CONEXÕES E ACESSÓRIOS</t>
  </si>
  <si>
    <t>ED-19516</t>
  </si>
  <si>
    <t>ELETROCALHA LISA (300X50)MM EM CHAPA DE AÇO GALVANIZADO #18, COM TRATAMENTO PRÉ-ZINCADO, INCLUSIVE TAMPA DE ENCAIXE, FIXAÇÃO SUPERIOR, CONEXÕES E ACESSÓRIOS</t>
  </si>
  <si>
    <t>ED-19518</t>
  </si>
  <si>
    <t>ELETROCALHA LISA (400X100)MM EM CHAPA DE AÇO GALVANIZADO #18, COM TRATAMENTO PRÉ-ZINCADO, INCLUSIVE TAMPA DE ENCAIXE, FIXAÇÃO SUPERIOR, CONEXÕES E ACESSÓRIOS</t>
  </si>
  <si>
    <t>ED-19520</t>
  </si>
  <si>
    <t>ELETROCALHA PERFURADA (100X100)MM EM CHAPA DE AÇO GALVANIZADO #18, COM TRATAMENTO PRÉ-ZINCADO, INCLUSIVE TAMPA DE ENCAIXE, FIXAÇÃO SUPERIOR, CONEXÕES E ACESSÓRIOS</t>
  </si>
  <si>
    <t>ED-19519</t>
  </si>
  <si>
    <t>ELETROCALHA PERFURADA (100X50)MM EM CHAPA DE AÇO GALVANIZADO #18, COM TRATAMENTO PRÉ-ZINCADO, INCLUSIVE TAMPA DE ENCAIXE, FIXAÇÃO SUPERIOR, CONEXÕES E ACESSÓRIOS</t>
  </si>
  <si>
    <t>ED-19522</t>
  </si>
  <si>
    <t>ELETROCALHA PERFURADA (150X100)MM EM CHAPA DE AÇO GALVANIZADO #18, COM TRATAMENTO PRÉ-ZINCADO, INCLUSIVE TAMPA DE ENCAIXE, FIXAÇÃO SUPERIOR, CONEXÕES E ACESSÓRIOS</t>
  </si>
  <si>
    <t>ED-19521</t>
  </si>
  <si>
    <t>ELETROCALHA PERFURADA (150X50)MM EM CHAPA DE AÇO GALVANIZADO #18, COM TRATAMENTO PRÉ-ZINCADO, INCLUSIVE TAMPA DE ENCAIXE, FIXAÇÃO SUPERIOR, CONEXÕES E ACESSÓRIOS</t>
  </si>
  <si>
    <t>ED-19524</t>
  </si>
  <si>
    <t>ELETROCALHA PERFURADA (200X100)MM EM CHAPA DE AÇO GALVANIZADO #18, COM TRATAMENTO PRÉ-ZINCADO, INCLUSIVE TAMPA DE ENCAIXE, FIXAÇÃO SUPERIOR, CONEXÕES E ACESSÓRIOS</t>
  </si>
  <si>
    <t>ED-19523</t>
  </si>
  <si>
    <t>ELETROCALHA PERFURADA (200X50)MM EM CHAPA DE AÇO GALVANIZADO #18, COM TRATAMENTO PRÉ-ZINCADO, INCLUSIVE TAMPA DE ENCAIXE, FIXAÇÃO SUPERIOR, CONEXÕES E ACESSÓRIOS</t>
  </si>
  <si>
    <t>ED-19526</t>
  </si>
  <si>
    <t>ELETROCALHA PERFURADA (300X100)MM EM CHAPA DE AÇO GALVANIZADO #18, COM TRATAMENTO PRÉ-ZINCADO, INCLUSIVE TAMPA DE ENCAIXE, FIXAÇÃO SUPERIOR, CONEXÕES E ACESSÓRIOS</t>
  </si>
  <si>
    <t>ED-19525</t>
  </si>
  <si>
    <t>ELETROCALHA PERFURADA (300X50)MM EM CHAPA DE AÇO GALVANIZADO #18, COM TRATAMENTO PRÉ-ZINCADO, INCLUSIVE TAMPA DE ENCAIXE, FIXAÇÃO SUPERIOR, CONEXÕES E ACESSÓRIOS</t>
  </si>
  <si>
    <t>ED-19527</t>
  </si>
  <si>
    <t>ELETROCALHA PERFURADA (400X100)MM EM CHAPA DE AÇO GALVANIZADO #18, COM TRATAMENTO PRÉ-ZINCADO, INCLUSIVE TAMPA DE ENCAIXE, FIXAÇÃO SUPERIOR, CONEXÕES E ACESSÓRIOS</t>
  </si>
  <si>
    <t>ED-19508</t>
  </si>
  <si>
    <t>FIXAÇÃO DE ELETROCALHA/LEITO HORIZONTAL COM LARGURA MAIOR QUE 200 MM E MENOR OU IGUAL A 400 MM EM LAJE, COM SUPORTE EM PERFILADO, INCLUSIVE PERFILADO, VERGALHÃO E ACESSÓRIOS, EXCLUSIVE ELETROCALHA/LEITO</t>
  </si>
  <si>
    <t>ED-19507</t>
  </si>
  <si>
    <t>FIXAÇÃO DE ELETROCALHA/LEITO HORIZONTAL COM LARGURA MENOR OU IGUAL A 200 MM EM LAJE, COM SUPORTE EM PERFILADO, INCLUSIVE PERFILADO, VERGALHÃO E ACESSÓRIOS, EXCLUSIVE ELETROCALHA/LEITO</t>
  </si>
  <si>
    <t>ED-49461</t>
  </si>
  <si>
    <t>VERGALHÃO DE AÇO COM ROSCA TOTAL PARA PERFILADO, DIÂMETRO 1/4", INCLUSIVE FORNECIMENTO, FIXAÇÃO E INSTALAÇÃO</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</si>
  <si>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</si>
  <si>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</si>
  <si>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</si>
  <si>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</si>
  <si>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</si>
  <si>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</si>
  <si>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</si>
  <si>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</si>
  <si>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</si>
  <si>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</si>
  <si>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</si>
  <si>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</si>
  <si>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ED-49405</t>
  </si>
  <si>
    <t>LUMINÁRIA ARANDELA TIPO TARTARUGA BLINDADA COMPLETA, PARA UMA (1) LÂMPADA FLUORESCENTE COMPACTA 20W, FORNECIMENTO E INSTALAÇÃO, INCLUSIVE BASE E LÂMPADA</t>
  </si>
  <si>
    <t>ED-49404</t>
  </si>
  <si>
    <t>LUMINÁRIA ARANDELA TIPO TARTARUGA BLINDADA, PARA UMA (1) LÂMPADA BASE E-27, POTÊNCIA MÁXIMA 60W, FORNECIMENTO E INSTALAÇÃO, EXCLUSIVE BASE E LÂMPADA</t>
  </si>
  <si>
    <t>ED-49403</t>
  </si>
  <si>
    <t>LUMINÁRIA ARANDELA TIPO TARTARUGA COMPLETA, PARA UMA (1) LÂMPADA FLUORESCENTE COMPACTA 20W, FORNECIMENTO E INSTALAÇÃO, INCLUSIVE BASE E LÂMPADA</t>
  </si>
  <si>
    <t>ED-49402</t>
  </si>
  <si>
    <t>LUMINÁRIA ARANDELA TIPO TARTARUGA, PARA UMA (1) LÂMPADA BASE E-27, POTÊNCIA MÁXIMA 60W, FORNECIMENTO E INSTALAÇÃO, EXCLUSIVE BASE E LÂMPADA</t>
  </si>
  <si>
    <t>ED-49387</t>
  </si>
  <si>
    <t>LUMINÁRIA COMERCIAL CHANFRADA DE SOBREPOR COMPLETA, PARA DUAS (2) LÂMPADAS TUBULARES FLUORESCENTE 2X16W-ØT8, FORNECIMENTO E INSTALAÇÃO, INCLUSIVE BASE, REATOR E LÂMPADAS</t>
  </si>
  <si>
    <t>ED-49393</t>
  </si>
  <si>
    <t>LUMINÁRIA COMERCIAL CHANFRADA DE SOBREPOR COMPLETA, PARA DUAS (2) LÂMPADAS TUBULARES FLUORESCENTE 2X32W-ØT8, FORNECIMENTO E INSTALAÇÃO, INCLUSIVE BASE, REATOR E LÂMPADAS</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</si>
  <si>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</si>
  <si>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</si>
  <si>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</si>
  <si>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</si>
  <si>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ED-49389</t>
  </si>
  <si>
    <t>LUMINÁRIA COMERCIAL CHANFRADA DE SOBREPOR COMPLETA, PARA QUATRO (4) LÂMPADAS TUBULARES FLUORESCENTE 4X16W-ØT8, FORNECIMENTO E INSTALAÇÃO, INCLUSIVE BASE, REATOR E LÂMPADAS</t>
  </si>
  <si>
    <t>ED-49395</t>
  </si>
  <si>
    <t>LUMINÁRIA COMERCIAL CHANFRADA DE SOBREPOR COMPLETA, PARA QUATRO (4) LÂMPADAS TUBULARES FLUORESCENTE 4X32W-ØT8, FORNECIMENTO E INSTALAÇÃO, INCLUSIVE BASE, REATOR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</si>
  <si>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</si>
  <si>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</si>
  <si>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</si>
  <si>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</si>
  <si>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ED-49385</t>
  </si>
  <si>
    <t>LUMINÁRIA COMERCIAL CHANFRADA DE SOBREPOR COMPLETA, PARA UMA (1) LÂMPADA TUBULAR FLUORESCENTE 1X16W-ØT8, FORNECIMENTO E INSTALAÇÃO, INCLUSIVE BASE, REATOR E LÂMPADA</t>
  </si>
  <si>
    <t>ED-49391</t>
  </si>
  <si>
    <t>LUMINÁRIA COMERCIAL CHANFRADA DE SOBREPOR COMPLETA, PARA UMA (1) LÂMPADA TUBULAR FLUORESCENTE 1X32W-ØT8, FORNECIMENTO E INSTALAÇÃO, INCLUSIVE BASE, REATOR E LÂMPADA</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</si>
  <si>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</si>
  <si>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</si>
  <si>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</si>
  <si>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</si>
  <si>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ED-49386</t>
  </si>
  <si>
    <t>LUMINÁRIA COMERCIAL CHANFRADA DE SOBREPOR, PARA DUAS (2) LÂMPADAS TUBULARES FLUORESCENTE 2X16W-ØT8 OU 2X20W-ØT10 OU LED 2X9W-ØT8, FORNECIMENTO E INSTALAÇÃO, EXCLUSIVE BASE, REATOR E LÂMPADAS</t>
  </si>
  <si>
    <t>ED-49392</t>
  </si>
  <si>
    <t>LUMINÁRIA COMERCIAL CHANFRADA DE SOBREPOR, PARA DUAS (2) LÂMPADAS TUBULARES FLUORESCENTE 2X32W-ØT8 OU 2X40W-ØT10 OU LED 2X18W-ØT8, FORNECIMENTO E INSTALAÇÃO, EXCLUSIVE BASE, REATOR E LÂMPADAS</t>
  </si>
  <si>
    <t>ED-49388</t>
  </si>
  <si>
    <t>LUMINÁRIA COMERCIAL CHANFRADA DE SOBREPOR, PARA QUATRO (4) LÂMPADAS TUBULARES FLUORESCENTE 4X16W-ØT8 OU 4X20W-ØT10 OU LED 4X9W-ØT8, FORNECIMENTO E INSTALAÇÃO, EXCLUSIVE BASE, REATOR E LÂMPADAS</t>
  </si>
  <si>
    <t>ED-49394</t>
  </si>
  <si>
    <t>LUMINÁRIA COMERCIAL CHANFRADA DE SOBREPOR, PARA QUATRO (4) LÂMPADAS TUBULARES FLUORESCENTE 4X32W-ØT8 OU 4X40W-ØT10 OU LED 4X18W-ØT8, FORNECIMENTO E INSTALAÇÃO, EXCLUSIVE BASE, REATOR E LÂMPADAS</t>
  </si>
  <si>
    <t>ED-49384</t>
  </si>
  <si>
    <t>LUMINÁRIA COMERCIAL CHANFRADA DE SOBREPOR, PARA UMA (1) LÂMPADA TUBULAR FLUORESCENTE 1X16W-ØT8 OU 1X20W-ØT10 OU LED 1X9W-ØT8, FORNECIMENTO E INSTALAÇÃO, EXCLUSIVE BASE, REATOR E LÂMPADA</t>
  </si>
  <si>
    <t>ED-49390</t>
  </si>
  <si>
    <t>LUMINÁRIA COMERCIAL CHANFRADA DE SOBREPOR, PARA UMA (1) LÂMPADA TUBULAR FLUORESCENTE 1X32W-ØT8 OU 1X40W-ØT10 OU LED 1X18W-ØT8, FORNECIMENTO E INSTALAÇÃO, EXCLUSIVE BASE, REATOR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</si>
  <si>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</si>
  <si>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</si>
  <si>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</si>
  <si>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</si>
  <si>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</si>
  <si>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</si>
  <si>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ED-49408</t>
  </si>
  <si>
    <t>LUMINÁRIA REFLETORA PARA ILUMINAÇÃO PÚBLICA COM LÂMPADA VAPOR DE MERCÚRIO, 2 REFLETORES DE 250W EM POSTE DE CONCRETO COM 9 M DE ALTURA (COMPLETA)</t>
  </si>
  <si>
    <t>ED-49410</t>
  </si>
  <si>
    <t>LUMINÁRIA REFLETORA PARA ILUMINAÇÃO PÚBLICA COM LÂMPADA VAPOR DE MERCÚRIO, 3 REFLETORES DE 400W EM POSTE DE CONCRETO COM 11 M DE ALTURA (COMPLETA)</t>
  </si>
  <si>
    <t>ED-49409</t>
  </si>
  <si>
    <t>LUMINÁRIA REFLETORA PARA ILUMINAÇÃO PÚBLICA COM LÂMPADA VAPOR DE MERCÚRIO, 6 REFLETORES DE 400W EM POSTE DE CONCRETO COM 9 M DE ALTURA (COMPLETA)</t>
  </si>
  <si>
    <t>ED-49406</t>
  </si>
  <si>
    <t>LUMINÁRIA REFLETORA PARA ILUMINAÇÃO PÚBLICA PARA LÂMPADA VAPOR DE MERCÚRIO, SÓDIO E METÁLICA, 1 PÉTALA, POSTE DE AÇO GALVANIZADO COM 10 M DE ALTURA LIVRE (COMPLETA)</t>
  </si>
  <si>
    <t>ED-49407</t>
  </si>
  <si>
    <t>LUMINÁRIA REFLETORA PARA ILUMINAÇÃO PÚBLICA PARA LÂMPADA VAPOR DE MERCÚRIO, SÓDIO E METÁLICA, 2 PÉTALAS, POSTE DE AÇO GALVANIZADO COM 10 M DE ALTURA LIVRE (COMPLETA)</t>
  </si>
  <si>
    <t>ED-49401</t>
  </si>
  <si>
    <t>LUMINÁRIA TIPO DROPS COM BASE SUPORTE GALVANIZADA E GLOBO LEITOSO COMPLETA, PARA UMA (1) LÂMPADA FLUORESCENTE COMPACTA DE 20W, FORNECIMENTO E INSTALAÇÃO, INCLUSIVE BASE 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</si>
  <si>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</si>
  <si>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</si>
  <si>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</si>
  <si>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</si>
  <si>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ED-49400</t>
  </si>
  <si>
    <t>LUMINÁRIA TIPO DROPS COM BASE SUPORTE GALVANIZADA E GLOBO LEITOSO, PARA UMA (1) LÂMPADA BASE E-27, FORNECIMENTO E INSTALAÇÃO, EXCLUSIVE BASE E LÂMPADA</t>
  </si>
  <si>
    <t>ED-49496</t>
  </si>
  <si>
    <t>PROJETOR EXTERNO PARA LÂMPADA A VAPOR DE MERCÚRIO , DE IODETO METÁLICO OU DE SÓDIO, COM ÂNGULO REGULÁVEL, COM ALOJAMENTO PARA REATOR, COMPLETO</t>
  </si>
  <si>
    <t>ED-49514</t>
  </si>
  <si>
    <t>REATOR ELETRÔNICO, ALTO FATOR DE POTÊNCIA (A.F.P), PARTIDA RÁPIDA, PARA DUAS (2) LÂMPADAS TUBULARES, POTÊNCIA 16W, FORNECIMENTO E INSTALAÇÃO</t>
  </si>
  <si>
    <t>ED-49518</t>
  </si>
  <si>
    <t>REATOR ELETRÔNICO, ALTO FATOR DE POTÊNCIA (A.F.P), PARTIDA RÁPIDA, PARA DUAS (2) LÂMPADAS TUBULARES, POTÊNCIA 20W, FORNECIMENTO E INSTALAÇÃO</t>
  </si>
  <si>
    <t>ED-49516</t>
  </si>
  <si>
    <t>REATOR ELETRÔNICO, ALTO FATOR DE POTÊNCIA (A.F.P), PARTIDA RÁPIDA, PARA DUAS (2) LÂMPADAS TUBULARES, POTÊNCIA 32W, FORNECIMENTO E INSTALAÇÃO</t>
  </si>
  <si>
    <t>ED-49520</t>
  </si>
  <si>
    <t>REATOR ELETRÔNICO, ALTO FATOR DE POTÊNCIA (A.F.P), PARTIDA RÁPIDA, PARA DUAS (2) LÂMPADAS TUBULARES, POTÊNCIA 40W, FORNECIMENTO E INSTALAÇÃO</t>
  </si>
  <si>
    <t>ED-49513</t>
  </si>
  <si>
    <t>REATOR ELETRÔNICO, ALTO FATOR DE POTÊNCIA (A.F.P), PARTIDA RÁPIDA, PARA UMA (1) LÂMPADA TUBULAR, POTÊNCIA 16W, FORNECIMENTO E INSTALAÇÃO</t>
  </si>
  <si>
    <t>ED-49517</t>
  </si>
  <si>
    <t>REATOR ELETRÔNICO, ALTO FATOR DE POTÊNCIA (A.F.P), PARTIDA RÁPIDA, PARA UMA (1) LÂMPADA TUBULAR, POTÊNCIA 20W, FORNECIMENTO E INSTALAÇÃO</t>
  </si>
  <si>
    <t>ED-49515</t>
  </si>
  <si>
    <t>REATOR ELETRÔNICO, ALTO FATOR DE POTÊNCIA (A.F.P), PARTIDA RÁPIDA, PARA UMA (1) LÂMPADA TUBULAR, POTÊNCIA 32W, FORNECIMENTO E INSTALAÇÃO</t>
  </si>
  <si>
    <t>ED-49519</t>
  </si>
  <si>
    <t>REATOR ELETRÔNICO, ALTO FATOR DE POTÊNCIA (A.F.P), PARTIDA RÁPIDA, PARA UMA (1) LÂMPADA TUBULAR, POTÊNCIA 40W, FORNECIMENTO E INSTALAÇÃO</t>
  </si>
  <si>
    <t>ED-49371</t>
  </si>
  <si>
    <t>ED-49372</t>
  </si>
  <si>
    <t>ED-49373</t>
  </si>
  <si>
    <t>ED-49374</t>
  </si>
  <si>
    <t>ED-49370</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</si>
  <si>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</si>
  <si>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</si>
  <si>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</si>
  <si>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</si>
  <si>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</si>
  <si>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</si>
  <si>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ED-49379</t>
  </si>
  <si>
    <t>LÂMPADA MISTA DE 160W/220V</t>
  </si>
  <si>
    <t>ED-49375</t>
  </si>
  <si>
    <t>LÂMPADA TUBULAR FLUORESCENTE, BASE G13, POTÊNCIA 16W, FORNECIMENTO E INSTALAÇÃO, EXCLUSIVE REATOR E LUMINÁRIA</t>
  </si>
  <si>
    <t>ED-49377</t>
  </si>
  <si>
    <t>LÂMPADA TUBULAR FLUORESCENTE, BASE G13, POTÊNCIA 20W, FORNECIMENTO E INSTALAÇÃO, EXCLUSIVE REATOR E LUMINÁRIA</t>
  </si>
  <si>
    <t>ED-49376</t>
  </si>
  <si>
    <t>LÂMPADA TUBULAR FLUORESCENTE, BASE G13, POTÊNCIA 32W, FORNECIMENTO E INSTALAÇÃO, EXCLUSIVE REATOR E LUMINÁRIA</t>
  </si>
  <si>
    <t>ED-49378</t>
  </si>
  <si>
    <t>LÂMPADA TUBULAR FLUORESCENTE, BASE G13, POTÊNCIA 40W, FORNECIMENTO E INSTALAÇÃO, EXCLUSIVE REATOR 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</si>
  <si>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</si>
  <si>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</si>
  <si>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</si>
  <si>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</si>
  <si>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</si>
  <si>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</si>
  <si>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ED-49380</t>
  </si>
  <si>
    <t>RECEPTÁCULO DE PORCELANA PARA LÂMPADA COM ROSCA E-27, FORNECIMENTO E INSTALAÇÃO</t>
  </si>
  <si>
    <t>ED-49298</t>
  </si>
  <si>
    <t>DUTO CORRUGADO EM PEAD (POLIETILENO DE ALTA DENSIDADE), PARA PROTEÇÃO DE CABOS SUBTERRÂNEOS DN 100 MM (4")</t>
  </si>
  <si>
    <t>ED-49299</t>
  </si>
  <si>
    <t>DUTO CORRUGADO EM PEAD (POLIETILENO DE ALTA DENSIDADE), PARA PROTEÇÃO DE CABOS SUBTERRÂNEOS DN 125 MM (5")</t>
  </si>
  <si>
    <t>ED-49300</t>
  </si>
  <si>
    <t>DUTO CORRUGADO EM PEAD (POLIETILENO DE ALTA DENSIDADE), PARA PROTEÇÃO DE CABOS SUBTERRÂNEOS DN 150 MM (6")</t>
  </si>
  <si>
    <t>ED-4155</t>
  </si>
  <si>
    <t>DUTO CORRUGADO EM PEAD (POLIETILENO DE ALTA DENSIDADE), PARA PROTEÇÃO DE CABOS SUBTERRÂNEOS DN 30 MM (1.1/4")</t>
  </si>
  <si>
    <t>ED-49295</t>
  </si>
  <si>
    <t>DUTO CORRUGADO EM PEAD (POLIETILENO DE ALTA DENSIDADE), PARA PROTEÇÃO DE CABOS SUBTERRÂNEOS DN 40 MM (1.1/2")</t>
  </si>
  <si>
    <t>ED-49296</t>
  </si>
  <si>
    <t>DUTO CORRUGADO EM PEAD (POLIETILENO DE ALTA DENSIDADE), PARA PROTEÇÃO DE CABOS SUBTERRÂNEOS DN 50 MM (2")</t>
  </si>
  <si>
    <t>ED-49297</t>
  </si>
  <si>
    <t>DUTO CORRUGADO EM PEAD (POLIETILENO DE ALTA DENSIDADE), PARA PROTEÇÃO DE CABOS SUBTERRÂNEOS DN 75 MM (3")</t>
  </si>
  <si>
    <t>ED-49334</t>
  </si>
  <si>
    <t>ENVELOPE DE CONCRETO PARA PROTEÇÃO DE TUBOS DE PVC ENTERRADO - CONCRETO TIPO A FCK = 13,5 MPA</t>
  </si>
  <si>
    <t>ED-49440</t>
  </si>
  <si>
    <t>ARMAÇÃO SECUNDÁRIA DE UM ESTRIBO, EM AÇO GALVANIZADO, PARA FIXAÇÃO DE ISOLADOR ROLDANA, EXCLUSIVE ISOLADOR, INCLUSIVE INSTALAÇÃO</t>
  </si>
  <si>
    <t>ED-20579</t>
  </si>
  <si>
    <t>ENTRADA DE ENERGIA AÉREA, TIPO B1, PADRÃO CEMIG, CARGA INSTALADA DE ATÉ 10KW, BIFÁSICO, COM SAÍDA SUBTERRÂNEA, INCLUSIVE POSTE, CAIXA PARA MEDIDOR, DISJUNTOR, BARRAMENTO, ATERRAMENTO E ACESSÓRIOS</t>
  </si>
  <si>
    <t>ED-20580</t>
  </si>
  <si>
    <t>ENTRADA DE ENERGIA AÉREA, TIPO B2, PADRÃO CEMIG, CARGA INSTALADA DE 10,1KW ATÉ 15KW, BIFÁSICO, COM SAÍDA SUBTERRÂNEA, INCLUSIVE POSTE, CAIXA PARA MEDIDOR, DISJUNTOR, BARRAMENTO, ATERRAMENTO E ACESSÓRIOS</t>
  </si>
  <si>
    <t>ED-20581</t>
  </si>
  <si>
    <t>ENTRADA DE ENERGIA AÉREA, TIPO C1, PADRÃO CEMIG, CARGA INSTALADA DE ATÉ 15KVA, TRIFÁSICO, COM SAÍDA SUBTERRÂNEA, INCLUSIVE POSTE, CAIXA PARA MEDIDOR, DISJUNTOR, BARRAMENTO, ATERRAMENTO E ACESSÓRIOS</t>
  </si>
  <si>
    <t>ED-20582</t>
  </si>
  <si>
    <t>ENTRADA DE ENERGIA AÉREA, TIPO C2, PADRÃO CEMIG, CARGA INSTALADA DE 15,1KVA ATÉ 23KVA, TRIFÁSICO, COM SAÍDA SUBTERRÂNEA, INCLUSIVE POSTE, CAIXA PARA MEDIDOR, DISJUNTOR, BARRAMENTO, ATERRAMENTO E ACESSÓRIOS</t>
  </si>
  <si>
    <t>ED-20583</t>
  </si>
  <si>
    <t>ENTRADA DE ENERGIA AÉREA, TIPO C3, PADRÃO CEMIG, CARGA INSTALADA DE 23,1KVA ATÉ 27KVA, TRIFÁSICO, COM SAÍDA SUBTERRÂNEA, INCLUSIVE POSTE, CAIXA PARA MEDIDOR, DISJUNTOR, BARRAMENTO, ATERRAMENTO E ACESSÓRIOS</t>
  </si>
  <si>
    <t>ED-20584</t>
  </si>
  <si>
    <t>ENTRADA DE ENERGIA AÉREA, TIPO C4, PADRÃO CEMIG, CARGA INSTALADA DE 27,1KVA ATÉ 38KVA, TRIFÁSICO, COM SAÍDA SUBTERRÂNEA, INCLUSIVE POSTE, CAIXA PARA MEDIDOR, DISJUNTOR, BARRAMENTO, ATERRAMENTO E ACESSÓRIOS</t>
  </si>
  <si>
    <t>ED-20585</t>
  </si>
  <si>
    <t>ENTRADA DE ENERGIA AÉREA, TIPO C5, PADRÃO CEMIG, CARGA INSTALADA DE 38,1KVA ATÉ 47KVA, TRIFÁSICO, COM SAÍDA SUBTERRÂNEA, INCLUSIVE POSTE, CAIXA PARA MEDIDOR, DISJUNTOR, BARRAMENTO, ATERRAMENTO E ACESSÓRIOS</t>
  </si>
  <si>
    <t>ED-20586</t>
  </si>
  <si>
    <t>ENTRADA DE ENERGIA AÉREA, TIPO C6, PADRÃO CEMIG, CARGA INSTALADA DE 47,1KVA ATÉ 57KVA, TRIFÁSICO, COM SAÍDA SUBTERRÂNEA, INCLUSIVE POSTE, CAIXA PARA MEDIDOR, DISJUNTOR, BARRAMENTO, ATERRAMENTO E ACESSÓRIOS</t>
  </si>
  <si>
    <t>ED-20587</t>
  </si>
  <si>
    <t>ENTRADA DE ENERGIA AÉREA, TIPO C7, PADRÃO CEMIG, CARGA INSTALADA DE 57,1KVA ATÉ 66KVA, TRIFÁSICO, COM SAÍDA SUBTERRÂNEA, INCLUSIVE POSTE, CAIXA PARA MEDIDOR, DISJUNTOR, BARRAMENTO, ATERRAMENTO E ACESSÓRIOS</t>
  </si>
  <si>
    <t>ED-20588</t>
  </si>
  <si>
    <t>ENTRADA DE ENERGIA AÉREA, TIPO C8, PADRÃO CEMIG, CARGA INSTALADA DE 66,1KVA ATÉ 75KVA, TRIFÁSICO, COM SAÍDA SUBTERRÂNEA, INCLUSIVE POSTE, CAIXA PARA MEDIDOR, DISJUNTOR, BARRAMENTO, ATERRAMENTO E ACESSÓRIOS</t>
  </si>
  <si>
    <t>ED-20589</t>
  </si>
  <si>
    <t>ENTRADA DE ENERGIA AÉREA, TIPO F1, PADRÃO CEMIG, CARGA INSTALADA DE 75,1KVA ATÉ 86KVA, TRIFÁSICO, COM SAÍDA SUBTERRÂNEA, INCLUSIVE POSTE, CAIXA PARA MEDIDOR, DISJUNTOR, BARRAMENTO, ATERRAMENTO E ACESSÓRIOS</t>
  </si>
  <si>
    <t>ED-20590</t>
  </si>
  <si>
    <t>ENTRADA DE ENERGIA AÉREA, TIPO F2, PADRÃO CEMIG, CARGA INSTALADA DE 86,1KVA ATÉ 95KVA, TRIFÁSICO, COM SAÍDA SUBTERRÂNEA, INCLUSIVE POSTE, CAIXA PARA MEDIDOR, DISJUNTOR, BARRAMENTO, ATERRAMENTO E ACESSÓRIOS</t>
  </si>
  <si>
    <t>ED-20591</t>
  </si>
  <si>
    <t>ENTRADA DE ENERGIA SUBTERRÂNEA, TIPO F3, PADRÃO CEMIG, CARGA INSTALADA DE 95,1KVA ATÉ 114KVA, TRIFÁSICO, COM SAÍDA SUBTERRÂNEA, INCLUSIVE POSTE, CAIXA PARA MEDIDOR, DISJUNTOR, BARRAMENTO, ATERRAMENTO E ACESSÓRIOS</t>
  </si>
  <si>
    <t>ED-20592</t>
  </si>
  <si>
    <t>ENTRADA DE ENERGIA SUBTERRÂNEA, TIPO F4, PADRÃO CEMIG, CARGA INSTALADA DE 114,1KVA ATÉ 152KVA, TRIFÁSICO, COM SAÍDA SUBTERRÂNEA, INCLUSIVE POSTE, CAIXA PARA MEDIDOR, DISJUNTOR, BARRAMENTO, ATERRAMENTO E ACESSÓRIOS</t>
  </si>
  <si>
    <t>ED-20593</t>
  </si>
  <si>
    <t>ENTRADA DE ENERGIA SUBTERRÂNEA, TIPO F5, PADRÃO CEMIG, CARGA INSTALADA DE 152,1KVA ATÉ 171KVA, TRIFÁSICO, COM SAÍDA SUBTERRÂNEA, INCLUSIVE POSTE, CAIXA PARA MEDIDOR, DISJUNTOR, BARRAMENTO, ATERRAMENTO E ACESSÓRIOS</t>
  </si>
  <si>
    <t>ED-20594</t>
  </si>
  <si>
    <t>ENTRADA DE ENERGIA SUBTERRÂNEA, TIPO F6, PADRÃO CEMIG, CARGA INSTALADA DE 171,1KVA ATÉ 188KVA, TRIFÁSICO, COM SAÍDA SUBTERRÂNEA, INCLUSIVE POSTE, CAIXA PARA MEDIDOR, DISJUNTOR, BARRAMENTO, ATERRAMENTO E ACESSÓRIOS</t>
  </si>
  <si>
    <t>ED-20595</t>
  </si>
  <si>
    <t>ENTRADA DE ENERGIA SUBTERRÂNEA, TIPO F7, PADRÃO CEMIG, CARGA INSTALADA DE 188,1KVA ATÉ 228KVA, TRIFÁSICO, COM SAÍDA SUBTERRÂNEA, INCLUSIVE POSTE, CAIXA PARA MEDIDOR, DISJUNTOR, BARRAMENTO, ATERRAMENTO E ACESSÓRIOS</t>
  </si>
  <si>
    <t>ED-20596</t>
  </si>
  <si>
    <t>ENTRADA DE ENERGIA SUBTERRÂNEA, TIPO F8, PADRÃO CEMIG, CARGA INSTALADA DE 228,1KVA ATÉ 266KVA, TRIFÁSICO, COM SAÍDA SUBTERRÂNEA, INCLUSIVE POSTE, CAIXA PARA MEDIDOR, DISJUNTOR, BARRAMENTO, ATERRAMENTO E ACESSÓRIOS</t>
  </si>
  <si>
    <t>ED-20597</t>
  </si>
  <si>
    <t>ENTRADA DE ENERGIA SUBTERRÂNEA, TIPO F9, PADRÃO CEMIG, CARGA INSTALADA DE 266,1KVA ATÉ 304KVA, TRIFÁSICO, COM SAÍDA SUBTERRÂNEA, INCLUSIVE POSTE, CAIXA PARA MEDIDOR, DISJUNTOR, BARRAMENTO, ATERRAMENTO E ACESSÓRIOS</t>
  </si>
  <si>
    <t>ED-49443</t>
  </si>
  <si>
    <t>ISOLADOR ROLDANA EM PORCELANA, TENSÃO NOMINAL 1KV, EXCLUSIVE ARMAÇÃO SECUNDÁRIA, INCLUSIVE INSTALAÇÃO</t>
  </si>
  <si>
    <t>ED-49060</t>
  </si>
  <si>
    <t>CANALETA EM PVC PARA INSTALAÇÃO ELÉTRICA APARENTE, INCLUSIVE CONEXÕES, DIMENSÕES 20 X 10 MM</t>
  </si>
  <si>
    <t>ED-49061</t>
  </si>
  <si>
    <t>CANALETA EM PVC PARA INSTALAÇÃO ELÉTRICA APARENTE, INCLUSIVE CONEXÕES, DIMENSÕES 50 X 20 MM</t>
  </si>
  <si>
    <t>ED-49208</t>
  </si>
  <si>
    <t>CAIXA PARA MEDIÇÃO, TIPO CM-10, DIMENSÕES CONFORME PADRÃO CEMIG, EXCLUSIVE DISJUNTOR, INCLUSIVE INSTALAÇÃO</t>
  </si>
  <si>
    <t>ED-49205</t>
  </si>
  <si>
    <t>CAIXA PARA MEDIÇÃO, TIPO CM-14, COM VISOR DO LEITOR PARA VIA PÚBLICA (LVP), DIMENSÕES CONFORME PADRÃO CEMIG, EXCLUSIVE DISJUNTOR, INCLUSIVE INSTALAÇÃO</t>
  </si>
  <si>
    <t>ED-49206</t>
  </si>
  <si>
    <t>CAIXA PARA MEDIÇÃO, TIPO CM-18, DIMENSÕES CONFORME PADRÃO CEMIG, EXCLUSIVE BARRAMENTO E DISJUNTOR, INCLUSIVE INSTALAÇÃO</t>
  </si>
  <si>
    <t>ED-49211</t>
  </si>
  <si>
    <t>CAIXA PARA MEDIÇÃO, TIPO CM-18, DIMENSÕES CONFORME PADRÃO CEMIG, EXCLUSIVE DISJUNTOR, INCLUSIVE BARRAMENTO PARA DISJUNTOR DE 1000A ATÉ 1250A E INSTALAÇÃO</t>
  </si>
  <si>
    <t>ED-49207</t>
  </si>
  <si>
    <t>CAIXA PARA MEDIÇÃO, TIPO CM-18, DIMENSÕES CONFORME PADRÃO CEMIG, EXCLUSIVE DISJUNTOR, INCLUSIVE BARRAMENTO PARA DISJUNTOR DE 450A ATÉ 630A E INSTALAÇÃO</t>
  </si>
  <si>
    <t>ED-49209</t>
  </si>
  <si>
    <t>CAIXA PARA MEDIÇÃO, TIPO CM-18, DIMENSÕES CONFORME PADRÃO CEMIG, EXCLUSIVE DISJUNTOR, INCLUSIVE BARRAMENTO PARA DISJUNTOR DE 700A ATÉ 800A E INSTALAÇÃO</t>
  </si>
  <si>
    <t>ED-20650</t>
  </si>
  <si>
    <t>CAIXA PARA MEDIÇÃO, TIPO CM-19, DIMENSÕES CONFORME PADRÃO CEMIG, EXCLUSIVE BARRAMENTO E DISJUNTOR, INCLUSIVE INSTALAÇÃO</t>
  </si>
  <si>
    <t>ED-49212</t>
  </si>
  <si>
    <t>CAIXA PARA MEDIÇÃO, TIPO CM-2, DIMENSÕES CONFORME PADRÃO CEMIG, EXCLUSIVE DISJUNTOR, INCLUSIVE INSTALAÇÃO</t>
  </si>
  <si>
    <t>ED-49203</t>
  </si>
  <si>
    <t>CAIXA PARA MEDIÇÃO, TIPO CM-3, COM VISOR DO LEITOR PARA VIA PÚBLICA (LVP), DIMENSÕES CONFORME PADRÃO CEMIG, EXCLUSIVE DISJUNTOR, INCLUSIVE INSTALAÇÃO</t>
  </si>
  <si>
    <t>ED-49210</t>
  </si>
  <si>
    <t>CAIXA PARA MEDIÇÃO, TIPO CM-4, DIMENSÕES CONFORME PADRÃO CEMIG, EXCLUSIVE DISJUNTOR, INCLUSIVE INSTALAÇÃO</t>
  </si>
  <si>
    <t>ED-20649</t>
  </si>
  <si>
    <t>CAIXA PARA MEDIÇÃO, TIPO CM-9, DIMENSÕES CONFORME PADRÃO CEMIG, EXCLUSIVE DISJUNTOR, INCLUSIVE INSTALAÇÃO</t>
  </si>
  <si>
    <t>ED-49506</t>
  </si>
  <si>
    <t>QUADRO DE DISTRIBUIÇÃO DE LUZ EM PVC DE EMBUTIR, ATÉ 16 DIVISÕES MODULARES, DIMENSÕES EXTERNAS 260 X 310 X 85 MM</t>
  </si>
  <si>
    <t>ED-49505</t>
  </si>
  <si>
    <t>QUADRO DE DISTRIBUIÇÃO DE LUZ EM PVC DE EMBUTIR, ATÉ 8 DIVISÕES MODULARES, DIMENSÕES EXTERNAS 160 X 240 X 89 MM</t>
  </si>
  <si>
    <t>ED-49499</t>
  </si>
  <si>
    <t>QUADRO DE DISTRIBUIÇÃO PARA 12 MÓDULOS COM BARRAMENTO E CHAVE</t>
  </si>
  <si>
    <t>ED-49500</t>
  </si>
  <si>
    <t>QUADRO DE DISTRIBUIÇÃO PARA 20 MÓDULOS COM BARRAMENTO 100 A</t>
  </si>
  <si>
    <t>ED-49501</t>
  </si>
  <si>
    <t>QUADRO DE DISTRIBUIÇÃO PARA 24 MÓDULOS COM BARRAMENTO 100 A</t>
  </si>
  <si>
    <t>ED-49502</t>
  </si>
  <si>
    <t>QUADRO DE DISTRIBUIÇÃO PARA 36 MÓDULOS COM BARRAMENTO 100 A</t>
  </si>
  <si>
    <t>ED-49503</t>
  </si>
  <si>
    <t>QUADRO DE DISTRIBUIÇÃO PARA 42 MÓDULOS COM BARRAMENTO 100 A</t>
  </si>
  <si>
    <t>ED-49504</t>
  </si>
  <si>
    <t>QUADRO DE DISTRIBUIÇÃO PARA 50 MÓDULOS COM BARRAMENTO 100 A</t>
  </si>
  <si>
    <t>ED-49498</t>
  </si>
  <si>
    <t>QUADRO DE DISTRIBUIÇÃO PARA 8 MÓDULOS COM BARRAMENTO E CHAVE</t>
  </si>
  <si>
    <t>ED-15114</t>
  </si>
  <si>
    <t>ED-15115</t>
  </si>
  <si>
    <t>ED-15116</t>
  </si>
  <si>
    <t>ED-15117</t>
  </si>
  <si>
    <t>ED-49507</t>
  </si>
  <si>
    <t>QUADRO DE COMANDO PARA BOMBA P = 0,5 CV, RECALQUE</t>
  </si>
  <si>
    <t>ED-49508</t>
  </si>
  <si>
    <t>QUADRO DE COMANDO PARA BOMBA P = 1,0 CV, RECALQUE</t>
  </si>
  <si>
    <t>ED-49509</t>
  </si>
  <si>
    <t>QUADRO DE COMANDO PARA BOMBA P = 1,5 CV, RECALQUE</t>
  </si>
  <si>
    <t>ED-49510</t>
  </si>
  <si>
    <t>QUADRO DE COMANDO PARA BOMBA P = 2,0 CV, RECALQUE</t>
  </si>
  <si>
    <t>ED-49511</t>
  </si>
  <si>
    <t>QUADRO DE COMANDO PARA BOMBA P = 2,5 CV, RECALQUE</t>
  </si>
  <si>
    <t>ED-49512</t>
  </si>
  <si>
    <t>QUADRO DE COMANDO PARA BOMBA P = 3,0 CV, RECALQUE</t>
  </si>
  <si>
    <t>ED-50184</t>
  </si>
  <si>
    <t>QUADRO DE FORÇA PARA MOTOR DE 3,0 CV, 220V, TRIFÁSICO, CONTENDO DISPOSITIVO PARA PARTIDA MANUAL E AUTOMÁTICA ATRAVÉS DE PRESSOSTATO E SAÍDA PARA ALARME DE BOMBA EM FUNCIONAMENTO</t>
  </si>
  <si>
    <t>ED-48701</t>
  </si>
  <si>
    <t>TERMINAL PARA ATERRAMENTO E CONEXÃO DE QUADRO/PAINEL ELÉTRICO, TIPO PARAFUSO FENDIDO DE APERTO, EM LATÃO ESTANHADO, DIÂMETRO DERIVAÇÃO 2,5MM2-25MM2, INCLUSIVE INSTALAÇÃO</t>
  </si>
  <si>
    <t>ED-49172</t>
  </si>
  <si>
    <t>CAIXA ALVENARIA 70 X 70 X 50 CM PARA REFLETOR, COM GRADE, TIPO 1, INCLUSIVE ESCAVAÇÃO, REATERRO E BOTA-FORA</t>
  </si>
  <si>
    <t>ED-49173</t>
  </si>
  <si>
    <t>CAIXA ALVENARIA 90 X 90 X 65 CM PARA REFLETOR, COM GRADE, TIPO 2, INCLUSIVE ESCAVAÇÃO, REATERRO E BOTA-FORA</t>
  </si>
  <si>
    <t>ED-49497</t>
  </si>
  <si>
    <t>POSTE TELECÔNICO RETO, H = 9,00 M EM AÇO GALVANIZADO , (LIVRE)</t>
  </si>
  <si>
    <t>ED-49523</t>
  </si>
  <si>
    <t>RELÉ FOTOELÉTRICO, TENSÃO 120V COM CAPACIDADE DE CARGA 1200VA, INCLUSIVE BASE E INSTALAÇÃO</t>
  </si>
  <si>
    <t>ED-49524</t>
  </si>
  <si>
    <t>RELÉ FOTOELÉTRICO, TENSÃO 220V COM CAPACIDADE DE CARGA 1800VA, INCLUSIVE BASE E INSTALAÇÃO</t>
  </si>
  <si>
    <t>ED-49526</t>
  </si>
  <si>
    <t>SIRENE DE ALTA POTÊNCIA, TIMBRE Ø 150MM, 100DCB</t>
  </si>
  <si>
    <t>ED-49525</t>
  </si>
  <si>
    <t>SIRENE PARA ALCANCE ATÉ 500 M REF. RT-10</t>
  </si>
  <si>
    <t>ED-48371</t>
  </si>
  <si>
    <t>ESTABILIZADOR 127V, 60HZ - 5,0KVA</t>
  </si>
  <si>
    <t>ED-48365</t>
  </si>
  <si>
    <t>ED-48936</t>
  </si>
  <si>
    <t>CABO TELEFÔNICO CCE-APL-50.2</t>
  </si>
  <si>
    <t>ED-48937</t>
  </si>
  <si>
    <t>CABO TELEFÔNICO CCE-APL-50.3</t>
  </si>
  <si>
    <t>ED-48938</t>
  </si>
  <si>
    <t>CABO TELEFÔNICO CCE-APL-50.4</t>
  </si>
  <si>
    <t>ED-48939</t>
  </si>
  <si>
    <t>CABO TELEFÔNICO CCE-APL-50.5</t>
  </si>
  <si>
    <t>ED-48940</t>
  </si>
  <si>
    <t>CABO TELEFÔNICO CCE-APL-50.6</t>
  </si>
  <si>
    <t>ED-48931</t>
  </si>
  <si>
    <t>CABO TELEFÔNICO CI 50.10</t>
  </si>
  <si>
    <t>ED-48935</t>
  </si>
  <si>
    <t>CABO TELEFÔNICO CI 50.100</t>
  </si>
  <si>
    <t>ED-48932</t>
  </si>
  <si>
    <t>CABO TELEFÔNICO CI 50.20</t>
  </si>
  <si>
    <t>ED-48933</t>
  </si>
  <si>
    <t>CABO TELEFÔNICO CI 50.30</t>
  </si>
  <si>
    <t>ED-48934</t>
  </si>
  <si>
    <t>CABO TELEFÔNICO CI 50.50</t>
  </si>
  <si>
    <t>ED-48941</t>
  </si>
  <si>
    <t>CABO TELEFÔNICO CTP-APL-5N 50.10</t>
  </si>
  <si>
    <t>ED-48945</t>
  </si>
  <si>
    <t>CABO TELEFÔNICO CTP-APL-5N 50.100</t>
  </si>
  <si>
    <t>ED-48942</t>
  </si>
  <si>
    <t>CABO TELEFÔNICO CTP-APL-5N 50.20</t>
  </si>
  <si>
    <t>ED-48943</t>
  </si>
  <si>
    <t>CABO TELEFÔNICO CTP-APL-5N 50.30</t>
  </si>
  <si>
    <t>ED-48944</t>
  </si>
  <si>
    <t>CABO TELEFÔNICO CTP-APL-5N 50.50</t>
  </si>
  <si>
    <t>ED-49341</t>
  </si>
  <si>
    <t>FIO TELEFÔNICO EXTERNO 2 X 100 - FE</t>
  </si>
  <si>
    <t>ED-49340</t>
  </si>
  <si>
    <t>FIO TELEFÔNICO (FI) EM COBRE ELETROLÍTICO ESTANHADO DE SEÇÃO MACIÇA, ESP. 0,60MM (2X0,60MM), UM (1) PAR TORCIDO, ISOLAMENTO EM CLORETO DE POLIVINILA (PVC) - FORNECIMENTO E INSTALAÇÃO</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</si>
  <si>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</si>
  <si>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</si>
  <si>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</si>
  <si>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</si>
  <si>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ED-15795</t>
  </si>
  <si>
    <t>CONJUNTO DE DUAS (2) TOMADAS TELEFÔNICAS (CONECTOR RJ11), COM PLACA 4"X4" DE DOIS (2) POSTOS, INCLUSIVE FORNECIMENTO, INSTALAÇÃO, SUPORTE, MÓDULO E PLACA</t>
  </si>
  <si>
    <t>ED-15752</t>
  </si>
  <si>
    <t>CONJUNTO DE UMA (1) TOMADA DE DADOS (CONECTOR RJ45 CAT.6E),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</si>
  <si>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</si>
  <si>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</si>
  <si>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</si>
  <si>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</si>
  <si>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ED-49119</t>
  </si>
  <si>
    <t>CONJUNTO PARA CONDULETE DE 3/4" (20MM) COM UMA (1) TOMADA DE DADOS OU TELEFONIA (CONECTOR RJ45 CAT.6E OU RJ11) E PLACA DE UM (1) POSTO, INCLUSIVE FORNECIMENTO, INSTALAÇÃO, SUPORTE, MÓDULO E PLACA, EXCLUSIVE CONDULETE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</si>
  <si>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</si>
  <si>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</si>
  <si>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</si>
  <si>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</si>
  <si>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</si>
  <si>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</si>
  <si>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ED-48383</t>
  </si>
  <si>
    <t>TOMADA PARA LÓGICA COM CAIXA SISTEMA "X", APARENTE</t>
  </si>
  <si>
    <t>ED-48367</t>
  </si>
  <si>
    <t>CERTIFICAÇÃO DE GARANTIA DE TRANSMISSÃO DE CABOS LÓGICOS - CATEGORIA 5E</t>
  </si>
  <si>
    <t>ED-48368</t>
  </si>
  <si>
    <t>CERTIFICAÇÃO DE GARANTIA DE TRANSMISSÃO DE CABOS LÓGICOS CAT. 5/6</t>
  </si>
  <si>
    <t>ED-48362</t>
  </si>
  <si>
    <t>ANILHA (MARCADOR) PARA IDENTIFICAÇÃO DE CABOS (# 16 MM2) - 500 UN</t>
  </si>
  <si>
    <t>ED-48361</t>
  </si>
  <si>
    <t>ANILHA (MARCADOR) PARA IDENTIFICAÇÃO DE CABOS (# 6 MM2) - 500 UN</t>
  </si>
  <si>
    <t>ED-48376</t>
  </si>
  <si>
    <t>GAVETA DE VENTILAÇÃO COM 4 VENTILADORES PARA RACK 19"</t>
  </si>
  <si>
    <t>ED-48377</t>
  </si>
  <si>
    <t>ORGANIZADOR DE CABOS DE 1U PARA RACK 19"</t>
  </si>
  <si>
    <t>ED-48372</t>
  </si>
  <si>
    <t>ED-48373</t>
  </si>
  <si>
    <t>PATCH PANEL 24 POSIÇÕES, CATEGORIA COM GUIA TRASEIRO</t>
  </si>
  <si>
    <t>ED-48374</t>
  </si>
  <si>
    <t>PATCH PANEL 48 POSIÇÕES, CATEGORIA COM GUIA TRASEIRO</t>
  </si>
  <si>
    <t>ED-48375</t>
  </si>
  <si>
    <t>RÉGUA COM 8 TOMADAS (2P+T), PARA FIXAÇÃO NO RACK DE 19" (1U)</t>
  </si>
  <si>
    <t>ED-48378</t>
  </si>
  <si>
    <t>TAMPA CEGA DE 1U PARA RACK 19"</t>
  </si>
  <si>
    <t>ED-48364</t>
  </si>
  <si>
    <t>CABO COAXIAL RG-59, IMPEDÂNCIA 75 OHM, CONDUTOR EM FIO DE COBRE NU, BLINDAGEM TRANÇA FORMADA POR FIOS DE COBRE MALHA 90%</t>
  </si>
  <si>
    <t>ED-48363</t>
  </si>
  <si>
    <t>CABO COAXIAL RG-59-75 OHMS</t>
  </si>
  <si>
    <t>ED-49343</t>
  </si>
  <si>
    <t>HASTE DE AÇO COBREADA PARA ATERRAMENTO DIÂMETRO 3/4"X 2400 MM,CONFORME PADRÕES TELEBRÁS</t>
  </si>
  <si>
    <t>ED-51067</t>
  </si>
  <si>
    <t>HASTE PARA ATERRAMENTO, ALTA CAMADA, 3/4" X 3M</t>
  </si>
  <si>
    <t>ED-51056</t>
  </si>
  <si>
    <t>ED-51055</t>
  </si>
  <si>
    <t>CAIXA DE INSPEÇÃO EM PVC, DIÂMETRO DE 30CM, ALTURA DE 30CM, COM TAMPA EM FERRO FUNDIDO, EXCLUSIVE HASTE DE ATERRAMENTO, INCLUSIVE INSTALAÇÃO</t>
  </si>
  <si>
    <t>ED-48700</t>
  </si>
  <si>
    <t>ED-48702</t>
  </si>
  <si>
    <t>ED-51054</t>
  </si>
  <si>
    <t>CAIXA DE EQUALIZAÇÃO PARA USO INTERNO E EXTERNO COM 9 TERMINAIS 380X320X175MM EM AÇO E ACABAMENTO EM EPOXI</t>
  </si>
  <si>
    <t>ED-51066</t>
  </si>
  <si>
    <t>FUSÍVEL DIAZED RETARDADO 35A</t>
  </si>
  <si>
    <t>ED-51065</t>
  </si>
  <si>
    <t>FUSÍVEL DIAZED RETARDADO 63A</t>
  </si>
  <si>
    <t>ED-51092</t>
  </si>
  <si>
    <t>ED-51018</t>
  </si>
  <si>
    <t>BARRA CHATA DE ALUMÍNIO 3/4" X 1/4" X 3M</t>
  </si>
  <si>
    <t>ED-51019</t>
  </si>
  <si>
    <t>BARRA CHATA DE ALUMÍNIO 7/8" X 1/8" X 3M</t>
  </si>
  <si>
    <t>ED-51049</t>
  </si>
  <si>
    <t>CURVA DE ALUMÍNIO 3/4" X 1/4" X 300MM</t>
  </si>
  <si>
    <t>ED-51050</t>
  </si>
  <si>
    <t>CURVA DE ALUMÍNIO 7/8" X 1/8" X 300MM</t>
  </si>
  <si>
    <t>ED-51051</t>
  </si>
  <si>
    <t>CURVA DE COBRE 3/4" X 3/16" X 300MM</t>
  </si>
  <si>
    <t>ED-51022</t>
  </si>
  <si>
    <t>RE-BAR 10MM X 3M COM 3 CLIPS PARA EMENDA 8-10MM</t>
  </si>
  <si>
    <t>ED-51023</t>
  </si>
  <si>
    <t>RE-BAR 3/8" X 3,4M COM 3 CLIPS PARA EMENDA 8-10MM</t>
  </si>
  <si>
    <t>ED-51021</t>
  </si>
  <si>
    <t>RE-BAR 8MM X 4M COM 3 CLIPS PARA EMENDA 8-10MM</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</si>
  <si>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</si>
  <si>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</si>
  <si>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</si>
  <si>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</si>
  <si>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</si>
  <si>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</si>
  <si>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</si>
  <si>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</si>
  <si>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</si>
  <si>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</si>
  <si>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</si>
  <si>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</si>
  <si>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</si>
  <si>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</si>
  <si>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</si>
  <si>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</si>
  <si>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</si>
  <si>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</si>
  <si>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</si>
  <si>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</si>
  <si>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ED-51033</t>
  </si>
  <si>
    <t>CORDOALHA EM AÇO GALVANIZADO 3/8" SM COM 7 FIOS</t>
  </si>
  <si>
    <t>ED-51036</t>
  </si>
  <si>
    <t>CORDOALHA FLEXÍVEL DE COBRE ESTANHADO 25 X 300 MM COM 4 FUROS D = 11 MM</t>
  </si>
  <si>
    <t>ED-51015</t>
  </si>
  <si>
    <t>APARELHO SINALIZADOR NOTURNO DE OBSTÁCULOS AÉREO, SIMPLES, COM CÉLULA FOTOELÉTRICA, INCLUSIVE UMA (1) LÂMPADA LED, POTÊNCIA 9W, BULBO A60, E SUPORTE DE TOPO PARA MASTRO, EXCLUSIVE MASTRO</t>
  </si>
  <si>
    <t>ED-51017</t>
  </si>
  <si>
    <t>ED-51068</t>
  </si>
  <si>
    <t>MASTRO SIMPLES DE FERRO GALVANIZADO PARA PÁRA-RAIOS, ALTURA DE 3 M, Ø 40 MM (1 1/2") OU 50 MM (2"), COMPLETO</t>
  </si>
  <si>
    <t>ED-51073</t>
  </si>
  <si>
    <t>PARA-RAIO DE LATAO CROMADO, COBRE CROMADO OU ACO INOXIDAVEL, TIPO FRANKLIN</t>
  </si>
  <si>
    <t>ED-51088</t>
  </si>
  <si>
    <t>TERMINAL A COMPRESSAO EM COBRE ESTANHADO 2 FUROS PARA CABO 16 MM2</t>
  </si>
  <si>
    <t>ED-51089</t>
  </si>
  <si>
    <t>TERMINAL A COMPRESSAO EM COBRE ESTANHADO 2 FUROS PARA CABO 25 MM2</t>
  </si>
  <si>
    <t>ED-51090</t>
  </si>
  <si>
    <t>TERMINAL A COMPRESSAO EM COBRE ESTANHADO 2 FUROS PARA CABO 35 MM2</t>
  </si>
  <si>
    <t>ED-51091</t>
  </si>
  <si>
    <t>TERMINAL A COMPRESSAO EM COBRE ESTANHADO 2 FUROS PARA CABO 50 MM2</t>
  </si>
  <si>
    <t>ED-51012</t>
  </si>
  <si>
    <t>ABRAÇADEIRA GUIA PARA MASTROS SIMPLES PARA DUAS DESCIDA 1 1/2"</t>
  </si>
  <si>
    <t>ED-51013</t>
  </si>
  <si>
    <t>ABRAÇADEIRA GUIA PARA MASTROS SIMPLES PARA DUAS DESCIDA 2"</t>
  </si>
  <si>
    <t>ED-51010</t>
  </si>
  <si>
    <t>ABRAÇADEIRA GUIA PARA MASTROS SIMPLES PARA UMA DESCIDA 1 1/2"</t>
  </si>
  <si>
    <t>ED-51011</t>
  </si>
  <si>
    <t>ABRAÇADEIRA GUIA PARA MASTROS SIMPLES PARA UMA DESCIDA 2"</t>
  </si>
  <si>
    <t>ED-51016</t>
  </si>
  <si>
    <t>APARELHO SINALIZADOR NOTURNO DE OBSTÁCULOS AÉREO, DUPLO, COM CÉLULA FOTOELÉTRICA, INCLUSIVE DUAS (2) LÂMPADAS LED, POTÊNCIA 9W, BULBO A60, E SUPORTE DE TOPO PARA MASTRO, EXCLUSIVE MASTRO</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</si>
  <si>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</si>
  <si>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</si>
  <si>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</si>
  <si>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</si>
  <si>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</si>
  <si>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</si>
  <si>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</si>
  <si>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</si>
  <si>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ED-50105</t>
  </si>
  <si>
    <t>FORNECIMENTO E ASSENTAMENTO DE TUBO PVC RÍGIDO, COLETOR DE ESGOTO LISO (JEI), DN 100 MM (4"), INCLUSIVE CONEXÕES</t>
  </si>
  <si>
    <t>ED-50106</t>
  </si>
  <si>
    <t>FORNECIMENTO E ASSENTAMENTO DE TUBO PVC RÍGIDO, COLETOR DE ESGOTO LISO (JEI), DN 150 MM (6"), INCLUSIVE CONEXÕES</t>
  </si>
  <si>
    <t>ED-50107</t>
  </si>
  <si>
    <t>FORNECIMENTO E ASSENTAMENTO DE TUBO PVC RÍGIDO, COLETOR DE ESGOTO LISO (JEI), DN 200 MM (8"), INCLUSIVE CONEXÕES</t>
  </si>
  <si>
    <t>ED-50108</t>
  </si>
  <si>
    <t>FORNECIMENTO E ASSENTAMENTO DE TUBO PVC RÍGIDO, COLETOR DE ESGOTO LISO (JEI), DN 250 MM (10"), INCLUSIVE CONEXÕES</t>
  </si>
  <si>
    <t>ED-50109</t>
  </si>
  <si>
    <t>FORNECIMENTO E ASSENTAMENTO DE TUBO PVC RÍGIDO, COLETOR DE ESGOTO LISO (JEI), DN 300 MM (12"), INCLUSIVE CONEXÕES</t>
  </si>
  <si>
    <t>ED-50110</t>
  </si>
  <si>
    <t>FORNECIMENTO E ASSENTAMENTO DE TUBO PVC RÍGIDO, COLETOR DE ESGOTO LISO (JEI), DN 350 MM (14"), INCLUSIVE CONEXÕES</t>
  </si>
  <si>
    <t>ED-50111</t>
  </si>
  <si>
    <t>FORNECIMENTO E ASSENTAMENTO DE TUBO PVC RÍGIDO, COLETOR DE ESGOTO LISO (JEI), DN 400 MM (16"), INCLUSIVE CONEXÕES</t>
  </si>
  <si>
    <t>ED-50034</t>
  </si>
  <si>
    <t>FORNECIMENTO E ASSENTAMENTO DE TUBO PVC RÍGIDO, ESGOTO, PB - SÉRIE NORMAL, DN 40MM (1.1/2"), INCLUSIVE CONEXÕES</t>
  </si>
  <si>
    <t>ED-50035</t>
  </si>
  <si>
    <t>FORNECIMENTO E ASSENTAMENTO DE TUBO PVC RÍGIDO, ESGOTO, PB - SÉRIE REFORÇADO, DN 40MM (1.1/2"), INCLUSIVE CONEXÕES</t>
  </si>
  <si>
    <t>ED-50029</t>
  </si>
  <si>
    <t>FORNECIMENTO E ASSENTAMENTO DE TUBO PVC RÍGIDO, ESGOTO, PBV - SÉRIE NORMAL, DN 100 MM (4"), INCLUSIVE CONEXÕES</t>
  </si>
  <si>
    <t>ED-50030</t>
  </si>
  <si>
    <t>FORNECIMENTO E ASSENTAMENTO DE TUBO PVC RÍGIDO, ESGOTO, PBV - SÉRIE NORMAL, DN 150 MM (6"), INCLUSIVE CONEXÕES</t>
  </si>
  <si>
    <t>ED-50031</t>
  </si>
  <si>
    <t>FORNECIMENTO E ASSENTAMENTO DE TUBO PVC RÍGIDO, ESGOTO, PBV - SÉRIE NORMAL, DN 200 MM (8"), INCLUSIVE CONEXÕES</t>
  </si>
  <si>
    <t>ED-50027</t>
  </si>
  <si>
    <t>FORNECIMENTO E ASSENTAMENTO DE TUBO PVC RÍGIDO, ESGOTO, PBV - SÉRIE NORMAL, DN 50 MM (2"), INCLUSIVE CONEXÕES</t>
  </si>
  <si>
    <t>ED-50028</t>
  </si>
  <si>
    <t>FORNECIMENTO E ASSENTAMENTO DE TUBO PVC RÍGIDO, ESGOTO, PBV - SÉRIE NORMAL, DN 75 MM (3"), INCLUSIVE CONEXÕES</t>
  </si>
  <si>
    <t>ED-50038</t>
  </si>
  <si>
    <t>FORNECIMENTO E ASSENTAMENTO DE TUBO PVC RÍGIDO, ESGOTO, PBV - SÉRIE REFORÇADO, DN 100 MM (4"), INCLUSIVE CONEXÕES</t>
  </si>
  <si>
    <t>ED-50039</t>
  </si>
  <si>
    <t>FORNECIMENTO E ASSENTAMENTO DE TUBO PVC RÍGIDO, ESGOTO, PBV - SÉRIE REFORÇADO, DN 150 MM (6"), INCLUSIVE CONEXÕES</t>
  </si>
  <si>
    <t>ED-50036</t>
  </si>
  <si>
    <t>FORNECIMENTO E ASSENTAMENTO DE TUBO PVC RÍGIDO, ESGOTO, PBV - SÉRIE REFORÇADO, DN 50 MM (2"), INCLUSIVE CONEXÕES</t>
  </si>
  <si>
    <t>ED-50037</t>
  </si>
  <si>
    <t>FORNECIMENTO E ASSENTAMENTO DE TUBO PVC RÍGIDO, ESGOTO, PBV - SÉRIE REFORÇADO, DN 75 MM (3"), INCLUSIVE CONEXÕES</t>
  </si>
  <si>
    <t>ED-8847</t>
  </si>
  <si>
    <t>FORNECIMENTO E ASSENTAMENTO DE TUBO PVC RÍGIDO, VENTILAÇÃO, PBV - SÉRIE NORMAL, DN 100 MM (4"), INCLUSIVE CONEXÕES</t>
  </si>
  <si>
    <t>ED-8845</t>
  </si>
  <si>
    <t>FORNECIMENTO E ASSENTAMENTO DE TUBO PVC RÍGIDO, VENTILAÇÃO, PBV - SÉRIE NORMAL, DN 50 MM (2"), INCLUSIVE CONEXÕES</t>
  </si>
  <si>
    <t>ED-8846</t>
  </si>
  <si>
    <t>FORNECIMENTO E ASSENTAMENTO DE TUBO PVC RÍGIDO, VENTILAÇÃO, PBV - SÉRIE NORMAL, DN 75 MM (3"), INCLUSIVE CONEXÕES</t>
  </si>
  <si>
    <t>ED-49844</t>
  </si>
  <si>
    <t>ADAPTADOR SOLDÁVEL DE PVC MARROM COM FLANGES E ANEL PARA CAIXA DÁGUA Ø 20 MM X 1/2"</t>
  </si>
  <si>
    <t>ED-49845</t>
  </si>
  <si>
    <t>ADAPTADOR SOLDÁVEL DE PVC MARROM COM FLANGES E ANEL PARA CAIXA DÁGUA Ø 25 MM X 3/4"</t>
  </si>
  <si>
    <t>ED-49846</t>
  </si>
  <si>
    <t>ADAPTADOR SOLDÁVEL DE PVC MARROM COM FLANGES E ANEL PARA CAIXA DÁGUA Ø 32 MM X 1"</t>
  </si>
  <si>
    <t>ED-49847</t>
  </si>
  <si>
    <t>ADAPTADOR SOLDÁVEL DE PVC MARROM COM FLANGES E ANEL PARA CAIXA DÁGUA Ø 40 MM X 1 1/4"</t>
  </si>
  <si>
    <t>ED-49848</t>
  </si>
  <si>
    <t>ADAPTADOR SOLDÁVEL DE PVC MARROM COM FLANGES E ANEL PARA CAIXA DÁGUA Ø 50 MM X 1 1/2"</t>
  </si>
  <si>
    <t>ED-49849</t>
  </si>
  <si>
    <t>ADAPTADOR SOLDÁVEL DE PVC MARROM COM FLANGES E ANEL PARA CAIXA DÁGUA Ø 60 MM X 2"</t>
  </si>
  <si>
    <t>ED-50026</t>
  </si>
  <si>
    <t>FORNECIMENTO E ASSENTAMENTO DE TUBO PVC RÍGIDO SOLDÁVEL, ÁGUA FRIA, DN 110 MM (4"), INCLUSIVE CONEXÕES</t>
  </si>
  <si>
    <t>ED-50018</t>
  </si>
  <si>
    <t>FORNECIMENTO E ASSENTAMENTO DE TUBO PVC RÍGIDO SOLDÁVEL, ÁGUA FRIA, DN 20 MM (1/2"), INCLUSIVE CONEXÕES</t>
  </si>
  <si>
    <t>ED-50019</t>
  </si>
  <si>
    <t>FORNECIMENTO E ASSENTAMENTO DE TUBO PVC RÍGIDO SOLDÁVEL, ÁGUA FRIA, DN 25 MM (3/4") , INCLUSIVE CONEXÕES</t>
  </si>
  <si>
    <t>ED-50020</t>
  </si>
  <si>
    <t>FORNECIMENTO E ASSENTAMENTO DE TUBO PVC RÍGIDO SOLDÁVEL, ÁGUA FRIA, DN 32 MM (1") , INCLUSIVE CONEXÕES</t>
  </si>
  <si>
    <t>ED-50021</t>
  </si>
  <si>
    <t>FORNECIMENTO E ASSENTAMENTO DE TUBO PVC RÍGIDO SOLDÁVEL, ÁGUA FRIA, DN 40 MM (1.1/4"), INCLUSIVE CONEXÕES</t>
  </si>
  <si>
    <t>ED-50022</t>
  </si>
  <si>
    <t>FORNECIMENTO E ASSENTAMENTO DE TUBO PVC RÍGIDO SOLDÁVEL, ÁGUA FRIA, DN 50 MM (1.1/2"), INCLUSIVE CONEXÕES</t>
  </si>
  <si>
    <t>ED-50023</t>
  </si>
  <si>
    <t>FORNECIMENTO E ASSENTAMENTO DE TUBO PVC RÍGIDO SOLDÁVEL, ÁGUA FRIA, DN 60 MM (2"), INCLUSIVE CONEXÕES</t>
  </si>
  <si>
    <t>ED-50024</t>
  </si>
  <si>
    <t>FORNECIMENTO E ASSENTAMENTO DE TUBO PVC RÍGIDO SOLDÁVEL, ÁGUA FRIA, DN 75 MM (2.1/2"), INCLUSIVE CONEXÕES</t>
  </si>
  <si>
    <t>ED-50025</t>
  </si>
  <si>
    <t>FORNECIMENTO E ASSENTAMENTO DE TUBO PVC RÍGIDO SOLDÁVEL, ÁGUA FRIA, DN 85 MM (3"), INCLUSIVE CONEXÕES</t>
  </si>
  <si>
    <t>ED-50080</t>
  </si>
  <si>
    <t>FORNECIMENTO E ASSENTAMENTO DE TUBO PVC RÍGIDO ROSCÁVEL, ÁGUA FRIA, DN 1" (32 MM), INCLUSIVE CONEXÕES</t>
  </si>
  <si>
    <t>ED-50082</t>
  </si>
  <si>
    <t>FORNECIMENTO E ASSENTAMENTO DE TUBO PVC RÍGIDO ROSCÁVEL, ÁGUA FRIA, DN 1.1/2" (50 MM), INCLUSIVE CONEXÕES</t>
  </si>
  <si>
    <t>ED-50081</t>
  </si>
  <si>
    <t>FORNECIMENTO E ASSENTAMENTO DE TUBO PVC RÍGIDO ROSCÁVEL, ÁGUA FRIA, DN 1.1/4" (40 MM), INCLUSIVE CONEXÕES</t>
  </si>
  <si>
    <t>ED-50078</t>
  </si>
  <si>
    <t xml:space="preserve">FORNECIMENTO E ASSENTAMENTO DE TUBO PVC RÍGIDO ROSCÁVEL, ÁGUA FRIA, DN 1/2" (20 MM), INCLUSIVE CONEXÕES </t>
  </si>
  <si>
    <t>ED-50083</t>
  </si>
  <si>
    <t>FORNECIMENTO E ASSENTAMENTO DE TUBO PVC RÍGIDO ROSCÁVEL, ÁGUA FRIA, DN 2" (60 MM), INCLUSIVE CONEXÕES</t>
  </si>
  <si>
    <t>ED-50084</t>
  </si>
  <si>
    <t>FORNECIMENTO E ASSENTAMENTO DE TUBO PVC RÍGIDO ROSCÁVEL, ÁGUA FRIA, DN 2.1/2" (75 MM), INCLUSIVE CONEXÕES</t>
  </si>
  <si>
    <t>ED-50085</t>
  </si>
  <si>
    <t>FORNECIMENTO E ASSENTAMENTO DE TUBO PVC RÍGIDO ROSCÁVEL, ÁGUA FRIA, DN 3" (85 MM), INCLUSIVE CONEXÕES</t>
  </si>
  <si>
    <t>ED-50079</t>
  </si>
  <si>
    <t>FORNECIMENTO E ASSENTAMENTO DE TUBO PVC RÍGIDO ROSCÁVEL, ÁGUA FRIA, DN 3/4" (25 MM), INCLUSIVE CONEXÕES</t>
  </si>
  <si>
    <t>ED-50086</t>
  </si>
  <si>
    <t>FORNECIMENTO E ASSENTAMENTO DE TUBO PVC RÍGIDO ROSCÁVEL, ÁGUA FRIA, DN 4" (110 MM), INCLUSIVE CONEXÕES</t>
  </si>
  <si>
    <t>ED-50061</t>
  </si>
  <si>
    <t>FORNECIMENTO E ASSENTAMENTO DE TUBO DE POLIPROPILENO (PPR), PRESSÃO DE 12 KGF/CM², INCLUSIVE CONEXÕES E SUPORTES, D = 110 MM (NBR 15813)</t>
  </si>
  <si>
    <t>ED-50055</t>
  </si>
  <si>
    <t>FORNECIMENTO E ASSENTAMENTO DE TUBO DE POLIPROPILENO (PPR), PRESSÃO DE 12 KGF/CM², INCLUSIVE CONEXÕES E SUPORTES, D = 32 MM (NBR 15813)</t>
  </si>
  <si>
    <t>ED-50056</t>
  </si>
  <si>
    <t>FORNECIMENTO E ASSENTAMENTO DE TUBO DE POLIPROPILENO (PPR), PRESSÃO DE 12 KGF/CM², INCLUSIVE CONEXÕES E SUPORTES, D = 40 MM (NBR 15813)</t>
  </si>
  <si>
    <t>ED-50057</t>
  </si>
  <si>
    <t>FORNECIMENTO E ASSENTAMENTO DE TUBO DE POLIPROPILENO (PPR), PRESSÃO DE 12 KGF/CM², INCLUSIVE CONEXÕES E SUPORTES, D = 50 MM (NBR 15813)</t>
  </si>
  <si>
    <t>ED-50058</t>
  </si>
  <si>
    <t>FORNECIMENTO E ASSENTAMENTO DE TUBO DE POLIPROPILENO (PPR), PRESSÃO DE 12 KGF/CM², INCLUSIVE CONEXÕES E SUPORTES, D = 63 MM (NBR 15813)</t>
  </si>
  <si>
    <t>ED-50059</t>
  </si>
  <si>
    <t>FORNECIMENTO E ASSENTAMENTO DE TUBO DE POLIPROPILENO (PPR), PRESSÃO DE 12 KGF/CM², INCLUSIVE CONEXÕES E SUPORTES, D = 75 MM (NBR 15813)</t>
  </si>
  <si>
    <t>ED-50060</t>
  </si>
  <si>
    <t>FORNECIMENTO E ASSENTAMENTO DE TUBO DE POLIPROPILENO (PPR), PRESSÃO DE 12 KGF/CM², INCLUSIVE CONEXÕES E SUPORTES, D = 90 MM (NBR 15813)</t>
  </si>
  <si>
    <t>ED-50069</t>
  </si>
  <si>
    <t>FORNECIMENTO E ASSENTAMENTO DE TUBO DE POLIPROPILENO (PPR), PRESSÃO DE 20 KGF/CM², INCLUSIVE CONEXÕES E SUPORTES, D = 110 MM (NBR 15813)</t>
  </si>
  <si>
    <t>ED-50062</t>
  </si>
  <si>
    <t>FORNECIMENTO E ASSENTAMENTO DE TUBO DE POLIPROPILENO (PPR), PRESSÃO DE 20 KGF/CM², INCLUSIVE CONEXÕES E SUPORTES, D = 25 MM (NBR 15813)</t>
  </si>
  <si>
    <t>ED-50063</t>
  </si>
  <si>
    <t>FORNECIMENTO E ASSENTAMENTO DE TUBO DE POLIPROPILENO (PPR), PRESSÃO DE 20 KGF/CM², INCLUSIVE CONEXÕES E SUPORTES, D = 32 MM (NBR 15813)</t>
  </si>
  <si>
    <t>ED-50064</t>
  </si>
  <si>
    <t>FORNECIMENTO E ASSENTAMENTO DE TUBO DE POLIPROPILENO (PPR), PRESSÃO DE 20 KGF/CM², INCLUSIVE CONEXÕES E SUPORTES, D = 40 MM (NBR 15813)</t>
  </si>
  <si>
    <t>ED-50065</t>
  </si>
  <si>
    <t>FORNECIMENTO E ASSENTAMENTO DE TUBO DE POLIPROPILENO (PPR), PRESSÃO DE 20 KGF/CM², INCLUSIVE CONEXÕES E SUPORTES, D = 50 MM (NBR 15813)</t>
  </si>
  <si>
    <t>ED-50066</t>
  </si>
  <si>
    <t>FORNECIMENTO E ASSENTAMENTO DE TUBO DE POLIPROPILENO (PPR), PRESSÃO DE 20 KGF/CM², INCLUSIVE CONEXÕES E SUPORTES, D = 63 MM (NBR 15813)</t>
  </si>
  <si>
    <t>ED-50067</t>
  </si>
  <si>
    <t>FORNECIMENTO E ASSENTAMENTO DE TUBO DE POLIPROPILENO (PPR), PRESSÃO DE 20 KGF/CM², INCLUSIVE CONEXÕES E SUPORTES, D = 75 MM (NBR 15813)</t>
  </si>
  <si>
    <t>ED-50068</t>
  </si>
  <si>
    <t>FORNECIMENTO E ASSENTAMENTO DE TUBO DE POLIPROPILENO (PPR), PRESSÃO DE 20 KGF/CM², INCLUSIVE CONEXÕES E SUPORTES, D = 90 MM (NBR 15813)</t>
  </si>
  <si>
    <t>ED-50077</t>
  </si>
  <si>
    <t>FORNECIMENTO E ASSENTAMENTO DE TUBO DE POLIPROPILENO (PPR), PRESSÃO DE 25 KGF/CM², INCLUSIVE CONEXÕES E SUPORTES, D = 110 MM (NBR 15813)</t>
  </si>
  <si>
    <t>ED-50070</t>
  </si>
  <si>
    <t>FORNECIMENTO E ASSENTAMENTO DE TUBO DE POLIPROPILENO (PPR), PRESSÃO DE 25 KGF/CM², INCLUSIVE CONEXÕES E SUPORTES, D = 25 MM (NBR 15813)</t>
  </si>
  <si>
    <t>ED-50071</t>
  </si>
  <si>
    <t>FORNECIMENTO E ASSENTAMENTO DE TUBO DE POLIPROPILENO (PPR), PRESSÃO DE 25 KGF/CM², INCLUSIVE CONEXÕES E SUPORTES, D = 32 MM (NBR 15813)</t>
  </si>
  <si>
    <t>ED-50072</t>
  </si>
  <si>
    <t>FORNECIMENTO E ASSENTAMENTO DE TUBO DE POLIPROPILENO (PPR), PRESSÃO DE 25 KGF/CM², INCLUSIVE CONEXÕES E SUPORTES, D = 40 MM (NBR 15813)</t>
  </si>
  <si>
    <t>ED-50073</t>
  </si>
  <si>
    <t>FORNECIMENTO E ASSENTAMENTO DE TUBO DE POLIPROPILENO (PPR), PRESSÃO DE 25 KGF/CM², INCLUSIVE CONEXÕES E SUPORTES, D = 50 MM (NBR 15813)</t>
  </si>
  <si>
    <t>ED-50074</t>
  </si>
  <si>
    <t>FORNECIMENTO E ASSENTAMENTO DE TUBO DE POLIPROPILENO (PPR), PRESSÃO DE 25 KGF/CM², INCLUSIVE CONEXÕES E SUPORTES, D = 63 MM (NBR 15813)</t>
  </si>
  <si>
    <t>ED-50075</t>
  </si>
  <si>
    <t>FORNECIMENTO E ASSENTAMENTO DE TUBO DE POLIPROPILENO (PPR), PRESSÃO DE 25 KGF/CM², INCLUSIVE CONEXÕES E SUPORTES, D = 75 MM (NBR 15813)</t>
  </si>
  <si>
    <t>ED-50076</t>
  </si>
  <si>
    <t>FORNECIMENTO E ASSENTAMENTO DE TUBO DE POLIPROPILENO (PPR), PRESSÃO DE 25 KGF/CM², INCLUSIVE CONEXÕES E SUPORTES, D = 90 MM (NBR 15813)</t>
  </si>
  <si>
    <t>ED-50121</t>
  </si>
  <si>
    <t>FORNECIMENTO E ASSENTAMENTO DE TUBO DE TUBOS DE POLIETILENO RETICULADO FLEXÍVEL (PEX), INCLUSIVE CONEXÕES METÁLICAS E SUPORTES, D = 16 MM (NBR 15939)</t>
  </si>
  <si>
    <t>ED-50122</t>
  </si>
  <si>
    <t>FORNECIMENTO E ASSENTAMENTO DE TUBO DE TUBOS DE POLIETILENO RETICULADO FLEXÍVEL (PEX), INCLUSIVE CONEXÕES METÁLICAS E SUPORTES, D = 20 MM (NBR 15939)</t>
  </si>
  <si>
    <t>ED-50123</t>
  </si>
  <si>
    <t>FORNECIMENTO E ASSENTAMENTO DE TUBO DE TUBOS DE POLIETILENO RETICULADO FLEXÍVEL (PEX), INCLUSIVE CONEXÕES METÁLICAS E SUPORTES, D = 25 MM (NBR 15939)</t>
  </si>
  <si>
    <t>ED-50124</t>
  </si>
  <si>
    <t>FORNECIMENTO E ASSENTAMENTO DE TUBO DE TUBOS DE POLIETILENO RETICULADO FLEXÍVEL (PEX), INCLUSIVE CONEXÕES METÁLICAS E SUPORTES, D = 32 MM (NBR 15939)</t>
  </si>
  <si>
    <t>ED-50120</t>
  </si>
  <si>
    <t>FORNECIMENTO E ASSENTAMENTO DE TUBO CPVC SOLDÁVEL, ÁGUA QUENTE, DN 114 MM (4"), INCLUSIVE CONEXÕES</t>
  </si>
  <si>
    <t>ED-50112</t>
  </si>
  <si>
    <t>FORNECIMENTO E ASSENTAMENTO DE TUBO CPVC SOLDÁVEL, ÁGUA QUENTE, DN 15 MM (1/2"), INCLUSIVE CONEXÕES</t>
  </si>
  <si>
    <t>ED-50113</t>
  </si>
  <si>
    <t>FORNECIMENTO E ASSENTAMENTO DE TUBO CPVC SOLDÁVEL, ÁGUA QUENTE, DN 22 MM (3/4"), INCLUSIVE CONEXÕES</t>
  </si>
  <si>
    <t>ED-50114</t>
  </si>
  <si>
    <t>FORNECIMENTO E ASSENTAMENTO DE TUBO CPVC SOLDÁVEL, ÁGUA QUENTE, DN 28 MM (1"), INCLUSIVE CONEXÕES</t>
  </si>
  <si>
    <t>ED-50115</t>
  </si>
  <si>
    <t>FORNECIMENTO E ASSENTAMENTO DE TUBO CPVC SOLDÁVEL, ÁGUA QUENTE, DN 35 MM (1.1/4"), INCLUSIVE CONEXÕES</t>
  </si>
  <si>
    <t>ED-50116</t>
  </si>
  <si>
    <t>FORNECIMENTO E ASSENTAMENTO DE TUBO CPVC SOLDÁVEL, ÁGUA QUENTE, DN 42 MM (1.1/2"), INCLUSIVE CONEXÕES</t>
  </si>
  <si>
    <t>ED-50117</t>
  </si>
  <si>
    <t>FORNECIMENTO E ASSENTAMENTO DE TUBO CPVC SOLDÁVEL, ÁGUA QUENTE, DN 54 MM (2"), INCLUSIVE CONEXÕES</t>
  </si>
  <si>
    <t>ED-50118</t>
  </si>
  <si>
    <t>FORNECIMENTO E ASSENTAMENTO DE TUBO CPVC SOLDÁVEL, ÁGUA QUENTE, DN 73 MM (2.1/2"), INCLUSIVE CONEXÕES</t>
  </si>
  <si>
    <t>ED-50119</t>
  </si>
  <si>
    <t>FORNECIMENTO E ASSENTAMENTO DE TUBO CPVC SOLDÁVEL, ÁGUA QUENTE, DN 89 MM (3"), INCLUSIVE CONEXÕES</t>
  </si>
  <si>
    <t>ED-50095</t>
  </si>
  <si>
    <t>FORNECIMENTO E ASSENTAMENTO DE TUBO DE COBRE CLASSE "A" SEM COSTURA SOLDÁVEL, INCLUSIVE CONEXÕES E SUPORTES, D = 104 MM (4")</t>
  </si>
  <si>
    <t>ED-50087</t>
  </si>
  <si>
    <t>FORNECIMENTO E ASSENTAMENTO DE TUBO DE COBRE CLASSE "A" SEM COSTURA SOLDÁVEL, INCLUSIVE CONEXÕES E SUPORTES, D = 1/2"</t>
  </si>
  <si>
    <t>ED-50088</t>
  </si>
  <si>
    <t>FORNECIMENTO E ASSENTAMENTO DE TUBO DE COBRE CLASSE "A" SEM COSTURA SOLDÁVEL, INCLUSIVE CONEXÕES E SUPORTES, D = 22 MM (3/4")</t>
  </si>
  <si>
    <t>ED-50089</t>
  </si>
  <si>
    <t>FORNECIMENTO E ASSENTAMENTO DE TUBO DE COBRE CLASSE "A" SEM COSTURA SOLDÁVEL, INCLUSIVE CONEXÕES E SUPORTES, D = 28 MM (1")</t>
  </si>
  <si>
    <t>ED-50090</t>
  </si>
  <si>
    <t>FORNECIMENTO E ASSENTAMENTO DE TUBO DE COBRE CLASSE "A" SEM COSTURA SOLDÁVEL, INCLUSIVE CONEXÕES E SUPORTES, D = 35 MM (1 1/4")</t>
  </si>
  <si>
    <t>ED-50091</t>
  </si>
  <si>
    <t>FORNECIMENTO E ASSENTAMENTO DE TUBO DE COBRE CLASSE "A" SEM COSTURA SOLDÁVEL, INCLUSIVE CONEXÕES E SUPORTES, D = 42 MM (1 1/2")</t>
  </si>
  <si>
    <t>ED-50092</t>
  </si>
  <si>
    <t>FORNECIMENTO E ASSENTAMENTO DE TUBO DE COBRE CLASSE "A" SEM COSTURA SOLDÁVEL, INCLUSIVE CONEXÕES E SUPORTES, D = 54 MM (2")</t>
  </si>
  <si>
    <t>ED-50093</t>
  </si>
  <si>
    <t>FORNECIMENTO E ASSENTAMENTO DE TUBO DE COBRE CLASSE "A" SEM COSTURA SOLDÁVEL, INCLUSIVE CONEXÕES E SUPORTES, D = 66 MM (2 1/2")</t>
  </si>
  <si>
    <t>ED-50094</t>
  </si>
  <si>
    <t>FORNECIMENTO E ASSENTAMENTO DE TUBO DE COBRE CLASSE "A" SEM COSTURA SOLDÁVEL, INCLUSIVE CONEXÕES E SUPORTES, D = 79 MM (3")</t>
  </si>
  <si>
    <t>ED-50104</t>
  </si>
  <si>
    <t>FORNECIMENTO E ASSENTAMENTO DE TUBO DE COBRE CLASSE "E" SEM COSTURA SOLDÁVEL, INCLUSIVE CONEXÕES E SUPORTES, D = 104 MM (4")</t>
  </si>
  <si>
    <t>ED-50096</t>
  </si>
  <si>
    <t>FORNECIMENTO E ASSENTAMENTO DE TUBO DE COBRE CLASSE "E" SEM COSTURA SOLDÁVEL, INCLUSIVE CONEXÕES E SUPORTES, D = 15 MM (1/2")</t>
  </si>
  <si>
    <t>ED-50097</t>
  </si>
  <si>
    <t>FORNECIMENTO E ASSENTAMENTO DE TUBO DE COBRE CLASSE "E" SEM COSTURA SOLDÁVEL, INCLUSIVE CONEXÕES E SUPORTES, D = 22 MM (3/4")</t>
  </si>
  <si>
    <t>ED-50098</t>
  </si>
  <si>
    <t>FORNECIMENTO E ASSENTAMENTO DE TUBO DE COBRE CLASSE "E" SEM COSTURA SOLDÁVEL, INCLUSIVE CONEXÕES E SUPORTES, D = 28 MM (1")</t>
  </si>
  <si>
    <t>ED-50099</t>
  </si>
  <si>
    <t>FORNECIMENTO E ASSENTAMENTO DE TUBO DE COBRE CLASSE "E" SEM COSTURA SOLDÁVEL, INCLUSIVE CONEXÕES E SUPORTES, D = 35 MM (1 1/4")</t>
  </si>
  <si>
    <t>ED-50100</t>
  </si>
  <si>
    <t>FORNECIMENTO E ASSENTAMENTO DE TUBO DE COBRE CLASSE "E" SEM COSTURA SOLDÁVEL, INCLUSIVE CONEXÕES E SUPORTES, D = 42 MM (1 1/2")</t>
  </si>
  <si>
    <t>ED-50101</t>
  </si>
  <si>
    <t>FORNECIMENTO E ASSENTAMENTO DE TUBO DE COBRE CLASSE "E" SEM COSTURA SOLDÁVEL, INCLUSIVE CONEXÕES E SUPORTES, D = 54 MM (2")</t>
  </si>
  <si>
    <t>ED-50102</t>
  </si>
  <si>
    <t>FORNECIMENTO E ASSENTAMENTO DE TUBO DE COBRE CLASSE "E" SEM COSTURA SOLDÁVEL, INCLUSIVE CONEXÕES E SUPORTES, D = 66 MM (2 1/2")</t>
  </si>
  <si>
    <t>ED-50103</t>
  </si>
  <si>
    <t>FORNECIMENTO E ASSENTAMENTO DE TUBO DE COBRE CLASSE "E" SEM COSTURA SOLDÁVEL, INCLUSIVE CONEXÕES E SUPORTES, D = 79 MM (3")</t>
  </si>
  <si>
    <t>ED-50042</t>
  </si>
  <si>
    <t>FORNECIMENTO E ASSENTAMENTO DE TUBO DE AÇO GALVANIZADO COM COSTURA , INCLUSIVE CONEXÕES E SUPORTES, D = 1"</t>
  </si>
  <si>
    <t>ED-50044</t>
  </si>
  <si>
    <t>FORNECIMENTO E ASSENTAMENTO DE TUBO DE AÇO GALVANIZADO COM COSTURA , INCLUSIVE CONEXÕES E SUPORTES, D = 1 1/2"</t>
  </si>
  <si>
    <t>ED-50043</t>
  </si>
  <si>
    <t>FORNECIMENTO E ASSENTAMENTO DE TUBO DE AÇO GALVANIZADO COM COSTURA , INCLUSIVE CONEXÕES E SUPORTES, D = 1 1/4"</t>
  </si>
  <si>
    <t>ED-50040</t>
  </si>
  <si>
    <t>FORNECIMENTO E ASSENTAMENTO DE TUBO DE AÇO GALVANIZADO COM COSTURA , INCLUSIVE CONEXÕES E SUPORTES, D = 1/2"</t>
  </si>
  <si>
    <t>ED-50045</t>
  </si>
  <si>
    <t>FORNECIMENTO E ASSENTAMENTO DE TUBO DE AÇO GALVANIZADO COM COSTURA , INCLUSIVE CONEXÕES E SUPORTES, D = 2"</t>
  </si>
  <si>
    <t>ED-50046</t>
  </si>
  <si>
    <t>FORNECIMENTO E ASSENTAMENTO DE TUBO DE AÇO GALVANIZADO COM COSTURA , INCLUSIVE CONEXÕES E SUPORTES, D = 2 1/2"</t>
  </si>
  <si>
    <t>ED-50041</t>
  </si>
  <si>
    <t>FORNECIMENTO E ASSENTAMENTO DE TUBO DE AÇO GALVANIZADO COM COSTURA , INCLUSIVE CONEXÕES E SUPORTES, D = 3/4"</t>
  </si>
  <si>
    <t>ED-49999</t>
  </si>
  <si>
    <t>REGISTRO DE ESFERA, TIPO PVC SOLDÁVEL DN 20MM (1/2"), INCLUSIVE VOLANTE PARA ACIONAMENTO</t>
  </si>
  <si>
    <t>ED-50000</t>
  </si>
  <si>
    <t>REGISTRO DE ESFERA, TIPO PVC SOLDÁVEL DN 25MM (3/4"), INCLUSIVE VOLANTE PARA ACIONAMENTO</t>
  </si>
  <si>
    <t>ED-50001</t>
  </si>
  <si>
    <t>REGISTRO DE ESFERA, TIPO PVC SOLDÁVEL DN 32MM (1"), INCLUSIVE VOLANTE PARA ACIONAMENTO</t>
  </si>
  <si>
    <t>ED-50002</t>
  </si>
  <si>
    <t>REGISTRO DE ESFERA, TIPO PVC SOLDÁVEL DN 40MM (1.1/4"), INCLUSIVE VOLANTE PARA ACIONAMENTO</t>
  </si>
  <si>
    <t>ED-50003</t>
  </si>
  <si>
    <t>REGISTRO DE ESFERA, TIPO PVC SOLDÁVEL DN 50MM (1.1/2"), INCLUSIVE VOLANTE PARA ACIONAMENTO</t>
  </si>
  <si>
    <t>ED-50004</t>
  </si>
  <si>
    <t>REGISTRO DE ESFERA, TIPO PVC SOLDÁVEL DN 60MM (2"), INCLUSIVE VOLANTE PARA ACIONAMENTO</t>
  </si>
  <si>
    <t>ED-49991</t>
  </si>
  <si>
    <t>ED-49992</t>
  </si>
  <si>
    <t>ED-49995</t>
  </si>
  <si>
    <t>ED-49996</t>
  </si>
  <si>
    <t>ED-49993</t>
  </si>
  <si>
    <t>ED-49994</t>
  </si>
  <si>
    <t>ED-49987</t>
  </si>
  <si>
    <t>ED-49988</t>
  </si>
  <si>
    <t>ED-49989</t>
  </si>
  <si>
    <t>ED-49990</t>
  </si>
  <si>
    <t>ED-49974</t>
  </si>
  <si>
    <t>ED-49978</t>
  </si>
  <si>
    <t>ED-49976</t>
  </si>
  <si>
    <t>ED-49970</t>
  </si>
  <si>
    <t>ED-49980</t>
  </si>
  <si>
    <t>ED-49982</t>
  </si>
  <si>
    <t>ED-49984</t>
  </si>
  <si>
    <t>ED-49972</t>
  </si>
  <si>
    <t>ED-49986</t>
  </si>
  <si>
    <t>ED-49963</t>
  </si>
  <si>
    <t>ED-49964</t>
  </si>
  <si>
    <t>ED-49965</t>
  </si>
  <si>
    <t>ED-49966</t>
  </si>
  <si>
    <t>ED-50346</t>
  </si>
  <si>
    <t>VÁLVULA DE RETENÇÃO DE PÉ COM CRIVO, D = 100 MM (4")</t>
  </si>
  <si>
    <t>ED-50338</t>
  </si>
  <si>
    <t>VÁLVULA DE RETENÇÃO DE PÉ COM CRIVO, D = 15 MM (1/2")</t>
  </si>
  <si>
    <t>ED-50339</t>
  </si>
  <si>
    <t>VÁLVULA DE RETENÇÃO DE PÉ COM CRIVO, D = 20 MM (3/4")</t>
  </si>
  <si>
    <t>ED-50340</t>
  </si>
  <si>
    <t>VÁLVULA DE RETENÇÃO DE PÉ COM CRIVO D = 25 MM (1")</t>
  </si>
  <si>
    <t>ED-50341</t>
  </si>
  <si>
    <t>VÁLVULA DE RETENÇÃO DE PÉ COM CRIVO, D = 32 MM (1 1/4")</t>
  </si>
  <si>
    <t>ED-50342</t>
  </si>
  <si>
    <t>VÁLVULA DE RETENÇÃO DE PÉ COM CRIVO, D = 40 MM (1 1/2")</t>
  </si>
  <si>
    <t>ED-50343</t>
  </si>
  <si>
    <t>VÁLVULA DE RETENÇÃO DE PÉ COM CRIVO, D = 50 MM (2")</t>
  </si>
  <si>
    <t>ED-50344</t>
  </si>
  <si>
    <t>VÁLVULA DE RETENÇÃO DE PÉ COM CRIVO, D = 65 MM (2 1/2")</t>
  </si>
  <si>
    <t>ED-50345</t>
  </si>
  <si>
    <t>VÁLVULA DE RETENÇÃO DE PÉ COM CRIVO, D = 80 MM (3")</t>
  </si>
  <si>
    <t>ED-50358</t>
  </si>
  <si>
    <t>VÁLVULA DE RETENÇÃO HORIZONTAL OU VERTICAL, Ø 100 MM (4")</t>
  </si>
  <si>
    <t>ED-50350</t>
  </si>
  <si>
    <t>VÁLVULA DE RETENÇÃO HORIZONTAL OU VERTICAL, Ø 15 MM (1/2")</t>
  </si>
  <si>
    <t>ED-50351</t>
  </si>
  <si>
    <t>VÁLVULA DE RETENÇÃO HORIZONTAL OU VERTICAL, Ø 20 MM (3/4")</t>
  </si>
  <si>
    <t>ED-50354</t>
  </si>
  <si>
    <t>VÁLVULA DE RETENÇÃO HORIZONTAL OU VERTICAL, Ø 25 MM (1")</t>
  </si>
  <si>
    <t>ED-50352</t>
  </si>
  <si>
    <t>VÁLVULA DE RETENÇÃO HORIZONTAL OU VERTICAL, Ø 32 MM (1 1/4")</t>
  </si>
  <si>
    <t>ED-50353</t>
  </si>
  <si>
    <t>VÁLVULA DE RETENÇÃO HORIZONTAL OU VERTICAL, Ø 40 MM (1 1/2")</t>
  </si>
  <si>
    <t>ED-50355</t>
  </si>
  <si>
    <t>VÁLVULA DE RETENÇÃO HORIZONTAL OU VERTICAL, Ø 50 MM (2")</t>
  </si>
  <si>
    <t>ED-50356</t>
  </si>
  <si>
    <t>VÁLVULA DE RETENÇÃO HORIZONTAL OU VERTICAL, Ø 65 MM (2 1/2")</t>
  </si>
  <si>
    <t>ED-50357</t>
  </si>
  <si>
    <t>VÁLVULA DE RETENÇÃO HORIZONTAL OU VERTICAL, Ø 80 MM (3")</t>
  </si>
  <si>
    <t>ED-49950</t>
  </si>
  <si>
    <t>CAIXA DE INSPEÇÃO DE POLIETILENO , Ø 100 MM</t>
  </si>
  <si>
    <t>ED-50006</t>
  </si>
  <si>
    <t>CAIXA SECA DE PVC RÍGIDO , 100 X 100 X 40 MM</t>
  </si>
  <si>
    <t>ED-50009</t>
  </si>
  <si>
    <t>CAIXA SIFONADA EM PVC COM GRELHA QUADRADA/REDONDA 150 X 185 X 75 MM</t>
  </si>
  <si>
    <t>ED-50007</t>
  </si>
  <si>
    <t>CAIXA SIFONADA EM PVC COM GRELHA QUADRADA150 X 150 X 50 MM</t>
  </si>
  <si>
    <t>ED-50010</t>
  </si>
  <si>
    <t>CAIXA SIFONADA EM PVC COM GRELHA REDONDA 100 X 100 X 40 MM</t>
  </si>
  <si>
    <t>ED-50011</t>
  </si>
  <si>
    <t>CAIXA SIFONADA EM PVC COM GRELHA REDONDA 100 X 100 X 50 MM</t>
  </si>
  <si>
    <t>ED-50008</t>
  </si>
  <si>
    <t>CAIXA SIFONADA EM PVC COM GRELHA REDONDA 150 X 150 X 50 MM</t>
  </si>
  <si>
    <t>ED-50014</t>
  </si>
  <si>
    <t>CAIXA SIFONADA EM PVC COM TAMPA CEGA 150 X 150 X 50 MM</t>
  </si>
  <si>
    <t>ED-50015</t>
  </si>
  <si>
    <t>CAIXA SIFONADA EM PVC COM TAMPA CEGA 150 X 185 X 75 MM</t>
  </si>
  <si>
    <t>ED-50012</t>
  </si>
  <si>
    <t>CAIXA SIFONADA EM PVC COM TAMPA CEGA 250 X 172 X 50 MM</t>
  </si>
  <si>
    <t>ED-50013</t>
  </si>
  <si>
    <t>CAIXA SIFONADA EM PVC COM TAMPA CEGA 250 X 230 X 75 MM</t>
  </si>
  <si>
    <t>ED-49958</t>
  </si>
  <si>
    <t>RALO SECO PVC CÔNICO 100 X 40 MM COM GRELHA REDONDA</t>
  </si>
  <si>
    <t>ED-49959</t>
  </si>
  <si>
    <t>RALO SECO PVC QUADRADO 100 X 53 X 40 MM COM GRELHA BRANCA</t>
  </si>
  <si>
    <t>ED-49957</t>
  </si>
  <si>
    <t>RALO SIFONADO PVC CILINDRICO 100 X 70 X 40 MM COM GRELHA QUADRADA</t>
  </si>
  <si>
    <t>ED-49956</t>
  </si>
  <si>
    <t>RALO SIFONADO PVC CILINDRÍCO 100 X 70 X 40 MM COM GRELHA REDONDA</t>
  </si>
  <si>
    <t>ED-49952</t>
  </si>
  <si>
    <t>RALO SIFONADO PVC CÔNICO ALTURA REGULÁVEL 100 X 40 MM COM GRELHA METÁLICA</t>
  </si>
  <si>
    <t>ED-49954</t>
  </si>
  <si>
    <t>RALO SIFONADO PVC CÔNICO 100 X 40 MM COM GRELHA REDONDA</t>
  </si>
  <si>
    <t>ED-49953</t>
  </si>
  <si>
    <t>RALO SIFONADO PVC QUADRADO 100 X 53 X 40 MM COM GRELHA BRANCA</t>
  </si>
  <si>
    <t>ED-49944</t>
  </si>
  <si>
    <t>ED-49942</t>
  </si>
  <si>
    <t>ED-49943</t>
  </si>
  <si>
    <t>ED-49945</t>
  </si>
  <si>
    <t>GRELHA/PORTA GRELHA AÇO INOX, FECHO GIRATÓRIO 100 X 100 MM</t>
  </si>
  <si>
    <t>ED-49946</t>
  </si>
  <si>
    <t>GRELHA/PORTA GRELHA AÇO INOX, FECHO GIRATÓRIO 150 X 150 MM</t>
  </si>
  <si>
    <t>ED-49951</t>
  </si>
  <si>
    <t>MITRA PVC RÍGIDO (TERMINAL DE VENTILAÇÃO TIPO) 75 MM</t>
  </si>
  <si>
    <t>ED-49940</t>
  </si>
  <si>
    <t>CAIXA DE GORDURA DUPLA (CGD), CIRCULAR, EM CONCRETO PRÉ-MOLDADO, CAPACIDADE DE 120L, INCLUSIVE ESCAVAÇÃO, REATERRO, TRANSPORTE E RETIRADA DO MATERIAL ESCAVADO (EM CAÇAMBA)</t>
  </si>
  <si>
    <t>ED-49939</t>
  </si>
  <si>
    <t>CAIXA DE GORDURA SIMPLES (CGS), CIRCULAR, EM CONCRETO PRÉ-MOLDADO, CAPACIDADE DE 31L, INCLUSIVE ESCAVAÇÃO, REATERRO, TRANSPORTE E RETIRADA DO MATERIAL ESCAVADO (EM CAÇAMBA)</t>
  </si>
  <si>
    <t>ED-49903</t>
  </si>
  <si>
    <t>ED-49904</t>
  </si>
  <si>
    <t>ED-49870</t>
  </si>
  <si>
    <t>ED-49871</t>
  </si>
  <si>
    <t>ED-49872</t>
  </si>
  <si>
    <t>ED-49876</t>
  </si>
  <si>
    <t>ED-49873</t>
  </si>
  <si>
    <t>ED-49874</t>
  </si>
  <si>
    <t>ED-49875</t>
  </si>
  <si>
    <t>ED-49881</t>
  </si>
  <si>
    <t>ED-49877</t>
  </si>
  <si>
    <t>ED-49878</t>
  </si>
  <si>
    <t>ED-49879</t>
  </si>
  <si>
    <t>ED-49880</t>
  </si>
  <si>
    <t>ED-49889</t>
  </si>
  <si>
    <t>ED-49882</t>
  </si>
  <si>
    <t>ED-49883</t>
  </si>
  <si>
    <t>ED-49884</t>
  </si>
  <si>
    <t>ED-49885</t>
  </si>
  <si>
    <t>ED-49886</t>
  </si>
  <si>
    <t>ED-49887</t>
  </si>
  <si>
    <t>ED-49888</t>
  </si>
  <si>
    <t>ED-49893</t>
  </si>
  <si>
    <t>ED-49890</t>
  </si>
  <si>
    <t>ED-49891</t>
  </si>
  <si>
    <t>ED-49892</t>
  </si>
  <si>
    <t>ED-49897</t>
  </si>
  <si>
    <t>ED-49898</t>
  </si>
  <si>
    <t>ED-49894</t>
  </si>
  <si>
    <t>ED-49895</t>
  </si>
  <si>
    <t>ED-49896</t>
  </si>
  <si>
    <t>ED-49901</t>
  </si>
  <si>
    <t>ED-49902</t>
  </si>
  <si>
    <t>ED-49899</t>
  </si>
  <si>
    <t>ED-49900</t>
  </si>
  <si>
    <t>ED-49931</t>
  </si>
  <si>
    <t>ED-49932</t>
  </si>
  <si>
    <t>ED-49905</t>
  </si>
  <si>
    <t>ED-49906</t>
  </si>
  <si>
    <t>ED-49907</t>
  </si>
  <si>
    <t>ED-49908</t>
  </si>
  <si>
    <t>ED-49909</t>
  </si>
  <si>
    <t>ED-49910</t>
  </si>
  <si>
    <t>ED-49913</t>
  </si>
  <si>
    <t>ED-49911</t>
  </si>
  <si>
    <t>ED-49912</t>
  </si>
  <si>
    <t>ED-49917</t>
  </si>
  <si>
    <t>ED-49914</t>
  </si>
  <si>
    <t>ED-49915</t>
  </si>
  <si>
    <t>ED-49916</t>
  </si>
  <si>
    <t>ED-49921</t>
  </si>
  <si>
    <t>ED-49918</t>
  </si>
  <si>
    <t>ED-49919</t>
  </si>
  <si>
    <t>ED-49920</t>
  </si>
  <si>
    <t>ED-49925</t>
  </si>
  <si>
    <t>ED-49926</t>
  </si>
  <si>
    <t>ED-49922</t>
  </si>
  <si>
    <t>ED-49923</t>
  </si>
  <si>
    <t>ED-49924</t>
  </si>
  <si>
    <t>ED-49929</t>
  </si>
  <si>
    <t>ED-49930</t>
  </si>
  <si>
    <t>ED-49927</t>
  </si>
  <si>
    <t>ED-49928</t>
  </si>
  <si>
    <t>ED-49936</t>
  </si>
  <si>
    <t>CAIXA D´ÁGUA DE POLIETILENO, CAPACIDADE DE 1.000L, INCLUSIVE TAMPA, TORNEIRA DE BOIA, EXTRAVASOR, TUBO DE LIMPEZA E ACESSÓRIOS, EXCLUSIVE TUBULAÇÃO DE ENTRADA/SAÍDA DE ÁGUA</t>
  </si>
  <si>
    <t>ED-49937</t>
  </si>
  <si>
    <t>CAIXA D´ÁGUA DE POLIETILENO, CAPACIDADE DE 1.500L, INCLUSIVE TAMPA, TORNEIRA DE BOIA, EXTRAVASOR, TUBO DE LIMPEZA E ACESSÓRIOS, EXCLUSIVE TUBULAÇÃO DE ENTRADA/SAÍDA DE ÁGUA</t>
  </si>
  <si>
    <t>ED-49934</t>
  </si>
  <si>
    <t>CAIXA D´ÁGUA DE POLIETILENO, CAPACIDADE DE 250L, INCLUSIVE TAMPA, TORNEIRA DE BOIA, EXTRAVASOR, TUBO DE LIMPEZA E ACESSÓRIOS, EXCLUSIVE TUBULAÇÃO DE ENTRADA/SAÍDA DE ÁGUA</t>
  </si>
  <si>
    <t>ED-49935</t>
  </si>
  <si>
    <t>CAIXA D´ÁGUA DE POLIETILENO, CAPACIDADE DE 500L, INCLUSIVE TAMPA, TORNEIRA DE BOIA, EXTRAVASOR, TUBO DE LIMPEZA E ACESSÓRIOS, EXCLUSIVE TUBULAÇÃO DE ENTRADA/SAÍDA DE ÁGUA</t>
  </si>
  <si>
    <t>ED-9941</t>
  </si>
  <si>
    <t>ED-49869</t>
  </si>
  <si>
    <t>ED-49863</t>
  </si>
  <si>
    <t>ED-49862</t>
  </si>
  <si>
    <t>ED-49865</t>
  </si>
  <si>
    <t>ED-49866</t>
  </si>
  <si>
    <t>ED-49867</t>
  </si>
  <si>
    <t>ED-49868</t>
  </si>
  <si>
    <t>ED-49864</t>
  </si>
  <si>
    <t>ED-49861</t>
  </si>
  <si>
    <t>ED-50302</t>
  </si>
  <si>
    <t>TORNEIRA CHAVE BOIA AUTOMÁTICA PARA RESERVATÓRIO</t>
  </si>
  <si>
    <t>ED-50305</t>
  </si>
  <si>
    <t>TORNEIRA DE BOIA, TIPO ROSCÁVEL 1", EXCLUSIVE ADAPTADOR SOLDÁVEL DE PVC COM FLANGES E ANEL PARA CAIXA DÁGUA</t>
  </si>
  <si>
    <t>ED-50307</t>
  </si>
  <si>
    <t>TORNEIRA DE BOIA, TIPO ROSCÁVEL 1.1/2", EXCLUSIVE ADAPTADOR SOLDÁVEL DE PVC COM FLANGES E ANEL PARA CAIXA DÁGUA</t>
  </si>
  <si>
    <t>ED-50306</t>
  </si>
  <si>
    <t>TORNEIRA DE BOIA, TIPO ROSCÁVEL 1.1/4", EXCLUSIVE ADAPTADOR SOLDÁVEL DE PVC COM FLANGES E ANEL PARA CAIXA DÁGUA</t>
  </si>
  <si>
    <t>ED-50303</t>
  </si>
  <si>
    <t>TORNEIRA DE BOIA, TIPO ROSCÁVEL 1/2", EXCLUSIVE ADAPTADOR SOLDÁVEL DE PVC COM FLANGES E ANEL PARA CAIXA DÁGUA</t>
  </si>
  <si>
    <t>ED-50308</t>
  </si>
  <si>
    <t>TORNEIRA DE BOIA, TIPO ROSCÁVEL 2", EXCLUSIVE ADAPTADOR SOLDÁVEL DE PVC COM FLANGES E ANEL PARA CAIXA DÁGUA</t>
  </si>
  <si>
    <t>ED-50304</t>
  </si>
  <si>
    <t>TORNEIRA DE BOIA, TIPO ROSCÁVEL 3/4", EXCLUSIVE ADAPTADOR SOLDÁVEL DE PVC COM FLANGES E ANEL PARA CAIXA DÁGUA</t>
  </si>
  <si>
    <t>ED-48151</t>
  </si>
  <si>
    <t>ED-48152</t>
  </si>
  <si>
    <t>ED-48146</t>
  </si>
  <si>
    <t>FOSSA SÉPTICA PARA 1500 L/DIA, DE CONCRETO, INSTALADA (15 PESSOAS), INCLUSIVE BOTA FORA DE MATERIAL ESCAVADO</t>
  </si>
  <si>
    <t>ED-48147</t>
  </si>
  <si>
    <t>FOSSA SÉPTICA PARA 2250 L/DIA, DE CONCRETO, INSTALADA (30 PESSOAS), INCLUSIVE BOTA FORA DE MATERIAL ESCAVADO</t>
  </si>
  <si>
    <t>ED-48148</t>
  </si>
  <si>
    <t>FOSSA SÉPTICA PARA 3000 L/DIA, DE CONCRETO, INSTALADA (40 PESSOAS), INCLUSIVE BOTA FORA DE MATERIAL ESCAVADO</t>
  </si>
  <si>
    <t>ED-48149</t>
  </si>
  <si>
    <t>FOSSA SÉPTICA PARA 3750 L/DIA, DE CONCRETO, INSTALADA (100 PESSOAS), INCLUSIVE BOTA FORA DE MATERIAL ESCAVADO</t>
  </si>
  <si>
    <t>ED-48552</t>
  </si>
  <si>
    <t>CANALETA PARA DRENAGEM, PRÉ-MOLDADA, TIPO MEIA CANA, DIÂMETRO 30CM, EXCLUSIVE TAMPA, INCLUSIVE ASSENTAMENTO EM ARGAMASSA, TRAÇO 1:3 (CIMENTO E AREIA), ESCAVAÇÃO, TRANSPORTE E RETIRADA DO MATERIAL ESCAVADO (EM CAÇAMBA)</t>
  </si>
  <si>
    <t>ED-48553</t>
  </si>
  <si>
    <t>CANALETA PARA DRENAGEM, PRÉ-MOLDADA, TIPO MEIA CANA, DIÂMETRO 40CM, EXCLUSIVE TAMPA, INCLUSIVE ASSENTAMENTO EM ARGAMASSA, TRAÇO 1:3 (CIMENTO E AREIA), ESCAVAÇÃO, TRANSPORTE E RETIRADA DO MATERIAL ESCAVADO (EM CAÇAMBA)</t>
  </si>
  <si>
    <t>ED-48554</t>
  </si>
  <si>
    <t>CANALETA PARA DRENAGEM, PRÉ-MOLDADA, TIPO MEIA CANA, DIÂMETRO 50CM, EXCLUSIVE TAMPA, INCLUSIVE ASSENTAMENTO EM ARGAMASSA, TRAÇO 1:3 (CIMENTO E AREIA), ESCAVAÇÃO, TRANSPORTE E RETIRADA DO MATERIAL ESCAVADO (EM CAÇAMBA)</t>
  </si>
  <si>
    <t>ED-48555</t>
  </si>
  <si>
    <t>CANALETA PARA DRENAGEM, PRÉ-MOLDADA, TIPO MEIA CANA, DIÂMETRO 60CM, EXCLUSIVE TAMPA, INCLUSIVE ASSENTAMENTO EM ARGAMASSA, TRAÇO 1:3 (CIMENTO E AREIA), ESCAVAÇÃO, TRANSPORTE E RETIRADA DO MATERIAL ESCAVADO (EM CAÇAMBA)</t>
  </si>
  <si>
    <t>ED-48562</t>
  </si>
  <si>
    <t>CANALETA SANITÁRIA, SEÇÃO 5X8CM, EM ARGAMASSA, TRAÇO 1:3 (CIMENTO E AREIA) COM ADITIVO IMPERMEABILIZANTE, EXCLUSIVE TAMPA, INCLUSIVE CORTE NO PISO, TRANSPORTE E RETIRADA DO MATERIAL DEMOLIDO (EM CAÇAMBA)</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</si>
  <si>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</si>
  <si>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</si>
  <si>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</si>
  <si>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</si>
  <si>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</si>
  <si>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</si>
  <si>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</si>
  <si>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</si>
  <si>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</si>
  <si>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</si>
  <si>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</si>
  <si>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CANALETA PARA DRENAGEM, EM CONCRETO COM FCK 15MPA, MOLDADA IN LOCO, SEÇÃO 30X20CM, FORMA EM CONTRA BARRANCO, COM TAMPA EM CONCRETO  PARA TRÂNSITO DE PEDESTRE, INCLUSIVE ESCAVAÇÃO, REATERRO COM TRANSPORTE E RETIRADA DO MATERIAL ESCAVADO (EM CAÇAMBA)</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</si>
  <si>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</si>
  <si>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</si>
  <si>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</si>
  <si>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</si>
  <si>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</si>
  <si>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</si>
  <si>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</si>
  <si>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</si>
  <si>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</si>
  <si>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</si>
  <si>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</si>
  <si>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</si>
  <si>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</si>
  <si>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</si>
  <si>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</si>
  <si>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</si>
  <si>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</si>
  <si>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</si>
  <si>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</si>
  <si>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</si>
  <si>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</si>
  <si>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</si>
  <si>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</si>
  <si>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</si>
  <si>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</si>
  <si>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</si>
  <si>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</si>
  <si>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</si>
  <si>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</si>
  <si>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</si>
  <si>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</si>
  <si>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</si>
  <si>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ED-48669</t>
  </si>
  <si>
    <t>FORNECIMENTO E ASSENTAMENTO DE TUBO PVC RÍGIDO, DRENAGEM/PLUVIAL, PBV - SÉRIE NORMAL, DN 100 MM (4"), INCLUSIVE CONEXÕES</t>
  </si>
  <si>
    <t>ED-48670</t>
  </si>
  <si>
    <t>FORNECIMENTO E ASSENTAMENTO DE TUBO PVC RÍGIDO, DRENAGEM/PLUVIAL, PBV - SÉRIE NORMAL, DN 150 MM (6"), INCLUSIVE CONEXÕES</t>
  </si>
  <si>
    <t>ED-48671</t>
  </si>
  <si>
    <t>FORNECIMENTO E ASSENTAMENTO DE TUBO PVC RÍGIDO, DRENAGEM/PLUVIAL, PBV - SÉRIE NORMAL, DN 200 MM (8"), INCLUSIVE CONEXÕES</t>
  </si>
  <si>
    <t>ED-48667</t>
  </si>
  <si>
    <t>FORNECIMENTO E ASSENTAMENTO DE TUBO PVC RÍGIDO, DRENAGEM/PLUVIAL, PBV - SÉRIE NORMAL, DN 50 MM (2"), INCLUSIVE CONEXÕES</t>
  </si>
  <si>
    <t>ED-48668</t>
  </si>
  <si>
    <t>FORNECIMENTO E ASSENTAMENTO DE TUBO PVC RÍGIDO, DRENAGEM/PLUVIAL, PBV - SÉRIE NORMAL, DN 75 MM (3"), INCLUSIVE CONEXÕES</t>
  </si>
  <si>
    <t>ED-48687</t>
  </si>
  <si>
    <t>ED-48675</t>
  </si>
  <si>
    <t>TUBO DE CONCRETO SIMPLES, CLASSE PS1, DIÂMETRO 300MM, INCLUSIVE FORNECIMENTO, ASSENTAMENTO E REJUNTAMENTO, EXCLUSIVE ESCAVAÇÃO</t>
  </si>
  <si>
    <t>ED-48676</t>
  </si>
  <si>
    <t>TUBO DE CONCRETO SIMPLES, CLASSE PS1, DIÂMETRO 400MM, INCLUSIVE FORNECIMENTO, ASSENTAMENTO E REJUNTAMENTO, EXCLUSIVE ESCAVAÇÃO</t>
  </si>
  <si>
    <t>ED-48677</t>
  </si>
  <si>
    <t>TUBO DE CONCRETO SIMPLES, CLASSE PS1, DIÂMETRO 500MM, INCLUSIVE FORNECIMENTO, ASSENTAMENTO E REJUNTAMENTO, EXCLUSIVE ESCAVAÇÃO</t>
  </si>
  <si>
    <t>ED-48678</t>
  </si>
  <si>
    <t>TUBO DE CONCRETO SIMPLES, CLASSE PS1, DIÂMETRO 600MM, INCLUSIVE FORNECIMENTO, ASSENTAMENTO E REJUNTAMENTO, EXCLUSIVE ESCAVAÇÃO</t>
  </si>
  <si>
    <t>ED-48684</t>
  </si>
  <si>
    <t>TUBO DE CONCRETO ARMADO, CLASSE PA1, DIÂMETRO 1000MM, INCLUSIVE FORNECIMENTO, ASSENTAMENTO E REJUNTAMENTO, EXCLUSIVE ESCAVAÇÃO</t>
  </si>
  <si>
    <t>ED-48685</t>
  </si>
  <si>
    <t>TUBO DE CONCRETO ARMADO, CLASSE PA1, DIÂMETRO 1200MM, INCLUSIVE FORNECIMENTO, ASSENTAMENTO E REJUNTAMENTO, EXCLUSIVE ESCAVAÇÃO</t>
  </si>
  <si>
    <t>ED-48686</t>
  </si>
  <si>
    <t>TUBO DE CONCRETO ARMADO, CLASSE PA1, DIÂMETRO 1500MM, INCLUSIVE FORNECIMENTO, ASSENTAMENTO E REJUNTAMENTO, EXCLUSIVE ESCAVAÇÃO</t>
  </si>
  <si>
    <t>ED-48680</t>
  </si>
  <si>
    <t xml:space="preserve">TUBO DE CONCRETO ARMADO, CLASSE PA1, DIÂMETRO 400MM, INCLUSIVE FORNECIMENTO, ASSENTAMENTO E REJUNTAMENTO, EXCLUSIVE ESCAVAÇÃO
</t>
  </si>
  <si>
    <t>ED-48681</t>
  </si>
  <si>
    <t>TUBO DE CONCRETO ARMADO, CLASSE PA1, DIÂMETRO 500MM, INCLUSIVE FORNECIMENTO, ASSENTAMENTO E REJUNTAMENTO, EXCLUSIVE ESCAVAÇÃO</t>
  </si>
  <si>
    <t>ED-48682</t>
  </si>
  <si>
    <t>TUBO DE CONCRETO ARMADO, CLASSE PA1, DIÂMETRO 600MM, INCLUSIVE FORNECIMENTO, ASSENTAMENTO E REJUNTAMENTO, EXCLUSIVE ESCAVAÇÃO</t>
  </si>
  <si>
    <t>ED-48683</t>
  </si>
  <si>
    <t>TUBO DE CONCRETO ARMADO, CLASSE PA1, DIÂMETRO 800MM, INCLUSIVE FORNECIMENTO, ASSENTAMENTO E REJUNTAMENTO, EXCLUSIVE ESCAVAÇÃO</t>
  </si>
  <si>
    <t>ED-48611</t>
  </si>
  <si>
    <t>ALA DE GALERIA CELULAR B = 1,20 M, EXCLUSIVE BOTA FORA</t>
  </si>
  <si>
    <t>ED-48612</t>
  </si>
  <si>
    <t>ALA DE GALERIA CELULAR B = 1,30 M, EXCLUSIVE BOTA FORA</t>
  </si>
  <si>
    <t>ED-48613</t>
  </si>
  <si>
    <t>ALA DE GALERIA CELULAR B = 1,40 M, EXCLUSIVE BOTA FORA</t>
  </si>
  <si>
    <t>ED-48614</t>
  </si>
  <si>
    <t>ALA DE GALERIA CELULAR B = 1,50 M, EXCLUSIVE BOTA FORA</t>
  </si>
  <si>
    <t>ED-48615</t>
  </si>
  <si>
    <t>ALA DE GALERIA CELULAR B = 1,60 M, EXCLUSIVE BOTA FORA</t>
  </si>
  <si>
    <t>ED-48616</t>
  </si>
  <si>
    <t>ALA DE GALERIA CELULAR B = 1,70 M, EXCLUSIVE BOTA FORA</t>
  </si>
  <si>
    <t>ED-48617</t>
  </si>
  <si>
    <t>ALA DE GALERIA CELULAR B = 1,80 M, EXCLUSIVE BOTA FORA</t>
  </si>
  <si>
    <t>ED-48618</t>
  </si>
  <si>
    <t>ALA DE GALERIA CELULAR B = 1,90 M, EXCLUSIVE BOTA FORA</t>
  </si>
  <si>
    <t>ED-48619</t>
  </si>
  <si>
    <t>ALA DE GALERIA CELULAR B = 2,00 M, EXCLUSIVE BOTA FORA</t>
  </si>
  <si>
    <t>ED-48620</t>
  </si>
  <si>
    <t>ALA DE GALERIA CELULAR B = 2,10 M, EXCLUSIVE BOTA FORA</t>
  </si>
  <si>
    <t>ED-48621</t>
  </si>
  <si>
    <t>ALA DE GALERIA CELULAR B = 2,20 M, EXCLUSIVE BOTA FORA</t>
  </si>
  <si>
    <t>ED-48622</t>
  </si>
  <si>
    <t>ALA DE GALERIA CELULAR B = 2,30 M, EXCLUSIVE BOTA FORA</t>
  </si>
  <si>
    <t>ED-48623</t>
  </si>
  <si>
    <t>ALA DE GALERIA CELULAR B = 2,40 M, EXCLUSIVE BOTA FORA</t>
  </si>
  <si>
    <t>ED-48624</t>
  </si>
  <si>
    <t>ALA DE GALERIA CELULAR B = 2,50 M, EXCLUSIVE BOTA FORA</t>
  </si>
  <si>
    <t>ED-48625</t>
  </si>
  <si>
    <t>ALA DE GALERIA CELULAR B = 2,60 M, EXCLUSIVE BOTA FORA</t>
  </si>
  <si>
    <t>ED-48626</t>
  </si>
  <si>
    <t>ALA DE GALERIA CELULAR B = 2,70 M, EXCLUSIVE BOTA FORA</t>
  </si>
  <si>
    <t>ED-48627</t>
  </si>
  <si>
    <t>ALA DE GALERIA CELULAR B = 2,80 M, EXCLUSIVE BOTA FORA</t>
  </si>
  <si>
    <t>ED-48628</t>
  </si>
  <si>
    <t>ALA DE GALERIA CELULAR B = 2,90 M, EXCLUSIVE BOTA FORA</t>
  </si>
  <si>
    <t>ED-48629</t>
  </si>
  <si>
    <t>ALA DE GALERIA CELULAR B = 3,00 M, EXCLUSIVE BOTA FORA</t>
  </si>
  <si>
    <t>ED-48544</t>
  </si>
  <si>
    <t>ALA DE REDE TUBULAR DN 1000, EXCLUSIVE BOTA FORA</t>
  </si>
  <si>
    <t>ED-48545</t>
  </si>
  <si>
    <t>ALA DE REDE TUBULAR DN 1100, EXCLUSIVE BOTA FORA</t>
  </si>
  <si>
    <t>ED-48546</t>
  </si>
  <si>
    <t>ALA DE REDE TUBULAR DN 1200, EXCLUSIVE BOTA FORA</t>
  </si>
  <si>
    <t>ED-48547</t>
  </si>
  <si>
    <t>ALA DE REDE TUBULAR DN 1300, EXCLUSIVE BOTA FORA</t>
  </si>
  <si>
    <t>ED-48548</t>
  </si>
  <si>
    <t>ALA DE REDE TUBULAR DN 1500, EXCLUSIVE BOTA FORA</t>
  </si>
  <si>
    <t>ED-48539</t>
  </si>
  <si>
    <t>ALA DE REDE TUBULAR DN 500, EXCLUSIVE BOTA FORA</t>
  </si>
  <si>
    <t>ED-48540</t>
  </si>
  <si>
    <t>ALA DE REDE TUBULAR DN 600, EXCLUSIVE BOTA FORA</t>
  </si>
  <si>
    <t>ED-48541</t>
  </si>
  <si>
    <t>ALA DE REDE TUBULAR DN 700, EXCLUSIVE BOTA FORA</t>
  </si>
  <si>
    <t>ED-48542</t>
  </si>
  <si>
    <t>ALA DE REDE TUBULAR DN 800, EXCLUSIVE BOTA FORA</t>
  </si>
  <si>
    <t>ED-48543</t>
  </si>
  <si>
    <t>ALA DE REDE TUBULAR DN 900, EXCLUSIVE BOTA FORA</t>
  </si>
  <si>
    <t>ED-48568</t>
  </si>
  <si>
    <t>CHAMINÉ DE POÇO DE VISITA TIPO "A", EM ALVENARIA COM DEGRAUS DE AÇO CA-50</t>
  </si>
  <si>
    <t>ED-48569</t>
  </si>
  <si>
    <t>CHAMINÉ DE POÇO DE VISITA TIPO "B", EM ANEL DE CONCRETO CA-1 COM DEGRAUS DE AÇO CA-50</t>
  </si>
  <si>
    <t>ED-48636</t>
  </si>
  <si>
    <t>POÇO DE VISITA PARA REDE TUBULAR TIPO A DN 1000, EXCLUSIVE ESCAVAÇÃO, REATERRO E BOTA FORA</t>
  </si>
  <si>
    <t>ED-48637</t>
  </si>
  <si>
    <t>POÇO DE VISITA PARA REDE TUBULAR TIPO A DN 1100, EXCLUSIVE ESCAVAÇÃO, REATERRO E BOTA FORA</t>
  </si>
  <si>
    <t>ED-48638</t>
  </si>
  <si>
    <t>POÇO DE VISITA PARA REDE TUBULAR TIPO A DN 1200, EXCLUSIVE ESCAVAÇÃO, REATERRO E BOTA FORA</t>
  </si>
  <si>
    <t>ED-48639</t>
  </si>
  <si>
    <t>POÇO DE VISITA PARA REDE TUBULAR TIPO A DN 1300, EXCLUSIVE ESCAVAÇÃO, REATERRO E BOTA FORA</t>
  </si>
  <si>
    <t>ED-48640</t>
  </si>
  <si>
    <t>POÇO DE VISITA PARA REDE TUBULAR TIPO A DN 1500, EXCLUSIVE ESCAVAÇÃO, REATERRO E BOTA FORA</t>
  </si>
  <si>
    <t>ED-48630</t>
  </si>
  <si>
    <t>POÇO DE VISITA PARA REDE TUBULAR TIPO A DN 500, EXCLUSIVE ESCAVAÇÃO, REATERRO E BOTA FORA</t>
  </si>
  <si>
    <t>ED-48631</t>
  </si>
  <si>
    <t>POÇO DE VISITA PARA REDE TUBULAR TIPO A DN 600, EXCLUSIVE ESCAVAÇÃO, REATERRO E BOTA FORA</t>
  </si>
  <si>
    <t>ED-48632</t>
  </si>
  <si>
    <t>POÇO DE VISITA PARA REDE TUBULAR TIPO A DN 700, EXCLUSIVE ESCAVAÇÃO, REATERRO E BOTA FORA</t>
  </si>
  <si>
    <t>ED-48634</t>
  </si>
  <si>
    <t>POÇO DE VISITA PARA REDE TUBULAR TIPO A DN 800, EXCLUSIVE ESCAVAÇÃO, REATERRO E BOTA FORA</t>
  </si>
  <si>
    <t>ED-48635</t>
  </si>
  <si>
    <t>POÇO DE VISITA PARA REDE TUBULAR TIPO A DN 900, EXCLUSIVE ESCAVAÇÃO, REATERRO E BOTA FORA</t>
  </si>
  <si>
    <t>ED-48646</t>
  </si>
  <si>
    <t>POÇO DE VISITA PARA REDE TUBULAR TIPO B DN 1000, EXCLUSIVE ESCAVAÇÃO, REATERRO E BOTA FORA</t>
  </si>
  <si>
    <t>ED-48647</t>
  </si>
  <si>
    <t>POÇO DE VISITA PARA REDE TUBULAR TIPO B DN 1100, EXCLUSIVE ESCAVAÇÃO, REATERRO E BOTA FORA</t>
  </si>
  <si>
    <t>ED-48648</t>
  </si>
  <si>
    <t>POÇO DE VISITA PARA REDE TUBULAR TIPO B DN 1200, EXCLUSIVE ESCAVAÇÃO, REATERRO E BOTA FORA</t>
  </si>
  <si>
    <t>ED-48649</t>
  </si>
  <si>
    <t>POÇO DE VISITA PARA REDE TUBULAR TIPO B DN 1300, EXCLUSIVE ESCAVAÇÃO, REATERRO E BOTA FORA</t>
  </si>
  <si>
    <t>ED-48650</t>
  </si>
  <si>
    <t>POÇO DE VISITA PARA REDE TUBULAR TIPO B DN 1500, EXCLUSIVE ESCAVAÇÃO, REATERRO E BOTA FORA</t>
  </si>
  <si>
    <t>ED-48641</t>
  </si>
  <si>
    <t>POÇO DE VISITA PARA REDE TUBULAR TIPO B DN 500, EXCLUSIVE ESCAVAÇÃO, REATERRO E BOTA FORA</t>
  </si>
  <si>
    <t>ED-48642</t>
  </si>
  <si>
    <t>POÇO DE VISITA PARA REDE TUBULAR TIPO B DN 600, EXCLUSIVE ESCAVAÇÃO, REATERRO E BOTA FORA</t>
  </si>
  <si>
    <t>ED-48643</t>
  </si>
  <si>
    <t>POÇO DE VISITA PARA REDE TUBULAR TIPO B DN 700, EXCLUSIVE ESCAVAÇÃO, REATERRO E BOTA FORA</t>
  </si>
  <si>
    <t>ED-48644</t>
  </si>
  <si>
    <t>POÇO DE VISITA PARA REDE TUBULAR TIPO B DN 800, EXCLUSIVE ESCAVAÇÃO, REATERRO E BOTA FORA</t>
  </si>
  <si>
    <t>ED-48645</t>
  </si>
  <si>
    <t>POÇO DE VISITA PARA REDE TUBULAR TIPO B DN 900, EXCLUSIVE ESCAVAÇÃO, REATERRO E BOTA FORA</t>
  </si>
  <si>
    <t>ED-48656</t>
  </si>
  <si>
    <t>POÇO DE VISITA PARA REDE TUBULAR TIPO C DN 1000, EXCLUSIVE ESCAVAÇÃO, REATERRO E BOTA FORA</t>
  </si>
  <si>
    <t>ED-48657</t>
  </si>
  <si>
    <t>POÇO DE VISITA PARA REDE TUBULAR TIPO C DN 1100, EXCLUSIVE ESCAVAÇÃO, REATERRO E BOTA FORA</t>
  </si>
  <si>
    <t>ED-48658</t>
  </si>
  <si>
    <t>POÇO DE VISITA PARA REDE TUBULAR TIPO C DN 1200, EXCLUSIVE ESCAVAÇÃO, REATERRO E BOTA FORA</t>
  </si>
  <si>
    <t>ED-48659</t>
  </si>
  <si>
    <t>POÇO DE VISITA PARA REDE TUBULAR TIPO C DN 1300, EXCLUSIVE ESCAVAÇÃO, REATERRO E BOTA FORA</t>
  </si>
  <si>
    <t>ED-48660</t>
  </si>
  <si>
    <t>POÇO DE VISITA PARA REDE TUBULAR TIPO C DN 1500, EXCLUSIVE ESCAVAÇÃO, REATERRO E BOTA FORA</t>
  </si>
  <si>
    <t>ED-48651</t>
  </si>
  <si>
    <t>POÇO DE VISITA PARA REDE TUBULAR TIPO C DN 500, EXCLUSIVE ESCAVAÇÃO, REATERRO E BOTA FORA</t>
  </si>
  <si>
    <t>ED-48652</t>
  </si>
  <si>
    <t>POÇO DE VISITA PARA REDE TUBULAR TIPO C DN 600, EXCLUSIVE ESCAVAÇÃO, REATERRO E BOTA FORA</t>
  </si>
  <si>
    <t>ED-48653</t>
  </si>
  <si>
    <t>POÇO DE VISITA PARA REDE TUBULAR TIPO C DN 700, EXCLUSIVE ESCAVAÇÃO, REATERRO E BOTA FORA</t>
  </si>
  <si>
    <t>ED-48654</t>
  </si>
  <si>
    <t>POÇO DE VISITA PARA REDE TUBULAR TIPO C DN 800, EXCLUSIVE ESCAVAÇÃO, REATERRO E BOTA FORA</t>
  </si>
  <si>
    <t>ED-48655</t>
  </si>
  <si>
    <t>POÇO DE VISITA PARA REDE TUBULAR TIPO C DN 900, EXCLUSIVE ESCAVAÇÃO, REATERRO E BOTA FORA</t>
  </si>
  <si>
    <t>ED-48666</t>
  </si>
  <si>
    <t>TAMPÃO CIRCULAR EM FERRO FUNDIDO PARA POÇO DE VISITA, ARTICULADO COM DIÂMETRO DE 60CM, CLASSE 400, INCLUSIVE ASSENTAMENTO, EXCLUSIVE POÇO DE VISITA</t>
  </si>
  <si>
    <t>ED-48551</t>
  </si>
  <si>
    <t>BOCA DE LOBO DUPLA (TIPO B - CONCRETO), QUADRO, GRELHA E CANTONEIRA, INCLUSIVE ESCAVAÇÃO, REATERRO E BOTA-FORA</t>
  </si>
  <si>
    <t>ED-48549</t>
  </si>
  <si>
    <t>BOCA DE LOBO SIMPLES (TIPO A - FERRO FUNDIDO), QUADRO, GRELHA E CANTONEIRA, INCLUSIVE ESCAVAÇÃO, REATERRO E BOTA-FORA</t>
  </si>
  <si>
    <t>ED-48550</t>
  </si>
  <si>
    <t>BOCA DE LOBO SIMPLES (TIPO B - CONCRETO), QUADRO, GRELHA E CANTONEIRA, INCLUSIVE ESCAVAÇÃO, REATERRO E BOTA-FORA</t>
  </si>
  <si>
    <t>ED-48572</t>
  </si>
  <si>
    <t>CAIXA DE CAPTAÇÃO E DRENAGEM TIPO A (100 X 100 X 120 CM), D = 500 MM A 1500MM, INCLUSIVE ESCAVAÇÃO, REATERRO E BOTA FORA</t>
  </si>
  <si>
    <t>ED-48573</t>
  </si>
  <si>
    <t>CAIXA DE CAPTAÇÃO E DRENAGEM TIPO A (120 X 120 X 150 CM), D = 500 MM A 1500MM, INCLUSIVE ESCAVAÇÃO, REATERRO E BOTA FORA</t>
  </si>
  <si>
    <t>ED-48574</t>
  </si>
  <si>
    <t>CAIXA DE CAPTAÇÃO E DRENAGEM TIPO B D = 500 MM</t>
  </si>
  <si>
    <t>ED-48575</t>
  </si>
  <si>
    <t>CAIXA DE CAPTAÇÃO E DRENAGEM TIPO B (100 X 100 X 120 CM), D = 500 MM A 1500MM, INCLUSIVE ESCAVAÇÃO, REATERRO E BOTA FORA</t>
  </si>
  <si>
    <t>ED-48576</t>
  </si>
  <si>
    <t>CAIXA DE CAPTAÇÃO E DRENAGEM TIPO B (120 X 120 X 150 CM), D = 500 MM A 1500MM, INCLUSIVE ESCAVAÇÃO, REATERRO E BOTA FORA</t>
  </si>
  <si>
    <t>ED-48578</t>
  </si>
  <si>
    <t>CAIXA DE CAPTAÇÃO E DRENAGEM TIPO C (100 X 100 X 120 CM), D = 500 MM A 1500MM, INCLUSIVE ESCAVAÇÃO, REATERRO E BOTA FORA</t>
  </si>
  <si>
    <t>ED-48579</t>
  </si>
  <si>
    <t>CAIXA DE CAPTAÇÃO E DRENAGEM TIPO C (120 X 120 X 150 CM), D = 500 MM A 1500MM, INCLUSIVE ESCAVAÇÃO, REATERRO E BOTA FORA</t>
  </si>
  <si>
    <t>ED-48582</t>
  </si>
  <si>
    <t>CAIXA DE CAPTAÇÃO E DRENAGEM TIPO E (100 X 100 X 120 CM), D = 500 MM A 1500MM, INCLUSIVE ESCAVAÇÃO, REATERRO E BOTA FORA</t>
  </si>
  <si>
    <t>ED-48583</t>
  </si>
  <si>
    <t>CAIXA DE CAPTAÇÃO E DRENAGEM TIPO E (120 X 120 X 150 CM), D = 500 MM A 1500MM, INCLUSIVE ESCAVAÇÃO, REATERRO E BOTA FORA</t>
  </si>
  <si>
    <t>ED-48584</t>
  </si>
  <si>
    <t>CAIXA DE CAPTAÇÃO E DRENAGEM TIPO F (100 X 100 X 120 CM), D = 500 MM A 1500MM, INCLUSIVE ESCAVAÇÃO, REATERRO E BOTA FORA</t>
  </si>
  <si>
    <t>ED-48585</t>
  </si>
  <si>
    <t>CAIXA DE CAPTAÇÃO E DRENAGEM TIPO F (120 X 120 X 150 CM), D = 500 MM A 1500MM, INCLUSIVE ESCAVAÇÃO, REATERRO E BOTA FORA</t>
  </si>
  <si>
    <t>ED-48571</t>
  </si>
  <si>
    <t>CAIXAS DE CAPTAÇÃO E DRENAGEM TIPO A D = 500 MM</t>
  </si>
  <si>
    <t>ED-48577</t>
  </si>
  <si>
    <t>CAIXAS DE CAPTAÇÃO E DRENAGEM TIPO C D = 500 MM</t>
  </si>
  <si>
    <t>ED-48587</t>
  </si>
  <si>
    <t>CAIXA DE AREIA 100 X 100 X 100 CM</t>
  </si>
  <si>
    <t>ED-48586</t>
  </si>
  <si>
    <t>CAIXA DE AREIA 50 X 60 X 70 CM</t>
  </si>
  <si>
    <t>ED-48603</t>
  </si>
  <si>
    <t>DESCIDA D´ÁGUA TIPO CALHA DN 1000, EXCLUSIVE BOTA FORA</t>
  </si>
  <si>
    <t>ED-48604</t>
  </si>
  <si>
    <t>DESCIDA D´ÁGUA TIPO CALHA DN 1100, EXCLUSIVE BOTA FORA</t>
  </si>
  <si>
    <t>ED-48605</t>
  </si>
  <si>
    <t>DESCIDA D´ÁGUA TIPO CALHA DN 1200, EXCLUSIVE BOTA FORA</t>
  </si>
  <si>
    <t>ED-48606</t>
  </si>
  <si>
    <t>DESCIDA D´ÁGUA TIPO CALHA DN 1300, EXCLUSIVE BOTA FORA</t>
  </si>
  <si>
    <t>ED-48607</t>
  </si>
  <si>
    <t>DESCIDA D´ÁGUA TIPO CALHA DN 1500, EXCLUSIVE BOTA FORA</t>
  </si>
  <si>
    <t>ED-48598</t>
  </si>
  <si>
    <t>DESCIDA D´ÁGUA TIPO CALHA DN 500, EXCLUSIVE BOTA FORA</t>
  </si>
  <si>
    <t>ED-48599</t>
  </si>
  <si>
    <t>DESCIDA D´ÁGUA TIPO CALHA DN 600, EXCLUSIVE BOTA FORA</t>
  </si>
  <si>
    <t>ED-48600</t>
  </si>
  <si>
    <t>DESCIDA D´ÁGUA TIPO CALHA DN 700, EXCLUSIVE BOTA FORA</t>
  </si>
  <si>
    <t>ED-48601</t>
  </si>
  <si>
    <t>DESCIDA D´ÁGUA TIPO CALHA DN 800, EXCLUSIVE BOTA FORA</t>
  </si>
  <si>
    <t>ED-48602</t>
  </si>
  <si>
    <t>DESCIDA D´ÁGUA TIPO CALHA DN 900, EXCLUSIVE BOTA FORA</t>
  </si>
  <si>
    <t>ED-48593</t>
  </si>
  <si>
    <t>DESCIDA D´ÁGUA TIPO DEGRAU DN 1000, EXCLUSIVE BOTA FORA</t>
  </si>
  <si>
    <t>ED-48594</t>
  </si>
  <si>
    <t>DESCIDA D´ÁGUA TIPO DEGRAU DN 1100, EXCLUSIVE BOTA FORA</t>
  </si>
  <si>
    <t>ED-48595</t>
  </si>
  <si>
    <t>DESCIDA D´ÁGUA TIPO DEGRAU DN 1200, EXCLUSIVE BOTA FORA</t>
  </si>
  <si>
    <t>ED-48596</t>
  </si>
  <si>
    <t>DESCIDA D´ÁGUA TIPO DEGRAU DN 1300, EXCLUSIVE BOTA FORA</t>
  </si>
  <si>
    <t>ED-48597</t>
  </si>
  <si>
    <t>DESCIDA D´ÁGUA TIPO DEGRAU DN 1500, EXCLUSIVE BOTA FORA</t>
  </si>
  <si>
    <t>ED-48588</t>
  </si>
  <si>
    <t>DESCIDA D´ÁGUA TIPO DEGRAU DN 500, EXCLUSIVE BOTA FORA</t>
  </si>
  <si>
    <t>ED-48589</t>
  </si>
  <si>
    <t>DESCIDA D´ÁGUA TIPO DEGRAU DN 600, EXCLUSIVE BOTA FORA</t>
  </si>
  <si>
    <t>ED-48590</t>
  </si>
  <si>
    <t>DESCIDA D´ÁGUA TIPO DEGRAU DN 700, EXCLUSIVE BOTA FORA</t>
  </si>
  <si>
    <t>ED-48591</t>
  </si>
  <si>
    <t>DESCIDA D´ÁGUA TIPO DEGRAU DN 800, EXCLUSIVE BOTA FORA</t>
  </si>
  <si>
    <t>ED-48592</t>
  </si>
  <si>
    <t>DESCIDA D´ÁGUA TIPO DEGRAU DN 900, EXCLUSIVE BOTA FORA</t>
  </si>
  <si>
    <t>ED-48697</t>
  </si>
  <si>
    <t>VALA DE INFILTRAÇÃO E DRENAGEM 100 X 300 X 100 CM, INCLUSIVE ESCAVAÇÃO E BOTA FORA</t>
  </si>
  <si>
    <t>ED-48691</t>
  </si>
  <si>
    <t>VALA DE INFILTRAÇÃO E DRENAGEM 40 X 120 X 40 CM, INCLUSIVE ESCAVAÇÃO E BOTA FORA</t>
  </si>
  <si>
    <t>ED-48692</t>
  </si>
  <si>
    <t>VALA DE INFILTRAÇÃO E DRENAGEM 50 X 150 X 50 CM, INCLUSIVE ESCAVAÇÃO E BOTA FORA</t>
  </si>
  <si>
    <t>ED-48693</t>
  </si>
  <si>
    <t>VALA DE INFILTRAÇÃO E DRENAGEM 60 X 180 X 60 CM, INCLUSIVE ESCAVAÇÃO E BOTA FORA</t>
  </si>
  <si>
    <t>ED-48694</t>
  </si>
  <si>
    <t>VALA DE INFILTRAÇÃO E DRENAGEM 70 X 210 X 70 CM, INCLUSIVE ESCAVAÇÃO E BOTA FORA</t>
  </si>
  <si>
    <t>ED-48695</t>
  </si>
  <si>
    <t>VALA DE INFILTRAÇÃO E DRENAGEM 80 X 240 X 80 CM, INCLUSIVE ESCAVAÇÃO E BOTA FORA</t>
  </si>
  <si>
    <t>ED-48696</t>
  </si>
  <si>
    <t>VALA DE INFILTRAÇÃO E DRENAGEM 90 X 270 X 90 CM, INCLUSIVE ESCAVAÇÃO E BOTA FORA</t>
  </si>
  <si>
    <t>ED-14762</t>
  </si>
  <si>
    <t>SARJETA DE CONCRETO URBANO (SCU), TIPO 1, COM FCK 15 MPA, LARGURA DE 50CM COM INCLINAÇÃO DE 3%, ESP. 7CM, PADRÃO DER-MG, EXCLUSIVE MEIO-FIO, INCLUSIVE ESCAVAÇÃO, APILAOMENTO E TRANSPORTE COM RETIRADA DO MATERIAL ESCAVADO (EM CAÇAMBA)</t>
  </si>
  <si>
    <t>ED-14763</t>
  </si>
  <si>
    <t>SARJETA DE CONCRETO URBANO (SCU), TIPO 2, COM FCK 15 MPA, LARGURA DE 50CM COM INCLINAÇÃO DE 15%, ESP. 7CM, PADRÃO DER-MG, EXCLUSIVE MEIO-FIO, INCLUSIVE ESCAVAÇÃO, APILAOMENTO E TRANSPORTE COM RETIRADA DO MATERIAL ESCAVADO (EM CAÇAMBA)</t>
  </si>
  <si>
    <t>ED-14764</t>
  </si>
  <si>
    <t>SARJETA DE CONCRETO URBANO (SCU), TIPO 3, COM FCK 15 MPA, LARGURA DE 50CM COM INCLINAÇÃO DE 25%, ESP. 7CM, PADRÃO DER-MG, EXCLUSIVE MEIO-FIO, INCLUSIVE ESCAVAÇÃO, APILAOMENTO E TRANSPORTE COM RETIRADA DO MATERIAL ESCAVADO (EM CAÇAMBA)</t>
  </si>
  <si>
    <t>ED-50186</t>
  </si>
  <si>
    <t>ED-50198</t>
  </si>
  <si>
    <t>MANÔMETRO WILLY, MOD. 2 1/2", ESCALA DE LEITURA DE 0 A 100 PSI</t>
  </si>
  <si>
    <t>ED-50185</t>
  </si>
  <si>
    <t>PRESSOSTATO TELEMECANIQUE, MODELO XML B004 A2S11, COM ESCALA DE 3 A 58 PSI</t>
  </si>
  <si>
    <t>ED-50187</t>
  </si>
  <si>
    <t>SIRENE PARA ALARME DE BOMBA EM FUNCIONAMENTO, 220V</t>
  </si>
  <si>
    <t>ED-22698</t>
  </si>
  <si>
    <t>ABRIGO EM CHAPA DE AÇO CARBONO DE SOBREPOR, PINTADO DE VERMELHO NAS DIMENSÕES (75X30X25)CM COM UMA PORTA COM VIDRO TRANSPARENTE COM A INSCRIÇÃO "INCÊNDIO", PARA EXTINTOR, FORNECIMENTO E INSTALAÇÃO, EXCLUSIVE EXTINTOR</t>
  </si>
  <si>
    <t>ED-50177</t>
  </si>
  <si>
    <t>ABRIGO EM CHAPA DE AÇO CARBONO DE SOBREPOR, PINTADO DE VERMELHO NAS DIMENSÕES (90X60X17)CM COM UMA PORTA COM VIDRO TRANSPARENTE COM A INSCRIÇÃO "INCÊNDIO", INCLUINDO SUPORTE BASCULANTE PARA MANGUEIRA - FORNECIMENTO E INSTALAÇÃO, EXCLUSIVE MANGUEIRA, REGISTRO GLOBO E ACESSÓRIOS</t>
  </si>
  <si>
    <t>ED-22701</t>
  </si>
  <si>
    <t>ABRIGO EM CHAPA DE AÇO CARBONO DE SOBREPOR, PINTADO DE VERMELHO NAS DIMENSÕES (90X60X17)CM COM UMA PORTA COM VIDRO TRANSPARENTE COM A INSCRIÇÃO "INCÊNDIO", INCLUINDO SUPORTE BASCULANTE PARA MANGUEIRA, MANGUEIRA TIPO 1 COMPRIMENTO 15M, REGISTRO GLOBO E ACESSÓRIOS, FORNECIMENTO E INSTALAÇÃO</t>
  </si>
  <si>
    <t>ED-22714</t>
  </si>
  <si>
    <t>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t>
  </si>
  <si>
    <t>ED-50181</t>
  </si>
  <si>
    <t>ADAPTADOR EM LATÃO PARA INSTALAÇÃO PREDIAL DE COMBATE A INCÊNDIO ENGATE RÁPIDO 1.1/2" X ROSCA INTERNA 5 FIOS 2.1/2", FORNECIMENTO E INSTALAÇÃO</t>
  </si>
  <si>
    <t>ED-50182</t>
  </si>
  <si>
    <t>ED-50194</t>
  </si>
  <si>
    <t>BASE DECORATIVA PARA EXTINTORES</t>
  </si>
  <si>
    <t>ED-50188</t>
  </si>
  <si>
    <t>CHAVE PARA CONEXÕES DE ENGATE RÁPIDO TIPO STORZ, 63X38MM</t>
  </si>
  <si>
    <t>ED-50189</t>
  </si>
  <si>
    <t>ESGUICHO TIPO AGULHETA COM JUNTA DE UNIÃO ENGATE RÁPIDO DN 38MM, FORNECIMENTO E INSTALAÇÃO</t>
  </si>
  <si>
    <t>ED-50190</t>
  </si>
  <si>
    <t>EXTINTOR DE GÁS CARBÔNICO 5-B:C, CAPACIDADE 6 KG</t>
  </si>
  <si>
    <t>ED-50191</t>
  </si>
  <si>
    <t>EXTINTOR DE INCÊNDIO ÁGUA PRESSURIZADA 2-A, CAPACIDADE 10 L</t>
  </si>
  <si>
    <t>ED-50193</t>
  </si>
  <si>
    <t>EXTINTOR DE INCÊNDIO TIPO PÓ QUÍMICO 2-A:20-B:C, CAPACIDADE 6 KG</t>
  </si>
  <si>
    <t>ED-50192</t>
  </si>
  <si>
    <t>EXTINTOR DE INCÊNDIO TIPO PÓ QUÍMICO 20-B:C, CAPACIDADE 6 KG</t>
  </si>
  <si>
    <t>ED-50195</t>
  </si>
  <si>
    <t>HIDRANTE DE RECALQUE COMPLETO EM CAIXA DE ALVENARIA</t>
  </si>
  <si>
    <t>ED-50197</t>
  </si>
  <si>
    <t>MANGUEIRA DE FIBRA SINTÉTICA E BORRACHA PARA INCÊNDIO TIPO 1, DN 38MM, COMPRIMENTO 15M, FORNECIMENTO E INSTALAÇÃO</t>
  </si>
  <si>
    <t>ED-22707</t>
  </si>
  <si>
    <t>MANGUEIRA DE FIBRA SINTÉTICA E BORRACHA PARA INCÊNDIO TIPO 2, DN 38MM, COMPRIMENTO 15M, FORNECIMENTO E INSTALAÇÃO</t>
  </si>
  <si>
    <t>ED-50208</t>
  </si>
  <si>
    <t>REGISTRO TIPO GLOBO ANGULAR, COM 45 GRAUS, DN 2.1/2" (63 MM), PN16, EM LATÃO COM VOLANTE PARA HIDRANTE - FORNECIMENTO E INSTALAÇÃO</t>
  </si>
  <si>
    <t>ED-50210</t>
  </si>
  <si>
    <t>REGISTRO TIPO GLOBO, DN 1" (25 MM), PN16, EM LATAO COM VOLANTE, EXTREMIDADES ROSCADAS  - FORNECIMENTO E INSTALAÇÃO</t>
  </si>
  <si>
    <t>ED-50209</t>
  </si>
  <si>
    <t>REGISTRO TIPO GLOBO, DN 1.1/2" (15 MM), PN16, EM LATAO COM VOLANTE, EXTREMIDADES ROSCADAS  - FORNECIMENTO E INSTALAÇÃO</t>
  </si>
  <si>
    <t>ED-50211</t>
  </si>
  <si>
    <t>REGISTRO TIPO GLOBO, DN 2.1/2" (63 MM), PN16, EM LATAO COM VOLANTE, EXTREMIDADES ROSCADAS  - FORNECIMENTO E INSTALAÇÃO</t>
  </si>
  <si>
    <t>ED-50206</t>
  </si>
  <si>
    <t>ED-50199</t>
  </si>
  <si>
    <t>ED-50200</t>
  </si>
  <si>
    <t>ED-50207</t>
  </si>
  <si>
    <t>ED-50201</t>
  </si>
  <si>
    <t>ED-50202</t>
  </si>
  <si>
    <t>ED-50204</t>
  </si>
  <si>
    <t>ED-50205</t>
  </si>
  <si>
    <t>ED-50203</t>
  </si>
  <si>
    <t>ED-50180</t>
  </si>
  <si>
    <t>ED-50218</t>
  </si>
  <si>
    <t>CANOPLA PARA SPRINKLER</t>
  </si>
  <si>
    <t>ED-50215</t>
  </si>
  <si>
    <t>SPRINKLER PENDENTE 15 MM (1/2") 141º C</t>
  </si>
  <si>
    <t>ED-50212</t>
  </si>
  <si>
    <t>SPRINKLER PENDENTE 15 MM (1/2") 68º C</t>
  </si>
  <si>
    <t>ED-50213</t>
  </si>
  <si>
    <t>SPRINKLER PENDENTE 15 MM (1/2") 79º C</t>
  </si>
  <si>
    <t>ED-50214</t>
  </si>
  <si>
    <t>SPRINKLER PENDENTE 15 MM (1/2") 93º C</t>
  </si>
  <si>
    <t>ED-49832</t>
  </si>
  <si>
    <t>TUBO AÇO PRETO SCH-40, D = 1/2" SEM COSTURA</t>
  </si>
  <si>
    <t>ED-49833</t>
  </si>
  <si>
    <t>TUBO AÇO PRETO SCH-40, D = 3/4" SEM COSTURA</t>
  </si>
  <si>
    <t>ED-49831</t>
  </si>
  <si>
    <t>TUBO AÇO PRETO SCH-40, D = 3/8" SEM COSTURA</t>
  </si>
  <si>
    <t>ED-49826</t>
  </si>
  <si>
    <t>ED-49827</t>
  </si>
  <si>
    <t>ED-49841</t>
  </si>
  <si>
    <t>ED-49842</t>
  </si>
  <si>
    <t>ED-48276</t>
  </si>
  <si>
    <t>VÁLVULA DE ESFERA EM LATÃO, DIÂMETRO DE 1" NPT</t>
  </si>
  <si>
    <t>ED-48278</t>
  </si>
  <si>
    <t>VÁLVULA DE ESFERA EM LATÃO, DIÂMETRO DE 1 1/2" NPT</t>
  </si>
  <si>
    <t>ED-48277</t>
  </si>
  <si>
    <t>VÁLVULA DE ESFERA EM LATÃO, DIÂMETRO DE 1 1/4" NPT</t>
  </si>
  <si>
    <t>ED-48274</t>
  </si>
  <si>
    <t>VÁLVULA DE ESFERA EM LATÃO, DIÂMETRO DE 1/2" NPT</t>
  </si>
  <si>
    <t>ED-48279</t>
  </si>
  <si>
    <t>VÁLVULA DE ESFERA EM LATÃO, DIÂMETRO DE 2" NPT</t>
  </si>
  <si>
    <t>ED-48280</t>
  </si>
  <si>
    <t>VÁLVULA DE ESFERA EM LATÃO, DIÂMETRO DE 2 1/2" NPT</t>
  </si>
  <si>
    <t>ED-48275</t>
  </si>
  <si>
    <t>VÁLVULA DE ESFERA EM LATÃO, DIÂMETRO DE 3/4" NPT</t>
  </si>
  <si>
    <t>ED-48283</t>
  </si>
  <si>
    <t>VÁLVULA DE RETENÇÃO EM LATÃO, DIÂMETRO DE 1" NPT</t>
  </si>
  <si>
    <t>ED-48285</t>
  </si>
  <si>
    <t>VÁLVULA DE RETENÇÃO EM LATÃO, DIÂMETRO DE 1 1/2" NPT</t>
  </si>
  <si>
    <t>ED-48284</t>
  </si>
  <si>
    <t>VÁLVULA DE RETENÇÃO EM LATÃO, DIÂMETRO DE 1 1/4" NPT</t>
  </si>
  <si>
    <t>ED-48281</t>
  </si>
  <si>
    <t>VÁLVULA DE RETENÇÃO EM LATÃO, DIÂMETRO DE 1/2" NPT</t>
  </si>
  <si>
    <t>ED-48286</t>
  </si>
  <si>
    <t>VÁLVULA DE RETENÇÃO EM LATÃO, DIÂMETRO DE 2" NPT</t>
  </si>
  <si>
    <t>ED-48287</t>
  </si>
  <si>
    <t>VÁLVULA DE RETENÇÃO EM LATÃO, DIÂMETRO DE 2 1/2" NPT</t>
  </si>
  <si>
    <t>ED-48282</t>
  </si>
  <si>
    <t>VÁLVULA DE RETENÇÃO EM LATÃO, DIÂMETRO DE 3/4" NPT</t>
  </si>
  <si>
    <t>ED-48262</t>
  </si>
  <si>
    <t>ED-48261</t>
  </si>
  <si>
    <t>ED-48253</t>
  </si>
  <si>
    <t>PRESSOSTATO PARA COMPRESSOR DE 125 A 175 PSI</t>
  </si>
  <si>
    <t>ED-48252</t>
  </si>
  <si>
    <t>PRESSOSTATO PARA COMPRESSOR DE 80 A 125 PSI</t>
  </si>
  <si>
    <t>ED-49817</t>
  </si>
  <si>
    <t>CILINDRO DE AÇO COM GÁS GLP CAPACIDADE 45 KG</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</si>
  <si>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</si>
  <si>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</si>
  <si>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ED-49818</t>
  </si>
  <si>
    <t>ED-49819</t>
  </si>
  <si>
    <t>ED-48256</t>
  </si>
  <si>
    <t>FILTRO TIPO "Y" EM BRONZE, DIÂMETRO DE 1" NPT</t>
  </si>
  <si>
    <t>ED-48258</t>
  </si>
  <si>
    <t>FILTRO TIPO "Y" EM BRONZE, DIÂMETRO DE 1 1/2" NPT</t>
  </si>
  <si>
    <t>ED-48257</t>
  </si>
  <si>
    <t>FILTRO TIPO "Y" EM BRONZE, DIÂMETRO DE 1 1/4" NPT</t>
  </si>
  <si>
    <t>ED-48254</t>
  </si>
  <si>
    <t>FILTRO TIPO "Y" EM BRONZE, DIÂMETRO DE 1/2" NPT</t>
  </si>
  <si>
    <t>ED-48259</t>
  </si>
  <si>
    <t>FILTRO TIPO "Y" EM BRONZE, DIÂMETRO DE 2" NPT</t>
  </si>
  <si>
    <t>ED-48255</t>
  </si>
  <si>
    <t>FILTRO TIPO "Y" EM BRONZE, DIÂMETRO DE 3/4" NPT</t>
  </si>
  <si>
    <t>ED-49821</t>
  </si>
  <si>
    <t>MANGUEIRA PLÁSTICA PARA GÁS D = 3/8" X 1,50 M</t>
  </si>
  <si>
    <t>ED-49822</t>
  </si>
  <si>
    <t>ED-49823</t>
  </si>
  <si>
    <t>ED-49824</t>
  </si>
  <si>
    <t>ED-49830</t>
  </si>
  <si>
    <t>ED-51151</t>
  </si>
  <si>
    <t>ED-51152</t>
  </si>
  <si>
    <t>ED-51150</t>
  </si>
  <si>
    <t>ED-51155</t>
  </si>
  <si>
    <t>ED-51156</t>
  </si>
  <si>
    <t>ED-51157</t>
  </si>
  <si>
    <t>ED-51153</t>
  </si>
  <si>
    <t>ED-51160</t>
  </si>
  <si>
    <t>ED-51158</t>
  </si>
  <si>
    <t>ED-51159</t>
  </si>
  <si>
    <t>ED-50634</t>
  </si>
  <si>
    <t>ED-50635</t>
  </si>
  <si>
    <t>ED-50642</t>
  </si>
  <si>
    <t>ED-50636</t>
  </si>
  <si>
    <t>ED-50637</t>
  </si>
  <si>
    <t>ED-50639</t>
  </si>
  <si>
    <t>ED-50640</t>
  </si>
  <si>
    <t>ED-50643</t>
  </si>
  <si>
    <t>ED-50644</t>
  </si>
  <si>
    <t>ED-50633</t>
  </si>
  <si>
    <t>ED-50223</t>
  </si>
  <si>
    <t>ED-50225</t>
  </si>
  <si>
    <t>ED-50224</t>
  </si>
  <si>
    <t>ED-50221</t>
  </si>
  <si>
    <t>PONTO DE EMBUTIR PARA ÁGUA FRIA EM TUBO DE PVC RÍGIDO SOLDÁVEL, DN 20MM (1/2"), EMBUTIDO NA ALVENARIA COM DISTÂNCIA DE ATÉ CINCO (5) METROS DA TOMADA DE ÁGUA, INCLUSIVE CONEXÕES E FIXAÇÃO DO TUBO COM ENCHIMENTO DO RASGO NA ALVENARIA/CONCRETO COM ARGAMASSA</t>
  </si>
  <si>
    <t>ED-50222</t>
  </si>
  <si>
    <t>PONTO DE EMBUTIR PARA ÁGUA FRIA EM TUBO PVC RÍGIDO ROSCÁVEL, DN 1/2" (20MM), EMBUTIDO NA ALVENARIA COM DISTÂNCIA DE ATÉ CINCO (5) METROS DA TOMADA DE ÁGUA, INCLUSIVE CONEXÕES E FIXAÇÃO DO TUBO COM ENCHIMENTO DO RASGO NA ALVENARIA/CONCRETO COM ARGAMASSA</t>
  </si>
  <si>
    <t>ED-50227</t>
  </si>
  <si>
    <t>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</si>
  <si>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ED-50228</t>
  </si>
  <si>
    <t>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t>
  </si>
  <si>
    <t>ED-17905</t>
  </si>
  <si>
    <t>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</si>
  <si>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ED-50232</t>
  </si>
  <si>
    <t>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</si>
  <si>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ED-17903</t>
  </si>
  <si>
    <t>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</si>
  <si>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ED-17906</t>
  </si>
  <si>
    <t>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</si>
  <si>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ED-17902</t>
  </si>
  <si>
    <t>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</si>
  <si>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ED-50229</t>
  </si>
  <si>
    <t>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t>
  </si>
  <si>
    <t>ED-50230</t>
  </si>
  <si>
    <t>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t>
  </si>
  <si>
    <t>ED-50231</t>
  </si>
  <si>
    <t>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t>
  </si>
  <si>
    <t>ED-50226</t>
  </si>
  <si>
    <t>PONTO DE EMBUTIR PARA GÁS EM TUBO DE AÇO GALVANIZADO COM COSTURA, DN 1/2", EMBUTIDO NA ALVENARIA COM DISTÂNCIA DE ATÉ CINCO (5) METROS DO RAMAL DE ABASTECIMENTO, INCLUSIVE CONEXÕES E FIXAÇÃO DO TUBO COM ENCHIMENTO DO RASGO NA ALVENARIA/CONCRETO COM ARGAMASSA</t>
  </si>
  <si>
    <t>ED-18181</t>
  </si>
  <si>
    <t>PONTO DE EMBUTIR PARA GÁS EM TUBO DE COBRE CLASSE "A" SEM COSTURA SOLDÁVEL, DN 1/2" (15MM), EMBUTIDO NA ALVENARIA COM DISTÂNCIA DE ATÉ CINCO (5) METROS DO RAMAL DE ABASTECIMENTO, INCLUSIVE CONEXÕES E FIXAÇÃO DO TUBO COM ENCHIMENTO DO RASGO NA ALVENARIA/CONCRETO COM ARGAMASSA</t>
  </si>
  <si>
    <t>ED-50435</t>
  </si>
  <si>
    <t>ED-50437</t>
  </si>
  <si>
    <t>ED-50436</t>
  </si>
  <si>
    <t>ED-50432</t>
  </si>
  <si>
    <t>ED-50434</t>
  </si>
  <si>
    <t>PLANTIO E PREPARO DE COVAS DE FORRAÇÃO, EXCETO FORNECIMENTO DAS MUDAS</t>
  </si>
  <si>
    <t>ED-50446</t>
  </si>
  <si>
    <t>ED-50441</t>
  </si>
  <si>
    <t>ED-50439</t>
  </si>
  <si>
    <t>ED-50442</t>
  </si>
  <si>
    <t>ED-50440</t>
  </si>
  <si>
    <t>ED-50438</t>
  </si>
  <si>
    <t>ED-50448</t>
  </si>
  <si>
    <t>ED-50449</t>
  </si>
  <si>
    <t>ED-14560</t>
  </si>
  <si>
    <t>LASTRO DE SEIXO, INCLUSIVE LANÇAMENTO E ESPALHAMENTO MANUAL</t>
  </si>
  <si>
    <t>ED-50431</t>
  </si>
  <si>
    <t>ED-50704</t>
  </si>
  <si>
    <t>ED-50705</t>
  </si>
  <si>
    <t>ED-50706</t>
  </si>
  <si>
    <t>ED-50707</t>
  </si>
  <si>
    <t>RASGO EM ALVENARIA PARA PASSAGEM DE ELETRODUTO/TUBULAÇÃO, DIÂMETROS DE 15MM A 25MM (1/2" A 1"), EXCLUSIVE ENCHIMENTO</t>
  </si>
  <si>
    <t>ED-50708</t>
  </si>
  <si>
    <t>RASGO EM ALVENARIA PARA PASSAGEM DE ELETRODUTO/TUBULAÇÃO, DIÂMETROS DE 32MM A 50MM (1.1/4" A 2"), EXCLUSIVE ENCHIMENTO</t>
  </si>
  <si>
    <t>ED-50709</t>
  </si>
  <si>
    <t>RASGO EM ALVENARIA PARA PASSAGEM DE ELETRODUTO/TUBULAÇÃO, DIÂMETROS DE 65MM A 100MM (2.1/2" A 4"), EXCLUSIVE ENCHIMENTO</t>
  </si>
  <si>
    <t>ED-50710</t>
  </si>
  <si>
    <t>RASGO EM CONCRETO PARA PASSAGEM DE ELETRODUTO/TUBULAÇÃO, DIÂMETROS DE 15MM A 25MM (1/2" A 1"), EXCLUSIVE ENCHIMENTO</t>
  </si>
  <si>
    <t>ED-50711</t>
  </si>
  <si>
    <t>RASGO EM CONCRETO PARA PASSAGEM DE ELETRODUTO/TUBULAÇÃO, DIÂMETROS DE 32MM A 50MM (1.1/4" A 2"), EXCLUSIVE ENCHIMENTO</t>
  </si>
  <si>
    <t>ED-50712</t>
  </si>
  <si>
    <t>RASGO EM CONCRETO PARA PASSAGEM DE ELETRODUTO/TUBULAÇÃO, DIÂMETROS DE 65MM A 100MM (2.1/2" A 4"), EXCLUSIVE ENCHIMENTO</t>
  </si>
  <si>
    <t>ED-8005</t>
  </si>
  <si>
    <t>ED-8004</t>
  </si>
  <si>
    <t>ED-8003</t>
  </si>
  <si>
    <t>ED-50234</t>
  </si>
  <si>
    <t>ED-50236</t>
  </si>
  <si>
    <t>ED-50237</t>
  </si>
  <si>
    <t>ED-8145</t>
  </si>
  <si>
    <t>JUNTA DE DILATAÇÃO COM ISOPOR 20 MM, EXCLUSIVE SELANTE</t>
  </si>
  <si>
    <t>ED-50240</t>
  </si>
  <si>
    <t>TELA SOLDADA PARA LIGAÇÃO E PREVENÇÃO DE TRINCA EM ALVENARIA/ESTRUTURA, DIMENSÕES (50X10,5)CM, INCLUSIVE PINOS DE FIXAÇÃO, EXCLUSIVE REBOCO</t>
  </si>
  <si>
    <t>ED-50241</t>
  </si>
  <si>
    <t>TELA SOLDADA PARA LIGAÇÃO E PREVENÇÃO DE TRINCA EM ALVENARIA/ESTRUTURA, DIMENSÕES (50X12)CM, INCLUSIVE PINOS DE FIXAÇÃO, EXCLUSIVE REBOCO</t>
  </si>
  <si>
    <t>ED-50238</t>
  </si>
  <si>
    <t>TELA SOLDADA PARA LIGAÇÃO E PREVENÇÃO DE TRINCA EM ALVENARIA/ESTRUTURA, DIMENSÕES (50X6)CM, INCLUSIVE PINOS DE FIXAÇÃO, EXCLUSIVE REBOCO</t>
  </si>
  <si>
    <t>ED-50239</t>
  </si>
  <si>
    <t>TELA SOLDADA PARA LIGAÇÃO E PREVENÇÃO DE TRINCA EM ALVENARIA/ESTRUTURA, DIMENSÕES (50X7,5)CM, INCLUSIVE PINOS DE FIXAÇÃO, EXCLUSIVE REBOCO</t>
  </si>
  <si>
    <t>ED-20754</t>
  </si>
  <si>
    <t>TELA SOLDADA PARA LIGAÇÃO E PREVENÇÃO DE TRINCA EM ALVENARIA/ESTRUTURA, INCLUSIVE PINOS DE FIXAÇÃO, EXCLUSIVE REBOCO</t>
  </si>
  <si>
    <t>ED-50235</t>
  </si>
  <si>
    <t>TRATAMENTO DE JUNTA DE DILATAÇÃO COM ISOPOR,  ESP. 20 MM, PROFUNDIDADE DE 10-15CM, EXCLUSIVE SELANTE</t>
  </si>
  <si>
    <t>ED-49556</t>
  </si>
  <si>
    <t>ENSAIO DE COMPACTACAO - AMOSTRAS NAO TRABALHADAS - ENERGIA INTERMEDIARIA - SOLOS</t>
  </si>
  <si>
    <t>ED-49557</t>
  </si>
  <si>
    <t>ENSAIO DE COMPACTACAO - AMOSTRAS NAO TRABALHADAS - ENERGIA MODIFICADA - SOLOS</t>
  </si>
  <si>
    <t>ED-49555</t>
  </si>
  <si>
    <t>ENSAIO DE COMPACTACAO - AMOSTRAS NAO TRABALHADAS - ENERGIA NORMAL - SOLOS</t>
  </si>
  <si>
    <t>ED-49558</t>
  </si>
  <si>
    <t>ENSAIO DE COMPACTACAO - AMOSTRAS TRABALHADAS - SOLOS</t>
  </si>
  <si>
    <t>ED-49561</t>
  </si>
  <si>
    <t>ENSAIO DE DENSIDADE REAL - SOLOS</t>
  </si>
  <si>
    <t>ED-49567</t>
  </si>
  <si>
    <t>ENSAIO DE EXPANSIBILIDADE - SOLOS</t>
  </si>
  <si>
    <t>ED-49551</t>
  </si>
  <si>
    <t>ENSAIO DE GRANULOMETRIA POR PENEIRAMENTO - SOLOS</t>
  </si>
  <si>
    <t>ED-49552</t>
  </si>
  <si>
    <t>ENSAIO DE GRANULOMETRIA POR PENEIRAMENTO E SEDIMENTACAO - SOLOS</t>
  </si>
  <si>
    <t>ED-49553</t>
  </si>
  <si>
    <t>ENSAIO DE LIMITE DE LIQUIDEZ - SOLOS</t>
  </si>
  <si>
    <t>ED-49554</t>
  </si>
  <si>
    <t>ENSAIO DE LIMITE DE PLASTICIDADE - SOLOS</t>
  </si>
  <si>
    <t>ED-49562</t>
  </si>
  <si>
    <t>ENSAIO DE MASSA ESPECIFICA - IN SITU - EMPREGO DO OLEO - SOLOS</t>
  </si>
  <si>
    <t>ED-49560</t>
  </si>
  <si>
    <t>ENSAIO DE MASSA ESPECIFICA - IN SITU - METODO BALAO DE BORRACHA - SOLOS</t>
  </si>
  <si>
    <t>ED-49559</t>
  </si>
  <si>
    <t>ENSAIO DE MASSA ESPECIFICA - IN SITU - METODO FRASCO DE AREIA - SOLOS</t>
  </si>
  <si>
    <t>ED-49566</t>
  </si>
  <si>
    <t>ENSAIO DE RESILIENCIA - SOLOS</t>
  </si>
  <si>
    <t>ED-49565</t>
  </si>
  <si>
    <t>ENSAIO DE TEOR DE UMIDADE - EM LABORATORIO - SOLOS</t>
  </si>
  <si>
    <t>ED-49563</t>
  </si>
  <si>
    <t>ENSAIO DE TEOR DE UMIDADE - METODO EXPEDITO DO ALCOOL - SOLOS</t>
  </si>
  <si>
    <t>ED-49564</t>
  </si>
  <si>
    <t>ENSAIO DE TEOR DE UMIDADE - PROCESSO SPEEDY - SOLOS E AGREGADOS MIUDOS</t>
  </si>
  <si>
    <t>ED-49550</t>
  </si>
  <si>
    <t>ENSAIO DE TERRAPLENAGEM - CAMADA FINAL DO ATERRO</t>
  </si>
  <si>
    <t>ED-49549</t>
  </si>
  <si>
    <t>ENSAIOS DE TERRAPLENAGEM - CORPO DO ATERRO</t>
  </si>
  <si>
    <t>ED-49568</t>
  </si>
  <si>
    <t>PREPARACAO DE AMOSTRAS PARA ENSAIO DE CARACTERIZACAO - SOLOS</t>
  </si>
  <si>
    <t>ED-49545</t>
  </si>
  <si>
    <t>DETERMINAÇÃO E ANÁLISE DE RESULTADO DE RESISTÊNCIA A COMPRESSÃO DO CONCRETO MOLDADO</t>
  </si>
  <si>
    <t>ED-49544</t>
  </si>
  <si>
    <t>ENSAIO DE CONCRETO: CURA, FACEAMENTO, RUPTURA, EMISSÃO DE CERTIFICADOS - ATE 6 UNIDADES</t>
  </si>
  <si>
    <t>ED-49546</t>
  </si>
  <si>
    <t>ENSAIO DE RESISTENCIA A COMPRESSAO SIMPLES - CONCRETO</t>
  </si>
  <si>
    <t>ED-49548</t>
  </si>
  <si>
    <t>ENSAIO DE RESISTENCIA A TRACAO NA FLEXAO DE CONCRETO</t>
  </si>
  <si>
    <t>ED-49547</t>
  </si>
  <si>
    <t>ENSAIO DE RESISTENCIA A TRACAO POR COMPRESSAO DIAMETRAL - CONCRETO</t>
  </si>
  <si>
    <t>ED-51147</t>
  </si>
  <si>
    <t>LANÇAMENTO E ESPALHAMENTO DE SOLO OU MATERIAL DE DEMOLIÇÃO EM ÁREA DE PASSEIO EXCLUSIVE APILOAMENTO</t>
  </si>
  <si>
    <t>ED-51145</t>
  </si>
  <si>
    <t>PASSEIOS DE CONCRETO E = 6 CM, FCK = 10 MPA, JUNTA SECA</t>
  </si>
  <si>
    <t>ED-51144</t>
  </si>
  <si>
    <t>PASSEIOS DE CONCRETO E = 8 CM, FCK = 15 MPA PADRÃO PREFEITURA</t>
  </si>
  <si>
    <t>ED-51148</t>
  </si>
  <si>
    <t>RAMPA PARA ACESSO DE DEFICIENTE, EM CONCRETO SIMPLES FCK = 25 MPA, DESEMPENADA, COM PINTURA INDICATIVA, 02 DEMÃOS</t>
  </si>
  <si>
    <t>ED-51146</t>
  </si>
  <si>
    <t>ED-50400</t>
  </si>
  <si>
    <t>COLUNA DE ALVENARIA A VISTA DE SUPORTE DO PORTÃO (PARA CAIXA DE MEDIÇÃO DE ENERGIA OU PARA PLACA DO NOME DO PRÉDIO) 1,70 X 2,30 M</t>
  </si>
  <si>
    <t>ED-50409</t>
  </si>
  <si>
    <t>MURETA DE TIJOLO COMUM ESP. = 15CM, H = 105 CM, A REVESTIR</t>
  </si>
  <si>
    <t>ED-50410</t>
  </si>
  <si>
    <t>MURETA DE TIJOLO COMUM ESP. = 15CM, H = 130 CM, A REVESTIR</t>
  </si>
  <si>
    <t>ED-50399</t>
  </si>
  <si>
    <t>MURO DE VEDAÇÃO DE CONCRETO PRÉ-MOLDADO TIPO CALHA V ALTURA LIVRE = 2,50 M, SAPATA CONCRETO 1:3:6, 30 X 50 CM</t>
  </si>
  <si>
    <t>ED-50395</t>
  </si>
  <si>
    <t>MURO DIVISÓRIO EM BLOCO DE CONCRETO COM ACABAMENTO APARENTE, ESP.15CM, ALTURA DE 180CM, COM SAPATA EM CONCRETO ARMADO , DIMENSÃO (50X55)CM,  FORMA EM CONTRA BARRANCO, INCLUSIVE ESCAVAÇÃO COM TRANSPORTE E RETIRADA DO MATERIAL ESCAVADO (EM CAÇAMBA) E PINGADEIRA EM CONCRETO</t>
  </si>
  <si>
    <t>ED-50396</t>
  </si>
  <si>
    <t>MURO DIVISÓRIO EM BLOCO DE CONCRETO COM ACABAMENTO APARENTE, ESP.15CM, ALTURA DE 220CM, COM SAPATA EM CONCRETO ARMADO , DIMENSÃO (50X55)CM,  FORMA EM CONTRA BARRANCO, INCLUSIVE ESCAVAÇÃO COM TRANSPORTE E RETIRADA DO MATERIAL ESCAVADO (EM CAÇAMBA) E PINGADEIRA EM CONCRETO</t>
  </si>
  <si>
    <t>ED-50397</t>
  </si>
  <si>
    <t>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t>
  </si>
  <si>
    <t>ED-50406</t>
  </si>
  <si>
    <t>ED-50408</t>
  </si>
  <si>
    <t>ED-50407</t>
  </si>
  <si>
    <t>ED-50401</t>
  </si>
  <si>
    <t>CONCERTINA CLIPADA MODELO ESPIRAL HELICOIDAL DUPLA D = 450 MM</t>
  </si>
  <si>
    <t>ED-50402</t>
  </si>
  <si>
    <t>CONCERTINA CLIPADA MODELO ESPIRAL HELICOIDAL DUPLA D = 610 MM</t>
  </si>
  <si>
    <t>ED-50403</t>
  </si>
  <si>
    <t>CONCERTINA CLIPADA MODELO ESPIRAL HELICOIDAL DUPLA D = 730 MM</t>
  </si>
  <si>
    <t>ED-50404</t>
  </si>
  <si>
    <t>COLOCAÇÃO DE DEFENSAS SOBRE O MURO FERRO CANTONEIRA L - 1" X 1/8" COMPRIMENTO = 85 CM, ESPAÇAMENTO 1,50 M E 5 FIADAS DE ARAME FARPADO</t>
  </si>
  <si>
    <t>ED-50405</t>
  </si>
  <si>
    <t>COLOCAÇÃO DE DEFENSAS SOBRE O MURO FERRO CANTONEIRA L - 1" X 1/8" COMPRIMENTO = 85 CM, ESPAÇAMENTO 1,50 M E 7 FIADAS DE ARAME FARPADO</t>
  </si>
  <si>
    <t>ED-51141</t>
  </si>
  <si>
    <t>GUIA DE MEIO-FIO, EM CONCRETO COM FCK 15MPA, MOLDADA IN-LOCO, SEÇÃO 15X45CM, FORMA EM MADEIRA, EXCLUSIVE SARJETA, INCLUSIVE ESCAVAÇÃO, APILOAMENTO E TRANSPORTE COM RETIRADA DO MATERIAL ESCAVADO (EM CAÇAMBA)</t>
  </si>
  <si>
    <t>ED-51139</t>
  </si>
  <si>
    <t>GUIA DE MEIO-FIO, EM CONCRETO COM FCK 20MPA, PRÉ-MOLDADA, MFC-01 PADRÃO DER-MG, DIMENSÕES (12X16,7X35)CM, EXCLUSIVE SARJETA, INCLUSIVE ESCAVAÇÃO, APILOAMENTO E TRANSPORTE COM RETIRADA DO MATERIAL ESCAVADO (EM CAÇAMBA)</t>
  </si>
  <si>
    <t>ED-51140</t>
  </si>
  <si>
    <t>GUIA DE MEIO-FIO, EM CONCRETO COM FCK 20MPA, PRÉ-MOLDADA, MFC-03 PADRÃO DER-MG, DIMENSÕES (12X18X45)CM, EXCLUSIVE SARJETA, INCLUSIVE ESCAVAÇÃO, APILOAMENTO E TRANSPORTE COM RETIRADA DO MATERIAL ESCAVADO (EM CAÇAMBA)</t>
  </si>
  <si>
    <t>ED-48664</t>
  </si>
  <si>
    <t>GUIA DE MEIO-FIO (10X15X22)CM E SARJETA (30X10)CM COM INCLINAÇÃO DE 10%, EM CONCRETO COM FCK 15MPA, MOLDADA IN-LOCO, FORMA EM MADEIRA, INCLUSIVE ESCAVAÇÃO, APILOAMENTO E TRANSPORTE COM RETIRADA DO MATERIAL ESCAVADO (EM CAÇAMBA)</t>
  </si>
  <si>
    <t>ED-50540</t>
  </si>
  <si>
    <t>ED-51143</t>
  </si>
  <si>
    <t>REMOÇÃO E REASSENTAMENTO DE MEIO-FIO DE GNAISSE COM REAPROVEITAMENTO</t>
  </si>
  <si>
    <t>ED-51142</t>
  </si>
  <si>
    <t>REMOÇÃO E REASSENTAMENTO DE MEIO-FIO PRÉ-MOLDADO DE CONCRETO COM REAPROVEITAMENTO</t>
  </si>
  <si>
    <t>ED-51135</t>
  </si>
  <si>
    <t>GUIA DE CORDÃO BOLEADO, EM CONCRETO COM FCK 20MPA, PRÉ-MOLDADA, 10X10CM (ALTURA X LARGURA), INCLUSIVE UMA (1) FIADA DE BLOCO DE CONCRETO, ESP. 9CM, ESCAVAÇÃO, APILOAMENTO E TRANSPORTE COM RETIRADA DO MATERIAL ESCAVADO (EM CAÇAMBA)</t>
  </si>
  <si>
    <t>ED-48384</t>
  </si>
  <si>
    <t>CERCA DE MOURÃO H = 2,15 M - MOURÃO PRÉ-FABRICADO DE CONCRETO PONTA LISA A CADA 2,20 M E 7 FIOS DE ARAME FARPADO, EXCLUSIVE BASE</t>
  </si>
  <si>
    <t>ED-48385</t>
  </si>
  <si>
    <t>CERCA DE MOURÃO H = 2,80 M - MOURÃO PRÉ-FABRICADO DE CONCRETO PONTA VIRADA A CADA 2,20 M E 7 + 4 FIOS DE ARAME FARPADO, EXCLUSIVE BASE</t>
  </si>
  <si>
    <t>ED-48386</t>
  </si>
  <si>
    <t>CERCA DE MOURÃO H = 2,80 M - MOURÃO PRÉ-FABRICADO DE CONCRETO PONTA VIRADA A CADA 2,50 M, 3 FIOS DE ARAME FARPADO E TELA GALVANIZADA # 2" FIO 12, INCLUSIVE FUNDAÇÃO</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</si>
  <si>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</si>
  <si>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</si>
  <si>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</si>
  <si>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</si>
  <si>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</si>
  <si>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</si>
  <si>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</si>
  <si>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</si>
  <si>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</si>
  <si>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</si>
  <si>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</si>
  <si>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</si>
  <si>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ED-48355</t>
  </si>
  <si>
    <t>BANCO EM GRANITO ANDORINHA POLIDO 52 X 30 CM</t>
  </si>
  <si>
    <t>ED-48354</t>
  </si>
  <si>
    <t>BANCO INTERNO EM CONCRETO APARENTE, ALTURA 45 CM, LARGURA 30 CM</t>
  </si>
  <si>
    <t>ED-48353</t>
  </si>
  <si>
    <t>BANCO INTERNO EM CONCRETO E ALVENARIA, ACABAMENTO EM VERNIZ, E = 8 CM, L = 40 CM</t>
  </si>
  <si>
    <t>ED-48359</t>
  </si>
  <si>
    <t>CONJUNTO DE MESA E BANCOS DE ARDÓSIA</t>
  </si>
  <si>
    <t>ED-48360</t>
  </si>
  <si>
    <t>CONJUNTO DE MESA E BANCOS DE CONCRETO PARA JOGOS (02 BANCOS EM ARCO COM D INTERNO = 130 CM E H = 43 CM E MESA COM D = 80 CM, E = 8 CM E H = 75 CM)</t>
  </si>
  <si>
    <t>ED-49572</t>
  </si>
  <si>
    <t>ED-49574</t>
  </si>
  <si>
    <t>ED-49569</t>
  </si>
  <si>
    <t>ED-49570</t>
  </si>
  <si>
    <t>ED-15342</t>
  </si>
  <si>
    <t>FORNECIMENTO E INSTALAÇÃO DE BALANÇO (REMA-REMA) METÁLICO COM SEIS LUGARES PARA PARQUE INFANTIL, FIXADO COM CONCRETO NÃO ESTRUTURAL, PREPARADO EM OBRA COM BETONEIRA, COM FCK 15 MPA , INCLUSIVE ESCAVAÇÃO E TRANSPORTE COM RETIRADA DO MATERIAL ESCAVADO (EM CAÇAMBA)</t>
  </si>
  <si>
    <t>ED-49578</t>
  </si>
  <si>
    <t>FORNECIMENTO E INSTALAÇÃO DE BARRA FIXA METÁLICA PARA PARQUE INFANTIL OU ACADEMIA AO AR LIVRE, FIXADO COM CONCRETO NÃO ESTRUTURAL, PREPARADO EM OBRA COM BETONEIRA, COM FCK 15 MPA , INCLUSIVE ESCAVAÇÃO E TRANSPORTE COM RETIRADA DO MATERIAL ESCAVADO (EM CAÇAMBA)</t>
  </si>
  <si>
    <t>ED-49579</t>
  </si>
  <si>
    <t>FORNECIMENTO E INSTALAÇÃO DE ESCADA HORIZONTAL METÁLICA PARA PARQUE INFANTIL, FIXADO COM CONCRETO NÃO ESTRUTURAL, PREPARADO EM OBRA COM BETONEIRA, COM FCK 15 MPA , INCLUSIVE ESCAVAÇÃO E TRANSPORTE COM RETIRADA DO MATERIAL ESCAVADO (EM CAÇAMBA)</t>
  </si>
  <si>
    <t>ED-49575</t>
  </si>
  <si>
    <t>FORNECIMENTO E INSTALAÇÃO DE ESCORREGADOR MÉDIO METÁLICO PARA PARQUE INFANTIL, FIXADO COM CONCRETO NÃO ESTRUTURAL, PREPARADO EM OBRA COM BETONEIRA, COM FCK 15 MPA , INCLUSIVE ESCAVAÇÃO E TRANSPORTE COM RETIRADA DO MATERIAL ESCAVADO (EM CAÇAMBA)</t>
  </si>
  <si>
    <t>ED-49580</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</si>
  <si>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</si>
  <si>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ED-49576</t>
  </si>
  <si>
    <t>FORNECIMENTO E INSTALAÇÃO DE GANGORRA METÁLICA COM DOIS LUGARES PARA PARQUE INFANTIL, FIXADO COM CONCRETO NÃO ESTRUTURAL, PREPARADO EM OBRA COM BETONEIRA, COM FCK 15 MPA , INCLUSIVE ESCAVAÇÃO E TRANSPORTE COM RETIRADA DO MATERIAL ESCAVADO (EM CAÇAMBA)</t>
  </si>
  <si>
    <t>ED-49577</t>
  </si>
  <si>
    <t>FORNECIMENTO E INSTALAÇÃO DE ZANGA BURRINHO METÁLICO COM DUAS PRANCHAS PARA PARQUE INFANTIL, FIXADO COM CONCRETO NÃO ESTRUTURAL, PREPARADO EM OBRA COM BETONEIRA, COM FCK 15 MPA , INCLUSIVE ESCAVAÇÃO E TRANSPORTE COM RETIRADA DO MATERIAL ESCAVADO (EM CAÇAMBA)</t>
  </si>
  <si>
    <t>ED-50265</t>
  </si>
  <si>
    <t>ED-50264</t>
  </si>
  <si>
    <t>LIMPEZA DE MATERIAL CERÂMICO</t>
  </si>
  <si>
    <t>ED-50271</t>
  </si>
  <si>
    <t>LIMPEZA DE RODAPÉ</t>
  </si>
  <si>
    <t>ED-50272</t>
  </si>
  <si>
    <t>LIMPEZA DE VIDROS E ESPELHOS</t>
  </si>
  <si>
    <t>ED-50263</t>
  </si>
  <si>
    <t>ED-50270</t>
  </si>
  <si>
    <t>LIMPEZA PERMANENTE DA OBRA - 01 SERVENTE X 4 HORAS DIÁRIAS</t>
  </si>
  <si>
    <t>ED-50269</t>
  </si>
  <si>
    <t>LIMPEZA PERMANENTE DA OBRA - 01 SERVENTE X 8 HORAS DIÁRIAS</t>
  </si>
  <si>
    <t>LIMPEZA FINAL PARA ENTREGA DA OBRA</t>
  </si>
  <si>
    <t>ED-50411</t>
  </si>
  <si>
    <t>GEOTÊXTIL NÃO TECIDO PARA ESTABILIZAÇÃO DE SOLOS</t>
  </si>
  <si>
    <t>ED-50420</t>
  </si>
  <si>
    <t>ED-50417</t>
  </si>
  <si>
    <t>ED-50418</t>
  </si>
  <si>
    <t>ED-50413</t>
  </si>
  <si>
    <t>ALVENARIA POLIÉDRICA, RETIRADA E REASSENTAMENTO SOBRE COXIM DE AREIA</t>
  </si>
  <si>
    <t>ED-50421</t>
  </si>
  <si>
    <t>ASSENTAMENTO DE MATA-BURRO DE CONCRETO</t>
  </si>
  <si>
    <t>ED-50414</t>
  </si>
  <si>
    <t>ED-50416</t>
  </si>
  <si>
    <t>ED-7624</t>
  </si>
  <si>
    <t>EXECUÇÃO E APLICAÇÃO DE CONCRETO ASFÁLTICO PRE-MISTURADO À FRIO (PMF), EM BETONEIRA, INCLUINDO FORNECIMENTO E TRANSPORTE DOS AGREGADOS E MATERIAL BETUMINOSO, INCLUSIVE TRANSPORTE DA MASSA ASFÁLTICA ATÉ A PISTA</t>
  </si>
  <si>
    <t>ED-7623</t>
  </si>
  <si>
    <t>EXECUÇÃO E APLICAÇÃO DE CONCRETO BETUMINOSO USINADO A QUENTE (CBUQ), MASSA COMERCIAL, INCLUINDO FORNECIMENTO E TRANSPORTE DOS AGREGADOS E MATERIAL BETUMINOSO, EXCLUSIVE TRANSPORTE DA MASSA ASFÁLTICA ATÉ A PISTA</t>
  </si>
  <si>
    <t>ED-50412</t>
  </si>
  <si>
    <t>PARALELEPÍPEDO, RETIRADA E REASSENTAMENTO SOBRE COXIM DE AREIA</t>
  </si>
  <si>
    <t>ED-50422</t>
  </si>
  <si>
    <t>ENSECADEIRA INCLUSIVE RETIRADA DO MADEIRAMENTO , PAREDE SIMPLES</t>
  </si>
  <si>
    <t>ED-50428</t>
  </si>
  <si>
    <t>ED-51131</t>
  </si>
  <si>
    <t>ED-51132</t>
  </si>
  <si>
    <t>ED-51133</t>
  </si>
  <si>
    <t>ED-51134</t>
  </si>
  <si>
    <t>ED-51125</t>
  </si>
  <si>
    <t>ED-51126</t>
  </si>
  <si>
    <t>ED-50831</t>
  </si>
  <si>
    <t>ED-50840</t>
  </si>
  <si>
    <t>COMPENSADO PINTADO PARA FECHAMENTO BALCÃO SECRETARIA, INCLUSO CANTONEIRAS PARA FIXAÇÃO NA ALVENARIA E TAMPO. CONFORME DETALHE 33-D AGOSTO 2001 PROJETO PADRÃO DER-MG</t>
  </si>
  <si>
    <t>ED-50896</t>
  </si>
  <si>
    <t>GF1 - (340 X 145 CM ) GRADE FIXA PARA PROTEÇÃO DE JANELAS, EM BARRA DE FERRO QUADRADO DE 1/2" E QUADRO DE FERRO CHATO DE 1/2"X 1/8", COLOCADA</t>
  </si>
  <si>
    <t>ED-50897</t>
  </si>
  <si>
    <t>GF1 - (340 X 165 CM ) GRADE FIXA PARA PROTEÇÃO DE JANELAS, EM BARRA DE FERRO QUADRADO DE 1/2" E QUADRO DE FERRO CHATO DE 1/2"X 1/8", COLOCADA</t>
  </si>
  <si>
    <t>ED-50899</t>
  </si>
  <si>
    <t>GF2 - (340 X 105 CM ) GRADE FIXA PARA PROTEÇÃO DE JANELAS, EM BARRA DE FERRO QUADRADO DE 1/2" E QUADRO DE FERRO CHATO DE 1/2"X 1/8", COLOCADA</t>
  </si>
  <si>
    <t>ED-50898</t>
  </si>
  <si>
    <t>GF2 - (340 X 165 CM ) GRADE FIXA PARA PROTEÇÃO DE JANELAS, EM BARRA DE FERRO QUADRADO DE 1/2" E QUADRO DE FERRO CHATO DE 1/2"X 1/8", COLOCADA</t>
  </si>
  <si>
    <t>ED-50900</t>
  </si>
  <si>
    <t>GF3 - (340 X 60 CM ) GRADE FIXA PARA PROTEÇÃO DE JANELAS, EM BARRA DE FERRO QUADRADO DE 1/2" E QUADRO DE FERRO CHATO DE 1/2"X 1/8", COLOCADA</t>
  </si>
  <si>
    <t>ED-50901</t>
  </si>
  <si>
    <t>GF3 - (340 X 80 CM ) GRADE FIXA PARA PROTEÇÃO DE JANELAS, EM BARRA DE FERRO QUADRADO DE 1/2" E QUADRO DE FERRO CHATO DE 1/2"X 1/8", COLOCADA</t>
  </si>
  <si>
    <t>ED-50902</t>
  </si>
  <si>
    <t>GF4 - (162,5 X 80 CM ) GRADE FIXA PARA PROTEÇÃO DE JANELAS, EM BARRA DE FERRO QUADRADO DE 1/2" E QUADRO DE FERRO CHATO DE 1/2"X 1/8", COLOCADA</t>
  </si>
  <si>
    <t>ED-50904</t>
  </si>
  <si>
    <t>GF5 - (340 X 185 CM ) GRADE FIXA PARA PROTEÇÃO DE JANELAS, EM BARRA DE FERRO QUADRADO DE 1/2" E QUADRO DE FERRO CHATO DE 1/2"X 1/8", COLOCADA</t>
  </si>
  <si>
    <t>ED-50903</t>
  </si>
  <si>
    <t>GF5 - (340 X 40 CM ) GRADE FIXA PARA PROTEÇÃO DE JANELAS, EM BARRA DE FERRO QUADRADO DE 1/2" E QUADRO DE FERRO CHATO DE 1/2"X 1/8", COLOCADA</t>
  </si>
  <si>
    <t>ED-50913</t>
  </si>
  <si>
    <t>GR - GRADE FIXA EM FERRO (180 X 158 CM) , COLOCADA</t>
  </si>
  <si>
    <t>ED-50912</t>
  </si>
  <si>
    <t>JANELA PERFIL CANTONEIRA BASCULANTE 0,60 X 0,60 M, CONFORME DETALHE PADRÃO ESCOLAR 4/98 VERSÃO 2005</t>
  </si>
  <si>
    <t>ED-50911</t>
  </si>
  <si>
    <t>JANELA PERFIL CANTONEIRA BASCULANTE 1,20 X 0,60 M, CONFORME DETALHE PADRÃO ESCOLAR 4/98 VERSÃO 2005</t>
  </si>
  <si>
    <t>ED-50882</t>
  </si>
  <si>
    <t>JB1 - (340 X 40 CM) BASCULANTE DE FERRO ASSENTADA COM PARAFUSOS E BUCHA, CONFORME DETALHE E ESPECIFICAÇÕES</t>
  </si>
  <si>
    <t>ED-50881</t>
  </si>
  <si>
    <t>JB1 - (345 X 40 CM) BASCULANTE DE FERRO ASSENTADA COM PARAFUSOS E BUCHA, CONFORME DETALHE E ESPECIFICAÇÕES</t>
  </si>
  <si>
    <t>ED-50884</t>
  </si>
  <si>
    <t>JB2 - (340 X 60 CM) BASCULANTE DE FERRO ASSENTADA COM PARAFUSOS E BUCHA,CONFORME DETALHE E ESPECIFICAÇÕES</t>
  </si>
  <si>
    <t>ED-50883</t>
  </si>
  <si>
    <t>JB2 - (345 X 60 CM) BASCULANTE DE FERRO ASSENTADA COM PARAFUSOS E BUCHA,CONFORME DETALHE E ESPECIFICAÇÕES</t>
  </si>
  <si>
    <t>ED-50886</t>
  </si>
  <si>
    <t>JB3 - (340 X 80 CM) BASCULANTE DE FERRO ASSENTADA COM PARAFUSOS E BUCHA,CONFORME DETALHE E ESPECIFICAÇÕES</t>
  </si>
  <si>
    <t>ED-50885</t>
  </si>
  <si>
    <t>JB3 - (345 X 80 CM) BASCULANTE DE FERRO ASSENTADA COM PARAFUSOS E BUCHA,CONFORME DETALHE E ESPECIFICAÇÕES</t>
  </si>
  <si>
    <t>ED-50887</t>
  </si>
  <si>
    <t>JB4 - (165 X 80 CM) BASCULANTE DE FERRO ASSENTADA COM PARAFUSOS E BUCHA,CONFORME DETALHE E ESPECIFICAÇÕES</t>
  </si>
  <si>
    <t>ED-50888</t>
  </si>
  <si>
    <t>JB5 - (172,5 X 40 CM) BASCULANTE DE FERRO ASSENTADA COM PARAFUSOS E BUCHA,CONFORME DETALHE E ESPECIFICAÇÕES</t>
  </si>
  <si>
    <t>ED-50889</t>
  </si>
  <si>
    <t>JB5 - (195 X 40 CM) BASCULANTE DE FERRO ASSENTADA COM PARAFUSOS E BUCHA,CONFORME DETALHE E ESPECIFICAÇÕES</t>
  </si>
  <si>
    <t>ED-50891</t>
  </si>
  <si>
    <t>JB6 - (210 X 40 CM) BASCULANTE DE FERRO ASSENTADA COM PARAFUSOS E BUCHA,CONFORME DETALHE E ESPECIFICAÇÕES</t>
  </si>
  <si>
    <t>ED-50890</t>
  </si>
  <si>
    <t>JB6 - (82,25 X 40 CM) BASCULANTE DE FERRO ASSENTADA COM PARAFUSOS E BUCHA,CONFORME DETALHE E ESPECIFICAÇÕES</t>
  </si>
  <si>
    <t>ED-50893</t>
  </si>
  <si>
    <t>JB7 - (162,5 X 40 CM) BASCULANTE DE FERRO ASSENTADA COM PARAFUSOS E BUCHA,CONFORME DETALHE E ESPECIFICAÇÕES</t>
  </si>
  <si>
    <t>ED-50892</t>
  </si>
  <si>
    <t>JB7 - (165 X 40 CM) BASCULANTE DE FERRO ASSENTADA COM PARAFUSOS E BUCHA,CONFORME DETALHE E ESPECIFICAÇÕES</t>
  </si>
  <si>
    <t>ED-50895</t>
  </si>
  <si>
    <t>JB8 - (130 X 40 CM) BASCULANTE DE FERRO ASSENTADA COM PARAFUSOS E BUCHA,CONFORME DETALHE E ESPECIFICAÇÕES</t>
  </si>
  <si>
    <t>ED-50894</t>
  </si>
  <si>
    <t>JB8 - (135 X 40 CM) BASCULANTE DE FERRO ASSENTADA COM PARAFUSOS E BUCHA,CONFORME DETALHE E ESPECIFICAÇÕES</t>
  </si>
  <si>
    <t>ED-50878</t>
  </si>
  <si>
    <t>ED-50877</t>
  </si>
  <si>
    <t>ED-50880</t>
  </si>
  <si>
    <t>JC2 - (340 X 165 CM) BASCULANTE DE FERRO ASSENTADA COM PARAFUSOS E BUCHA,CONFORME DETALHE E ESPECIFICAÇÕES</t>
  </si>
  <si>
    <t>ED-50879</t>
  </si>
  <si>
    <t>JC2 - (345 X 165 CM) BASCULANTE DE FERRO ASSENTADA COM PARAFUSOS E BUCHA,CONFORME DETALHE E ESPECIFICAÇÕES</t>
  </si>
  <si>
    <t>ED-50905</t>
  </si>
  <si>
    <t>ED-50906</t>
  </si>
  <si>
    <t>ED-50917</t>
  </si>
  <si>
    <t>ED-50918</t>
  </si>
  <si>
    <t>ED-50907</t>
  </si>
  <si>
    <t>PG - (70 X 70 CM) PORTA COMPLETA, ESTRUTURA EM CHAPA, ASSENTADA , CONFORME DETALHES E ESPECIFICAÇÕES</t>
  </si>
  <si>
    <t>ED-50908</t>
  </si>
  <si>
    <t>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t>
  </si>
  <si>
    <t>ED-50915</t>
  </si>
  <si>
    <t>PORTA METÁLICA 70 X 210 CM , INCLUINDO FECHADURA TIPO EXTERNA E FERRAGENS, CONFORME DETALHE PADRÃO ESCOLAR 4/98 VERSÃO 2005</t>
  </si>
  <si>
    <t>ED-50916</t>
  </si>
  <si>
    <t>PORTA METÁLICA 80 X 210 CM , INCLUINDO FECHADURA TIPO EXTERNA E FERRAGENS, CONFORME DETALHE PADRÃO ESCOLAR 4/98 VERSÃO 2005</t>
  </si>
  <si>
    <t>ED-50909</t>
  </si>
  <si>
    <t>PORTA 1,00 X 2,10 CM, CONFORME DETALHE DE PROJETO</t>
  </si>
  <si>
    <t>ED-50914</t>
  </si>
  <si>
    <t>ED-50841</t>
  </si>
  <si>
    <t>ED-50835</t>
  </si>
  <si>
    <t>ARMÁRIO PARA VASSOURAS - D.M.L.</t>
  </si>
  <si>
    <t>ED-50859</t>
  </si>
  <si>
    <t>ED-50860</t>
  </si>
  <si>
    <t>ED-50851</t>
  </si>
  <si>
    <t>ED-50844</t>
  </si>
  <si>
    <t>ED-50846</t>
  </si>
  <si>
    <t>ED-50852</t>
  </si>
  <si>
    <t>ESCADA SOBRE O SOLO DEGRAUS APROXIMADAMENTE 50 X 16,5 CM</t>
  </si>
  <si>
    <t>ED-50847</t>
  </si>
  <si>
    <t>ED-50848</t>
  </si>
  <si>
    <t>ED-50849</t>
  </si>
  <si>
    <t>ED-50845</t>
  </si>
  <si>
    <t>ED-50842</t>
  </si>
  <si>
    <t>ED-50843</t>
  </si>
  <si>
    <t>ED-50850</t>
  </si>
  <si>
    <t>ED-50919</t>
  </si>
  <si>
    <t>TF- (350 X 72 CM) TELA FIXA SOLDADA ENTRE PILARETES METÁLICOS DE SUSTENTAÇÃO DAS TERÇAS EM PERFIL CANTONEIRA E TELA CORRUGADA</t>
  </si>
  <si>
    <t>ED-50854</t>
  </si>
  <si>
    <t>ED-50855</t>
  </si>
  <si>
    <t>ED-50856</t>
  </si>
  <si>
    <t>ED-50857</t>
  </si>
  <si>
    <t>ED-50858</t>
  </si>
  <si>
    <t>ED-50864</t>
  </si>
  <si>
    <t>ED-50838</t>
  </si>
  <si>
    <t>BANCADA DE LABORATÓRIO COMPLETA, INCLUSIVE ARMÁRIO EM COMPENSADO 20 MM, COM PORTA REVESTIDA EM LAMINADO MELAMÍNICO BRANCO NAS DUAS FACES, H = 75 CM, PRATELEIRA REVESTIDA, BANCADA L = 60 CM E RODABANCADA DE GRANITO CINZA ANDORINHA,</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</si>
  <si>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</si>
  <si>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</si>
  <si>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ED-50832</t>
  </si>
  <si>
    <t>ED-50837</t>
  </si>
  <si>
    <t>ARQUIBANCADA PADRÃO DE CONCRETO SEM SOLO, METRO DE CADA DEGRAU DE 90 X 40 CM, DESEMPENADO A FRESCO E DEGRAUS INTERMEDIÁRIO DE 10 EM 10 M (PARA MEDIÇÕES: MULTIPLICAR A EXTENSÃO PELO NÚMERO DE DEGRAUS) - (PADRÃO SEE)</t>
  </si>
  <si>
    <t>ED-50833</t>
  </si>
  <si>
    <t>A1- ARMÁRIO COM PORTAS DE MADEIRA SOB BANCA, UM MÓDULO DE 80 X 110 CM, PRATELEIRA E MESA DE ARDOSIA POLIDA, E = 3 CM</t>
  </si>
  <si>
    <t>ED-50836</t>
  </si>
  <si>
    <t>ESCANINHO</t>
  </si>
  <si>
    <t>ED-50863</t>
  </si>
  <si>
    <t>MANTA DE BORRACHA DE 5 MM NATURAL/COMUM PARA BANCADA</t>
  </si>
  <si>
    <t>ED-50871</t>
  </si>
  <si>
    <t>QUADRO DE AVISO COMPLETO, COM PORTA DE ACRÍLICO 50 X 80 X 8 CM</t>
  </si>
  <si>
    <t>ED-50870</t>
  </si>
  <si>
    <t>QUADRO DE AVISO COMPLETO, COM PORTA DE VIDRO 50 X 80 X 8 CM</t>
  </si>
  <si>
    <t>ED-50872</t>
  </si>
  <si>
    <t>QUADRO DE AVISOS 80 X 40 CM, COMPLETO, COLOCADO</t>
  </si>
  <si>
    <t>ED-50874</t>
  </si>
  <si>
    <t>QUADRO DE CHAVE DE MADEIRA 70 GANCHOS - PORTA COM ACRÍLICO, 40 X 60 CM</t>
  </si>
  <si>
    <t>ED-50873</t>
  </si>
  <si>
    <t>QUADRO DE CHAVE DE MADEIRA 70 GANCHOS - PORTA COM VIDRO, 40 X 60 CM</t>
  </si>
  <si>
    <t>ED-50875</t>
  </si>
  <si>
    <t>QUADRO DE CHAVES 50 X 46 CM</t>
  </si>
  <si>
    <t>ED-50910</t>
  </si>
  <si>
    <t>QUADRO METÁLICO 2,00 X 0,60 M EM TELA METÁLICA 1", FIO # 10</t>
  </si>
  <si>
    <t>ED-50865</t>
  </si>
  <si>
    <t>QUADRO PARA GIZ DE LAMINADO MELAMÍNICO COLOCADO 308 X 125 CM COM PORTA GIZ E MOLDURA, COM DOIS QUADROS PARA CARTAZES DE 127 X 125 CM</t>
  </si>
  <si>
    <t>ED-50866</t>
  </si>
  <si>
    <t>QUADRO PARA GIZ E CARTAZES - MOLDURA EM ALUMÍNIO</t>
  </si>
  <si>
    <t>ED-50868</t>
  </si>
  <si>
    <t>QUADRO PARA GIZ E CARTAZES, 310 X 131 CM - MOLDURA EM MADEIRA</t>
  </si>
  <si>
    <t>ED-50867</t>
  </si>
  <si>
    <t>QUADRO PARA GIZ E CARTAZES, 557 X 126 CM - MOLDURA EM MADEIRA</t>
  </si>
  <si>
    <t>ED-50869</t>
  </si>
  <si>
    <t>ED-50839</t>
  </si>
  <si>
    <t>BARRAMENTO DE MADEIRA IPÊ PARA SALA DE AULA, L = 7 CM</t>
  </si>
  <si>
    <t>ED-50876</t>
  </si>
  <si>
    <t>ED-50787</t>
  </si>
  <si>
    <t>ALAMBRADO PARA PENITENCIÁRIAS, COM TELA DE ARAME GALVANIZADO FIO 10 # 2" FIXADA EM QUADROS DE TUBOS AÇO GALVANIZADO D = 3", COM ESTICADOR D = 2", H = 4,0 M, CONFORME DETALHE 24 SEDS (INCLUSIVE FUNDAÇÃO) - PADRÃO PENITENCIÁRIA</t>
  </si>
  <si>
    <t>ED-50818</t>
  </si>
  <si>
    <t>MURO DE SEGURANÇA EM BLOCO DE CONCRETO REVESTIDO E PINTADO COM TINTA ACRÍLICA E = 20 CM, H = 5,15 M, EXCLUSIVE FUNDAÇÃO (ESTACA E BLOCOS) - DET SEDS 23</t>
  </si>
  <si>
    <t>ED-50788</t>
  </si>
  <si>
    <t>ANTEPARO METÁLICO PARA SETEIRAS DAS ALAS H = 50 CM - PADRÃO SEDS</t>
  </si>
  <si>
    <t>ED-50809</t>
  </si>
  <si>
    <t>ESQUADRIA METÁLICA PARA PASSA DOCUMENTOS - PADRÃO SEDS</t>
  </si>
  <si>
    <t>ED-50811</t>
  </si>
  <si>
    <t>GRADE FIXA E PORTA DE ABRIR COM GRADE E CHAPA E TRANCA DE SEGURANÇA</t>
  </si>
  <si>
    <t>ED-50802</t>
  </si>
  <si>
    <t>ED-50803</t>
  </si>
  <si>
    <t>PORTA DE ABRIR EM FERRO E TELA FIO 6 - PADRÃO SEDS</t>
  </si>
  <si>
    <t>ED-50808</t>
  </si>
  <si>
    <t>PORTA DE ABRIR EM GRADE E TELA - PADRÃO SEDS</t>
  </si>
  <si>
    <t>ED-50794</t>
  </si>
  <si>
    <t>PORTA DE ABRIR, 01 FOLHA, EM CHAPA 14 SAE 1020 - PADRÃO SEDS</t>
  </si>
  <si>
    <t>ED-50796</t>
  </si>
  <si>
    <t>PORTA DE ABRIR, 02 FOLHAS, EM CHAPA 14 SAE 1020 - PADRÃO SEDS</t>
  </si>
  <si>
    <t>ED-50804</t>
  </si>
  <si>
    <t>PORTA EM TELA ONDULADA ARTÍSTICA MALHA 30 X 30 CM, FIO 10 - PADRÃO SEDS</t>
  </si>
  <si>
    <t>ED-50817</t>
  </si>
  <si>
    <t>ED-50819</t>
  </si>
  <si>
    <t>PRATELEIRA DE CONCRETO, ACABAMENTO NATADO VERDE L = 40 CM - PADRÃO SEDS</t>
  </si>
  <si>
    <t>ED-50820</t>
  </si>
  <si>
    <t>PRATELEIRA DE CONCRETO COM DRAMIX, L = 40 CM COM APOIO EM METALON</t>
  </si>
  <si>
    <t>ED-50815</t>
  </si>
  <si>
    <t>ED-50824</t>
  </si>
  <si>
    <t>BANCADA COM TANQUE EM CONCRETO 140 X 55 CM, (D12), EXCETO ALVENARIA, BARRADO EM AZULEJO E PINTURA - PADRÃO SEDS</t>
  </si>
  <si>
    <t>ED-50814</t>
  </si>
  <si>
    <t>LAVATÓRIO DE ALVENARIA E CONCRETO 60 X 40 CM (D1) - PADRÃO SEDS</t>
  </si>
  <si>
    <t>ED-50825</t>
  </si>
  <si>
    <t>BACIA SANITÁRIA ENVELOPADO (VASO) DE LOUÇA CONVENCIONAL, COR BRANCA, INCLUSIVE ACESSÓRIOS DE FIXAÇÃO/VEDAÇÃO, TUBO DE LIGAÇÃO DE LATÃO COM CANOPLA, FORNECIMENTO E INSTALAÇÃO, EXCLUSIVE VÁLVULA DE DESCARGA - D2/SITUAÇÃO 01 - PADRÃO SEDS</t>
  </si>
  <si>
    <t>ED-50813</t>
  </si>
  <si>
    <t>GRELHA EM AÇO INOX L = 20 CM - PADRÃO SEDS</t>
  </si>
  <si>
    <t>ED-50812</t>
  </si>
  <si>
    <t>ED-50360</t>
  </si>
  <si>
    <t>ED-50363</t>
  </si>
  <si>
    <t>AJUDANTE DE BOMBEIRO/ENCANADOR COM ENCARGOS COMPLEMENTARES</t>
  </si>
  <si>
    <t>ED-50361</t>
  </si>
  <si>
    <t>ED-50362</t>
  </si>
  <si>
    <t>ED-50365</t>
  </si>
  <si>
    <t>ED-50364</t>
  </si>
  <si>
    <t>AJUDANTE DE TELHADISTA COM ENCARGOS COMPLEMENTARES</t>
  </si>
  <si>
    <t>ED-50366</t>
  </si>
  <si>
    <t>ED-52306</t>
  </si>
  <si>
    <t>AJUDANTE IMPERMEABILIZADOR COM ENCARGOS COMPLEMENTARES</t>
  </si>
  <si>
    <t>ED-21774</t>
  </si>
  <si>
    <t>ED-21779</t>
  </si>
  <si>
    <t>APONTADOR OU APROPRIADOR DE MAO DE OBRA COM ENCARGOS COMPLEMENTARES</t>
  </si>
  <si>
    <t>ED-50375</t>
  </si>
  <si>
    <t>ED-50369</t>
  </si>
  <si>
    <t>AZULEJISTA COM ENCARGOS COMPLEMENTARES</t>
  </si>
  <si>
    <t>ED-50374</t>
  </si>
  <si>
    <t>BOMBEIRO/ENCANADOR COM ENCARGOS COMPLEMENTARES</t>
  </si>
  <si>
    <t>ED-50370</t>
  </si>
  <si>
    <t>ED-50371</t>
  </si>
  <si>
    <t>ED-50372</t>
  </si>
  <si>
    <t>CARPINTEIRO DE FORMA COM ENCARGOS COMPLEMENTARES</t>
  </si>
  <si>
    <t>ED-50373</t>
  </si>
  <si>
    <t>ED-21776</t>
  </si>
  <si>
    <t>ED-21769</t>
  </si>
  <si>
    <t>ENGENHEIRO CIVIL DE OBRA JÚNIOR COM ENCARGOS COMPLEMENTARES</t>
  </si>
  <si>
    <t>ED-21770</t>
  </si>
  <si>
    <t>ED-21771</t>
  </si>
  <si>
    <t>ENGENHEIRO CIVIL DE OBRA SÊNIOR COM ENCARGOS COMPLEMENTARES</t>
  </si>
  <si>
    <t>ED-21772</t>
  </si>
  <si>
    <t>ED-21773</t>
  </si>
  <si>
    <t>ED-50387</t>
  </si>
  <si>
    <t>ESTUCADOR COM ENCARGOS COMPLEMENTARES</t>
  </si>
  <si>
    <t>ED-50376</t>
  </si>
  <si>
    <t>ED-50377</t>
  </si>
  <si>
    <t>GRANITEIRO/MARMORISTA COM ENCARGOS COMPLEMENTARES</t>
  </si>
  <si>
    <t>ED-52307</t>
  </si>
  <si>
    <t>ED-50378</t>
  </si>
  <si>
    <t>ED-50379</t>
  </si>
  <si>
    <t>LADRILHISTA COM ENCARGOS COMPLEMENTARES</t>
  </si>
  <si>
    <t>ED-50388</t>
  </si>
  <si>
    <t>ED-21778</t>
  </si>
  <si>
    <t>ED-50380</t>
  </si>
  <si>
    <t>MONTADOR COM ENCARGOS COMPLEMENTARES</t>
  </si>
  <si>
    <t>ED-8501</t>
  </si>
  <si>
    <t>ED-50381</t>
  </si>
  <si>
    <t>ED-50382</t>
  </si>
  <si>
    <t>ED-50383</t>
  </si>
  <si>
    <t>ED-50384</t>
  </si>
  <si>
    <t>RASPADOR COM ENCARGOS COMPLEMENTARES</t>
  </si>
  <si>
    <t>ED-7607</t>
  </si>
  <si>
    <t>ED-50368</t>
  </si>
  <si>
    <t>REJUNTADOR COM ENCARGOS COMPLEMENTARES</t>
  </si>
  <si>
    <t>ED-7830</t>
  </si>
  <si>
    <t>ED-50367</t>
  </si>
  <si>
    <t>ED-50385</t>
  </si>
  <si>
    <t>TAQUEIRO COM ENCARGOS COMPLEMENTARES</t>
  </si>
  <si>
    <t>ED-21777</t>
  </si>
  <si>
    <t>ED-50386</t>
  </si>
  <si>
    <t>ED-9199</t>
  </si>
  <si>
    <t>ED-21780</t>
  </si>
  <si>
    <t>ED-8506</t>
  </si>
  <si>
    <t>APLICAÇÃO DE CONCRETO EM ESTRUTURA, INCLUSIVE ESPALHAMENTO, ADENSAMENTO E ACABAMENTO</t>
  </si>
  <si>
    <t>ED-8505</t>
  </si>
  <si>
    <t>ED-48326</t>
  </si>
  <si>
    <t>APLICAÇÃO DE PEDRA DE MÃO EM SAPATAS, ARRIMOS E TUBULÕES</t>
  </si>
  <si>
    <t>ED-48335</t>
  </si>
  <si>
    <t>ARGAMASSA COM VERMICULITA, PREPARO MANUAL</t>
  </si>
  <si>
    <t>ED-48301</t>
  </si>
  <si>
    <t>ARGAMASSA DE CAL HIDRATADA, TRAÇO 1:3 (CAL E AREIA), PREPARO MANUAL</t>
  </si>
  <si>
    <t>ED-48307</t>
  </si>
  <si>
    <t>ED-48308</t>
  </si>
  <si>
    <t>ED-48302</t>
  </si>
  <si>
    <t>ED-48303</t>
  </si>
  <si>
    <t>ED-48304</t>
  </si>
  <si>
    <t>ED-48305</t>
  </si>
  <si>
    <t>ED-48306</t>
  </si>
  <si>
    <t>ED-48309</t>
  </si>
  <si>
    <t>BANCADA EM CONCRETO L = 40 CM COM DRAMIX</t>
  </si>
  <si>
    <t>ED-8494</t>
  </si>
  <si>
    <t>ED-8486</t>
  </si>
  <si>
    <t>ED-8495</t>
  </si>
  <si>
    <t>ED-8487</t>
  </si>
  <si>
    <t>ED-8496</t>
  </si>
  <si>
    <t>ED-48319</t>
  </si>
  <si>
    <t>ED-8497</t>
  </si>
  <si>
    <t>ED-48320</t>
  </si>
  <si>
    <t>ED-8498</t>
  </si>
  <si>
    <t>ED-48321</t>
  </si>
  <si>
    <t>ED-48317</t>
  </si>
  <si>
    <t>ED-48318</t>
  </si>
  <si>
    <t>ED-48311</t>
  </si>
  <si>
    <t>CONCRETO MAGRO, TRAÇO 1:3:6, PREPARADO EM OBRA COM BETONEIRA, SEM FUNÇÃO ESTRUTURAL</t>
  </si>
  <si>
    <t>ED-48310</t>
  </si>
  <si>
    <t>CONCRETO MAGRO, TRAÇO 1:4:8, PREPARADO EM OBRA COM BETONEIRA, SEM FUNÇÃO ESTRUTURAL</t>
  </si>
  <si>
    <t>ED-8493</t>
  </si>
  <si>
    <t>ED-8485</t>
  </si>
  <si>
    <t>ED-48313</t>
  </si>
  <si>
    <t>ED-48314</t>
  </si>
  <si>
    <t>ED-48315</t>
  </si>
  <si>
    <t>ED-48316</t>
  </si>
  <si>
    <t>ED-48312</t>
  </si>
  <si>
    <t>ED-8562</t>
  </si>
  <si>
    <t>ED-8560</t>
  </si>
  <si>
    <t>ED-8561</t>
  </si>
  <si>
    <t>ED-8569</t>
  </si>
  <si>
    <t>ED-8567</t>
  </si>
  <si>
    <t>ED-8568</t>
  </si>
  <si>
    <t>ED-8565</t>
  </si>
  <si>
    <t>ED-8563</t>
  </si>
  <si>
    <t>ED-8564</t>
  </si>
  <si>
    <t>ED-48323</t>
  </si>
  <si>
    <t>LAJE PRÉ-MOLDADA D = 8 CM, CONCRETO 1:2:4 COM ARMAÇÃO E FORMA RESINADA</t>
  </si>
  <si>
    <t>ED-48322</t>
  </si>
  <si>
    <t>LAJE SOBRE O SOLO, D = 8 CM, CONCRETO 1:3:6, CIMENTO, AREIA E BRITA</t>
  </si>
  <si>
    <t>ED-8504</t>
  </si>
  <si>
    <t>LANÇAMENTO DE CONCRETO EM ESTRUTURA, INCLUSIVE TRANSPORTE ATÉ O LOCAL DE APLICAÇÃO, EXCLUSIVE APLICAÇÃO</t>
  </si>
  <si>
    <t>ED-8503</t>
  </si>
  <si>
    <t>ED-48328</t>
  </si>
  <si>
    <t>ED-48332</t>
  </si>
  <si>
    <t>PINGADEIRA COM DIMENSÃO (20X5)CM, MOLDADO "IN-LOCO", EM CONCRETO NÃO ESTRUTURAL, PREPARADO EM OBRA COM BETONEIRA, COM FCK 15MPA, INCLUSIVE LANÇAMENTO, ADENSAMENTO, ACABAMENTO E ARMAÇÃO</t>
  </si>
  <si>
    <t>ED-48329</t>
  </si>
  <si>
    <t>PINTURA ESMALTE EM POSTES OU TUBULAÇÕES 2 DEMÃO</t>
  </si>
  <si>
    <t>ED-48331</t>
  </si>
  <si>
    <t>PLACA DE CONCRETO ARMADO D = 5 CM, PRÉ MOLDADA</t>
  </si>
  <si>
    <t>ED-48330</t>
  </si>
  <si>
    <t>PLACA DE CONCRETO ARMADO D = 8 CM, PRÉ MOLDADA</t>
  </si>
  <si>
    <t>ED-48333</t>
  </si>
  <si>
    <t>TAMPA DE CONCRETO PARA CAIXA DE INSPEÇÃO EM ALVENARIA E = 8 CM</t>
  </si>
  <si>
    <t>ED-48334</t>
  </si>
  <si>
    <t>TAMPA EM CONCRETO COM FCK 15MPA, MOLDADA IN LOCO, PARA CANALETA COM LARGURA 30CM, ESP. 8CM, INCLUSIVE ARMAÇÃO CA-50 DIÂMETRO (6,3MM)</t>
  </si>
  <si>
    <t>ED-48324</t>
  </si>
  <si>
    <t>ED-48336</t>
  </si>
  <si>
    <t>VIGA 0,10 A 0,20 M DE LARGURA, CONCRETO 1:2:4 COM ARMAÇÃO E FORMA RESINADA</t>
  </si>
  <si>
    <t>CPU-001</t>
  </si>
  <si>
    <t>18.10</t>
  </si>
  <si>
    <t>ADMINISTRAÇÃO LOCAL</t>
  </si>
  <si>
    <t>GEOTÊXTIL NÃO TECIDO 100% POLIÉSTER, RESISTÊNCIA A TRAÇÃO DE 31 KN/M (RT-31), INSTALADO EM DRENO - FORNECIMENTO E INSTALAÇÃO. AF_07/2021</t>
  </si>
  <si>
    <t>APLICAÇÃO MASSA ACRÍLICA PARA MADEIRA, PARA PINTURA COM TINTA DE ACABAMENTO (PIGMENTADA). AF_01/2021</t>
  </si>
  <si>
    <t>ALMOXARIFE</t>
  </si>
  <si>
    <t>ETANOL</t>
  </si>
  <si>
    <t>MESTRE DE OBRAS</t>
  </si>
  <si>
    <t>INSTALAÇAO DA OBRA</t>
  </si>
  <si>
    <t>01.01</t>
  </si>
  <si>
    <t>ESCRITORIO DE OBRA</t>
  </si>
  <si>
    <t>01.01.07</t>
  </si>
  <si>
    <t>01.01.09</t>
  </si>
  <si>
    <t>01.02</t>
  </si>
  <si>
    <t>BARRACAO DE OBRA</t>
  </si>
  <si>
    <t>01.02.06</t>
  </si>
  <si>
    <t>VESTIARIO TIPO I</t>
  </si>
  <si>
    <t>01.02.07</t>
  </si>
  <si>
    <t>VESTIARIO TIPO II</t>
  </si>
  <si>
    <t>01.02.08</t>
  </si>
  <si>
    <t>VESTIARIO TIPO III</t>
  </si>
  <si>
    <t>01.02.11</t>
  </si>
  <si>
    <t>AREA COBERTA EM TELHA ONDULADA DE FIBROCIMENTO 4MM</t>
  </si>
  <si>
    <t>01.02.12</t>
  </si>
  <si>
    <t>DEPOSITO E FERRAMENTARIA TIPO I</t>
  </si>
  <si>
    <t>01.02.13</t>
  </si>
  <si>
    <t>DEPOSITO E FERRAMENTARIA TIPO II</t>
  </si>
  <si>
    <t>01.02.14</t>
  </si>
  <si>
    <t>DEPOSITO E FERRAMENTARIA TIPO III</t>
  </si>
  <si>
    <t>01.02.15</t>
  </si>
  <si>
    <t>DEPOSITO DE MATERIAIS ENSACADOS</t>
  </si>
  <si>
    <t>01.02.20</t>
  </si>
  <si>
    <t>INSTALAÇAO SANITARIA TIPO I</t>
  </si>
  <si>
    <t>01.02.21</t>
  </si>
  <si>
    <t>INSTALAÇAO SANITARIA TIPO II</t>
  </si>
  <si>
    <t>01.02.22</t>
  </si>
  <si>
    <t>INSTALAÇAO SANITARIA TIPO III</t>
  </si>
  <si>
    <t>01.02.25</t>
  </si>
  <si>
    <t>REFEITORIO TIPO I</t>
  </si>
  <si>
    <t>01.02.26</t>
  </si>
  <si>
    <t>REFEITORIO TIPO II</t>
  </si>
  <si>
    <t>01.03</t>
  </si>
  <si>
    <t>01.03.01</t>
  </si>
  <si>
    <t>01.03.02</t>
  </si>
  <si>
    <t>PLACA DE OBRA EM LONA IMPRESSAO DIGITAL P. SUDECAP</t>
  </si>
  <si>
    <t>01.03.03</t>
  </si>
  <si>
    <t>PLACA DE OBRA EM CHAPA GALVANIZADA ADESIVADA, DIMENSÕES  2,40 X 1,20 M, PADRÃO CEF</t>
  </si>
  <si>
    <t>01.04</t>
  </si>
  <si>
    <t>TAPUME PADRAO SUDECAP (TIPO I, II E III)</t>
  </si>
  <si>
    <t>01.04.01</t>
  </si>
  <si>
    <t>01.04.03</t>
  </si>
  <si>
    <t>01.04.05</t>
  </si>
  <si>
    <t>INFORME PUBLIC.LONA IMP.DIGITAL APLICADO EM TAPUME</t>
  </si>
  <si>
    <t>01.04.06</t>
  </si>
  <si>
    <t>01.04.07</t>
  </si>
  <si>
    <t>01.04.09</t>
  </si>
  <si>
    <t>TELA-TAPUME DE POLIPROPILENO H= 1,20 M, INCL. BASE</t>
  </si>
  <si>
    <t>01.04.10</t>
  </si>
  <si>
    <t>PROTEÇAO COM FITA ZEBRADA AMARELA L=7CM E PEÇA 7X7</t>
  </si>
  <si>
    <t>01.04.11</t>
  </si>
  <si>
    <t>FITA ZEBRADA AMARELA PARA SINALIZAÇAO L= 7CM</t>
  </si>
  <si>
    <t>01.04.20</t>
  </si>
  <si>
    <t>01.06</t>
  </si>
  <si>
    <t>INSTALAÇAO PROVISORIA - CONCESSIONARIA</t>
  </si>
  <si>
    <t>01.06.01</t>
  </si>
  <si>
    <t>PADRÃO CEMIG PROVISÓRIO TIPO C3, DEMANDA PROVÁVEL DE 23,1 ATÉ 27,0KW (3F+N)</t>
  </si>
  <si>
    <t>01.06.05</t>
  </si>
  <si>
    <t>PADRAO COPASA - KIT CAVALTE METAL E REGISTRO 3/4"</t>
  </si>
  <si>
    <t>01.07</t>
  </si>
  <si>
    <t>FOSSA E SUMIDOURO</t>
  </si>
  <si>
    <t>01.07.02</t>
  </si>
  <si>
    <t>FOSSA SEPTICA E SUMIDOURO DN=1,20M H=4,00M</t>
  </si>
  <si>
    <t>01.08</t>
  </si>
  <si>
    <t>REDE INTERNA E PROVISORIA DE AGUA E ESGOTO</t>
  </si>
  <si>
    <t>01.08.01</t>
  </si>
  <si>
    <t>01.08.02</t>
  </si>
  <si>
    <t>01.08.03</t>
  </si>
  <si>
    <t>01.08.04</t>
  </si>
  <si>
    <t>01.08.20</t>
  </si>
  <si>
    <t>TUBO PVC AGUA SOLDA E CONEXOES D=20MM (1/2")</t>
  </si>
  <si>
    <t>01.08.21</t>
  </si>
  <si>
    <t>TUBO PVC AGUA SOLDA E CONEXOES D=25MM (3/4")</t>
  </si>
  <si>
    <t>01.09</t>
  </si>
  <si>
    <t>CONTAINER 6,0X2,30X2,82 M COM ISOLAMENTO TERMICO</t>
  </si>
  <si>
    <t>01.09.01</t>
  </si>
  <si>
    <t>MOBILIZACAO DE CONTAINER</t>
  </si>
  <si>
    <t>01.09.02</t>
  </si>
  <si>
    <t>01.09.03</t>
  </si>
  <si>
    <t>01.09.11</t>
  </si>
  <si>
    <t>DESMOBILIZAÇÃO DE CONTAINER</t>
  </si>
  <si>
    <t>01.09.12</t>
  </si>
  <si>
    <t>01.09.14</t>
  </si>
  <si>
    <t>01.09.15</t>
  </si>
  <si>
    <t>01.10</t>
  </si>
  <si>
    <t>BANHEIRO QUIMICO</t>
  </si>
  <si>
    <t>01.10.01</t>
  </si>
  <si>
    <t>BANHEIRO QUIMICO 110X120X230CM COM MANUTENCAO</t>
  </si>
  <si>
    <t>01.10.02</t>
  </si>
  <si>
    <t>BANHEIRO QUÍMICO E REBOQUE PARA TRANSPORTE DE BANHEIRO QUÍMICO</t>
  </si>
  <si>
    <t>01.11</t>
  </si>
  <si>
    <t>SINALIZAÇAO</t>
  </si>
  <si>
    <t>01.11.01</t>
  </si>
  <si>
    <t>PLACA 1,0X0,60M DUPLA FACE CH.GALV. 26 EM CAVALETE</t>
  </si>
  <si>
    <t>01.11.02</t>
  </si>
  <si>
    <t>PLACA 1,0X0,60M CH.26 EM CAVALETE METALON 20X20MM</t>
  </si>
  <si>
    <t>01.11.03</t>
  </si>
  <si>
    <t>PLACA 0,50X0,50M DUPLA FACE CH.GALV.22 EM CAVALETE</t>
  </si>
  <si>
    <t>01.11.04</t>
  </si>
  <si>
    <t>PLACA 0,50X0,50M CH.GALV.22 CAVALETE METALON 20X20</t>
  </si>
  <si>
    <t>01.11.05</t>
  </si>
  <si>
    <t>01.11.06</t>
  </si>
  <si>
    <t>CONE MASTER 75CM BASE DE BORRACHA CORPO POLIETILEN</t>
  </si>
  <si>
    <t>01.11.07</t>
  </si>
  <si>
    <t>CONE EM PVC H= 75 CM</t>
  </si>
  <si>
    <t>01.11.08</t>
  </si>
  <si>
    <t>SINALIZADOR ELET.MONOLIGHT LED 60 A 70 FLASHES/MIN</t>
  </si>
  <si>
    <t>01.12</t>
  </si>
  <si>
    <t>VISTORIA CAUTELAR</t>
  </si>
  <si>
    <t>01.12.01</t>
  </si>
  <si>
    <t>VISTORIA CAUTELAR - ÁREA CONSTRUÍDA &lt;= 100M2</t>
  </si>
  <si>
    <t>01.12.02</t>
  </si>
  <si>
    <t>VISTORIA CAUTELAR - 101M2 &lt; ÁREA CONSTRUÍDA &lt;= 200M2</t>
  </si>
  <si>
    <t>01.12.03</t>
  </si>
  <si>
    <t>VISTORIA CAUTELAR - 201M2 &lt; ÁREA CONSTRUÍDA &lt;= 500M2</t>
  </si>
  <si>
    <t>01.12.04</t>
  </si>
  <si>
    <t>VISTORIA CAUTELAR - 501M2 &lt; ÁREA CONSTRUÍDA &lt;= 2000M2</t>
  </si>
  <si>
    <t>01.12.05</t>
  </si>
  <si>
    <t>VISTORIA CAUTELAR - 2001M2 &lt; ÁREA CONSTRUÍDA &lt;= 7000M2</t>
  </si>
  <si>
    <t>01.12.06</t>
  </si>
  <si>
    <t>VISTORIA CAUTELAR - ÁREA CONSTRUÍDA &gt; 7001M2</t>
  </si>
  <si>
    <t>01.17</t>
  </si>
  <si>
    <t>LOCAÇAO DE OBRA</t>
  </si>
  <si>
    <t>01.17.01</t>
  </si>
  <si>
    <t>GABARITO</t>
  </si>
  <si>
    <t>01.29</t>
  </si>
  <si>
    <t>ANDAIME FACHADEIRO INCLUSIVE FORRO METALICO</t>
  </si>
  <si>
    <t>M2MES</t>
  </si>
  <si>
    <t>01.29.03</t>
  </si>
  <si>
    <t>01.29.04</t>
  </si>
  <si>
    <t>DEMOLIÇOES E REMOÇOES</t>
  </si>
  <si>
    <t>02.01</t>
  </si>
  <si>
    <t>REMOÇAO DE TELHA INCLUSIVE EMPILHAMENTO</t>
  </si>
  <si>
    <t>02.01.01</t>
  </si>
  <si>
    <t>METALICA OU PVC</t>
  </si>
  <si>
    <t>02.01.03</t>
  </si>
  <si>
    <t>TIPO CALHA DE FIBROCIMENTO</t>
  </si>
  <si>
    <t>02.01.05</t>
  </si>
  <si>
    <t>ONDULADA DE FIBROCIMENTO</t>
  </si>
  <si>
    <t>02.01.07</t>
  </si>
  <si>
    <t>CERAMICA COLONIAL OU FRANCESA</t>
  </si>
  <si>
    <t>02.02</t>
  </si>
  <si>
    <t>REMOÇAO DE CALHA, RUFO E CONDUTOR,INCL.AFASTAMENTO</t>
  </si>
  <si>
    <t>02.02.01</t>
  </si>
  <si>
    <t>DE CALHA GALVANIZADA OU PVC</t>
  </si>
  <si>
    <t>02.02.05</t>
  </si>
  <si>
    <t>DE RUFO DE CHAPA GALVANIZADA</t>
  </si>
  <si>
    <t>02.02.10</t>
  </si>
  <si>
    <t>DE CONDUTOR DE CHAPA GALVANIZADA OU PVC</t>
  </si>
  <si>
    <t>02.03</t>
  </si>
  <si>
    <t>REMOÇAO DE ENGRADAMENTO DE TELHADO INCL.EMPILHAM.</t>
  </si>
  <si>
    <t>02.03.01</t>
  </si>
  <si>
    <t>DE TELHA METALICA OU PVC</t>
  </si>
  <si>
    <t>02.03.03</t>
  </si>
  <si>
    <t>DE TELHA TIPO CALHA DE FIBROCIMENTO</t>
  </si>
  <si>
    <t>02.03.05</t>
  </si>
  <si>
    <t>DE TELHA ONDULADA DE FIBROCIMENTO</t>
  </si>
  <si>
    <t>02.03.07</t>
  </si>
  <si>
    <t>DE TELHA CERAMICA, COLONIAL OU FRANCESA</t>
  </si>
  <si>
    <t>02.04</t>
  </si>
  <si>
    <t>REMOÇAO DE FORRO INCLUSIVE EMPILHAMENTO</t>
  </si>
  <si>
    <t>02.04.01</t>
  </si>
  <si>
    <t>DE PLACAS INCLUSIVE BARROTEAMENTO</t>
  </si>
  <si>
    <t>02.04.02</t>
  </si>
  <si>
    <t>DE PLACAS EXCLUSIVE BARROTEAMENTO</t>
  </si>
  <si>
    <t>02.04.10</t>
  </si>
  <si>
    <t>DE GESSO</t>
  </si>
  <si>
    <t>02.06</t>
  </si>
  <si>
    <t>REMOÇAO DE ESQUADRIA DE MADEIRA INCL. EMPILHAMENTO</t>
  </si>
  <si>
    <t>02.06.01</t>
  </si>
  <si>
    <t>DE PORTA OU JANELA INCLUSIVE MARCO E ALIZAR</t>
  </si>
  <si>
    <t>02.06.02</t>
  </si>
  <si>
    <t>DE FOLHA DE PORTA OU JANELA</t>
  </si>
  <si>
    <t>02.06.03</t>
  </si>
  <si>
    <t>DE MARCO E ALIZAR</t>
  </si>
  <si>
    <t>02.06.04</t>
  </si>
  <si>
    <t>DE MARCO</t>
  </si>
  <si>
    <t>02.06.05</t>
  </si>
  <si>
    <t>DE ALIZAR</t>
  </si>
  <si>
    <t>02.07</t>
  </si>
  <si>
    <t>REMOÇAO DE ESQUADRIA METALICA</t>
  </si>
  <si>
    <t>02.07.01</t>
  </si>
  <si>
    <t>DE PORTA OU JANELA</t>
  </si>
  <si>
    <t>02.09</t>
  </si>
  <si>
    <t>DEMOLIÇAO DE REVESTIMENTO INCLUSIVE AFASTAMENTO</t>
  </si>
  <si>
    <t>02.09.01</t>
  </si>
  <si>
    <t>DE REBOCO</t>
  </si>
  <si>
    <t>02.09.03</t>
  </si>
  <si>
    <t>CERAMICO, AZULEJO OU LADRILHO HIDRAULICO</t>
  </si>
  <si>
    <t>02.09.05</t>
  </si>
  <si>
    <t>DE PEDRA (MARMORE, GRANITO, ARDOSIA, SAO TOME,ETC)</t>
  </si>
  <si>
    <t>02.09.06</t>
  </si>
  <si>
    <t>DE FORMICA</t>
  </si>
  <si>
    <t>02.09.07</t>
  </si>
  <si>
    <t>DE PEDRA ALMOFADADA</t>
  </si>
  <si>
    <t>02.10</t>
  </si>
  <si>
    <t>DEMOLIÇAO DE PISO INCLUSIVE AFASTAMENTO</t>
  </si>
  <si>
    <t>02.10.01</t>
  </si>
  <si>
    <t>CIMENTADO OU CONTRAPISO DE ARGAMASSA</t>
  </si>
  <si>
    <t>02.10.03</t>
  </si>
  <si>
    <t>CERAMICO OU LADRILHO HIDRAULICO</t>
  </si>
  <si>
    <t>02.10.05</t>
  </si>
  <si>
    <t>02.10.07</t>
  </si>
  <si>
    <t>VINILICO</t>
  </si>
  <si>
    <t>02.10.08</t>
  </si>
  <si>
    <t>DE MARMORITE</t>
  </si>
  <si>
    <t>02.10.09</t>
  </si>
  <si>
    <t>DE TACO DE MADEIRA</t>
  </si>
  <si>
    <t>02.11</t>
  </si>
  <si>
    <t>DEMOLIÇAO DE PASSEIO E PAVIMENTO</t>
  </si>
  <si>
    <t>02.11.01</t>
  </si>
  <si>
    <t>PASSEIO OU LAJE DE CONCRETO MANUALMENTE</t>
  </si>
  <si>
    <t>02.11.02</t>
  </si>
  <si>
    <t>PASSEIO OU LAJE DE CONCRETO C/ EQUIP. PNEUMATICO</t>
  </si>
  <si>
    <t>02.11.03</t>
  </si>
  <si>
    <t>CALÇADA PORTUGUESA</t>
  </si>
  <si>
    <t>02.11.04</t>
  </si>
  <si>
    <t>PASSEIO OU LAJE DE CONCRETO C/EQUIPAMENTO ELETRICO</t>
  </si>
  <si>
    <t>02.11.05</t>
  </si>
  <si>
    <t>MANUAL DE ALVENARIA POLIEDRICA</t>
  </si>
  <si>
    <t>02.11.07</t>
  </si>
  <si>
    <t>DE REVESTIMENTO ASFALTICO COM EQUIP. PNEUMATICO</t>
  </si>
  <si>
    <t>02.12</t>
  </si>
  <si>
    <t>CORTE MECANICO EM CONCRETO/ASFALTO</t>
  </si>
  <si>
    <t>02.12.01</t>
  </si>
  <si>
    <t>CORTE MECAN. C/ SERRA CIRCULAR EM CONCRETO/ASFALTO</t>
  </si>
  <si>
    <t>02.13</t>
  </si>
  <si>
    <t>DEMOLIÇAO DE CONCRETO INCLUSIVE AFASTAMENTO</t>
  </si>
  <si>
    <t>02.13.01</t>
  </si>
  <si>
    <t>SIMPLES - MANUAL</t>
  </si>
  <si>
    <t>02.13.02</t>
  </si>
  <si>
    <t>ARMADO  - MANUAL</t>
  </si>
  <si>
    <t>02.13.03</t>
  </si>
  <si>
    <t>SIMPLES - COM EQUIPAMENTO ELETRICO</t>
  </si>
  <si>
    <t>02.13.04</t>
  </si>
  <si>
    <t>ARMADO - COM EQUIPAMENTO ELETRICO</t>
  </si>
  <si>
    <t>02.14</t>
  </si>
  <si>
    <t>DEMOLIÇAO MANUAL, DE ALVENARIA INCL. AFASTAMENTO</t>
  </si>
  <si>
    <t>02.14.01</t>
  </si>
  <si>
    <t>DE ALVENARIA DE TIJOLOS E BLOCOS</t>
  </si>
  <si>
    <t>02.15</t>
  </si>
  <si>
    <t>REMOÇAO DE MEIO-FIO</t>
  </si>
  <si>
    <t>02.15.01</t>
  </si>
  <si>
    <t>PREMOLDADO DE CONCRETO</t>
  </si>
  <si>
    <t>02.15.02</t>
  </si>
  <si>
    <t>DE PEDRA (GNAISSE, BASALTO ETC.)</t>
  </si>
  <si>
    <t>02.16</t>
  </si>
  <si>
    <t>DEMOLIÇAO, REMOÇAO E CARGA MECANICA</t>
  </si>
  <si>
    <t>02.16.01</t>
  </si>
  <si>
    <t>DE CONSTRUÇOES DE ALVENARIA</t>
  </si>
  <si>
    <t>02.16.04</t>
  </si>
  <si>
    <t>DE GABIAO</t>
  </si>
  <si>
    <t>02.19</t>
  </si>
  <si>
    <t>DEMOLIÇAO DE DIVISORIA INCLUSIVE AFASTAMENTO</t>
  </si>
  <si>
    <t>02.19.01</t>
  </si>
  <si>
    <t>02.19.03</t>
  </si>
  <si>
    <t>DE MADEIRA</t>
  </si>
  <si>
    <t>02.19.05</t>
  </si>
  <si>
    <t>02.19.06</t>
  </si>
  <si>
    <t>DE LAMINADO</t>
  </si>
  <si>
    <t>02.20</t>
  </si>
  <si>
    <t>REMOÇAO DE QUADROS</t>
  </si>
  <si>
    <t>02.20.01</t>
  </si>
  <si>
    <t>NEGRO</t>
  </si>
  <si>
    <t>02.21</t>
  </si>
  <si>
    <t>REMOÇAO DE PEÇAS DIVERSAS</t>
  </si>
  <si>
    <t>02.21.01</t>
  </si>
  <si>
    <t>LOUÇAS</t>
  </si>
  <si>
    <t>02.21.02</t>
  </si>
  <si>
    <t>FERRAGENS (DOBRADIÇAS, FECHADURAS, MAÇANETAS)</t>
  </si>
  <si>
    <t>02.21.03</t>
  </si>
  <si>
    <t>METAIS COMUNS(CONDUITE,SIFAO, REGISTRO, TORNEIRA)</t>
  </si>
  <si>
    <t>02.21.04</t>
  </si>
  <si>
    <t>METAIS ESPECIAIS(VALVULA DE DESCARGA, CAIXA SILEN)</t>
  </si>
  <si>
    <t>02.21.05</t>
  </si>
  <si>
    <t>REMOÇAO DE LUMINARIA FLUORESCENTE</t>
  </si>
  <si>
    <t>02.21.06</t>
  </si>
  <si>
    <t>REMOÇAO DE LUMNARIA INCANDESCENTE</t>
  </si>
  <si>
    <t>02.21.20</t>
  </si>
  <si>
    <t>REMOÇAO DE PADRAO CEMIG</t>
  </si>
  <si>
    <t>02.21.21</t>
  </si>
  <si>
    <t>REMOÇAO DE PADRAO COPASA</t>
  </si>
  <si>
    <t>02.21.22</t>
  </si>
  <si>
    <t>REMOÇAO DE INTERFONE</t>
  </si>
  <si>
    <t>02.22</t>
  </si>
  <si>
    <t>REMOÇAO DE BANCADA</t>
  </si>
  <si>
    <t>02.22.01</t>
  </si>
  <si>
    <t>DE PEDRA(MARMORE,GRANITO,ARDOSIA,MARMORITE, ETC)</t>
  </si>
  <si>
    <t>02.23</t>
  </si>
  <si>
    <t>REMOÇAO DE CERCA E ALAMBRADO</t>
  </si>
  <si>
    <t>02.23.01</t>
  </si>
  <si>
    <t>CERCA DE ARAME</t>
  </si>
  <si>
    <t>02.23.03</t>
  </si>
  <si>
    <t>ALAMBRADO</t>
  </si>
  <si>
    <t>02.26</t>
  </si>
  <si>
    <t>TRANSPORTE DE MATERIAL DEMOLIDO EM CARRINHO DE MAO</t>
  </si>
  <si>
    <t>02.26.01</t>
  </si>
  <si>
    <t>DMT &lt;= 50,0 M</t>
  </si>
  <si>
    <t>02.26.02</t>
  </si>
  <si>
    <t>50,0 M &lt; DMT &lt;= 100,0 M</t>
  </si>
  <si>
    <t>02.27</t>
  </si>
  <si>
    <t>CARGA DE MATERIAL DEMOLIDO SOBRE CAMINHAO</t>
  </si>
  <si>
    <t>02.27.01</t>
  </si>
  <si>
    <t>MANUAL</t>
  </si>
  <si>
    <t>02.27.02</t>
  </si>
  <si>
    <t>MECANICA</t>
  </si>
  <si>
    <t>02.28</t>
  </si>
  <si>
    <t>TRANSPORTE DE MATERIAL DEMOLIDO EM CAMINHAO</t>
  </si>
  <si>
    <t>02.28.01</t>
  </si>
  <si>
    <t>DMT  &lt;= 1 KM</t>
  </si>
  <si>
    <t>02.28.02</t>
  </si>
  <si>
    <t>1 KM &lt; DMT &lt;= 2 KM</t>
  </si>
  <si>
    <t>02.28.03</t>
  </si>
  <si>
    <t>2 KM &lt; DMT &lt;= 5 KM</t>
  </si>
  <si>
    <t>M3KM</t>
  </si>
  <si>
    <t>02.28.04</t>
  </si>
  <si>
    <t>DMT  &gt; 5 KM</t>
  </si>
  <si>
    <t>02.29</t>
  </si>
  <si>
    <t>TRANSPORTE DE MAT.DE QUALQUER NATUREZA EM CAÇAMBA</t>
  </si>
  <si>
    <t>02.29.01</t>
  </si>
  <si>
    <t>CAÇAMBA 5m³</t>
  </si>
  <si>
    <t>VG</t>
  </si>
  <si>
    <t>02.30</t>
  </si>
  <si>
    <t>LIMPEZA DO PAVIMENTO</t>
  </si>
  <si>
    <t>02.30.01</t>
  </si>
  <si>
    <t>CAPINA E VARRIÇAO DE PAVIMENTO EM ALVEN.POLIEDRICA</t>
  </si>
  <si>
    <t>SUP. ARVORE PEQ. PORTE (ATE 3M)INCLUS. CORTE LENHA</t>
  </si>
  <si>
    <t>SUPRESSAO ARVORE GRANDE PORTE INCLUS. CORTE LENHA</t>
  </si>
  <si>
    <t>TRABALHOS EM TERRA</t>
  </si>
  <si>
    <t>03.01</t>
  </si>
  <si>
    <t>DESMATAMENTO, DESTOCAMENTO E LIMPEZA DO TERRENO</t>
  </si>
  <si>
    <t>03.01.01</t>
  </si>
  <si>
    <t>CAPINA MANUAL DE TERRENO</t>
  </si>
  <si>
    <t>03.01.05</t>
  </si>
  <si>
    <t>ROÇAMENTO COM ROÇADEIRA MECANICA</t>
  </si>
  <si>
    <t>03.01.07</t>
  </si>
  <si>
    <t>DESTOCAMENTO, DESPRAGUEJAMENTO MANUAL DE VEGETAÇAO</t>
  </si>
  <si>
    <t>03.03</t>
  </si>
  <si>
    <t>ESCAVAÇAO MECANICA INCLUSIVE TRANSPORTE ATE 50 M</t>
  </si>
  <si>
    <t>03.05</t>
  </si>
  <si>
    <t>ESCAVAÇAO E CARGA MECANIZADA</t>
  </si>
  <si>
    <t>03.07</t>
  </si>
  <si>
    <t>ESCAVAÇAO E CARGA EM MATERIAL DE 3ª CATEGORIA</t>
  </si>
  <si>
    <t>03.07.02</t>
  </si>
  <si>
    <t>COM UTILIZAÇAO DE EQUIPAMENTO A AR COMPRIMIDO</t>
  </si>
  <si>
    <t>03.12</t>
  </si>
  <si>
    <t>CARGA DE MATERIAL DE QQUER NATUREZA SOBRE CAMINHAO</t>
  </si>
  <si>
    <t>03.12.01</t>
  </si>
  <si>
    <t>03.12.03</t>
  </si>
  <si>
    <t>03.13</t>
  </si>
  <si>
    <t>TRANSPORTE DE MATERIAL DE QUALQUER NATUREZA</t>
  </si>
  <si>
    <t>03.13.01</t>
  </si>
  <si>
    <t>03.13.02</t>
  </si>
  <si>
    <t>03.13.03</t>
  </si>
  <si>
    <t>03.13.04</t>
  </si>
  <si>
    <t>03.15</t>
  </si>
  <si>
    <t>ATERRO COMPACTADO</t>
  </si>
  <si>
    <t>03.15.01</t>
  </si>
  <si>
    <t>COM ROLO VIBRATORIO</t>
  </si>
  <si>
    <t>03.15.02</t>
  </si>
  <si>
    <t>COM PLACA VIBRATORIA</t>
  </si>
  <si>
    <t>03.15.03</t>
  </si>
  <si>
    <t>MANUAL, COM SOQUETE</t>
  </si>
  <si>
    <t>03.16</t>
  </si>
  <si>
    <t>ESCAVAÇAO DE MATERIAL DE 3ª CATEGORIA</t>
  </si>
  <si>
    <t>03.16.01</t>
  </si>
  <si>
    <t>EM RETANGULAO COM MARTELO ELETRICO DE 30KG</t>
  </si>
  <si>
    <t>03.17</t>
  </si>
  <si>
    <t>ESCAVAÇAO MANUAL DE VALAS</t>
  </si>
  <si>
    <t>03.17.01</t>
  </si>
  <si>
    <t>H &lt;= 1,5 M</t>
  </si>
  <si>
    <t>03.17.02</t>
  </si>
  <si>
    <t>1,5 M &lt; H &lt;= 3,0 M</t>
  </si>
  <si>
    <t>03.17.03</t>
  </si>
  <si>
    <t>3,0 M &lt; H &lt;= 5,0 M</t>
  </si>
  <si>
    <t>03.18</t>
  </si>
  <si>
    <t>ESCAVAÇAO MECANICA DE VALAS COM DESCARGA LATERAL</t>
  </si>
  <si>
    <t>03.18.01</t>
  </si>
  <si>
    <t>H &lt;= 1.5 M</t>
  </si>
  <si>
    <t>03.18.02</t>
  </si>
  <si>
    <t>1.5 M &lt; H &lt;= 3.0 M</t>
  </si>
  <si>
    <t>03.18.03</t>
  </si>
  <si>
    <t>3.0 M &lt; H &lt;= 5.0 M</t>
  </si>
  <si>
    <t>03.18.04</t>
  </si>
  <si>
    <t>H &gt; 5,0 M</t>
  </si>
  <si>
    <t>03.19</t>
  </si>
  <si>
    <t>ESCAVAÇAO MECANICA DE VALAS COM DESC. S/ CAMINHOES</t>
  </si>
  <si>
    <t>03.19.01</t>
  </si>
  <si>
    <t>03.19.02</t>
  </si>
  <si>
    <t>1.5 M &lt; H &lt;= 3.0M</t>
  </si>
  <si>
    <t>03.19.03</t>
  </si>
  <si>
    <t>3.0 M &lt; H &lt;= 5.0M</t>
  </si>
  <si>
    <t>03.19.04</t>
  </si>
  <si>
    <t>03.20</t>
  </si>
  <si>
    <t>ESCAVAÇAO EM SOLO MOLE</t>
  </si>
  <si>
    <t>03.20.01</t>
  </si>
  <si>
    <t>MECANICA COM DESCARGA DIRETA SOBRE CAMINHAO</t>
  </si>
  <si>
    <t>03.20.02</t>
  </si>
  <si>
    <t>ESCAVACAO DE SOLO MOLE EM PROFUNDIDADE &lt;= 1,50 METROS</t>
  </si>
  <si>
    <t>03.20.03</t>
  </si>
  <si>
    <t>ESCAVACAO DE SOLO MOLE EM PROFUNDIDADE &gt; 1,50 METROS &lt;= 3,50 METROS</t>
  </si>
  <si>
    <t>03.20.04</t>
  </si>
  <si>
    <t>ESCAVACAO DE SOLO MOLE EM PROFUNDIDADE &gt; 3,50 METROS &lt;= 5,50 METROS</t>
  </si>
  <si>
    <t>03.21</t>
  </si>
  <si>
    <t>ESCAVAÇAO DE VALA E CARGA DE MATERIAL DE 3ª CATEGORIA</t>
  </si>
  <si>
    <t>03.21.02</t>
  </si>
  <si>
    <t>03.22</t>
  </si>
  <si>
    <t>REATERRO DE VALA</t>
  </si>
  <si>
    <t>03.22.01</t>
  </si>
  <si>
    <t>03.22.02</t>
  </si>
  <si>
    <t>COMPACTADO COM EQUIP. PLACA VIBRATORIA OU EQUIVALENTE</t>
  </si>
  <si>
    <t>03.23</t>
  </si>
  <si>
    <t>REGULARIZAÇAO E COMPACTAÇAO DE TERRENO</t>
  </si>
  <si>
    <t>03.23.01</t>
  </si>
  <si>
    <t>03.23.03</t>
  </si>
  <si>
    <t>03.23.05</t>
  </si>
  <si>
    <t>03.24</t>
  </si>
  <si>
    <t>TRANSPORTE DE MATERIAL DE QUALQUER NATUREZA EM CARRINHO DE MAO</t>
  </si>
  <si>
    <t>03.24.01</t>
  </si>
  <si>
    <t>DMT &lt;= 50,00 M</t>
  </si>
  <si>
    <t>03.24.02</t>
  </si>
  <si>
    <t>50,00 &lt; DMT &lt;= 100,00 M</t>
  </si>
  <si>
    <t>03.25</t>
  </si>
  <si>
    <t>03.25.01</t>
  </si>
  <si>
    <t>FUNDAÇOES</t>
  </si>
  <si>
    <t>04.01</t>
  </si>
  <si>
    <t>TUBULAO A CEU ABERTO</t>
  </si>
  <si>
    <t>04.03</t>
  </si>
  <si>
    <t>ESTACA BROCA PERFURADA A TRADO MANUAL</t>
  </si>
  <si>
    <t>04.04</t>
  </si>
  <si>
    <t>ESTACA BROCA PERFURADA A TRADO MECANIZADO</t>
  </si>
  <si>
    <t>04.04.01</t>
  </si>
  <si>
    <t>MOBILIZAÇAO E DESMOBILIZAÇAO DE EQUIPAMENTO</t>
  </si>
  <si>
    <t>04.05</t>
  </si>
  <si>
    <t>04.05.01</t>
  </si>
  <si>
    <t>D= 250 MM</t>
  </si>
  <si>
    <t>04.06</t>
  </si>
  <si>
    <t>ESTACA HELICE CONTINUA</t>
  </si>
  <si>
    <t>04.06.01</t>
  </si>
  <si>
    <t>MOBILIZACAO E DESMOBILIZACAO DE EQUIPAMENTO</t>
  </si>
  <si>
    <t>04.10</t>
  </si>
  <si>
    <t>ESTACA RAIZ</t>
  </si>
  <si>
    <t>04.10.01</t>
  </si>
  <si>
    <t>MOBILIZACAO E DESMOBILIZACAO DE EQUIPAMENTOS</t>
  </si>
  <si>
    <t>04.13</t>
  </si>
  <si>
    <t>FORMA, ESCORAMENTO, DESFORMA E LIMPEZA EM FUNDAÇAO</t>
  </si>
  <si>
    <t>04.15</t>
  </si>
  <si>
    <t>04.19</t>
  </si>
  <si>
    <t>CONCRETO CICLOPICO LANÇADO EM FUNDAÇAO E ARRIMO</t>
  </si>
  <si>
    <t>04.21</t>
  </si>
  <si>
    <t>CONCRETO CONVENCIONAL B1,B2 LANÇADO EM FUNDAÇAO</t>
  </si>
  <si>
    <t>04.21.01</t>
  </si>
  <si>
    <t>CONCRETO 1:4:8, BRITA CALCARIA, PREPARADO EM OBRA E LANÇADO EM FUNDAÇÃO</t>
  </si>
  <si>
    <t>04.21.03</t>
  </si>
  <si>
    <t>CONCRETO 1:3:6, BRITA CALCARIA, PREPARADO EM OBRA E LANÇADO EM FUNDAÇÃO</t>
  </si>
  <si>
    <t>04.21.15</t>
  </si>
  <si>
    <t>FCK &gt;= 15 MPA, BRITA CALCÁRIA, PREPARADO EM OBRA E LANÇADO EM FUNDAÇÃO</t>
  </si>
  <si>
    <t>04.21.20</t>
  </si>
  <si>
    <t>FCK &gt;= 20 MPA, BRITA CALCÁRIA, PREPARADO EM OBRA E LANÇADO EM FUNDAÇÃO</t>
  </si>
  <si>
    <t>04.21.25</t>
  </si>
  <si>
    <t>FCK &gt;= 25 MPA, BRITA CALCÁRIA, PREPARADO EM OBRA E LANÇADO EM FUNDAÇÃO</t>
  </si>
  <si>
    <t>04.21.30</t>
  </si>
  <si>
    <t>FCK &gt;= 30 MPA, BRITA CALCÁRIA, PREPARADO EM OBRA E LANÇADO EM FUNDAÇÃO</t>
  </si>
  <si>
    <t>04.21.40</t>
  </si>
  <si>
    <t>FCK &gt;= 40 MPA, BRITA CALCÁRIA, PREPARADO EM OBRA E LANÇADO EM FUNDAÇÃO</t>
  </si>
  <si>
    <t>04.23</t>
  </si>
  <si>
    <t>CONCRETO USINADO B1,B2 LANÇADO EM FUNDAÇAO</t>
  </si>
  <si>
    <t>04.23.15</t>
  </si>
  <si>
    <t>FCK &gt;= 15 MPA, BRITA CALCARIA, USINADO CONVENCIONAL, LANÇADO EM FUNDAÇÃO</t>
  </si>
  <si>
    <t>04.23.20</t>
  </si>
  <si>
    <t>FCK &gt;= 20 MPA, BRITA CALCARIA, USINADO CONVENCIONAL, LANÇADO EM FUNDAÇÃO</t>
  </si>
  <si>
    <t>04.23.25</t>
  </si>
  <si>
    <t>FCK &gt;= 25 MPA, BRITA CALCARIA, USINADO CONVENCIONAL, LANÇADO EM FUNDAÇÃO</t>
  </si>
  <si>
    <t>04.23.30</t>
  </si>
  <si>
    <t>FCK &gt;= 30 MPA, BRITA CALCARIA, USINADO CONVENCIONAL, LANÇADO EM FUNDAÇÃO</t>
  </si>
  <si>
    <t>04.23.40</t>
  </si>
  <si>
    <t>FCK &gt;= 40 MPA, BRITA CALCARIA, USINADO CONVENCIONAL, LANÇADO EM FUNDAÇÃO</t>
  </si>
  <si>
    <t>04.27</t>
  </si>
  <si>
    <t>CONCRETO USINADO BOMBEADO LANÇADO EM FUNDAÇAO</t>
  </si>
  <si>
    <t>04.27.20</t>
  </si>
  <si>
    <t>FCK &gt;= 20 MPA, BRITA CALCARIA, USINADO BOMBEAVEL, LANÇADO EM FUNDAÇÃO</t>
  </si>
  <si>
    <t>04.27.25</t>
  </si>
  <si>
    <t>FCK &gt;= 25 MPA, BRITA CALCARIA, USINADO BOMBEAVEL, LANÇADO EM FUNDAÇÃO</t>
  </si>
  <si>
    <t>04.27.30</t>
  </si>
  <si>
    <t>FCK &gt;= 30 MPA, BRITA CALCARIA, USINADO BOMBEAVEL, LANÇADO EM FUNDAÇÃO</t>
  </si>
  <si>
    <t>04.27.40</t>
  </si>
  <si>
    <t>FCK &gt;= 40 MPA, BRITA CALCARIA, USINADO BOMBEAVEL, LANÇADO EM FUNDAÇÃO</t>
  </si>
  <si>
    <t>04.30</t>
  </si>
  <si>
    <t>BALDRAME DE ALVENARIA DE BLOCO DE CONCRETO(SAPATA)</t>
  </si>
  <si>
    <t>GALERIA CELULAR E/OU CONTENÇOES</t>
  </si>
  <si>
    <t>05.01</t>
  </si>
  <si>
    <t>ENROCAMENTO COM PEDRA DE MAO</t>
  </si>
  <si>
    <t>05.01.01</t>
  </si>
  <si>
    <t>JOGADA</t>
  </si>
  <si>
    <t>05.01.02</t>
  </si>
  <si>
    <t>ARRUMADA</t>
  </si>
  <si>
    <t>05.03</t>
  </si>
  <si>
    <t>CONCRETO DE REGULARIZAÇAO</t>
  </si>
  <si>
    <t>05.03.01</t>
  </si>
  <si>
    <t>TRAÇO 1:3:6,FORNEC. E LANÇAMENTO SOBRE ENROCAMENTO</t>
  </si>
  <si>
    <t>05.04</t>
  </si>
  <si>
    <t>FORMA INCLUSIVE DESFORMA E LIMPEZA</t>
  </si>
  <si>
    <t>05.05</t>
  </si>
  <si>
    <t>ARMAÇAO INCLUSIVE CORTE, DOBRA E COLOCAÇAO</t>
  </si>
  <si>
    <t>05.05.01</t>
  </si>
  <si>
    <t>AÇO CA-50 OU CA-60</t>
  </si>
  <si>
    <t>05.06</t>
  </si>
  <si>
    <t>JUNTA ELASTICA</t>
  </si>
  <si>
    <t>05.06.01</t>
  </si>
  <si>
    <t>JUNTA ELASTICA 0-22, FUNGENBAND OU EQUIVALENTE</t>
  </si>
  <si>
    <t>05.06.02</t>
  </si>
  <si>
    <t>JUNTA ELASTICA 0-12, FUNGENBAND OU EQUIVALENTE</t>
  </si>
  <si>
    <t>05.07</t>
  </si>
  <si>
    <t>CONCRETO ESTRUTURAL, FORN. APLICAÇAO E ADENSAMENTO</t>
  </si>
  <si>
    <t>05.07.15</t>
  </si>
  <si>
    <t>FCK &gt;= 15 MPA, BRITA CALCÁRIA, PREPARADO EM OBRA E LANÇADO EM GALERIAS/CONTENÇÕES</t>
  </si>
  <si>
    <t>05.07.20</t>
  </si>
  <si>
    <t>FCK &gt;= 20 MPA, BRITA CALCÁRIA, PREPARADO EM OBRA E LANÇADO EM GALERIAS/CONTENÇÕES</t>
  </si>
  <si>
    <t>05.07.25</t>
  </si>
  <si>
    <t>FCK &gt;= 25 MPA, BRITA CALCÁRIA, PREPARADO EM OBRA E LANÇADO EM GALERIAS/CONTENÇÕES</t>
  </si>
  <si>
    <t>05.07.26</t>
  </si>
  <si>
    <t>FCK &gt;= 30 MPA, BRITA CALCÁRIA, PREPARADO EM OBRA E LANÇADO EM GALERIAS/CONTENÇÕES</t>
  </si>
  <si>
    <t>05.07.30</t>
  </si>
  <si>
    <t>FCK &gt;= 40 MPA, BRITA CALCÁRIA, PREPARADO EM OBRA E LANÇADO EM GALERIAS/CONTENÇÕES</t>
  </si>
  <si>
    <t>05.07.35</t>
  </si>
  <si>
    <t>FCK &gt;= 15 MPA, BRITA CALCÁRIA, USINADO CONVENCIONAL,  LANÇADO EM GALERIAS/CONTENÇÕES</t>
  </si>
  <si>
    <t>05.07.40</t>
  </si>
  <si>
    <t>FCK &gt;= 20 MPA, BRITA CALCÁRIA, USINADO CONVENCIONAL,  LANÇADO EM GALERIAS/CONTENÇÕES</t>
  </si>
  <si>
    <t>05.07.45</t>
  </si>
  <si>
    <t>FCK &gt;= 25 MPA, BRITA CALCÁRIA, USINADO CONVENCIONAL,  LANÇADO EM GALERIAS/CONTENÇÕES</t>
  </si>
  <si>
    <t>05.07.46</t>
  </si>
  <si>
    <t>FCK &gt;= 30 MPA, BRITA CALCÁRIA, USINADO CONVENCIONAL,  LANÇADO EM GALERIAS/CONTENÇÕES</t>
  </si>
  <si>
    <t>05.07.48</t>
  </si>
  <si>
    <t>FCK &gt;= 40 MPA, BRITA CALCÁRIA, USINADO CONVENCIONAL,  LANÇADO EM GALERIAS/CONTENÇÕES</t>
  </si>
  <si>
    <t>05.09</t>
  </si>
  <si>
    <t>FORNECIMENTO E LANÇAMENTO DE MATERIAL DRENANTE</t>
  </si>
  <si>
    <t>05.09.01</t>
  </si>
  <si>
    <t>CASCALHO (COM ADENSAMENTO HIDRAULICO)</t>
  </si>
  <si>
    <t>05.09.02</t>
  </si>
  <si>
    <t>BRITA</t>
  </si>
  <si>
    <t>05.09.03</t>
  </si>
  <si>
    <t>AREIA (COM ADENSAMENTO HIDRAULICO)</t>
  </si>
  <si>
    <t>05.11</t>
  </si>
  <si>
    <t>MANTA DRENANTE GEOTEXTIL</t>
  </si>
  <si>
    <t>05.11.01</t>
  </si>
  <si>
    <t>MANTA GEOTEXTIL - 180 G/M2 - RES.TRACAO &gt;=  9 KN/M</t>
  </si>
  <si>
    <t>05.11.03</t>
  </si>
  <si>
    <t>MANTA GEOTEXTIL - 300 G/M2 - RES.TRACAO &gt;= 16 KN/M</t>
  </si>
  <si>
    <t>05.12</t>
  </si>
  <si>
    <t>DRENO BARBACAN</t>
  </si>
  <si>
    <t>05.12.01</t>
  </si>
  <si>
    <t>DRENO BARBACÃ DN 50 MM E COMPRIMENTO DE 0,50M</t>
  </si>
  <si>
    <t>05.12.02</t>
  </si>
  <si>
    <t>DRENO BARBACÃ DN 75 MM E COMPRIMENTO DE 0,50M</t>
  </si>
  <si>
    <t>05.12.03</t>
  </si>
  <si>
    <t>D= 100 MM E COMPRIMENTO DE 0,50M</t>
  </si>
  <si>
    <t>05.13</t>
  </si>
  <si>
    <t>DRENOS DE GALERIA</t>
  </si>
  <si>
    <t>05.13.01</t>
  </si>
  <si>
    <t>DRENO DE ALIVIO</t>
  </si>
  <si>
    <t>05.13.02</t>
  </si>
  <si>
    <t>DRENO DE SERVIÇO</t>
  </si>
  <si>
    <t>05.13.10</t>
  </si>
  <si>
    <t>LIGAÇAO DE DRENO EM LATERAL DE GALERIA</t>
  </si>
  <si>
    <t>05.16</t>
  </si>
  <si>
    <t>POÇO DE BOMBEAMENTO</t>
  </si>
  <si>
    <t>05.16.01</t>
  </si>
  <si>
    <t>TUBO CA-1  D= 400 MM</t>
  </si>
  <si>
    <t>05.17</t>
  </si>
  <si>
    <t>ALA DE GALERIA CELULAR</t>
  </si>
  <si>
    <t>05.17.01</t>
  </si>
  <si>
    <t>05.17.02</t>
  </si>
  <si>
    <t>05.17.03</t>
  </si>
  <si>
    <t>05.17.04</t>
  </si>
  <si>
    <t>05.17.05</t>
  </si>
  <si>
    <t>05.17.06</t>
  </si>
  <si>
    <t>05.17.07</t>
  </si>
  <si>
    <t>05.17.08</t>
  </si>
  <si>
    <t>05.17.09</t>
  </si>
  <si>
    <t>05.17.10</t>
  </si>
  <si>
    <t>05.17.11</t>
  </si>
  <si>
    <t>05.17.12</t>
  </si>
  <si>
    <t>05.17.13</t>
  </si>
  <si>
    <t>05.17.14</t>
  </si>
  <si>
    <t>05.17.15</t>
  </si>
  <si>
    <t>05.17.16</t>
  </si>
  <si>
    <t>05.17.17</t>
  </si>
  <si>
    <t>05.17.18</t>
  </si>
  <si>
    <t>05.17.19</t>
  </si>
  <si>
    <t>05.19</t>
  </si>
  <si>
    <t>GRELHA</t>
  </si>
  <si>
    <t>05.19.01</t>
  </si>
  <si>
    <t>DE P.V. DE CANAL</t>
  </si>
  <si>
    <t>05.20</t>
  </si>
  <si>
    <t>GABIAO</t>
  </si>
  <si>
    <t>05.20.01</t>
  </si>
  <si>
    <t>GABIÃO TIPO CAIXA MALHA 8X10CM FIO 2,7MM ZN/AL + PVC C/ENCHIMENTO PEDRA GNAISSE H=100CM</t>
  </si>
  <si>
    <t>05.20.02</t>
  </si>
  <si>
    <t>GABIÃO TIPO CAIXA MALHA 8X10CM FIO 2,7MM ZN/AL + PVC C/ENCHIMENTO PEDRA GNAISSE H=50CM</t>
  </si>
  <si>
    <t>05.20.03</t>
  </si>
  <si>
    <t>GABIÃO TIPO CAIXA MALHA 8X10CM FIO 2,7MM ZN/AL C/ENCHIMENTO PEDRA GNAISSE H=100CM</t>
  </si>
  <si>
    <t>05.20.04</t>
  </si>
  <si>
    <t>GABIÃO TIPO CAIXA MALHA 8X10CM FIO 2,7MM ZN/AL C/ENCHIMENTO PEDRA GNAISSE H=50CM</t>
  </si>
  <si>
    <t>05.20.07</t>
  </si>
  <si>
    <t>GABIÃO TIPO COLCHAO MALHA 6X8CM FIO 2MM  ZN/AL + PVC C/ENCHIMENTO PEDRA GNAISSE  H=30CM</t>
  </si>
  <si>
    <t>05.20.08</t>
  </si>
  <si>
    <t>GABIÃO TIPO COLCHAO MALHA 6X8CM FIO 2MM  ZN/AL + PVC C/ENCHIMENTO PEDRA GNAISSE  H=23CM</t>
  </si>
  <si>
    <t>05.20.09</t>
  </si>
  <si>
    <t>GABIÃO TIPO COLCHAO MALHA 6X8CM FIO 2MM  ZN/AL + PVC C/ENCHIMENTO PEDRA GNAISSE  H=17CM</t>
  </si>
  <si>
    <t>05.20.11</t>
  </si>
  <si>
    <t>GABIÃO TIPO SACO MALHA 8X10CM FIO 2,4MM ZN/AL + PVC C/ENCHIMENTO PEDRA GNAISSE</t>
  </si>
  <si>
    <t>ESTRUTURAS DE CONCRETO E METALICA</t>
  </si>
  <si>
    <t>06.01</t>
  </si>
  <si>
    <t>FORMA, ESCORAMENTO, DESFORMA E LIMPEZA - ESTRUTURA</t>
  </si>
  <si>
    <t>06.03</t>
  </si>
  <si>
    <t>ARMAÇAO INCL.CORTE, DOBRA E COLOCAÇAO EM ESTRUTURA</t>
  </si>
  <si>
    <t>06.03.04</t>
  </si>
  <si>
    <t>AÇO CA-60    D = 4,2 MM (LAJES)</t>
  </si>
  <si>
    <t>06.03.05</t>
  </si>
  <si>
    <t>AÇO CA-60    D = 5 MM (LAJES)</t>
  </si>
  <si>
    <t>06.03.06</t>
  </si>
  <si>
    <t>AÇO CA-60    D = 6,4 MM (LAJES)</t>
  </si>
  <si>
    <t>06.03.21</t>
  </si>
  <si>
    <t>AÇO CA-50    D = 6,3 MM (LAJES)</t>
  </si>
  <si>
    <t>06.03.22</t>
  </si>
  <si>
    <t>AÇO CA-50    D = 8 MM (LAJES)</t>
  </si>
  <si>
    <t>06.03.23</t>
  </si>
  <si>
    <t>AÇO CA-50    D = 10 MM (LAJES)</t>
  </si>
  <si>
    <t>06.03.24</t>
  </si>
  <si>
    <t>AÇO CA-50    D = 12,5 MM (LAJES)</t>
  </si>
  <si>
    <t>06.03.25</t>
  </si>
  <si>
    <t>AÇO CA-50    D = 16 MM (LAJES)</t>
  </si>
  <si>
    <t>06.03.26</t>
  </si>
  <si>
    <t>AÇO CA-50    D = 20 MM (LAJES)</t>
  </si>
  <si>
    <t>06.03.27</t>
  </si>
  <si>
    <t>AÇO CA-50    D = 25 MM (LAJES)</t>
  </si>
  <si>
    <t>06.03.28</t>
  </si>
  <si>
    <t>AÇO CA-50    D = 32 MM (LAJES)</t>
  </si>
  <si>
    <t>06.03.31</t>
  </si>
  <si>
    <t>AÇO CA-60    D = 4,2 MM (EXCETO LAJES)</t>
  </si>
  <si>
    <t>06.03.32</t>
  </si>
  <si>
    <t>AÇO CA-60    D = 5 MM  (EXCETO LAJES)</t>
  </si>
  <si>
    <t>06.03.33</t>
  </si>
  <si>
    <t>AÇO CA-60    D = 6,4 MM  (EXCETO LAJES)</t>
  </si>
  <si>
    <t>06.03.41</t>
  </si>
  <si>
    <t>AÇO CA-50    D = 6,3 MM (EXCETO LAJES)</t>
  </si>
  <si>
    <t>06.03.42</t>
  </si>
  <si>
    <t>AÇO CA-50    D = 8 MM (EXCETO LAJES)</t>
  </si>
  <si>
    <t>06.03.43</t>
  </si>
  <si>
    <t>AÇO CA-50    D = 10 MM (EXCETO LAJES)</t>
  </si>
  <si>
    <t>06.03.44</t>
  </si>
  <si>
    <t>AÇO CA-50    D = 12,5 MM (EXCETO LAJES)</t>
  </si>
  <si>
    <t>06.03.45</t>
  </si>
  <si>
    <t>AÇO CA-50    D = 16 MM (EXCETO LAJES)</t>
  </si>
  <si>
    <t>06.03.46</t>
  </si>
  <si>
    <t>AÇO CA-50    D = 20 MM (EXCETO LAJES)</t>
  </si>
  <si>
    <t>06.03.47</t>
  </si>
  <si>
    <t>AÇO CA-50    D = 25 MM (EXCETO LAJES)</t>
  </si>
  <si>
    <t>06.03.48</t>
  </si>
  <si>
    <t>AÇO CA-50    D = 32 MM (EXCETO LAJES)</t>
  </si>
  <si>
    <t>06.04</t>
  </si>
  <si>
    <t>TELA SOLDADA</t>
  </si>
  <si>
    <t>06.04.01</t>
  </si>
  <si>
    <t>06.04.02</t>
  </si>
  <si>
    <t>FORNECIMENTO E COLOCAÇÃO DE TELA Q-138</t>
  </si>
  <si>
    <t>06.04.03</t>
  </si>
  <si>
    <t>06.04.04</t>
  </si>
  <si>
    <t>06.04.05</t>
  </si>
  <si>
    <t>FORNECIMENTO E COLOCACAO DE TELA Q-75</t>
  </si>
  <si>
    <t>06.04.06</t>
  </si>
  <si>
    <t>FORNECIMENTO E COLOCAÇÃO DE TELA Q-113</t>
  </si>
  <si>
    <t>06.04.07</t>
  </si>
  <si>
    <t>FORNECIMENTO E COLOCAÇÃO DE TELA Q-159</t>
  </si>
  <si>
    <t>06.04.08</t>
  </si>
  <si>
    <t>FORNECIMENTO E COLOCACAO DE TELA Q-246</t>
  </si>
  <si>
    <t>06.04.09</t>
  </si>
  <si>
    <t>FORNECIMENTO E COLOCACAO DE TELA Q-283</t>
  </si>
  <si>
    <t>06.04.10</t>
  </si>
  <si>
    <t>FORNECIMENTO E COLOCACAO DE TELA Q-335</t>
  </si>
  <si>
    <t>06.04.11</t>
  </si>
  <si>
    <t>FORNECIMENTO E COLOCACAO DE TELA Q-396</t>
  </si>
  <si>
    <t>06.04.12</t>
  </si>
  <si>
    <t>FORNECIMENTO E COLOCACAO DE TELA Q-503</t>
  </si>
  <si>
    <t>06.04.13</t>
  </si>
  <si>
    <t>FORNECIMENTO E COLOCACAO DE TELA Q-636</t>
  </si>
  <si>
    <t>06.04.14</t>
  </si>
  <si>
    <t>FORNECIMENTO E COLOCACAO DE TELA Q-785</t>
  </si>
  <si>
    <t>06.05</t>
  </si>
  <si>
    <t>CONCRETO CONVENCIONAL B1,B2 LANÇADO EM ESTRUTURA</t>
  </si>
  <si>
    <t>06.05.20</t>
  </si>
  <si>
    <t>FCK &gt;= 20 MPA, BRITA CALCÁRIA, PREPARADO EM OBRA E LANÇADO EM ESTRUTURA</t>
  </si>
  <si>
    <t>06.05.25</t>
  </si>
  <si>
    <t>FCK &gt;= 25 MPA, BRITA CALCÁRIA, PREPARADO EM OBRA E LANÇADO EM ESTRUTURA</t>
  </si>
  <si>
    <t>06.05.30</t>
  </si>
  <si>
    <t>FCK &gt;= 30 MPA, BRITA CALCÁRIA, PREPARADO EM OBRA E LANÇADO EM ESTRUTURA</t>
  </si>
  <si>
    <t>06.05.40</t>
  </si>
  <si>
    <t>FCK &gt;= 40 MPA, BRITA CALCÁRIA, PREPARADO EM OBRA E LANÇADO EM ESTRUTURA</t>
  </si>
  <si>
    <t>06.07</t>
  </si>
  <si>
    <t>CONCRETO USINADO B1,B2 LANÇADO EM ESTRUTURA</t>
  </si>
  <si>
    <t>06.07.20</t>
  </si>
  <si>
    <t>FCK &gt;= 20 MPA, BRITA CALCÁRIA, USINADO CONVENCIONAL,  LANÇADO EM ESTRUTURA</t>
  </si>
  <si>
    <t>06.07.25</t>
  </si>
  <si>
    <t>FCK &gt;= 25 MPA, BRITA CALCÁRIA, USINADO CONVENCIONAL,  LANÇADO EM ESTRUTURA</t>
  </si>
  <si>
    <t>06.07.30</t>
  </si>
  <si>
    <t>FCK &gt;= 30 MPA, BRITA CALCÁRIA, USINADO CONVENCIONAL,  LANÇADO EM ESTRUTURA</t>
  </si>
  <si>
    <t>06.07.40</t>
  </si>
  <si>
    <t>FCK &gt;= 40 MPA, BRITA CALCÁRIA, USINADO CONVENCIONAL,  LANÇADO EM ESTRUTURA</t>
  </si>
  <si>
    <t>06.09</t>
  </si>
  <si>
    <t>CONCRETO USINADO BOMBEADO LANÇADO EM ESTRUTURA</t>
  </si>
  <si>
    <t>06.09.20</t>
  </si>
  <si>
    <t>FCK &gt;= 20 MPA, BRITA CALCÁRIA, USINADO BOMBEÁVEL, LANÇADO EM ESTRUTURA</t>
  </si>
  <si>
    <t>06.09.25</t>
  </si>
  <si>
    <t>FCK &gt;= 25 MPA, BRITA CALCÁRIA, USINADO BOMBEÁVEL, LANÇADO EM ESTRUTURA</t>
  </si>
  <si>
    <t>06.09.30</t>
  </si>
  <si>
    <t>FCK &gt;= 30 MPA, BRITA CALCÁRIA, USINADO BOMBEÁVEL, LANÇADO EM ESTRUTURA</t>
  </si>
  <si>
    <t>06.09.40</t>
  </si>
  <si>
    <t>FCK &gt;= 40 MPA, BRITA CALCÁRIA, USINADO BOMBEÁVEL, LANÇADO EM ESTRUTURA</t>
  </si>
  <si>
    <t>06.12</t>
  </si>
  <si>
    <t>LAJE PRÉ-MOLDADA TRELIÇADA, UNIDIRECIONAL, BI-APOIADA, C/TRELIÇA METÁLICA E ENCHIMENTO EM EPS</t>
  </si>
  <si>
    <t>06.12.44</t>
  </si>
  <si>
    <t>SOBRECARGA 300KGF/M², TRELIÇA TR08, VÃO ATÉ 4 METROS, INCLUSIVE CAPEAMENTO E=4CM. ESPESSURA TOTAL DA LAJE=12CM</t>
  </si>
  <si>
    <t>06.12.45</t>
  </si>
  <si>
    <t>SOBRECARGA 300KGF/M², TRELIÇA TR12, VÃO ATÉ 5 METROS, INCLUSIVE CAPEAMENTO E=4CM. ESPESSURA TOTAL DA LAJE=16CM</t>
  </si>
  <si>
    <t>06.12.46</t>
  </si>
  <si>
    <t>SOBRECARGA 300KGF/M², TRELIÇA TR16, VÃO ATÉ 6 METROS, INCLUSIVE CAPEAMENTO E=4CM. ESPESSURA TOTAL DA LAJE=20CM</t>
  </si>
  <si>
    <t>06.12.48</t>
  </si>
  <si>
    <t>SOBRECARGA 300KGF/M², TRELIÇA TR20, VÃO ATÉ 8 METROS, INCLUSIVE CAPEAMENTO E=5CM. ESPESSURA TOTAL DA LAJE=25CM</t>
  </si>
  <si>
    <t>ALVENARIAS E DIVISOES</t>
  </si>
  <si>
    <t>07.01</t>
  </si>
  <si>
    <t>ALVENARIA DE TIJOLO MACIÇO REQUEIMADO</t>
  </si>
  <si>
    <t>07.01.01</t>
  </si>
  <si>
    <t>E=  5 CM, A REVESTIR</t>
  </si>
  <si>
    <t>07.01.03</t>
  </si>
  <si>
    <t>E= 10 CM, A REVESTIR</t>
  </si>
  <si>
    <t>07.01.07</t>
  </si>
  <si>
    <t>E= 20 CM, A REVESTIR</t>
  </si>
  <si>
    <t>07.01.11</t>
  </si>
  <si>
    <t>E=  5 CM, APARENTE</t>
  </si>
  <si>
    <t>07.01.13</t>
  </si>
  <si>
    <t>E= 10 CM, APARENTE</t>
  </si>
  <si>
    <t>07.01.17</t>
  </si>
  <si>
    <t>E= 20 CM, APARENTE</t>
  </si>
  <si>
    <t>07.03</t>
  </si>
  <si>
    <t>ALVENARIA DE TIJOLO FURADO(BLOCO CERAMICO VEDAÇÃO)</t>
  </si>
  <si>
    <t>07.03.03</t>
  </si>
  <si>
    <t>07.03.05</t>
  </si>
  <si>
    <t>E= 15 CM, A REVESTIR</t>
  </si>
  <si>
    <t>07.03.07</t>
  </si>
  <si>
    <t>07.03.11</t>
  </si>
  <si>
    <t>E= 30 CM, COM OS FUROS APARENTES, TIPO COBOGO</t>
  </si>
  <si>
    <t>07.05</t>
  </si>
  <si>
    <t>ALVENARIA DE BLOCO DE CONCRETO</t>
  </si>
  <si>
    <t>07.05.03</t>
  </si>
  <si>
    <t>E= 10 CM, A REVESTIR, VEDAÇAO</t>
  </si>
  <si>
    <t>07.05.05</t>
  </si>
  <si>
    <t>E= 15 CM, A REVESTIR, VEDAÇAO</t>
  </si>
  <si>
    <t>07.05.07</t>
  </si>
  <si>
    <t>E= 20 CM, A REVESTIR, VEDAÇAO</t>
  </si>
  <si>
    <t>07.05.13</t>
  </si>
  <si>
    <t>E= 10 CM, APARENTE, VEDAÇAO</t>
  </si>
  <si>
    <t>07.05.15</t>
  </si>
  <si>
    <t>E= 15 CM, APARENTE, VEDAÇAO</t>
  </si>
  <si>
    <t>07.05.17</t>
  </si>
  <si>
    <t>E= 20 CM, APARENTE, VEDAÇAO</t>
  </si>
  <si>
    <t>07.06</t>
  </si>
  <si>
    <t>ALVENARIA DE BLOCO DE CONCRETO ESTRUTURAL</t>
  </si>
  <si>
    <t>07.06.01</t>
  </si>
  <si>
    <t>E= 10 CM, ESTRUTURAL</t>
  </si>
  <si>
    <t>07.06.02</t>
  </si>
  <si>
    <t>E= 15 CM, ESTRUTURAL</t>
  </si>
  <si>
    <t>07.06.03</t>
  </si>
  <si>
    <t>E= 20 CM, ESTRUTURAL</t>
  </si>
  <si>
    <t>07.32</t>
  </si>
  <si>
    <t>DIVISORIA EM PEDRA (PANEIS FIXOS)</t>
  </si>
  <si>
    <t>07.32.01</t>
  </si>
  <si>
    <t>DIV.MARMORE BRANCO E=2CM FERRAGEM LATAO CROMADA</t>
  </si>
  <si>
    <t>07.32.05</t>
  </si>
  <si>
    <t>DIV. EM ARDOSIA E= 2CM FERRAGEM LATAO CROMADO</t>
  </si>
  <si>
    <t>07.32.06</t>
  </si>
  <si>
    <t>DIV. EM ARDOSIA E= 2CM C/PERFIS CHAPA 18</t>
  </si>
  <si>
    <t>07.32.10</t>
  </si>
  <si>
    <t>DIV.GRANITO CINZA CORUMBA E=3CM FERRAGEM LATAO C</t>
  </si>
  <si>
    <t>07.34</t>
  </si>
  <si>
    <t>DIVISORIA EM PAINEL REMOVIVEL</t>
  </si>
  <si>
    <t>07.34.50</t>
  </si>
  <si>
    <t>DIVISORIA NAVAL PAINEL/PAINEL</t>
  </si>
  <si>
    <t>07.34.51</t>
  </si>
  <si>
    <t>CONJ.FERRAGENS P/CONFECÇAO DE PORTA DE DIVISORIA, INCLUINDO FECHADURA E DOBRADIÇAS</t>
  </si>
  <si>
    <t>07.35</t>
  </si>
  <si>
    <t>VERGAS E CONTRA-VERGAS DE CONCRETO PRE-FABRICADAS</t>
  </si>
  <si>
    <t>07.35.01</t>
  </si>
  <si>
    <t>10 CM X 10 CM (LARGURA X ALTURA)</t>
  </si>
  <si>
    <t>07.35.02</t>
  </si>
  <si>
    <t>15 CM X 10 CM (LARGURA X ALTURA)</t>
  </si>
  <si>
    <t>07.35.03</t>
  </si>
  <si>
    <t>20 CM X 10 CM (LARGURA X ALTURA)</t>
  </si>
  <si>
    <t>COBERTURAS E FORROS</t>
  </si>
  <si>
    <t>08.01</t>
  </si>
  <si>
    <t>ENGRADAMENTO EM MADEIRA PARAJU</t>
  </si>
  <si>
    <t>08.01.01</t>
  </si>
  <si>
    <t>PARA COBERTURA CERAMICA COM TESOURAS COMPLETO</t>
  </si>
  <si>
    <t>08.01.03</t>
  </si>
  <si>
    <t>PARA COBERTURA CERAMICA, CAIBROS E RIPAS</t>
  </si>
  <si>
    <t>08.01.11</t>
  </si>
  <si>
    <t>PARA COBERTURA EM TELHA ONDULADA</t>
  </si>
  <si>
    <t>08.01.12</t>
  </si>
  <si>
    <t>PARA TELHA TIPO KALHETA,  CANALETE 49 OU EQUIVALENTE</t>
  </si>
  <si>
    <t>08.01.13</t>
  </si>
  <si>
    <t>PARA TELHA TIPO KALHETAO, CANALETE 90 OU EQUIVALENTE</t>
  </si>
  <si>
    <t>08.02</t>
  </si>
  <si>
    <t>PEÇAS PARA ENGRADAMENTO EM MADEIRA PARAJU</t>
  </si>
  <si>
    <t>08.02.01</t>
  </si>
  <si>
    <t>13,5 X 5,5 CM</t>
  </si>
  <si>
    <t>08.02.03</t>
  </si>
  <si>
    <t>10,5 X 5,5 CM</t>
  </si>
  <si>
    <t>08.02.05</t>
  </si>
  <si>
    <t>6,0 X 5,5 CM</t>
  </si>
  <si>
    <t>08.02.07</t>
  </si>
  <si>
    <t>CAIBRO 5,5 X 4,0 CM</t>
  </si>
  <si>
    <t>08.02.09</t>
  </si>
  <si>
    <t>RIPA   4 X 1,5 CM</t>
  </si>
  <si>
    <t>08.07</t>
  </si>
  <si>
    <t>COBERTURA EM TELHA CERAMICA</t>
  </si>
  <si>
    <t>08.07.01</t>
  </si>
  <si>
    <t>FRANCESA</t>
  </si>
  <si>
    <t>08.07.02</t>
  </si>
  <si>
    <t>COLONIAL PLANA</t>
  </si>
  <si>
    <t>08.07.03</t>
  </si>
  <si>
    <t>COLONIAL CURVA</t>
  </si>
  <si>
    <t>08.09</t>
  </si>
  <si>
    <t>COBERTURA EM TELHA FIBROCIMENTO</t>
  </si>
  <si>
    <t>08.09.05</t>
  </si>
  <si>
    <t>ONDULADA E= 5,00 MM</t>
  </si>
  <si>
    <t>08.09.06</t>
  </si>
  <si>
    <t>ONDULADA E= 6,00 MM</t>
  </si>
  <si>
    <t>08.09.08</t>
  </si>
  <si>
    <t>ONDULADA E= 8,00 MM</t>
  </si>
  <si>
    <t>08.12</t>
  </si>
  <si>
    <t>COBERTURA EM TELHA METALICA</t>
  </si>
  <si>
    <t>08.12.40</t>
  </si>
  <si>
    <t>GALVANIZADA TRAPEZOIDAL E=0,50MM SIMPLES</t>
  </si>
  <si>
    <t>08.15</t>
  </si>
  <si>
    <t>CUMEEIRA</t>
  </si>
  <si>
    <t>08.15.01</t>
  </si>
  <si>
    <t>CERAMICA</t>
  </si>
  <si>
    <t>08.15.06</t>
  </si>
  <si>
    <t>08.15.40</t>
  </si>
  <si>
    <t>METALICA GALVANIZADA TRAPEZOIDAL E=0,50MM(SIMPLES)</t>
  </si>
  <si>
    <t>08.15.90</t>
  </si>
  <si>
    <t>PARA TELHA KALHETAO, CANALETE 90 OU EQUIVALENTE</t>
  </si>
  <si>
    <t>08.20</t>
  </si>
  <si>
    <t>FORRO DE MADEIRA</t>
  </si>
  <si>
    <t>08.20.01</t>
  </si>
  <si>
    <t>EM ANGELIN</t>
  </si>
  <si>
    <t>08.20.02</t>
  </si>
  <si>
    <t>EM PINUS</t>
  </si>
  <si>
    <t>08.22</t>
  </si>
  <si>
    <t>FORRO DE GESSO</t>
  </si>
  <si>
    <t>08.22.01</t>
  </si>
  <si>
    <t>08.22.05</t>
  </si>
  <si>
    <t>08.25</t>
  </si>
  <si>
    <t>FORRO EM PVC</t>
  </si>
  <si>
    <t>08.25.01</t>
  </si>
  <si>
    <t>FORRO EM PVC LARGURA 20,0 CM COR BRANCA</t>
  </si>
  <si>
    <t>08.85</t>
  </si>
  <si>
    <t>CALHA DE CHAPA GALVANIZADA</t>
  </si>
  <si>
    <t>08.85.21</t>
  </si>
  <si>
    <t>Nº 22 GSG, DESENVOLVIMENTO =  33 CM</t>
  </si>
  <si>
    <t>08.85.23</t>
  </si>
  <si>
    <t>Nº 22 GSG, DESENVOLVIMENTO =  50 CM</t>
  </si>
  <si>
    <t>08.85.25</t>
  </si>
  <si>
    <t>Nº 22 GSG, DESENVOLVIMENTO =  66 CM</t>
  </si>
  <si>
    <t>08.85.27</t>
  </si>
  <si>
    <t>Nº 22 GSG, DESENVOLVIMENTO =  75 CM</t>
  </si>
  <si>
    <t>08.85.29</t>
  </si>
  <si>
    <t>Nº 22 GSG, DESENVOLVIMENTO = 100 CM</t>
  </si>
  <si>
    <t>08.85.41</t>
  </si>
  <si>
    <t>Nº 24 GSG, DESENVOLVIMENTO =  33 CM</t>
  </si>
  <si>
    <t>08.85.43</t>
  </si>
  <si>
    <t>Nº 24 GSG, DESENVOLVIMENTO =  50 CM</t>
  </si>
  <si>
    <t>08.85.45</t>
  </si>
  <si>
    <t>Nº 24 GSG, DESENVOLVIMENTO =  66 CM</t>
  </si>
  <si>
    <t>08.85.47</t>
  </si>
  <si>
    <t>Nº 24 GSG, DESENVOLVIMENTO =  75 CM</t>
  </si>
  <si>
    <t>08.85.49</t>
  </si>
  <si>
    <t>Nº 24 GSG, DESENVOLVIMENTO = 100 CM</t>
  </si>
  <si>
    <t>08.85.61</t>
  </si>
  <si>
    <t>Nº 26 GSG, DESENVOLVIMENTO =  33 CM</t>
  </si>
  <si>
    <t>08.85.63</t>
  </si>
  <si>
    <t>Nº 26 GSG, DESENVOLVIMENTO =  50 CM</t>
  </si>
  <si>
    <t>08.85.65</t>
  </si>
  <si>
    <t>Nº 26 GSG, DESENVOLVIMENTO =  66 CM</t>
  </si>
  <si>
    <t>08.85.67</t>
  </si>
  <si>
    <t>Nº 26 GSG, DESENVOLVIMENTO =  75 CM</t>
  </si>
  <si>
    <t>08.85.69</t>
  </si>
  <si>
    <t>Nº 26 GSG, DESENVOLVIMENTO = 100 CM</t>
  </si>
  <si>
    <t>08.87</t>
  </si>
  <si>
    <t>RUFO E CONTRA-RUFO DE CHAPA GALVANIZADA</t>
  </si>
  <si>
    <t>08.87.41</t>
  </si>
  <si>
    <t>Nº 24 GSG, DESENVOLVIMENTO =  15 CM</t>
  </si>
  <si>
    <t>08.87.43</t>
  </si>
  <si>
    <t>Nº 24 GSG, DESENVOLVIMENTO =  20 CM</t>
  </si>
  <si>
    <t>08.87.45</t>
  </si>
  <si>
    <t>Nº 24 GSG, DESENVOLVIMENTO =  25 CM</t>
  </si>
  <si>
    <t>08.87.47</t>
  </si>
  <si>
    <t>08.87.61</t>
  </si>
  <si>
    <t>Nº 26 GSG, DESENVOLVIMENTO =  15 CM</t>
  </si>
  <si>
    <t>08.87.63</t>
  </si>
  <si>
    <t>Nº 26 GSG, DESENVOLVIMENTO =  20 CM</t>
  </si>
  <si>
    <t>08.87.65</t>
  </si>
  <si>
    <t>Nº 26 GSG, DESENVOLVIMENTO =  25 CM</t>
  </si>
  <si>
    <t>08.87.67</t>
  </si>
  <si>
    <t>IMPERMEABILIZAÇOES E ISOLAMENTOS</t>
  </si>
  <si>
    <t>09.03</t>
  </si>
  <si>
    <t>09.03.03</t>
  </si>
  <si>
    <t>09.04</t>
  </si>
  <si>
    <t>09.04.02</t>
  </si>
  <si>
    <t>09.07</t>
  </si>
  <si>
    <t>09.07.03</t>
  </si>
  <si>
    <t>09.11</t>
  </si>
  <si>
    <t>09.11.01</t>
  </si>
  <si>
    <t>09.12</t>
  </si>
  <si>
    <t>PINTURA ASFALTICA IMPERMEABILIZANTE</t>
  </si>
  <si>
    <t>09.12.01</t>
  </si>
  <si>
    <t>PINTURA COM TINTA ASFALTICA IMPERMEABILIZANTE DILUIDA EM SOLVENTE, PARA MATERIAIS CIMENTICIOS, METAL E MADEIRA</t>
  </si>
  <si>
    <t>10.03</t>
  </si>
  <si>
    <t>TUBO PVC AGUA SOLDA CLASSE 15 INCLUSIVE CONEXOES</t>
  </si>
  <si>
    <t>10.03.01</t>
  </si>
  <si>
    <t>D=  20 MM (1/2")</t>
  </si>
  <si>
    <t>10.03.02</t>
  </si>
  <si>
    <t>D=  25 MM (3/4")</t>
  </si>
  <si>
    <t>10.03.03</t>
  </si>
  <si>
    <t>D=  32 MM (1")</t>
  </si>
  <si>
    <t>10.03.04</t>
  </si>
  <si>
    <t>D=  40 MM (1 1/4")</t>
  </si>
  <si>
    <t>10.03.05</t>
  </si>
  <si>
    <t>D=  50 MM (1 1/2")</t>
  </si>
  <si>
    <t>10.03.06</t>
  </si>
  <si>
    <t>D=  60 MM (2")</t>
  </si>
  <si>
    <t>10.03.07</t>
  </si>
  <si>
    <t>D=  75 MM (2 1/2")</t>
  </si>
  <si>
    <t>10.03.08</t>
  </si>
  <si>
    <t>D=  85 MM (3")</t>
  </si>
  <si>
    <t>10.03.09</t>
  </si>
  <si>
    <t>D= 110 MM (4")</t>
  </si>
  <si>
    <t>10.04</t>
  </si>
  <si>
    <t>TUBO AÇO GALVANIZADO DIN 2440, INCLUSIVE CONEXOES</t>
  </si>
  <si>
    <t>10.04.03</t>
  </si>
  <si>
    <t>D=   1/2",  COM COSTURA</t>
  </si>
  <si>
    <t>10.04.04</t>
  </si>
  <si>
    <t>D=   3/4",  COM COSTURA</t>
  </si>
  <si>
    <t>10.04.05</t>
  </si>
  <si>
    <t>D=     1",  COM COSTURA</t>
  </si>
  <si>
    <t>10.04.06</t>
  </si>
  <si>
    <t>D= 1 1/4",  COM COSTURA</t>
  </si>
  <si>
    <t>10.04.07</t>
  </si>
  <si>
    <t>D= 1 1/2",  COM COSTURA</t>
  </si>
  <si>
    <t>10.04.08</t>
  </si>
  <si>
    <t>D=     2",  COM COSTURA</t>
  </si>
  <si>
    <t>10.04.09</t>
  </si>
  <si>
    <t>D= 2 1/2",  COM COSTURA</t>
  </si>
  <si>
    <t>10.04.10</t>
  </si>
  <si>
    <t>D= 3" COM COSTURA</t>
  </si>
  <si>
    <t>10.04.11</t>
  </si>
  <si>
    <t>D= 4" COM COSTURA</t>
  </si>
  <si>
    <t>10.05</t>
  </si>
  <si>
    <t>TUBO DE COBRE SOLDADO CLASSE A INCLUSIVE CONEXOES</t>
  </si>
  <si>
    <t>10.05.03</t>
  </si>
  <si>
    <t>D=  15 MM</t>
  </si>
  <si>
    <t>10.05.04</t>
  </si>
  <si>
    <t>D=  22 MM</t>
  </si>
  <si>
    <t>10.05.05</t>
  </si>
  <si>
    <t>D=  28 MM</t>
  </si>
  <si>
    <t>10.06</t>
  </si>
  <si>
    <t>TUBO DE COBRE CLASSE E INCLUSIVE CONEXOES</t>
  </si>
  <si>
    <t>10.06.01</t>
  </si>
  <si>
    <t>10.06.02</t>
  </si>
  <si>
    <t>10.06.03</t>
  </si>
  <si>
    <t>10.06.04</t>
  </si>
  <si>
    <t>D=  35 MM</t>
  </si>
  <si>
    <t>10.06.05</t>
  </si>
  <si>
    <t>D=  42 MM</t>
  </si>
  <si>
    <t>10.10</t>
  </si>
  <si>
    <t>TUBO PVC ESGOTO, PB, VIROLA E ANEL, INCL. CONEXOES</t>
  </si>
  <si>
    <t>10.10.02</t>
  </si>
  <si>
    <t>D=  50 MM</t>
  </si>
  <si>
    <t>10.10.03</t>
  </si>
  <si>
    <t>D=  75 MM</t>
  </si>
  <si>
    <t>10.10.04</t>
  </si>
  <si>
    <t>D= 100 MM</t>
  </si>
  <si>
    <t>10.10.05</t>
  </si>
  <si>
    <t>D= 150 MM</t>
  </si>
  <si>
    <t>10.10.06</t>
  </si>
  <si>
    <t>D= 200 MM</t>
  </si>
  <si>
    <t>10.10.07</t>
  </si>
  <si>
    <t>10.12</t>
  </si>
  <si>
    <t>TUBO PVC ESGOTO PONTA/BOLSA, SOLDA, INCL.CONEXOES</t>
  </si>
  <si>
    <t>10.12.01</t>
  </si>
  <si>
    <t>D=  40 MM</t>
  </si>
  <si>
    <t>10.14</t>
  </si>
  <si>
    <t>TUBO PVC ESG. REFORÇADO, PB, VIR., ANEL INCL.CONEX</t>
  </si>
  <si>
    <t>10.14.03</t>
  </si>
  <si>
    <t>10.14.04</t>
  </si>
  <si>
    <t>10.14.05</t>
  </si>
  <si>
    <t>10.18</t>
  </si>
  <si>
    <t>CONEXOES</t>
  </si>
  <si>
    <t>10.18.01</t>
  </si>
  <si>
    <t>ADAPTADOR PVC ROSCA E FLANGE P/ CX.D'AGUA D= 1/2"</t>
  </si>
  <si>
    <t>10.18.02</t>
  </si>
  <si>
    <t>ADAPTADOR PVC ROSCA E FLANGE P/ CX.D'AGUA D= 3/4"</t>
  </si>
  <si>
    <t>10.18.03</t>
  </si>
  <si>
    <t>ADAPTADOR PVC ROSCA E FLANGE P/ CX.D'AGUA D= 1"</t>
  </si>
  <si>
    <t>10.18.04</t>
  </si>
  <si>
    <t>ADAPTADOR PVC ROSCA E FLANGE P/ CX.D'AGUA D=1 1/4"</t>
  </si>
  <si>
    <t>10.18.05</t>
  </si>
  <si>
    <t>ADAPTADOR PVC ROSCA E FLANGE P/ CX.D'AGUA D=1 1/2"</t>
  </si>
  <si>
    <t>10.18.06</t>
  </si>
  <si>
    <t>ADAPTADOR PVC ROSCA E FLANGE P/ CX.D'AGUA D= 2"</t>
  </si>
  <si>
    <t>10.18.08</t>
  </si>
  <si>
    <t>ADAPTADOR PVC ROSCA E FLANGE P/ CX D'AGUA D=2 1/2"</t>
  </si>
  <si>
    <t>10.20</t>
  </si>
  <si>
    <t>REGISTRO DE PRESSAO</t>
  </si>
  <si>
    <t>10.20.11</t>
  </si>
  <si>
    <t>COM CANOPLA DL-1416 D= 1/2" FABRIMAR/EQUIVALENTE</t>
  </si>
  <si>
    <t>10.20.12</t>
  </si>
  <si>
    <t>COM CANOPLA DL-1416 D= 3/4" FABRIMAR/EQUIVALENTE</t>
  </si>
  <si>
    <t>10.22</t>
  </si>
  <si>
    <t>REGISTRO DE GAVETA</t>
  </si>
  <si>
    <t>10.22.01</t>
  </si>
  <si>
    <t>REGISTRO GAVETA BRUTO 1510-B 1/2"FABRIMAR /EQUIVALENTE</t>
  </si>
  <si>
    <t>10.22.02</t>
  </si>
  <si>
    <t>REGISTRO GAVETA BRUTO 1510-B 3/4"FABRIMAR /EQUIVALENTE</t>
  </si>
  <si>
    <t>10.22.03</t>
  </si>
  <si>
    <t>REGISTRO GAVETA BRUTO 1510-B  1" FABRIMAR /EQUIVALENTE</t>
  </si>
  <si>
    <t>10.22.04</t>
  </si>
  <si>
    <t>REGISTRO GAVETA BRUTO 1510-B 1 1/4" FABRIMAR/ EQUIVALENTE</t>
  </si>
  <si>
    <t>10.22.05</t>
  </si>
  <si>
    <t>REGISTRO GAVETA BRUTO 1510-B 1 1/2" FABRIMAR/ EQUIVALENTE</t>
  </si>
  <si>
    <t>10.22.06</t>
  </si>
  <si>
    <t>REGISTRO GAVETA BRUTO 1510-B  2"  FABRIMAR/EQUIVALENTE</t>
  </si>
  <si>
    <t>10.22.07</t>
  </si>
  <si>
    <t>REGISTRO GAVETA BRUTO 1502 2 1/2" DECA / EQUIVALENTE</t>
  </si>
  <si>
    <t>10.22.08</t>
  </si>
  <si>
    <t>REGISTRO GAVETA BRUTO 1502 3"     DECA / EQUIVALENTE</t>
  </si>
  <si>
    <t>10.22.09</t>
  </si>
  <si>
    <t>REGISTRO GAVETA BRUTO 1502 4"     DECA / EQUIVALENTE</t>
  </si>
  <si>
    <t>10.22.41</t>
  </si>
  <si>
    <t>COM CANOPLA C-1509 DL, D= 1/2" FABRIMAR OU EQUIVALENTE</t>
  </si>
  <si>
    <t>10.22.42</t>
  </si>
  <si>
    <t>COM CANOPLA C-1509 DL, D=3/4"  FABRIMAR OU EQUIVALENTE</t>
  </si>
  <si>
    <t>10.22.43</t>
  </si>
  <si>
    <t>COM CANOPLA C-1509 DL, D=1"    FABRIMAR OU EQUIVALENTE</t>
  </si>
  <si>
    <t>10.22.45</t>
  </si>
  <si>
    <t>COM CANOPLA C-1509 DL, D=1 1/2"FABRIMAR OU EQUIVALENTE</t>
  </si>
  <si>
    <t>10.24</t>
  </si>
  <si>
    <t>TORNEIRA</t>
  </si>
  <si>
    <t>10.24.01</t>
  </si>
  <si>
    <t>P/PIA BANCA,ALAVANCA,SAIDA LATERAL 1167-P FABR/EQUIVALENTE</t>
  </si>
  <si>
    <t>10.24.02</t>
  </si>
  <si>
    <t>P/PIA MISTURADOR PAREDE 1258-DL FABRIMAR/EQUIVALENTE</t>
  </si>
  <si>
    <t>10.24.03</t>
  </si>
  <si>
    <t>P/PIA C/ALAVANCA 1157-P  FABRIMAR/EQUIVALENTE</t>
  </si>
  <si>
    <t>10.24.04</t>
  </si>
  <si>
    <t>P/PIA MISTURADOR BANCA 1256-DL FABRIMAR/EQUIVALENTE</t>
  </si>
  <si>
    <t>10.24.05</t>
  </si>
  <si>
    <t>P/PIA PAREDE SAIDA LATERAL 1168-DL FABRIMAR/EQUIVALENTE</t>
  </si>
  <si>
    <t>10.24.09</t>
  </si>
  <si>
    <t>P/PIA BANCA SAIDA LATERAL 1167-DL FABRIMAR/EQUIVALENTE</t>
  </si>
  <si>
    <t>10.24.10</t>
  </si>
  <si>
    <t>P/PIA PAREDE TOP JET 1171-DL FABRIMAR/EQUIVALENTE</t>
  </si>
  <si>
    <t>10.24.12</t>
  </si>
  <si>
    <t>P/TANQUE 1153-MY FABRIMAR/EQUIVALENTE</t>
  </si>
  <si>
    <t>10.24.13</t>
  </si>
  <si>
    <t>P/TANQUE 1153-JR FABRIMAR/EQUIVALENTE</t>
  </si>
  <si>
    <t>10.24.14</t>
  </si>
  <si>
    <t>TORNEIRA AQUAPRESS ANTIVANDALISMO 1180/AV FABRIMAR OU EQUIVALENTE</t>
  </si>
  <si>
    <t>10.24.16</t>
  </si>
  <si>
    <t>DE JARDIM 1128-MY D=1/2" FABRIMAR/EQUIVALENTE</t>
  </si>
  <si>
    <t>10.24.17</t>
  </si>
  <si>
    <t>DE JARDIM 1128-MY D=3/4" FABRIMAR/EQUIVALENTE</t>
  </si>
  <si>
    <t>10.24.20</t>
  </si>
  <si>
    <t>TORNEIRA DE PRESSAO PRESMATIC BENEFIT OU EQUIVALENTE</t>
  </si>
  <si>
    <t>10.24.21</t>
  </si>
  <si>
    <t>TONEIRA P/ LAVATORIO REF.1193 LINHA PERTUTTI DOCOL OU EQUIVALENTE</t>
  </si>
  <si>
    <t>10.24.27</t>
  </si>
  <si>
    <t>P/LAVATORIO 1190-DL  D=1/2" FABRIMAR/EQUIVALENTE</t>
  </si>
  <si>
    <t>10.24.28</t>
  </si>
  <si>
    <t>TORNEIRA P/ LAVATORIO REF.1194  INNOVARE FABRIMAR OU EQUIVALENTE</t>
  </si>
  <si>
    <t>10.24.34</t>
  </si>
  <si>
    <t>DE BOIA 1350 D= 1/2" DECA OU EQUIVALENTE</t>
  </si>
  <si>
    <t>10.24.35</t>
  </si>
  <si>
    <t>DE BOIA 1350 D= 3/4" DECA OU EQUIVALENTE</t>
  </si>
  <si>
    <t>10.24.36</t>
  </si>
  <si>
    <t>DE BOIA 1350 D= 1"   DECA OU EQUIVALENTE</t>
  </si>
  <si>
    <t>10.24.37</t>
  </si>
  <si>
    <t>DE BOIA 262 PARA CX. D´AGUA  D= 3/4" CIPLA/EQUIVALENTE</t>
  </si>
  <si>
    <t>10.24.39</t>
  </si>
  <si>
    <t>CHAVE BOIA AUTOMATICA P/RESERVATORIO  LENZ/EQUIVALENTE</t>
  </si>
  <si>
    <t>10.24.42</t>
  </si>
  <si>
    <t>DE LIMPEZA 1128-JR     D=1/2"  FABRIMAR OU EQUIVALENTE</t>
  </si>
  <si>
    <t>10.24.43</t>
  </si>
  <si>
    <t>PARA BEBEDOURO 1152JR  D=1/2"  FABRIMAR OU EQUIVALENTE</t>
  </si>
  <si>
    <t>10.24.52</t>
  </si>
  <si>
    <t>TORNEIRA DE PAREDE DELICATTA COM MISTURADOR DOCOL OU EQUIVALENTE</t>
  </si>
  <si>
    <t>10.24.57</t>
  </si>
  <si>
    <t>TORNEIRA P/ COZINHA DE MESA BICA ALTA PERTUTTI OU EQUIVALENTE</t>
  </si>
  <si>
    <t>10.25</t>
  </si>
  <si>
    <t>VALVULA</t>
  </si>
  <si>
    <t>10.25.02</t>
  </si>
  <si>
    <t>P/ PIA 3 1/2X1 1/2" 1623 DARLIFLEX CROMADA/EQUIVALENTE</t>
  </si>
  <si>
    <t>10.25.11</t>
  </si>
  <si>
    <t>P/ LAVATORIO C/LADRAO 7/8" 1603 DARLIFLEX /EQUIVALENTE</t>
  </si>
  <si>
    <t>10.25.13</t>
  </si>
  <si>
    <t>P/ LAVATORIO 1601 FABRIMAR OU EQUIVALENTE</t>
  </si>
  <si>
    <t>10.25.17</t>
  </si>
  <si>
    <t>PARA TANQUE 1 1/4" 1606 DARLIFLEX CROMADA/EQUIVALENTE</t>
  </si>
  <si>
    <t>10.25.20</t>
  </si>
  <si>
    <t>P/ MICTORIO C/ FECHAM AUTOM. D= 1/2" DOCOL/EQUIVALENTE</t>
  </si>
  <si>
    <t>10.25.22</t>
  </si>
  <si>
    <t>10.25.25</t>
  </si>
  <si>
    <t>DE DESCARGA 3650     D= 1 1/2" FABRIMAR OU EQUIVALENTE</t>
  </si>
  <si>
    <t>10.25.26</t>
  </si>
  <si>
    <t>VALV. DESCARGA E ACAB. ANTIVANDALISMO 1 1/2" DOCOL OU EQUIVALENTE</t>
  </si>
  <si>
    <t>10.25.51</t>
  </si>
  <si>
    <t>DE PVC P/ LAVATORIO S/ UNHO  Nº 11     CIPLA/EQUIVALENTE</t>
  </si>
  <si>
    <t>10.25.55</t>
  </si>
  <si>
    <t>VALVULA DE RETENÇAO DE PE COM CRIVO D= 3/4"</t>
  </si>
  <si>
    <t>10.25.56</t>
  </si>
  <si>
    <t>VALVULA DE RETENÇAO DE PE COM CRIVO D= 1"</t>
  </si>
  <si>
    <t>10.25.57</t>
  </si>
  <si>
    <t>VALVULA DE RETENÇAO DE PE COM CRIVO D= 1 1/2"</t>
  </si>
  <si>
    <t>10.25.59</t>
  </si>
  <si>
    <t>VALVULA DE RETENÇAO DE PE COM CRIVO D= 2"</t>
  </si>
  <si>
    <t>10.25.60</t>
  </si>
  <si>
    <t>VALVULA DE RETENÇAO UNIVERSAL D= 3/4"</t>
  </si>
  <si>
    <t>10.25.61</t>
  </si>
  <si>
    <t>VALVULA DE RETENÇAO UNIVERSAL D= 1"</t>
  </si>
  <si>
    <t>10.25.62</t>
  </si>
  <si>
    <t>VALVULA DE RETENÇAO UNIVERSAL D= 1 1/2"</t>
  </si>
  <si>
    <t>10.25.63</t>
  </si>
  <si>
    <t>VALVULA DE RETENÇAO UNIVERSAL D= 2"</t>
  </si>
  <si>
    <t>10.26</t>
  </si>
  <si>
    <t>GRELHA E RALO METALICO</t>
  </si>
  <si>
    <t>10.26.11</t>
  </si>
  <si>
    <t>GRELHA/PORTA GRELHA AÇO INOX.FECHO GIRAT.100X100MM</t>
  </si>
  <si>
    <t>10.26.12</t>
  </si>
  <si>
    <t>GRELHA/PORTA GRELHA AÇO INOX.FECHO GIRAT.150X150MM</t>
  </si>
  <si>
    <t>10.26.35</t>
  </si>
  <si>
    <t>RALO GRELHA CROMADA 10X10CM CROMADO MOLDENOX /EQUIVALENTE</t>
  </si>
  <si>
    <t>10.26.36</t>
  </si>
  <si>
    <t>RALO GRELHA CROMADA 15X15CM CROMADO MOLDENOX /EQUIVALENTE</t>
  </si>
  <si>
    <t>10.26.37</t>
  </si>
  <si>
    <t>TAMPA CEGA EM INOX P/ CAIXA SIFONADA 150X150MM</t>
  </si>
  <si>
    <t>10.27</t>
  </si>
  <si>
    <t>CHUVEIRO, LIGAÇAO E SIFAO</t>
  </si>
  <si>
    <t>10.27.02</t>
  </si>
  <si>
    <t>BRAÇO P/CHUVEIRO 1/2" X 0,40 M PERFLEX 1781 CR/EQUIVALENTE</t>
  </si>
  <si>
    <t>10.27.03</t>
  </si>
  <si>
    <t>BRACO P/ CHUVEIRO PVC 1/2" X 40 CM LORENZETTI/EQUIVALENTE</t>
  </si>
  <si>
    <t>10.27.11</t>
  </si>
  <si>
    <t>CHUVEIRO ARTICULADO PICCOLO 1991 CROM.FABRIMAR/EQUIVALENTE</t>
  </si>
  <si>
    <t>10.27.15</t>
  </si>
  <si>
    <t>CHUVEIRO ELETRICO CROMADO  D= 1/2"  LORENZETTI/EQUIVALENTE</t>
  </si>
  <si>
    <t>10.27.23</t>
  </si>
  <si>
    <t>DUCHINHA ACQUA-JET  C-2195 DL         FABRIMAR/EQUIVALENTE</t>
  </si>
  <si>
    <t>10.27.31</t>
  </si>
  <si>
    <t>LIGAÇAO FLEXIVEL 1/2"X0,40M 4607-40 MXF FABRIMAR OU EQUIVALENTE</t>
  </si>
  <si>
    <t>10.27.47</t>
  </si>
  <si>
    <t>TUBO P/ VALVULA DESCARGA Nº 18 C/ADAPT. D= 1 1/2"</t>
  </si>
  <si>
    <t>10.27.49</t>
  </si>
  <si>
    <t>TUBO LONGO P/CX.DESCARGA SOBREPOR 40 MM X 1,60 METROS</t>
  </si>
  <si>
    <t>10.27.51</t>
  </si>
  <si>
    <t>TUBO LIGAÇAO AGUA-VASO METAL CROM. C/ SOBRECANOPLA</t>
  </si>
  <si>
    <t>10.27.53</t>
  </si>
  <si>
    <t>TUBO LIGAÇAO AGUA-VASO PVC CROMADO C/ SOBRECANOPLA</t>
  </si>
  <si>
    <t>10.27.55</t>
  </si>
  <si>
    <t>BOLSA DE BORRACHA 340  D= 1 1/2"</t>
  </si>
  <si>
    <t>10.27.61</t>
  </si>
  <si>
    <t>SIFAO LAVATORIO COPO REGULAVEL 1"X 1 1/2"SIGMA/EQUIVALENTE</t>
  </si>
  <si>
    <t>10.27.63</t>
  </si>
  <si>
    <t>SIFAO PIA COPO REGULAVEL 1 1/2" X 1 1/2" SIGMA/EQUIVALENTE</t>
  </si>
  <si>
    <t>10.29</t>
  </si>
  <si>
    <t>LIGACAO DE AGUA</t>
  </si>
  <si>
    <t>10.29.01</t>
  </si>
  <si>
    <t>KIT CAVALETE METAL COM REGISTRO 1/2" COPASA</t>
  </si>
  <si>
    <t>10.29.02</t>
  </si>
  <si>
    <t>KIT CAVALETE METAL COM REGISTRO 3/4" COPASA</t>
  </si>
  <si>
    <t>10.29.03</t>
  </si>
  <si>
    <t>KIT CAVALETE METAL COM REGISTRO   1" COPASA</t>
  </si>
  <si>
    <t>10.30</t>
  </si>
  <si>
    <t>ACESSORIO DE FIXAÇAO</t>
  </si>
  <si>
    <t>10.30.01</t>
  </si>
  <si>
    <t>PARAFUSO CASTELO COM BUCHA N.8 E ARRUELA</t>
  </si>
  <si>
    <t>10.35</t>
  </si>
  <si>
    <t>CAIXA E RALO</t>
  </si>
  <si>
    <t>10.35.01</t>
  </si>
  <si>
    <t>10.35.03</t>
  </si>
  <si>
    <t>10.35.11</t>
  </si>
  <si>
    <t>10.35.13</t>
  </si>
  <si>
    <t>10.35.15</t>
  </si>
  <si>
    <t>10.35.20</t>
  </si>
  <si>
    <t>10.35.21</t>
  </si>
  <si>
    <t>10.35.22</t>
  </si>
  <si>
    <t>10.35.31</t>
  </si>
  <si>
    <t>RALO PVC C/SAIDA ARTICULADA C/GRELHA E PORTA GRELHA BRANCA 100X40 MM</t>
  </si>
  <si>
    <t>10.35.33</t>
  </si>
  <si>
    <t>RALO SECO PVC SAIDA SOLDAVEL             100X40 MM</t>
  </si>
  <si>
    <t>10.35.50</t>
  </si>
  <si>
    <t>CAIXA D'AGUA POLIETILENO COM TAMPA 310 L</t>
  </si>
  <si>
    <t>10.35.51</t>
  </si>
  <si>
    <t>CAIXA D'AGUA POLIETILENO COM TAMPA 500 L</t>
  </si>
  <si>
    <t>10.35.52</t>
  </si>
  <si>
    <t>CAIXA D'AGUA POLIETILENO COM TAMPA 1000 L</t>
  </si>
  <si>
    <t>10.35.69</t>
  </si>
  <si>
    <t>CX.DE GORDURA PRE-FABRICADA SIMPLES  D=400MMX635MM</t>
  </si>
  <si>
    <t>10.35.70</t>
  </si>
  <si>
    <t>CX.DE GORDURA PRE-FABRICADA DUPLA    D=600MMX800MM</t>
  </si>
  <si>
    <t>10.35.71</t>
  </si>
  <si>
    <t>CX. D'AGUA EM FIBRA DE VIDRO COM TAMPA 8000L</t>
  </si>
  <si>
    <t>10.35.72</t>
  </si>
  <si>
    <t>RALO HEMISFERICO TIPO ABACAXI D=  50MM</t>
  </si>
  <si>
    <t>10.35.73</t>
  </si>
  <si>
    <t>RALO HEMISFERICO TIPO ABACAXI D=  75MM</t>
  </si>
  <si>
    <t>10.35.74</t>
  </si>
  <si>
    <t>RALO HEMISFERICO TIPO ABACAXI D= 100MM</t>
  </si>
  <si>
    <t>10.40</t>
  </si>
  <si>
    <t>LAVATORIO</t>
  </si>
  <si>
    <t>10.40.01</t>
  </si>
  <si>
    <t>CUBA DE EMBUTIR OVAL (49 X 32,5 CM),CELITE/EQUIVALENTE</t>
  </si>
  <si>
    <t>10.40.02</t>
  </si>
  <si>
    <t>CUBA EMBUTIR OVAL (49X32,5CM) CELITE/EQUIVALENTE. COMPLETO</t>
  </si>
  <si>
    <t>10.40.04</t>
  </si>
  <si>
    <t>LAVATORIO SUSPENSO (41 X 29,5 CM)AZALEA CELITE/EQUIVALENTE</t>
  </si>
  <si>
    <t>10.40.05</t>
  </si>
  <si>
    <t>LAV.SUSP.(41X29,5CM)AZALEA CELITE/EQUIVALENTE COMPLETO</t>
  </si>
  <si>
    <t>10.40.06</t>
  </si>
  <si>
    <t>LAV.SUSPENSO (46,5X34 CM)GUARAPARI, LOGASA/EQUIVALENTE</t>
  </si>
  <si>
    <t>10.40.07</t>
  </si>
  <si>
    <t>LAV.SUSP.(46,5X34CM) GUARAPARI LOGASA/EQUIVALENTE COMPLETO</t>
  </si>
  <si>
    <t>10.40.08</t>
  </si>
  <si>
    <t>LAVATORIO DE PAREDE CELITE 02007 LINHA SAVEIRO OU EQUIVALENTE</t>
  </si>
  <si>
    <t>10.40.09</t>
  </si>
  <si>
    <t>CUBA DE SOBREPOR OVAL (52X44,5 CM) CELITE /EQUIVALENTE</t>
  </si>
  <si>
    <t>10.40.10</t>
  </si>
  <si>
    <t>CUBA SOBREPOR OVAL(52X44,5 CM) CELITE/EQUIVALENTE COMPLETO</t>
  </si>
  <si>
    <t>10.40.11</t>
  </si>
  <si>
    <t>LAVAT.CANTO COR BRANCA L76 MASTER DECA/EQUIVALENTE.COMPLET</t>
  </si>
  <si>
    <t>10.40.12</t>
  </si>
  <si>
    <t>LAVAT.C/COLUNA SUSPENSA LINHA FIT-CELITE/EQUIVALENTE.COMPL</t>
  </si>
  <si>
    <t>10.40.26</t>
  </si>
  <si>
    <t>LAVAT. C/COLUNA SUSPENSA VOGUE PLUS L51-CS117 DECA OU EQUIVALENTE</t>
  </si>
  <si>
    <t>10.40.27</t>
  </si>
  <si>
    <t>LAVATORIO PEQUENO BRANCO GELO L915 RAVENA/EQUIVALENTE</t>
  </si>
  <si>
    <t>10.40.54</t>
  </si>
  <si>
    <t>LAVAT. CANTO LINHA IZY BRANCO REF.101 DECA/EQUIVALENTE</t>
  </si>
  <si>
    <t>10.41</t>
  </si>
  <si>
    <t>VASO SANITARIO</t>
  </si>
  <si>
    <t>10.41.01</t>
  </si>
  <si>
    <t>CONVENCIONAL BRANCA,AZALEA CELITE/EQUIVALENTE</t>
  </si>
  <si>
    <t>10.41.02</t>
  </si>
  <si>
    <t>CONVENCIONAL BRANCA,AZALEA CELITE/EQUIVALENTE COMPLETO</t>
  </si>
  <si>
    <t>10.41.03</t>
  </si>
  <si>
    <t>CONJUNTO ACOPLADO BRANCA, AZALEA CELITE / EQUIVALENTE</t>
  </si>
  <si>
    <t>10.41.04</t>
  </si>
  <si>
    <t>CONJ.ACOPLADO BRANCA, AZALEA CELITE/EQUIVALENTE COMPLETO</t>
  </si>
  <si>
    <t>10.41.05</t>
  </si>
  <si>
    <t>INFANTIL BRANCA, CELITE / EQUIVALENTE</t>
  </si>
  <si>
    <t>10.41.06</t>
  </si>
  <si>
    <t>INFANTIL BRANCA, CELITE / EQUIVALENTE COMPLETO</t>
  </si>
  <si>
    <t>10.41.07</t>
  </si>
  <si>
    <t>VASO SANITARIO ESP. DECA P510 S/ABERTURA E ASSENTO OU EQUIVALENTE</t>
  </si>
  <si>
    <t>10.41.09</t>
  </si>
  <si>
    <t>ASSENTO SANITARIO TONDO VOGUE PLUS OU EQUIVALENTE</t>
  </si>
  <si>
    <t>10.43</t>
  </si>
  <si>
    <t>MICTORIO</t>
  </si>
  <si>
    <t>10.43.01</t>
  </si>
  <si>
    <t>SIFONADO-LOUÇA BRANCA CELITE / EQUIVALENTE</t>
  </si>
  <si>
    <t>10.43.02</t>
  </si>
  <si>
    <t>SIFONADO-LOUÇA BRANCA CELITE / EQUIVALENTE COMPLETO</t>
  </si>
  <si>
    <t>10.43.03</t>
  </si>
  <si>
    <t>AÇO INOX CHAPA 22, DESENVOLVIMENTO= 1,0 M</t>
  </si>
  <si>
    <t>10.43.05</t>
  </si>
  <si>
    <t>AÇO INOX CHAPA 22, DESENVOLVIMENTO= 1,4 M</t>
  </si>
  <si>
    <t>10.45</t>
  </si>
  <si>
    <t>PIA E CUBA</t>
  </si>
  <si>
    <t>10.45.03</t>
  </si>
  <si>
    <t>CUBA EM AÇO INOX Nº1 (46X30X15CM)C/VALVULA E SIFAO</t>
  </si>
  <si>
    <t>10.45.04</t>
  </si>
  <si>
    <t>CUBA EM AÇO INOX Nº2 (56X33X15CM)C/VALVULA E SIFAO</t>
  </si>
  <si>
    <t>10.46</t>
  </si>
  <si>
    <t>TANQUE</t>
  </si>
  <si>
    <t>10.46.03</t>
  </si>
  <si>
    <t>LOUÇA BRANCA (22LTS) C/COLUNA CELITE / EQUIVALENTE</t>
  </si>
  <si>
    <t>10.46.04</t>
  </si>
  <si>
    <t>LOUÇA BRANCA (22LTS) C/COLUNA CELITE/EQUIVALENTE COMPLETO</t>
  </si>
  <si>
    <t>10.46.05</t>
  </si>
  <si>
    <t>DE AÇO INOX COM 1 BOJO  63 X 51 CM</t>
  </si>
  <si>
    <t>10.46.10</t>
  </si>
  <si>
    <t>EM ALVENARIA, REVESTIDA AZULEJO BRANCO CONF. PROJ.</t>
  </si>
  <si>
    <t>10.47</t>
  </si>
  <si>
    <t>BEBEDOURO E FILTRO</t>
  </si>
  <si>
    <t>10.47.03</t>
  </si>
  <si>
    <t>BEBEDOURO UNITARIO INOX P/ 80 PESSOAS H=1,0 METRO</t>
  </si>
  <si>
    <t>10.47.07</t>
  </si>
  <si>
    <t>BEBEDOURO INDUSTRIAL 50L</t>
  </si>
  <si>
    <t>10.47.08</t>
  </si>
  <si>
    <t>BEBEDOURO CONJUGADO INOX H= 1,00M/1,12M ATENDE 40P</t>
  </si>
  <si>
    <t>10.47.09</t>
  </si>
  <si>
    <t>BEBEDOURO EMPRESARIAL BDF300 IBBL/EQUIVALENTE -300 PESSOAS</t>
  </si>
  <si>
    <t>10.47.11</t>
  </si>
  <si>
    <t>FILTRO AP-200 CURTO AQUALAR OU SIMILAR</t>
  </si>
  <si>
    <t>10.48</t>
  </si>
  <si>
    <t>COMPLEMENTO</t>
  </si>
  <si>
    <t>10.48.01</t>
  </si>
  <si>
    <t>PAPELEIRA LOUÇA BRANCA 602 CELITE/EQUIVALENTE</t>
  </si>
  <si>
    <t>10.48.02</t>
  </si>
  <si>
    <t>PORTA TOALHA DE PAPEL CROMADO NOVOMOY OU EQUIVALENTE</t>
  </si>
  <si>
    <t>10.48.03</t>
  </si>
  <si>
    <t>PAPELEIRA EM GANCHO CROMADO</t>
  </si>
  <si>
    <t>10.48.05</t>
  </si>
  <si>
    <t>SABONETEIRA LOUÇA BRANCA REF.604 CELITE/EQUIVALENTE</t>
  </si>
  <si>
    <t>10.48.07</t>
  </si>
  <si>
    <t>MEIA-SABONETEIRA LOUÇA BRANCA REF.608 CELITE/EQUIVALENTE</t>
  </si>
  <si>
    <t>10.48.09</t>
  </si>
  <si>
    <t>PORTA SABAO LIQUIDO REF. SG4001 COLUMBUS OU EQUIVALENTE</t>
  </si>
  <si>
    <t>10.48.10</t>
  </si>
  <si>
    <t>CABIDE LOUÇA BRANCA 2 GANCHOS REF.610 CELITE/EQUIVALENTE</t>
  </si>
  <si>
    <t>10.48.12</t>
  </si>
  <si>
    <t>CABIDE EM TUBO AÇO GALV. D= 1/2"  FIXAD0 EM ALVEN.</t>
  </si>
  <si>
    <t>10.48.13</t>
  </si>
  <si>
    <t>CABIDE EM GANCHO CROMADO SIMPLES</t>
  </si>
  <si>
    <t>10.48.15</t>
  </si>
  <si>
    <t>ASSENTO BRANCO PARA VASO    500-100    CELITE/EQUIVALENTE</t>
  </si>
  <si>
    <t>10.48.17</t>
  </si>
  <si>
    <t>ASSENTO PLASTICO BRANCO P/VASO, MACIO  CIPLA/EQUIVALENTE</t>
  </si>
  <si>
    <t>10.48.28</t>
  </si>
  <si>
    <t>BANCO ARTICULADO EM INOX 70X45CM</t>
  </si>
  <si>
    <t>10.48.29</t>
  </si>
  <si>
    <t>BANCO ARTICULADO 70X45 CM FORMICA SOLIDA</t>
  </si>
  <si>
    <t>10.48.30</t>
  </si>
  <si>
    <t>JOGO MANGUEIRA SUPER FLEXIVEL ROLO 15M</t>
  </si>
  <si>
    <t>10.48.40</t>
  </si>
  <si>
    <t>TERMINAL DE VENTILAÇAO PVC D= 50MM</t>
  </si>
  <si>
    <t>10.48.42</t>
  </si>
  <si>
    <t>TERMINAL DE VENTILAÇAO PVC D= 75 MM</t>
  </si>
  <si>
    <t>10.50</t>
  </si>
  <si>
    <t>INSTALAÇAO DE GAS</t>
  </si>
  <si>
    <t>10.50.02</t>
  </si>
  <si>
    <t>TUBO DE AÇO PRETO SCH-40 SEM COSTURA D= 1/2"</t>
  </si>
  <si>
    <t>10.50.03</t>
  </si>
  <si>
    <t>TUBO DE AÇO PRETO SCH-40 SEM COSTURA D= 3/4"</t>
  </si>
  <si>
    <t>10.50.12</t>
  </si>
  <si>
    <t>REGISTRO DE GAS  D= 1/2"</t>
  </si>
  <si>
    <t>10.50.13</t>
  </si>
  <si>
    <t>REGISTRO PARA GAS D= 1/2" NPT X 3/8" BM</t>
  </si>
  <si>
    <t>10.50.15</t>
  </si>
  <si>
    <t>BICO DE BUSEN</t>
  </si>
  <si>
    <t>10.50.20</t>
  </si>
  <si>
    <t>VALVULA DE ESFERA EM LATAO   D= 1/2"   NPT</t>
  </si>
  <si>
    <t>10.50.21</t>
  </si>
  <si>
    <t>VALVULA REG. GAS C/ TE REVERSIVEL PARA 2 BOTIJOES</t>
  </si>
  <si>
    <t>10.50.40</t>
  </si>
  <si>
    <t>MANGUEIRA PLASTICA PARA GAS D= 3/8" X 1,20 M</t>
  </si>
  <si>
    <t>10.74</t>
  </si>
  <si>
    <t>CAIXA SIFONADA DE ALVEN.TAMPA CONCRETO PAD.SUDECAP</t>
  </si>
  <si>
    <t>10.74.01</t>
  </si>
  <si>
    <t>10.74.02</t>
  </si>
  <si>
    <t>10.74.03</t>
  </si>
  <si>
    <t>10.74.04</t>
  </si>
  <si>
    <t>10.74.05</t>
  </si>
  <si>
    <t>10.74.06</t>
  </si>
  <si>
    <t>10.78</t>
  </si>
  <si>
    <t>CONJ.QUADRO E CANTONEIRA DE FERRO(REQUADRO TAMPAS)</t>
  </si>
  <si>
    <t>10.78.01</t>
  </si>
  <si>
    <t>CONJ. QUADRO E REQUADRO CANT.2" E 1 3/4"</t>
  </si>
  <si>
    <t>10.79</t>
  </si>
  <si>
    <t>TAMPAS/PLACAS</t>
  </si>
  <si>
    <t>10.79.01</t>
  </si>
  <si>
    <t>PLACA FERRO FUNDIDO P/IDENTIFICAR A CAIXA PASSAGEM</t>
  </si>
  <si>
    <t>10.80</t>
  </si>
  <si>
    <t>BOMBA</t>
  </si>
  <si>
    <t>10.80.01</t>
  </si>
  <si>
    <t>CENTRIFUGA DE SUCÇAO E RECALQUE 1/2 HP  D= 2"</t>
  </si>
  <si>
    <t>10.80.02</t>
  </si>
  <si>
    <t>CENTRIFUGA DE SUCÇAO E RECALQUE 1/2 HP  D= 3"</t>
  </si>
  <si>
    <t>10.80.11</t>
  </si>
  <si>
    <t>MOTO-BOMBA 0,5CV Vm=5M3/H,SUC=1 1/2"/R=1 1/2",TRIF</t>
  </si>
  <si>
    <t>10.80.12</t>
  </si>
  <si>
    <t>MOTO-BOMBA 1HP,SUC=1 1/2"/R=1 1/4",Vm=5M3/H,HM=16M</t>
  </si>
  <si>
    <t>10.90</t>
  </si>
  <si>
    <t>PREVENÇAO E COMBATE A INCENDIO</t>
  </si>
  <si>
    <t>10.90.01</t>
  </si>
  <si>
    <t>EXTINTOR DE INCENDIO CO2, CAPACIDADE = 6 L</t>
  </si>
  <si>
    <t>10.90.02</t>
  </si>
  <si>
    <t>EXTINTOR DE INCENDIO AGUA PRESSURIZADA CAPAC.= 10L</t>
  </si>
  <si>
    <t>10.90.03</t>
  </si>
  <si>
    <t>EXTINTOR DE INCENDIO  TIPO PO QUIMICO - 6KG</t>
  </si>
  <si>
    <t>10.90.04</t>
  </si>
  <si>
    <t>EXTINTOR PO QUIMICO SECO ABC 4KG CAP.2-A: 20-B: C</t>
  </si>
  <si>
    <t>10.90.05</t>
  </si>
  <si>
    <t>EXTINTOR PO QUIMICO SECO BC 20B:C</t>
  </si>
  <si>
    <t>10.90.14</t>
  </si>
  <si>
    <t>REGISTRO DE GAVETA D=63MM (2 1/2")</t>
  </si>
  <si>
    <t>10.90.15</t>
  </si>
  <si>
    <t>REGISTRO GLOBO D=13MM (1/2")</t>
  </si>
  <si>
    <t>10.90.16</t>
  </si>
  <si>
    <t>REGISTRO GLOBO D=25MM (1")</t>
  </si>
  <si>
    <t>10.90.17</t>
  </si>
  <si>
    <t>REGISTRO GLOBO ANGULAR D= 63 MM P/ HIDRANTE</t>
  </si>
  <si>
    <t>10.90.18</t>
  </si>
  <si>
    <t>ADAPTADOR DE ROSCA 5 FIOS, D= 63 X 38 MM</t>
  </si>
  <si>
    <t>10.90.19</t>
  </si>
  <si>
    <t>ESGUICHO TIPO AGULHETA, JUNTA DE UNIAO D=38 MM</t>
  </si>
  <si>
    <t>10.90.20</t>
  </si>
  <si>
    <t>ABRIGO PARA EXTINTOR INCENDIO CH18 60X40X30 CM</t>
  </si>
  <si>
    <t>10.90.22</t>
  </si>
  <si>
    <t>ABRIGO PARA HIDRANTE INTERNO 75X45X17 CM</t>
  </si>
  <si>
    <t>10.90.23</t>
  </si>
  <si>
    <t>ABRIGO PARA HIDRANTE INTERNO 90X60X17 CM</t>
  </si>
  <si>
    <t>10.90.24</t>
  </si>
  <si>
    <t>SINALIZADOR PARA EXTINTOR DE INCENDIO EM PVC</t>
  </si>
  <si>
    <t>10.90.25</t>
  </si>
  <si>
    <t>HIDRANTE DE RECALQUE COMPLETO EM CX. ALVENARIA</t>
  </si>
  <si>
    <t>10.90.26</t>
  </si>
  <si>
    <t>CHAVE STORZ EM ALUMÍNIO 1 1/2"</t>
  </si>
  <si>
    <t>10.90.28</t>
  </si>
  <si>
    <t>MANGUEIRA FIBRA SINTETICA TIPO 2 D=38 MM X 15 M</t>
  </si>
  <si>
    <t>10.90.29</t>
  </si>
  <si>
    <t>MANGUEIRA FIBRA SINTETICA TIPO 2 D=38 MM X 20 M</t>
  </si>
  <si>
    <t>10.90.32</t>
  </si>
  <si>
    <t>PRESSOSTATO TELEMECANIQUE XML B004, A2511</t>
  </si>
  <si>
    <t>10.90.35</t>
  </si>
  <si>
    <t>MANOMETRO WILLY C/ ESCALA DE LEITURA 0 A 100 PSI</t>
  </si>
  <si>
    <t>10.90.38</t>
  </si>
  <si>
    <t>CILINDRO DE PRESSAO OU MOLA PNEUMATICA D= 150 MM</t>
  </si>
  <si>
    <t>10.90.41</t>
  </si>
  <si>
    <t>QUADRO DE FORÇA P/ MOTOR DE 1,5CV, 220V, TRIFASICO</t>
  </si>
  <si>
    <t>10.90.44</t>
  </si>
  <si>
    <t>CONJ. ELETROBOMBA LEVE 1,5CV, 220V, TRIFASICO</t>
  </si>
  <si>
    <t>10.90.48</t>
  </si>
  <si>
    <t>LUM.DE EMERGENCIA AUTONOMA IE-16 (LAMP.8W)-SAIDA</t>
  </si>
  <si>
    <t>10.90.52</t>
  </si>
  <si>
    <t>VALVULA DE RETENÇAO HORIZONTAL PORTINHOLA D= 13MM</t>
  </si>
  <si>
    <t>10.90.57</t>
  </si>
  <si>
    <t>VALVULA DE RETENÇAO HORIZONTAL PORTINHOLA D= 63MM</t>
  </si>
  <si>
    <t>10.90.77</t>
  </si>
  <si>
    <t>QUADRO DE FORCA P/ MOTOR DE 3CV. 220V TRIFASICO</t>
  </si>
  <si>
    <t>10.90.78</t>
  </si>
  <si>
    <t>CONJ. ELETROBOMBA LEVE 3CV. 220V TRIFASICO</t>
  </si>
  <si>
    <t>10.90.86</t>
  </si>
  <si>
    <t>BOTOEIRA COMANDO MANUAL TIPO LIGA/DESLIGA</t>
  </si>
  <si>
    <t>10.90.87</t>
  </si>
  <si>
    <t>AVISADOR SONORO E VISUAL</t>
  </si>
  <si>
    <t>INSTALAÇAO ELETRICA E TELEFONICA</t>
  </si>
  <si>
    <t>11.11</t>
  </si>
  <si>
    <t>ELETROCALHA</t>
  </si>
  <si>
    <t>11.14</t>
  </si>
  <si>
    <t>CAIXA E ACESSORIOS</t>
  </si>
  <si>
    <t>11.14.04</t>
  </si>
  <si>
    <t>11.14.06</t>
  </si>
  <si>
    <t>11.14.11</t>
  </si>
  <si>
    <t>11.14.12</t>
  </si>
  <si>
    <t>CAIXA DE PASSAGEM EM PVC 4"X4" AMARELA P/ELETRODUTO FLEXIVEL CORRUGADO</t>
  </si>
  <si>
    <t>CAIXA DE PASSAGEM EM PVC 4"X2" AMARELA P/ELETRODUTO FLEXIVEL CORRUGADO</t>
  </si>
  <si>
    <t>11.14.49</t>
  </si>
  <si>
    <t>11.14.50</t>
  </si>
  <si>
    <t>11.14.51</t>
  </si>
  <si>
    <t>11.15</t>
  </si>
  <si>
    <t>QUADRO DISTRIBUIÇAO DE CIRCUITOS</t>
  </si>
  <si>
    <t>11.15.01</t>
  </si>
  <si>
    <t>ATE 6 CIRCUITOS</t>
  </si>
  <si>
    <t>11.15.02</t>
  </si>
  <si>
    <t>ATE 12 CIRCUITOS</t>
  </si>
  <si>
    <t>11.15.31</t>
  </si>
  <si>
    <t>C/ BARRAMENTO 100A, 16 POSICOES - PADRAO DIN</t>
  </si>
  <si>
    <t>11.18</t>
  </si>
  <si>
    <t>DISJUNTOR TERMOMAGNETICO (240V-60HRZ) - PADRAO NEMA</t>
  </si>
  <si>
    <t>11.18.07</t>
  </si>
  <si>
    <t>MONOPOLAR 5KA 40A</t>
  </si>
  <si>
    <t>11.18.10</t>
  </si>
  <si>
    <t>MONOPOLAR 5KA 70A</t>
  </si>
  <si>
    <t>11.18.16</t>
  </si>
  <si>
    <t>BIPOLAR 10KA 40A</t>
  </si>
  <si>
    <t>11.18.18</t>
  </si>
  <si>
    <t>BIPOLAR 10KA 60A</t>
  </si>
  <si>
    <t>11.18.28</t>
  </si>
  <si>
    <t>TRIPOLAR 10KA 40A</t>
  </si>
  <si>
    <t>11.18.30</t>
  </si>
  <si>
    <t>TRIPOLAR 10KA 60A</t>
  </si>
  <si>
    <t>11.18.31</t>
  </si>
  <si>
    <t>TRIPOLAR 10KA 70A</t>
  </si>
  <si>
    <t>11.18.33</t>
  </si>
  <si>
    <t>TRIPOLAR 10KA 100A</t>
  </si>
  <si>
    <t>11.18.34</t>
  </si>
  <si>
    <t>TRIPOLAR 10KA 120A</t>
  </si>
  <si>
    <t>11.18.36</t>
  </si>
  <si>
    <t>TRIPOLAR 10KA 150A</t>
  </si>
  <si>
    <t>11.18.37</t>
  </si>
  <si>
    <t>TRIPOLAR 10KA 175A</t>
  </si>
  <si>
    <t>11.18.38</t>
  </si>
  <si>
    <t>TRIPOLAR 10KA 200A</t>
  </si>
  <si>
    <t>11.19</t>
  </si>
  <si>
    <t>DISJUNTOR TERMOMAGNETICO (240V-60HRZ) PADRAO DIN</t>
  </si>
  <si>
    <t>11.19.01</t>
  </si>
  <si>
    <t>MONOPOLAR 10A</t>
  </si>
  <si>
    <t>11.19.02</t>
  </si>
  <si>
    <t>MONOPOLAR 16A</t>
  </si>
  <si>
    <t>11.19.03</t>
  </si>
  <si>
    <t>MONOPOLAR 20A</t>
  </si>
  <si>
    <t>11.19.04</t>
  </si>
  <si>
    <t>MONOPOLAR 25A</t>
  </si>
  <si>
    <t>11.19.05</t>
  </si>
  <si>
    <t>MONOPOLAR 32A</t>
  </si>
  <si>
    <t>11.19.06</t>
  </si>
  <si>
    <t>MONOPOLAR 40A</t>
  </si>
  <si>
    <t>11.19.07</t>
  </si>
  <si>
    <t>MONOPOLAR 50A</t>
  </si>
  <si>
    <t>11.19.08</t>
  </si>
  <si>
    <t>MONOPOLAR 63A</t>
  </si>
  <si>
    <t>11.19.09</t>
  </si>
  <si>
    <t>BIPOLAR 10A</t>
  </si>
  <si>
    <t>11.19.10</t>
  </si>
  <si>
    <t>BIPOLAR 16A</t>
  </si>
  <si>
    <t>11.19.11</t>
  </si>
  <si>
    <t>BIPOLAR 20A</t>
  </si>
  <si>
    <t>11.19.12</t>
  </si>
  <si>
    <t>BIPOLAR 25A</t>
  </si>
  <si>
    <t>11.19.13</t>
  </si>
  <si>
    <t>BIPOLAR 32A</t>
  </si>
  <si>
    <t>11.19.14</t>
  </si>
  <si>
    <t>BIPOLAR 40A</t>
  </si>
  <si>
    <t>11.19.15</t>
  </si>
  <si>
    <t>BIPOLAR 50A</t>
  </si>
  <si>
    <t>11.19.16</t>
  </si>
  <si>
    <t>BIPOLAR 63A</t>
  </si>
  <si>
    <t>11.19.17</t>
  </si>
  <si>
    <t>TRIPOLAR 10A</t>
  </si>
  <si>
    <t>11.19.18</t>
  </si>
  <si>
    <t>TRIPOLAR 16A</t>
  </si>
  <si>
    <t>11.19.19</t>
  </si>
  <si>
    <t>TRIPOLAR 20A</t>
  </si>
  <si>
    <t>11.19.20</t>
  </si>
  <si>
    <t>TRIPOLAR 25A</t>
  </si>
  <si>
    <t>11.19.21</t>
  </si>
  <si>
    <t>TRIPOLAR 32A</t>
  </si>
  <si>
    <t>11.19.22</t>
  </si>
  <si>
    <t>TRIPOLAR 40A</t>
  </si>
  <si>
    <t>11.19.23</t>
  </si>
  <si>
    <t>TRIPOLAR 50A</t>
  </si>
  <si>
    <t>11.19.24</t>
  </si>
  <si>
    <t>TRIPOLAR 63A</t>
  </si>
  <si>
    <t>11.20</t>
  </si>
  <si>
    <t>INTERRUPTOR DIFERENCIAL RESIDUAL</t>
  </si>
  <si>
    <t>11.20.01</t>
  </si>
  <si>
    <t>BIPOLAR 25A-30MA,2MOD.REF:WRX22530 ELETROMAR/EQUIVALENTE</t>
  </si>
  <si>
    <t>11.20.02</t>
  </si>
  <si>
    <t>BIPOLAR 40A-30MA, 2 MOD. REF. WRX 24030 ELETROMAR OU EQUIVALENTE</t>
  </si>
  <si>
    <t>11.22</t>
  </si>
  <si>
    <t>CHAVE/FUSIVEL/RELE FOTOELETR. TECNOWATT OU EQUIVALENTE</t>
  </si>
  <si>
    <t>11.22.01</t>
  </si>
  <si>
    <t>RELE FOTOELETRICO 1200VA RM-10 - 120V OU EQUIVALENTE</t>
  </si>
  <si>
    <t>11.22.02</t>
  </si>
  <si>
    <t>RELE FOTOELETRICO 1800VA RM-10 - 220V OU EQUIVALENTE</t>
  </si>
  <si>
    <t>11.22.03</t>
  </si>
  <si>
    <t>BASE P/ RELE FOTOELETRICO</t>
  </si>
  <si>
    <t>11.22.05</t>
  </si>
  <si>
    <t>CHAVE MAGNETICA EXTERNA 1 X 30 A  MOD. 6904 OU EQUIVALENTE</t>
  </si>
  <si>
    <t>11.22.06</t>
  </si>
  <si>
    <t>CHAVE MAGNETICA EXTERNA 1 X 50 A  MOD. 6905 OU EQUIVALENTE</t>
  </si>
  <si>
    <t>11.22.07</t>
  </si>
  <si>
    <t>CHAVE MAGNETICA EXTERNA 2 X 30 A  MOD. 6906 OU EQUIVALENTE</t>
  </si>
  <si>
    <t>11.23</t>
  </si>
  <si>
    <t>FIO COM ISOLAMENTO NÃO HALOGÊNO 750V</t>
  </si>
  <si>
    <t>11.23.04</t>
  </si>
  <si>
    <t>CONDUTOR #  1,5 MM2</t>
  </si>
  <si>
    <t>11.23.05</t>
  </si>
  <si>
    <t>CONDUTOR #  2,5 MM2</t>
  </si>
  <si>
    <t>11.23.06</t>
  </si>
  <si>
    <t>CONDUTOR #  4,0 MM2</t>
  </si>
  <si>
    <t>11.23.07</t>
  </si>
  <si>
    <t>CONDUTOR #  6,0 MM2</t>
  </si>
  <si>
    <t>11.23.08</t>
  </si>
  <si>
    <t>CONDUTOR # 10,0 MM2</t>
  </si>
  <si>
    <t>11.24</t>
  </si>
  <si>
    <t>CABO FLEXÍVEL NÃO HALOGÊNO</t>
  </si>
  <si>
    <t>11.24.04</t>
  </si>
  <si>
    <t>#   1,5 MM2, ISOLAMENTO 750V</t>
  </si>
  <si>
    <t>11.24.05</t>
  </si>
  <si>
    <t>#   2,5 MM2, ISOLAMENTO 750V</t>
  </si>
  <si>
    <t>11.24.06</t>
  </si>
  <si>
    <t>#   4,0 MM2, ISOLAMENTO 750V</t>
  </si>
  <si>
    <t>11.24.07</t>
  </si>
  <si>
    <t>#   6,0 MM2, ISOLAMENTO 750V</t>
  </si>
  <si>
    <t>11.24.08</t>
  </si>
  <si>
    <t>#  10,0 MM2, ISOLAMENTO 750V</t>
  </si>
  <si>
    <t>11.24.09</t>
  </si>
  <si>
    <t>#  16,0 MM2, ISOLAMENTO 750V</t>
  </si>
  <si>
    <t>11.24.10</t>
  </si>
  <si>
    <t>#  25,0 MM2, ISOLAMENTO 750V</t>
  </si>
  <si>
    <t>11.24.11</t>
  </si>
  <si>
    <t>#  35,0 MM2, ISOLAMENTO 750V</t>
  </si>
  <si>
    <t>11.24.12</t>
  </si>
  <si>
    <t>#  50,0 MM2, ISOLAMENTO 750V</t>
  </si>
  <si>
    <t>11.24.13</t>
  </si>
  <si>
    <t>#  70,0 MM2, ISOLAMENTO 750V</t>
  </si>
  <si>
    <t>11.24.14</t>
  </si>
  <si>
    <t>#  95,0 MM2, ISOLAMENTO 750V</t>
  </si>
  <si>
    <t>11.24.15</t>
  </si>
  <si>
    <t># 120,0 MM2, ISOLAMENTO 750V</t>
  </si>
  <si>
    <t>11.24.40</t>
  </si>
  <si>
    <t>C/1 CONDUTOR # 1 X   1,5 MM2, ISOLAMENTO 1KV</t>
  </si>
  <si>
    <t>11.24.41</t>
  </si>
  <si>
    <t>C/1 CONDUTOR # 1 X   2,5 MM2, ISOLAMENTO 1KV</t>
  </si>
  <si>
    <t>11.24.42</t>
  </si>
  <si>
    <t>C/1 CONDUTOR # 1 X   4,0 MM2, ISOLAMENTO 1KV</t>
  </si>
  <si>
    <t>11.24.43</t>
  </si>
  <si>
    <t>C/1 CONDUTOR # 1 X   6,0 MM2, ISOLAMENTO 1KV</t>
  </si>
  <si>
    <t>11.24.44</t>
  </si>
  <si>
    <t>C/1 CONDUTOR # 1 X  10,0 MM2, ISOLAMENTO 1KV</t>
  </si>
  <si>
    <t>11.24.45</t>
  </si>
  <si>
    <t>C/1 CONDUTOR # 1 X  16,0 MM2, ISOLAMENTO 1KV</t>
  </si>
  <si>
    <t>11.24.46</t>
  </si>
  <si>
    <t>C/1 CONDUTOR # 1 X  25,0 MM2, ISOLAMENTO 1KV</t>
  </si>
  <si>
    <t>11.24.47</t>
  </si>
  <si>
    <t>C/1 CONDUTOR # 1 X  35,0 MM2, ISOLAMENTO 1KV</t>
  </si>
  <si>
    <t>11.24.48</t>
  </si>
  <si>
    <t>C/1 CONDUTOR # 1 X  50,0 MM2, ISOLAMENTO 1KV</t>
  </si>
  <si>
    <t>11.24.49</t>
  </si>
  <si>
    <t>C/1 CONDUTOR # 1 X  70,0 MM2, ISOLAMENTO 1KV</t>
  </si>
  <si>
    <t>11.24.50</t>
  </si>
  <si>
    <t>C/1 CONDUTOR # 1 X  95,0 MM2, ISOLAMENTO 1KV</t>
  </si>
  <si>
    <t>11.24.51</t>
  </si>
  <si>
    <t>C/1 CONDUTOR # 1 X 120,0 MM2, ISOLAMENTO 1KV</t>
  </si>
  <si>
    <t>11.24.52</t>
  </si>
  <si>
    <t>C/1 CONDUTOR # 1 X 150,0 MM2, ISOLAMENTO 1KV</t>
  </si>
  <si>
    <t>11.24.53</t>
  </si>
  <si>
    <t>C/1 CONDUTOR # 1 X 185,0 MM2, ISOLAMENTO 1KV</t>
  </si>
  <si>
    <t>11.24.54</t>
  </si>
  <si>
    <t>C/1 CONDUTOR # 1 X 240,0 MM2, ISOLAMENTO 1KV</t>
  </si>
  <si>
    <t>11.30</t>
  </si>
  <si>
    <t>INTERRUPTOR, TOMADA E ACESS. SILENTOQUE PIAL/EQUIVALENTE</t>
  </si>
  <si>
    <t>11.30.13</t>
  </si>
  <si>
    <t>INTERRUPTOR SIMPLES  10A/250V R.1000 SEM PLACA OU EQUIVALENTE</t>
  </si>
  <si>
    <t>11.30.14</t>
  </si>
  <si>
    <t>INTERRUPTOR PARALELO 10A/250V R.1001 SEM PLACA OU EQUIVALENTE</t>
  </si>
  <si>
    <t>11.30.21</t>
  </si>
  <si>
    <t>TOMADA 10A/250V-2P   SEM PLACA R.54328 SILENTOQUE OU EQUIVALENTE</t>
  </si>
  <si>
    <t>11.30.22</t>
  </si>
  <si>
    <t>TOMADA 2P+T 10A-250V, S/ PLACA REF.685044 P.LEGRAN OU EQUIVALENTE</t>
  </si>
  <si>
    <t>11.30.23</t>
  </si>
  <si>
    <t>TOMADA 2P+T 20A-250V, SEM PLACA R.54333 OU EQUIVALENTE</t>
  </si>
  <si>
    <t>11.30.38</t>
  </si>
  <si>
    <t>CONJ. COM 2 INTER. SIMPLES R.2000 SEM PLACA OU EQUIVALENTE</t>
  </si>
  <si>
    <t>11.30.39</t>
  </si>
  <si>
    <t>CONJ. 1 INTER.SIMPLES + 1 PARALELO R.2001 S/ PLACA OU EQUIVALENTE</t>
  </si>
  <si>
    <t>11.30.40</t>
  </si>
  <si>
    <t>CONJUNTO 2 INTERRUPTORES PARALELOS S/ PLACA R.2014 OU EQUIVALENTE</t>
  </si>
  <si>
    <t>11.30.44</t>
  </si>
  <si>
    <t>CONJUNTO 3 INTERRUPTORES SIMPLES SEM PLACA R.3000 OU EQUIVALENTE</t>
  </si>
  <si>
    <t>11.30.45</t>
  </si>
  <si>
    <t>CONJ 2 INTERRUP. SIMPLES+1 PARALELO SEM PLACA</t>
  </si>
  <si>
    <t>11.30.46</t>
  </si>
  <si>
    <t>CONJ 1 INTERRUP. SIMPLES+2 PARALELOS SEM PLACA</t>
  </si>
  <si>
    <t>11.30.49</t>
  </si>
  <si>
    <t>11.30.50</t>
  </si>
  <si>
    <t>11.30.51</t>
  </si>
  <si>
    <t>PLACA TERMOPLASTICA CINZA PARA CAIXA 2" X 4"</t>
  </si>
  <si>
    <t>11.30.52</t>
  </si>
  <si>
    <t>PLACA TERMOPLASTICA CINZA PARA CAIXA 4" X 4"</t>
  </si>
  <si>
    <t>11.31</t>
  </si>
  <si>
    <t>INTERRUPTOR, TOMADA E ACESSORIO-LINHA DECORATIVA</t>
  </si>
  <si>
    <t>11.31.01</t>
  </si>
  <si>
    <t>INTER. SIMPLES (1MOD) 10A-250V-R.6110 00 PIAL/EQUIVALENTE</t>
  </si>
  <si>
    <t>11.31.02</t>
  </si>
  <si>
    <t>INTER. PARAL. (1MOD) 10A-250V-R.6110 01 PIAL/EQUIVALENTE</t>
  </si>
  <si>
    <t>11.31.03</t>
  </si>
  <si>
    <t>INTER. BIP. SIMPLES (1MOD) 10A-250V-R.6120 05 PIAL OU EQUIVALENTE</t>
  </si>
  <si>
    <t>11.31.04</t>
  </si>
  <si>
    <t>INTER. INTERM. (1MOD) 10A-250V-R.6120 07 PIAL/EQUIVALENTE</t>
  </si>
  <si>
    <t>11.31.06</t>
  </si>
  <si>
    <t>TOM. 2P UNIV. (1 MOD) 10A-250V R .6150 40 PIAL/EQUIVALENTE</t>
  </si>
  <si>
    <t>11.31.07</t>
  </si>
  <si>
    <t>TOM. 2P+T UNIV.(2 MOD) 20A-250V R.6150 60 PIAL/EQUIVALENTE</t>
  </si>
  <si>
    <t>11.31.09</t>
  </si>
  <si>
    <t>CIGARRA 50/60HZ 127V - R.6110 40 PIAL/EQUIVALENTE</t>
  </si>
  <si>
    <t>11.31.10</t>
  </si>
  <si>
    <t>ACESS.SAIDA FIO D=11MM (1 MOD) R.6110 48 PIAL/EQUIVALENTE</t>
  </si>
  <si>
    <t>11.31.11</t>
  </si>
  <si>
    <t>PULSADOR P/ CAMPAINHA (1 MOD) 2A-250V R.61002 PIAL OU EQUIVALENTE</t>
  </si>
  <si>
    <t>11.31.12</t>
  </si>
  <si>
    <t>SUPORTE P/ CX 2X4" (I MOD VERT) R.6121 21 PIAL/EQUIVALENTE</t>
  </si>
  <si>
    <t>11.31.13</t>
  </si>
  <si>
    <t>SUPORTE P/ CX 2X4"(ATE 3 MOD) R.6121 22 PIAL/EQUIVALENTE</t>
  </si>
  <si>
    <t>11.31.14</t>
  </si>
  <si>
    <t>SUPORTE P/ CX 4X4"(ATE 6 MOD.)R.6121 24 PIAL/EQUIVALENTE</t>
  </si>
  <si>
    <t>11.31.15</t>
  </si>
  <si>
    <t>PLACA P/CX. 2X4"-LINHA PIALPLUS, PIAL/EQUIVALENTE</t>
  </si>
  <si>
    <t>11.31.16</t>
  </si>
  <si>
    <t>PLACA P/CX. 4X4"-LINHA PIALPLUS, PIAL/EQUIVALENTE</t>
  </si>
  <si>
    <t>11.37</t>
  </si>
  <si>
    <t>LUMINARIA SOBREPOR P/LAMP.FLUOR, REFLETOR ALUMINI0</t>
  </si>
  <si>
    <t>11.37.02</t>
  </si>
  <si>
    <t>1X16W SOQUETE ANTIVIBRAT. REF.3540 ITAIM OU EQUIV.</t>
  </si>
  <si>
    <t>11.37.06</t>
  </si>
  <si>
    <t>2X14W SOQUETE ANTIVIBRAT. REF.3007 ITAIM OU EQUIV.</t>
  </si>
  <si>
    <t>11.37.07</t>
  </si>
  <si>
    <t>2X16W SOQUETE ANTIVIBRAT. REF.3540 ITAIM OU EQUIV.</t>
  </si>
  <si>
    <t>11.37.08</t>
  </si>
  <si>
    <t>2X28W SOQUETE ANTIVIBRAT. REF.3007 ITAIM OU EQUIV.</t>
  </si>
  <si>
    <t>11.37.20</t>
  </si>
  <si>
    <t>2X32W SOQUETE ANTIVIBRAT. REF.3540 ITAIM OU EQUIV.</t>
  </si>
  <si>
    <t>11.37.21</t>
  </si>
  <si>
    <t>2X10W COMPLETA 60CM (LAMPADA LED E SOQUETE)</t>
  </si>
  <si>
    <t>11.37.22</t>
  </si>
  <si>
    <t>2X18W COMPLETA 60CM (LAMPADA LED E SOQUETE)</t>
  </si>
  <si>
    <t>11.37.24</t>
  </si>
  <si>
    <t>2X18W COMPLETA 120CM (LAMPADA LED E SOQUETE)</t>
  </si>
  <si>
    <t>11.37.28</t>
  </si>
  <si>
    <t>LUMINARIA EMERG FAROIS DUPLOS HALOGENIO 55W WETZEL OU EQUIVALENTE</t>
  </si>
  <si>
    <t>11.37.29</t>
  </si>
  <si>
    <t>2X18W CIRCULAR COMPACTA REF.BLENDA ITAIM/EQUIV.</t>
  </si>
  <si>
    <t>11.37.30</t>
  </si>
  <si>
    <t>2X32W FLUORESC. SOBREPOR REF.LPT-22 ITAIM OU EQUIV</t>
  </si>
  <si>
    <t>11.37.31</t>
  </si>
  <si>
    <t>2X32W/127W SOBREPOR REF.OCT 1369 INDELPA OU EQUIV.</t>
  </si>
  <si>
    <t>11.38</t>
  </si>
  <si>
    <t>LUMINARIA EMBUTIR P/LAMP. FLUOR. REFLETOR ALUMINIO</t>
  </si>
  <si>
    <t>11.38.02</t>
  </si>
  <si>
    <t>1X16W SOQUETE ANTIVIBRAT. REF.2540 ITAIM OU EQUIV.</t>
  </si>
  <si>
    <t>11.38.03</t>
  </si>
  <si>
    <t>1X28W SOQUETE ANTIVIBRAT. REF.2837 ITAIM OU EQUIV.</t>
  </si>
  <si>
    <t>11.38.04</t>
  </si>
  <si>
    <t>1X32W SOQUETE ANTIVIBRAT. REF.2540 ITAIM OU EQUIV.</t>
  </si>
  <si>
    <t>11.38.05</t>
  </si>
  <si>
    <t>2X14W SOQUETE ANTIVIBRAT. REF.2007 ITAIM OU EQUIV.</t>
  </si>
  <si>
    <t>11.38.06</t>
  </si>
  <si>
    <t>2X16W SOQUETE ANTIVIBRAT. REF.2540 ITAIM OU EQUIV.</t>
  </si>
  <si>
    <t>11.38.07</t>
  </si>
  <si>
    <t>2X28W SOQUETE ANTIVIBRAT. REF.2007 ITAIM OU EQUIV.</t>
  </si>
  <si>
    <t>11.38.08</t>
  </si>
  <si>
    <t>2X32W SOQUETE ANTIVIBRAT. REF.2540 ITAIM OU EQUIV.</t>
  </si>
  <si>
    <t>11.38.09</t>
  </si>
  <si>
    <t>11.38.10</t>
  </si>
  <si>
    <t>11.38.12</t>
  </si>
  <si>
    <t>11.43</t>
  </si>
  <si>
    <t>LUMINARIA PARA TETO</t>
  </si>
  <si>
    <t>11.43.02</t>
  </si>
  <si>
    <t>GLOBO VIDRO ESFERICO LEITOSO 10X20 CM</t>
  </si>
  <si>
    <t>11.45</t>
  </si>
  <si>
    <t>ARANDELA</t>
  </si>
  <si>
    <t>11.45.01</t>
  </si>
  <si>
    <t>ARANDEA EXTERNA P/ 1 LAMP. FLUORESC. COMPACTA 20W</t>
  </si>
  <si>
    <t>11.45.02</t>
  </si>
  <si>
    <t>ARAND. P/ LAMP. FLUOR.ELETRON. 20W REF.ITAIM EQUIV</t>
  </si>
  <si>
    <t>11.45.46</t>
  </si>
  <si>
    <t>TIPO TARTARUGA - LUMIFOR OU EQUIVALENTE</t>
  </si>
  <si>
    <t>11.54</t>
  </si>
  <si>
    <t>PROJETORES PARA QUADRAS E CAMPOS DE FUTEBOL</t>
  </si>
  <si>
    <t>11.54.02</t>
  </si>
  <si>
    <t>P/ 1 LAMP.VM,VS,400 MOD.PL 400-MA TECNOWAT/EQUIVALENTE</t>
  </si>
  <si>
    <t>11.54.03</t>
  </si>
  <si>
    <t>P/ 1 LAMP.VM,VS 400 C/BASE MOD.PL 400-MVR TECNOWAT OU EQUIVALENTE</t>
  </si>
  <si>
    <t>11.55</t>
  </si>
  <si>
    <t>COMPLEMENTOS PARA LUMINARIAS</t>
  </si>
  <si>
    <t>11.55.01</t>
  </si>
  <si>
    <t>RECEPTACULO DE PORCELANA NORMAL E-27</t>
  </si>
  <si>
    <t>11.55.02</t>
  </si>
  <si>
    <t>RECEPTACULO DE PORCELANA E40</t>
  </si>
  <si>
    <t>11.55.04</t>
  </si>
  <si>
    <t>SUPORTE LUMINARIA PETALA SL-1/2 TOPO 114MM TECNOW. OU EQUIVALENTE</t>
  </si>
  <si>
    <t>11.55.06</t>
  </si>
  <si>
    <t>SUPORTE LUMINARIA PETALA SL-2/2 TOPO 114MM TECNOW. OU EQUIVALENTE</t>
  </si>
  <si>
    <t>11.55.08</t>
  </si>
  <si>
    <t>SUPORTE LUMINARIA PETALA SL-3/2 TOPO 114MM TECNOW. OU EQUIVALENTE</t>
  </si>
  <si>
    <t>11.55.20</t>
  </si>
  <si>
    <t>SOQUETE PARA LAMPADA FLUORESCENTE</t>
  </si>
  <si>
    <t>11.56</t>
  </si>
  <si>
    <t>POSTE GALVANIZADO ESCALONADO RETO ENGASTADO</t>
  </si>
  <si>
    <t>11.56.01</t>
  </si>
  <si>
    <t>HT=4,5M / HL=3,8M /B=89MM /DT=60,3MM PADRAO CEMIG</t>
  </si>
  <si>
    <t>11.56.03</t>
  </si>
  <si>
    <t>HT=8,0M / HL=7,0M /DB=115MM /DT=80MM PADRAO CEMIG</t>
  </si>
  <si>
    <t>11.56.04</t>
  </si>
  <si>
    <t>HT=12,0M / HL=9,8M /DB=139MM /DT=89MM</t>
  </si>
  <si>
    <t>11.60</t>
  </si>
  <si>
    <t>LAMPADAS - 127V/220V</t>
  </si>
  <si>
    <t>11.60.02</t>
  </si>
  <si>
    <t>LAMPADA LED 7W SOQUETE ROSCA</t>
  </si>
  <si>
    <t>11.60.03</t>
  </si>
  <si>
    <t>LAMPADA LED 9W SOQUETE ROSCA</t>
  </si>
  <si>
    <t>11.60.06</t>
  </si>
  <si>
    <t>LÂMPADA MILHO LED 9W 800 LUMENS BASE E27</t>
  </si>
  <si>
    <t>11.60.07</t>
  </si>
  <si>
    <t>LÂMPADA MILHO LED 12W 1000 LUMENS BASE E27</t>
  </si>
  <si>
    <t>11.60.08</t>
  </si>
  <si>
    <t>LÂMPADA MILHO LED 16W 1400 LUMENS BASE E27</t>
  </si>
  <si>
    <t>11.60.09</t>
  </si>
  <si>
    <t>LÂMPADA MILHO LED 24W 2200 LUMENS BASE E27</t>
  </si>
  <si>
    <t>11.60.10</t>
  </si>
  <si>
    <t>LÂMPADA MILHO LED 36W 3300 LUMENS BASE E27</t>
  </si>
  <si>
    <t>11.60.12</t>
  </si>
  <si>
    <t>LÂMPADA MILHO LED 50W 4800 LUMENS BASE E27</t>
  </si>
  <si>
    <t>11.60.13</t>
  </si>
  <si>
    <t>LÂMPADA TUBULAR LED 10W 1000 LUMENS SOQUETE G13 60CM</t>
  </si>
  <si>
    <t>11.60.14</t>
  </si>
  <si>
    <t>LÂMPADA TUBULAR LED 18W 1350 LUMENS SOQUETE G13 60CM</t>
  </si>
  <si>
    <t>11.60.16</t>
  </si>
  <si>
    <t>LÂMPADA TUBULAR LED 18W 2100 LUMENS SOQUETE G13 120CM</t>
  </si>
  <si>
    <t>11.60.17</t>
  </si>
  <si>
    <t>LÂMPADA BULBO LED 5W 400 LUMENS BASE E27</t>
  </si>
  <si>
    <t>11.60.18</t>
  </si>
  <si>
    <t>LÂMPADA BULBO LED 7W 600 LUMENS BASE E27</t>
  </si>
  <si>
    <t>11.60.19</t>
  </si>
  <si>
    <t>LÂMPADA BULBO LED 9W 800 LUMENS BASE E27</t>
  </si>
  <si>
    <t>11.60.20</t>
  </si>
  <si>
    <t>LÂMPADA BULBO LED 13W 1500 LUMENS BASE E27</t>
  </si>
  <si>
    <t>11.60.50</t>
  </si>
  <si>
    <t>11.60.51</t>
  </si>
  <si>
    <t>LÂMPADA TUBULAR LED 18W 1800 LUMENS SOQUETE G13 120CM</t>
  </si>
  <si>
    <t>11.61</t>
  </si>
  <si>
    <t>PADRAO CEMIG AEREO EM MURETA - LADO OPOSTO À REDE</t>
  </si>
  <si>
    <t>11.61.02</t>
  </si>
  <si>
    <t>TIPO A1, CARGA INSTALADA ATÉ 5,0KW (1F+N)</t>
  </si>
  <si>
    <t>11.61.03</t>
  </si>
  <si>
    <t>TIPO A2, CARGA INSTALADA DE 5,1KW ATÉ 6,5KW (1F+N)</t>
  </si>
  <si>
    <t>11.61.04</t>
  </si>
  <si>
    <t>TIPO A3, CARGA INSTALADA DE 6,3KW ATÉ 10,0KW (1F+N)</t>
  </si>
  <si>
    <t>11.61.05</t>
  </si>
  <si>
    <t>TIPO B1, CARGA INSTALADA ATÉ 10,0KW (2F+N)</t>
  </si>
  <si>
    <t>11.61.06</t>
  </si>
  <si>
    <t>TIPO B2, CARGA INSTALADA DE 10,1 ATÉ 15,0KW (2F+N)</t>
  </si>
  <si>
    <t>11.61.07</t>
  </si>
  <si>
    <t>TIPO C1, DEMANDA PROVÁVEL ATÉ 15,0KW (3F+N)</t>
  </si>
  <si>
    <t>11.61.08</t>
  </si>
  <si>
    <t>TIPO C2, DEMANDA PROVÁVEL DE 15,1 ATÉ 23,0KW (3F+N)</t>
  </si>
  <si>
    <t>11.61.09</t>
  </si>
  <si>
    <t>TIPO C3, DEMANDA PROVÁVEL DE 23,1 ATÉ 27,0KW (3F+N)</t>
  </si>
  <si>
    <t>11.61.10</t>
  </si>
  <si>
    <t>TIPO C4, DEMANDA PROVÁVEL DE 27,1 ATÉ 38,0KW (3F+N)</t>
  </si>
  <si>
    <t>11.61.11</t>
  </si>
  <si>
    <t>TIPO C5, DEMANDA PROVÁVEL DE 38,1 ATÉ 47,0KW (3F+N)</t>
  </si>
  <si>
    <t>11.61.12</t>
  </si>
  <si>
    <t>TIPO C6, DEMANDA PROVÁVEL DE 47,1 ATÉ 57,0KW (3F+N)</t>
  </si>
  <si>
    <t>11.61.13</t>
  </si>
  <si>
    <t>TIPO C7, DEMANDA PROVÁVEL DE 57,1 ATÉ 66,0KW (3F+N)</t>
  </si>
  <si>
    <t>11.61.14</t>
  </si>
  <si>
    <t>TIPO C8, DEMANDA PROVÁVEL DE 66,1 ATÉ 75,0KW (3F+N)</t>
  </si>
  <si>
    <t>11.62</t>
  </si>
  <si>
    <t>PADRAO CEMIG AEREO EM MURETA - MESMO LADO DA REDE</t>
  </si>
  <si>
    <t>11.62.02</t>
  </si>
  <si>
    <t>11.62.03</t>
  </si>
  <si>
    <t>11.62.04</t>
  </si>
  <si>
    <t>11.62.05</t>
  </si>
  <si>
    <t>11.62.06</t>
  </si>
  <si>
    <t>11.62.07</t>
  </si>
  <si>
    <t>11.62.08</t>
  </si>
  <si>
    <t>11.62.09</t>
  </si>
  <si>
    <t>11.62.10</t>
  </si>
  <si>
    <t>11.62.11</t>
  </si>
  <si>
    <t>11.62.12</t>
  </si>
  <si>
    <t>11.62.13</t>
  </si>
  <si>
    <t>11.62.14</t>
  </si>
  <si>
    <t>11.80</t>
  </si>
  <si>
    <t>11.80.01</t>
  </si>
  <si>
    <t>TELEFONICO TIPO FI 2 X 0,6 MM2 PADRAO TELEBRAS</t>
  </si>
  <si>
    <t>11.80.02</t>
  </si>
  <si>
    <t>CABO CI50.10</t>
  </si>
  <si>
    <t>11.80.03</t>
  </si>
  <si>
    <t>CABO CI50.20</t>
  </si>
  <si>
    <t>11.80.04</t>
  </si>
  <si>
    <t>CABO CI50.30</t>
  </si>
  <si>
    <t>11.80.05</t>
  </si>
  <si>
    <t>CABO CI50.50</t>
  </si>
  <si>
    <t>11.80.07</t>
  </si>
  <si>
    <t>CABO CCE-APL-50.2</t>
  </si>
  <si>
    <t>11.80.09</t>
  </si>
  <si>
    <t>CABO CCE-APL-50.4</t>
  </si>
  <si>
    <t>11.80.11</t>
  </si>
  <si>
    <t>CABO CCE-APL-50.6</t>
  </si>
  <si>
    <t>11.80.12</t>
  </si>
  <si>
    <t>CABO CTP-APL-5N 50.10</t>
  </si>
  <si>
    <t>11.80.13</t>
  </si>
  <si>
    <t>CABO CTP-APL-5N 50.20</t>
  </si>
  <si>
    <t>11.80.14</t>
  </si>
  <si>
    <t>CABO CTP-APL-5N 50.30</t>
  </si>
  <si>
    <t>11.80.15</t>
  </si>
  <si>
    <t>CABO CTP-APL-5N 50.50</t>
  </si>
  <si>
    <t>11.80.20</t>
  </si>
  <si>
    <t>CABO UTP 4 PARES-CATEGORIA 5E-FURUKAWA OU EQUIVALENTE</t>
  </si>
  <si>
    <t>11.81</t>
  </si>
  <si>
    <t>TOMADAS PADRAO PARA TELECOMUNICACOES</t>
  </si>
  <si>
    <t>11.81.02</t>
  </si>
  <si>
    <t>TOMADA 4P PARA TELEFONE R.5003 S/ PLACA</t>
  </si>
  <si>
    <t>11.81.03</t>
  </si>
  <si>
    <t>TOMADA RJ11 C/ PLACA P/ CAIXA 4"X2" - SILENTOQUE OU EQUIVALENTE</t>
  </si>
  <si>
    <t>11.81.09</t>
  </si>
  <si>
    <t>PLACA 2X4" COM FURO CENTRAL PARA TOMADA JACK</t>
  </si>
  <si>
    <t>11.82</t>
  </si>
  <si>
    <t>ACESSORIOS PARA INSTALAÇAO TELEFONICA/INFORMATICA</t>
  </si>
  <si>
    <t>11.82.01</t>
  </si>
  <si>
    <t>11.82.05</t>
  </si>
  <si>
    <t>11.82.06</t>
  </si>
  <si>
    <t>CABO COAXIAL P/ ANTENA OU EQUIVALENTE</t>
  </si>
  <si>
    <t>11.82.07</t>
  </si>
  <si>
    <t>CABO OPTICO CF0A 4 FIBRAS</t>
  </si>
  <si>
    <t>11.82.10</t>
  </si>
  <si>
    <t>11.82.15</t>
  </si>
  <si>
    <t>11.82.16</t>
  </si>
  <si>
    <t>11.82.17</t>
  </si>
  <si>
    <t>11.82.18</t>
  </si>
  <si>
    <t>11.82.20</t>
  </si>
  <si>
    <t>11.82.21</t>
  </si>
  <si>
    <t>BLOCO DE LIGAÇAO INTERNA TIPO BLI-10 P. TELEBRAS</t>
  </si>
  <si>
    <t>11.82.50</t>
  </si>
  <si>
    <t>TOMADA RJ 45 S/ PLACA</t>
  </si>
  <si>
    <t>11.82.54</t>
  </si>
  <si>
    <t>GUIA DE CABOS P/ RACK 1U</t>
  </si>
  <si>
    <t>11.82.55</t>
  </si>
  <si>
    <t>BLOCO PARA 50 PARES K110-50SS OU EQUIVALENTE</t>
  </si>
  <si>
    <t>11.82.56</t>
  </si>
  <si>
    <t>CALHA COM 8 TOMADAS 19"</t>
  </si>
  <si>
    <t>11.82.57</t>
  </si>
  <si>
    <t>CALHA COM 4 TOMADAS 19"</t>
  </si>
  <si>
    <t>11.82.58</t>
  </si>
  <si>
    <t>PATCH CORDS TIPO 110-CATEG.5E-REF.K-PC5E15-1,5M OU EQUIVALENTE</t>
  </si>
  <si>
    <t>11.82.59</t>
  </si>
  <si>
    <t>PATCH CORDS TIPO RJ45-CATEG.E-REF.K-PC5E-1,5M OU EQUIVALENTE</t>
  </si>
  <si>
    <t>11.82.60</t>
  </si>
  <si>
    <t>MODULO HITOP EMBUTIR, 19" 16U OU EQUIVALENTE</t>
  </si>
  <si>
    <t>11.82.62</t>
  </si>
  <si>
    <t>PAINEL CEGO, REF. KN-BLIND DA PLP OU EQUIVALENTE</t>
  </si>
  <si>
    <t>11.82.64</t>
  </si>
  <si>
    <t>11.82.66</t>
  </si>
  <si>
    <t>11.82.67</t>
  </si>
  <si>
    <t>11.82.70</t>
  </si>
  <si>
    <t>IDENTIF. TESTE E CERTIFICACAO PONTOS REDE LOGICA OU EQUIVALENTE</t>
  </si>
  <si>
    <t>11.83</t>
  </si>
  <si>
    <t>ATERRAMENTO PARA INSTALAÇAO</t>
  </si>
  <si>
    <t>11.83.01</t>
  </si>
  <si>
    <t>HASTE DE ATERRAMENTO DE AÇO COBREADO 15MM X 2400MM</t>
  </si>
  <si>
    <t>11.83.02</t>
  </si>
  <si>
    <t>CONECTOR CABO HASTE CHT-1 DE ATERRAMENTO P.TELEMAR</t>
  </si>
  <si>
    <t>11.83.11</t>
  </si>
  <si>
    <t>HASTE DE ATERRAMENTO AÇO GALV. 3/4" X 3,0 MM</t>
  </si>
  <si>
    <t>11.83.13</t>
  </si>
  <si>
    <t>HASTE ATERRAMENTO AÇO ZINCADO 25X25X2500MM P.CEMIG</t>
  </si>
  <si>
    <t>11.83.14</t>
  </si>
  <si>
    <t>HASTE ATERRAMENTO 17MM X 2400 MM</t>
  </si>
  <si>
    <t>11.84</t>
  </si>
  <si>
    <t>11.84.01</t>
  </si>
  <si>
    <t>11.84.02</t>
  </si>
  <si>
    <t>R1 35X60X50 CM P.TELEBRAS INCLUSIVE ARO E TAMPA</t>
  </si>
  <si>
    <t>11.84.03</t>
  </si>
  <si>
    <t>R2 107X52X50 CM - ALVEN. E CONC. TAMPA TIPO TR2-FF</t>
  </si>
  <si>
    <t>11.85</t>
  </si>
  <si>
    <t>11.85.01</t>
  </si>
  <si>
    <t>Nº2 (20X20X12)CM, C/ PORTA E FUNDO DE MADEIRA</t>
  </si>
  <si>
    <t>11.85.02</t>
  </si>
  <si>
    <t>Nº3 (40X40X12)CM, C/ PORTA E FUNDO DE MADEIRA</t>
  </si>
  <si>
    <t>11.85.03</t>
  </si>
  <si>
    <t>Nº4 (60X60X12)CM, C/ PORTA E FUNDO DE MADEIRA</t>
  </si>
  <si>
    <t>11.85.04</t>
  </si>
  <si>
    <t>Nº5 (80X80X12)CM, C/ PORTA E FUNDO DE MADEIRA</t>
  </si>
  <si>
    <t>11.85.05</t>
  </si>
  <si>
    <t>Nº6 (100X100X12)CM, C/ PORTA E FUNDO DE MADEIRA</t>
  </si>
  <si>
    <t>11.91</t>
  </si>
  <si>
    <t>CONDUTORES DE ATERRAMENTO</t>
  </si>
  <si>
    <t>11.91.02</t>
  </si>
  <si>
    <t>CABO DE COBRE NU # 10MM2</t>
  </si>
  <si>
    <t>11.91.03</t>
  </si>
  <si>
    <t>CABO DE COBRE NU # 16 MM2</t>
  </si>
  <si>
    <t>11.91.04</t>
  </si>
  <si>
    <t>CABO DE COBRE NU # 25 MM2</t>
  </si>
  <si>
    <t>11.91.05</t>
  </si>
  <si>
    <t>CABO DE COBRE NU # 35 MM2</t>
  </si>
  <si>
    <t>11.91.06</t>
  </si>
  <si>
    <t>CABO DE COBRE NU # 50 MM2</t>
  </si>
  <si>
    <t>11.91.09</t>
  </si>
  <si>
    <t>CABO DE COBRE NU # 70MM2</t>
  </si>
  <si>
    <t>11.92</t>
  </si>
  <si>
    <t>PROTECAO EXTERNA - CONTRA DESCARGA ATMOSFERICA</t>
  </si>
  <si>
    <t>11.92.01</t>
  </si>
  <si>
    <t>TERMINAL AEREO (CAPTOR), ACO GALV. D= 3/8"X250MM</t>
  </si>
  <si>
    <t>11.92.02</t>
  </si>
  <si>
    <t>CONECTOR DE BRONZE C/FURO VERTICAL P/CAPTOR</t>
  </si>
  <si>
    <t>11.92.03</t>
  </si>
  <si>
    <t>CAIXA EQUALIZACAO DE POLIPROPILENO 180X145MM B.6MM</t>
  </si>
  <si>
    <t>11.92.04</t>
  </si>
  <si>
    <t>MOLDE P/ SOLDA EXOTERMICA HCL 5/8".50-5</t>
  </si>
  <si>
    <t>11.92.05</t>
  </si>
  <si>
    <t>BISNAGA DE POLIURETANO SIKAFLEX 300ML</t>
  </si>
  <si>
    <t>11.92.06</t>
  </si>
  <si>
    <t>PRESILHA LATAO P/CABO 35/50MM2 C/PARAFUSO/BUCHA S6</t>
  </si>
  <si>
    <t>11.92.07</t>
  </si>
  <si>
    <t>CONECTOR MINI-GAR 16 A 35MM2 P/TERMINAIS AEREOS</t>
  </si>
  <si>
    <t>11.92.08</t>
  </si>
  <si>
    <t>CX MET.(38X32)CM C/PLACA DE COBRE P/EQUALIZACAO</t>
  </si>
  <si>
    <t>11.92.09</t>
  </si>
  <si>
    <t>TERMINAL AEREO EM LATAO SEXT. 5/16X250 TEL-023</t>
  </si>
  <si>
    <t>11.92.11</t>
  </si>
  <si>
    <t>FIXADOR OMEGA EM LATAO P/CABO 35 MM2</t>
  </si>
  <si>
    <t>11.92.12</t>
  </si>
  <si>
    <t>GRAMPO TIPO X ESTAMPADO COBRE 35 MM2</t>
  </si>
  <si>
    <t>11.92.13</t>
  </si>
  <si>
    <t>PRESILHA LATAO 16 MM2 FURO C/DIAMETRO DE 5MM</t>
  </si>
  <si>
    <t>11.92.14</t>
  </si>
  <si>
    <t>FIXADOR OMEGA EM LATAO P/CABO DE COBRE 16/25MM2</t>
  </si>
  <si>
    <t>11.92.15</t>
  </si>
  <si>
    <t>CONECTOR EMENDA E MEDICAO P/CABOS COBRE 16 A 50MM2</t>
  </si>
  <si>
    <t>11.92.16</t>
  </si>
  <si>
    <t>TERMINAL DE 1 COMPRESSAO 1 FURO DE 16 MM2</t>
  </si>
  <si>
    <t>11.92.17</t>
  </si>
  <si>
    <t>CAIXA DE EQUALIZACAO 20X20CM C/9TERMINAIS BARR.6MM</t>
  </si>
  <si>
    <t>11.92.18</t>
  </si>
  <si>
    <t>HASTE ALTA CAMADA 254 MICRONS 5/8"X2,40M</t>
  </si>
  <si>
    <t>11.92.19</t>
  </si>
  <si>
    <t>TERMINAL DE 1 COMPRESSAO 1 FURO 35 MM2</t>
  </si>
  <si>
    <t>11.92.20</t>
  </si>
  <si>
    <t>TERMINAL DE COMPRESSAO EM COBRE ESTANHADO TEL-5035 OU EQUIVALENTE</t>
  </si>
  <si>
    <t>11.92.21</t>
  </si>
  <si>
    <t>PARAFUSO SEXT.AÇO INOX ROSCA SOB. M6X45MM TEL-5346 OU EQUIVALENTE</t>
  </si>
  <si>
    <t>11.92.22</t>
  </si>
  <si>
    <t>PORCA SEXTAVADA EM AÇO INOX REF. TEL-5414 OU EQUIVALENTE</t>
  </si>
  <si>
    <t>11.92.23</t>
  </si>
  <si>
    <t>PARAFUSO FENDA AUTOTARRAXANTE INOX 4,2X32MM</t>
  </si>
  <si>
    <t>11.92.24</t>
  </si>
  <si>
    <t>ABRACADEIRA PVC TIPO COLAR 1"</t>
  </si>
  <si>
    <t>11.92.25</t>
  </si>
  <si>
    <t>BARRA CHATA DE ALUMINIO 7/8"X1/8"X3000MM</t>
  </si>
  <si>
    <t>11.92.26</t>
  </si>
  <si>
    <t>MASTRO DN = 1 1/2" 3M</t>
  </si>
  <si>
    <t>11.92.27</t>
  </si>
  <si>
    <t>PARA RAIO TIPO FRANKLIN 4PONTAS LATAO CROMADO350MM</t>
  </si>
  <si>
    <t>11.92.28</t>
  </si>
  <si>
    <t>ARRUELA DE PRESSAO EM ACO INOX REF. TEL-5303 OU EQUIVALENTE</t>
  </si>
  <si>
    <t>11.92.30</t>
  </si>
  <si>
    <t>CX.INSPECAO EM PVC 300X300MM TAMPA FOFO TIPO SOLO</t>
  </si>
  <si>
    <t>11.92.31</t>
  </si>
  <si>
    <t>11.92.32</t>
  </si>
  <si>
    <t>BARRA GALVANIZADA A FOGO DIAM. 3/8"X3,4M (RE-BAR)</t>
  </si>
  <si>
    <t>11.92.33</t>
  </si>
  <si>
    <t>TERMINAL EM LATAO 16-50MM2 TEL-5099 OU EQUIVALENTE</t>
  </si>
  <si>
    <t>11.92.34</t>
  </si>
  <si>
    <t>SUPORTE EM LATAO DIAMETRO 1/4"</t>
  </si>
  <si>
    <t>11.92.42</t>
  </si>
  <si>
    <t>CAIXA DE EQUALIZACAO 40X40X15CM COM 11 TERMINAIS</t>
  </si>
  <si>
    <t>11.92.43</t>
  </si>
  <si>
    <t>MOLDE PPS 35-2 PARA SOLDA EXOTERMICA</t>
  </si>
  <si>
    <t>11.92.44</t>
  </si>
  <si>
    <t>CARTUCHO Nº45 PARA SOLDA EXOTERMICA</t>
  </si>
  <si>
    <t>11.92.45</t>
  </si>
  <si>
    <t>ALICATE PEQUENO Z-200</t>
  </si>
  <si>
    <t>11.92.46</t>
  </si>
  <si>
    <t>SELANTE ELASTICO MONOCOMPONENTE A BASE DE POLIURETANO PARA JUNTAS DIVERSAS 310ML</t>
  </si>
  <si>
    <t>11.92.48</t>
  </si>
  <si>
    <t>TERMINAL COMPRES.COBRE ESTANH. 1 FURO 50MM TEL5050 OU EQUIVALENTE</t>
  </si>
  <si>
    <t>11.92.49</t>
  </si>
  <si>
    <t>CARTUCHO P/ SOLDA NUMERO 115 TEL-99115 OU EQUIVALENTE</t>
  </si>
  <si>
    <t>11.93</t>
  </si>
  <si>
    <t>PROTECAO INTERNA - CONTRA SURTO</t>
  </si>
  <si>
    <t>11.93.02</t>
  </si>
  <si>
    <t>SUPRESSOR DE SURTO VCL 275V 45KA CLAMPER/EQUIVALENTE</t>
  </si>
  <si>
    <t>MARCENARIA</t>
  </si>
  <si>
    <t>12.50</t>
  </si>
  <si>
    <t>FECHADURA, TARJETA E DOBRADIÇA</t>
  </si>
  <si>
    <t>SERRALHERIA</t>
  </si>
  <si>
    <t>13.31</t>
  </si>
  <si>
    <t>PORTAO EM TELA</t>
  </si>
  <si>
    <t>13.38</t>
  </si>
  <si>
    <t>GRADES</t>
  </si>
  <si>
    <t>13.38.27</t>
  </si>
  <si>
    <t>GRADIL NYLOFOR H=1.03 M INCLUSIVE POSTE OU EQUIVALENTE</t>
  </si>
  <si>
    <t>13.38.28</t>
  </si>
  <si>
    <t>GRADIL NYLOFOR H=1.53 M INCLUSIVE POSTE OU EQUIVALENTE</t>
  </si>
  <si>
    <t>13.38.29</t>
  </si>
  <si>
    <t>GRADIL NYLOFOR H=2.03 M INCLUSIVE POSTE OU EQUIVALENTE</t>
  </si>
  <si>
    <t>13.38.30</t>
  </si>
  <si>
    <t>GRADIL NYLOFOR H=2.43 M INCLUSIVE POSTE OU EQUIVALENTE</t>
  </si>
  <si>
    <t>13.40</t>
  </si>
  <si>
    <t>GUARDA-CORPO E CORRIMAO</t>
  </si>
  <si>
    <t>13.40.53</t>
  </si>
  <si>
    <t>BARRA DE APOIO EM AÇO INOX P/LAVATÓRIO RETANGULAR D=32MM L=49X64X49CM E=1,5MM (ABNT NBR 9050:2020)</t>
  </si>
  <si>
    <t>13.40.55</t>
  </si>
  <si>
    <t>BARRA DE APOIO EM AÇO INOX P/LAVATÓRIO DE CANTO D=32MM E=1,5MM (ABNT NBR 9050:2020)</t>
  </si>
  <si>
    <t>13.40.56</t>
  </si>
  <si>
    <t>BARRA DE APOIO EM AÇO INOX RETA D=32MM L=80CM E=1,5MM (ABNT NBR 9050:2020)</t>
  </si>
  <si>
    <t>13.40.57</t>
  </si>
  <si>
    <t>BARRA DE APOIO EM AÇO INOX LATERAL COM REFORÇO D=32MM L= 80CM E=1,5MM (ABNT NBR 9050:2020)</t>
  </si>
  <si>
    <t>13.40.58</t>
  </si>
  <si>
    <t>BARRA DE APOIO EM AÇO INOX EM "L" D=32MM 70X70CM E=1,5MM (ABNT NBR 9050:2020)</t>
  </si>
  <si>
    <t>13.40.59</t>
  </si>
  <si>
    <t>BARRA DE APOIO EM AÇO INOX RETA D=32MM L=40CM E=1,5MM (ABNT NBR 9050:2020)</t>
  </si>
  <si>
    <t>13.40.65</t>
  </si>
  <si>
    <t>BARRA APOIO DEFICIENTE TUBO METAL.CROMADO D=1 1/2"</t>
  </si>
  <si>
    <t>13.55</t>
  </si>
  <si>
    <t>ACESSORIOS E PEÇAS COMPLEMENTARES</t>
  </si>
  <si>
    <t>13.55.01</t>
  </si>
  <si>
    <t>ALÇAPAO - 60X60 CM, CAIXILHO CHAPA 18</t>
  </si>
  <si>
    <t>13.55.02</t>
  </si>
  <si>
    <t>ALÇAPAO - 80X80 CM, CAIXILHO CHAPA 18</t>
  </si>
  <si>
    <t>13.55.21</t>
  </si>
  <si>
    <t>ESCADA MARINHEIRO-TB GALV.D=3/4" C/ GRADIL-TIPO 2</t>
  </si>
  <si>
    <t>13.55.30</t>
  </si>
  <si>
    <t>BATE-RODAS EM TUBO GALVANIZADO PINTADO D=3"</t>
  </si>
  <si>
    <t>REVESTIMENTOS</t>
  </si>
  <si>
    <t>14.05</t>
  </si>
  <si>
    <t>REVESTIMENTO COM ARGAMASSA DE CIMENTO, CAL E AREIA</t>
  </si>
  <si>
    <t>14.05.05</t>
  </si>
  <si>
    <t>CHAPISCO COM ARGAMASSA 1:3 CIM./AREIA, A COLHER</t>
  </si>
  <si>
    <t>14.05.07</t>
  </si>
  <si>
    <t>CHAPISCO COM ARGAMASSA 1:3 CIM./AREIA, A PENEIRA</t>
  </si>
  <si>
    <t>14.05.21</t>
  </si>
  <si>
    <t>EMBOÇO COM ARGAMASSA 1:6 CIMENTO E AREIA</t>
  </si>
  <si>
    <t>14.05.31</t>
  </si>
  <si>
    <t>REBOCO COM ARGAMASSA 1:7 CIMENTO E AREIA</t>
  </si>
  <si>
    <t>14.05.34</t>
  </si>
  <si>
    <t>REBOCO COM ARGAMASSA 1:4</t>
  </si>
  <si>
    <t>14.05.41</t>
  </si>
  <si>
    <t>REBOCO COM ARGAMASSA 1:4 E SIKA 1 /EQUIVALENTE</t>
  </si>
  <si>
    <t>14.05.43</t>
  </si>
  <si>
    <t>REBOCO COM ARGAMASSA 1:4 NATADO (BARRA LISA)</t>
  </si>
  <si>
    <t>14.05.61</t>
  </si>
  <si>
    <t>REBOCO TIPO MASSA FINA COM ARGAMASSA 1:7</t>
  </si>
  <si>
    <t>14.05.71</t>
  </si>
  <si>
    <t>SULCO NO REBOCO LARGURA=2CM</t>
  </si>
  <si>
    <t>14.05.77</t>
  </si>
  <si>
    <t>ABERTURA DE JUNTA EM ARGAMASSA DE REVEST.L=1 A 2CM</t>
  </si>
  <si>
    <t>14.06</t>
  </si>
  <si>
    <t>REVESTIMENTO COM ARGAMASSA ESPECIAL</t>
  </si>
  <si>
    <t>14.06.01</t>
  </si>
  <si>
    <t>REVESTIMENTO COM ARGAMASSA BARITADA</t>
  </si>
  <si>
    <t>14.07</t>
  </si>
  <si>
    <t>REVESTIMENTO INTERNO EM GESSO</t>
  </si>
  <si>
    <t>14.07.01</t>
  </si>
  <si>
    <t>REVESTIMENTO DE PAREDES INTERNAS E TETOS EM GESSO</t>
  </si>
  <si>
    <t>14.17</t>
  </si>
  <si>
    <t>REVESTIMENTO COM CERAMICA</t>
  </si>
  <si>
    <t>14.21</t>
  </si>
  <si>
    <t>REVESTIMENTO COM PEDRA</t>
  </si>
  <si>
    <t>14.21.03</t>
  </si>
  <si>
    <t>ARREMATE EM ARDOSIA H=5CM</t>
  </si>
  <si>
    <t>14.21.05</t>
  </si>
  <si>
    <t>ARDOSIA 40 X 40 CM</t>
  </si>
  <si>
    <t>14.21.10</t>
  </si>
  <si>
    <t>MARMORE BRANCO NACIONAL, E= 2 CM</t>
  </si>
  <si>
    <t>14.21.11</t>
  </si>
  <si>
    <t>GRANITO CINZA CORUMBA E=2CM</t>
  </si>
  <si>
    <t>14.35</t>
  </si>
  <si>
    <t>COMPLEMENTO PARA ARREMATE CERAMICO</t>
  </si>
  <si>
    <t>14.35.02</t>
  </si>
  <si>
    <t>CANTONEIRA ALUMINIO P/ ACABAMENTO DE QUINA DS-020</t>
  </si>
  <si>
    <t>PISOS, RODAPES, SOLEIRAS E PEITORIS</t>
  </si>
  <si>
    <t>15.02</t>
  </si>
  <si>
    <t>15.02.05</t>
  </si>
  <si>
    <t>E= 6,0 CM, SEM JUNTA FCK&gt;= 20 MPA (MANUAL)</t>
  </si>
  <si>
    <t>15.02.07</t>
  </si>
  <si>
    <t>E=  8,0 CM, SEM JUNTA FCK &gt;= 20 MPA (MANUAL)</t>
  </si>
  <si>
    <t>15.02.09</t>
  </si>
  <si>
    <t>E= 10,0 CM, SEM JUNTA FCK &gt;= 20MPA</t>
  </si>
  <si>
    <t>15.02.15</t>
  </si>
  <si>
    <t>E=  6 CM, COM JUNTA DE MADEIRA DE 2 X 2 M</t>
  </si>
  <si>
    <t>15.02.17</t>
  </si>
  <si>
    <t>E=  8 CM, COM JUNTA DE MADEIRA DE 2 X 2 M</t>
  </si>
  <si>
    <t>15.02.19</t>
  </si>
  <si>
    <t>E= 10 CM, COM JUNTA DE MADEIRA DE 2 X 2 M</t>
  </si>
  <si>
    <t>15.04</t>
  </si>
  <si>
    <t>CONTRAPISO DESEMPENADO, COM ARG.1:3 SEM JUNTA</t>
  </si>
  <si>
    <t>15.04.05</t>
  </si>
  <si>
    <t>E= 2,0 CM</t>
  </si>
  <si>
    <t>15.04.06</t>
  </si>
  <si>
    <t>E= 2,5 CM</t>
  </si>
  <si>
    <t>15.04.07</t>
  </si>
  <si>
    <t>E= 3,0 CM</t>
  </si>
  <si>
    <t>15.05</t>
  </si>
  <si>
    <t>PISO CIMENT.DESEMP.FELTRADO,ARG.1:3,JUNTA PL.17X3M</t>
  </si>
  <si>
    <t>15.05.06</t>
  </si>
  <si>
    <t>E= 2,5 CM, COM JUNTA DE 2 X 2 M</t>
  </si>
  <si>
    <t>15.05.07</t>
  </si>
  <si>
    <t>E= 3,0 CM, COM JUNTA DE 2 X 2 M</t>
  </si>
  <si>
    <t>15.05.16</t>
  </si>
  <si>
    <t>E= 2,5 CM, COM JUNTA DE 1 X 1 M</t>
  </si>
  <si>
    <t>15.05.17</t>
  </si>
  <si>
    <t>E= 3,0 CM, COM JUNTA DE 1 X 1 M</t>
  </si>
  <si>
    <t>15.05.26</t>
  </si>
  <si>
    <t>E= 2,5 CM, COM JUNTA DE 0,60 X 0,60 M</t>
  </si>
  <si>
    <t>15.05.27</t>
  </si>
  <si>
    <t>E= 3,0 CM, COM JUNTA DE 0,60 X 0,60 M</t>
  </si>
  <si>
    <t>15.06</t>
  </si>
  <si>
    <t>PISO CIMENTADO NATADO COM ARGAMASSA 1:3, SEM JUNTA</t>
  </si>
  <si>
    <t>15.06.05</t>
  </si>
  <si>
    <t>15.06.06</t>
  </si>
  <si>
    <t>15.06.07</t>
  </si>
  <si>
    <t>15.07</t>
  </si>
  <si>
    <t>PISO CIMENTADO NATADO COM ARG.1:3 JUNTA PL. 17x3MM</t>
  </si>
  <si>
    <t>15.07.06</t>
  </si>
  <si>
    <t>E= 2,5 CM COM JUNTA DE 2 X 2 M</t>
  </si>
  <si>
    <t>15.07.07</t>
  </si>
  <si>
    <t>E= 3,0 CM COM JUNTA DE 2 X 2 M</t>
  </si>
  <si>
    <t>15.07.16</t>
  </si>
  <si>
    <t>E= 2,5 CM COM JUNTA DE 1 X 1 M</t>
  </si>
  <si>
    <t>15.07.17</t>
  </si>
  <si>
    <t>E= 3,0 CM COM JUNTA DE 1 X 1 M</t>
  </si>
  <si>
    <t>15.07.26</t>
  </si>
  <si>
    <t>E= 2,5 CM COM JUNTA DE 0,60 X 0,60 M</t>
  </si>
  <si>
    <t>15.07.27</t>
  </si>
  <si>
    <t>E= 3,0 CM COM JUNTA DE 0,60 X 0,60 M</t>
  </si>
  <si>
    <t>15.08</t>
  </si>
  <si>
    <t>PISO CIMENTADO ACAB. LISO ARGAMASSA 1:3 JUNTA SECA</t>
  </si>
  <si>
    <t>15.08.01</t>
  </si>
  <si>
    <t>15.08.02</t>
  </si>
  <si>
    <t>15.15</t>
  </si>
  <si>
    <t>PISO DE MADEIRA</t>
  </si>
  <si>
    <t>15.15.05</t>
  </si>
  <si>
    <t>TACO DE IPE EXTRA 7 X 21 CM</t>
  </si>
  <si>
    <t>15.17</t>
  </si>
  <si>
    <t>PISO CERAMICO</t>
  </si>
  <si>
    <t>15.20</t>
  </si>
  <si>
    <t>PISO DE PEDRA EM PLACAS</t>
  </si>
  <si>
    <t>15.20.05</t>
  </si>
  <si>
    <t>15.20.07</t>
  </si>
  <si>
    <t>MARMORE BRANCO NACIONAL E= 2 CM</t>
  </si>
  <si>
    <t>15.20.09</t>
  </si>
  <si>
    <t>MARMORE BRANCO NACIONAL E= 3 CM</t>
  </si>
  <si>
    <t>15.22</t>
  </si>
  <si>
    <t>PISO DE LADRILHO HIDRAULICO</t>
  </si>
  <si>
    <t>15.22.05</t>
  </si>
  <si>
    <t>20 X 20 CM, NA COR NATURAL</t>
  </si>
  <si>
    <t>15.22.10</t>
  </si>
  <si>
    <t>20 X 20 CM, DIRECIONAL EM COR AMARELA/VERMELHA</t>
  </si>
  <si>
    <t>15.22.11</t>
  </si>
  <si>
    <t>20 X 20 CM, TATIL EM COR AMARELA/VERMELHA</t>
  </si>
  <si>
    <t>15.25</t>
  </si>
  <si>
    <t>PISO VINILICO E DE BORRACHA</t>
  </si>
  <si>
    <t>15.25.05</t>
  </si>
  <si>
    <t>PISO VINILICO 30 X 30 CM E= 2 MM FIXADO COM COLA</t>
  </si>
  <si>
    <t>15.25.25</t>
  </si>
  <si>
    <t>PISO DE BORRACHA PASTILHADO 50X50CMX3MM C/ COLA PLURIG.</t>
  </si>
  <si>
    <t>15.25.26</t>
  </si>
  <si>
    <t>15.33</t>
  </si>
  <si>
    <t>PISO DE TIJOLO</t>
  </si>
  <si>
    <t>15.33.05</t>
  </si>
  <si>
    <t>CERAMICO MACIÇO PRENSADO, TIPO MORGAN OU EQUIVALENTE</t>
  </si>
  <si>
    <t>15.35</t>
  </si>
  <si>
    <t>15.37</t>
  </si>
  <si>
    <t>15.37.05</t>
  </si>
  <si>
    <t>CALÇADA PORTUGUESA-FORNEC. E ASSENT.,INCL. COLCHAO</t>
  </si>
  <si>
    <t>15.37.10</t>
  </si>
  <si>
    <t>REMOÇAO E REASSENTAMENTO DE CALÇADA PORTUGUESA</t>
  </si>
  <si>
    <t>15.40</t>
  </si>
  <si>
    <t>RODAPE DE MADEIRA</t>
  </si>
  <si>
    <t>15.40.04</t>
  </si>
  <si>
    <t>SUCUPIRA OU IPE H= 7 CM</t>
  </si>
  <si>
    <t>15.46</t>
  </si>
  <si>
    <t>RODAPE DE PEDRA</t>
  </si>
  <si>
    <t>15.46.02</t>
  </si>
  <si>
    <t>ARDOSIA H= 5 CM</t>
  </si>
  <si>
    <t>15.46.04</t>
  </si>
  <si>
    <t>ARDOSIA H= 7 CM</t>
  </si>
  <si>
    <t>15.46.08</t>
  </si>
  <si>
    <t>MARMORE BRANCO, H= 7 CM</t>
  </si>
  <si>
    <t>15.48</t>
  </si>
  <si>
    <t>RODAPE DE ARGAMASSA 1:3</t>
  </si>
  <si>
    <t>15.48.02</t>
  </si>
  <si>
    <t>H= 5 CM</t>
  </si>
  <si>
    <t>15.48.04</t>
  </si>
  <si>
    <t>H= 7 CM</t>
  </si>
  <si>
    <t>15.54</t>
  </si>
  <si>
    <t>SOLEIRA DE PEDRA</t>
  </si>
  <si>
    <t>15.54.02</t>
  </si>
  <si>
    <t>SOLEIRA DE MARMORE BRANCO, E= 2 CM</t>
  </si>
  <si>
    <t>15.54.03</t>
  </si>
  <si>
    <t>SOLEIRA DE MARMORE BRANCO, E= 3 CM</t>
  </si>
  <si>
    <t>15.54.05</t>
  </si>
  <si>
    <t>SOLEIRA DE ARDOSIA, E= 2 CM</t>
  </si>
  <si>
    <t>15.54.07</t>
  </si>
  <si>
    <t>SOLEIRA DE GRANITO CINZA CORUMBA E= 2 CM</t>
  </si>
  <si>
    <t>15.58</t>
  </si>
  <si>
    <t>PEITORIL DE PEDRA</t>
  </si>
  <si>
    <t>15.58.02</t>
  </si>
  <si>
    <t>PEITORIL DE MARMORE BRANCO, E= 2 CM</t>
  </si>
  <si>
    <t>15.58.03</t>
  </si>
  <si>
    <t>PEITORIL DE MARMORE BRANCO, E= 3 CM</t>
  </si>
  <si>
    <t>15.58.05</t>
  </si>
  <si>
    <t>PEITORIL DE ARDOSIA,  E= 2 CM</t>
  </si>
  <si>
    <t>15.60</t>
  </si>
  <si>
    <t>PEITORIL DE CONCRETO</t>
  </si>
  <si>
    <t>15.60.20</t>
  </si>
  <si>
    <t>FCK &gt;= 20 MPA, L= 20 CM</t>
  </si>
  <si>
    <t>15.60.25</t>
  </si>
  <si>
    <t>FCK &gt;= 20 MPA, L= 25 CM</t>
  </si>
  <si>
    <t>15.60.36</t>
  </si>
  <si>
    <t>FCK &gt;= 20 MPA, L= 36 CM</t>
  </si>
  <si>
    <t>15.60.40</t>
  </si>
  <si>
    <t>FCK &gt;= 20 MPA, L= 40 CM</t>
  </si>
  <si>
    <t>15.60.56</t>
  </si>
  <si>
    <t>FCK &gt;= 20 MPA, L= 56 CM</t>
  </si>
  <si>
    <t>15.60.60</t>
  </si>
  <si>
    <t>FCK &gt;= 20 MPA, P/ J1, COM C=2,20M</t>
  </si>
  <si>
    <t>15.60.61</t>
  </si>
  <si>
    <t>FCK &gt;= 20 MPA, P/ J7, COM C=3,20M</t>
  </si>
  <si>
    <t>VIDROS, ESPELHOS E ACESSORIOS</t>
  </si>
  <si>
    <t>16.02</t>
  </si>
  <si>
    <t>16.20</t>
  </si>
  <si>
    <t>PINTURA</t>
  </si>
  <si>
    <t>17.44</t>
  </si>
  <si>
    <t>TRATAMENTO (SUPERF.CONCR.PEDRAS ALVENARIA/CERAMICOS)</t>
  </si>
  <si>
    <t>17.44.01</t>
  </si>
  <si>
    <t>POLIMENTO INCLUS. ESTUCAMENTO DE CONCRETO APARENTE</t>
  </si>
  <si>
    <t>17.44.03</t>
  </si>
  <si>
    <t>VERNIZ ACRILICO SOBRE CONCRETO APARENTE A 2 DEMAOS</t>
  </si>
  <si>
    <t>17.44.05</t>
  </si>
  <si>
    <t>SILICONE SOBRE CONCRETO</t>
  </si>
  <si>
    <t>17.44.07</t>
  </si>
  <si>
    <t>SILICONE SOBRE  ALVENARIA, PEDRA OU CERAMICOS</t>
  </si>
  <si>
    <t>SERVICOS DIVERSOS</t>
  </si>
  <si>
    <t>18.02</t>
  </si>
  <si>
    <t>EQUIPAMENTOS ESPORTIVOS</t>
  </si>
  <si>
    <t>18.02.05</t>
  </si>
  <si>
    <t>TRAVE FUTEBOL SALAO F.G. D=76MM C/REDE NYLON DUPLO</t>
  </si>
  <si>
    <t>18.02.08</t>
  </si>
  <si>
    <t>TRAVE FUTEBOL CAMPO F.G. D=100MM REDE NYLON DUPLO</t>
  </si>
  <si>
    <t>18.02.13</t>
  </si>
  <si>
    <t>REDE VOLEY COM MASTROS DE TUBOS F.G. D=76MM</t>
  </si>
  <si>
    <t>18.02.17</t>
  </si>
  <si>
    <t>REDE DE PETECA COM MASTROS DE TUBOS F.G. D=76MM</t>
  </si>
  <si>
    <t>18.02.23</t>
  </si>
  <si>
    <t>TABELA BASQUETE OFICIAL C/ESTR. SUPORTE PISO</t>
  </si>
  <si>
    <t>18.05</t>
  </si>
  <si>
    <t>PLACAS</t>
  </si>
  <si>
    <t>18.05.03</t>
  </si>
  <si>
    <t>DE DENOMINAÇAO DE RUA, EM FERRO ESMALTADO 45X20 CM</t>
  </si>
  <si>
    <t>18.05.05</t>
  </si>
  <si>
    <t>DE INAUGURAÇAO, EM ALUMINIO FUNDIDO 60 X 40 CM</t>
  </si>
  <si>
    <t>18.05.17</t>
  </si>
  <si>
    <t>DE ALUMINIO FUNDIDO 3 X 3 CM C/ NUMERAÇAO DE PORTA</t>
  </si>
  <si>
    <t>18.05.21</t>
  </si>
  <si>
    <t>CHAPINHA DE ALUMINIO/LATAO, D= 3CM, C/ Nº IMPRESSO</t>
  </si>
  <si>
    <t>18.05.22</t>
  </si>
  <si>
    <t>PLACA ALUM.ANODIZADO NATURAL 25X25CM,E=1,5MM IDENT</t>
  </si>
  <si>
    <t>18.05.23</t>
  </si>
  <si>
    <t>PLACA CHAPA AÇO ESCOVADO 25X12CM,E=1,0MM P/IDENTIF</t>
  </si>
  <si>
    <t>18.05.24</t>
  </si>
  <si>
    <t>PLACA ALUM.ANOD.70X61CM,FIX.C/METALON C/ 6 INDIC.</t>
  </si>
  <si>
    <t>18.05.25</t>
  </si>
  <si>
    <t>PLACA 1,20X1,30M C/MOLDURA TUBO D=50MM CHAPA 50CM</t>
  </si>
  <si>
    <t>18.05.26</t>
  </si>
  <si>
    <t>PLACA 1,20X1,30M C/MOLDURA TUBO D=50MM CHAPA 90CM</t>
  </si>
  <si>
    <t>18.05.27</t>
  </si>
  <si>
    <t>PLACA CHAPA INOX ESCOV.70X28CM C/2 INDIC.FIX.LAJE</t>
  </si>
  <si>
    <t>18.05.28</t>
  </si>
  <si>
    <t>PLACA CHAPA INOX ESCOV.70X44CM C/3 INDIC.FIX.LAJE</t>
  </si>
  <si>
    <t>18.05.29</t>
  </si>
  <si>
    <t>PLACA ALUM.15X15CM,C/PICTOGRAMA PELICULA ADESIVA</t>
  </si>
  <si>
    <t>18.06</t>
  </si>
  <si>
    <t>SINALIZAÇÃO TÁTIL E PLACAS EM BRAILLE</t>
  </si>
  <si>
    <t>18.06.01</t>
  </si>
  <si>
    <t>PLACA TÁTIL EM BRAILLE ALUMÍNIO 30X10 CM &lt;= 3 PALAVRAS</t>
  </si>
  <si>
    <t>18.06.02</t>
  </si>
  <si>
    <t>PLACA TÁTIL EM BRAILLE ALUMÍNIO 30X10 CM (PALAV./SIMB)</t>
  </si>
  <si>
    <t>18.06.04</t>
  </si>
  <si>
    <t>PLACA TÁTIL EM BRAILLE ALUMÍNIO 20X8 CM (1 PALAVRA)</t>
  </si>
  <si>
    <t>18.06.05</t>
  </si>
  <si>
    <t>PLACA TÁTIL EM BRAILLE ALUMÍNIO 7X4 CM (ANDARES:T,1,2)</t>
  </si>
  <si>
    <t>18.06.06</t>
  </si>
  <si>
    <t>PLACA EM BRAILLE ALUM. 10X3 CM CORRIMAO (EX:INICIO/FIM)</t>
  </si>
  <si>
    <t>18.06.07</t>
  </si>
  <si>
    <t>PLACA EM BRAILLE ALUM. 10X3 CM CORRIMAO (EX:ANDAR 2)</t>
  </si>
  <si>
    <t>18.06.20</t>
  </si>
  <si>
    <t>ANEL PARA CORRIMAO PLASTICO EM ABS PRETO OU CINZA</t>
  </si>
  <si>
    <t>18.06.21</t>
  </si>
  <si>
    <t>ANEL PLASTICO ABS CROMADO PARA CORRIMAO</t>
  </si>
  <si>
    <t>18.06.22</t>
  </si>
  <si>
    <t>ANEL DE BORRACHA FLEXÍVEL PRETO PARA CORRIMAO</t>
  </si>
  <si>
    <t>18.06.30</t>
  </si>
  <si>
    <t>FAIXA P/ DEGRAUS 3X20 CM CORES AMARELO,AZUL,PRETO</t>
  </si>
  <si>
    <t>18.06.31</t>
  </si>
  <si>
    <t>FAIXA P/ DEGRAUS REFLETIVA 3X20 CM</t>
  </si>
  <si>
    <t>18.08</t>
  </si>
  <si>
    <t>BANCADA</t>
  </si>
  <si>
    <t>18.08.05</t>
  </si>
  <si>
    <t>DE CONCRETO APOIADA EM PAREDES</t>
  </si>
  <si>
    <t>18.08.08</t>
  </si>
  <si>
    <t>DE CONCRETO APOIADA EM CONSOLE DE METALON</t>
  </si>
  <si>
    <t>18.08.27</t>
  </si>
  <si>
    <t>DE MARMORE BRANCO E=2CM APOIADA EM CONSOLE METALON</t>
  </si>
  <si>
    <t>18.08.31</t>
  </si>
  <si>
    <t>DE ARDOSIA E=2 CM APOIADA CONSOLE METALON</t>
  </si>
  <si>
    <t>18.08.33</t>
  </si>
  <si>
    <t>DE ARDOSIA E= 2 CM, APOIADA EM PAREDES</t>
  </si>
  <si>
    <t>18.08.39</t>
  </si>
  <si>
    <t>DE GRANITO CINZA CORUMBA 2CM APOIADA CONSOLE MET</t>
  </si>
  <si>
    <t>18.08.41</t>
  </si>
  <si>
    <t>DE GRANITO CINZA CORUMBA 2CM APOIADA EM PAREDES</t>
  </si>
  <si>
    <t>18.08.86</t>
  </si>
  <si>
    <t>RODABANCA EM ARDOSIA E=2CM, H=7CM</t>
  </si>
  <si>
    <t>18.08.92</t>
  </si>
  <si>
    <t>RODABANCA EM MARMORE BRANCO, E= 2 CM  H= 7 CM</t>
  </si>
  <si>
    <t>18.08.97</t>
  </si>
  <si>
    <t>RODABANCA EM GRANITO CINZA CORUMBA E=2CM H=10CM</t>
  </si>
  <si>
    <t>18.09</t>
  </si>
  <si>
    <t>PRATELEIRA</t>
  </si>
  <si>
    <t>18.09.09</t>
  </si>
  <si>
    <t>DE ARDOSIA E=2 CM FIXADA EM PAREDES</t>
  </si>
  <si>
    <t>18.09.10</t>
  </si>
  <si>
    <t>DE ARDOSIA E=2 CM APOIADA EM CONSOLE DE METALON</t>
  </si>
  <si>
    <t>18.09.12</t>
  </si>
  <si>
    <t>DE MARMORE DE BRANCO E=2CM APOIADA CONSOLE METALON</t>
  </si>
  <si>
    <t>18.09.13</t>
  </si>
  <si>
    <t>DE GRANITO CINZA CORUMBA E=2CM EMBUTIDA PAREDE</t>
  </si>
  <si>
    <t>18.09.16</t>
  </si>
  <si>
    <t>DE CONCRETO APOIADA EM CONSOLE METALON 20X30MM</t>
  </si>
  <si>
    <t>BANCOS E MESAS</t>
  </si>
  <si>
    <t>18.10.01</t>
  </si>
  <si>
    <t>PLACA DE CONCR. APOIADA ALV. TIJ. MACIÇO REBOCADA</t>
  </si>
  <si>
    <t>18.10.02</t>
  </si>
  <si>
    <t>DE CONCRETO 0,30X1,50X0,40M</t>
  </si>
  <si>
    <t>18.10.03</t>
  </si>
  <si>
    <t>BANCO PRE-MOLDADO CONCRETO 45X150X45CM PREMO/EQUIVALENTE</t>
  </si>
  <si>
    <t>18.10.06</t>
  </si>
  <si>
    <t>BANCO DE CONCRETO MOLDADO IN LOCO L=50CM E H= 40CM</t>
  </si>
  <si>
    <t>18.41</t>
  </si>
  <si>
    <t>18.41.01</t>
  </si>
  <si>
    <t>ROTACAO DIAGONAL DUPLA - APARELHO TRIPLO CONJUGADO</t>
  </si>
  <si>
    <t>18.41.04</t>
  </si>
  <si>
    <t>ESQUI TRIPLO CONJUGADO</t>
  </si>
  <si>
    <t>18.41.05</t>
  </si>
  <si>
    <t>SIMULADOR DE CAMINHADA TRIPLO CONJUGADO</t>
  </si>
  <si>
    <t>18.41.06</t>
  </si>
  <si>
    <t>SIMULADOR DE CAVALGADA TRIPLO CONJUGADO</t>
  </si>
  <si>
    <t>18.41.07</t>
  </si>
  <si>
    <t>SIMULADOR DE REMO (REMADA SENTADA)</t>
  </si>
  <si>
    <t>18.52</t>
  </si>
  <si>
    <t>EQUIPAMENTOS PARA PLAYGROUND</t>
  </si>
  <si>
    <t>18.52.27</t>
  </si>
  <si>
    <t>AMARELINHA - PINTADA NO PISO</t>
  </si>
  <si>
    <t>DRENAGEM</t>
  </si>
  <si>
    <t>19.03</t>
  </si>
  <si>
    <t>TUBO CORRUGADO PEAD NÃO PERFURADO, PAREDE DUPLA, INTERNA LISA, NBR 21138-3, SN-4 OU EQUIV.</t>
  </si>
  <si>
    <t>19.03.01</t>
  </si>
  <si>
    <t>DN=300MM</t>
  </si>
  <si>
    <t>19.03.04</t>
  </si>
  <si>
    <t>DN=600MM</t>
  </si>
  <si>
    <t>19.03.08</t>
  </si>
  <si>
    <t>DN=1200MM</t>
  </si>
  <si>
    <t>19.03.10</t>
  </si>
  <si>
    <t>DN=400MM</t>
  </si>
  <si>
    <t>19.03.11</t>
  </si>
  <si>
    <t>DN=800MM</t>
  </si>
  <si>
    <t>19.04</t>
  </si>
  <si>
    <t>REDE TUB. CONCRETO CIMENTO ARI PLUS RS CLASSE PA-1</t>
  </si>
  <si>
    <t>19.04.01</t>
  </si>
  <si>
    <t>DN=  400 MM</t>
  </si>
  <si>
    <t>19.04.02</t>
  </si>
  <si>
    <t>DN=  500 MM</t>
  </si>
  <si>
    <t>19.04.03</t>
  </si>
  <si>
    <t>DN=  600 MM</t>
  </si>
  <si>
    <t>19.04.05</t>
  </si>
  <si>
    <t>DN=  800 MM</t>
  </si>
  <si>
    <t>19.04.07</t>
  </si>
  <si>
    <t>DN= 1000 MM</t>
  </si>
  <si>
    <t>19.04.09</t>
  </si>
  <si>
    <t>DN= 1200 MM</t>
  </si>
  <si>
    <t>19.04.11</t>
  </si>
  <si>
    <t>DN= 1500 MM</t>
  </si>
  <si>
    <t>19.05</t>
  </si>
  <si>
    <t>REDE TUB. CONCRETO CIMENTO ARI PLUS RS CLASSE PA-2</t>
  </si>
  <si>
    <t>19.05.01</t>
  </si>
  <si>
    <t>19.05.02</t>
  </si>
  <si>
    <t>19.05.03</t>
  </si>
  <si>
    <t>19.05.05</t>
  </si>
  <si>
    <t>19.05.07</t>
  </si>
  <si>
    <t>19.05.09</t>
  </si>
  <si>
    <t>19.05.11</t>
  </si>
  <si>
    <t>19.06</t>
  </si>
  <si>
    <t>REDE TUB.CONCRETO CIMENTO ARI PLUS RS CLASSE PA-3</t>
  </si>
  <si>
    <t>19.06.03</t>
  </si>
  <si>
    <t>19.06.05</t>
  </si>
  <si>
    <t>19.06.07</t>
  </si>
  <si>
    <t>19.06.09</t>
  </si>
  <si>
    <t>19.06.11</t>
  </si>
  <si>
    <t>19.07</t>
  </si>
  <si>
    <t>CONCRETO PARA BERÇO DE REDE TUBULAR</t>
  </si>
  <si>
    <t>19.07.01</t>
  </si>
  <si>
    <t>TRAÇO 1:3:6, INCLUSIVE LANÇAMENTO</t>
  </si>
  <si>
    <t>19.08</t>
  </si>
  <si>
    <t>FORMA PARA BERÇO</t>
  </si>
  <si>
    <t>19.09</t>
  </si>
  <si>
    <t>ESTIVA DE MADEIRA</t>
  </si>
  <si>
    <t>19.09.01</t>
  </si>
  <si>
    <t>PARA REDE TUBULAR METALICA</t>
  </si>
  <si>
    <t>19.10</t>
  </si>
  <si>
    <t>ALA DE REDE TUBULAR</t>
  </si>
  <si>
    <t>19.10.02</t>
  </si>
  <si>
    <t>D=  500 MM</t>
  </si>
  <si>
    <t>19.10.03</t>
  </si>
  <si>
    <t>D=  600 MM</t>
  </si>
  <si>
    <t>19.10.04</t>
  </si>
  <si>
    <t>D=  700 MM</t>
  </si>
  <si>
    <t>19.10.05</t>
  </si>
  <si>
    <t>D=  800 MM</t>
  </si>
  <si>
    <t>19.10.06</t>
  </si>
  <si>
    <t>D=  900 MM</t>
  </si>
  <si>
    <t>19.10.07</t>
  </si>
  <si>
    <t>D= 1000 MM</t>
  </si>
  <si>
    <t>19.10.08</t>
  </si>
  <si>
    <t>D= 1100 MM</t>
  </si>
  <si>
    <t>19.10.09</t>
  </si>
  <si>
    <t>D= 1200 MM</t>
  </si>
  <si>
    <t>19.10.10</t>
  </si>
  <si>
    <t>D= 1300 MM</t>
  </si>
  <si>
    <t>19.10.11</t>
  </si>
  <si>
    <t>D= 1500 MM</t>
  </si>
  <si>
    <t>19.11</t>
  </si>
  <si>
    <t>CAIXA PARA BOCA LOBO</t>
  </si>
  <si>
    <t>19.12</t>
  </si>
  <si>
    <t>ALTEAMENTO DE CAIXA PARA BOCA DE LOBO</t>
  </si>
  <si>
    <t>19.13</t>
  </si>
  <si>
    <t>CONJUNTO QUADRO E GRELHA PARA BOCA DE LOBO</t>
  </si>
  <si>
    <t>19.13.01</t>
  </si>
  <si>
    <t>TIPO A (FERRO FUNDIDO) - PADRAO SUDECAP</t>
  </si>
  <si>
    <t>19.13.02</t>
  </si>
  <si>
    <t>TIPO B (CONCRETO) - PADRAO SUDECAP</t>
  </si>
  <si>
    <t>19.14</t>
  </si>
  <si>
    <t>CANTONEIRA PARA BOCA DE LOBO</t>
  </si>
  <si>
    <t>19.14.01</t>
  </si>
  <si>
    <t>19.14.02</t>
  </si>
  <si>
    <t>19.15</t>
  </si>
  <si>
    <t>CAIXA DE PASSAGEM TIPO A - PADRAO SUDECAP</t>
  </si>
  <si>
    <t>19.15.02</t>
  </si>
  <si>
    <t>19.15.03</t>
  </si>
  <si>
    <t>19.15.04</t>
  </si>
  <si>
    <t>19.15.05</t>
  </si>
  <si>
    <t>19.15.06</t>
  </si>
  <si>
    <t>19.15.07</t>
  </si>
  <si>
    <t>19.15.08</t>
  </si>
  <si>
    <t>19.15.09</t>
  </si>
  <si>
    <t>19.15.10</t>
  </si>
  <si>
    <t>19.15.11</t>
  </si>
  <si>
    <t>19.16</t>
  </si>
  <si>
    <t>CAIXA DE PASSAGEM TIPO B - PADRAO SUDECAP</t>
  </si>
  <si>
    <t>19.16.02</t>
  </si>
  <si>
    <t>19.16.03</t>
  </si>
  <si>
    <t>19.16.04</t>
  </si>
  <si>
    <t>19.16.05</t>
  </si>
  <si>
    <t>19.16.06</t>
  </si>
  <si>
    <t>19.16.07</t>
  </si>
  <si>
    <t>19.16.08</t>
  </si>
  <si>
    <t>19.16.09</t>
  </si>
  <si>
    <t>19.16.10</t>
  </si>
  <si>
    <t>19.16.11</t>
  </si>
  <si>
    <t>19.17</t>
  </si>
  <si>
    <t>CAIXA DE PASSAGEM TIPO C - PADRAO SUDECAP</t>
  </si>
  <si>
    <t>19.17.02</t>
  </si>
  <si>
    <t>19.17.03</t>
  </si>
  <si>
    <t>19.17.04</t>
  </si>
  <si>
    <t>19.17.05</t>
  </si>
  <si>
    <t>19.17.06</t>
  </si>
  <si>
    <t>19.17.07</t>
  </si>
  <si>
    <t>19.17.08</t>
  </si>
  <si>
    <t>19.17.09</t>
  </si>
  <si>
    <t>19.17.10</t>
  </si>
  <si>
    <t>19.17.11</t>
  </si>
  <si>
    <t>19.18</t>
  </si>
  <si>
    <t>POÇO DE VISITA TIPO A - PADRAO SUDECAP</t>
  </si>
  <si>
    <t>19.18.02</t>
  </si>
  <si>
    <t>19.18.03</t>
  </si>
  <si>
    <t>19.18.04</t>
  </si>
  <si>
    <t>19.18.05</t>
  </si>
  <si>
    <t>19.18.06</t>
  </si>
  <si>
    <t>19.18.07</t>
  </si>
  <si>
    <t>19.18.08</t>
  </si>
  <si>
    <t>19.18.09</t>
  </si>
  <si>
    <t>19.18.10</t>
  </si>
  <si>
    <t>19.18.11</t>
  </si>
  <si>
    <t>19.19</t>
  </si>
  <si>
    <t>POÇO DE VISITA TIPO B - PADRAO SUDECAP</t>
  </si>
  <si>
    <t>19.19.02</t>
  </si>
  <si>
    <t>19.19.03</t>
  </si>
  <si>
    <t>19.19.04</t>
  </si>
  <si>
    <t>19.19.05</t>
  </si>
  <si>
    <t>19.19.06</t>
  </si>
  <si>
    <t>19.19.07</t>
  </si>
  <si>
    <t>19.19.08</t>
  </si>
  <si>
    <t>19.19.09</t>
  </si>
  <si>
    <t>19.19.10</t>
  </si>
  <si>
    <t>19.19.11</t>
  </si>
  <si>
    <t>19.20</t>
  </si>
  <si>
    <t>POÇO DE VISITA TIPO C - PADRAO SUDECAP</t>
  </si>
  <si>
    <t>19.20.02</t>
  </si>
  <si>
    <t>19.20.03</t>
  </si>
  <si>
    <t>19.20.04</t>
  </si>
  <si>
    <t>19.20.05</t>
  </si>
  <si>
    <t>19.20.06</t>
  </si>
  <si>
    <t>19.20.07</t>
  </si>
  <si>
    <t>19.20.08</t>
  </si>
  <si>
    <t>19.20.09</t>
  </si>
  <si>
    <t>19.20.10</t>
  </si>
  <si>
    <t>19.20.11</t>
  </si>
  <si>
    <t>19.21</t>
  </si>
  <si>
    <t>CHAMINE DE POÇO DE VISITA - PADRAO SUDECAP</t>
  </si>
  <si>
    <t>19.21.01</t>
  </si>
  <si>
    <t>TIPO A-ALVEN. E=20CM REVESTIDA, C/DEGRAUS AÇO CA25</t>
  </si>
  <si>
    <t>19.21.02</t>
  </si>
  <si>
    <t>TIPO B-ANEL CONCRETO CA-1, C/ DEGRAUS EM AÇO CA 25</t>
  </si>
  <si>
    <t>19.22</t>
  </si>
  <si>
    <t>TAMPAO DE POÇO DE VISITA</t>
  </si>
  <si>
    <t>19.22.02</t>
  </si>
  <si>
    <t>FERRO FUNDIDO NODULAR</t>
  </si>
  <si>
    <t>19.22.03</t>
  </si>
  <si>
    <t>REBAIXAMENTO DE TAMPAO DE PV EM ATE 20 CM</t>
  </si>
  <si>
    <t>19.22.04</t>
  </si>
  <si>
    <t>ALTEAMENTO DE TAMPAO DE PV EM ATE 20 CM</t>
  </si>
  <si>
    <t>19.23</t>
  </si>
  <si>
    <t>DESCIDA D'AGUA TIPO DEGRAU - PADRAO SUDECAP</t>
  </si>
  <si>
    <t>19.23.02</t>
  </si>
  <si>
    <t>19.23.03</t>
  </si>
  <si>
    <t>19.23.04</t>
  </si>
  <si>
    <t>19.23.05</t>
  </si>
  <si>
    <t>19.23.06</t>
  </si>
  <si>
    <t>19.23.07</t>
  </si>
  <si>
    <t>19.23.08</t>
  </si>
  <si>
    <t>19.23.09</t>
  </si>
  <si>
    <t>19.23.10</t>
  </si>
  <si>
    <t>19.23.11</t>
  </si>
  <si>
    <t>19.24</t>
  </si>
  <si>
    <t>DESCIDA D'AGUA TIPO CALHA - PADRAO SUDECAP</t>
  </si>
  <si>
    <t>19.24.02</t>
  </si>
  <si>
    <t>19.24.03</t>
  </si>
  <si>
    <t>19.24.04</t>
  </si>
  <si>
    <t>19.24.05</t>
  </si>
  <si>
    <t>19.24.06</t>
  </si>
  <si>
    <t>19.24.07</t>
  </si>
  <si>
    <t>19.24.08</t>
  </si>
  <si>
    <t>19.24.09</t>
  </si>
  <si>
    <t>19.24.10</t>
  </si>
  <si>
    <t>19.24.11</t>
  </si>
  <si>
    <t>19.25</t>
  </si>
  <si>
    <t>DRENO - PADRAO SUDECAP</t>
  </si>
  <si>
    <t>19.25.01</t>
  </si>
  <si>
    <t>DRENO PADRÃO SUDECAP TIPO A - AREIA GROSSA, BRITA 2 E TUBO PERFURADO EM PVC DN 200MM, L=50CM</t>
  </si>
  <si>
    <t>19.25.02</t>
  </si>
  <si>
    <t>DRENO - PADRÃO SUDECAP TIPO B - MANTA DRENANTE, BRITA 3, TUBO PERFURADO EM PVC DN 160MM, L=50CM</t>
  </si>
  <si>
    <t>19.25.03</t>
  </si>
  <si>
    <t>DRENO DE TALVEGUE TIPO A (BRITA E MANTA DRENANTE)</t>
  </si>
  <si>
    <t>19.27</t>
  </si>
  <si>
    <t>BARRAGEM - PADRAO SUDECAP</t>
  </si>
  <si>
    <t>19.27.01</t>
  </si>
  <si>
    <t>TIPO A - SACO DE RAFIA</t>
  </si>
  <si>
    <t>19.27.02</t>
  </si>
  <si>
    <t>TIPO B - SACO RAFIA 50KG (SOLO/CIMENTO-50KG/M3)</t>
  </si>
  <si>
    <t>19.30</t>
  </si>
  <si>
    <t>SARJETA - PADRAO SUDECAP</t>
  </si>
  <si>
    <t>19.30.04</t>
  </si>
  <si>
    <t>TIPO A - (50X10)CM - DES-R01</t>
  </si>
  <si>
    <t>19.30.05</t>
  </si>
  <si>
    <t>TIPO B - (50X10)CM - DES-R01</t>
  </si>
  <si>
    <t>19.30.06</t>
  </si>
  <si>
    <t>TIPO C - (50X10)CM - DES-R01</t>
  </si>
  <si>
    <t>19.31</t>
  </si>
  <si>
    <t>CANALETA - PADRAO SUDECAP</t>
  </si>
  <si>
    <t>19.31.01</t>
  </si>
  <si>
    <t>TIPO 2 - D= 200 MM, PREMOLDADA DE CONCRETO E GRELHA</t>
  </si>
  <si>
    <t>19.31.02</t>
  </si>
  <si>
    <t>TIPO 2 - D= 300 MM, PREMOLDADA DE CONCRETO</t>
  </si>
  <si>
    <t>19.31.03</t>
  </si>
  <si>
    <t>TIPO 2 - D= 400 MM, PREMOLDADA DE CONCRETO</t>
  </si>
  <si>
    <t>19.31.04</t>
  </si>
  <si>
    <t>TIPO 2 - D= 500 MM, PREMOLDADA DE CONCRETO</t>
  </si>
  <si>
    <t>19.31.05</t>
  </si>
  <si>
    <t>TIPO 2 - D= 600 MM, PREMOLDADA DE CONCRETO</t>
  </si>
  <si>
    <t>19.31.07</t>
  </si>
  <si>
    <t>TIPO 3-30X20CM CONCRETO 20MPA C/ GRELHA AÇO CA-25</t>
  </si>
  <si>
    <t>19.31.08</t>
  </si>
  <si>
    <t>TIPO 3-30X20CM CONCRETO 20MPA C/ TAMPA DE CONCRETO</t>
  </si>
  <si>
    <t>19.31.09</t>
  </si>
  <si>
    <t>19.31.10</t>
  </si>
  <si>
    <t>TIPO 5 - 30X20 CM CONCRETO 20MPA A CEU ABERTO</t>
  </si>
  <si>
    <t>19.31.15</t>
  </si>
  <si>
    <t>TIPO 1-80X40X60CM TRAPEZOIDAL  DE CONCRETO 20,0MPA</t>
  </si>
  <si>
    <t>19.32</t>
  </si>
  <si>
    <t>ESCORAMENTO DESCONTINUO DE VALAS - PADRAO SUDECAP</t>
  </si>
  <si>
    <t>19.32.01</t>
  </si>
  <si>
    <t>TIPO A - MADEIRA ROLIÇA D= 6 A 10 CM</t>
  </si>
  <si>
    <t>19.32.02</t>
  </si>
  <si>
    <t>TIPO B - MADEIRA ROLIÇA D= 11 A 15 CM</t>
  </si>
  <si>
    <t>19.33</t>
  </si>
  <si>
    <t>ESCORAMENTO CONTINUO DE VALAS - PADRAO SUDECAP</t>
  </si>
  <si>
    <t>19.33.01</t>
  </si>
  <si>
    <t>TIPO A - MADEIRA ROLIÇA D= 11 A 15 CM</t>
  </si>
  <si>
    <t>19.33.02</t>
  </si>
  <si>
    <t>TIPO B - PERFIL I-8"</t>
  </si>
  <si>
    <t>19.51</t>
  </si>
  <si>
    <t>ESTRUTURA DE ESCORAMENTO</t>
  </si>
  <si>
    <t>19.51.01</t>
  </si>
  <si>
    <t>ESTRUTURA DE ESCORAMENTO TIPO PONTALETEAMENTO</t>
  </si>
  <si>
    <t>19.52</t>
  </si>
  <si>
    <t>POÇO DE VISITA INCL. FORNEC. DO ANEL/TAMPAO/LAJE</t>
  </si>
  <si>
    <t>19.52.03</t>
  </si>
  <si>
    <t>PV H=1,0M,(BALAO 0,60)COPASA 062/1 NA 104 EM ANEIS</t>
  </si>
  <si>
    <t>19.52.05</t>
  </si>
  <si>
    <t>ADICIONAL DE PREÇO P/ ACRESCIMO DE ALTURA PV 0,6M</t>
  </si>
  <si>
    <t>19.52.07</t>
  </si>
  <si>
    <t>PV H=1,5M (BALAO 1,0M) COPASA 039/1 EM ANEIS</t>
  </si>
  <si>
    <t>19.52.09</t>
  </si>
  <si>
    <t>ADICIONAL DE PREÇO ACRESCIMO ALTURA PV 1,0M ANEL</t>
  </si>
  <si>
    <t>19.53</t>
  </si>
  <si>
    <t>LASTRO DE PEDRA</t>
  </si>
  <si>
    <t>19.53.01</t>
  </si>
  <si>
    <t>LASTRO DE PEDRA BRITADA</t>
  </si>
  <si>
    <t>19.56</t>
  </si>
  <si>
    <t>TUBO DE QUEDA</t>
  </si>
  <si>
    <t>19.56.01</t>
  </si>
  <si>
    <t>ASSENTAMENTO TUBO DE QUEDA PVC D=200MM, H=1,0M</t>
  </si>
  <si>
    <t>19.56.02</t>
  </si>
  <si>
    <t>ASSENTAMENTO DE TUBO DE QUEDA PVC D=250MM, H= 1,0M</t>
  </si>
  <si>
    <t>19.56.03</t>
  </si>
  <si>
    <t>ADICIONAL DE PREÇO ACREC.ALTURA TUBO QUEDA 200MM</t>
  </si>
  <si>
    <t>19.56.04</t>
  </si>
  <si>
    <t>ADICIONAL DE PRECO ACREC.ALTURA TUBO QUEDA 250MM</t>
  </si>
  <si>
    <t>19.59</t>
  </si>
  <si>
    <t>CONSTR.RAMAL ESGOTO EXT.ATE 2 M C/ MATERIAL</t>
  </si>
  <si>
    <t>19.59.01</t>
  </si>
  <si>
    <t>PROFUNDIDADE DE REDE ATE 1,25M</t>
  </si>
  <si>
    <t>19.59.02</t>
  </si>
  <si>
    <t>PROFUNDIDADE REDE 1,25 A 3,0M INCL. ESCORAMENTO</t>
  </si>
  <si>
    <t>19.59.03</t>
  </si>
  <si>
    <t>PROFUNDIDADE REDE 3,0 A 4,0M INCL. ESCORAMENTO</t>
  </si>
  <si>
    <t>19.60</t>
  </si>
  <si>
    <t>CONST.RAMAL PREDIAL EXTENSAO EXED.A 2,0M C/MATERIA</t>
  </si>
  <si>
    <t>19.60.01</t>
  </si>
  <si>
    <t>PROFUNDIDADE ATE 1,25</t>
  </si>
  <si>
    <t>19.60.02</t>
  </si>
  <si>
    <t>PROFUNDIDADE DE 1,25 A 3,0M INCL. ESCORAMENTO</t>
  </si>
  <si>
    <t>19.60.03</t>
  </si>
  <si>
    <t>PROFUNDIDADE DE 3,0 A 4,0M INCL. ESCORAMENTO</t>
  </si>
  <si>
    <t>19.70</t>
  </si>
  <si>
    <t>TUBO PVC RIG.NBR-7362/2 INCL.CONEXOES (TIGRE/EQUIVALENTE)</t>
  </si>
  <si>
    <t>19.70.03</t>
  </si>
  <si>
    <t>D= 100MM</t>
  </si>
  <si>
    <t>19.70.04</t>
  </si>
  <si>
    <t>D= 150MM</t>
  </si>
  <si>
    <t>19.70.05</t>
  </si>
  <si>
    <t>D= 200MM</t>
  </si>
  <si>
    <t>19.70.06</t>
  </si>
  <si>
    <t>D= 250MM</t>
  </si>
  <si>
    <t>19.70.07</t>
  </si>
  <si>
    <t>D= 300MM</t>
  </si>
  <si>
    <t>19.70.09</t>
  </si>
  <si>
    <t>D= 400MM</t>
  </si>
  <si>
    <t>PAVIMENTAÇAO</t>
  </si>
  <si>
    <t>20.01</t>
  </si>
  <si>
    <t>REGULARIZAÇAO</t>
  </si>
  <si>
    <t>20.01.01</t>
  </si>
  <si>
    <t>REGULARIZAÇAO E COMPACTAÇAO DO SUBLEITO</t>
  </si>
  <si>
    <t>20.01.02</t>
  </si>
  <si>
    <t>REGULARIZAÇAO, COMPACT.DO SUBLEITO C/PLACA VIBRAT</t>
  </si>
  <si>
    <t>20.03</t>
  </si>
  <si>
    <t>REFORÇO DO SUB-LEITO COMPACTADO EXCL.ESCAV.E CARGA</t>
  </si>
  <si>
    <t>20.03.01</t>
  </si>
  <si>
    <t>COMPACTADO (PROCTOR INTERMEDIARIO)</t>
  </si>
  <si>
    <t>20.04</t>
  </si>
  <si>
    <t>SUB-BASE ESTAB. GRANUL. ENERGIA PROCTOR INTERMED.</t>
  </si>
  <si>
    <t>20.04.03</t>
  </si>
  <si>
    <t>COM BRITA BICA CORRIDA (AGREGADO DE PEDREIRA)</t>
  </si>
  <si>
    <t>20.04.04</t>
  </si>
  <si>
    <t>COM FUNDO DE PEDREIRA (AGREGADO DE PEDREIRA)</t>
  </si>
  <si>
    <t>20.05</t>
  </si>
  <si>
    <t>SUB-BASE ESTAB.GRANUL., COMP. ENERG.PROCTOR MODIF.</t>
  </si>
  <si>
    <t>20.05.03</t>
  </si>
  <si>
    <t>20.05.04</t>
  </si>
  <si>
    <t>20.06</t>
  </si>
  <si>
    <t>BASE ESTAB. GRANUL.COMPACT.ENERG.PROCTOR INTERMED.</t>
  </si>
  <si>
    <t>20.06.03</t>
  </si>
  <si>
    <t>20.06.04</t>
  </si>
  <si>
    <t>COM MATERIAL RECICLADO DA SLU</t>
  </si>
  <si>
    <t>20.06.05</t>
  </si>
  <si>
    <t>COM BRITA BICA CORRIDA COM 5% DE CIMENTO (AGREGADO DE PEDREIRA)</t>
  </si>
  <si>
    <t>20.06.10</t>
  </si>
  <si>
    <t>COM MATERIAL FRESADO</t>
  </si>
  <si>
    <t>20.07</t>
  </si>
  <si>
    <t>BASE ESTAB. GRANUL., COMP. ENERG. PROCTOR MODIF.</t>
  </si>
  <si>
    <t>20.07.03</t>
  </si>
  <si>
    <t>20.10</t>
  </si>
  <si>
    <t>20.10.02</t>
  </si>
  <si>
    <t>DMT &lt;= 10KM</t>
  </si>
  <si>
    <t>TxKM</t>
  </si>
  <si>
    <t>20.10.03</t>
  </si>
  <si>
    <t>DMT &gt; 10KM</t>
  </si>
  <si>
    <t>20.12</t>
  </si>
  <si>
    <t>20.12.01</t>
  </si>
  <si>
    <t>PINTURA DE LIGAÇAO COM RR-1C</t>
  </si>
  <si>
    <t>20.17</t>
  </si>
  <si>
    <t>REVESTIMENTO EM ALVENARIA POLIEDRICA</t>
  </si>
  <si>
    <t>20.17.01</t>
  </si>
  <si>
    <t>COM COLCHAO DE AREIA</t>
  </si>
  <si>
    <t>20.18</t>
  </si>
  <si>
    <t>REMOÇAO E RECONSTRUÇAO REVEST.ALVENARIA POLIEDRICA</t>
  </si>
  <si>
    <t>20.18.01</t>
  </si>
  <si>
    <t>20.19</t>
  </si>
  <si>
    <t>PAVIMENTO INTERTRAVADO EM BLOCO DE CONCRETO</t>
  </si>
  <si>
    <t>20.19.10</t>
  </si>
  <si>
    <t>PISO INTERTRAVADO E= 6,0CM 35MPA C/ COLCHAO AREIA</t>
  </si>
  <si>
    <t>20.19.11</t>
  </si>
  <si>
    <t>PISO INTERTRAVADO 10X20CM E= 6,0CM 35MPA C/ COLCHAO AREIA</t>
  </si>
  <si>
    <t>20.19.14</t>
  </si>
  <si>
    <t>PISO INTERTRAVADO E= 8,0CM 35MPA C/ COLCHAO AREIA</t>
  </si>
  <si>
    <t>20.20</t>
  </si>
  <si>
    <t>FRESAGEM</t>
  </si>
  <si>
    <t>20.20.01</t>
  </si>
  <si>
    <t>FRESAGEM ATE 5,0 CM</t>
  </si>
  <si>
    <t>20.20.02</t>
  </si>
  <si>
    <t>FRESAGEM DE 5 A 10 CM</t>
  </si>
  <si>
    <t>MEIO FIO E CORDAO - PADRAO SUDECAP</t>
  </si>
  <si>
    <t>MEIO FIO EM CONCRETO PRE-MOLDADO FCK&gt;=20MPA, PADRÃO SUDECAP TIPO A, 30 X 14,2/12 (H X L1/L2), COMPRIMENTO 80 CM</t>
  </si>
  <si>
    <t>MEIO FIO EM CONCRETO PRE-MOLDADO FCK&gt;=20MPA, PADRÃO SUDECAP TIPO B, 40 X 15/12 (H X L1/L2), COMPRIMENTO 80CM</t>
  </si>
  <si>
    <t>CORDAO DE TIJOLOS MACIÇOS - CUTELO - CHAPISCADOS</t>
  </si>
  <si>
    <t>REMOÇAO E REASSENTAMENTO DE MEIO-FIO</t>
  </si>
  <si>
    <t>DE PEDRA</t>
  </si>
  <si>
    <t>FORNEC. E LANÇAM. DE MATERIAL EM DRENO E PATIO</t>
  </si>
  <si>
    <t>AREIA</t>
  </si>
  <si>
    <t>CASCALHO</t>
  </si>
  <si>
    <t>SOLO EM AREA DE PASSEIO</t>
  </si>
  <si>
    <t>MURO DE VEDAÇAO DE CONCRETO PREMOLD. TIPO CALHA"V"</t>
  </si>
  <si>
    <t>ALTURA LIVRE= 2,5M, SAPATA CONCRETO 1:3:6, 30X50CM</t>
  </si>
  <si>
    <t>MURO DIVISA ALV.INCL.SAPATA 1:3:6 30X40CM E CHAPEU</t>
  </si>
  <si>
    <t>BLOCO DE CONCRETO APARENTE ESP= 15 CM, H= 1,80 M</t>
  </si>
  <si>
    <t>BLOCO DE CONCRETO APARENTE ESP= 15 CM, H= 2,50 M</t>
  </si>
  <si>
    <t>TIJOLO FURADO ESP=10CM, REBOCADO E PINTADO H=1,80M</t>
  </si>
  <si>
    <t>TIJOLO FURADO ESP=10CM, REBOCADO E PINTADO H=2,50M</t>
  </si>
  <si>
    <t>CHAPEU DE MURO</t>
  </si>
  <si>
    <t>CHAPEU DE MURO PADRAO SUCECAP</t>
  </si>
  <si>
    <t>21.30</t>
  </si>
  <si>
    <t>GRAMACAO, INCLUSIVE PLANTIO</t>
  </si>
  <si>
    <t>21.30.06</t>
  </si>
  <si>
    <t>GRAMA SAO CARLOS - AXONOPUS COMPRESSUS</t>
  </si>
  <si>
    <t>21.30.07</t>
  </si>
  <si>
    <t>GRAMA ESMERALDA - WILD ZOYSIA</t>
  </si>
  <si>
    <t>21.30.08</t>
  </si>
  <si>
    <t>GRAMA AMENDOIM - ARACHIS REPENS</t>
  </si>
  <si>
    <t>21.31</t>
  </si>
  <si>
    <t>PREPARO DE COVAS, EXCLUSIVE O FORNECIMENTO DA MUDA</t>
  </si>
  <si>
    <t>21.31.01</t>
  </si>
  <si>
    <t>DE ARVORES HMIN= 1,80M, COVA 60X60X60 CM</t>
  </si>
  <si>
    <t>21.31.02</t>
  </si>
  <si>
    <t>DE ARVORES HMIN=&gt; 2,50M, COVA 60X120X60 CM</t>
  </si>
  <si>
    <t>21.31.07</t>
  </si>
  <si>
    <t>DE ARBUSTOS ORNAMENTAIS EM GERAL</t>
  </si>
  <si>
    <t>21.31.08</t>
  </si>
  <si>
    <t>DE FORRAçAO</t>
  </si>
  <si>
    <t>21.32</t>
  </si>
  <si>
    <t>FORNECIMENTO DE MATERIAL PARA PAISAGISMO:</t>
  </si>
  <si>
    <t>21.32.01</t>
  </si>
  <si>
    <t>TERRA VEGETAL</t>
  </si>
  <si>
    <t>21.32.02</t>
  </si>
  <si>
    <t>ADUBO ORGANICO</t>
  </si>
  <si>
    <t>21.32.03</t>
  </si>
  <si>
    <t>ADUBO MINERAL 10-10-10</t>
  </si>
  <si>
    <t>21.32.04</t>
  </si>
  <si>
    <t>ADUBO MINERAL 4-14-8</t>
  </si>
  <si>
    <t>21.32.05</t>
  </si>
  <si>
    <t>CALCAREO DOLOMITICO (ACIMA DE 1T)</t>
  </si>
  <si>
    <t>21.33</t>
  </si>
  <si>
    <t>FORNECIMENTO DE MUDAS</t>
  </si>
  <si>
    <t>21.33.01</t>
  </si>
  <si>
    <t>ARVORE - SIBIPIRUNA - CAESALPINIA PELTOPOHOROIDES</t>
  </si>
  <si>
    <t>21.33.02</t>
  </si>
  <si>
    <t>ARVORE - IPE ROSA - TABEBUIA AVELLANEDAE</t>
  </si>
  <si>
    <t>21.33.03</t>
  </si>
  <si>
    <t>ARVORE- PAU-FERRO - CAESALPINIA FERREA LEIOSTACHYA</t>
  </si>
  <si>
    <t>21.33.04</t>
  </si>
  <si>
    <t>ARVORE - ACASSIA MINOSA- ACASSIA PODALYRIIFOLIA</t>
  </si>
  <si>
    <t>21.33.05</t>
  </si>
  <si>
    <t>ARVORE - JACARANDA MIMOSO - JACARANDA CUSPIDIFOLIA</t>
  </si>
  <si>
    <t>21.33.40</t>
  </si>
  <si>
    <t>FORRAÇAO - ACALIPHA - ACALIPHA REPTANS</t>
  </si>
  <si>
    <t>21.33.41</t>
  </si>
  <si>
    <t>FORRAÇAO - WEDELIA - WEDELIA PALUDOSA</t>
  </si>
  <si>
    <t>21.33.42</t>
  </si>
  <si>
    <t>FORRAÇAO - CLOROFITO - CLOROFITUM</t>
  </si>
  <si>
    <t>21.33.50</t>
  </si>
  <si>
    <t>ARBUSTO - BELA EMILIA - PLUMBAGO CAPENSIS</t>
  </si>
  <si>
    <t>21.33.51</t>
  </si>
  <si>
    <t>ARBUSTO - CAMARA - LANTANA CAMARA</t>
  </si>
  <si>
    <t>21.33.70</t>
  </si>
  <si>
    <t>PALMEIRA - LICURI</t>
  </si>
  <si>
    <t>21.34</t>
  </si>
  <si>
    <t>CERCA DE PROTEÇAO PARA ARVORES</t>
  </si>
  <si>
    <t>21.34.05</t>
  </si>
  <si>
    <t>TUTORAMENTO E AMARRIO PARA ARVORES</t>
  </si>
  <si>
    <t>SERVICOS AUXILIARES</t>
  </si>
  <si>
    <t>40.07</t>
  </si>
  <si>
    <t>CONCRETO CICLOPICO LANCADO EM FUNDACAO E ARRIMO</t>
  </si>
  <si>
    <t>40.07.03</t>
  </si>
  <si>
    <t>CONCRETO CICLOPICO 1:4:8 C/ 30% PEDRA, LANC. FUND.</t>
  </si>
  <si>
    <t>40.07.10</t>
  </si>
  <si>
    <t>CONCRETO CICLOPICO 1:3:6 C/ 30% PEDRA, LANC. FUND.</t>
  </si>
  <si>
    <t>40.08</t>
  </si>
  <si>
    <t>CONCRETO CONVENCIONAL BRITA 1-2 CALCAREA - PREPARO</t>
  </si>
  <si>
    <t>40.08.05</t>
  </si>
  <si>
    <t>CONCRETO 1:4:8, B1-B2 CALCARIA - PREPARO</t>
  </si>
  <si>
    <t>40.08.07</t>
  </si>
  <si>
    <t>CONCRETO 1:3:6, B1-B2 CALCARIA - PREPARO</t>
  </si>
  <si>
    <t>40.08.19</t>
  </si>
  <si>
    <t>CONCRETO FCK &gt;= 15 MPA, B1-B2 CALCARIA - PREPARO</t>
  </si>
  <si>
    <t>40.08.23</t>
  </si>
  <si>
    <t>CONCRETO FCK &gt;= 20 MPA, B1-B2 CALCARIA - PREPARO</t>
  </si>
  <si>
    <t>40.08.25</t>
  </si>
  <si>
    <t>CONCRETO FCK &gt;= 25 MPA, B1-B2 CALCARIA - PREPARO</t>
  </si>
  <si>
    <t>40.08.30</t>
  </si>
  <si>
    <t>CONCRETO FCK &gt;= 30 MPA, B1-B2 CALCARIA - PREPARO</t>
  </si>
  <si>
    <t>40.08.40</t>
  </si>
  <si>
    <t>CONCRETO FCK &gt;= 40 MPA, B1-B2 CALCARIA - PREPARO</t>
  </si>
  <si>
    <t>40.09</t>
  </si>
  <si>
    <t>CONCRETO CONVENCIONAL B1-B2 CALC., LANC. EM FUND.</t>
  </si>
  <si>
    <t>40.09.05</t>
  </si>
  <si>
    <t>CONCRETO 1:4:8, B1-B2 CALCARIA,LANCADO EM FUNDACAO</t>
  </si>
  <si>
    <t>40.09.07</t>
  </si>
  <si>
    <t>CONCRETO 1:3:6, B1-B2 CALCARIA,LANCADO EM FUNDACAO</t>
  </si>
  <si>
    <t>40.09.19</t>
  </si>
  <si>
    <t>CONCRETO FCK &gt;= 15 MPA, BRITA CALCÁRIA, PREPARADO EM OBRA E LANÇADO EM FUNDAÇÃO</t>
  </si>
  <si>
    <t>40.09.23</t>
  </si>
  <si>
    <t>CONCRETO FCK &gt;= 20 MPA, BRITA CALCÁRIA, PREPARADO EM OBRA E LANÇADO EM FUNDAÇÃO</t>
  </si>
  <si>
    <t>40.09.25</t>
  </si>
  <si>
    <t>CONCRETO FCK &gt;= 25 MPA, BRITA CALCÁRIA, PREPARADO EM OBRA E LANÇADO EM FUNDAÇÃO</t>
  </si>
  <si>
    <t>40.09.30</t>
  </si>
  <si>
    <t>CONCRETO FCK &gt;= 30 MPA, BRITA CALCÁRIA, PREPARADO EM OBRA E LANÇADO EM FUNDAÇÃO</t>
  </si>
  <si>
    <t>40.09.40</t>
  </si>
  <si>
    <t>CONCRETO FCK &gt;= 40 MPA, BRITA CALCÁRIA, PREPARADO EM OBRA E LANÇADO EM FUNDAÇÃO</t>
  </si>
  <si>
    <t>40.10</t>
  </si>
  <si>
    <t>CONCRETO CONVENCIONAL BRITA CALC. LANC. EM ESTRUT.</t>
  </si>
  <si>
    <t>40.10.23</t>
  </si>
  <si>
    <t>CONCRETO FCK &gt;= 20 MPA, BRITA CALCÁRIA, PREPARADO EM OBRA E LANÇADO EM ESTRUTURA</t>
  </si>
  <si>
    <t>40.10.25</t>
  </si>
  <si>
    <t>CONCRETO FCK &gt;= 25 MPA, BRITA CALCÁRIA, PREPARADO EM OBRA E LANÇADO EM ESTRUTURA</t>
  </si>
  <si>
    <t>40.10.30</t>
  </si>
  <si>
    <t>CONCRETO FCK &gt;= 30 MPA, BRITA CALCÁRIA, PREPARADO EM OBRA E LANÇADO EM ESTRUTURA</t>
  </si>
  <si>
    <t>40.10.40</t>
  </si>
  <si>
    <t>CONCRETO FCK &gt;= 40 MPA, BRITA CALCÁRIA, PREPARADO EM OBRA E LANÇADO EM ESTRUTURA</t>
  </si>
  <si>
    <t>40.11</t>
  </si>
  <si>
    <t>SOLO CIMENTO</t>
  </si>
  <si>
    <t>40.11.01</t>
  </si>
  <si>
    <t>SOLO CIMENTO 1:10</t>
  </si>
  <si>
    <t>40.16</t>
  </si>
  <si>
    <t>SERVIÇOS DE LANÇAMENTO DE CONCRETO</t>
  </si>
  <si>
    <t>40.16.01</t>
  </si>
  <si>
    <t>LANÇAMENTO DE CONCRETO CONVENCIONAL EM FUNDAÇÕES</t>
  </si>
  <si>
    <t>40.16.02</t>
  </si>
  <si>
    <t>LANÇAMENTO DE CONCRETO BOMBEADO EM FUNDAÇÕES</t>
  </si>
  <si>
    <t>40.16.11</t>
  </si>
  <si>
    <t>LANÇAMENTO DE CONCRETO CONVENCIONAL EM ESTRUTURA</t>
  </si>
  <si>
    <t>40.16.12</t>
  </si>
  <si>
    <t>LANÇAMENTO DE CONCRETO BOMBEÁVEL  EM ESTRUTURA</t>
  </si>
  <si>
    <t>40.20</t>
  </si>
  <si>
    <t>FORMA E ESCORAMENTO</t>
  </si>
  <si>
    <t>40.20.05</t>
  </si>
  <si>
    <t>FORMA DE TABUA DE PINHO DE 3a. TIPO B (3 APROV.)</t>
  </si>
  <si>
    <t>40.20.07</t>
  </si>
  <si>
    <t>FORMA DE TABUA DE PINHO DE 3a. TIPO C (5 APROV.)</t>
  </si>
  <si>
    <t>40.20.11</t>
  </si>
  <si>
    <t>FORMA DE TABUA DE PINHO DE 3a. TIPO E (P/ BERCO)</t>
  </si>
  <si>
    <t>40.20.15</t>
  </si>
  <si>
    <t>FORMA DE COMPENSADO RESINADO E=12MM TIPO B (3 APR)</t>
  </si>
  <si>
    <t>40.20.17</t>
  </si>
  <si>
    <t>FORMA DE COMPENSADO RESINADO E=12MM TIPO C (5 APR)</t>
  </si>
  <si>
    <t>40.20.25</t>
  </si>
  <si>
    <t>FORMA DE COMPENSADO RESINADO E=20MM TIPO E (5 APR)</t>
  </si>
  <si>
    <t>40.20.27</t>
  </si>
  <si>
    <t>FORMA DE COMPENSADO RESINADO E=20MM TIPO F (7 APR)</t>
  </si>
  <si>
    <t>40.20.80</t>
  </si>
  <si>
    <t>ESCORAMENTO DESCONTINUO TIPO A (MADEIRA 6 A 10CM)</t>
  </si>
  <si>
    <t>40.20.81</t>
  </si>
  <si>
    <t>ESCORAMENTO DESCONTINUIO TIPO B-MADEIRA 11 A 15CM</t>
  </si>
  <si>
    <t>40.20.82</t>
  </si>
  <si>
    <t>ESCORAMENTO CONTINUO TIPO A</t>
  </si>
  <si>
    <t>40.20.83</t>
  </si>
  <si>
    <t>ESCORAMENTO CONTINUO TIPO B</t>
  </si>
  <si>
    <t>40.22</t>
  </si>
  <si>
    <t>ACO</t>
  </si>
  <si>
    <t>40.22.05</t>
  </si>
  <si>
    <t>ACO CA-25 - DEGRAUS</t>
  </si>
  <si>
    <t>40.22.10</t>
  </si>
  <si>
    <t>ACO CA-50, D&lt;= 12.7MM - CORTE,DOBRAMENTO,COLOCACAO</t>
  </si>
  <si>
    <t>40.22.12</t>
  </si>
  <si>
    <t>ACO CA-50, D &gt; 12.7MM - CORTE,DOBRAMENTO,COLOCACAO</t>
  </si>
  <si>
    <t>40.22.20</t>
  </si>
  <si>
    <t>ACO CA-60 - CORTE, DOBRAMENTO E COLOCACAO</t>
  </si>
  <si>
    <t>40.22.30</t>
  </si>
  <si>
    <t>ACO CA-50  E CA-60 - CORTE, DOBRAMENTO E COLOCACAO</t>
  </si>
  <si>
    <t>40.24</t>
  </si>
  <si>
    <t>ARGAMASSA DE CIMENTO E AREIA - PREPARO</t>
  </si>
  <si>
    <t>40.24.11</t>
  </si>
  <si>
    <t>ARGAMASSA DE CIMENTO E AREIA 1:1</t>
  </si>
  <si>
    <t>40.24.13</t>
  </si>
  <si>
    <t>ARGAMASSA DE CIMENTO E AREIA 1:2</t>
  </si>
  <si>
    <t>40.24.15</t>
  </si>
  <si>
    <t>ARGAMASSA DE CIMENTO E AREIA 1:3</t>
  </si>
  <si>
    <t>40.24.17</t>
  </si>
  <si>
    <t>ARGAMASSA DE CIMENTO E AREIA 1:4</t>
  </si>
  <si>
    <t>40.24.19</t>
  </si>
  <si>
    <t>ARGAMASSA DE CIMENTO E AREIA 1:5</t>
  </si>
  <si>
    <t>40.24.21</t>
  </si>
  <si>
    <t>ARGAMASSA DE CIMENTO E AREIA 1:6</t>
  </si>
  <si>
    <t>40.24.23</t>
  </si>
  <si>
    <t>ARGAMASSA DE CIMENTO E AREIA 1:7</t>
  </si>
  <si>
    <t>40.24.25</t>
  </si>
  <si>
    <t>ARGAMASSA DE CIMENTO E AREIA 1:8</t>
  </si>
  <si>
    <t>40.26</t>
  </si>
  <si>
    <t>ARGAMASSA DE CIMENTO, AREIA E PEDRISCO - PREPARO</t>
  </si>
  <si>
    <t>40.26.05</t>
  </si>
  <si>
    <t>ARGAMASSA DE CIMENTO, AREIA E PEDRISCO 1:2:2</t>
  </si>
  <si>
    <t>40.30</t>
  </si>
  <si>
    <t>ALVENARIA</t>
  </si>
  <si>
    <t>40.30.05</t>
  </si>
  <si>
    <t>ALVENARIA TIJOLO MACICO REQ., E =  5CM, A REVESTIR</t>
  </si>
  <si>
    <t>40.30.06</t>
  </si>
  <si>
    <t>ALVENARIA TIJOLO MACICO REQ., E = 10CM, A REVESTIR</t>
  </si>
  <si>
    <t>40.30.07</t>
  </si>
  <si>
    <t>ALVENARIA TIJOLO MACICO REQ., E = 20CM, A REVESTIR</t>
  </si>
  <si>
    <t>40.30.10</t>
  </si>
  <si>
    <t>ALVENARIA TIJOLO MACICO REQ., E =  5CM, APARENTE</t>
  </si>
  <si>
    <t>40.30.11</t>
  </si>
  <si>
    <t>ALVENARIA TIJOLO MACICO REQ., E = 10CM, APARENTE</t>
  </si>
  <si>
    <t>40.30.12</t>
  </si>
  <si>
    <t>ALVENARIA TIJOLO MACICO REQ., E = 20CM, APARENTE</t>
  </si>
  <si>
    <t>40.30.20</t>
  </si>
  <si>
    <t>ALVENARIA TIJOLO FURADO, E = 10CM, A REVESTIR</t>
  </si>
  <si>
    <t>40.30.21</t>
  </si>
  <si>
    <t>ALVENARIA TIJOLO FURADO, E = 15CM, A REVESTIR</t>
  </si>
  <si>
    <t>40.30.22</t>
  </si>
  <si>
    <t>ALVENARIA TIJOLO FURADO, E = 20CM, A REVESTIR</t>
  </si>
  <si>
    <t>40.30.30</t>
  </si>
  <si>
    <t>ALVENARIA BLOCO DE CONCRETO, E = 10CM, A REVESTIR</t>
  </si>
  <si>
    <t>40.30.31</t>
  </si>
  <si>
    <t>ALVENARIA BLOCO DE CONCRETO, E = 15CM, A REVESTIR</t>
  </si>
  <si>
    <t>40.30.32</t>
  </si>
  <si>
    <t>ALVENARIA BLOCO DE CONCRETO, E = 20CM, A REVESTIR</t>
  </si>
  <si>
    <t>40.30.35</t>
  </si>
  <si>
    <t>ALVENARIA BLOCO DE CONCRETO, E = 10CM, APARENTE</t>
  </si>
  <si>
    <t>40.30.36</t>
  </si>
  <si>
    <t>ALVENARIA BLOCO DE CONCRETO, E = 15CM, APARENTE</t>
  </si>
  <si>
    <t>40.30.37</t>
  </si>
  <si>
    <t>ALVENARIA BLOCO DE CONCRETO, E = 20CM, APARENTE</t>
  </si>
  <si>
    <t>40.31</t>
  </si>
  <si>
    <t>40.31.02</t>
  </si>
  <si>
    <t>CHAPISCO COM ARGAMASSA 1:3, A COLHER</t>
  </si>
  <si>
    <t>40.31.03</t>
  </si>
  <si>
    <t>CHAPISCO COM ARGAMASSA 1:3, A PENEIRA</t>
  </si>
  <si>
    <t>40.31.04</t>
  </si>
  <si>
    <t>CHAPISCO C/ ARG.DE CIMENTO, AREIA, PEDRISCO 1:2:2</t>
  </si>
  <si>
    <t>40.31.05</t>
  </si>
  <si>
    <t>EMBOCO COM ARGAMASSA 1:7</t>
  </si>
  <si>
    <t>40.31.06</t>
  </si>
  <si>
    <t>REBOCO PAULISTA COM ARGAMASSA 1:7</t>
  </si>
  <si>
    <t>40.31.07</t>
  </si>
  <si>
    <t>REBOCO PAULISTA COM ARGAMASSA 1:4</t>
  </si>
  <si>
    <t>40.31.08</t>
  </si>
  <si>
    <t>EM AZULEJO BRANCO 15X15 CM, EXTRA</t>
  </si>
  <si>
    <t>40.32</t>
  </si>
  <si>
    <t>MOVIMENTO DE TERRA</t>
  </si>
  <si>
    <t>40.32.05</t>
  </si>
  <si>
    <t>ESCAVACAO MANUAL H &lt;= 1.5M</t>
  </si>
  <si>
    <t>40.32.07</t>
  </si>
  <si>
    <t>ESCAVACAO MANUAL 1,5 &lt; H &lt;= 3,0 M</t>
  </si>
  <si>
    <t>40.32.09</t>
  </si>
  <si>
    <t>ESCAVACAO MANUAL H &gt; 3,0 M</t>
  </si>
  <si>
    <t>40.32.10</t>
  </si>
  <si>
    <t>ESCAV. MECANICA DE VALAS C/ DESC. LATERAL H&lt;=1,5M</t>
  </si>
  <si>
    <t>40.32.11</t>
  </si>
  <si>
    <t>ESCAV.MECANICA DE VALAS DESC. LATERAL 1,5M&lt;H&lt;=3,0M</t>
  </si>
  <si>
    <t>40.32.12</t>
  </si>
  <si>
    <t>ESCAV.MECANICA DE VALAS DESC. LATERAL 3,0M&lt;H&lt;=5,0M</t>
  </si>
  <si>
    <t>40.32.13</t>
  </si>
  <si>
    <t>ESCAV. MECANICA DE VALAS C/ DESC. LATERAL H&gt;=5,0M</t>
  </si>
  <si>
    <t>40.32.15</t>
  </si>
  <si>
    <t>ESCAV.MECANICA DE VALAS C/ DESC.S/CAMINHAO H&lt;=1,5M</t>
  </si>
  <si>
    <t>40.32.16</t>
  </si>
  <si>
    <t>ESCAV.MECANICA DE VALAS DESC.S/CAMINHAO 1,5M&lt;H&lt;=3M</t>
  </si>
  <si>
    <t>40.32.17</t>
  </si>
  <si>
    <t>ESCAV.MECANICA DE VALAS DESC.S/CAMINHAO 3,0M&lt;H&lt;=5M</t>
  </si>
  <si>
    <t>40.32.18</t>
  </si>
  <si>
    <t>ESCAV. MECANICA DE VALAS DESC.S/ CAMINHAO H&gt;=5,0M</t>
  </si>
  <si>
    <t>40.32.22</t>
  </si>
  <si>
    <t>REGULARIZACAO E COMPACTACAO MANUAL DE TERRENO</t>
  </si>
  <si>
    <t>40.32.23</t>
  </si>
  <si>
    <t>REGULARIZAÇAO E COMPACT.TERRENO C/PLACA VIBRATORIA</t>
  </si>
  <si>
    <t>40.32.30</t>
  </si>
  <si>
    <t>REATERRO MANUAL DE VALAS</t>
  </si>
  <si>
    <t>40.32.31</t>
  </si>
  <si>
    <t>REATERRO COMPACTADO C/ PLACA VIBRATORIA</t>
  </si>
  <si>
    <t>40.32.32</t>
  </si>
  <si>
    <t>REATERRO COMPACTADO COM ROLO VIBRATORIO</t>
  </si>
  <si>
    <t>40.32.40</t>
  </si>
  <si>
    <t>CARGA MANUAL SOBRE CAMINHOES</t>
  </si>
  <si>
    <t>40.32.41</t>
  </si>
  <si>
    <t>CARGA MECANICA SOBRE CAMINHOES</t>
  </si>
  <si>
    <t>40.33</t>
  </si>
  <si>
    <t>CONCRETO DE REGULARIZACAO</t>
  </si>
  <si>
    <t>40.33.01</t>
  </si>
  <si>
    <t>TRACO 1;3;6, FORNEC.E LANCAMENTO SOBRE ENROCAMENTO</t>
  </si>
  <si>
    <t>40.34</t>
  </si>
  <si>
    <t>TRANSPORTE</t>
  </si>
  <si>
    <t>40.34.01</t>
  </si>
  <si>
    <t>TRANSPORTE DMT &lt;= 10KM</t>
  </si>
  <si>
    <t>40.34.02</t>
  </si>
  <si>
    <t>TRANSPORTE DMT &gt; 10 KM</t>
  </si>
  <si>
    <t>40.39</t>
  </si>
  <si>
    <t>TRABALHOS LACUSTRES</t>
  </si>
  <si>
    <t>40.39.01</t>
  </si>
  <si>
    <t>ROCAMENTO E TRANSP.&lt;20M-VEGETACAO MARGINAL A LAGOA</t>
  </si>
  <si>
    <t>40.39.05</t>
  </si>
  <si>
    <t>CARGA MANUAL DE VEGETACAO SOBRE CAMINHAO</t>
  </si>
  <si>
    <t>40.39.06</t>
  </si>
  <si>
    <t>DESCARGA E ESPALHAMENTO DE BOTA FORA</t>
  </si>
  <si>
    <t>40.39.07</t>
  </si>
  <si>
    <t>TRANSPORTE DMT &lt;= 5KM</t>
  </si>
  <si>
    <t>40.39.08</t>
  </si>
  <si>
    <t>TRANSPORTE 5KM&lt; DMT&lt;=10KM</t>
  </si>
  <si>
    <t>40.39.09</t>
  </si>
  <si>
    <t>TRANSPORTE 10KM&lt;DMT&lt;=15KM</t>
  </si>
  <si>
    <t>40.39.10</t>
  </si>
  <si>
    <t>TRANSPORTE 15KM&lt;DMT&lt;=20KM</t>
  </si>
  <si>
    <t>40.40</t>
  </si>
  <si>
    <t>FORNECIMENTO E LANCAMENTO DE MATERIAL DRENANTE</t>
  </si>
  <si>
    <t>40.40.01</t>
  </si>
  <si>
    <t>40.41</t>
  </si>
  <si>
    <t>40.41.01</t>
  </si>
  <si>
    <t>MANTA GEOTEXTIL - 300G/M2 - RES. TRACAO &gt;= 16KN/M</t>
  </si>
  <si>
    <t>40.42</t>
  </si>
  <si>
    <t>DRENO BARBACÂ</t>
  </si>
  <si>
    <t>40.42.01</t>
  </si>
  <si>
    <t>40.43</t>
  </si>
  <si>
    <t>CORTE MECÂNICO EM CONCRETO/ASFALTO</t>
  </si>
  <si>
    <t>40.43.01</t>
  </si>
  <si>
    <t>40.60</t>
  </si>
  <si>
    <t>SERVICOS AUXILIARES - BARRACAO DE OBRA</t>
  </si>
  <si>
    <t>40.60.35</t>
  </si>
  <si>
    <t>INSTALACAO HIDRAULICA - ESCRITORIO EMPREITEIRA</t>
  </si>
  <si>
    <t>40.60.37</t>
  </si>
  <si>
    <t>INSTALACAO ELETRICA - ESCR.EMPR/DEPOSITO/VESTIARIO</t>
  </si>
  <si>
    <t>40.60.40</t>
  </si>
  <si>
    <t>INSTALACAO HIDRAULICA - VESTIARIO</t>
  </si>
  <si>
    <t>40.60.50</t>
  </si>
  <si>
    <t>INSTALAÇAO ELETRICA - ESCRITORIO TIPO I</t>
  </si>
  <si>
    <t>40.60.51</t>
  </si>
  <si>
    <t>INSTALAÇAO ELETRICA - ESCRITORIO TIPO II</t>
  </si>
  <si>
    <t>40.60.52</t>
  </si>
  <si>
    <t>INSTALAÇAO ELETRICA - VESTIARIO TIPO I</t>
  </si>
  <si>
    <t>40.60.53</t>
  </si>
  <si>
    <t>INSTALAÇAO ELETRICA - VESTIARIO TIPO II</t>
  </si>
  <si>
    <t>40.60.54</t>
  </si>
  <si>
    <t>INSTALAÇAO ELETRICA - VESTIARIO TIPO III</t>
  </si>
  <si>
    <t>40.60.55</t>
  </si>
  <si>
    <t>INSTALAÇA0 ELETRICA - DEPOSITO TIPO I</t>
  </si>
  <si>
    <t>40.60.56</t>
  </si>
  <si>
    <t>INSTALAÇAO ELETRICA - DEPOSITO TIPO II</t>
  </si>
  <si>
    <t>40.60.57</t>
  </si>
  <si>
    <t>INSTALAÇAO ELETRICA - DEPOSITO TIPO III</t>
  </si>
  <si>
    <t>40.60.58</t>
  </si>
  <si>
    <t>INSTALAÇAO ELETRICA - SANITARIO TIPO I</t>
  </si>
  <si>
    <t>40.60.59</t>
  </si>
  <si>
    <t>INSTALAÇAO ELETRICA - SANITARIO TIPO II</t>
  </si>
  <si>
    <t>40.60.60</t>
  </si>
  <si>
    <t>INSTALAÇAO ELETRICA - SANITARIO TIPO III</t>
  </si>
  <si>
    <t>40.60.61</t>
  </si>
  <si>
    <t>INSTALAÇAO ELETRICA - REFEITORIO TIPO I</t>
  </si>
  <si>
    <t>40.60.62</t>
  </si>
  <si>
    <t>INSTALAÇAO ELETRICA - REFEITORIO TIPO II</t>
  </si>
  <si>
    <t>40.60.70</t>
  </si>
  <si>
    <t>INSTALAÇAO HIDRAULICA - ESCRITORIO TIPO I E II</t>
  </si>
  <si>
    <t>40.60.71</t>
  </si>
  <si>
    <t>INSTALAÇAO HIDRAULICA - SANITARIO TIPO I</t>
  </si>
  <si>
    <t>40.60.72</t>
  </si>
  <si>
    <t>INSTALAÇAO HIDROSANITARIA TIPO II</t>
  </si>
  <si>
    <t>40.60.73</t>
  </si>
  <si>
    <t>INSTALAÇAO HIDROSANITARIA - SANITARIO TIPO III</t>
  </si>
  <si>
    <t>40.60.74</t>
  </si>
  <si>
    <t>INSTALAÇAO HIDROSANITARIA - REFEITORIO I E II</t>
  </si>
  <si>
    <t>40.80</t>
  </si>
  <si>
    <t>SERVIÇOS AUXILIARES - COPASA</t>
  </si>
  <si>
    <t>40.80.30</t>
  </si>
  <si>
    <t>TAMPAO DE FERRO FUNDIDO T5</t>
  </si>
  <si>
    <t>40.80.35</t>
  </si>
  <si>
    <t>TAMPAO DE FERRO FUNDIDO T 109</t>
  </si>
  <si>
    <t>40.80.50</t>
  </si>
  <si>
    <t>40.80.55</t>
  </si>
  <si>
    <t>40.87</t>
  </si>
  <si>
    <t>TUBO CONC.ARMADO JUNTA ELASTICA,NBR8890 CLASSE EA2</t>
  </si>
  <si>
    <t>40.87.04</t>
  </si>
  <si>
    <t>DN= 400 MM</t>
  </si>
  <si>
    <t>40.87.05</t>
  </si>
  <si>
    <t>DN= 500 MM</t>
  </si>
  <si>
    <t>40.87.06</t>
  </si>
  <si>
    <t>DN= 600 MM</t>
  </si>
  <si>
    <t>40.87.08</t>
  </si>
  <si>
    <t>DN= 800 MM</t>
  </si>
  <si>
    <t>40.87.10</t>
  </si>
  <si>
    <t>40.87.15</t>
  </si>
  <si>
    <t>INSTALACOES DA OBRA</t>
  </si>
  <si>
    <t>41.01</t>
  </si>
  <si>
    <t>ESCRITORIOS</t>
  </si>
  <si>
    <t>41.01.01</t>
  </si>
  <si>
    <t>ESCRITORIO DA EMPREITEIRA</t>
  </si>
  <si>
    <t>41.01.02</t>
  </si>
  <si>
    <t>VESTIARIO/SANITARIO</t>
  </si>
  <si>
    <t>41.01.03</t>
  </si>
  <si>
    <t>BARRACAO DE PESSOAL</t>
  </si>
  <si>
    <t>41.01.04</t>
  </si>
  <si>
    <t>DEPOSITO E FERRAMENTARIA</t>
  </si>
  <si>
    <t>41.02</t>
  </si>
  <si>
    <t>INSTALACAO PROVISORIA DE AGUA E ENERGIA</t>
  </si>
  <si>
    <t>41.02.01</t>
  </si>
  <si>
    <t>INSTALACAO PROVISORIA DE AGUA</t>
  </si>
  <si>
    <t>DESPESAS FIXAS DIVERSAS</t>
  </si>
  <si>
    <t>42.02</t>
  </si>
  <si>
    <t>DESPESAS E TAXAS</t>
  </si>
  <si>
    <t>42.02.08</t>
  </si>
  <si>
    <t>COPIA HEROGRAFICA FORMATO A1</t>
  </si>
  <si>
    <t>42.02.09</t>
  </si>
  <si>
    <t>COPIA XEROX A4 OU OFICIO</t>
  </si>
  <si>
    <t>SERVICOS TECNICOS</t>
  </si>
  <si>
    <t>43.01</t>
  </si>
  <si>
    <t>TOPOGRAFIA</t>
  </si>
  <si>
    <t>43.01.01</t>
  </si>
  <si>
    <t>EQUIPE DE TOPOGRAFIA - PROJETO</t>
  </si>
  <si>
    <t>43.01.03</t>
  </si>
  <si>
    <t>EQUIPE DE TOPOGRAFIA - OBRA</t>
  </si>
  <si>
    <t>43.02</t>
  </si>
  <si>
    <t>EQUIPAMENTOS PARA CONSULTORIA</t>
  </si>
  <si>
    <t>43.02.01</t>
  </si>
  <si>
    <t>EQUIPAMENTOS E MATERIAIS PARA ELABORAÇÃO DE CADASTROS</t>
  </si>
  <si>
    <t>DIA</t>
  </si>
  <si>
    <t>ADMINISTRACAO DA OBRA</t>
  </si>
  <si>
    <t>44.01</t>
  </si>
  <si>
    <t>MAO DE OBRA</t>
  </si>
  <si>
    <t>44.01.01</t>
  </si>
  <si>
    <t>ENGENHEIRO SENIOR</t>
  </si>
  <si>
    <t>44.01.02</t>
  </si>
  <si>
    <t>ENGENHEIRO INTERMEDIARIO</t>
  </si>
  <si>
    <t>44.01.03</t>
  </si>
  <si>
    <t>ENGENHEIRO JUNIOR</t>
  </si>
  <si>
    <t>44.01.04</t>
  </si>
  <si>
    <t>ENGENHEIRO TRAINEE</t>
  </si>
  <si>
    <t>44.01.05</t>
  </si>
  <si>
    <t>TECNICO DE SEGURANCA</t>
  </si>
  <si>
    <t>44.01.06</t>
  </si>
  <si>
    <t>44.01.07</t>
  </si>
  <si>
    <t>ENCARREGADO</t>
  </si>
  <si>
    <t>44.01.09</t>
  </si>
  <si>
    <t>44.01.10</t>
  </si>
  <si>
    <t>APONTADOR</t>
  </si>
  <si>
    <t>44.01.12</t>
  </si>
  <si>
    <t>SERVENTE</t>
  </si>
  <si>
    <t>44.01.14</t>
  </si>
  <si>
    <t>ENGENHEIRO TRAINEE (CH 6 H/DIA)</t>
  </si>
  <si>
    <t>44.01.15</t>
  </si>
  <si>
    <t>ENGENHEIRO TRAINEE (CH 7 H/DIA)</t>
  </si>
  <si>
    <t>44.01.16</t>
  </si>
  <si>
    <t>ENGENHEIRO JUNIOR (CH 6 H/DIA)</t>
  </si>
  <si>
    <t>44.01.17</t>
  </si>
  <si>
    <t>ENGENHEIRO JUNIOR (CH 7 H/DIA)</t>
  </si>
  <si>
    <t>44.01.18</t>
  </si>
  <si>
    <t>ENGENHEIRO INTERMEDIÁRIO (CH 6 H/DIA)</t>
  </si>
  <si>
    <t>44.01.19</t>
  </si>
  <si>
    <t>ENGENHEIRO INTERMEDIÁRIO (CH 7 H/DIA)</t>
  </si>
  <si>
    <t>44.01.20</t>
  </si>
  <si>
    <t>ENGENHEIRO SENIOR (CH 6 H/DIA)</t>
  </si>
  <si>
    <t>44.01.21</t>
  </si>
  <si>
    <t>ENGENHEIRO SENIOR (CH 7 H/DIA)</t>
  </si>
  <si>
    <t>EQUIPAMENTOS</t>
  </si>
  <si>
    <t>45.01</t>
  </si>
  <si>
    <t>VEICULOS</t>
  </si>
  <si>
    <t>45.01.01</t>
  </si>
  <si>
    <t>LOCACAO VEICULO POPULAR MOTOR 1.0 C/ AR E SEGURO SEM COMBUSTIVEL</t>
  </si>
  <si>
    <t>45.01.03</t>
  </si>
  <si>
    <t>LOCAÇÃO VEICULO TIPO PICAPE LEVE C/ SEGURO SEM COMBUSTÍVEL</t>
  </si>
  <si>
    <t>45.01.05</t>
  </si>
  <si>
    <t>LOCAÇÃO VEÍCULO UTILITÁRIO 4 PORTAS  E 7 LUGARES C/ SEGURO SEM COMBUSTÍVEL</t>
  </si>
  <si>
    <t>45.02</t>
  </si>
  <si>
    <t>COMBUSTÍVEIS</t>
  </si>
  <si>
    <t>45.02.01</t>
  </si>
  <si>
    <t>GASOLINA</t>
  </si>
  <si>
    <t>45.02.02</t>
  </si>
  <si>
    <t>45.02.03</t>
  </si>
  <si>
    <t>OLEO DIESEL</t>
  </si>
  <si>
    <t>SERVICOS AUXILIARES DE MARCENARIA</t>
  </si>
  <si>
    <t>47.01</t>
  </si>
  <si>
    <t>PECAS PADRAO ESCOLA</t>
  </si>
  <si>
    <t>47.01.02</t>
  </si>
  <si>
    <t>CAIBRO DE PARAJU APARELHADO NAS 4 FACES 7x4 CM</t>
  </si>
  <si>
    <t>47.01.03</t>
  </si>
  <si>
    <t>RIPA DE PARAJU APARELHADA NAS 4 FACES 4x1,5 CM</t>
  </si>
  <si>
    <t>47.02</t>
  </si>
  <si>
    <t>PORTA</t>
  </si>
  <si>
    <t>47.02.03</t>
  </si>
  <si>
    <t>PORTA EM COMPENSADO RESINADO 10MM 80X210CM</t>
  </si>
  <si>
    <t>47.03</t>
  </si>
  <si>
    <t>MOVEIS</t>
  </si>
  <si>
    <t>47.03.01</t>
  </si>
  <si>
    <t>MAPOTECA P/ PROJETO 1,40X1,10X1,40M E PEÇA 8X8 CM</t>
  </si>
  <si>
    <t>47.03.02</t>
  </si>
  <si>
    <t>CONJ.MESA (130X60CM) 2 BANCOS(130X40CM) MADEIRIT</t>
  </si>
  <si>
    <t>47.03.03</t>
  </si>
  <si>
    <t>BANCO 130X40 CM EM MADEIRIT P/ VESTIARIO</t>
  </si>
  <si>
    <t>SERVICOS AUXILIARES DE SERRALHERIA</t>
  </si>
  <si>
    <t>48.05</t>
  </si>
  <si>
    <t>JANELA DE CORRER</t>
  </si>
  <si>
    <t>48.05.07</t>
  </si>
  <si>
    <t>JANELA DE CORRER DE FERRO 1x1/8", AREA &gt; 1,0 M2</t>
  </si>
  <si>
    <t>CUSTO HORARIO DE EQUIPAMENTO</t>
  </si>
  <si>
    <t>50.01</t>
  </si>
  <si>
    <t>ACABADORA DE ASFALTO, LAMA E VASSOURA MECANICA</t>
  </si>
  <si>
    <t>50.01.09</t>
  </si>
  <si>
    <t>50.01.30</t>
  </si>
  <si>
    <t>CHP/USINA DE LAMA ASFÁLTICA COM CAPACIDADE DE 5M3 E POTÊNCIA 30HP OU EQUIVALENTE - EXCLUSIVE CAMINHÃO</t>
  </si>
  <si>
    <t>50.01.31</t>
  </si>
  <si>
    <t>CHI/USINA DE LAMA ASFÁLTICA COM CAPACIDADE DE 5M3 E POTÊNCIA 30HP OU EQUIVALENTE - EXCLUSIVE CAMINHÃO</t>
  </si>
  <si>
    <t>50.01.32</t>
  </si>
  <si>
    <t>50.01.33</t>
  </si>
  <si>
    <t>50.01.70</t>
  </si>
  <si>
    <t>50.01.71</t>
  </si>
  <si>
    <t>50.01.72</t>
  </si>
  <si>
    <t>50.04.10</t>
  </si>
  <si>
    <t>CHP/BATE ESTACA MAGAN 850 PM, 44 HP</t>
  </si>
  <si>
    <t>50.04.11</t>
  </si>
  <si>
    <t>CHI/BATE ESTACA MAGAN 850 PM, 44 HP</t>
  </si>
  <si>
    <t>50.05</t>
  </si>
  <si>
    <t>BETONEIRA</t>
  </si>
  <si>
    <t>50.05.10</t>
  </si>
  <si>
    <t>CHP/BETONEIRA 400 L, SEM CARREGADOR</t>
  </si>
  <si>
    <t>50.05.11</t>
  </si>
  <si>
    <t>CHI/BETONEIRA 400 L, SEM CARREGADOR</t>
  </si>
  <si>
    <t>50.06</t>
  </si>
  <si>
    <t>BOMBA D'AGUA E LAMA</t>
  </si>
  <si>
    <t>50.06.02</t>
  </si>
  <si>
    <t>CHP/BOMBA HIDROSUL 2" ASI-250-36M3/H C/20M MANGUEI</t>
  </si>
  <si>
    <t>50.06.03</t>
  </si>
  <si>
    <t>CHI/BOMBA HIDROSUL 2" AS1-250-36M3/H C/20M MANGUE</t>
  </si>
  <si>
    <t>50.06.04</t>
  </si>
  <si>
    <t>CHP/BOMBA HIDROSUL 3" ASI-500-72M3/H C/20M MANGUEI</t>
  </si>
  <si>
    <t>50.06.05</t>
  </si>
  <si>
    <t>CHI/BOMBA HIDROSUL 3" ASI-500-72M3/H C/20M MANGUEI</t>
  </si>
  <si>
    <t>50.10</t>
  </si>
  <si>
    <t>CAMINHAO, CARROCERIA E CAVALO MECANICO</t>
  </si>
  <si>
    <t>50.10.08</t>
  </si>
  <si>
    <t>50.10.09</t>
  </si>
  <si>
    <t>50.10.12</t>
  </si>
  <si>
    <t>50.10.13</t>
  </si>
  <si>
    <t>50.10.36</t>
  </si>
  <si>
    <t>50.10.37</t>
  </si>
  <si>
    <t>50.10.50</t>
  </si>
  <si>
    <t>CHP/CAMINHAO TANQUE FORD 1317 WE TRUCADO, 10000</t>
  </si>
  <si>
    <t>50.10.51</t>
  </si>
  <si>
    <t>50.10.68</t>
  </si>
  <si>
    <t>50.10.69</t>
  </si>
  <si>
    <t>50.10.80</t>
  </si>
  <si>
    <t>CHP/GUINDASTE ARTICULADO COM CAPACIDADE MÁXIMA DE 3300KG E ALCANCE MÁXIMO HORIZONTAL DE 9 METROS OU EQUIVALENTE</t>
  </si>
  <si>
    <t>50.10.81</t>
  </si>
  <si>
    <t>CHI/GUINDASTE ARTICULADO COM CAPACIDADE MÁXIMA DE 3300KG E ALCANCE MÁXIMO HORIZONTAL DE 9 METROS OU EQUIVALENTE</t>
  </si>
  <si>
    <t>50.10.82</t>
  </si>
  <si>
    <t>50.10.83</t>
  </si>
  <si>
    <t>50.11</t>
  </si>
  <si>
    <t>CARREGADEIRA</t>
  </si>
  <si>
    <t>50.11.10</t>
  </si>
  <si>
    <t>CHP/PÁ CARREGADEIRA 180HP CAPACIDADE CAÇAMBA 3M3 OU EQUIVALENTE</t>
  </si>
  <si>
    <t>50.11.11</t>
  </si>
  <si>
    <t>CHI/PÁ CARREGADEIRA 180HP CAPACIDADE CAÇAMBA 3M3 OU EQUIVALENTE</t>
  </si>
  <si>
    <t>50.11.28</t>
  </si>
  <si>
    <t>CHP/PÁ CARREGADEIRA 140HP CAPACIDADE CAÇAMBA 1,7M3 OU EQUIVALENTE</t>
  </si>
  <si>
    <t>50.11.29</t>
  </si>
  <si>
    <t>CHI/PÁ CARREGADEIRA 140HP CAPACIDADE CAÇAMBA 1,7M3 OU EQUIVALENTE</t>
  </si>
  <si>
    <t>50.11.30</t>
  </si>
  <si>
    <t>CHP/MINI-CARREGADEIRA DE PNEUS 61HP COM VASSOURA DE 1500MM OU EQUIVALENTE</t>
  </si>
  <si>
    <t>50.11.31</t>
  </si>
  <si>
    <t>CHI/MINI-CARREGADEIRA DE PNEUS 61HP COM VASSOURA DE 1500MM OU EQUIVALENTE</t>
  </si>
  <si>
    <t>50.13</t>
  </si>
  <si>
    <t>COMPACTADOR</t>
  </si>
  <si>
    <t>50.13.22</t>
  </si>
  <si>
    <t>CHP/ROLO COMPACTADOR VIBRATORIO TANDEM, ACO LISO, POTENCIA 57 HP, PESO SEM/COM LASTRO 6,5/9,4 T, LARGURA DE TRABALHO 1,20 M OU EQUIVALENTE</t>
  </si>
  <si>
    <t>50.13.23</t>
  </si>
  <si>
    <t>CHI/ROLO COMPACTADOR VIBRATORIO TANDEM, ACO LISO, POTENCIA 57 HP, PESO SEM/COM LASTRO 6,5/9,4 T, LARGURA DE TRABALHO 1,20 M OU EQUIVALENTE</t>
  </si>
  <si>
    <t>50.13.40</t>
  </si>
  <si>
    <t>50.13.41</t>
  </si>
  <si>
    <t>50.13.42</t>
  </si>
  <si>
    <t>CHP/ROLO VIBRATÓRIO PÉ DE CARNEIRO 100HP PESO OPERACIONAL 11000KG OU EQUIVALENTE</t>
  </si>
  <si>
    <t>50.13.43</t>
  </si>
  <si>
    <t>CHI/ROLO VIBRATÓRIO PÉ DE CARNEIRO 100HP PESO OPERACIONAL 11000KG OU EQUIVALENTE</t>
  </si>
  <si>
    <t>50.13.44</t>
  </si>
  <si>
    <t>CHP/ROLO VIBRATÓRIO LISO 80HP PESO OPERACIONAL 7000KG LARGURA 1,68M OU EQUIVALENTE</t>
  </si>
  <si>
    <t>50.13.45</t>
  </si>
  <si>
    <t>CHI/ROLO VIBRATÓRIO LISO 80HP PESO OPERACIONAL 7000KG LARGURA 1,68M OU EQUIVALENTE</t>
  </si>
  <si>
    <t>50.13.46</t>
  </si>
  <si>
    <t>CHP/ROLO VIBRATÓRIO PÉ DE CARNEIRO 80HP PESO OPERACIONAL 7000KG OU EQUIVALENTE</t>
  </si>
  <si>
    <t>50.13.47</t>
  </si>
  <si>
    <t>CHI/ROLO VIBRATÓRIO PÉ DE CARNEIRO 80HP PESO OPERACIONAL 7000KG OU EQUIVALENTE</t>
  </si>
  <si>
    <t>50.13.50</t>
  </si>
  <si>
    <t>CHP/ROLO VIBRATÓRIO DE TAMBOR DUPLO 24 HP, PESO OPERACIONAL 1700KG E TAMBOR 0,90M OU EQUIVALENTE</t>
  </si>
  <si>
    <t>50.13.51</t>
  </si>
  <si>
    <t>CHI/ROLO VIBRATÓRIO DE TAMBOR DUPLO 24 HP, PESO OPERACIONAL 1700KG E TAMBOR 0,90M OU EQUIVALENTE</t>
  </si>
  <si>
    <t>50.13.54</t>
  </si>
  <si>
    <t>CHP/ROLO DE PNEUS MASSA OPERACIONAL 10000KG LARGURA ROLAMENTO 1,80M E 99HP OU EQUIVALENTE</t>
  </si>
  <si>
    <t>50.13.55</t>
  </si>
  <si>
    <t>CHI/ROLO DE PNEUS MASSA OPERACIONAL 10000KG LARGURA ROLAMENTO 1,80M E 99HP OU EQUIVALENTE</t>
  </si>
  <si>
    <t>50.13.74</t>
  </si>
  <si>
    <t>CHP/COMPACTADOR VIBRATÓRIO DE PLACA 9,0 HP DIESEL OU EQUIVALENTE</t>
  </si>
  <si>
    <t>50.13.75</t>
  </si>
  <si>
    <t>CHI/COMPACTADOR VIBRATÓRIO DE PLACA 9,0 HP DIESEL OU EQUIVALENTE</t>
  </si>
  <si>
    <t>50.13.78</t>
  </si>
  <si>
    <t>CHP/COMPACTADOR VIBRATÓRIO DE PLACA 3,0 HP DIESEL OU EQUIVALENTE</t>
  </si>
  <si>
    <t>50.13.79</t>
  </si>
  <si>
    <t>CHI/COMPACTADOR VIBRATÓRIO DE PLACA 3,0 HP DIESEL OU EQUIVALENTE</t>
  </si>
  <si>
    <t>50.14</t>
  </si>
  <si>
    <t>COMPRESSOR E ACESSORIOS</t>
  </si>
  <si>
    <t>50.14.10</t>
  </si>
  <si>
    <t>CHP/COMPRESSOR PORTÁTIL, MOTOR DIESEL, 275 PCM, 7 BAR, 54,4KW, OU EQUIVALENTE</t>
  </si>
  <si>
    <t>50.14.11</t>
  </si>
  <si>
    <t>CHI/COMPRESSOR PORTÁTIL, MOTOR DIESEL, 275 PCM, 7 BAR, 54,4KW, OU EQUIVALENTE</t>
  </si>
  <si>
    <t>50.16</t>
  </si>
  <si>
    <t>DISTRIBUIDOR DE AGREGADO E BETUME</t>
  </si>
  <si>
    <t>50.16.52</t>
  </si>
  <si>
    <t>CHP/CAMIN.DISTR.BETUME FORD 1519, ALMEIDA D-72 D</t>
  </si>
  <si>
    <t>50.16.53</t>
  </si>
  <si>
    <t>CHI/CAMIN.DISTR.BETUME FORD 1519, ALMEIDA D-72 D</t>
  </si>
  <si>
    <t>50.19</t>
  </si>
  <si>
    <t>EQUIPAMENTO DE PERFURACAO E ROMPEDOR</t>
  </si>
  <si>
    <t>50.19.16</t>
  </si>
  <si>
    <t>50.19.17</t>
  </si>
  <si>
    <t>50.19.62</t>
  </si>
  <si>
    <t>CHP/ROMPEDOR PNEUMATICO MANUAL, PADRAO, PESO DE 30 KG, OU EQUIVALENTE</t>
  </si>
  <si>
    <t>50.19.63</t>
  </si>
  <si>
    <t>CHI/ROMPEDOR PNEUMATICO MANUAL, PADRAO, PESO DE 30 KG, OU EQUIVALENTE</t>
  </si>
  <si>
    <t>50.19.66</t>
  </si>
  <si>
    <t>MARTELO DEMOLIDOR ELETRICO, 2.000 W,  1.000 IMPACTOS POR MINUTO, FORÇA DE IMPACTO ENTRE 62 E 69 J, PESO DE 30 KG, OU EQUIVALENTE</t>
  </si>
  <si>
    <t>50.20</t>
  </si>
  <si>
    <t>ESCAVADEIRA E DRAGA</t>
  </si>
  <si>
    <t>50.20.06</t>
  </si>
  <si>
    <t>CHP/RETROESCAVADEIRA TRAÇÃO 4X2, 85HP, CAÇAMBA 610MM / 0,22M3 OU EQUIVALENTE</t>
  </si>
  <si>
    <t>50.20.07</t>
  </si>
  <si>
    <t>CHI/RETROESCAVADEIRA TRAÇÃO 4X2, 85HP, CAÇAMBA 610MM / 0,22M3 OU EQUIVALENTE</t>
  </si>
  <si>
    <t>50.20.18</t>
  </si>
  <si>
    <t>CHP/ESCAVADEIRA HIDRAULICA SOBRE ESTEIRAS, CACAMBA 0,98M3, PESO OPERACIONAL 17T, POTENCIA BRUTA 119HP, OU EQUIVALENTE</t>
  </si>
  <si>
    <t>50.20.19</t>
  </si>
  <si>
    <t>CHI/ESCAVADEIRA HIDRAULICA SOBRE ESTEIRAS, CACAMBA 0,98M3, PESO OPERACIONAL 17T, POTENCIA BRUTA 119HP, OU EQUIVALENTE</t>
  </si>
  <si>
    <t>50.20.20</t>
  </si>
  <si>
    <t>CHP/ESCAVADEIRA HIDRAULICA SOBRE ESTEIRAS, CACAMBA 1,3M3, PESO OPERACIONAL 22T, POTÊNCIA BRUTA 156HP, OU EQUIVALENTE</t>
  </si>
  <si>
    <t>50.20.21</t>
  </si>
  <si>
    <t>CHI/ESCAVADEIRA HIDRAULICA SOBRE ESTEIRAS, CACAMBA 1,3M3, PESO OPERACIONAL 22T, POTÊNCIA BRUTA 156HP, OU EQUIVALENTE</t>
  </si>
  <si>
    <t>50.21</t>
  </si>
  <si>
    <t>ROCADEIRA</t>
  </si>
  <si>
    <t>50.21.01</t>
  </si>
  <si>
    <t>CHP/ROCADEIRA COSTAL COM MOTOR A GASOLINA DE *32* CC</t>
  </si>
  <si>
    <t>50.21.02</t>
  </si>
  <si>
    <t>CHI/ROCADEIRA COSTAL COM MOTOR A GASOLINA DE *32* CC</t>
  </si>
  <si>
    <t>50.25</t>
  </si>
  <si>
    <t>GRADE DE DISCO</t>
  </si>
  <si>
    <t>50.25.08</t>
  </si>
  <si>
    <t>CHP/GRADE DE DISCOS MECANICA 20X24" COM 20 DISCOS 24" X 6MM  COM PNEUS PARA TRANSPORTE</t>
  </si>
  <si>
    <t>50.25.09</t>
  </si>
  <si>
    <t>CHI/GRADE DE DISCOS MECANICA 20X24" COM 20 DISCOS 24" X 6MM  COM PNEUS PARA TRANSPORTE</t>
  </si>
  <si>
    <t>50.27</t>
  </si>
  <si>
    <t>GUINDASTE</t>
  </si>
  <si>
    <t>50.27.16</t>
  </si>
  <si>
    <t>50.27.17</t>
  </si>
  <si>
    <t>50.31</t>
  </si>
  <si>
    <t>MAQUINA E APARELHO DE SOLDA</t>
  </si>
  <si>
    <t>50.31.10</t>
  </si>
  <si>
    <t>CHP/GRUPO DE SOLDAGEM C/GERADOR A DIESEL PARA SOLDA ELETRICA, SOBRE 02 RODAS, COM MOTOR 4 CILINDROS, 375A TN5 B/56 C/3 KVA, OU EQUIVALENTE</t>
  </si>
  <si>
    <t>50.31.11</t>
  </si>
  <si>
    <t>CHI/GRUPO DE SOLDAGEM C/GERADOR A DIESEL PARA SOLDA ELETRICA, SOBRE 02 RODAS, COM MOTOR 4 CILINDROS, 375A TN5 B/56 C/3 KVA, OU EQUIVALENTE</t>
  </si>
  <si>
    <t>50.32</t>
  </si>
  <si>
    <t>MOTONIVELADORA</t>
  </si>
  <si>
    <t>50.32.08</t>
  </si>
  <si>
    <t>CHP/MOTONIVELADORA POTENCIA BASICA LIQUIDA (PRIMEIRA MARCHA) 125HP/93KW , PESO BRUTO 16T, LARGURA DA LAMINA DE 3,7 M, OU EQUIVALENTE</t>
  </si>
  <si>
    <t>50.32.09</t>
  </si>
  <si>
    <t>CHI/MOTONIVELADORA POTENCIA BASICA LIQUIDA (PRIMEIRA MARCHA) 125HP/93KW , PESO BRUTO 16T, LARGURA DA LAMINA DE 3,7 M, OU EQUIVALENTE</t>
  </si>
  <si>
    <t>50.36</t>
  </si>
  <si>
    <t>TRATOR</t>
  </si>
  <si>
    <t>50.36.08</t>
  </si>
  <si>
    <t>50.36.09</t>
  </si>
  <si>
    <t>50.36.10</t>
  </si>
  <si>
    <t>CHP/TRATOR DE ESTEIRAS, POTENCIA DE 177HP/132KW, PESO OPERACIONAL DE 16,5T, COM LAMINA COM CAPACIDADE DE 3,18M3, OU EQUIVALENTE</t>
  </si>
  <si>
    <t>50.36.11</t>
  </si>
  <si>
    <t>CHI/TRATOR DE ESTEIRAS, POTENCIA DE 177HP/132KW, PESO OPERACIONAL DE 16,5T, COM LAMINA COM CAPACIDADE DE 3,18M3, OU EQUIVALENTE</t>
  </si>
  <si>
    <t>50.36.66</t>
  </si>
  <si>
    <t>CHP/TRATOR DE PNEUS COM POTENCIA DE 105 CV, TRACAO 4 X 4, PESO COM LASTRO DE 5500 KG, OU EQUIVALENTE</t>
  </si>
  <si>
    <t>50.36.67</t>
  </si>
  <si>
    <t>CHI/TRATOR DE PNEUS COM POTENCIA DE 105 CV, TRACAO 4 X 4, PESO COM LASTRO DE 5500 KG, OU EQUIVALENTE</t>
  </si>
  <si>
    <t>50.37.22</t>
  </si>
  <si>
    <t>CHP/USINA DE ASFALTO A FRIO, CAPACIDADE DE 30 A 40 T/H, ELETRICA, POTENCIA DE 20 CV, OU EQUIVALENTE</t>
  </si>
  <si>
    <t>50.37.23</t>
  </si>
  <si>
    <t>CHI/USINA DE ASFALTO A FRIO, CAPACIDADE DE 30 A 40 T/H, ELETRICA, POTENCIA DE 20 CV, OU EQUIVALENTE</t>
  </si>
  <si>
    <t>50.39</t>
  </si>
  <si>
    <t>VIBRADOR</t>
  </si>
  <si>
    <t>50.39.10</t>
  </si>
  <si>
    <t>CHP/VIBRADOR DE IMERSAO COM MANGOTE DE 45MM</t>
  </si>
  <si>
    <t>50.39.11</t>
  </si>
  <si>
    <t>CHI/VIBRADOR DE IMERSAO COM MANGOTE DE 45MM</t>
  </si>
  <si>
    <t>50.41</t>
  </si>
  <si>
    <t>EQUIPAMENTOS DE APOIO</t>
  </si>
  <si>
    <t>50.41.01</t>
  </si>
  <si>
    <t>CHP/MOTOSSERRA PORTATIL COM MOTOR A GASOLINA DE 60 CILINDRADAS, OU EQUIVALENTE</t>
  </si>
  <si>
    <t>50.41.02</t>
  </si>
  <si>
    <t>CHI/MOTOSSERRA PORTATIL COM MOTOR A GASOLINA DE 60 CILINDRADAS, OU EQUIVALENTE</t>
  </si>
  <si>
    <t>50.41.11</t>
  </si>
  <si>
    <t>CHP/MÁQUINA CORTADORA DE PISO (SERRA CLIPPER), À GASOLINA, 13HP, ÚMIDO OU À SECO, OU EQUIVALENTE</t>
  </si>
  <si>
    <t>50.41.12</t>
  </si>
  <si>
    <t>CHI/MÁQUINA CORTADORA DE PISO (SERRA CLIPPER), À GASOLINA, 13HP, ÚMIDO OU À SECO, OU EQUIVALENTE</t>
  </si>
  <si>
    <t>50.41.14</t>
  </si>
  <si>
    <t>CHP - REBOQUE PARA BANHEIRO QUÍMICO</t>
  </si>
  <si>
    <t>50.41.15</t>
  </si>
  <si>
    <t>CHP DE IMPRESSORA MULTIFUNCIONAL A3</t>
  </si>
  <si>
    <t>50.42</t>
  </si>
  <si>
    <t>SERRA CIRCULAR</t>
  </si>
  <si>
    <t>50.42.01</t>
  </si>
  <si>
    <t>CHP/SERRA CIRCULAR DE BANCADA, MOTOR ELÉTRICO 1800W, COIFA P/DISCO 10", OU EQUIVALENTE</t>
  </si>
  <si>
    <t>50.42.02</t>
  </si>
  <si>
    <t>CHI/SERRA CIRCULAR DE BANCADA, MOTOR ELÉTRICO 1800W, COIFA P/DISCO 10", OU EQUIVALENTE</t>
  </si>
  <si>
    <t>ED-24042</t>
  </si>
  <si>
    <t>FORNECIMENTO E INSTALAÇÃO DE FITA SUBTERRÂNEA PARA SINALIZAÇÃO DE REDES OU TUBULAÇÕES</t>
  </si>
  <si>
    <t>ED-9837</t>
  </si>
  <si>
    <t xml:space="preserve">APLICAÇÃO E REGULARIZAÇÃO DE COLCHÃO DE AREIA </t>
  </si>
  <si>
    <t>EXECUÇÃO DE PAVIMENTO INTERTRAVADO ECOLÓGICO, ESPESSURA 6CM, FCK 35MPA, INCLUINDO FORNECIMENTO E TRANSPORTE DE TODOS OS MATERIAIS E COLCHÃO DE ASSENTAMENTO COM ESPESSURA 6CM</t>
  </si>
  <si>
    <t>ED-24063</t>
  </si>
  <si>
    <t>EXECUÇÃO DE PAVIMENTO INTERTRAVADO EM BLOCO SEXTAVADO, ESPESSURA 6CM, FCK 35MPA, INCLUINDO FORNECIMENTO E TRANSPORTE DE TODOS OS MATERIAIS E COLCHÃO DE ASSENTAMENTO COM ESPESSURA 6CM</t>
  </si>
  <si>
    <t>ED-24062</t>
  </si>
  <si>
    <t>EXECUÇÃO DE PAVIMENTO INTERTRAVADO, ESPESSURA 10CM, FCK 35MPA, INCLUINDO FORNECIMENTO E TRANSPORTE DE TODOS OS MATERIAIS E COLCHÃO DE ASSENTAMENTO COM ESPESSURA 6CM</t>
  </si>
  <si>
    <t>EXECUÇÃO DE PAVIMENTO INTERTRAVADO, ESPESSURA 10CM, FCK 40MPA, INCLUINDO FORNECIMENTO E TRANSPORTE DE TODOS OS MATERIAIS E COLCHÃO DE ASSENTAMENTO COM ESPESSURA 6CM</t>
  </si>
  <si>
    <t>EXECUÇÃO DE PAVIMENTO INTERTRAVADO, ESPESSURA 6CM, FCK 35MPA, INCLUINDO FORNECIMENTO E TRANSPORTE DE TODOS OS MATERIAIS E COLCHÃO DE ASSENTAMENTO COM ESPESSURA 6CM</t>
  </si>
  <si>
    <t>EXECUÇÃO DE PAVIMENTO INTERTRAVADO, ESPESSURA 8CM, FCK 35MPA, INCLUINDO FORNECIMENTO E TRANSPORTE DE TODOS OS MATERIAIS E COLCHÃO DE ASSENTAMENTO COM ESPESSURA 6CM</t>
  </si>
  <si>
    <t>EXECUÇÃO DE PAVIMENTO INTERTRAVADO EM BLOCO SEXTAVADO, ESPESSURA 8CM, FCK 35MPA, INCLUINDO FORNECIMENTO E TRANSPORTE DE TODOS OS MATERIAIS E COLCHÃO DE ASSENTAMENTO COM ESPESSURA 6CM</t>
  </si>
  <si>
    <t>ENGENHEIRO ELETRICISTA/MECÂNICO COM ENCARGOS COMPLEMENTARES</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</si>
  <si>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</si>
  <si>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</si>
  <si>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</si>
  <si>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</si>
  <si>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</si>
  <si>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</si>
  <si>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</si>
  <si>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</si>
  <si>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</si>
  <si>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</si>
  <si>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</si>
  <si>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</si>
  <si>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</si>
  <si>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</si>
  <si>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</si>
  <si>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</si>
  <si>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</si>
  <si>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 xml:space="preserve">KWH   </t>
  </si>
  <si>
    <t>3,00 X 2,00 M EM LONA IMPRESSAO DIGITAL P.SUDECAP</t>
  </si>
  <si>
    <t>DE TELA GALVANIZADA #2" FIO 14 C/FIXAÇAO ENTERRADA</t>
  </si>
  <si>
    <t>DE TELA GALVANIZADA #2" FIO 14 C/BASE DE CONCRETO</t>
  </si>
  <si>
    <t>TUBO PVC      D= 100 MM</t>
  </si>
  <si>
    <t>TUBO PVC      D= 150 MM</t>
  </si>
  <si>
    <t>TUBO PVC      D= 200 MM</t>
  </si>
  <si>
    <t>TUBO PVC      D= 250 MM</t>
  </si>
  <si>
    <t>ED-50668</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</si>
  <si>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</si>
  <si>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</si>
  <si>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</si>
  <si>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</si>
  <si>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LUMINÁRIA TIPO PLAFON CIRCULAR, DE SOBREPOR, COM LED DE 12/13 W - FORNECIMENTO E INSTALAÇÃO. AF_03/2022</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</si>
  <si>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</si>
  <si>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</si>
  <si>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PAR DE TABELAS DE BASQUETE DE COMPENSADO NAVAL, COM AROS E REDES - FORNECIMENTO E INSTALAÇÃO. AF_03/2022</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</si>
  <si>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</si>
  <si>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</si>
  <si>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</si>
  <si>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</si>
  <si>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</si>
  <si>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</si>
  <si>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</si>
  <si>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</si>
  <si>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</si>
  <si>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</si>
  <si>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</si>
  <si>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</si>
  <si>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</si>
  <si>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</si>
  <si>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</si>
  <si>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BATENTE PARA PORTA DE MADEIRA, FIXAÇÃO COM ARGAMASSA, PADRÃO MÉDIO - FORNECIMENTO E INSTALAÇÃO. AF_12/2019</t>
  </si>
  <si>
    <t>BATENTE PARA PORTA DE MADEIRA, FIXAÇÃO COM ARGAMASSA, PADRÃO POPULAR. FORNECIMENTO E INSTALAÇÃO. AF_12/2019</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</si>
  <si>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</si>
  <si>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</si>
  <si>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</si>
  <si>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</si>
  <si>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</si>
  <si>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</si>
  <si>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</si>
  <si>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</si>
  <si>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</si>
  <si>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</si>
  <si>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</si>
  <si>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</si>
  <si>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</si>
  <si>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</si>
  <si>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</si>
  <si>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</si>
  <si>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</si>
  <si>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</si>
  <si>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</si>
  <si>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</si>
  <si>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</si>
  <si>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</si>
  <si>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</si>
  <si>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</si>
  <si>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</si>
  <si>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</si>
  <si>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</si>
  <si>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</si>
  <si>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</si>
  <si>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</si>
  <si>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</si>
  <si>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</si>
  <si>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</si>
  <si>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</si>
  <si>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</si>
  <si>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</si>
  <si>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</si>
  <si>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</si>
  <si>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</si>
  <si>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</si>
  <si>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</si>
  <si>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</si>
  <si>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</si>
  <si>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</si>
  <si>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</si>
  <si>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</si>
  <si>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</si>
  <si>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</si>
  <si>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</si>
  <si>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</si>
  <si>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</si>
  <si>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</si>
  <si>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</si>
  <si>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</si>
  <si>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</si>
  <si>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</si>
  <si>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</si>
  <si>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</si>
  <si>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</si>
  <si>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</si>
  <si>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</si>
  <si>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</si>
  <si>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</si>
  <si>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</si>
  <si>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</si>
  <si>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</si>
  <si>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</si>
  <si>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</si>
  <si>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</si>
  <si>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</si>
  <si>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</si>
  <si>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</si>
  <si>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</si>
  <si>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</si>
  <si>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</si>
  <si>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</si>
  <si>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</si>
  <si>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</si>
  <si>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</si>
  <si>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</si>
  <si>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</si>
  <si>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</si>
  <si>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</si>
  <si>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</si>
  <si>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</si>
  <si>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</si>
  <si>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</si>
  <si>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</si>
  <si>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</si>
  <si>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</si>
  <si>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</si>
  <si>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</si>
  <si>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</si>
  <si>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</si>
  <si>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</si>
  <si>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</si>
  <si>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</si>
  <si>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</si>
  <si>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</si>
  <si>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</si>
  <si>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</si>
  <si>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</si>
  <si>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</si>
  <si>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</si>
  <si>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</si>
  <si>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</si>
  <si>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</si>
  <si>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</si>
  <si>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</si>
  <si>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</si>
  <si>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</si>
  <si>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</si>
  <si>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</si>
  <si>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</si>
  <si>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</si>
  <si>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</si>
  <si>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</si>
  <si>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</si>
  <si>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</si>
  <si>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</si>
  <si>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</si>
  <si>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</si>
  <si>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</si>
  <si>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</si>
  <si>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</si>
  <si>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</si>
  <si>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</si>
  <si>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</si>
  <si>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</si>
  <si>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</si>
  <si>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</si>
  <si>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</si>
  <si>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</si>
  <si>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</si>
  <si>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</si>
  <si>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</si>
  <si>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</si>
  <si>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</si>
  <si>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</si>
  <si>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</si>
  <si>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</si>
  <si>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</si>
  <si>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</si>
  <si>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</si>
  <si>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</si>
  <si>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</si>
  <si>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</si>
  <si>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</si>
  <si>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</si>
  <si>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</si>
  <si>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</si>
  <si>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</si>
  <si>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</si>
  <si>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</si>
  <si>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</si>
  <si>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</si>
  <si>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</si>
  <si>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</si>
  <si>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</si>
  <si>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</si>
  <si>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</si>
  <si>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</si>
  <si>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</si>
  <si>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</si>
  <si>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</si>
  <si>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</si>
  <si>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</si>
  <si>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</si>
  <si>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</si>
  <si>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</si>
  <si>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</si>
  <si>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</si>
  <si>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</si>
  <si>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</si>
  <si>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</si>
  <si>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</si>
  <si>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</si>
  <si>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</si>
  <si>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</si>
  <si>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</si>
  <si>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</si>
  <si>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</si>
  <si>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</si>
  <si>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</si>
  <si>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</si>
  <si>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</si>
  <si>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</si>
  <si>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</si>
  <si>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</si>
  <si>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</si>
  <si>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</si>
  <si>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</si>
  <si>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</si>
  <si>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</si>
  <si>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</si>
  <si>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</si>
  <si>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</si>
  <si>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</si>
  <si>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</si>
  <si>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</si>
  <si>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</si>
  <si>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</si>
  <si>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</si>
  <si>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</si>
  <si>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</si>
  <si>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</si>
  <si>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</si>
  <si>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</si>
  <si>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</si>
  <si>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</si>
  <si>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</si>
  <si>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</si>
  <si>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</si>
  <si>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</si>
  <si>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</si>
  <si>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</si>
  <si>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</si>
  <si>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</si>
  <si>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</si>
  <si>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</si>
  <si>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</si>
  <si>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</si>
  <si>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</si>
  <si>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</si>
  <si>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</si>
  <si>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</si>
  <si>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</si>
  <si>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</si>
  <si>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</si>
  <si>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</si>
  <si>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TAMPA CIRCULAR PARA ESGOTO E DRENAGEM, EM CONCRETO PRÉ-MOLDADO, DIÂMETRO INTERNO = 0,60 M E ALTURA = 0,10 M. AF_12/2020</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</si>
  <si>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</si>
  <si>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</si>
  <si>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</si>
  <si>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</si>
  <si>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</si>
  <si>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</si>
  <si>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</si>
  <si>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</si>
  <si>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</si>
  <si>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</si>
  <si>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</si>
  <si>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</si>
  <si>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</si>
  <si>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</si>
  <si>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</si>
  <si>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</si>
  <si>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</si>
  <si>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</si>
  <si>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</si>
  <si>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</si>
  <si>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</si>
  <si>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</si>
  <si>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</si>
  <si>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</si>
  <si>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</si>
  <si>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2,0 M E SEÇÃO DE 7,5 X 7,5 CM. AF_03/2022</t>
  </si>
  <si>
    <t>FORNECIMENTO E INSTALAÇÃO DE SUPORTE DE MADEIRA PARA PLACAS DE SINALIZAÇÃO, EM BASE DE CONCRETO, COM H= DE 2,0 M E SEÇÃO DE 7,5 X 7,5 CM. AF_03/2022</t>
  </si>
  <si>
    <t>LOCAÇÃO DE BANHEIRO QUÍMICO, DIMENSÃO (110X120X230)CM, LINHA PADRÃO, CONTENDO UMA (1) PIA/HIGIENIZADOR DE MÃOS, INCLUSIVE MANUTENÇÃO E MOBILIZAÇÃO/DESMOBILIZAÇÃO</t>
  </si>
  <si>
    <t>ED-27006</t>
  </si>
  <si>
    <t>CONE PARA SINALIZAÇÃO/ISOLAMENTO DE ÁREAS, ALTURA 75CM, INCLUSIVE FORNECIMENTO E MOVIMENTAÇÃO</t>
  </si>
  <si>
    <t>ED-26497</t>
  </si>
  <si>
    <t>ED-26522</t>
  </si>
  <si>
    <t>ED-26523</t>
  </si>
  <si>
    <t>ED-26524</t>
  </si>
  <si>
    <t>ED-26525</t>
  </si>
  <si>
    <t>ED-26484</t>
  </si>
  <si>
    <t>CALHA EM CHAPA GALVANIZADA, ESP. 0,5MM (GSG-26), COM DESENVOLVIMENTO DE 33CM, INCLUSIVE IÇAMENTO MANUAL VERTICAL</t>
  </si>
  <si>
    <t>CALHA EM CHAPA GALVANIZADA, ESP. 0,5MM (GSG-26), COM DESENVOLVIMENTO DE 40CM, INCLUSIVE IÇAMENTO MANUAL VERTICAL</t>
  </si>
  <si>
    <t>CALHA EM CHAPA GALVANIZADA, ESP. 0,5MM (GSG-26), COM DESENVOLVIMENTO DE 50CM, INCLUSIVE IÇAMENTO MANUAL VERTICAL</t>
  </si>
  <si>
    <t>CALHA EM CHAPA GALVANIZADA, ESP. 0,65MM (GSG-24), COM DESENVOLVIMENTO DE 100CM, INCLUSIVE IÇAMENTO MANUAL VERTICAL</t>
  </si>
  <si>
    <t>CALHA EM CHAPA GALVANIZADA, ESP. 0,65MM (GSG-24), COM DESENVOLVIMENTO DE 33CM, INCLUSIVE IÇAMENTO MANUAL VERTICAL</t>
  </si>
  <si>
    <t>CALHA EM CHAPA GALVANIZADA, ESP. 0,65MM (GSG-24), COM DESENVOLVIMENTO DE 40CM, INCLUSIVE IÇAMENTO MANUAL VERTICAL</t>
  </si>
  <si>
    <t>CALHA EM CHAPA GALVANIZADA, ESP. 0,65MM (GSG-24), COM DESENVOLVIMENTO DE 50CM, INCLUSIVE IÇAMENTO MANUAL VERTICAL</t>
  </si>
  <si>
    <t>CALHA EM CHAPA GALVANIZADA, ESP. 0,65MM (GSG-24), COM DESENVOLVIMENTO DE 60CM, INCLUSIVE IÇAMENTO MANUAL VERTICAL</t>
  </si>
  <si>
    <t>CALHA EM CHAPA GALVANIZADA, ESP. 0,65MM (GSG-24), COM DESENVOLVIMENTO DE 66CM, INCLUSIVE IÇAMENTO MANUAL VERTICAL</t>
  </si>
  <si>
    <t>CALHA EM CHAPA GALVANIZADA, ESP. 0,65MM (GSG-24), COM DESENVOLVIMENTO DE 75CM, INCLUSIVE IÇAMENTO MANUAL VERTICAL</t>
  </si>
  <si>
    <t>CALHA EM CHAPA GALVANIZADA, ESP. 0,8MM (GSG-22), COM DESENVOLVIMENTO DE 100CM, INCLUSIVE IÇAMENTO MANUAL VERTICAL</t>
  </si>
  <si>
    <t>CALHA EM CHAPA GALVANIZADA, ESP. 0,8MM (GSG-22), COM DESENVOLVIMENTO DE 33CM, INCLUSIVE IÇAMENTO MANUAL VERTICAL</t>
  </si>
  <si>
    <t>CALHA EM CHAPA GALVANIZADA, ESP. 0,8MM (GSG-22), COM DESENVOLVIMENTO DE 40CM, INCLUSIVE IÇAMENTO MANUAL VERTICAL</t>
  </si>
  <si>
    <t>CALHA EM CHAPA GALVANIZADA, ESP. 0,8MM (GSG-22), COM DESENVOLVIMENTO DE 50CM, INCLUSIVE IÇAMENTO MANUAL VERTICAL</t>
  </si>
  <si>
    <t>CALHA EM CHAPA GALVANIZADA, ESP. 0,8MM (GSG-22), COM DESENVOLVIMENTO DE 66CM, INCLUSIVE IÇAMENTO MANUAL VERTICAL</t>
  </si>
  <si>
    <t>CALHA EM CHAPA GALVANIZADA, ESP. 0,8MM (GSG-22), COM DESENVOLVIMENTO DE 75CM, INCLUSIVE IÇAMENTO MANUAL VERTICAL</t>
  </si>
  <si>
    <t>CHAPIM EM CHAPA GALVANIZADA, COM PINGADEIRA, ESP. 0,65MM (GSG-24), COM DESENVOLVIMENTO DE 35CM, INCLUSIVE IÇAMENTO MANUAL VERTICAL</t>
  </si>
  <si>
    <t>REVESTIMENTO COM CERÂMICA VERMELHO NATURAL PARA PISO, ASSENTAMENTO COM ARGAMASSA INDUSTRIALIZADA, INCLUSIVE REJUNTAMENTO</t>
  </si>
  <si>
    <t>ALAMBRADO PARA QUADRA ESPORTIVA, EM TELA DE ARAME GALVANIZADO COM TRAMA LOSANGULAR DE 2" (50,8MM) E FIO BWG12 (2,77MM), ALTURA 1M, EXCLUSIVE PINTURA, INCLUSIVE FIXAÇÃO E FORNECIMENTO EM QUADROS DE TUBOS DE AÇO CARBONO GALVANIZADO DIÂMETRO DE 50MM (2")</t>
  </si>
  <si>
    <t>ALAMBRADO PARA QUADRA ESPORTIVA, EM TELA DE ARAME GALVANIZADO COM TRAMA LOSANGULAR DE 2" (50,8MM) E FIO BWG12 (2,77MM), ALTURA 4M, EXCLUSIVE PINTURA, INCLUSIVE FIXAÇÃO E FORNECIMENTO EM QUADROS DE TUBOS DE AÇO CARBONO GALVANIZADO DIÂMETRO DE 50MM (2") - CONFORME DETALHE 15 (PADRÃO ESCOLAR)</t>
  </si>
  <si>
    <t>ALAMBRADO PARA QUADRA ESPORTIVA, EM TELA DE ARAME GALVANIZADO COM TRAMA LOSANGULAR DE 2" (50,8MM) E FIO BWG12 (2,77MM), ALTURA 6M, EXCLUSIVE PINTURA, INCLUSIVE FIXAÇÃO E FORNECIMENTO EM QUADROS DE TUBOS DE AÇO CARBONO GALVANIZADO DIÂMETRO DE 50MM (2")</t>
  </si>
  <si>
    <t>ALAMBRADO PARA QUADRA ESPORTIVA, EM TELA DE ARAME GALVANIZADO COM TRAMA LOSANGULAR DE 2" (50,8MM) E FIO BWG12 (2,77MM), EXCLUSIVE PINTURA, INCLUSIVE FIXAÇÃO E FORNECIMENTO EM QUADROS DE TUBOS DE AÇO CARBONO GALVANIZADO DIÂMETRO DE 50MM (2")</t>
  </si>
  <si>
    <t>ED-26408</t>
  </si>
  <si>
    <t>PORTA PARA ALAMBRADO, COM UMA (1) FOLHA, DIMENSÃO (90X210)CM, EM TELA DE ARAME GALVANIZADO COM TRAMA LOSANGULAR DE 2" (50,8MM) E FIO BWG12 (2,77MM), EXCLUSIVE PINTURA, INCLUSIVE FIXAÇÃO E FORNECIMENTO EM QUADROS DE TUBOS DE AÇO CARBONO GALVANIZADO DIÂMETRO DE 50MM (2"), BATENTE, DOBRADIÇAS E CADEADO COM LARGURA DE 50MM</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</si>
  <si>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</si>
  <si>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</si>
  <si>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</si>
  <si>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</si>
  <si>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</si>
  <si>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</si>
  <si>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</si>
  <si>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</si>
  <si>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</si>
  <si>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</si>
  <si>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</si>
  <si>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</si>
  <si>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</si>
  <si>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</si>
  <si>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</si>
  <si>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</si>
  <si>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</si>
  <si>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</si>
  <si>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</si>
  <si>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REGISTRO DE PRESSÃO, TIPO BASE, ROSCÁVEL 1/2" (PARA TUBO SOLDÁVEL OU PPR DN 20MM/CPVC DN 15MM), INCLUSIVE ACABAMENTO (PADRÃO MÉDIO) E CANOPLA CROMADOS</t>
  </si>
  <si>
    <t>REGISTRO DE PRESSÃO, TIPO BASE, ROSCÁVEL 1/2" (PARA TUBO SOLDÁVEL OU PPR DN 20MM/CPVC DN 15MM), INCLUSIVE ACABAMENTO (PADRÃO POPULAR) E CANOPLA CROMADOS</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</si>
  <si>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</si>
  <si>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</si>
  <si>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ADAPTADOR EM LATÃO PARA INSTALAÇÃO PREDIAL DE COMBATE A INCÊNDIO ENGATE RÁPIDO 2.1/2" X ROSCA INTERNA 5 FIOS 2.1/2", FORNECIMENTO E INSTALAÇÃO</t>
  </si>
  <si>
    <t>ED-26993</t>
  </si>
  <si>
    <t>LUMINÁRIA DE EMERGÊNCIA AUTÔNOMA, TIPO LED COM DOIS FARÓIS, POTÊNCIA TOTAL DE 8W, FORNECIMENTO E INSTALAÇÃO</t>
  </si>
  <si>
    <t>ED-26989</t>
  </si>
  <si>
    <t>LUMINÁRIA DE EMERGÊNCIA AUTÔNOMA, TIPO LED POTÊNCIA TOTAL DE 2W, FORNECIMENTO E INSTALAÇÃO</t>
  </si>
  <si>
    <t>PLANTIO DE GRAMA BATATAIS EM PLACAS, INCLUSIVE TERRA VEGETAL E CONSERVAÇÃO POR TRINTA (30) DIAS</t>
  </si>
  <si>
    <t>PLANTIO DE GRAMA ESMERALDA EM PLACAS, INCLUSIVE TERRA VEGETAL E CONSERVAÇÃO POR TRINTA (30) DIAS</t>
  </si>
  <si>
    <t>PLANTIO DE GRAMA SÃO CARLOS EM PLACAS, INCLUSIVE TERRA VEGETAL E CONSERVAÇÃO POR TRINTA (30) DIAS</t>
  </si>
  <si>
    <t>PLANTIO E PREPARO DE COVAS PARA ÁRVORES COM ALTURA MÉDIA DE 2,00M, DIMENSÕES (60X60X60)CM , EXCLUSIVE FORNECIMENTO DAS MUDAS</t>
  </si>
  <si>
    <t>FORNECIMENTO DE ARBUSTO BELA EMÍLIA COM ALTURA MÍNIMA DE 15CM, EXCLUSIVE PLANTIO</t>
  </si>
  <si>
    <t>FORNECIMENTO DE ÁRVORE ACÁSSIA MIMOSA COM ALTURA MÉDIA DE 2,00M, EXCLUSIVE PLANTIO</t>
  </si>
  <si>
    <t>ED-25275</t>
  </si>
  <si>
    <t>FORNECIMENTO DE ÁRVORE AROEIRA-PIMENTEIRA COM ALTURA MÉDIA DE 2,00M, EXCLUSIVE PLANTIO</t>
  </si>
  <si>
    <t>ED-25277</t>
  </si>
  <si>
    <t>FORNECIMENTO DE ÁRVORE AROEIRA-SALSA COM ALTURA MÉDIA DE 2,00M, EXCLUSIVE PLANTIO</t>
  </si>
  <si>
    <t>ED-25245</t>
  </si>
  <si>
    <t>FORNECIMENTO DE ÁRVORE IPÊ-AMARELO COM ALTURA MÉDIA DE 2,00M, EXCLUSIVE PLANTIO</t>
  </si>
  <si>
    <t>ED-25264</t>
  </si>
  <si>
    <t>FORNECIMENTO DE ÁRVORE IPÊ-BRANCO COM ALTURA MÉDIA DE 2,00M, EXCLUSIVE PLANTIO</t>
  </si>
  <si>
    <t>FORNECIMENTO DE ÁRVORE IPÊ-ROSA COM ALTURA MÉDIA DE 2,00M, EXCLUSIVE PLANTIO</t>
  </si>
  <si>
    <t>ED-25244</t>
  </si>
  <si>
    <t>FORNECIMENTO DE ÁRVORE IPÊ-ROXO COM ALTURA MÉDIA DE 2,00M, EXCLUSIVE PLANTIO</t>
  </si>
  <si>
    <t>FORNECIMENTO DE ÁRVORE JACARANDÁ MIMOSO COM ALTURA MÉDIA DE 2,00M, EXCLUSIVE PLANTIO</t>
  </si>
  <si>
    <t>ED-25470</t>
  </si>
  <si>
    <t>FORNECIMENTO DE ÁRVORE JATOBÁ COM ALTURA MÉDIA DE 2,00M, EXCLUSIVE PLANTIO</t>
  </si>
  <si>
    <t>ED-25280</t>
  </si>
  <si>
    <t>FORNECIMENTO DE ÁRVORE MANACÁ-DA-SERRA COM ALTURA MÉDIA DE 2,00M, EXCLUSIVE PLANTIO</t>
  </si>
  <si>
    <t>ED-25497</t>
  </si>
  <si>
    <t>FORNECIMENTO DE ÁRVORE OITI COM ALTURA MÉDIA DE 2,00M, EXCLUSIVE PLANTIO</t>
  </si>
  <si>
    <t>ED-25269</t>
  </si>
  <si>
    <t>FORNECIMENTO DE ÁRVORE PAINEIRA COM ALTURA MÉDIA DE 2,00M, EXCLUSIVE PLANTIO</t>
  </si>
  <si>
    <t>ED-25273</t>
  </si>
  <si>
    <t>FORNECIMENTO DE ÁRVORE PAU-BRASIL COM ALTURA MÉDIA DE 2,00M, EXCLUSIVE PLANTIO</t>
  </si>
  <si>
    <t>FORNECIMENTO DE ÁRVORE PAU-FERRO COM ALTURA MÉDIA DE 2,00M, EXCLUSIVE PLANTIO</t>
  </si>
  <si>
    <t>ED-25489</t>
  </si>
  <si>
    <t>FORNECIMENTO DE ÁRVORE PAU-MULATO COM ALTURA MÉDIA DE 2,00M, EXCLUSIVE PLANTIO</t>
  </si>
  <si>
    <t>ED-25268</t>
  </si>
  <si>
    <t>FORNECIMENTO DE ÁRVORE QUARESMEIRA COM ALTURA MÉDIA DE 2,00M, EXCLUSIVE PLANTIO</t>
  </si>
  <si>
    <t>ED-25493</t>
  </si>
  <si>
    <t>FORNECIMENTO DE ÁRVORE SAPUCAIA COM ALTURA MÉDIA DE 2,00M, EXCLUSIVE PLANTIO</t>
  </si>
  <si>
    <t>FORNECIMENTO DE ÁRVORE SIBIPURUNA COM ALTURA MÉDIA DE 2,00M, EXCLUSIVE PLANTIO</t>
  </si>
  <si>
    <t>ED-25441</t>
  </si>
  <si>
    <t>FORNECIMENTO DE ÁRVORE UNHA-DE-VACA COM ALTURA MÉDIA DE 2,00M, EXCLUSIVE PLANTIO</t>
  </si>
  <si>
    <t>ED-25551</t>
  </si>
  <si>
    <t>FORNECIMENTO DE FORRAÇÃO DO TIPO ACALYPHA, EXCLUSIVE PLANTIO</t>
  </si>
  <si>
    <t>ED-25553</t>
  </si>
  <si>
    <t>FORNECIMENTO DE FORRAÇÃO DO TIPO CLOROFITO, EXCLUSIVE PLANTIO</t>
  </si>
  <si>
    <t>ED-25549</t>
  </si>
  <si>
    <t>FORNECIMENTO DE FORRAÇÃO DO TIPO GRAMA-AMENDOIM, EXCLUSIVE PLANTIO</t>
  </si>
  <si>
    <t>ED-25552</t>
  </si>
  <si>
    <t>FORNECIMENTO DE FORRAÇÃO DO TIPO WEDELIA, EXCLUSIVE PLANTIO</t>
  </si>
  <si>
    <t>FORNECIMENTO DE PALMEIRA ARECA-BAMBU COM ALTURA MÍNIMA DE 50CM, EXCLUSIVE PLANTIO</t>
  </si>
  <si>
    <t>ED-25243</t>
  </si>
  <si>
    <t>FORNECIMENTO DE PALMEIRA JERIVÁ COM ALTURA MÉDIA DE 2,00M, EXCLUSIVE PLANTIO</t>
  </si>
  <si>
    <t>FORNECIMENTO DE PALMEIRA LICURI COM ALTURA MÉDIA DE 2,00M, EXCLUSIVE PLANTIO</t>
  </si>
  <si>
    <t>LAVAGEM DE FACHADA COM HIDROJATEAMENTO, EXCLUSIVE ANDAIME METÁLICO, TIPO FIXO/TORRE/SUSPENSO, PARA FACHADA</t>
  </si>
  <si>
    <t>LIMPEZA DE CALHA EM CHAPA GALVANIZADA OU EM PVC, INCLUSIVE DESOBSTRUÇÃO</t>
  </si>
  <si>
    <t>TRANSPORTE DE MATERIAL DE QUALQUER NATUREZA COM CARRINHO DE MÃO, COM DISTÂNCIAS MAIORES QUE 50M E MENORES OU IGUAIS A 100M, INCLUSIVE CARGA/DESGARGA</t>
  </si>
  <si>
    <t>TRANSPORTE DE MATERIAL DE QUALQUER NATUREZA COM CARRINHO DE MÃO, COM DISTÂNCIAS MENORES OU IGUAIS A 50M, INCLUSIVE CARGA/DESCARGA</t>
  </si>
  <si>
    <t>CRITÉRIOS P/ PAGAMENTO DE PRANCHAS - A0</t>
  </si>
  <si>
    <t>% A1</t>
  </si>
  <si>
    <t>CRITÉRIOS P/ PAGAMENTO DE PRANCHAS - A2</t>
  </si>
  <si>
    <t>CRITÉRIOS P/ PAGAMENTO DE PRANCHAS - A3</t>
  </si>
  <si>
    <t>PLANILHA ORÇAMENTÁRIA PARA PROJETOS DE IMPLANTAÇÃO DE EDIFICAÇÃO - ÁREA DE 6.001 M2 ATÉ 7.000 M2</t>
  </si>
  <si>
    <t>PLANILHA ORÇAMENTÁRIA PARA PROJETOS DE IMPLANTAÇÃO DE EDIFICAÇÃO - ÁREA DE 7.001 M2 ATÉ 9.000 M2</t>
  </si>
  <si>
    <t>PLANILHA ORÇAMENTÁRIA PARA PROJETOS DE IMPLANTAÇÃO DE EDIFICAÇÃO - ÁREA DE 9.001 M2 ATÉ 11.000 M2</t>
  </si>
  <si>
    <t>PLANILHA ORÇAMENTÁRIA PARA PROJETOS DE IMPLANTAÇÃO DE EDIFICAÇÃO - ÁREA DE 11.001 M2 ATÉ 13.000 M2</t>
  </si>
  <si>
    <t>PLANILHA ORÇAMENTÁRIA PARA PROJETOS DE IMPLANTAÇÃO DE EDIFICAÇÃO - ÁREA DE 13.001 M2 ATÉ 16.000 M2</t>
  </si>
  <si>
    <t>PLANILHA ORÇAMENTÁRIA PARA PROJETOS DE IMPLANTAÇÃO DE EDIFICAÇÃO - ÁREA ACIMA DE 16.000 M2</t>
  </si>
  <si>
    <t>PLANILHA ORÇAMENTÁRIA PARA OBRAS DE INFRAESTRUTURA</t>
  </si>
  <si>
    <t>PR A1</t>
  </si>
  <si>
    <t>COMPATIBILIZAÇÃO DE PROJETOS COM ÁREA ATÉ 10.000 M2</t>
  </si>
  <si>
    <t>COMPATIBILIZAÇÃO DE PROJETOS COM ÁREA DE 10.001 M2 ATÉ 20.000 M2</t>
  </si>
  <si>
    <t>COMPATIBILIZAÇÃO DE PROJETOS COM ÁREA DE 20.001 M2 ATÉ 40.000 M2</t>
  </si>
  <si>
    <t>COMPATIBILIZAÇÃO DE PROJETOS COM ÁREA DE 40.001 M2 ATÉ 60.000 M2</t>
  </si>
  <si>
    <t>COMPATIBILIZAÇÃO DE PROJETOS COM ÁREA DE 60.001 M2 ATÉ 80.000 M2</t>
  </si>
  <si>
    <t>COORDENAÇÃO DE PROJETOS</t>
  </si>
  <si>
    <t>ESPECIFICAÇÃO DOS MATERIAIS COM MEMORIAL DESCRITIVO DE CADA AMBIENTE E EQUIPAMENTOS PARA PROJETOS DE IMPLANTAÇÃO DE EDIFICAÇÃO - ÁREA DE 6.001 M2 ATÉ 7.000 M2</t>
  </si>
  <si>
    <t>ESPECIFICAÇÃO DOS MATERIAIS COM MEMORIAL DESCRITIVO DE CADA AMBIENTE E EQUIPAMENTOS PARA PROJETOS DE IMPLANTAÇÃO DE EDIFICAÇÃO - ÁREA DE 7.001 M2 ATÉ 9.000 M2</t>
  </si>
  <si>
    <t>ESPECIFICAÇÃO DOS MATERIAIS COM MEMORIAL DESCRITIVO DE CADA AMBIENTE E EQUIPAMENTOS PARA PROJETOS DE IMPLANTAÇÃO DE EDIFICAÇÃO - ÁREA DE 9.001 M2 ATÉ 11.000 M2</t>
  </si>
  <si>
    <t>ESPECIFICAÇÃO DOS MATERIAIS COM MEMORIAL DESCRITIVO DE CADA AMBIENTE E EQUIPAMENTOS PARA PROJETOS DE IMPLANTAÇÃO DE EDIFICAÇÃO - ÁREA DE 11.001 M2 ATÉ 13.000 M2</t>
  </si>
  <si>
    <t>ESPECIFICAÇÃO DOS MATERIAIS COM MEMORIAL DESCRITIVO DE CADA AMBIENTE E EQUIPAMENTOS PARA PROJETOS DE IMPLANTAÇÃO DE EDIFICAÇÃO - ÁREA DE 13.001 M2 ATÉ 16.000 M2</t>
  </si>
  <si>
    <t>ESPECIFICAÇÃO DOS MATERIAIS COM MEMORIAL DESCRITIVO DE CADA AMBIENTE E EQUIPAMENTOS PARA PROJETOS DE IMPLANTAÇÃO DE EDIFICAÇÃO - ÁREA ACIMA DE 16.000 M2</t>
  </si>
  <si>
    <t>ESPECIFICAÇÃO DOS MATERIAIS COM MEMORIAL DESCRITIVO  PARA OBRAS DE INFRAESTRUTURA</t>
  </si>
  <si>
    <t>ED-27548</t>
  </si>
  <si>
    <t>ED-27547</t>
  </si>
  <si>
    <t>ED-27549</t>
  </si>
  <si>
    <t>ED-27189</t>
  </si>
  <si>
    <t>ED-27082</t>
  </si>
  <si>
    <t>ED-27080</t>
  </si>
  <si>
    <t>ED-27084</t>
  </si>
  <si>
    <t>ED-27078</t>
  </si>
  <si>
    <t>ED-27081</t>
  </si>
  <si>
    <t>ED-27079</t>
  </si>
  <si>
    <t>ED-27083</t>
  </si>
  <si>
    <t>ED-27077</t>
  </si>
  <si>
    <t>ED-27090</t>
  </si>
  <si>
    <t>ED-27086</t>
  </si>
  <si>
    <t>ED-27092</t>
  </si>
  <si>
    <t>ED-27088</t>
  </si>
  <si>
    <t>ED-27089</t>
  </si>
  <si>
    <t>ED-27085</t>
  </si>
  <si>
    <t>ED-27091</t>
  </si>
  <si>
    <t>ED-27087</t>
  </si>
  <si>
    <t>ED-27074</t>
  </si>
  <si>
    <t>ED-27072</t>
  </si>
  <si>
    <t>ED-27076</t>
  </si>
  <si>
    <t>ED-27073</t>
  </si>
  <si>
    <t>ED-27071</t>
  </si>
  <si>
    <t>ED-27075</t>
  </si>
  <si>
    <t>ED-27068</t>
  </si>
  <si>
    <t>ED-27066</t>
  </si>
  <si>
    <t>ED-27070</t>
  </si>
  <si>
    <t>ED-27064</t>
  </si>
  <si>
    <t>ED-27062</t>
  </si>
  <si>
    <t>ED-27067</t>
  </si>
  <si>
    <t>ED-27065</t>
  </si>
  <si>
    <t>ED-27069</t>
  </si>
  <si>
    <t>ED-27063</t>
  </si>
  <si>
    <t>ED-27061</t>
  </si>
  <si>
    <t>CO-24324</t>
  </si>
  <si>
    <t>CO-27339</t>
  </si>
  <si>
    <t>CO-27337</t>
  </si>
  <si>
    <t>CO-27342</t>
  </si>
  <si>
    <t>CO-27347</t>
  </si>
  <si>
    <t>CO-27348</t>
  </si>
  <si>
    <t>CO-27344</t>
  </si>
  <si>
    <t>CO-27677</t>
  </si>
  <si>
    <t>CO-27674</t>
  </si>
  <si>
    <t>CO-27675</t>
  </si>
  <si>
    <t>CO-27676</t>
  </si>
  <si>
    <t>CO-27369</t>
  </si>
  <si>
    <t>CO-27361</t>
  </si>
  <si>
    <t>CO-27367</t>
  </si>
  <si>
    <t>CO-27363</t>
  </si>
  <si>
    <t>CO-27397</t>
  </si>
  <si>
    <t>CO-27390</t>
  </si>
  <si>
    <t>CO-27391</t>
  </si>
  <si>
    <t>CO-27392</t>
  </si>
  <si>
    <t>CO-27394</t>
  </si>
  <si>
    <t>CO-27395</t>
  </si>
  <si>
    <t>CO-27396</t>
  </si>
  <si>
    <t>CO-27413</t>
  </si>
  <si>
    <t>CO-27388</t>
  </si>
  <si>
    <t>CO-27382</t>
  </si>
  <si>
    <t>CO-27385</t>
  </si>
  <si>
    <t>CO-27375</t>
  </si>
  <si>
    <t>CO-27378</t>
  </si>
  <si>
    <t>CO-27380</t>
  </si>
  <si>
    <t>CO-27372</t>
  </si>
  <si>
    <t>CO-27405</t>
  </si>
  <si>
    <t>CO-27400</t>
  </si>
  <si>
    <t>CO-27401</t>
  </si>
  <si>
    <t>CO-27402</t>
  </si>
  <si>
    <t>CO-27409</t>
  </si>
  <si>
    <t>CO-27403</t>
  </si>
  <si>
    <t>CO-27404</t>
  </si>
  <si>
    <t>CO-27399</t>
  </si>
  <si>
    <t>CO-27412</t>
  </si>
  <si>
    <t>CO-27406</t>
  </si>
  <si>
    <t>CO-27407</t>
  </si>
  <si>
    <t>CO-27408</t>
  </si>
  <si>
    <t>CO-27410</t>
  </si>
  <si>
    <t>CO-27411</t>
  </si>
  <si>
    <t>CO-27417</t>
  </si>
  <si>
    <t>CO-27414</t>
  </si>
  <si>
    <t>CO-27416</t>
  </si>
  <si>
    <t>CO-27415</t>
  </si>
  <si>
    <t>CO-27418</t>
  </si>
  <si>
    <t>CO-27421</t>
  </si>
  <si>
    <t>CO-27420</t>
  </si>
  <si>
    <t>CO-27419</t>
  </si>
  <si>
    <t>CO-27493</t>
  </si>
  <si>
    <t>CO-27487</t>
  </si>
  <si>
    <t>CO-27488</t>
  </si>
  <si>
    <t>CO-27489</t>
  </si>
  <si>
    <t>CO-27490</t>
  </si>
  <si>
    <t>CO-27491</t>
  </si>
  <si>
    <t>CO-27492</t>
  </si>
  <si>
    <t>CO-27494</t>
  </si>
  <si>
    <t>CO-27486</t>
  </si>
  <si>
    <t>CO-27470</t>
  </si>
  <si>
    <t>CO-27423</t>
  </si>
  <si>
    <t>CO-27482</t>
  </si>
  <si>
    <t>CO-27483</t>
  </si>
  <si>
    <t>CO-27485</t>
  </si>
  <si>
    <t>CO-27471</t>
  </si>
  <si>
    <t>CO-27477</t>
  </si>
  <si>
    <t>CO-27478</t>
  </si>
  <si>
    <t>CO-27429</t>
  </si>
  <si>
    <t>CO-27422</t>
  </si>
  <si>
    <t>CO-27432</t>
  </si>
  <si>
    <t>CO-27426</t>
  </si>
  <si>
    <t>CO-27473</t>
  </si>
  <si>
    <t>CO-27427</t>
  </si>
  <si>
    <t>CO-27428</t>
  </si>
  <si>
    <t>CO-27480</t>
  </si>
  <si>
    <t>CO-27481</t>
  </si>
  <si>
    <t>CO-27475</t>
  </si>
  <si>
    <t>CO-27433</t>
  </si>
  <si>
    <t>CO-27431</t>
  </si>
  <si>
    <t>CO-27479</t>
  </si>
  <si>
    <t>CO-27430</t>
  </si>
  <si>
    <t>CO-27474</t>
  </si>
  <si>
    <t>CO-27476</t>
  </si>
  <si>
    <t>CO-27468</t>
  </si>
  <si>
    <t>CO-27469</t>
  </si>
  <si>
    <t>CO-27434</t>
  </si>
  <si>
    <t>CO-27424</t>
  </si>
  <si>
    <t>CO-27425</t>
  </si>
  <si>
    <t>CO-27472</t>
  </si>
  <si>
    <t>CO-27484</t>
  </si>
  <si>
    <t>CO-27499</t>
  </si>
  <si>
    <t>CO-27498</t>
  </si>
  <si>
    <t>CO-27379</t>
  </si>
  <si>
    <t>CO-27389</t>
  </si>
  <si>
    <t>CO-27387</t>
  </si>
  <si>
    <t>CO-27386</t>
  </si>
  <si>
    <t>CO-27384</t>
  </si>
  <si>
    <t>CO-27383</t>
  </si>
  <si>
    <t>CO-27381</t>
  </si>
  <si>
    <t>CO-27439</t>
  </si>
  <si>
    <t>CO-27454</t>
  </si>
  <si>
    <t>CO-27460</t>
  </si>
  <si>
    <t>CO-27459</t>
  </si>
  <si>
    <t>CO-27458</t>
  </si>
  <si>
    <t>CO-27457</t>
  </si>
  <si>
    <t>CO-27456</t>
  </si>
  <si>
    <t>CO-27455</t>
  </si>
  <si>
    <t>CO-27461</t>
  </si>
  <si>
    <t>CO-27463</t>
  </si>
  <si>
    <t>CO-27462</t>
  </si>
  <si>
    <t>CO-27466</t>
  </si>
  <si>
    <t>CO-27465</t>
  </si>
  <si>
    <t>CO-27464</t>
  </si>
  <si>
    <t>CO-27467</t>
  </si>
  <si>
    <t>CO-27447</t>
  </si>
  <si>
    <t>CO-27452</t>
  </si>
  <si>
    <t>CO-27451</t>
  </si>
  <si>
    <t>CO-27443</t>
  </si>
  <si>
    <t>CO-27450</t>
  </si>
  <si>
    <t>CO-27449</t>
  </si>
  <si>
    <t>CO-27448</t>
  </si>
  <si>
    <t>CO-27453</t>
  </si>
  <si>
    <t>CO-27440</t>
  </si>
  <si>
    <t>CO-27446</t>
  </si>
  <si>
    <t>CO-27445</t>
  </si>
  <si>
    <t>CO-27444</t>
  </si>
  <si>
    <t>CO-27442</t>
  </si>
  <si>
    <t>CO-27441</t>
  </si>
  <si>
    <t>CO-27368</t>
  </si>
  <si>
    <t>CO-27377</t>
  </si>
  <si>
    <t>CO-27376</t>
  </si>
  <si>
    <t>CO-27374</t>
  </si>
  <si>
    <t>CO-27373</t>
  </si>
  <si>
    <t>CO-27371</t>
  </si>
  <si>
    <t>CO-27370</t>
  </si>
  <si>
    <t>CO-27349</t>
  </si>
  <si>
    <t>CO-27365</t>
  </si>
  <si>
    <t>CO-27364</t>
  </si>
  <si>
    <t>CO-27362</t>
  </si>
  <si>
    <t>CO-27359</t>
  </si>
  <si>
    <t>CO-27353</t>
  </si>
  <si>
    <t>CO-27366</t>
  </si>
  <si>
    <t>CO-27336</t>
  </si>
  <si>
    <t>CO-27345</t>
  </si>
  <si>
    <t>CO-27341</t>
  </si>
  <si>
    <t>CO-27340</t>
  </si>
  <si>
    <t>CO-27338</t>
  </si>
  <si>
    <t>CO-27346</t>
  </si>
  <si>
    <t>CO-27343</t>
  </si>
  <si>
    <t>CO-27352</t>
  </si>
  <si>
    <t>CO-27355</t>
  </si>
  <si>
    <t>CO-27356</t>
  </si>
  <si>
    <t>CO-27358</t>
  </si>
  <si>
    <t>MOBILIZAÇÃO E DESMOBILIZAÇÃO DE OBRA EM CENTRO URBANO OU REGIÃO LIMÍTROFE COM VALOR ACIMA DE 3.000.000,01</t>
  </si>
  <si>
    <t>MOBILIZAÇÃO E DESMOBILIZAÇÃO DE OBRA EM CENTRO URBANO OU REGIÃO LIMÍTROFE COM VALOR ATÉ O VALOR DE 1.000.000,00</t>
  </si>
  <si>
    <t>MOBILIZAÇÃO E DESMOBILIZAÇÃO DE OBRA EM CENTRO URBANO OU REGIÃO LIMÍTROFE COM VALOR ENTRE 1.000.000,01 E 3.000.000,00</t>
  </si>
  <si>
    <t>MOBILIZAÇÃO E DESMOBILIZAÇÃO OBRA DISTANTE DE CENTRO URBANO COM ACIMA DE 3.000.000,01</t>
  </si>
  <si>
    <t>MOBILIZAÇÃO E DESMOBILIZAÇÃO OBRA DISTANTE DE CENTRO URBANO COM ENTRE 1.000.000,01 E 3.000.000,00</t>
  </si>
  <si>
    <t>MOBILIZAÇÃO E DESMOBILIZAÇÃO OBRA DISTANTE DE CENTRO URBANO COM VALOR ATÉ O VALOR DE 1.000.000,00</t>
  </si>
  <si>
    <t>DOBRADIÇA DE FERRO, MEDIDAS (3/4"X 1"), TIPO PINO GONZO NÚMERO 2, INCLUSIVE INSTALAÇÃO, EXCLUSIVE PINTURA DE ACABAMENTO</t>
  </si>
  <si>
    <t>DOBRADIÇA DE FERRO, MEDIDAS (5/8"X3/4"), TIPO PINO GONZO NÚMERO 1, INCLUSIVE INSTALAÇÃO, EXCLUSIVE PINTURA DE ACABAMENTO</t>
  </si>
  <si>
    <t>FECHADURA TIPO TUBULAR, EM DIVISÓRIA, COM MAÇANETA E ACABAMENTO EM ZAMAC, INCLUSIVE ACESSÓRIOS PARA FIXAÇÃO E DUAS (2) CHAVES</t>
  </si>
  <si>
    <t xml:space="preserve">TARJETA CROMADA, TIPO FECHO, INSTALADA EM PORTA DE SANITÁRIO, INCLUSIVE ACESSÓRIOS PARA FIXAÇÃO
</t>
  </si>
  <si>
    <t>TARJETA CROMADA, TIPO LIVRE/OCUPADO, INSTALADA EM PORTA DE SANITÁRIO, INCLUSIVE ACESSÓRIOS PARA FIXAÇÃO</t>
  </si>
  <si>
    <t>CONJUNTO DE UMA (1) PLACA CEGA 3"X3", TIPO REDONDA, INCLUSIVE FORNECIMENTO, INSTALAÇÃO, SUPORTE E PLACA</t>
  </si>
  <si>
    <t>LUMINÁRIA COMERCIAL COM ALETAS DE EMBUTIR COMPLETA, PARA DUAS (2) LÂMPADAS TUBULARES LED 2X18W-ØT8, TEMPERATURA DA COR 6500K, FORNECIMENTO E INSTALAÇÃO, INCLUSIVE BASE E LÂMPADA</t>
  </si>
  <si>
    <t>LUMINÁRIA COMERCIAL COM ALETAS DE EMBUTIR COMPLETA, PARA DUAS (2) LÂMPADAS TUBULARES LED 2X9W-ØT8, TEMPERATURA DA COR 6500K, FORNECIMENTO E INSTALAÇÃO, INCLUSIVE BASE E LÂMPADA</t>
  </si>
  <si>
    <t>LUMINÁRIA COMERCIAL COM ALETAS DE EMBUTIR COMPLETA, PARA QUATRO (4) LÂMPADAS TUBULARES LED 4X18W-ØT8, TEMPERATURA DA COR 6500K, FORNECIMENTO E INSTALAÇÃO, INCLUSIVE BASE E LÂMPADA</t>
  </si>
  <si>
    <t>LUMINÁRIA COMERCIAL COM ALETAS DE EMBUTIR COMPLETA, PARA QUATRO (4) LÂMPADAS TUBULARES LED 4X9W-ØT8, TEMPERATURA DA COR 6500K, FORNECIMENTO E INSTALAÇÃO, INCLUSIVE BASE E LÂMPADA</t>
  </si>
  <si>
    <t>LUMINÁRIA COMERCIAL COM ALETAS DE EMBUTIR, PARA DUAS (2) LÂMPADAS TUBULARES LED 2X18W-ØT8, FORNECIMENTO E INSTALAÇÃO, EXCLUSIVE BASE E LÂMPADA</t>
  </si>
  <si>
    <t>LUMINÁRIA COMERCIAL COM ALETAS DE EMBUTIR, PARA DUAS (2) LÂMPADAS TUBULARES LED 2X9W-ØT8, FORNECIMENTO E INSTALAÇÃO, EXCLUSIVE BASE E LÂMPADA</t>
  </si>
  <si>
    <t>LUMINÁRIA COMERCIAL COM ALETAS DE EMBUTIR, PARA QUATRO (4) LÂMPADAS TUBULARES LED 4X18W-ØT8, FORNECIMENTO E INSTALAÇÃO, EXCLUSIVE BASE E LÂMPADA</t>
  </si>
  <si>
    <t>LUMINÁRIA COMERCIAL COM ALETAS DE EMBUTIR, PARA QUATRO (4) LÂMPADAS TUBULARES LED 4X9W-ØT8, FORNECIMENTO E INSTALAÇÃO, EXCLUSIVE BASE E LÂMPADA</t>
  </si>
  <si>
    <t>LUMINÁRIA COMERCIAL COM ALETAS DE SOBREPOR COMPLETA, PARA DUAS (2) LÂMPADAS TUBULARES LED 2X18W-ØT8, TEMPERATURA DA COR 6500K, FORNECIMENTO E INSTALAÇÃO, INCLUSIVE BASE E LÂMPADA</t>
  </si>
  <si>
    <t>LUMINÁRIA COMERCIAL COM ALETAS DE SOBREPOR COMPLETA, PARA DUAS (2) LÂMPADAS TUBULARES LED 2X9W-ØT8, TEMPERATURA DA COR 6500K, FORNECIMENTO E INSTALAÇÃO, INCLUSIVE BASE E LÂMPADA</t>
  </si>
  <si>
    <t>LUMINÁRIA COMERCIAL COM ALETAS DE SOBREPOR COMPLETA, PARA QUATRO (4) LÂMPADAS TUBULARES LED 4X18W-ØT8, TEMPERATURA DA COR 6500K, FORNECIMENTO E INSTALAÇÃO, INCLUSIVE BASE E LÂMPADA</t>
  </si>
  <si>
    <t>LUMINÁRIA COMERCIAL COM ALETAS DE SOBREPOR COMPLETA, PARA QUATRO (4) LÂMPADAS TUBULARES LED 4X9W-ØT8, TEMPERATURA DA COR 6500K, FORNECIMENTO E INSTALAÇÃO, INCLUSIVE BASE E LÂMPADA</t>
  </si>
  <si>
    <t>LUMINÁRIA COMERCIAL COM ALETAS DE SOBREPOR, PARA DUAS (2) LÂMPADAS TUBULARES LED 2X18W-ØT8, FORNECIMENTO E INSTALAÇÃO, EXCLUSIVE BASE E LÂMPADA</t>
  </si>
  <si>
    <t>LUMINÁRIA COMERCIAL COM ALETAS DE SOBREPOR, PARA DUAS (2) LÂMPADAS TUBULARES LED 2X9W-ØT8, FORNECIMENTO E INSTALAÇÃO, EXCLUSIVE BASE E LÂMPADA</t>
  </si>
  <si>
    <t>LUMINÁRIA COMERCIAL COM ALETAS DE SOBREPOR, PARA QUATRO (4) LÂMPADAS TUBULARES LED 4X18W-ØT8, FORNECIMENTO E INSTALAÇÃO, EXCLUSIVE BASE E LÂMPADA</t>
  </si>
  <si>
    <t>LUMINÁRIA COMERCIAL COM ALETAS DE SOBREPOR, PARA QUATRO (4) LÂMPADAS TUBULARES LED 4X9W-ØT8, FORNECIMENTO E INSTALAÇÃO, EXCLUSIVE BASE E LÂMPADA</t>
  </si>
  <si>
    <t>LUMINÁRIA COMERCIAL COM DIFUSOR DE EMBUTIR COMPLETA, PARA DUAS (2) LÂMPADAS TUBULARES LED 2X18W-ØT8, TEMPERATURA DA COR 6500K, FORNECIMENTO E INSTALAÇÃO, INCLUSIVE BASE E LÂMPADA</t>
  </si>
  <si>
    <t>LUMINÁRIA COMERCIAL COM DIFUSOR DE EMBUTIR COMPLETA, PARA DUAS (2) LÂMPADAS TUBULARES LED 2X9W-ØT8, TEMPERATURA DA COR 6500K, FORNECIMENTO E INSTALAÇÃO, INCLUSIVE BASE E LÂMPADA</t>
  </si>
  <si>
    <t>LUMINÁRIA COMERCIAL COM DIFUSOR DE EMBUTIR COMPLETA, PARA QUATRO (4) LÂMPADAS TUBULARES LED 4X9W-ØT8, TEMPERATURA DA COR 6500K, FORNECIMENTO E INSTALAÇÃO, INCLUSIVE BASE E LÂMPADA</t>
  </si>
  <si>
    <t>LUMINÁRIA COMERCIAL COM DIFUSOR DE EMBUTIR, PARA DUAS (2) LÂMPADAS TUBULARES LED 2X18W-ØT8, FORNECIMENTO E INSTALAÇÃO, EXCLUSIVE BASE E LÂMPADA</t>
  </si>
  <si>
    <t>LUMINÁRIA COMERCIAL COM DIFUSOR DE EMBUTIR, PARA DUAS (2) LÂMPADAS TUBULARES LED 2X9W-ØT8, FORNECIMENTO E INSTALAÇÃO, EXCLUSIVE BASE E LÂMPADA</t>
  </si>
  <si>
    <t>LUMINÁRIA COMERCIAL COM DIFUSOR DE EMBUTIR, PARA QUATRO (4) LÂMPADAS TUBULARES LED 4X9W-ØT8, FORNECIMENTO E INSTALAÇÃO, EXCLUSIVE BASE E LÂMPADA</t>
  </si>
  <si>
    <t>LUMINÁRIA COMERCIAL COM DIFUSOR DE SOBREPOR COMPLETA, PARA DUAS (2) LÂMPADAS TUBULARES LED 2X18W-ØT8, TEMPERATURA DA COR 6500K, FORNECIMENTO E INSTALAÇÃO, INCLUSIVE BASE E LÂMPADA</t>
  </si>
  <si>
    <t>LUMINÁRIA COMERCIAL COM DIFUSOR DE SOBREPOR COMPLETA, PARA DUAS (2) LÂMPADAS TUBULARES LED 2X9W-ØT8, TEMPERATURA DA COR 6500K, FORNECIMENTO E INSTALAÇÃO, INCLUSIVE BASE E LÂMPADA</t>
  </si>
  <si>
    <t>LUMINÁRIA COMERCIAL COM DIFUSOR DE SOBREPOR COMPLETA, PARA QUATRO (4) LÂMPADAS TUBULARES LED 4X9W-ØT8, TEMPERATURA DA COR 6500K, FORNECIMENTO E INSTALAÇÃO, INCLUSIVE BASE E LÂMPADA</t>
  </si>
  <si>
    <t>LUMINÁRIA COMERCIAL COM DIFUSOR DE SOBREPOR COMPLETA, PARA UMA (1) LÂMPADA TUBULAR LED 1X18W-ØT8, TEMPERATURA DA COR 6500K, FORNECIMENTO E INSTALAÇÃO, INCLUSIVE BASE E LÂMPADA</t>
  </si>
  <si>
    <t>LUMINÁRIA COMERCIAL COM DIFUSOR DE SOBREPOR COMPLETA, PARA UMA (1) LÂMPADA TUBULAR LED 1X9W-ØT8, TEMPERATURA DA COR 6500K, FORNECIMENTO E INSTALAÇÃO, INCLUSIVE BASE E LÂMPADA</t>
  </si>
  <si>
    <t>LUMINÁRIA COMERCIAL COM DIFUSOR DE SOBREPOR, PARA DUAS (2) LÂMPADAS TUBULARES LED 2X18W-ØT8, FORNECIMENTO E INSTALAÇÃO, EXCLUSIVE BASE E LÂMPADA</t>
  </si>
  <si>
    <t>LUMINÁRIA COMERCIAL COM DIFUSOR DE SOBREPOR, PARA DUAS (2) LÂMPADAS TUBULARES LED 2X9W-ØT8, FORNECIMENTO E INSTALAÇÃO, EXCLUSIVE BASE E LÂMPADA</t>
  </si>
  <si>
    <t>LUMINÁRIA COMERCIAL COM DIFUSOR DE SOBREPOR, PARA QUATRO (4) LÂMPADAS TUBULARES LED 4X9W-ØT8, FORNECIMENTO E INSTALAÇÃO, EXCLUSIVE BASE E LÂMPADA</t>
  </si>
  <si>
    <t>LUMINÁRIA COMERCIAL COM DIFUSOR DE SOBREPOR, PARA UMA (1) LÂMPADA TUBULAR LED 1X18W-ØT8, FORNECIMENTO E INSTALAÇÃO, EXCLUSIVE BASE E LÂMPADA</t>
  </si>
  <si>
    <t>LUMINÁRIA COMERCIAL COM DIFUSOR DE SOBREPOR, PARA UMA (1) LÂMPADA TUBULAR LED 1X9W-ØT8, FORNECIMENTO E INSTALAÇÃO, EXCLUSIVE BASE, REATOR E LÂMPADA</t>
  </si>
  <si>
    <t>VEÍCULO TIPO MINIVAN, COM CAPACIDADE PARA SETE (7) LUGARES, OBEDECIDOS OS SEGUINTES REQUISITOS MÍNIMOS: TER NO MÁXIMO UM (1) ANO DE USO, ATÉ 20.000KM RODADOS, POTÊNCIA MÍNIMA DE 110CV, DIREÇÃO ASSISTIDA, AR CONDICIONADO, DESEMBAÇADOR DE VIDROS, RÁDIO AM/FM, EMPLACADO, COM SEGURO TOTAL (CUSTO FIXO), EXCLUSIVE QUILÔMETRO RODADO (CUSTO VARIÁVEL)</t>
  </si>
  <si>
    <t>VEÍCULO TIPO MINIVAN, COM CAPACIDADE PARA SETE (7) LUGARES, OBEDECIDOS OS SEGUINTES REQUISITOS MÍNIMOS: TER NO MÁXIMO UM (1) ANO DE USO, ATÉ 20.000KM RODADOS, POTÊNCIA MÍNIMA DE 110CV, DIREÇÃO ASSISTIDA, AR CONDICIONADO, DESEMBAÇADOR DE VIDROS, RÁDIO AM/FM, EMPLACADO, COM SEGURO TOTAL, INCLUSIVE MANUTENÇÃO E COMBUSTÍVEL (CUSTO VARIÁVEL)</t>
  </si>
  <si>
    <t>VEÍCULO TIPO VAN, COM CAPACIDADE PARA QUINZE (15) LUGARES, OBEDECIDOS OS SEGUINTES REQUISITOS MÍNIMOS: TER NO MÁXIMO UM (1) ANO DE USO, ATÉ 20.000KM RODADOS, POTÊNCIA MÍNIMA DE 130CV, DIREÇÃO ASSISTIDA, AR CONDICIONADO, DESEMBAÇADOR DE VIDROS, RÁDIO AM/FM, EMPLACADO, COM SEGURO TOTAL (CUSTO FIXO), EXCLUSIVE QUILÔMETRO RODADO (CUSTO VARIÁVEL)</t>
  </si>
  <si>
    <t>LEVANTAMENTO PLANIALTIMÉTRICO E CADASTRAL - TERRENO MAIOR QUE 50.001 M2</t>
  </si>
  <si>
    <t>LEVANTAMENTO PLANIALTIMÉTRICO E CADASTRAL -TERRENO ATÉ 2.000 M2</t>
  </si>
  <si>
    <t>LEVANTAMENTO PLANIALTIMÉTRICO E CADASTRAL -TERRENO DE 10.001 A 50.000 M2</t>
  </si>
  <si>
    <t>LEVANTAMENTO PLANIALTIMÉTRICO E CADASTRAL -TERRENO DE 2.001 A 10.000 M2</t>
  </si>
  <si>
    <t>PLANILHA ORÇAMENTÁRIA PARA CONSTRUÇÕES NOVAS - ÁREA ACIMA DE 10.000 M2</t>
  </si>
  <si>
    <t>PLANILHA ORÇAMENTÁRIA PARA CONSTRUÇÕES NOVAS - ÁREA ATÉ 1.000 M2</t>
  </si>
  <si>
    <t>PLANILHA ORÇAMENTÁRIA PARA CONSTRUÇÕES NOVAS - ÁREA DE 1.001 M2 A 2.000 M2</t>
  </si>
  <si>
    <t>PLANILHA ORÇAMENTÁRIA PARA CONSTRUÇÕES NOVAS - ÁREA DE 2.001 M2 A 4.000 M2</t>
  </si>
  <si>
    <t>PLANILHA ORÇAMENTÁRIA PARA CONSTRUÇÕES NOVAS - ÁREA DE 4.001 M2 A 6.000 M2</t>
  </si>
  <si>
    <t>PLANILHA ORÇAMENTÁRIA PARA CONSTRUÇÕES NOVAS - ÁREA DE 6.001 M2 A 8.000 M2</t>
  </si>
  <si>
    <t>PLANILHA ORÇAMENTÁRIA PARA CONSTRUÇÕES NOVAS - ÁREA DE 8.001 M2 A 10.000 M2</t>
  </si>
  <si>
    <t>PLANILHA ORÇAMENTÁRIA PARA PROJETOS DE IMPLANTAÇÃO DE EDIFICAÇÃO ÁREA ATÉ 6.000 M2</t>
  </si>
  <si>
    <t>PLANILHA ORÇAMENTÁRIA PARA REFORMA E/OU AMPLIAÇÃO DE EDIFICAÇÕES EXISTENTES - ÁREA ACIMA DE 10.000 M2</t>
  </si>
  <si>
    <t>PLANILHA ORÇAMENTÁRIA PARA REFORMA E/OU AMPLIAÇÃO DE EDIFICAÇÕES EXISTENTES - ÁREA DE 1.001 M2 A 2.000 M2</t>
  </si>
  <si>
    <t>PLANILHA ORÇAMENTÁRIA PARA REFORMA E/OU AMPLIAÇÃO DE EDIFICAÇÕES EXISTENTES - ÁREA DE 2.001 M2 A 4.000 M2</t>
  </si>
  <si>
    <t>PLANILHA ORÇAMENTÁRIA PARA REFORMA E/OU AMPLIAÇÃO DE EDIFICAÇÕES EXISTENTES - ÁREA DE 4.001 M2 A 6.000 M2</t>
  </si>
  <si>
    <t>PLANILHA ORÇAMENTÁRIA PARA REFORMA E/OU AMPLIAÇÃO DE EDIFICAÇÕES EXISTENTES - ÁREA DE 6.001 M2 A 8.000 M2</t>
  </si>
  <si>
    <t>PLANILHA ORÇAMENTÁRIA PARA REFORMA E/OU AMPLIAÇÃO DE EDIFICAÇÕES EXISTENTES - ÁREA DE 8.001 M2 A 10.000 M2</t>
  </si>
  <si>
    <t>PLANILHA ORÇAMENTÁRIA PARA REFORMA E/OU AMPLIAÇÃO DE EDIFICAÇÕES EXISTENTES- ÁREA ATÉ 1.000 M2</t>
  </si>
  <si>
    <t>PLANILHA ORÇAMENTÁRIA PARA REFORMA E/OU AMPLIAÇÃO DE PATRIMÔNIOS HISTÓRICOS - ÁREA ACIMA DE 10.000 M2</t>
  </si>
  <si>
    <t>PLANILHA ORÇAMENTÁRIA PARA REFORMA E/OU AMPLIAÇÃO DE PATRIMÔNIOS HISTÓRICOS - ÁREA ATÉ 1.000 M2</t>
  </si>
  <si>
    <t>PLANILHA ORÇAMENTÁRIA PARA REFORMA E/OU AMPLIAÇÃO DE PATRIMÔNIOS HISTÓRICOS - ÁREA DE 1.001 M2 A 2.000 M2</t>
  </si>
  <si>
    <t>PLANILHA ORÇAMENTÁRIA PARA REFORMA E/OU AMPLIAÇÃO DE PATRIMÔNIOS HISTÓRICOS - ÁREA DE 2.001 M2 A 4.000 M2</t>
  </si>
  <si>
    <t>PLANILHA ORÇAMENTÁRIA PARA REFORMA E/OU AMPLIAÇÃO DE PATRIMÔNIOS HISTÓRICOS - ÁREA DE 6.001 M2 A 8.000 M2</t>
  </si>
  <si>
    <t>PLANILHA ORÇAMENTÁRIA PARA REFORMA E/OU AMPLIAÇÃO DE PATRIMÔNIOS HISTÓRICOS - ÁREA DE 8.001 M2 A 10.000 M2</t>
  </si>
  <si>
    <t>ANTEPROJETO DE EDIFICAÇÃO - ÁREA &gt; 3.000 M2</t>
  </si>
  <si>
    <t>ANTEPROJETO DE EDIFICAÇÃO - ÁREA &lt;= 600 M2</t>
  </si>
  <si>
    <t>ANTEPROJETO DE EDIFICAÇÃO - 1.500 M2 &lt; ÁREA &lt;= 3.000 M2</t>
  </si>
  <si>
    <t>ANTEPROJETO DE EDIFICAÇÃO - 600 M2 &lt; ÁREA &lt;= 1.500 M2</t>
  </si>
  <si>
    <t>ANTEPROJETO DE IMPLANTAÇÃO DE EDIFICAÇÃO PADRÃO COM ÁREA DE PROJEÇÃO &lt; = 600 M2</t>
  </si>
  <si>
    <t>ANTEPROJETO DE IMPLANTAÇÃO DE EDIFICAÇÃO PADRÃO COM ÁREA DE PROJEÇÃO &gt; 3.000 M2</t>
  </si>
  <si>
    <t>ANTEPROJETO DE IMPLANTAÇÃO DE EDIFICAÇÃO PADRÃO COM 1.500 &lt; ÁREA DE PROJEÇÃO &lt;= 3.000 M2</t>
  </si>
  <si>
    <t>ANTEPROJETO DE IMPLANTAÇÃO DE EDIFICAÇÃO PADRÃO COM 600 M2 &lt; ÁREA DE PROJEÇÃO = 1.500 M2</t>
  </si>
  <si>
    <t>DESENHO DE CADASTRO DE CONSTRUÇÕES EXISTENTES</t>
  </si>
  <si>
    <t>DESENHO E CÓPIA DE PROJETOS</t>
  </si>
  <si>
    <t>DESENVOLVIMENTO E DETALHAMENTO DE PROJETO ARQUITETÔNICO</t>
  </si>
  <si>
    <t>DESENVOLVIMENTO E DETALHAMENTO DE PROJETOS COMPLEMENTARES</t>
  </si>
  <si>
    <t>PERSPECTIVA COLORIDA (50X70)CM</t>
  </si>
  <si>
    <t>PLANTA HUMANIZADA COLORIDA (50X70)CM</t>
  </si>
  <si>
    <t>PROJETO DE LAYOUT</t>
  </si>
  <si>
    <t>PROJETO EXECUTIVO DE ACÚSTICA</t>
  </si>
  <si>
    <t>PROJETO EXECUTIVO DE AQUECIMENTO SOLAR E REDE DE ÁGUA QUENTE</t>
  </si>
  <si>
    <t>PROJETO EXECUTIVO DE AR CONDICIONADO/VENTILAÇÃO/CLIMATIZAÇÃO</t>
  </si>
  <si>
    <t>PROJETO EXECUTIVO DE ARQUITETURA</t>
  </si>
  <si>
    <t>PROJETO EXECUTIVO DE CABEAMENTO ESTRUTURADO</t>
  </si>
  <si>
    <t>PROJETO EXECUTIVO DE DRENAGEM PLUVIAL</t>
  </si>
  <si>
    <t>PROJETO EXECUTIVO DE ENGRADAMENTO METÁLICO</t>
  </si>
  <si>
    <t>PROJETO EXECUTIVO DE ESTRUTURA DE CONCRETO</t>
  </si>
  <si>
    <t>PROJETO EXECUTIVO DE ESTRUTURA METÁLICA</t>
  </si>
  <si>
    <t>PROJETO EXECUTIVO DE GASES MEDICINAIS</t>
  </si>
  <si>
    <t>PROJETO EXECUTIVO DE GLP</t>
  </si>
  <si>
    <t>PROJETO EXECUTIVO DE IMPERMEABILIZAÇÃO</t>
  </si>
  <si>
    <t>PROJETO EXECUTIVO DE INFRAESTRUTURA DE CABEAMENTO ESTRUTURADO/CFTV/ALARME/SEGURANÇA/SONORIZAÇÃO</t>
  </si>
  <si>
    <t>PROJETO EXECUTIVO DE INSTALAÇÕES ELÉTRICAS</t>
  </si>
  <si>
    <t>PROJETO EXECUTIVO DE INSTALAÇÕES FLUIDO MECÂNICAS</t>
  </si>
  <si>
    <t>PROJETO EXECUTIVO DE IRRIGAÇÃO</t>
  </si>
  <si>
    <t>PROJETO EXECUTIVO DE PAISAGISMO</t>
  </si>
  <si>
    <t>PROJETO EXECUTIVO DE PREVENÇÃO E COMBATE A INCÊNDIO</t>
  </si>
  <si>
    <t>PROJETO EXECUTIVO DE PROGRAMAÇÃO VISUAL</t>
  </si>
  <si>
    <t>PROJETO EXECUTIVO DE SPDA</t>
  </si>
  <si>
    <t>PROJETO EXECUTIVO DE TERRAPLENAGEM - PLANTA</t>
  </si>
  <si>
    <t>PROJETO EXECUTIVO DE TERRAPLENAGEM - SEÇÕES</t>
  </si>
  <si>
    <t>PROJETO EXECUTIVO LUMINOTÉCNICO</t>
  </si>
  <si>
    <t>VISTA TRATADA COLORIDA (50X70)CM</t>
  </si>
  <si>
    <t>DESLOCAMENTO INTERMUNICIPAL</t>
  </si>
  <si>
    <t>COMO CONSTRUÍDO ("AS BUILT") DE PROJETOS COM ÁREA ATÉ 10.000 M2</t>
  </si>
  <si>
    <t>COMO CONSTRUÍDO ("AS BUILT") DE PROJETOS COM ÁREA DE 10.001 M2 ATÉ 20.000 M2</t>
  </si>
  <si>
    <t>COMO CONSTRUÍDO ("AS BUILT") DE PROJETOS COM ÁREA DE 20.001 M2 ATÉ 40.000 M2</t>
  </si>
  <si>
    <t>COMO CONSTRUÍDO ("AS BUILT") DE PROJETOS COM ÁREA DE 40.001 M2 ATÉ 60.000 M2</t>
  </si>
  <si>
    <t>COMO CONSTRUÍDO ("AS BUILT") DE PROJETOS COM ÁREA DE 60.001 M2 ATÉ 80.000 M2</t>
  </si>
  <si>
    <t>ESPECIFICAÇÃO DOS MATERIAIS COM MEMORIAL DESCRITIVO DE CADA AMBIENTE E EQUIPAMENTOS PARA CONSTRUÇÕES NOVAS - ÁREA ACIMA DE 10.000 M2</t>
  </si>
  <si>
    <t>ESPECIFICAÇÃO DOS MATERIAIS COM MEMORIAL DESCRITIVO DE CADA AMBIENTE E EQUIPAMENTOS PARA CONSTRUÇÕES NOVAS - ÁREA ATÉ 1.000 M2</t>
  </si>
  <si>
    <t>ESPECIFICAÇÃO DOS MATERIAIS COM MEMORIAL DESCRITIVO DE CADA AMBIENTE E EQUIPAMENTOS PARA CONSTRUÇÕES NOVAS - ÁREA DE 1.001 M2 A 2.000 M2</t>
  </si>
  <si>
    <t>ESPECIFICAÇÃO DOS MATERIAIS COM MEMORIAL DESCRITIVO DE CADA AMBIENTE E EQUIPAMENTOS PARA CONSTRUÇÕES NOVAS - ÁREA DE 2.001 M2 A 4.000 M2</t>
  </si>
  <si>
    <t>ESPECIFICAÇÃO DOS MATERIAIS COM MEMORIAL DESCRITIVO DE CADA AMBIENTE E EQUIPAMENTOS PARA CONSTRUÇÕES NOVAS - ÁREA DE 4.001 M2 A 6.000 M2</t>
  </si>
  <si>
    <t>ESPECIFICAÇÃO DOS MATERIAIS COM MEMORIAL DESCRITIVO DE CADA AMBIENTE E EQUIPAMENTOS PARA CONSTRUÇÕES NOVAS - ÁREA DE 6.001 M2 A 8.000 M2</t>
  </si>
  <si>
    <t>ESPECIFICAÇÃO DOS MATERIAIS COM MEMORIAL DESCRITIVO DE CADA AMBIENTE E EQUIPAMENTOS PARA CONSTRUÇÕES NOVAS - ÁREA DE 8.001 M2 A 10.000 M2</t>
  </si>
  <si>
    <t>ESPECIFICAÇÃO DOS MATERIAIS COM MEMORIAL DESCRITIVO DE CADA AMBIENTE E EQUIPAMENTOS PARA PROJETOS DE IMPLANTAÇÃO DE EDIFICAÇÃO ÁREA ATÉ 6.000 M2</t>
  </si>
  <si>
    <t>ESPECIFICAÇÃO DOS MATERIAIS COM MEMORIAL DESCRITIVO DE CADA AMBIENTE E EQUIPAMENTOS PARA REFORMA E/OU AMPLIAÇÃO DE EDIFICAÇÕES EXISTENTES - ÁREA ACIMA DE 10.000 M2</t>
  </si>
  <si>
    <t>ESPECIFICAÇÃO DOS MATERIAIS COM MEMORIAL DESCRITIVO DE CADA AMBIENTE E EQUIPAMENTOS PARA REFORMA E/OU AMPLIAÇÃO DE EDIFICAÇÕES EXISTENTES - ÁREA DE 1.001 M2 A 2.000 M2</t>
  </si>
  <si>
    <t>ESPECIFICAÇÃO DOS MATERIAIS COM MEMORIAL DESCRITIVO DE CADA AMBIENTE E EQUIPAMENTOS PARA REFORMA E/OU AMPLIAÇÃO DE EDIFICAÇÕES EXISTENTES - ÁREA DE 2.001 M2 A 4.000 M2</t>
  </si>
  <si>
    <t>ESPECIFICAÇÃO DOS MATERIAIS COM MEMORIAL DESCRITIVO DE CADA AMBIENTE E EQUIPAMENTOS PARA REFORMA E/OU AMPLIAÇÃO DE EDIFICAÇÕES EXISTENTES - ÁREA DE 4.001 M2 A 6.000 M2</t>
  </si>
  <si>
    <t>ESPECIFICAÇÃO DOS MATERIAIS COM MEMORIAL DESCRITIVO DE CADA AMBIENTE E EQUIPAMENTOS PARA REFORMA E/OU AMPLIAÇÃO DE EDIFICAÇÕES EXISTENTES - ÁREA DE 6.001 M2 A 8.000 M2</t>
  </si>
  <si>
    <t>ESPECIFICAÇÃO DOS MATERIAIS COM MEMORIAL DESCRITIVO DE CADA AMBIENTE E EQUIPAMENTOS PARA REFORMA E/OU AMPLIAÇÃO DE EDIFICAÇÕES EXISTENTES - ÁREA DE 8.001 M2 A 10.000 M2</t>
  </si>
  <si>
    <t>ESPECIFICAÇÃO DOS MATERIAIS COM MEMORIAL DESCRITIVO DE CADA AMBIENTE E EQUIPAMENTOS PARA REFORMA E/OU AMPLIAÇÃO DE EDIFICAÇÕES EXISTENTES- ÁREA ATÉ 1.000 M2</t>
  </si>
  <si>
    <t>ESPECIFICAÇÃO DOS MATERIAIS COM MEMORIAL DESCRITIVO DE CADA AMBIENTE E EQUIPAMENTOS PARA REFORMA E/OU AMPLIAÇÃO DE PATRIMÔNIOS HISTÓRICOS - ÁREA ACIMA DE 10.000 M2</t>
  </si>
  <si>
    <t>ESPECIFICAÇÃO DOS MATERIAIS COM MEMORIAL DESCRITIVO DE CADA AMBIENTE E EQUIPAMENTOS PARA REFORMA E/OU AMPLIAÇÃO DE PATRIMÔNIOS HISTÓRICOS - ÁREA ATÉ 1.000 M2</t>
  </si>
  <si>
    <t>ESPECIFICAÇÃO DOS MATERIAIS COM MEMORIAL DESCRITIVO DE CADA AMBIENTE E EQUIPAMENTOS PARA REFORMA E/OU AMPLIAÇÃO DE PATRIMÔNIOS HISTÓRICOS - ÁREA DE 1.001 M2 A 2.000 M2</t>
  </si>
  <si>
    <t>ESPECIFICAÇÃO DOS MATERIAIS COM MEMORIAL DESCRITIVO DE CADA AMBIENTE E EQUIPAMENTOS PARA REFORMA E/OU AMPLIAÇÃO DE PATRIMÔNIOS HISTÓRICOS - ÁREA DE 2.001 M2 A 4.000 M2</t>
  </si>
  <si>
    <t>ESPECIFICAÇÃO DOS MATERIAIS COM MEMORIAL DESCRITIVO DE CADA AMBIENTE E EQUIPAMENTOS PARA REFORMA E/OU AMPLIAÇÃO DE PATRIMÔNIOS HISTÓRICOS - ÁREA DE 6.001 M2 A 8.000 M2</t>
  </si>
  <si>
    <t>ESPECIFICAÇÃO DOS MATERIAIS COM MEMORIAL DESCRITIVO DE CADA AMBIENTE E EQUIPAMENTOS PARA REFORMA E/OU AMPLIAÇÃO DE PATRIMÔNIOS HISTÓRICOS - ÁREA DE 8.001 M2 A 10.000 M2</t>
  </si>
  <si>
    <t>MANUAL DE USO, OPERAÇÃO E MANUTENÇÃO DAS EDIFICAÇÕES PARA CONSTRUÇÕES NOVAS - ÁREA ACIMA DE 10.000 M2</t>
  </si>
  <si>
    <t>MANUAL DE USO, OPERAÇÃO E MANUTENÇÃO DAS EDIFICAÇÕES PARA CONSTRUÇÕES NOVAS - ÁREA ATÉ 1.000 M2</t>
  </si>
  <si>
    <t>MANUAL DE USO, OPERAÇÃO E MANUTENÇÃO DAS EDIFICAÇÕES PARA CONSTRUÇÕES NOVAS - ÁREA DE 1.001 M2 A 2.000 M2</t>
  </si>
  <si>
    <t>MANUAL DE USO, OPERAÇÃO E MANUTENÇÃO DAS EDIFICAÇÕES PARA CONSTRUÇÕES NOVAS - ÁREA DE 2.001 M2 A 4.000 M2</t>
  </si>
  <si>
    <t>MANUAL DE USO, OPERAÇÃO E MANUTENÇÃO DAS EDIFICAÇÕES PARA CONSTRUÇÕES NOVAS - ÁREA DE 4.001 M2 A 6.000 M2</t>
  </si>
  <si>
    <t>MANUAL DE USO, OPERAÇÃO E MANUTENÇÃO DAS EDIFICAÇÕES PARA CONSTRUÇÕES NOVAS - ÁREA DE 6.001 M2 A 8.000 M2</t>
  </si>
  <si>
    <t>MANUAL DE USO, OPERAÇÃO E MANUTENÇÃO DAS EDIFICAÇÕES PARA CONSTRUÇÕES NOVAS - ÁREA DE 8.001 M2 A 10.000 M2</t>
  </si>
  <si>
    <t>MANUAL DE USO, OPERAÇÃO E MANUTENÇÃO DAS EDIFICAÇÕES PARA PARA REFORMA E/OU AMPLIAÇÃO DE EDIFICAÇÕES EXISTENTES - ÁREA ACIMA DE 10.000 M2</t>
  </si>
  <si>
    <t>MANUAL DE USO, OPERAÇÃO E MANUTENÇÃO DAS EDIFICAÇÕES PARA PARA REFORMA E/OU AMPLIAÇÃO DE EDIFICAÇÕES EXISTENTES - ÁREA DE 1.001 M2 A 2.000 M2</t>
  </si>
  <si>
    <t>MANUAL DE USO, OPERAÇÃO E MANUTENÇÃO DAS EDIFICAÇÕES PARA PARA REFORMA E/OU AMPLIAÇÃO DE EDIFICAÇÕES EXISTENTES - ÁREA DE 2.001 M2 A 4.000 M2</t>
  </si>
  <si>
    <t>MANUAL DE USO, OPERAÇÃO E MANUTENÇÃO DAS EDIFICAÇÕES PARA PARA REFORMA E/OU AMPLIAÇÃO DE EDIFICAÇÕES EXISTENTES - ÁREA DE 4.001 M2 A 6.000 M2</t>
  </si>
  <si>
    <t>MANUAL DE USO, OPERAÇÃO E MANUTENÇÃO DAS EDIFICAÇÕES PARA PARA REFORMA E/OU AMPLIAÇÃO DE EDIFICAÇÕES EXISTENTES - ÁREA DE 6.001 M2 A 8.000 M2</t>
  </si>
  <si>
    <t>MANUAL DE USO, OPERAÇÃO E MANUTENÇÃO DAS EDIFICAÇÕES PARA PARA REFORMA E/OU AMPLIAÇÃO DE EDIFICAÇÕES EXISTENTES - ÁREA DE 8.001 M2 A 10.000 M2</t>
  </si>
  <si>
    <t>MANUAL DE USO, OPERAÇÃO E MANUTENÇÃO DAS EDIFICAÇÕES PARA PARA REFORMA E/OU AMPLIAÇÃO DE EDIFICAÇÕES EXISTENTES- ÁREA ATÉ 1.000 M2</t>
  </si>
  <si>
    <t>MANUAL DE USO, OPERAÇÃO E MANUTENÇÃO DAS EDIFICAÇÕES PARA REFORMA E/OU AMPLIAÇÃO DE PATRIMÔNIOS HISTÓRICOS - ÁREA ACIMA DE 10.000 M2</t>
  </si>
  <si>
    <t xml:space="preserve">MANUAL DE USO, OPERAÇÃO E MANUTENÇÃO DAS EDIFICAÇÕES PARA REFORMA E/OU AMPLIAÇÃO DE PATRIMÔNIOS HISTÓRICOS - ÁREA DE 1.001 M2 A 2.000 M2
</t>
  </si>
  <si>
    <t>MANUAL DE USO, OPERAÇÃO E MANUTENÇÃO DAS EDIFICAÇÕES PARA REFORMA E/OU AMPLIAÇÃO DE PATRIMÔNIOS HISTÓRICOS - ÁREA DE 4.001 M2 A 6.000 M2</t>
  </si>
  <si>
    <t>MANUAL DE USO, OPERAÇÃO E MANUTENÇÃO DAS EDIFICAÇÕES PARA REFORMA E/OU AMPLIAÇÃO DE PATRIMÔNIOS HISTÓRICOS - ÁREA DE 6.001 M2 A 8.000 M2</t>
  </si>
  <si>
    <t>MANUAL DE USO, OPERAÇÃO E MANUTENÇÃO DAS EDIFICAÇÕES PARA REFORMA E/OU AMPLIAÇÃO DE PATRIMÔNIOS HISTÓRICOS - ÁREA DE 8.001 M2 A 10.000 M2</t>
  </si>
  <si>
    <t>MANUAL DE USO, OPERAÇÃO E MANUTENÇÃO DAS EDIFICAÇÕES PARA REFORMA E/OU AMPLIAÇÃO DE PATRIMÔNIOS HISTÓRICOS- ÁREA ATÉ 1.000 M2</t>
  </si>
  <si>
    <t>MANUAL DE USO, OPERAÇÃO E MANUTENÇÃO DAS EDIFICAÇÕES PARA REFORMA E/OU AMPLIAÇÃO DE PATRIMÔNIOS HISTÓRICOS- ÁREA DE 2.001 M2 A 4.000 M2</t>
  </si>
  <si>
    <t>CRITÉRIOS P/ PAGAMENTO DE PRANCHAS - A1 ALONGADO</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</si>
  <si>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</si>
  <si>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</si>
  <si>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</si>
  <si>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</si>
  <si>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</si>
  <si>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</si>
  <si>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</si>
  <si>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</si>
  <si>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</si>
  <si>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</si>
  <si>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</si>
  <si>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</si>
  <si>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</si>
  <si>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</si>
  <si>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</si>
  <si>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</si>
  <si>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</si>
  <si>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</si>
  <si>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</si>
  <si>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</si>
  <si>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</si>
  <si>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</si>
  <si>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</si>
  <si>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</si>
  <si>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</si>
  <si>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</si>
  <si>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</si>
  <si>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</si>
  <si>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</si>
  <si>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</si>
  <si>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</si>
  <si>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</si>
  <si>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</si>
  <si>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</si>
  <si>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</si>
  <si>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</si>
  <si>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</si>
  <si>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</si>
  <si>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</si>
  <si>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</si>
  <si>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</si>
  <si>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</si>
  <si>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</si>
  <si>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</si>
  <si>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</si>
  <si>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</si>
  <si>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</si>
  <si>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</si>
  <si>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</si>
  <si>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</si>
  <si>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</si>
  <si>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</si>
  <si>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</si>
  <si>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</si>
  <si>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</si>
  <si>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</si>
  <si>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</si>
  <si>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</si>
  <si>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</si>
  <si>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RACK FECHADO PARA SERVIDOR - FORNECIMENTO E INSTALAÇÃO. AF_11/2019</t>
  </si>
  <si>
    <t>BLOCO DE ENGATE RÁPIDO PARA BASTIDOR TIPO M10 -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</si>
  <si>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</si>
  <si>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</si>
  <si>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</si>
  <si>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</si>
  <si>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</si>
  <si>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</si>
  <si>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</si>
  <si>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</si>
  <si>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</si>
  <si>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</si>
  <si>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</si>
  <si>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</si>
  <si>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</si>
  <si>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</si>
  <si>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</si>
  <si>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</si>
  <si>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</si>
  <si>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</si>
  <si>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CPVC, SOLDÁVEL, DN 42MM,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</si>
  <si>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</si>
  <si>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</si>
  <si>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</si>
  <si>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</si>
  <si>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</si>
  <si>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</si>
  <si>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</si>
  <si>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</si>
  <si>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</si>
  <si>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</si>
  <si>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</si>
  <si>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</si>
  <si>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</si>
  <si>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</si>
  <si>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</si>
  <si>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</si>
  <si>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</si>
  <si>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</si>
  <si>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</si>
  <si>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</si>
  <si>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</si>
  <si>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</si>
  <si>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</si>
  <si>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</si>
  <si>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</si>
  <si>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</si>
  <si>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</si>
  <si>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</si>
  <si>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</si>
  <si>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</si>
  <si>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</si>
  <si>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</si>
  <si>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</si>
  <si>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</si>
  <si>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</si>
  <si>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</si>
  <si>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</si>
  <si>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</si>
  <si>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</si>
  <si>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</si>
  <si>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</si>
  <si>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</si>
  <si>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</si>
  <si>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</si>
  <si>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</si>
  <si>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</si>
  <si>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</si>
  <si>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</si>
  <si>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</si>
  <si>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</si>
  <si>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</si>
  <si>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</si>
  <si>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</si>
  <si>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</si>
  <si>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</si>
  <si>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</si>
  <si>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</si>
  <si>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</si>
  <si>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</si>
  <si>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</si>
  <si>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</si>
  <si>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</si>
  <si>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</si>
  <si>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</si>
  <si>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</si>
  <si>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</si>
  <si>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</si>
  <si>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</si>
  <si>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</si>
  <si>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</si>
  <si>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</si>
  <si>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</si>
  <si>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</si>
  <si>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</si>
  <si>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</si>
  <si>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</si>
  <si>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</si>
  <si>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</si>
  <si>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</si>
  <si>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</si>
  <si>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</si>
  <si>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</si>
  <si>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</si>
  <si>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</si>
  <si>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</si>
  <si>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</si>
  <si>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</si>
  <si>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</si>
  <si>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</si>
  <si>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</si>
  <si>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</si>
  <si>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</si>
  <si>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</si>
  <si>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</si>
  <si>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</si>
  <si>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</si>
  <si>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</si>
  <si>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</si>
  <si>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</si>
  <si>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</si>
  <si>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</si>
  <si>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</si>
  <si>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</si>
  <si>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</si>
  <si>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</si>
  <si>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</si>
  <si>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</si>
  <si>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</si>
  <si>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</si>
  <si>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</si>
  <si>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</si>
  <si>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</si>
  <si>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</si>
  <si>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</si>
  <si>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</si>
  <si>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</si>
  <si>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</si>
  <si>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</si>
  <si>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</si>
  <si>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</si>
  <si>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</si>
  <si>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</si>
  <si>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</si>
  <si>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</si>
  <si>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</si>
  <si>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</si>
  <si>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</si>
  <si>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</si>
  <si>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</si>
  <si>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</si>
  <si>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</si>
  <si>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</si>
  <si>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</si>
  <si>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</si>
  <si>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</si>
  <si>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</si>
  <si>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</si>
  <si>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</si>
  <si>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</si>
  <si>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</si>
  <si>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</si>
  <si>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</si>
  <si>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</si>
  <si>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</si>
  <si>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</si>
  <si>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</si>
  <si>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</si>
  <si>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</si>
  <si>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</si>
  <si>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</si>
  <si>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</si>
  <si>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</si>
  <si>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</si>
  <si>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</si>
  <si>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</si>
  <si>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</si>
  <si>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</si>
  <si>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</si>
  <si>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</si>
  <si>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</si>
  <si>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</si>
  <si>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</si>
  <si>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</si>
  <si>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</si>
  <si>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</si>
  <si>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</si>
  <si>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</si>
  <si>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</si>
  <si>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</si>
  <si>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</si>
  <si>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</si>
  <si>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</si>
  <si>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</si>
  <si>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</si>
  <si>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</si>
  <si>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</si>
  <si>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</si>
  <si>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</si>
  <si>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</si>
  <si>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</si>
  <si>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</si>
  <si>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</si>
  <si>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</si>
  <si>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</si>
  <si>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</si>
  <si>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</si>
  <si>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</si>
  <si>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</si>
  <si>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</si>
  <si>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</si>
  <si>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</si>
  <si>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</si>
  <si>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</si>
  <si>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</si>
  <si>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</si>
  <si>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</si>
  <si>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</si>
  <si>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</si>
  <si>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</si>
  <si>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</si>
  <si>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</si>
  <si>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</si>
  <si>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</si>
  <si>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</si>
  <si>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</si>
  <si>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</si>
  <si>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</si>
  <si>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</si>
  <si>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</si>
  <si>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</si>
  <si>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</si>
  <si>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</si>
  <si>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</si>
  <si>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</si>
  <si>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</si>
  <si>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</si>
  <si>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</si>
  <si>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</si>
  <si>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</si>
  <si>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</si>
  <si>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</si>
  <si>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</si>
  <si>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</si>
  <si>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</si>
  <si>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</si>
  <si>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</si>
  <si>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</si>
  <si>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</si>
  <si>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</si>
  <si>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</si>
  <si>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</si>
  <si>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</si>
  <si>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</si>
  <si>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</si>
  <si>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</si>
  <si>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</si>
  <si>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</si>
  <si>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</si>
  <si>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</si>
  <si>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</si>
  <si>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</si>
  <si>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</si>
  <si>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</si>
  <si>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</si>
  <si>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</si>
  <si>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</si>
  <si>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</si>
  <si>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</si>
  <si>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</si>
  <si>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</si>
  <si>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</si>
  <si>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</si>
  <si>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</si>
  <si>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</si>
  <si>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</si>
  <si>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</si>
  <si>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</si>
  <si>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</si>
  <si>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</si>
  <si>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</si>
  <si>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</si>
  <si>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</si>
  <si>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</si>
  <si>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</si>
  <si>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</si>
  <si>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</si>
  <si>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</si>
  <si>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</si>
  <si>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</si>
  <si>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</si>
  <si>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</si>
  <si>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</si>
  <si>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</si>
  <si>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</si>
  <si>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</si>
  <si>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</si>
  <si>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</si>
  <si>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</si>
  <si>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</si>
  <si>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</si>
  <si>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</si>
  <si>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</si>
  <si>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</si>
  <si>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</si>
  <si>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</si>
  <si>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</si>
  <si>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</si>
  <si>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</si>
  <si>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</si>
  <si>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</si>
  <si>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</si>
  <si>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</si>
  <si>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</si>
  <si>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</si>
  <si>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</si>
  <si>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</si>
  <si>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</si>
  <si>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</si>
  <si>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</si>
  <si>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</si>
  <si>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</si>
  <si>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</si>
  <si>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</si>
  <si>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</si>
  <si>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</si>
  <si>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</si>
  <si>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</si>
  <si>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</si>
  <si>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</si>
  <si>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</si>
  <si>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</si>
  <si>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</si>
  <si>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</si>
  <si>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</si>
  <si>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</si>
  <si>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</si>
  <si>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</si>
  <si>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</si>
  <si>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</si>
  <si>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</si>
  <si>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</si>
  <si>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</si>
  <si>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</si>
  <si>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</si>
  <si>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</si>
  <si>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</si>
  <si>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</si>
  <si>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</si>
  <si>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</si>
  <si>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</si>
  <si>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</si>
  <si>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</si>
  <si>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</si>
  <si>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</si>
  <si>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</si>
  <si>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</si>
  <si>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</si>
  <si>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</si>
  <si>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</si>
  <si>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</si>
  <si>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</si>
  <si>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</si>
  <si>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</si>
  <si>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</si>
  <si>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</si>
  <si>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</si>
  <si>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</si>
  <si>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</si>
  <si>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</si>
  <si>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</si>
  <si>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</si>
  <si>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</si>
  <si>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</si>
  <si>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</si>
  <si>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</si>
  <si>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</si>
  <si>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</si>
  <si>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</si>
  <si>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</si>
  <si>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</si>
  <si>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</si>
  <si>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</si>
  <si>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</si>
  <si>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</si>
  <si>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</si>
  <si>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</si>
  <si>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</si>
  <si>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</si>
  <si>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</si>
  <si>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</si>
  <si>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</si>
  <si>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</si>
  <si>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</si>
  <si>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</si>
  <si>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</si>
  <si>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</si>
  <si>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</si>
  <si>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</si>
  <si>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</si>
  <si>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</si>
  <si>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</si>
  <si>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</si>
  <si>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</si>
  <si>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</si>
  <si>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</si>
  <si>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</si>
  <si>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</si>
  <si>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</si>
  <si>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</si>
  <si>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</si>
  <si>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</si>
  <si>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</si>
  <si>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</si>
  <si>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</si>
  <si>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</si>
  <si>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</si>
  <si>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</si>
  <si>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</si>
  <si>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</si>
  <si>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</si>
  <si>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</si>
  <si>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</si>
  <si>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</si>
  <si>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</si>
  <si>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</si>
  <si>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</si>
  <si>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</si>
  <si>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</si>
  <si>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</si>
  <si>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</si>
  <si>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</si>
  <si>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</si>
  <si>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</si>
  <si>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</si>
  <si>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</si>
  <si>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</si>
  <si>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</si>
  <si>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</si>
  <si>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</si>
  <si>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</si>
  <si>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</si>
  <si>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</si>
  <si>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</si>
  <si>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</si>
  <si>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</si>
  <si>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</si>
  <si>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</si>
  <si>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</si>
  <si>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</si>
  <si>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</si>
  <si>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</si>
  <si>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</si>
  <si>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</si>
  <si>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</si>
  <si>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</si>
  <si>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</si>
  <si>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</si>
  <si>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</si>
  <si>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</si>
  <si>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</si>
  <si>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</si>
  <si>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</si>
  <si>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</si>
  <si>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</si>
  <si>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</si>
  <si>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</si>
  <si>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</si>
  <si>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</si>
  <si>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</si>
  <si>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</si>
  <si>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</si>
  <si>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</si>
  <si>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</si>
  <si>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</si>
  <si>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</si>
  <si>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</si>
  <si>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</si>
  <si>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</si>
  <si>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</si>
  <si>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</si>
  <si>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</si>
  <si>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</si>
  <si>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</si>
  <si>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</si>
  <si>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</si>
  <si>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</si>
  <si>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</si>
  <si>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</si>
  <si>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</si>
  <si>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PISO EM GRANILITE, MARMORITE OU GRANITINA EM AMBIENTES INTERNOS, COM ESPESSURA DE 8 MM, INCLUSO MISTURA EM BETONEIRA, COLOCAÇÃO DAS JUNTAS, APLICAÇÃO DO PISO, 4 POLIMENTOS COM POLITRIZ, ESTUCAMENTO, SELADOR E CERA. AF_06/2022</t>
  </si>
  <si>
    <t>13.40.81</t>
  </si>
  <si>
    <t>GUARDA-CORPO COM PILARETES DE CONCRETO D=150MM A CADA 150 CM E 7 TUBOS GALV. 1 1/4 " E FECHAMENTO INFERIOR EM TELA DE ARAME ONDULADO GALV. FIO Nº 12, TUBO INDUSTRIAL CHAPA 14 - 2,00 M (NBR 6591)</t>
  </si>
  <si>
    <t>13.40.82</t>
  </si>
  <si>
    <t>GUARDA CORPO MOD. “TUBOS VERTICAIS”, COM MONTANTES D=2”, FIXAÇÃO A CADA 144 CM, TUBOS VERTICAIS INTERMEDIÁRIOS D= 1 1/4", TUBO INDUSTRIAL CHAPA 16 - 1,50 MM (NBR 6591)</t>
  </si>
  <si>
    <t>13.40.83</t>
  </si>
  <si>
    <t>GUARDA CORPO MOD. “TUBOS VERTICAIS”, COM MONTANTES D=2”, FIXAÇÃO A CADA 144 CM, TUBOS VERTICAIS INTERMEDIÁRIOS D= 1 1/4", CORRIMÃO DUPLO, TUBO INDUSTRIAL CHAPA 16 - 1,50 MM (NBR 6591)</t>
  </si>
  <si>
    <t>13.40.84</t>
  </si>
  <si>
    <t>GUARDA-CORPO MOD. “TIPO TELA”, COM MONTANTES D=2”, A CADA 100 CM E FECHAMENTO EM TELA DE ARAME ONDULADO GALV. FIO Nº 12, FIXADA COM CANTONEIRAS E BARRAS CHATAS, TUBO INDUSTRIAL CHAPA 16 - 1,50 MM (NBR 6591)</t>
  </si>
  <si>
    <t>13.40.85</t>
  </si>
  <si>
    <t>GUARDA-CORPO MOD. “TIPO TELA”, COM MONTANTES D=2”, A CADA 100 CM E FECHAMENTO EM TELA DE ARAME ONDULADO GALV. FIO Nº 12, FIXADA COM CANTONEIRAS E BARRAS CHATAS, CORRIMÃO DUPLO, TUBO INDUSTRIAL CHAPA 16 - 1,50 MM (NBR 6591)</t>
  </si>
  <si>
    <t>MANEJO DE VEGETAÇÃO</t>
  </si>
  <si>
    <t>40.80.56</t>
  </si>
  <si>
    <t>EQUIPE DE ESGOTO PARA REDE E LIGACAO</t>
  </si>
  <si>
    <t>BASES ORÇAMENTÁRIAS:</t>
  </si>
  <si>
    <t>(X) ONERADO ( ) DESONERADO</t>
  </si>
  <si>
    <t xml:space="preserve">              CRONOGRAMA FÍSICO-FINANCEIRO</t>
  </si>
  <si>
    <t>UN</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</si>
  <si>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</si>
  <si>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</si>
  <si>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</si>
  <si>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</si>
  <si>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</si>
  <si>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</si>
  <si>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</si>
  <si>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</si>
  <si>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</si>
  <si>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</si>
  <si>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</si>
  <si>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</si>
  <si>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</si>
  <si>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</si>
  <si>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</si>
  <si>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</si>
  <si>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</si>
  <si>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</si>
  <si>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</si>
  <si>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</si>
  <si>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</si>
  <si>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</si>
  <si>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</si>
  <si>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</si>
  <si>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</si>
  <si>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</si>
  <si>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</si>
  <si>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</si>
  <si>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</si>
  <si>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</si>
  <si>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</si>
  <si>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</si>
  <si>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</si>
  <si>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</si>
  <si>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</si>
  <si>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</si>
  <si>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</si>
  <si>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</si>
  <si>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</si>
  <si>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</si>
  <si>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</si>
  <si>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</si>
  <si>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</si>
  <si>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</si>
  <si>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</si>
  <si>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</si>
  <si>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</si>
  <si>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</si>
  <si>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</si>
  <si>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</si>
  <si>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</si>
  <si>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</si>
  <si>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</si>
  <si>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</si>
  <si>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</si>
  <si>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</si>
  <si>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</si>
  <si>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</si>
  <si>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</si>
  <si>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</si>
  <si>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</si>
  <si>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</si>
  <si>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</si>
  <si>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</si>
  <si>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</si>
  <si>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</si>
  <si>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</si>
  <si>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</si>
  <si>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</si>
  <si>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</si>
  <si>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</si>
  <si>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</si>
  <si>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</si>
  <si>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</si>
  <si>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</si>
  <si>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</si>
  <si>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</si>
  <si>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</si>
  <si>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</si>
  <si>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</si>
  <si>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</si>
  <si>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</si>
  <si>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</si>
  <si>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</si>
  <si>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CABO ELETRÔNICO CATEGORIA 6A, INSTALADO EM EDIFICAÇÃO RESIDENCIAL - FORNECIMENTO E INSTALAÇÃO. AF_11/2019</t>
  </si>
  <si>
    <t>CABO ELETRÔNICO CATEGORIA 6A, INSTALADO EM EDIFICAÇÃO INSTITUCIONAL - FORNECIMENTO E INSTALAÇÃO. AF_11/2019</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</si>
  <si>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</si>
  <si>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</si>
  <si>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</si>
  <si>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</si>
  <si>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</si>
  <si>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</si>
  <si>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</si>
  <si>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</si>
  <si>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</si>
  <si>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</si>
  <si>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</si>
  <si>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</si>
  <si>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</si>
  <si>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</si>
  <si>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</si>
  <si>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</si>
  <si>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</si>
  <si>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</si>
  <si>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</si>
  <si>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</si>
  <si>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</si>
  <si>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</si>
  <si>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</si>
  <si>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</si>
  <si>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</si>
  <si>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</si>
  <si>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</si>
  <si>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</si>
  <si>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</si>
  <si>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</si>
  <si>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</si>
  <si>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</si>
  <si>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</si>
  <si>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PN20, INSTALADO EM RAMAL OU SUB-RAMAL DE ÁGUA - FORNECIMENTO E INSTALAÇÃO. AF_08/2022</t>
  </si>
  <si>
    <t>TUBO, PPR, DN 20, CLASSE PN25, INSTALADO EM RAMAL OU SUB-RAMAL DE ÁGUA - FORNECIMENTO E INSTALAÇÃO. AF_08/2022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</si>
  <si>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</si>
  <si>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</si>
  <si>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</si>
  <si>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</si>
  <si>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</si>
  <si>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</si>
  <si>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</si>
  <si>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</si>
  <si>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</si>
  <si>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</si>
  <si>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</si>
  <si>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</si>
  <si>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</si>
  <si>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</si>
  <si>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</si>
  <si>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</si>
  <si>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</si>
  <si>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</si>
  <si>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</si>
  <si>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</si>
  <si>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</si>
  <si>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</si>
  <si>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</si>
  <si>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</si>
  <si>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</si>
  <si>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</si>
  <si>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</si>
  <si>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</si>
  <si>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</si>
  <si>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</si>
  <si>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</si>
  <si>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</si>
  <si>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</si>
  <si>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</si>
  <si>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</si>
  <si>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</si>
  <si>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</si>
  <si>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</si>
  <si>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</si>
  <si>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</si>
  <si>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</si>
  <si>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</si>
  <si>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</si>
  <si>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</si>
  <si>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</si>
  <si>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</si>
  <si>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</si>
  <si>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</si>
  <si>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</si>
  <si>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</si>
  <si>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</si>
  <si>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</si>
  <si>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</si>
  <si>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</si>
  <si>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</si>
  <si>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</si>
  <si>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</si>
  <si>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</si>
  <si>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</si>
  <si>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</si>
  <si>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</si>
  <si>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</si>
  <si>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</si>
  <si>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</si>
  <si>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</si>
  <si>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</si>
  <si>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</si>
  <si>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</si>
  <si>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</si>
  <si>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SIMPLES, PVC, SÉRIE NORMAL, ESGOTO PREDIAL, DN 150 MM, JUNTA ELÁSTICA, FORNECIDO E INSTALADO EM SUBCOLETOR AÉREO DE ESGOTO SANITÁRIO. AF_08/2022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</si>
  <si>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</si>
  <si>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</si>
  <si>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</si>
  <si>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</si>
  <si>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</si>
  <si>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</si>
  <si>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</si>
  <si>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</si>
  <si>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</si>
  <si>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</si>
  <si>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</si>
  <si>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</si>
  <si>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</si>
  <si>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</si>
  <si>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</si>
  <si>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</si>
  <si>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</si>
  <si>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</si>
  <si>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</si>
  <si>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</si>
  <si>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</si>
  <si>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</si>
  <si>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</si>
  <si>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</si>
  <si>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</si>
  <si>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</si>
  <si>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</si>
  <si>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</si>
  <si>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</si>
  <si>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</si>
  <si>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</si>
  <si>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</si>
  <si>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</si>
  <si>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</si>
  <si>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</si>
  <si>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</si>
  <si>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</si>
  <si>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</si>
  <si>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</si>
  <si>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</si>
  <si>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</si>
  <si>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</si>
  <si>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</si>
  <si>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</si>
  <si>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</si>
  <si>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</si>
  <si>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</si>
  <si>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</si>
  <si>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</si>
  <si>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</si>
  <si>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</si>
  <si>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</si>
  <si>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</si>
  <si>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</si>
  <si>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</si>
  <si>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</si>
  <si>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</si>
  <si>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</si>
  <si>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</si>
  <si>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</si>
  <si>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</si>
  <si>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</si>
  <si>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</si>
  <si>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</si>
  <si>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</si>
  <si>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</si>
  <si>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</si>
  <si>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</si>
  <si>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</si>
  <si>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</si>
  <si>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</si>
  <si>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</si>
  <si>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</si>
  <si>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</si>
  <si>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</si>
  <si>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</si>
  <si>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</si>
  <si>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</si>
  <si>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</si>
  <si>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</si>
  <si>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</si>
  <si>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</si>
  <si>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</si>
  <si>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</si>
  <si>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</si>
  <si>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</si>
  <si>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</si>
  <si>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</si>
  <si>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</si>
  <si>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</si>
  <si>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</si>
  <si>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</si>
  <si>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</si>
  <si>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</si>
  <si>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</si>
  <si>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</si>
  <si>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PISO PODOTÁTIL DE ALERTA OU DIRECIONAL, DE BORRACHA, ASSENTADO SOBRE ARGAMASSA. AF_05/2020</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</si>
  <si>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</si>
  <si>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</si>
  <si>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</si>
  <si>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</si>
  <si>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</si>
  <si>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</si>
  <si>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</si>
  <si>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</si>
  <si>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</si>
  <si>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</si>
  <si>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</si>
  <si>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</si>
  <si>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</si>
  <si>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</si>
  <si>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</si>
  <si>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</si>
  <si>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</si>
  <si>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</si>
  <si>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</si>
  <si>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</si>
  <si>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</si>
  <si>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</si>
  <si>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</si>
  <si>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</si>
  <si>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</si>
  <si>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</si>
  <si>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</si>
  <si>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</si>
  <si>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</si>
  <si>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</si>
  <si>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</si>
  <si>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</si>
  <si>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</si>
  <si>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</si>
  <si>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</si>
  <si>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</si>
  <si>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</si>
  <si>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</si>
  <si>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</si>
  <si>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</si>
  <si>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</si>
  <si>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</si>
  <si>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</si>
  <si>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</si>
  <si>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</si>
  <si>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</si>
  <si>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</si>
  <si>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</si>
  <si>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</si>
  <si>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</si>
  <si>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</si>
  <si>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</si>
  <si>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</si>
  <si>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</si>
  <si>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</si>
  <si>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</si>
  <si>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</si>
  <si>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</si>
  <si>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</si>
  <si>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</si>
  <si>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</si>
  <si>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</si>
  <si>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</si>
  <si>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</si>
  <si>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</si>
  <si>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</si>
  <si>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</si>
  <si>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</si>
  <si>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</si>
  <si>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</si>
  <si>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</si>
  <si>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</si>
  <si>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</si>
  <si>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</si>
  <si>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</si>
  <si>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</si>
  <si>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</si>
  <si>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</si>
  <si>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</si>
  <si>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</si>
  <si>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</si>
  <si>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</si>
  <si>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</si>
  <si>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</si>
  <si>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</si>
  <si>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</si>
  <si>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</si>
  <si>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</si>
  <si>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</si>
  <si>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</si>
  <si>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</si>
  <si>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</si>
  <si>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</si>
  <si>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</si>
  <si>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</si>
  <si>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</si>
  <si>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</si>
  <si>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</si>
  <si>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</si>
  <si>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</si>
  <si>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</si>
  <si>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</si>
  <si>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</si>
  <si>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UNXKM</t>
  </si>
  <si>
    <t xml:space="preserve">UN    </t>
  </si>
  <si>
    <t>UNXMES</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</si>
  <si>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</si>
  <si>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</si>
  <si>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</si>
  <si>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</si>
  <si>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</si>
  <si>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</si>
  <si>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</si>
  <si>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</si>
  <si>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</si>
  <si>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</si>
  <si>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</si>
  <si>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</si>
  <si>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</si>
  <si>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</si>
  <si>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</si>
  <si>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</si>
  <si>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</si>
  <si>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</si>
  <si>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</si>
  <si>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</si>
  <si>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</si>
  <si>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</si>
  <si>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</si>
  <si>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</si>
  <si>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</si>
  <si>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</si>
  <si>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</si>
  <si>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</si>
  <si>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</si>
  <si>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</si>
  <si>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</si>
  <si>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</si>
  <si>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</si>
  <si>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</si>
  <si>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</si>
  <si>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</si>
  <si>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</si>
  <si>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</si>
  <si>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</si>
  <si>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</si>
  <si>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</si>
  <si>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</si>
  <si>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</si>
  <si>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</si>
  <si>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</si>
  <si>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</si>
  <si>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</si>
  <si>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</si>
  <si>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</si>
  <si>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</si>
  <si>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</si>
  <si>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</si>
  <si>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</si>
  <si>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</si>
  <si>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</si>
  <si>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</si>
  <si>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</si>
  <si>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</si>
  <si>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</si>
  <si>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</si>
  <si>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</si>
  <si>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</si>
  <si>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</si>
  <si>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</si>
  <si>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</si>
  <si>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</si>
  <si>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</si>
  <si>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</si>
  <si>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</si>
  <si>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</si>
  <si>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</si>
  <si>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</si>
  <si>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</si>
  <si>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</si>
  <si>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</si>
  <si>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</si>
  <si>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</si>
  <si>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</si>
  <si>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</si>
  <si>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</si>
  <si>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</si>
  <si>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</si>
  <si>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</si>
  <si>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</si>
  <si>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</si>
  <si>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</si>
  <si>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</si>
  <si>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</si>
  <si>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</si>
  <si>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</si>
  <si>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VIGA METÁLICA EM PERFIL LAMINADO OU SOLDADO EM AÇO ESTRUTURAL, COM CONEXÕES PARAFUSADAS, INCLUSOS MÃO DE OBRA, TRANSPORTE E IÇAMENTO UTILIZANDO GUINDASTE - FORNECIMENTO E INSTALAÇÃO. AF_01/2020_PSA</t>
  </si>
  <si>
    <t>PILAR METÁLICO PERFIL LAMINADO/SOLDADO EM AÇO ESTRUTURAL, COM CONEXÕES PARAFUSADAS, INCLUSOS MÃO DE OBRA, TRANSPORTE E IÇAMENTO UTILIZANDO GUINDASTE - FORNECIMENTO E INSTALAÇÃO. AF_01/2020_PSA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</si>
  <si>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</si>
  <si>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</si>
  <si>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PARAFUSADAS, INCLUSOS MÃO DE OBRA, TRANSPORTE E IÇAMENTO UTILIZANDO GRUA, PARA EDIFÍCIOS DE 6 A 10 PAVIMENTOS - FORNECIMENTO E INSTALAÇÃO. AF_01/2020_PSA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</si>
  <si>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</si>
  <si>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</si>
  <si>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</si>
  <si>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</si>
  <si>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</si>
  <si>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</si>
  <si>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</si>
  <si>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</si>
  <si>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</si>
  <si>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</si>
  <si>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</si>
  <si>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</si>
  <si>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</si>
  <si>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</si>
  <si>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</si>
  <si>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</si>
  <si>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</si>
  <si>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</si>
  <si>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</si>
  <si>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</si>
  <si>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</si>
  <si>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</si>
  <si>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</si>
  <si>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</si>
  <si>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</si>
  <si>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</si>
  <si>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</si>
  <si>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</si>
  <si>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</si>
  <si>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</si>
  <si>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</si>
  <si>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</si>
  <si>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</si>
  <si>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</si>
  <si>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</si>
  <si>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</si>
  <si>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</si>
  <si>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</si>
  <si>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</si>
  <si>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</si>
  <si>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</si>
  <si>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</si>
  <si>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</si>
  <si>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</si>
  <si>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</si>
  <si>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</si>
  <si>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</si>
  <si>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</si>
  <si>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</si>
  <si>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</si>
  <si>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</si>
  <si>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</si>
  <si>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</si>
  <si>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</si>
  <si>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</si>
  <si>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</si>
  <si>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</si>
  <si>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</si>
  <si>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</si>
  <si>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</si>
  <si>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</si>
  <si>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</si>
  <si>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</si>
  <si>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</si>
  <si>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</si>
  <si>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</si>
  <si>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</si>
  <si>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</si>
  <si>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</si>
  <si>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</si>
  <si>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</si>
  <si>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</si>
  <si>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</si>
  <si>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</si>
  <si>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</si>
  <si>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</si>
  <si>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</si>
  <si>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</si>
  <si>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</si>
  <si>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</si>
  <si>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</si>
  <si>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</si>
  <si>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COAXIAL RG6 95% - FORNECIMENTO E INSTALAÇÃO. AF_11/2019</t>
  </si>
  <si>
    <t>CABO COAXIAL RG11 95% - FORNECIMENTO E INSTALAÇÃO. AF_11/2019</t>
  </si>
  <si>
    <t>CABO COAXIAL RG59 95% - FORNECIMENTO E INSTALAÇÃO. AF_11/2019</t>
  </si>
  <si>
    <t>LUVA DE CORRER, PVC, SOLDÁVEL, DN 40MM, INSTALADO EM PRUMADA DE ÁGUA   FORNECIMENTO E INSTALAÇÃO. AF_06/2022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</si>
  <si>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</si>
  <si>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</si>
  <si>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</si>
  <si>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</si>
  <si>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</si>
  <si>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</si>
  <si>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</si>
  <si>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</si>
  <si>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</si>
  <si>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</si>
  <si>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</si>
  <si>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</si>
  <si>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</si>
  <si>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</si>
  <si>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TIL (TUBO DE INSPEÇÃO E LIMPEZA) RADIAL PARA ESGOTO, EM PVC, DN 300X200 MM. AF_12/2020</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</si>
  <si>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</si>
  <si>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</si>
  <si>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</si>
  <si>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</si>
  <si>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</si>
  <si>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</si>
  <si>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</si>
  <si>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</si>
  <si>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</si>
  <si>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</si>
  <si>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</si>
  <si>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</si>
  <si>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</si>
  <si>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</si>
  <si>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</si>
  <si>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</si>
  <si>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</si>
  <si>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</si>
  <si>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</si>
  <si>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</si>
  <si>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</si>
  <si>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</si>
  <si>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</si>
  <si>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</si>
  <si>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</si>
  <si>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</si>
  <si>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</si>
  <si>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</si>
  <si>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</si>
  <si>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</si>
  <si>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</si>
  <si>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</si>
  <si>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</si>
  <si>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</si>
  <si>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</si>
  <si>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</si>
  <si>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</si>
  <si>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</si>
  <si>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</si>
  <si>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</si>
  <si>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</si>
  <si>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</si>
  <si>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</si>
  <si>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</si>
  <si>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</si>
  <si>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</si>
  <si>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</si>
  <si>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</si>
  <si>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</si>
  <si>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</si>
  <si>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</si>
  <si>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</si>
  <si>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</si>
  <si>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</si>
  <si>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</si>
  <si>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</si>
  <si>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</si>
  <si>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</si>
  <si>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</si>
  <si>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</si>
  <si>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</si>
  <si>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</si>
  <si>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</si>
  <si>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</si>
  <si>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</si>
  <si>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</si>
  <si>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</si>
  <si>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</si>
  <si>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</si>
  <si>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</si>
  <si>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</si>
  <si>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</si>
  <si>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</si>
  <si>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</si>
  <si>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</si>
  <si>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</si>
  <si>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</si>
  <si>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</si>
  <si>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</si>
  <si>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</si>
  <si>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</si>
  <si>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</si>
  <si>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</si>
  <si>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</si>
  <si>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</si>
  <si>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</si>
  <si>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</si>
  <si>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</si>
  <si>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</si>
  <si>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</si>
  <si>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</si>
  <si>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PLACA DE OBRA AFIXADA COM PEÇAS DE MADEIRA</t>
  </si>
  <si>
    <t>UNMES</t>
  </si>
  <si>
    <t>DE ELEMENTOS VAZADOS (COBOGO, ETC)</t>
  </si>
  <si>
    <t>07.36</t>
  </si>
  <si>
    <t>07.36.01</t>
  </si>
  <si>
    <t>07.37</t>
  </si>
  <si>
    <t>07.37.01</t>
  </si>
  <si>
    <t>07.38</t>
  </si>
  <si>
    <t>07.38.01</t>
  </si>
  <si>
    <t>07.38.02</t>
  </si>
  <si>
    <t>07.38.03</t>
  </si>
  <si>
    <t>07.38.04</t>
  </si>
  <si>
    <t>INSTALAÇÕES HIDROSSANITÁRIAS</t>
  </si>
  <si>
    <t>13.91</t>
  </si>
  <si>
    <t>15.63</t>
  </si>
  <si>
    <t>15.63.01</t>
  </si>
  <si>
    <t>18.71</t>
  </si>
  <si>
    <t>18.71.01</t>
  </si>
  <si>
    <t>18.71.02</t>
  </si>
  <si>
    <t>18.71.03</t>
  </si>
  <si>
    <t>18.72</t>
  </si>
  <si>
    <t>18.72.01</t>
  </si>
  <si>
    <t>18.72.02</t>
  </si>
  <si>
    <t>18.73</t>
  </si>
  <si>
    <t>18.73.01</t>
  </si>
  <si>
    <t>18.74</t>
  </si>
  <si>
    <t>18.74.06</t>
  </si>
  <si>
    <t>CERCA ALVEN. MOURAO PV  E TELA GALV.#2"FIO12 4 FIOS FARPADO</t>
  </si>
  <si>
    <t>18.74.07</t>
  </si>
  <si>
    <t>CERCA MOURAO PV E TELA GALV.#2"FIO12 E 4 FIOS FARPADO</t>
  </si>
  <si>
    <t>19.91</t>
  </si>
  <si>
    <t>19.91.01</t>
  </si>
  <si>
    <t>19.91.02</t>
  </si>
  <si>
    <t>19.91.03</t>
  </si>
  <si>
    <t>ED-28163</t>
  </si>
  <si>
    <t>LIMPEZA DE TERRENO, INCLUSIVE CAPINA, RASTELAMENTO COM AFASTAMENTO ATÉ VINTE (20) METROS E QUEIMA CONTROLADA</t>
  </si>
  <si>
    <t>RASTELAMENTO DE ÁREA COM AFASTAMENTO DE ATÉ VINTE (20) METROS, EXCLUSIVE CAPINA OU ROÇADA MANUAL</t>
  </si>
  <si>
    <t>ED-28162</t>
  </si>
  <si>
    <t>ROÇADA MANUAL DE TERRENO COM ROÇADEIRA COSTAL, EXCLUSIVE RASTELAMENTO E QUEIMA</t>
  </si>
  <si>
    <t>DESMATAMENTO, DESTOCAMENTO E LIMPEZA, INCLUSIVE TRANSPORTE ATÉ CINQUENTA (50) METROS</t>
  </si>
  <si>
    <t>CORTE DE ÁRVORE COM MOTOSSERRA, DIÂMETRO DO TRONCO ACIMA DE TRINTA (30) CENTÍMETROS ATÉ CINQUENTA (50) CENTÍMETROS, EXCLUSIVE DESTOCAMENTO E AFASTAMENTO</t>
  </si>
  <si>
    <t>CORTE DE ÁRVORE COM MOTOSSERRA, DIÂMETRO DO TRONCO DE QUINZE (15) CENTÍMETROS ATÉ TRINTA (30) CENTÍMETROS, EXCLUSIVE DESTOCAMENTO E AFASTAMENTO</t>
  </si>
  <si>
    <t>REMOÇÃO DE CALHA EM CHAPA GALVANIZADA OU EM PVC, COM REAPROVEITAMENTO, INCLUSIVE AFASTAMENTO E EMPILHAMENTO, EXCLUSIVE TRANSPORTE E RETIRADA DO MATERIAL REMOVIDO NÃO REAPROVEITÁVEL</t>
  </si>
  <si>
    <t>REMOÇÃO MANUAL DE CONDUTOR EM PVC OU METÁLICO, COM REAPROVEITAMENTO, INCLUSIVE AFASTAMENTO E EMPILHAMENTO, EXCLUSIVE TRANSPORTE E RETIRADA DO MATERIAL REMOVIDO NÃO REAPROVEITÁVEL</t>
  </si>
  <si>
    <t>REMOÇÃO MANUAL DE ENGRADAMENTO PARA TELHA TIPO CALHA ESTRUTURAL EM FIBROCIMENTO, COM REAPROVEITAMENTO, INCLUSIVE AFASTAMENTO E EMPILHAMENTO, EXCLUSIVE TRANSPORTE E RETIRADA DO MATERIAL REMOVIDO NÃO REAPROVEITÁVEL</t>
  </si>
  <si>
    <t>REMOÇÃO MANUAL DE ENGRADAMENTO PARA TELHA TIPO CERÂMICA OU CONCRETO, INCLUSIVE AFASTAMENTO E EMPILHAMENTO, EXCLUSIVE TRANSPORTE E RETIRADA DO MATERIAL REMOVIDO NÃO REAPROVEITÁVEL</t>
  </si>
  <si>
    <t>REMOÇÃO MANUAL DE ENGRADAMENTO PARA TELHA TIPO METÁLICA, PVC OU FIBROCIMENTO, COM REAPROVEITAMENTO, INCLUSIVE AFASTAMENTO E EMPILHAMENTO, EXCLUSIVE TRANSPORTE E RETIRADA DO MATERIAL REMOVIDO NÃO REAPROVEITÁVEL</t>
  </si>
  <si>
    <t>REMOÇÃO MANUAL DE RUFO METÁLICO, COM REAPROVEITAMENTO, INCLUSIVE AFASTAMENTO E EMPILHAMENTO, EXCLUSIVE TRANSPORTE E RETIRADA DO MATERIAL REMOVIDO NÃO REAPROVEITÁVEL</t>
  </si>
  <si>
    <t>REMOÇÃO MANUAL DE TELHA  EM FIBROCIMENTO, TIPO ONDULADA, COM REAPROVEITAMENTO, INCLUSIVE AFASTAMENTO E EMPILHAMENTO, EXCLUSIVE TRANSPORTE E RETIRADA DO MATERIAL REMOVIDO NÃO REAPROVEITÁVEL</t>
  </si>
  <si>
    <t>REMOÇÃO MANUAL DE TELHA CERÂMICA, COM REAPROVEITAMENTO, INCLUSIVE AFASTAMENTO E EMPILHAMENTO, EXCLUSIVE TRANSPORTE E RETIRADA DO MATERIAL REMOVIDO NÃO REAPROVEITÁVEL</t>
  </si>
  <si>
    <t>REMOÇÃO MANUAL DE TELHA METÁLICA OU PVC, COM REAPROVEITAMENTO, INCLUSIVE AFASTAMENTO E EMPILHAMENTO, EXCLUSIVE TRANSPORTE E RETIRADA DO MATERIAL REMOVIDO NÃO REAPROVEITÁVEL</t>
  </si>
  <si>
    <t>DEMOLIÇÃO MANUAL DE TUBULAÇÕES EMBUTIDAS DE REDE (ÁGUA, ELÉTRICA, GASES, ETC.), INCLUSIVE RASGO EM ALVENARIA, REMOÇÃO DE ACESSÓRIOS DE FIXAÇÃO, AFASTAMENTO E EMPILHAMENTO, EXCLUSIVE TRANSPORTE E RETIRADA DO MATERIAL DEMOLIDO</t>
  </si>
  <si>
    <t>REMOÇÃO MANUAL DE INTERFONE, COM REAPROVEITAMENTO, INCLUSIVE AFASTAMENTO E EMPILHAMENTO, EXCLUSIVE TRANSPORTE E RETIRADA DO MATERIAL REMOVIDO NÃO REAPROVEITÁVEL</t>
  </si>
  <si>
    <t>REMOÇÃO MANUAL DE LUMINÁRIA COMERCIAL, EMBUTIDA OU SOBREPOR, COM REAPROVEITAMENTO, INCLUSIVE AFASTAMENTO E EMPILHAMENTO, EXCLUSIVE TRANSPORTE E RETIRADA DO MATERIAL REMOVIDO NÃO REAPROVEITÁVEL</t>
  </si>
  <si>
    <t>REMOÇÃO MANUAL DE LUMINÁRIA COMPACTA (PLAFON, PAINEL LED, ETC.) EMBUTIDA OU SOBREPOR, COM REAPROVEITAMENTO, INCLUSIVE AFASTAMENTO E EMPILHAMENTO, EXCLUSIVE TRANSPORTE E RETIRADA DO MATERIAL REMOVIDO NÃO REAPROVEITÁVEL</t>
  </si>
  <si>
    <t>REMOÇÃO MANUAL DE REDES DE DUTOS PARA CLIMATIZAÇÃO, INCLUSIVE AFASTAMENTO E EMPILHAMENTO, EXCLUSIVE TRANSPORTE E RETIRADA DO MATERIAL REMOVIDO NÃO REAPROVEITÁVEL</t>
  </si>
  <si>
    <t>REMOÇÃO MANUAL DE TUBULAÇÕES EMBUTIDAS DE REDE (ÁGUA, ELÉTRICA, GASES, ETC.), COM REAPROVEITAMENTO, INCLUSIVE RASGO EM ALVENARIA, REMOÇÃO DE ACESSÓRIOS DE FIXAÇÃO, AFASTAMENTO E EMPILHAMENTO, EXCLUSIVE TRANSPORTE E RETIRADA DO MATERIAL REMOVIDO NÃO REAPROVEITÁVEL</t>
  </si>
  <si>
    <t>DEMOLIÇÃO MANUAL DE FORRO DE CHAPA OU PLACA DE GESSO, INCLUSIVE DEMOLIÇÃO DA ESTRUTURA DE SUSTENTAÇÃO, AFASTAMENTO E EMPILHAMENTO, EXCLUSIVE TRANSPORTE E RETIRADA DO MATERIAL DEMOLIDO</t>
  </si>
  <si>
    <t>REMOÇÃO MANUAL DE FORRO DE PLACAS (GESSO, MINERAL, FIBRA, ISOPOR, COLMEIA, PVC, ETC.), COM REAPROVEITAMENTO, INCLUSIVE AFASTAMENTO E EMPILHAMENTO, EXCLUSIVE DEMOLIÇÃO DA ESTRUTURA DE SUSTENTAÇÃO, TRANSPORTE E RETIRADA DO MATERIAL REMOVIDO NÃO REAPROVEITÁVEL</t>
  </si>
  <si>
    <t>REMOÇÃO MANUAL DE FORRO DE PLACAS (GESSO, MINERAL, FIBRA, ISOPOR, COLMEIA, PVC, ETC.), COM REAPROVEITAMENTO, INCLUSIVE DEMOLIÇÃO ESTRUTURA DE SUSTENTAÇÃO, AFASTAMENTO E EMPILHAMENTO, EXCLUSIVE TRANSPORTE E RETIRADA DO MATERIAL REMOVIDO NÃO REAPROVEITÁVEL</t>
  </si>
  <si>
    <t>REMOÇÃO MANUAL DE FORRO DE TÁBUAS DE PINHO, COM REAPROVEITAMENTO, INCLUSIVE AFASTAMENTO E EMPILHAMENTO, EXCLUSIVE REMOÇÃO DA ESTRUTURA DE SUSTENTAÇÃO, TRANSPORTE E RETIRADA DO MATERIAL REMOVIDO NÃO REAPROVEITÁVEL</t>
  </si>
  <si>
    <t>ED-28355</t>
  </si>
  <si>
    <t>REMOÇÃO MANUAL ESTRUTURA OU TRAMA DE SUSTENTAÇÃO DE MADEIRA OU METÁLICA PARA FORRO, COM REAPROVEITAMENTO, INCLUSIVE AFASTAMENTO E EMPILHAMENTO, EXCLUSIVE TRANSPORTE E RETIRADA DO MATERIAL REMOVIDO NÃO REAPROVEITÁVEL</t>
  </si>
  <si>
    <t>REMOÇÃO MANUAL DE CONJUNTO DE ALIZARES, COM REAPROVEITAMENTO, INCLUSIVE AFASTAMENTO E EMPILHAMENTO, EXCLUSIVE TRANSPORTE E RETIRADA DO MATERIAL REMOVIDO NÃO REAPROVEITÁVEL</t>
  </si>
  <si>
    <t>REMOÇÃO MANUAL DE CONJUNTO DE FERRAGENS (DOBRADIÇAS, FECHADURA E MAÇANETAS), COM REAPROVEITAMENTO, INCLUSIVE AFASTAMENTO E EMPILHAMENTO, EXCLUSIVE TRANSPORTE E RETIRADA DO MATERIAL REMOVIDO NÃO REAPROVEITÁVEL</t>
  </si>
  <si>
    <t>REMOÇÃO MANUAL DE ESQUADRIA EM MADEIRA, COM REAPROVEITAMENTO, INCLUSIVE REMOÇÃO DE MARCO/ALIZAR/GUARNIÇÕES, AFASTAMENTO E EMPILHAMENTO, EXCLUSIVE TRANSPORTE E RETIRADA DO MATERIAL REMOVIDO NÃO REAPROVEITÁVEL</t>
  </si>
  <si>
    <t>REMOÇÃO MANUAL DE ESQUADRIA METÁLICA, COM REAPROVEITAMENTO, INCLUSIVE MARCO/ALIZAR/GUARNIÇÕES, AFASTAMENTO E EMPILHAMENTO, EXCLUSIVE TRANSPORTE E RETIRADA DO MATERIAL REMOVIDO NÃO REAPROVEITÁVEL</t>
  </si>
  <si>
    <t>REMOÇÃO MANUAL DE FOLHA DE PORTA OU JANELA DE MADEIRA OU METÁLICA, COM REAPROVEITAMENTO, INCLUSIVE AFASTAMENTO E EMPILHAMENTO, EXCLUSIVE TRANSPORTE E RETIRADA DO MATERIAL REMOVIDO NÃO REAPROVEITÁVEL</t>
  </si>
  <si>
    <t>REMOÇÃO MANUAL DE MARCO EM MADEIRA OU METÁLICO, COM REAPROVEITAMENTO, INCLUSIVE AFASTAMENTO E EMPILHAMENTO, EXCLUSIVE TRANSPORTE E RETIRADA DO MATERIAL REMOVIDO NÃO REAPROVEITÁVEL</t>
  </si>
  <si>
    <t>DEMOLIÇÃO MANUAL DE IMPERMEABILIZAÇÃO E PROTEÇÃO MECÂNICA, INCLUSIVE AFASTAMENTO E EMPILHAMENTO, EXCLUSIVE TRANSPORTE E RETIRADA DO MATERIAL DEMOLIDO</t>
  </si>
  <si>
    <t>REMOÇÃO DE LOUÇAS (LAVATÓRIO, BANHEIRA, PIA, VASO SANITÁRIO, TANQUE), COM REAPROVEITAMENTO, INCLUSIVE AFASTAMENTO E EMPILHAMENTO, EXCLUSIVE TRANSPORTE E RETIRADA DO MATERIAL REMOVIDO NÃO REAPROVEITÁVEL</t>
  </si>
  <si>
    <t>REMOÇÃO MANUAL DE METAIS COMUNS E ACABAMENTOS (TORNEIRA, ACABAMENTO PARA REGISTRO, SIFÃO, ENGATE FLEXÍVEL, ETC.), COM REAPROVEITAMENTO, INCLUSIVE AFASTAMENTO E EMPILHAMENTO, EXCLUSIVE TRANSPORTE E RETIRADA DO MATERIAL REMOVIDO NÃO REAPROVEITÁVEL</t>
  </si>
  <si>
    <t>REMOÇÃO MANUAL DE METAIS EMBUTIDOS (BASE DE REGISTRO, VÁLVULA DE DESCARGA, TORNEIRA ANTIVANDALISMO, ETC.), COM REAPROVEITAMENTO, INCLUSIVE AFASTAMENTO E EMPILHAMENTO, EXCLUSIVE TRANSPORTE E RETIRADA DO MATERIAL REMOVIDO NÃO REAPROVEITÁVEL</t>
  </si>
  <si>
    <t>DEMOLIÇÃO MANUAL DE ALVENARIA/DIVISÓRIA DE ELEMENTOS VAZADOS (COBOGÓ, ETC. ), INCLUSIVE AFASTAMENTO E EMPILHAMENTO, EXCLUSIVE TRANSPORTE E RETIRADA DO MATERIAL DEMOLIDO</t>
  </si>
  <si>
    <t>DEMOLIÇÃO MANUAL DE DIVISÓRIA COMERCIAL EM LAMINADO, INCLUSIVE AFASTAMENTO E EMPILHAMENTO, EXCLUSIVE TRANSPORTE E RETIRADA DO MATERIAL DEMOLIDO</t>
  </si>
  <si>
    <t>DEMOLIÇÃO MANUAL DE DIVISÓRIA DE MADEIRA, INCLUSIVE AFASTAMENTO E EMPILHAMENTO, EXCLUSIVE TRANSPORTE E RETIRADA DO MATERIAL DEMOLIDO</t>
  </si>
  <si>
    <t>REMOÇÃO MANUAL DE BANCADA DE PEDRA (MÁRMORE, GRANITO, ARDÓSIA, MARMORITE, ETC.), COM REAPROVEITAMENTO, INCLUSIVE RASGO EM ALVENARIA, REMOÇÃO DE ACESSÓRIOS DE FIXAÇÃO, AFASTAMENTO E EMPILHAMENTO, EXCLUSIVE TRANSPORTE E RETIRADA DO MATERIAL REMOVIDO NÃO REAPROVEITÁVEL</t>
  </si>
  <si>
    <t>ED-28348</t>
  </si>
  <si>
    <t>REMOÇÃO MANUAL DE DIVISÓRIA EM PEDRA (MÁRMORE, GRANITO, ARDÓSIA, MARMORITE, ETC.), COM REAPROVEITAMENTO, INCLUSIVE RASGO EM ALVENARIA, REMOÇÃO DE ACESSÓRIOS DE FIXAÇÃO, AFASTAMENTO E EMPILHAMENTO, EXCLUSIVE TRANSPORTE E RETIRADA DO MATERIAL REMOVIDO NÃO REAPROVEITÁVEL</t>
  </si>
  <si>
    <t>DEMOLIÇÃO MANUAL DE ALVENARIA DE TIJOLO CERÂMICO MACIÇO, INCLUSIVE AFASTAMENTO E EMPILHAMENTO, EXCLUSIVE TRANSPORTE E RETIRADA DO MATERIAL DEMOLIDO</t>
  </si>
  <si>
    <t>DEMOLIÇÃO MANUAL DE ALVENARIA DE TIJOLO CERÂMICO OU BLOCO DE CONCRETO, INCLUSIVE AFASTAMENTO E EMPILHAMENTO, EXCLUSIVE TRANSPORTE E RETIRADA DO MATERIAL DEMOLIDO</t>
  </si>
  <si>
    <t>ED-28338</t>
  </si>
  <si>
    <t>DEMOLIÇÃO MANUAL DE CONSTRUÇÃO EM ALVENARIAS DE VEDAÇÃO, COM ESPESSURA MÁXIMA DE 15CM, INCLUSIVE REMOÇÃO COM REAPROVEITAMENTO DE ESQUADRIAS, AFASTAMENTO E EMPILHAMENTO, EXCLUSIVE TRANSPORTE E RETIRADA DO MATERIAL DEMOLIDO/REMOVIDO NÃO REAPROVEITÁVEL</t>
  </si>
  <si>
    <t>DEMOLIÇÃO MANUAL DE CONCRETO ARMADO, INCLUSIVE AFASTAMENTO E EMPILHAMENTO, EXCLUSIVE TRANSPORTE E RETIRADA DO MATERIAL DEMOLIDO</t>
  </si>
  <si>
    <t>DEMOLIÇÃO MANUAL DE CONCRETO, SEM ARMAÇÃO, INCLUSIVE AFASTAMENTO E EMPILHAMENTO, EXCLUSIVE TRANSPORTE E RETIRADA DO MATERIAL DEMOLIDO</t>
  </si>
  <si>
    <t>DEMOLIÇÃO MECANIZADA DE CONCRETO ARMADO, COM EQUIPAMENTO ELÉTRICO, INCLUSIVE AFASTAMENTO E EMPILHAMENTO, EXCLUSIVE TRANSPORTE E RETIRADA DO MATERIAL DEMOLIDO</t>
  </si>
  <si>
    <t>DEMOLIÇÃO MECANIZADA DE CONCRETO ARMADO, COM EQUIPAMENTO PNEUMÁTICO, INCLUSIVE AFASTAMENTO E EMPILHAMENTO, EXCLUSIVE TRANSPORTE E RETIRADA DO MATERIAL DEMOLIDO</t>
  </si>
  <si>
    <t>DEMOLIÇÃO MECANIZADA DE CONCRETO, SEM ARMAÇÃO, COM EQUIPAMENTO ELÉTRICO, INCLUSIVE AFASTAMENTO E EMPILHAMENTO, EXCLUSIVE TRANSPORTE E RETIRADA DO MATERIAL DEMOLIDO</t>
  </si>
  <si>
    <t>DEMOLIÇÃO MECANIZADA DE CONCRETO, SEM ARMAÇÃO, COM EQUIPAMENTO PNEUMÁTICO, INCLUSIVE AFASTAMENTO E EMPILHAMENTO, EXCLUSIVE TRANSPORTE E RETIRADA DO MATERIAL DEMOLIDO</t>
  </si>
  <si>
    <t>REMOÇÃO MANUAL DE PADRÃO DE ENTRADA DE ÁGUA, COM REAPROVEITAMENTO, INCLUSIVE AFASTAMENTO E EMPILHAMENTO, EXCLUSIVE TRANSPORTE E RETIRADA DO MATERIAL REMOVIDO NÃO REAPROVEITÁVEL</t>
  </si>
  <si>
    <t>REMOÇÃO MANUAL DE PADRÃO DE ENTRADA DE ENERGIA, COM REAPROVEITAMENTO, INCLUSIVE AFASTAMENTO E EMPILHAMENTO, EXCLUSIVE TRANSPORTE E RETIRADA DO MATERIAL REMOVIDO NÃO REAPROVEITÁVEL</t>
  </si>
  <si>
    <t>DEMOLIÇÃO MANUAL DE LAJE DE CONCRETO ARMADO, COM ESPESSURA DE ATÉ 15CM, INCLUSIVE AFASTAMENTO E EMPILHAMENTO, EXCLUSIVE TRANSPORTE E RETIRADA DO MATERIAL DEMOLIDO</t>
  </si>
  <si>
    <t xml:space="preserve">DEMOLIÇÃO MANUAL DE SARJETA OU SARJETÃO DE CONCRETO, INCLUSIVE AFASTAMENTO E EMPILHAMENTO, EXCLUSIVE TRANSPORTE E RETIRADA DO MATERIAL DEMOLIDO
</t>
  </si>
  <si>
    <t>DEMOLIÇÃO MECANIZADA DE LAJE DE CONCRETO ARMADO, COM ESPESSURA DE ATÉ 15CM, , COM EQUIPAMENTO ELÉTRICO, INCLUSIVE AFASTAMENTO E EMPILHAMENTO, EXCLUSIVE TRANSPORTE E RETIRADA DO MATERIAL DEMOLIDO</t>
  </si>
  <si>
    <t>DEMOLIÇÃO MECANIZADA DE LAJE DE CONCRETO ARMADO, COM ESPESSURA DE ATÉ 15CM, , COM EQUIPAMENTO PNEUMÁTICO, INCLUSIVE AFASTAMENTO E EMPILHAMENTO, EXCLUSIVE TRANSPORTE E RETIRADA DO MATERIAL DEMOLIDO</t>
  </si>
  <si>
    <t>DEMOLIÇÃO MECANIZADA DE REVESTIMENTO ASFÁLTICO, COM EQUIPAMENTO PNEUMÁTICO, INCLUSIVE AFASTAMENTO E EMPILHAMENTO, EXCLUSIVE TRANSPORTE E RETIRADA DO MATERIAL DEMOLIDO</t>
  </si>
  <si>
    <t>REMOÇÃO MANUAL DE ALVENARIA POLIÉDRICA, COM REAPROVEITAMENTO, INCLUSIVE AFASTAMENTO E EMPILHAMENTO, EXCLUSIVE TRANSPORTE E RETIRADA DO MATERIAL REMOVIDO NÃO REAPROVEITÁVEL</t>
  </si>
  <si>
    <t>REMOÇÃO MANUAL DE CALÇADA PORTUGUESA, COM REAPROVEITAMENTO, INCLUSIVE AFASTAMENTO E EMPILHAMENTO, EXCLUSIVE TRANSPORTE E RETIRADA DO MATERIAL REMOVIDO NÃO REAPROVEITÁVEL</t>
  </si>
  <si>
    <t>REMOÇÃO MANUAL DE GUIA DE MEIO-FIO EM PEDRA (GNAISSE, BASALTO, ETC.), COM REAPROVEITAMENTO, INCLUSIVE AFASTAMENTO E EMPILHAMENTO, EXCLUSIVE TRANSPORTE E RETIRADA DO MATERIAL REMOVIDO NÃO REAPROVEITÁVEL</t>
  </si>
  <si>
    <t>REMOÇÃO MANUAL DE GUIA DE MEIO-FIO PRÉ-MOLDADA EM CONCRETO, COM REAPROVEITAMENTO, INCLUSIVE AFASTAMENTO E EMPILHAMENTO, EXCLUSIVE TRANSPORTE E RETIRADA DO MATERIAL REMOVIDO NÃO REAPROVEITÁVEL</t>
  </si>
  <si>
    <t>REMOÇÃO MANUAL DE PAVIMENTO PARALELEPÍPEDO, COM REAPROVEITAMENTO, INCLUSIVE AFASTAMENTO E EMPILHAMENTO, EXCLUSIVE TRANSPORTE E RETIRADA DO MATERIAL REMOVIDO NÃO REAPROVEITÁVEL</t>
  </si>
  <si>
    <t>DEMOLIÇÃO MANUAL DE LAMINADO MELAMÍNICO EM SUPERFÍCIE DE MADEIRA OU PAREDE, INCLUSIVE AFASTAMENTO E EMPILHAMENTO, EXCLUSIVE TRANSPORTE E RETIRADA DO MATERIAL DEMOLIDO</t>
  </si>
  <si>
    <t>DEMOLIÇÃO MANUAL DE REBOCO OU EMBOÇO, COM ESPESSURA DE ATÉ 55MM, INCLUSIVE AFASTAMENTO E EMPILHAMENTO, EXCLUSIVE TRANSPORTE E RETIRADA DO MATERIAL DEMOLIDO</t>
  </si>
  <si>
    <t>DEMOLIÇÃO MANUAL DE REVESTIMENTO CERÂMICO, AZULEJO OU LADRILHO HIDRÁULICO, INCLUSIVE AFASTAMENTO E EMPILHAMENTO, EXCLUSIVE DEMOLIÇÃO DO REBOCO OU EMBOÇO, TRANSPORTE E RETIRADA DO MATERIAL DEMOLIDO</t>
  </si>
  <si>
    <t>DEMOLIÇÃO MANUAL DE REVESTIMENTO DE PEDRA (MÁRMORE, GRANITO, ARDÓSIA, ETC.), INCLUSIVE AFASTAMENTO E EMPILHAMENTO, EXCLUSIVE DEMOLIÇÃO DO REBOCO OU EMBOÇO, TRANSPORTE E RETIRADA DO MATERIAL DEMOLIDO</t>
  </si>
  <si>
    <t>REMOÇÃO MANUAL DE PEITORIL DE MÁRMORE OU GRANITO, COM REAPROVEITAMENTO, INCLUSIVE AFASTAMENTO E EMPILHAMENTO, EXCLUSIVE TRANSPORTE E RETIRADA DO MATERIAL REMOVIDO NÃO REAPROVEITÁVEL</t>
  </si>
  <si>
    <t>DEMOLIÇÃO MANUAL DE PISO CERÂMICO OU LADRILHO HIDRÁULICO, INCLUSIVE AFASTAMENTO E EMPILHAMENTO, EXCLUSIVE DEMOLIÇÃO DE CONTRAPISO, TRANSPORTE E RETIRADA DO MATERIAL DEMOLIDO</t>
  </si>
  <si>
    <t>DEMOLIÇÃO MANUAL DE PISO CIMENTADO OU CONTRAPISO DE ARGAMASSA, COM ESPESSURA MÁXIMA DE 10CM, INCLUSIVE AFASTAMENTO E EMPILHAMENTO, EXCLUSIVE TRANSPORTE E RETIRADA DO MATERIAL DEMOLIDO</t>
  </si>
  <si>
    <t>DEMOLIÇÃO MANUAL DE PISO DE PEDRAS (MÁRMORE, GRANITO, ARDÓSIA, ETC.), INCLUSIVE AFASTAMENTO E EMPILHAMENTO, EXCLUSIVE DEMOLIÇÃO DE CONTRAPISO, TRANSPORTE E RETIRADA DO MATERIAL DEMOLIDO</t>
  </si>
  <si>
    <t>DEMOLIÇÃO MANUAL DE PISO EM GRANILITE/MARMORITE, INCLUSIVE AFASTAMENTO E EMPILHAMENTO, EXCLUSIVE TRANSPORTE E RETIRADA DO MATERIAL DEMOLIDO</t>
  </si>
  <si>
    <t>DEMOLIÇÃO MANUAL DE PISO VINÍLICO, INCLUSIVE AFASTAMENTO E EMPILHAMENTO, EXCLUSIVE TRANSPORTE E RETIRADA DO MATERIAL DEMOLIDO</t>
  </si>
  <si>
    <t>DEMOLIÇÃO MANUAL DE RODAPÉ, INCLUSIVE ARGAMASSA DE ASSENTAMENTO E AFASTAMENTO, EXCLUSIVE TRANSPORTE E RETIRADA DO MATERIAL DEMOLIDO</t>
  </si>
  <si>
    <t>REMOÇÃO MANUAL DE PISO DE TÁBUAS, COM REAPROVEITAMENTO, INCLUSIVE AFASTAMENTO E EMPILHAMENTO, EXCLUSIVE TRANSPORTE E RETIRADA DO MATERIAL REMOVIDO NÃO REAPROVEITÁVEL</t>
  </si>
  <si>
    <t>REMOÇÃO MANUAL DE PISO DE TACO DE MADEIRA, COM REAPROVEITAMENTO, INCLUSIVE AFASTAMENTO E EMPILHAMENTO, EXCLUSIVE TRANSPORTE E RETIRADA DO MATERIAL REMOVIDO NÃO REAPROVEITÁVEL</t>
  </si>
  <si>
    <t>REMOÇÃO MANUAL DE SOLEIRA DE MÁRMORE OU GRANITO, COM REAPROVEITAMENTO, INCLUSIVE AFASTAMENTO E EMPILHAMENTO, EXCLUSIVE TRANSPORTE E RETIRADA DO MATERIAL REMOVIDO NÃO REAPROVEITÁVEL</t>
  </si>
  <si>
    <t>REMOÇÃO MANUAL DE ALAMBRADO METÁLICO, COM REAPROVEITAMENTO, INCLUSIVE AFASTAMENTO E EMPILHAMENTO, EXCLUSIVE TRANSPORTE E RETIRADA DO MATERIAL REMOVIDO NÃO REAPROVEITÁVEL</t>
  </si>
  <si>
    <t>REMOÇÃO MANUAL DE CERCA, COM REAPROVEITAMENTO, INCLUSIVE AFASTAMENTO E EMPILHAMENTO, EXCLUSIVE TRANSPORTE E RETIRADA DO MATERIAL REMOVIDO NÃO REAPROVEITÁVEL</t>
  </si>
  <si>
    <t xml:space="preserve">REMOÇÃO MANUAL DE CONCERTINA, COM DIÂMETRO DE ATÉ 730MM, COM REAPROVEITAMENTO, INCLUSIVE AFASTAMENTO E EMPILHAMENTO, EXCLUSIVE TRANSPORTE E RETIRADA DO MATERIAL REMOVIDO NÃO REAPROVEITÁVEL
</t>
  </si>
  <si>
    <t>REMOÇÃO MANUAL DE VIDRO EM ESQUADRIAS, COM REAPROVEITAMENTO, INCLUSIVE LIMPEZA DO ENCAIXE, AFASTAMENTO E EMPILHAMENTO, EXCLUSIVE TRANSPORTE E RETIRADA DO MATERIAL REMOVIDO NÃO REAPROVEITÁVEL</t>
  </si>
  <si>
    <t>REMOÇÃO MANUAL DE QUADRO NEGRO, COM REAPROVEITAMENTO, INCLUSIVE AFASTAMENTO E EMPILHAMENTO, EXCLUSIVE TRANSPORTE E RETIRADA DO MATERIAL REMOVIDO NÃO REAPROVEITÁVEL</t>
  </si>
  <si>
    <t>ED-28427</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</si>
  <si>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</si>
  <si>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ED-28428</t>
  </si>
  <si>
    <t>FORNECIMENTO E COLOCAÇÃO DE PLACA DE OBRA EM CHAPA GALVANIZADA #26, ESP. 0,45MM, DIMENSÃO (4X3)M, PLOTADA COM ADESIVO VINÍLICO, AFIXADA COM REBITES 4,8X40MM, EM ESTRUTURA METÁLICA DE METALON 20X20MM, ESP. 1,25MM, INCLUSIVE SUPORTE EM EUCALIPTO AUTOCLAVADO PINTADO COM TINTA PVA DUAS (2) DEMÃOS</t>
  </si>
  <si>
    <t>ED-28429</t>
  </si>
  <si>
    <t>FORNECIMENTO E COLOCAÇÃO DE PLACA DE OBRA EM CHAPA GALVANIZADA #26, ESP. 0,45MM, DIMENSÃO (6X3)M, PLOTADA COM ADESIVO VINÍLICO, AFIXADA COM REBITES 4,8X40MM, EM ESTRUTURA METÁLICA DE METALON 20X20MM, ESP. 1,25MM, INCLUSIVE SUPORTE EM EUCALIPTO AUTOCLAVADO PINTADO COM TINTA PVA DUAS (2) DEMÃOS</t>
  </si>
  <si>
    <t>LIGAÇÃO PROVISÓRIA COM ENTRADA DE ENERGIA AÉREA, PADRÃO CEMIG, CARGA INSTALADA DE 15,1KVA ATÉ 30KVA, TRIFÁSICO, COM SAÍDA SUBTERRÂNEA, INCLUSIVE POSTE, CAIXA PARA MEDIDOR, DISJUNTOR, BARRAMENTO, ATERRAMENTO E ACESSÓRIOS</t>
  </si>
  <si>
    <t>ÁREA COBERTA EM TELHA FIBROCIMENTO PARA CENTRAL DE CORTE/DOBRA/MONTAGEM EM CANTEIRO DE OBRAS, INCLUSIVE BANCADA E INSTALAÇÕES ELÉTRICAS, EXCLUSIVE VEDAÇÕES LATERAIS</t>
  </si>
  <si>
    <t>MOBILIZAÇÃO E DESMOBILIZAÇÃO DE CONTAINER, INCLUSIVE CARGA, DESCARGA E TRANSPORTE EM CAMINHÃO CARROCERIA COM GUINDAUTO (MUNCK), EXCLUSIVE LOCAÇÃO DO CONTAINER</t>
  </si>
  <si>
    <t>ED-17989</t>
  </si>
  <si>
    <t>LOCAÇÃO DE OBRA COM GABARITO DE TÁBUAS CORRIDAS PONTALETADAS A CADA 2,00M, REAPROVEITAMENTO (2X), INCLUSIVE ACOMPANHAMENTO DE EQUIPE TOPOGRÁFICA PARA MARCAÇÃO DE PONTO TOPOGRÁFICO</t>
  </si>
  <si>
    <t>LOCAÇÃO TOPOGRÁFICA ACIMA DE CINQUENTA (50) PONTOS REFERENCIAIS, INCLUSIVE ESTACA (PIQUETE) DE MARCAÇÃO</t>
  </si>
  <si>
    <t>LOCAÇÃO TOPOGRÁFICA DE VINTE UM (21) ATÉ CINQUENTA (50) PONTOS REFERENCIAIS, INCLUSIVE ESTACA (PIQUETE) DE MARCAÇÃO</t>
  </si>
  <si>
    <t>LOCAÇÃO TOPOGRÁFICA PARA ATÉ VINTE (20) PONTOS REFERENCIAIS, INCLUSIVE ESTACA (PIQUETE) DE MARCAÇÃO</t>
  </si>
  <si>
    <t>CERCA COM MOURÕES DE MADEIRA ROLIÇA,  COM CINCO (5) FIOS DE ARAME FARPADO, BWG 14 (2,0MM), ALTURA DE 150CM, INCLUSIVE ESCAVAÇÃO, REATERRO COMPACTADO E FORNECIMENTO</t>
  </si>
  <si>
    <t>REMANEJAMENTO DE TAPUME FIXO DE PROTEÇÃO PARA FECHAMENTO DE OBRA, INCLUSIVE ESCAVAÇÃO MANUAL E REATERRO COMPACTADO</t>
  </si>
  <si>
    <t>TAPUME FIXO DE PROTEÇÃO PARA FECHAMENTO DE OBRA EM CHAPA DE COMPENSADO, ESP. 12MM, COM MÓDULO NA DIMENSÃO DE (110X220)CM, INCLUSIVE PINTURA LÁTEX (PVA) COM DUAS (2) DEMÃOS, EXCLUSIVE ABERTURA PARA PORTÃO</t>
  </si>
  <si>
    <t>TAPUME FIXO DE PROTEÇÃO PARA FECHAMENTO DE OBRA EM TELA GALVANIZADA, COM TRAMA LOSANGULAR DE 2"X2", FIO BWG 14, COM MÓDULO NA DIMENSÃO DE (300X220)CM, INCLUSIVE PINTURA ESMALTE COM DUAS (2) DEMÃOS, EXCLUSIVE ABERTURA PARA PORTÃO</t>
  </si>
  <si>
    <t xml:space="preserve">FITA ZEBRADA AMARELA PARA SINALIZAÇÃO ISOLAMENTO DE ÁREA, EXCLUSIVE SUPORTE PARA SUSTENTAÇÃO, INCLUSIVE FIXAÇÃO E FORNECIMENTO
</t>
  </si>
  <si>
    <t>ED-28530</t>
  </si>
  <si>
    <t xml:space="preserve">ANDAIME EM CAVALETE METÁLICO PARA ALVENARIA, COM CHAPA DE COMPENSADO E TÁBUA, COM REAPROVEITAMENTO, INCLUSIVE MONTAGEM/DESMONTAGEM E REMANEJAMENTO
</t>
  </si>
  <si>
    <t>ED-28533</t>
  </si>
  <si>
    <t>CONDUTOR/DUTO DE ENTULHO EM POLIETILENO, INCLUSIVE ACESSÓRIOS DE FIXAÇÃO, SUPORTES, MONTAGEM/DESMONTAGEM E REMANEJAMENTO</t>
  </si>
  <si>
    <t xml:space="preserve">TELA DE PROTEÇÃO, TIPO FACHADEIRA, INSTALADA EM ANDAIME METÁLICO PARA FACHADA, EXCLUSIVE ANDAIME METÁLICO, INCLUSIVE ACESSÓRIOS DE FIXAÇÃO
</t>
  </si>
  <si>
    <t>TELA PARA PROTEÇÃO DE FACHADA EM POLIETILENO, EXCLUSIVE BANDEJA SALVA VIDAS, INCLUSIVE ACESSÓRIOS DE FIXAÇÃO</t>
  </si>
  <si>
    <t>ED-28493</t>
  </si>
  <si>
    <t>BANDEJA SALVA VIDAS, TIPO PRIMÁRIA, EM SUPORTE METÁLICO COM FORRO EM COMPENSADO RESINADO E TÁBUA, COMPRIMENTO DE 250CM COM COMPLEMENTO DE 80CM, INCLUSIVE ACESSÓRIOS DE FIXAÇÃO E INSTALAÇÃO</t>
  </si>
  <si>
    <t>ED-28494</t>
  </si>
  <si>
    <t>BANDEJA SALVA VIDAS, TIPO SECUNDÁRIA, EM SUPORTE METÁLICO COM FORRO EM COMPENSADO RESINADO E TÁBUA, COMPRIMENTO DE 140CM COM COMPLEMENTO DE 80CM, INCLUSIVE ACESSÓRIOS DE FIXAÇÃO E INSTALAÇÃO</t>
  </si>
  <si>
    <t>U</t>
  </si>
  <si>
    <t>PAREDE EM CHAPA DE GESSO ACARTONADO (DRYWALL), DIVISÃO ENTRE ÁREAS SECA E ÚMIDA DE UMA MESMA UNIDADE (ST/RU), ESP. 115 MM, INCLUSIVE MONTANTES, GUIAS E ACESSÓRIOS, EXCLUSIVE ISOLANTE TÉRMICO/ACÚSTICO</t>
  </si>
  <si>
    <t>PAREDE EM CHAPA DE GESSO ACARTONADO (DRYWALL), DIVISÃO ENTRE ÁREAS SECAS DE UMA MESMA UNIDADE (ST/ST), ESP. 115 MM, INCLUSIVE MONTANTES, GUIAS E ACESSÓRIOS, EXCLUSIVE ISOLANTE TÉRMICO/ACÚSTICO</t>
  </si>
  <si>
    <t>PAREDE EM CHAPA DE GESSO ACARTONADO (DRYWALL), DIVISÃO ENTRE ÁREAS UMIDAS DE UMA MESMA UNIDADE (RU/RU), ESP. 115 MM, INCLUSIVE MONTANTES, GUIAS E ACESSÓRIOS, EXCLUSIVE ISOLANTE TÉRMICO/ACÚSTICO</t>
  </si>
  <si>
    <t>BATE MACA EM MADEIRA, INCLUSIVE ACESSÓRIO DE FIXAÇÃO E APLICAÇÃO DE VERNIZ SINTÉTICO MARÍTIMO, DUAS (2) DEMÃOS, ACABAMENTO TIPO FOSCO</t>
  </si>
  <si>
    <t>RUFO E CONTRARRUFO EM CHAPA GALVANIZADA, ESP. 0,5MM (GSG-26), COM DESENVOLVIMENTO DE 15CM, INCLUSIVE IÇAMENTO MANUAL VERTICAL</t>
  </si>
  <si>
    <t>RUFO E CONTRARRUFO EM CHAPA GALVANIZADA, ESP. 0,5MM (GSG-26), COM DESENVOLVIMENTO DE 20CM, INCLUSIVE IÇAMENTO MANUAL VERTICAL</t>
  </si>
  <si>
    <t>RUFO E CONTRARRUFO EM CHAPA GALVANIZADA, ESP. 0,65MM (GSG-24), COM DESENVOLVIMENTO DE 15CM, INCLUSIVE IÇAMENTO MANUAL VERTICAL</t>
  </si>
  <si>
    <t>RUFO E CONTRARRUFO EM CHAPA GALVANIZADA, ESP. 0,65MM (GSG-24), COM DESENVOLVIMENTO DE 20CM, INCLUSIVE IÇAMENTO MANUAL VERTICAL</t>
  </si>
  <si>
    <t>RUFO E CONTRARRUFO EM CHAPA GALVANIZADA, ESP. 0,65MM (GSG-24), COM DESENVOLVIMENTO DE 25CM, INCLUSIVE IÇAMENTO MANUAL VERTICAL</t>
  </si>
  <si>
    <t>RUFO E CONTRARRUFO EM CHAPA GALVANIZADA, ESP. 0,65MM (GSG-24), COM DESENVOLVIMENTO DE 33CM, INCLUSIVE IÇAMENTO MANUAL VERTICAL</t>
  </si>
  <si>
    <t>RUFO E CONTRARRUFO EM CHAPA GALVANIZADA, ESP. 0,65MM (GSG-24), COM DESENVOLVIMENTO DE 50CM, INCLUSIVE IÇAMENTO MANUAL VERTICAL</t>
  </si>
  <si>
    <t>RUFO E CONTRARRUFO EM CHAPA GALVANIZADA, ESP. 0,65MM (GSG-24), COM DESENVOLVIMENTO DE 60CM, INCLUSIVE IÇAMENTO MANUAL VERTICAL</t>
  </si>
  <si>
    <t>RUFO E CONTRARRUFO EM CHAPA GALVANIZADA, ESP. 0,65MM (GSG-24), COM DESENVOLVIMENTO DE 70CM, INCLUSIVE IÇAMENTO MANUAL VERTICAL</t>
  </si>
  <si>
    <t>ED-28551</t>
  </si>
  <si>
    <t>FORRO EM CHAPA DE GESSO ACARTONADA, ESP. 12,5MM, COM FIXAÇÃO DO TIPO ESTRUTURADA EM PERFIL METÁLICO, EXCLUSIVE PERFIL TABICA, SANCA E MOLDURA, INCLUSIVE ACESSÓRIOS E FIXAÇÃO</t>
  </si>
  <si>
    <t>FORRO EM CHAPA DE GESSO ACARTONADO, ESP. 12,5MM, COM FIXAÇÃO DO TIPO ARAMADO, EXCLUSIVE PERFIL TABICA, SANCA E MOLDURA, INCLUSIVE ACESSÓRIOS E FIXAÇÃO</t>
  </si>
  <si>
    <t>FORRO EM PLACA DE GESSO LISO, DIMENSÃO (60X60)CM, COM FIXAÇÃO DO TIPO ARAMADO, EXCLUSIVE PERFIL TABICA, SANCA E MOLDURA, INCLUSIVE ACESSÓRIOS E FIXAÇÃO</t>
  </si>
  <si>
    <t>ED-28454</t>
  </si>
  <si>
    <t>PERFIL TABICA GALVANIZADO, TIPO LISA, COM ACABAMENTO EM PINTURA, NA COR BRANCA, PARA FORRO EM CHAPA DE GESSO ACARTONADO, INCLUSIVE ACESSÓRIOS DE FIXAÇÃO</t>
  </si>
  <si>
    <t>ED-28728</t>
  </si>
  <si>
    <t>FORRO EM RÉGUA DE PVC, LARGURA 20CM, NA COR BRANCA, INCLUSIVE ESTRUTURA DE FIXAÇÃO E PENDURAIS METÁLICOS E ACESSÓRIOS DE FIXAÇÃO, EXCLUSIVE RODAFORRO OU MOLDURA</t>
  </si>
  <si>
    <t>ED-28751</t>
  </si>
  <si>
    <t>RODAFORRO EM PVC, TIPO "U", NA COR BRANCA, PARA FORRO EM RÉGUA DE PVC, INCLUSIVE ACESSÓRIOS DE FIXAÇÃO</t>
  </si>
  <si>
    <t>PREPARAÇÃO PARA EMASSAMENTO OU PINTURA (LÁTEX/ACRÍLICA) EM PAREDE OU FORRO EM CHAPA DE GESSO ACARTONADO (DRYWALL), INCLUSIVE UMA (1) DEMÃO DE SELADOR ACRÍLICO</t>
  </si>
  <si>
    <t>EMASSAMENTO EM PAREDE EM CHAPA DE GESSO ACARTONADO (DRYWALL) COM MASSA ACRÍLICA, UMA (1) DEMÃO, INCLUSIVE LIXAMENTO PARA PINTURA</t>
  </si>
  <si>
    <t>EMASSAMENTO EM PAREDE EM CHAPA DE GESSO ACARTONADO (DRYWALL) COM MASSA CORRIDA (PVA), UMA (1) DEMÃO, INCLUSIVE LIXAMENTO PARA PINTURA</t>
  </si>
  <si>
    <t>ED-28438</t>
  </si>
  <si>
    <t>PINTURA ESMALTE EM SUPERFÍCIE DE MADEIRA, DUAS (2) DEMÃOS, EXCLUSIVE FUNDO NIVELADOR E MASSA A ÓLEO</t>
  </si>
  <si>
    <t>ED-28437</t>
  </si>
  <si>
    <t>PINTURA ESMALTE EM SUPERFÍCIE DE MADEIRA, DUAS (2) DEMÃOS, INCLUSIVE UMA (1) DEMÃO DE FUNDO NIVELADOR, EXCLUSIVE MASSA A ÓLEO</t>
  </si>
  <si>
    <t>APLICAÇÃO DE CERA EM ESQUADRIAS DE MADEIRA, TRÊS (3) DEMÃOS, INCLUSIVE APLICAÇÃO DE SELADOR PARA MADEIRA</t>
  </si>
  <si>
    <t>APLICAÇÃO DE CERA EM RODAPÉS COM ALTURA DE 10 CM, TRÊS (3) DEMÃOS, INCLUSIVE APLICAÇÃO DE SELADOR PARA MADEIRA</t>
  </si>
  <si>
    <t>CHUVEIRO ELÉTRICO BRANCO, TENSÃO 127V/220V, POTÊNCIA 4600W/5500W, INCLUSIVE BRAÇO, FORNECIMENTO E INSTALAÇÃO</t>
  </si>
  <si>
    <t>CHUVEIRO ELÉTRICO COM RESISTÊNCIA BLINDADA, TENSÃO 127V/220V, POTÊNCIA 5500W/6800W, INCLUSIVE BRAÇO, FORNECIMENTO E INSTALAÇÃO</t>
  </si>
  <si>
    <t>CHUVEIRO ELÉTRICO CROMADO, TENSÃO 127V/220V, POTÊNCIA 5500W/6800W, INCLUSIVE BRAÇO, FORNECIMENTO E INSTALAÇÃO</t>
  </si>
  <si>
    <t>CABO DE COBRE NU # 10 MM2, ENTERRADO, EXCLUSIVE ESCAVAÇÃO E REATERRO</t>
  </si>
  <si>
    <t>CABO DE COBRE NU # 16 MM2, ENTERRADO, EXCLUSIVE ESCAVAÇÃO E REATERRO</t>
  </si>
  <si>
    <t>CABO DE COBRE NU # 25 MM2, ENTERRADO, EXCLUSIVE ESCAVAÇÃO E REATERRO</t>
  </si>
  <si>
    <t>CABO DE COBRE NU # 35 MM2, ENTERRADO, EXCLUSIVE ESCAVAÇÃO E REATERRO</t>
  </si>
  <si>
    <t>CABO DE COBRE NU # 50 MM2, ENTERRADO, EXCLUSIVE ESCAVAÇÃO E REATERRO</t>
  </si>
  <si>
    <t>CABO DE COBRE NU # 70 MM2, ENTERRADO, EXCLUSIVE ESCAVAÇÃO E REATERRO</t>
  </si>
  <si>
    <t>CABO DE COBRE NU # 95 MM2, ENTERRADO, EXCLUSIVE ESCAVAÇÃO E REATERRO</t>
  </si>
  <si>
    <t>CAIXA DE LIGAÇÃO/PASSAGEM EM PVC RÍGIDO PARA ELETRODUTO, DIMENSÕES 4"X2", EMBUTIDA EM PAREDE EM CHAPA DE GESSO ACARTONADO (DRYWALL), INCLUSIVE FORNECIMENTO E INSTALAÇÃO</t>
  </si>
  <si>
    <t>CAIXA DE LIGAÇÃO/PASSAGEM EM PVC RÍGIDO PARA ELETRODUTO, DIMENSÕES 4"X4", EMBUTIDA EM PAREDE EM CHAPA DE GESSO ACARTONADO (DRYWALL), INCLUSIVE FORNECIMENTO E INSTALAÇÃO</t>
  </si>
  <si>
    <t>ED-29066</t>
  </si>
  <si>
    <t>ED-28593</t>
  </si>
  <si>
    <t>CAIXA PARA PROTEÇÃO GERAL, TIPO CM-8, DIMENSÕES CONFORME PADRÃO CEMIG, EXCLUSIVE BARRAMENTO E DISJUNTOR, INCLUSIVE INSTALAÇÃO</t>
  </si>
  <si>
    <t>REGISTRO DE BLOQUEIO EM LATÃO, DIÂMETRO DE 1/2"X1/2", ROSCA NPT, BAIXA PRESSÃO, INCLUSIVE ACESSÓRIOS DE VEDAÇÃO</t>
  </si>
  <si>
    <t>REGISTRO REGULADOR DE GÁS EM LATÃO, DIÂMETRO ENTRADA DE 1/4" COM ROSCA NPT, SAÍDA EM TERMINAL DE MANGUEIRA DE 3/8", INCLUSIVE ACESSÓRIOS DE VEDAÇÃO</t>
  </si>
  <si>
    <t xml:space="preserve">COLETOR DE GÁS COM DUAS (2) SAÍDAS, EM AÇO PRETO, SCHEDULE 40, DIÂMETRO SAÍDA 1/2" (21,34MM), COM ACABAMENTO EM PINTURA ELETROSTÁTICA, INCLUSIVE ACESSÓRIOS DE VEDAÇÃO
</t>
  </si>
  <si>
    <t>COLETOR DE GÁS COM TRÊS (3) SAÍDAS, EM AÇO PRETO, SCHEDULE 40, DIÂMETRO SAÍDA 1/2" (21,34MM), COM ACABAMENTO EM PINTURA ELETROSTÁTICA, INCLUSIVE ACESSÓRIOS DE VEDAÇÃO</t>
  </si>
  <si>
    <t>NIPLE DE REDUÇÃO 1/2"X1/8" EM LATÃO, ROSCA NPT, INCLUSIVE ACESSÓRIOS DE VEDAÇÃO</t>
  </si>
  <si>
    <t>NIPLE DE REDUÇÃO 1/2"X3/8" EM LATÃO, ROSCA NPT, INCLUSIVE ACESSÓRIOS DE VEDAÇÃO</t>
  </si>
  <si>
    <t>NIPLE DUPLO EM FERRO MALEÁVEL, DIÂMETRO 1/2"(15MM), COM ACABAMENTO GALVANIZADO, CLASSE DE PRESSÃO 300LBS, ROSCA NPT, INCLUSIVE ACESSÓRIOS DE VEDAÇÃO</t>
  </si>
  <si>
    <t>TAMPÃO EM FERRO MALEÁVEL, DIÂMETRO 1/2"(15MM), COM ACABAMENTO GALVANIZADO, CLASSE DE PRESSÃO 300LBS, ROSCA NPT, INCLUSIVE ACESSÓRIOS DE VEDAÇÃO</t>
  </si>
  <si>
    <t>ESPELHO CRISTAL COM MOLDURA EM ALUMÍNIO, DIMENSÃO (60X90)CM, COM ESP. 4MM, INCLUSIVE FIXAÇÃO COM ADESIVO/SELANTE A BASE DE POLIURETANO, FORNECIMENTO E INSTALAÇÃO</t>
  </si>
  <si>
    <t>ESPELHO CRISTAL, DIMENSÃO (40X60)CM, COM ESP. 4MM, EM ACABAMENTO LAPIDADO, INCLUSIVE FIXAÇÃO COM PARAFUSO TIPO FINESSON, FORNECIMENTO E INSTALAÇÃO</t>
  </si>
  <si>
    <t>ESPELHO CRISTAL, DIMENSÃO (60X90)CM, COM ESP. 4MM, EM ACABAMENTO LAPIDADO, INCLUSIVE FIXAÇÃO COM PARAFUSO TIPO FINESSON, FORNECIMENTO E INSTALAÇÃO</t>
  </si>
  <si>
    <t>ED-29090</t>
  </si>
  <si>
    <t>DESCARGA DE CAMINHÃO, PARA ELEMENTOS DE VIGA OU TABULEIRO PARA PONTE, INCLUSIVE DESCARGA DE PERFIS LONGARINAS, TRANSVERSINAS, CHAPAS E ACESSÓRIOS, EXCLUSIVE FORNECIMENTO E TRANSPORTE</t>
  </si>
  <si>
    <t>ED-27791</t>
  </si>
  <si>
    <t>FORNECIMENTO DE ESTRUTURA METÁLICA EM PERFIL SOLDADO PARA PONTES, EM AÇO PATINÁVEL, INCLUSIVE FABRICAÇÃO, EXCLUSIVE TRANSPORTE E LANÇAMENTO</t>
  </si>
  <si>
    <t>LANÇAMENTO DE VIGA PARA PONTE, EXCLUSIVE FORNECIMENTO, DESCARGA E TRANSPORTE - PROJETO PADRÃO SEINFRA-MG</t>
  </si>
  <si>
    <t>ED-29091</t>
  </si>
  <si>
    <t>TRANSPORTE DE VIGA OU TABULEIRO PARA PONTE (CUSTO FIXO), INCLUSIVE CARGA, EXCLUSIVE FORNECIMENTO , DESCARGA E TRANSPORTE EM QUILÔMETRO RODADO (CUSTO VARIÁVEL)</t>
  </si>
  <si>
    <t>ED-29092</t>
  </si>
  <si>
    <t>TRANSPORTE DE VIGA OU TABULEIRO PARA PONTE (CUSTO VARIÁVEL), EXCLUSIVE FORNECIMENTO , DESCARGA E CUSTO FIXO DE TRANSPORTE</t>
  </si>
  <si>
    <t>TRANSPORTE DE MATERIAL DEMOLIDO EM CAÇAMBA, EXCLUSIVE CARGA MANUAL OU MECÂNICA</t>
  </si>
  <si>
    <t>TRANSPORTE DE MATERIAL DEMOLIDO EM CAÇAMBA (MUNICÍPIO: BELO HORIZONTE), EXCLUSIVE CARGA MANUAL OU MECÂNICA</t>
  </si>
  <si>
    <t>RÉGUA PARA PROTEÇÃO DE PAREDE, LARGURA 10CM, EM MADEIRA, COM ACABAMENTO EM CANTO BOLEADO, EXCLUSIVE APLICAÇÃO DE VERNIZ, INCLUSIVE ACESSÓRIOS PARA FIXAÇÃO</t>
  </si>
  <si>
    <t>ED-28562</t>
  </si>
  <si>
    <t>ED-28561</t>
  </si>
  <si>
    <t>TOPÓGRAFO COM ENCARGOS COMPLEMENTARES</t>
  </si>
  <si>
    <t>CO-28364</t>
  </si>
  <si>
    <t>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(CUSTO FIXO), EXCLUSIVE QUILÔMETRO RODADO (CUSTO VARIÁVEL)</t>
  </si>
  <si>
    <t>CO-28366</t>
  </si>
  <si>
    <t>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INCLUSIVE MANUTENÇÃO E COMBUSTÍVEL (CUSTO VARIÁVEL)</t>
  </si>
  <si>
    <t>VEÍCULO TIPO VAN, COM CAPACIDADE PARA QUINZE (15) LUGARES, OBEDECIDOS OS SEGUINTES REQUISITOS MÍNIMOS: TER NO MÁXIMO UM (1) ANO DE USO, ATÉ 20.000KM RODADOS, POTÊNCIA MÍNIMA DE 130CV, DIREÇÃO ASSISTIDA, AR CONDICIONADO, DESEMBAÇADOR DE VIDROS, RÁDIO AM/FM, EMPLACADO, COM SEGURO TOTAL, INCLUSIVE MANUTENÇÃO E COMBUSTÍVEL (CUSTO VARIÁVEL)</t>
  </si>
  <si>
    <t>PLANILHA ORÇAMENTÁRIA PARA REFORMA E/OU AMPLIAÇÃO DE PATRIMÔNIOS HISTÓRICOS - ÁREA DE 4.001 M2 A 6.000 M2</t>
  </si>
  <si>
    <t>ESPECIFICAÇÃO DOS MATERIAIS COM MEMORIAL DESCRITIVO DE CADA AMBIENTE E EQUIPAMENTOS PARA REFORMA E/OU AMPLIAÇÃO DE PATRIMÔNIOS HISTÓRICOS - ÁREA DE 4.001 M2 A 6.000 M2</t>
  </si>
  <si>
    <t>CO-28390</t>
  </si>
  <si>
    <t>CO-28389</t>
  </si>
  <si>
    <t>CO-28388</t>
  </si>
  <si>
    <t>HORA</t>
  </si>
  <si>
    <t>04.30.14</t>
  </si>
  <si>
    <t>E= 15 CM PREENCHIDO COM CONCRETO  (20MPA)</t>
  </si>
  <si>
    <t>04.30.15</t>
  </si>
  <si>
    <t>E= 20 CM PREENCHIDO COM CONCRETO  (20MPA)</t>
  </si>
  <si>
    <t>07.39</t>
  </si>
  <si>
    <t>07.39.01</t>
  </si>
  <si>
    <t>CX. ALVENARIA 30X30X50CM C/TAMPA FERRO P/REGISTRO (C X L X H)</t>
  </si>
  <si>
    <t>CX. ALVENARIA 50X50X50 CM PARA HIDROMETRO C/ TAMPA (C X L X H)</t>
  </si>
  <si>
    <t>CX. SIFONADA PVC C/GRELHA QUADR/RED. 150X150X50 MM (DIAM. X H X DIAM. SAÍDA)</t>
  </si>
  <si>
    <t>CX. SIFONADA PVC C/GRELHA QUADR/RED. 150X185X75 MM (DIAM. X H X DIAM. SAÍDA)</t>
  </si>
  <si>
    <t>CX. SIFONADA PVC C/GRELHA REDONDA 100X100X50 MM (DIAM. X H X DIAM. SAÍDA)</t>
  </si>
  <si>
    <t>CX. SIFONADA PVC C/ TAMPA CEGA 250X172X50 MM (DIAM. X H X DIAM. SAÍDA)</t>
  </si>
  <si>
    <t>CX. SIFONADA PVC C/ TAMPA CEGA 250X230X75 MM (DIAM. X H X DIAM. SAÍDA)</t>
  </si>
  <si>
    <t>CAIXA SIFONADA PVC 100X150X50MM (DIAM. X H X DIAM. SAÍDA)</t>
  </si>
  <si>
    <t>10.41.11</t>
  </si>
  <si>
    <t>CAIXA DE DESCARGA EXTERNA ALTA 6 A 9 LITROS</t>
  </si>
  <si>
    <t>TIPO 1 -  60 X  40 X  60 CM (C X L X H)</t>
  </si>
  <si>
    <t>TIPO 1 -  60 X  40 X  80 CM (C X L X H)</t>
  </si>
  <si>
    <t>TIPO 1 -  80 X  40 X  60 CM (C X L X H)</t>
  </si>
  <si>
    <t>TIPO 1 -  80 X  40 X  80 CM (C X L X H)</t>
  </si>
  <si>
    <t>TIPO 1 - 100 X  40 X  60 CM (C X L X H)</t>
  </si>
  <si>
    <t>TIPO 1 - 100 X  40 X  80 CM (C X L X H)</t>
  </si>
  <si>
    <t>PISO DE TRANSIÇÃO</t>
  </si>
  <si>
    <t xml:space="preserve">PISO DE CONCRETO </t>
  </si>
  <si>
    <t>ACADEMIA A CÉU ABERTO</t>
  </si>
  <si>
    <t>18.76</t>
  </si>
  <si>
    <t>COLETOR DE RESÍDUO LEVE - LIXEIRA</t>
  </si>
  <si>
    <t>18.76.01</t>
  </si>
  <si>
    <t>CESTO COLETOR RESÍDUO (LIXEIRA) METÁLICO CILINDRICO DIÂMETRO 220 MM, PADRÃO SLU MC22</t>
  </si>
  <si>
    <t>18.76.02</t>
  </si>
  <si>
    <t>CESTO COLETOR RESÍDUO (LIXEIRA) METÁLICO CILINDRICO DIÂMETRO 250 MM, PADRÃO SLU MC25</t>
  </si>
  <si>
    <t>18.76.03</t>
  </si>
  <si>
    <t>CESTO COLETOR RESÍDUO (LIXEIRA) METÁLICO SIMPLES QUADRADO PADRÃO SLU MQS</t>
  </si>
  <si>
    <t>18.76.04</t>
  </si>
  <si>
    <t>CESTO COLETOR RESÍDUO (LIXEIRA) METÁLICO DUPLO QUADRADO PADRÃO SLU MQD</t>
  </si>
  <si>
    <t>19.11.03</t>
  </si>
  <si>
    <t>CAIXA PARA BOCA DE LOBO SIMPLES / BLOCO DE CONCRETO</t>
  </si>
  <si>
    <t>19.11.04</t>
  </si>
  <si>
    <t>CAIXA PARA BOCA DE LOBO DUPLA / BLOCO DE CONCRETO</t>
  </si>
  <si>
    <t>19.12.03</t>
  </si>
  <si>
    <t>ALTEAMENTO DE CAIXA PARA BOCA DE LOBO SIMPLES / BLOCO DE CONCRETO</t>
  </si>
  <si>
    <t>19.12.04</t>
  </si>
  <si>
    <t>ALTEAMENTO DE CAIXA PARA BOCA DE LOBO DUPLA / BLOCO DE CONCRETO</t>
  </si>
  <si>
    <t>21.35</t>
  </si>
  <si>
    <t>SUPRESSÃO DE ÁRVORES</t>
  </si>
  <si>
    <t>21.35.01</t>
  </si>
  <si>
    <t>21.35.02</t>
  </si>
  <si>
    <t>SUPRESSAO ARVORE MEDIO PORTE INCLUS. CORTE LENHA</t>
  </si>
  <si>
    <t>21.35.03</t>
  </si>
  <si>
    <t>44.01.22</t>
  </si>
  <si>
    <t>VIGILÂNCIA DE OBRAS - EM DIAS ÚTEIS (CONSIDERANDO INÍCIO AS 17H DE SEGUNDA A QUINTA E 16H NA SEXTA) E 24 HORAS POR DIA AOS SÁBADOS, DOMINGOS E FERIADOS</t>
  </si>
  <si>
    <t>44.01.23</t>
  </si>
  <si>
    <t>VIGILÂNCIA DE OBRAS - 24 HORAS EM DIAS ÚTEIS, SÁBADOS, DOMINGOS E FERIADOS</t>
  </si>
  <si>
    <t>PILAR METÁLICO PERFIL LAMINADO OU SOLDADO EM AÇO ESTRUTURAL, COM CONEXÕES SOLDADAS, INCLUSOS MÃO DE OBRA, TRANSPORTE E IÇAMENTO UTILIZANDO GUINDASTE - FORNECIMENTO E INSTALAÇÃO. AF_01/2020_PA</t>
  </si>
  <si>
    <t>LIXADEIRA DE PAREDE, COM LED, POTÊNCIA 750 W, FREQUÊNCIA 60 HZ, VELOCIDADE 1000 A 2100 RPM, DIÂMETRO DA LIXA 225 MM - MATERIAIS NA OPERAÇÃO. AF_12/2022</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</si>
  <si>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</si>
  <si>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</si>
  <si>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</si>
  <si>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</si>
  <si>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</si>
  <si>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VIGA METÁLICA EM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</si>
  <si>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</si>
  <si>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</si>
  <si>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SOLDADAS, INCLUSOS MÃO DE OBRA, TRANSPORTE E IÇAMENTO UTILIZANDO GRUA, PARA EDIFÍCIOS DE 6 A 10 PAVIMENTOS - FORNECIMENTO E INSTALAÇÃO. AF_01/2020_PA</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</si>
  <si>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</si>
  <si>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</si>
  <si>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</si>
  <si>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</si>
  <si>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</si>
  <si>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ARAME DE ACO OVALADO 15 X 17 ( 45,7 KG, 700 KGF), ROLO 1000 M</t>
  </si>
  <si>
    <t>ARAME FARPADO GALVANIZADO, 16 BWG (1,65 MM), CLASSE 250</t>
  </si>
  <si>
    <t>ARGAMASSA COLANTE AC I PARA CERAMICAS</t>
  </si>
  <si>
    <t>BASE PARA RELE COM SUPORTE METALICO</t>
  </si>
  <si>
    <t>BETONEIRA CAPACIDADE NOMINAL 400 L, CAPACIDADE DE MISTURA  280 L, MOTOR ELETRICO TRIFASICO 220/380 V POTENCIA 2 CV, SEM CARREGADOR</t>
  </si>
  <si>
    <t>CABO DE COBRE, RIGIDO, CLASSE 2, ISOLACAO EM PVC/A, ANTICHAMA BWF-B, 1 CONDUTOR, 450/750 V, SECAO NOMINAL 185 MM2</t>
  </si>
  <si>
    <t>CAIXA DE LUZ "4 X 2" EM ACO ESMALTADA</t>
  </si>
  <si>
    <t>CAIXA DE LUZ "4 X 4" EM ACO ESMALTADA</t>
  </si>
  <si>
    <t>CAMPAINHA CIGARRA 127 V / 220 V, CONJUNTO MONTADO PARA EMBUTIR 4" X 2" (PLACA + SUPORTE + MODULO)</t>
  </si>
  <si>
    <t>CHAPA DE ACO FINA A QUENTE BITOLA MSG 18, E = 1,20 MM (9,60 KG/M2)</t>
  </si>
  <si>
    <t>CHAPA DE ACO GALVANIZADA BITOLA GSG 18, E = 1,25 MM (10,00 KG/M2)</t>
  </si>
  <si>
    <t>CONE DE SINALIZACAO EM PVC FLEXIVEL, H = 70 / 76 CM (NBR 15071)</t>
  </si>
  <si>
    <t>CONE DE SINALIZACAO EM PVC RIGIDO COM FAIXA REFLETIVA, H = 70 / 76 CM</t>
  </si>
  <si>
    <t>CONECTOR METALICO TIPO PARAFUSO FENDIDO (SPLIT BOLT), PARA CABOS ATE 6 MM2</t>
  </si>
  <si>
    <t>ELETRODO REVESTIDO AWS - E7018, DIAMETRO IGUAL A 4,00 MM</t>
  </si>
  <si>
    <t>ESPELHO / PLACA CEGA 4" X 4", PARA INSTALACAO DE TOMADAS E INTERRUPTORES</t>
  </si>
  <si>
    <t>GASOLINA COMUM</t>
  </si>
  <si>
    <t>GRAMPO DE ACO POLIDO 1 " X 9</t>
  </si>
  <si>
    <t>INTERRUPTOR BIPOLAR 10A, 250V, CONJUNTO MONTADO PARA EMBUTIR 4" X 2" (PLACA + SUPORTE + MODULO)</t>
  </si>
  <si>
    <t>INTERRUPTOR INTERMEDIARIO 10A, 250V, CONJUNTO MONTADO PARA EMBUTIR 4" X 2" (PLACA + SUPORTE + MODULO)</t>
  </si>
  <si>
    <t>INTERRUPTOR PARALELO 10A, 250V (APENAS MODULO)</t>
  </si>
  <si>
    <t>INTERRUPTOR PARALELO 10A, 250V, CONJUNTO MONTADO PARA EMBUTIR 4" X 2" (PLACA + SUPORTE + MODULO)</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</si>
  <si>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</si>
  <si>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</si>
  <si>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</si>
  <si>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CONJUNTO MONTADO PARA EMBUTIR 4" X 2" (PLACA + SUPORTE + MODULO)</t>
  </si>
  <si>
    <t>INTERRUPTORES PARALELOS (2 MODULOS)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</si>
  <si>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</si>
  <si>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</si>
  <si>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</si>
  <si>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JANELA BASCULANTE, ACO, COM BATENTE/REQUADRO, 60 X 60 CM (SEM VIDROS)</t>
  </si>
  <si>
    <t>LIXA D'AGUA EM FOLHA, GRAO 100</t>
  </si>
  <si>
    <t>LOCACAO DE ESCORA METALICA TELESCOPICA, COM ALTURA REGULAVEL DE *1,80* A *3,20* M, COM CAPACIDADE DE CARGA DE NO MINIMO 1000 KGF (10 KN), INCLUSO TRIPE E FORCADO</t>
  </si>
  <si>
    <t>LUMINARIA ARANDELA TIPO MEIA-LUA COM VIDRO FOSCO *30 X 15* CM, PARA 1 LAMPADA, BASE E27, POTENCIA MAXIMA 40/60 W (NAO INCLUI LAMPADA)</t>
  </si>
  <si>
    <t>LUMINARIA DE EMERGENCIA 30 LEDS, POTENCIA 2 W, BATERIA DE LITIO, AUTONOMIA DE 6 HORAS</t>
  </si>
  <si>
    <t>LUMINARIA DE SOBREPOR EM CHAPA DE ACO PARA 2 LAMPADAS FLUORESCENTES DE *18* W, PERFIL COMERCIAL (NAO INCLUI REATOR E LAMPADAS)</t>
  </si>
  <si>
    <t>LUMINARIA TIPO TARTARUGA PARA AREA EXTERNA EM ALUMINIO, COM GRADE, PARA 1 LAMPADA, BASE E27, POTENCIA MAXIMA 40/60 W (NAO INCLUI LAMPADA)</t>
  </si>
  <si>
    <t>MOURAO CONCRETO CURVO, SECAO "T", H = 2,80 M + CURVA COM 0,45 M, COM FUROS PARA FIOS</t>
  </si>
  <si>
    <t>OLEO DIESEL COMBUSTIVEL COMUM</t>
  </si>
  <si>
    <t>OPERADOR DE GUINDASTE</t>
  </si>
  <si>
    <t>OPERADOR DE MOTONIVELADORA</t>
  </si>
  <si>
    <t>OPERADOR DE ROLO COMPACTADOR</t>
  </si>
  <si>
    <t>PARAFUSO ZINCADO ROSCA SOBERBA, CABECA SEXTAVADA, 5/16 " X 110 MM, PARA FIXACAO DE TELHA EM MADEIRA</t>
  </si>
  <si>
    <t>PARAFUSO ZINCADO, SEXTAVADO, COM ROSCA SOBERBA, DIAMETRO 5/16", COMPRIMENTO 80 MM</t>
  </si>
  <si>
    <t>PLACA VINILICA SEMIFLEXIVEL PARA REVESTIMENTO DE PISOS E PAREDES, E = 2 MM (SEM COLOCACAO)</t>
  </si>
  <si>
    <t>PREGO DE ACO POLIDO COM CABECA 18 X 30 (2 3/4 X 10)</t>
  </si>
  <si>
    <t>RELE FOTOELETRICO INTERNO E EXTERNO BIVOLT 1000 W, DE CONECTOR, SEM BASE</t>
  </si>
  <si>
    <t>SOQUETE DE PORCELANA BASE E27, FIXO DE TETO, PARA LAMPADAS</t>
  </si>
  <si>
    <t>SOQUETE DE PVC / TERMOPLASTICO BASE E27, COM RABICHO, PARA LAMPADAS</t>
  </si>
  <si>
    <t>SUPORTE DE FIXACAO PARA ESPELHO / PLACA 4" X 2", PARA 3 MODULOS, PARA INSTALACAO DE TOMADAS E INTERRUPTORES (SOMENTE SUPORTE)</t>
  </si>
  <si>
    <t>SUPORTE DE FIXACAO PARA ESPELHO / PLACA 4" X 4", PARA 6 MODULOS, PARA INSTALACAO DE TOMADAS E INTERRUPTORES (SOMENTE SUPORTE)</t>
  </si>
  <si>
    <t>TANQUE DE ACO PARA TRANSPORTE DE AGUA COM CAPACIDADE DE 6 M3 (INCLUI MONTAGEM, NAO INCLUI CAMINHAO)</t>
  </si>
  <si>
    <t>TELA PLASTICA LARANJA, TIPO TAPUME PARA SINALIZACAO, MALHA RETANGULAR, ROLO 1.20 X 50 M (L X C)</t>
  </si>
  <si>
    <t>TELHA DE FIBROCIMENTO ONDULADA E = 4 MM, DE 1,22 X 0,50 M (SEM AMIANTO)</t>
  </si>
  <si>
    <t>TELHA DE FIBROCIMENTO ONDULADA E = 6 MM, DE 1,53 X 1,10 M (SEM AMIANTO)</t>
  </si>
  <si>
    <t>TOMADA RJ11, 2 FIOS, CONJUNTO MONTADO PARA EMBUTIR 4" X 2" (PLACA + SUPORTE + MODULO)</t>
  </si>
  <si>
    <t>TOMADA RJ45, 8 FIOS, CAT 5E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</si>
  <si>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</si>
  <si>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</si>
  <si>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</si>
  <si>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</si>
  <si>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VIGIA DIURNO</t>
  </si>
  <si>
    <t>COTAÇÕES</t>
  </si>
  <si>
    <t>PRAZO DE OBRA:</t>
  </si>
  <si>
    <t>EMPRESA</t>
  </si>
  <si>
    <t>DATA</t>
  </si>
  <si>
    <t>FRETE</t>
  </si>
  <si>
    <t>SITE</t>
  </si>
  <si>
    <t>MÉDIA -&gt;</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</si>
  <si>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</si>
  <si>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</si>
  <si>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</si>
  <si>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</si>
  <si>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</si>
  <si>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</si>
  <si>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</si>
  <si>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</si>
  <si>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</si>
  <si>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</si>
  <si>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</si>
  <si>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</si>
  <si>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</si>
  <si>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</si>
  <si>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</si>
  <si>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</si>
  <si>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</si>
  <si>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</si>
  <si>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</si>
  <si>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</si>
  <si>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</si>
  <si>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</si>
  <si>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</si>
  <si>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</si>
  <si>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</si>
  <si>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</si>
  <si>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</si>
  <si>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</si>
  <si>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</si>
  <si>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</si>
  <si>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</si>
  <si>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</si>
  <si>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</si>
  <si>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</si>
  <si>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</si>
  <si>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</si>
  <si>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</si>
  <si>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</si>
  <si>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</si>
  <si>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</si>
  <si>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</si>
  <si>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</si>
  <si>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</si>
  <si>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</si>
  <si>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</si>
  <si>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</si>
  <si>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</si>
  <si>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</si>
  <si>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</si>
  <si>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</si>
  <si>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</si>
  <si>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</si>
  <si>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</si>
  <si>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</si>
  <si>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</si>
  <si>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</si>
  <si>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</si>
  <si>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</si>
  <si>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</si>
  <si>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</si>
  <si>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</si>
  <si>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</si>
  <si>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</si>
  <si>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</si>
  <si>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</si>
  <si>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</si>
  <si>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</si>
  <si>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</si>
  <si>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</si>
  <si>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</si>
  <si>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</si>
  <si>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</si>
  <si>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</si>
  <si>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</si>
  <si>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</si>
  <si>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</si>
  <si>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</si>
  <si>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</si>
  <si>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</si>
  <si>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</si>
  <si>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</si>
  <si>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</si>
  <si>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</si>
  <si>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</si>
  <si>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</si>
  <si>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</si>
  <si>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</si>
  <si>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</si>
  <si>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</si>
  <si>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</si>
  <si>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</si>
  <si>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</si>
  <si>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</si>
  <si>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ED-29823</t>
  </si>
  <si>
    <t>TAPUME FIXO DE PROTEÇÃO PARA FECHAMENTO DE OBRA EM TELHA METÁLICA GALVANIZADA, TIPO TRAPEZOIDAL, ESP. 0,5MM, COM MÓDULO NA DIMENSÃO DE (300X220)CM, COM REAPROVEITAMENTO, EXCLUSIVE PINTURA ESMALTE, INCLUSIVE PONTALETE E FIXAÇÃO</t>
  </si>
  <si>
    <t>REMOÇÃO MANUAL DE TELHA EM FIBROCIMENTO, TIPO CALHA ESTRUTURAL, COM REAPROVEITAMENTO, INCLUSIVE IÇAMENTO, AFASTAMENTO E EMPILHAMENTO, EXCLUSIVE TRANSPORTE E RETIRADA DO MATERIAL REMOVIDO NÃO REAPROVEITÁVEL</t>
  </si>
  <si>
    <t>REMOÇÃO MANUAL DE PAVIMENTAÇÃO INTERTRAVADA OU SEXTAVADO EM PRÉ-MOLDADO DE CONCRETO, COM REAPROVEITAMENTO, INCLUSIVE AFASTAMENTO E EMPILHAMENTO, EXCLUSIVE TRANSPORTE E RETIRADA DO MATERIAL REMOVIDO NÃO REAPROVEITÁVEL</t>
  </si>
  <si>
    <t>PORTÃO PARA TAPUME FIXO DE PROTEÇÃO COM FECHAMENTO DE OBRA EM CHAPA DE COMPENSADO, ESP. 12MM, COM MÓDULO NA DIMENSÃO DE (110X220)CM, INCLUSIVE FERRAGENS E PINTURA LÁTEX (PVA) COM DUAS (2) DEMÃOS</t>
  </si>
  <si>
    <t>ANDAIME EM CAVALETE METÁLICO PARA FORRO OU SERVIÇO EM ALTURA INTERNO, COM CHAPA DE COMPENSADO E TÁBUA, COM REAPROVEITAMENTO, INCLUSIVE MONTAGEM/DESMONTAGEM E REMANEJAMENTO</t>
  </si>
  <si>
    <t>MXMÊS</t>
  </si>
  <si>
    <t>M2XMÊS</t>
  </si>
  <si>
    <t>CORTE E DESATERRO MECÂNICO PARA REGULARIZAÇÃO, COM TRATOR DE ESTEIRA, INCLUSIVE ARRASTAMENTO NIVELADO, AFASTAMENTO E EMPILHAMENTO, EXCLUSIVE CARGA, TRANSPORTE E DESCARGA</t>
  </si>
  <si>
    <t>REGULARIZAÇÃO E COMPACTAÇÃO DE TERRENO MANUAL COM SOQUETE, EXCLUSIVE DESMATAMENTO, DESTOCAMENTO, LIMPEZA/ROÇADA DO TERRENO</t>
  </si>
  <si>
    <t>REGULARIZAÇÃO E COMPACTAÇÃO MECÂNICA DE TERRENO COM ROLO VIBRATÓRIO, EXCLUSIVE DESMATAMENTO, DESTOCAMENTO, LIMPEZA/ROÇADA DO TERRENO</t>
  </si>
  <si>
    <t>REGULARIZAÇÃO MANUAL E COMPACTAÇÃO MECANIZADA DE TERRENO COM PLACA VIBRATÓRIA, EXCLUSIVE DESMATAMENTO, DESTOCAMENTO, LIMPEZA/ROÇADA DO TERRENO</t>
  </si>
  <si>
    <t>ESCAVAÇÃO MECÂNICA DE VALAS COM PROFUNDIDADE MAIOR QUE 1,5M E MENOR OU IGUAL 3,0M, INCLUSIVE CARGA EM CAMINHÃO, EXCLUSIVE TRANSPORTE E DESCARGA</t>
  </si>
  <si>
    <t>ESCAVAÇÃO MECÂNICA DE VALAS COM PROFUNDIDADE MAIOR QUE 1,5M E MENOR OU IGUAL 3,0M, INCLUSIVE DESCARGA LATERAL, EXCLUSIVE CARGA, TRANSPORTE E DESCARGA</t>
  </si>
  <si>
    <t>ESCAVAÇÃO MECÂNICA DE VALAS COM PROFUNDIDADE MAIOR QUE 3,0M E MENOR OU IGUAL 5,0M, INCLUSIVE CARGA EM CAMINHÃO, EXCLUSIVE TRANSPORTE E DESCARGA</t>
  </si>
  <si>
    <t>ESCAVAÇÃO MECÂNICA DE VALAS COM PROFUNDIDADE MAIOR QUE 3,0M E MENOR OU IGUAL 5,0M, INCLUSIVE DESCARGA LATERAL, EXCLUSIVE CARGA, TRANSPORTE E DESCARGA</t>
  </si>
  <si>
    <t>ESCAVAÇÃO MECÂNICA DE VALAS COM PROFUNDIDADE MENOR OU IGUAL A 1,5M, INCLUSIVE CARGA EM CAMINHÃO, EXCLUSIVE TRANSPORTE E DESCARGA</t>
  </si>
  <si>
    <t>ESCAVAÇÃO MECÂNICA DE VALAS COM PROFUNDIDADE MENOR OU IGUAL A 1,5M, INCLUSIVE DESCARGA LATERAL, EXCLUSIVE CARGA, TRANSPORTE E DESCARGA</t>
  </si>
  <si>
    <t>ESCAVAÇÃO MECÂNICA EM MATERIAL DE 1ª CATEGORIA, INCLUSIVE CARGA EM CAMINHÃO, EXCLUSIVE TRANSPORTE E DESCARGA</t>
  </si>
  <si>
    <t>ESCAVAÇÃO MECÂNICA EM MATERIAL DE 2ª CATEGORIA, INCLUSIVE CARGA EM CAMINHÃO, EXCLUSIVE TRANSPORTE E DESCARGA</t>
  </si>
  <si>
    <t>ESCAVAÇÃO MECÂNICA EM SOLO MOLE, INCLUSIVE CARGA EM CAMINHÃO, EXCLUSIVE TRANSPORTE E DESCARGA</t>
  </si>
  <si>
    <t>ESCAVAÇÃO MECÂNICA HORIZONTAL, COM TRATOR DE ESTEIRA, EM MATERIAL DE 1ª CATEGORIA, INCLUSIVE AFASTAMENTO E EMPILHAMENTO COM DISTÂNCIA MÁXIMA DE ATÉ CINQUENTA (50) METROS, EXCLUSIVE CARGA, TRANSPORTE E DESGARGA</t>
  </si>
  <si>
    <t>ESCAVAÇÃO MECÂNICA HORIZONTAL, COM TRATOR DE ESTEIRA, EM MATERIAL DE 2ª CATEGORIA, INCLUSIVE AFASTAMENTO E EMPILHAMENTO COM DISTÂNCIA MÁXIMA DE ATÉ CINQUENTA (50) METROS, EXCLUSIVE CARGA, TRANSPORTE E DESGARGA</t>
  </si>
  <si>
    <t>ESCAVAÇÃO MANUAL DE TERRA (DESATERRO MANUAL), INCLUSIVE DESCARGA LATERAL, EXCLUSIVE RETIRADA E TRANSPORTE DO MATERIAL ESCAVADO</t>
  </si>
  <si>
    <t>ESCAVAÇÃO MANUAL DE VALA COM PROFUNDIDADE MAIOR QUE 1,5M E MENOR OU IGUAL 3,0M, INCLUSIVE DESCARGA LATERAL</t>
  </si>
  <si>
    <t>ESCAVAÇÃO MANUAL DE VALA COM PROFUNDIDADE MAIOR QUE 3,0M E MENOR OU IGUAL 5,0M, INCLUSIVE DESCARGA LATERAL</t>
  </si>
  <si>
    <t>ESCAVAÇÃO MANUAL DE VALA COM PROFUNDIDADE MENOR OU IGUAL A 1,5M, INCLUSIVE DESCARGA LATERAL</t>
  </si>
  <si>
    <t>APILOAMENTO MANUAL EM FUNDO DE VALA COM SOQUETE, EXCLUSIVE ESCAVAÇÃO</t>
  </si>
  <si>
    <t>APILOAMENTO MECANIZADO EM FUNDO DE VALA COM PLACA VIBRATÓRIA, EXCLUSIVE ESCAVAÇÃO</t>
  </si>
  <si>
    <t>COMPACTAÇÃO MANUAL DE ATERRO COM SOQUETE, INCLUSIVE ESPALHAMENTO MANUAL</t>
  </si>
  <si>
    <t>ED-29190</t>
  </si>
  <si>
    <t>COMPACTAÇÃO MECÂNICA DE ATERRO COM ROLO VIBRATÓRIO A 100% DO PROCTOR INTERMEDIÁRIO, INCLUSIVE ESPALHAMENTO</t>
  </si>
  <si>
    <t>ED-29189</t>
  </si>
  <si>
    <t>COMPACTAÇÃO MECÂNICA DE ATERRO COM ROLO VIBRATÓRIO A 100% DO PROCTOR NORMAL, INCLUSIVE ESPALHAMENTO</t>
  </si>
  <si>
    <t>COMPACTAÇÃO MECÂNICA DE ATERRO COM ROLO VIBRATÓRIO A 95% DO PROCTOR NORMAL, INCLUSIVE ESPALHAMENTO</t>
  </si>
  <si>
    <t>COMPACTAÇÃO MECÂNICA DE ATERRO COM ROLO VIBRATÓRIO SEM GRAU DE COMPACTAÇÃO, INCLUSIVE ESPALHAMENTO</t>
  </si>
  <si>
    <t>COMPACTAÇÃO MECANIZADA DE ATERRO COM PLACA VIBRATÓRIA, INCLUSIVE ESPALHAMENTO MANUAL</t>
  </si>
  <si>
    <t>REATERRO MANUAL DE VALA, INCLUSIVE ESPALHAMENTO E COMPACTAÇÃO MANUAL COM SOQUETE</t>
  </si>
  <si>
    <t>REATERRO MANUAL DE VALA, INCLUSIVE ESPALHAMENTO E COMPACTAÇÃO MECANIZADA COM PLACA VIBRATÓRIA</t>
  </si>
  <si>
    <t>ED-29712</t>
  </si>
  <si>
    <t>ESCORAMENTO DE VALA CONTÍNUO, COM PRANCHAS VERTICAIS, LONGARINAS E ESTRONCAS DE MADEIRA, REAPROVEITAMENTO (3X), EXCLUSIVE ESCAVAÇÃO</t>
  </si>
  <si>
    <t>ED-29713</t>
  </si>
  <si>
    <t>ESCORAMENTO DE VALA DESCONTÍNUO, COM PRANCHAS VERTICAIS, LONGARINAS E ESTRONCAS DE MADEIRA, REAPROVEITAMENTO (3X), EXCLUSIVE ESCAVAÇÃO</t>
  </si>
  <si>
    <t>ED-29801</t>
  </si>
  <si>
    <t>PERFURAÇÃO MANUAL DE ESTACA TIPO BROCA A TRADO, INCLUSIVE AFASTAMENTO, EXCLUSIVE ARMAÇÃO, CONCRETO ESTRUTURAL, TRANSPORTE E RETIRADA DO MATERIAL ESCAVADO</t>
  </si>
  <si>
    <t>ED-29753</t>
  </si>
  <si>
    <t>CORTE DE ESTACA TRILHO DUPLO, TIPO TR 25/32, EXCLUSIVE FORNECIMENTO DA ESTACA</t>
  </si>
  <si>
    <t>ED-29755</t>
  </si>
  <si>
    <t>CORTE DE ESTACA TRILHO DUPLO, TIPO TR 37/45/57, EXCLUSIVE FORNECIMENTO DA ESTACA</t>
  </si>
  <si>
    <t>ED-29754</t>
  </si>
  <si>
    <t>CORTE DE ESTACA TRILHO SIMPLES, TIPO TR 25/32, EXCLUSIVE FORNECIMENTO DA ESTACA</t>
  </si>
  <si>
    <t>ED-29756</t>
  </si>
  <si>
    <t>CORTE DE ESTACA TRILHO SIMPLES, TIPO TR 37/45/57, EXCLUSIVE FORNECIMENTO DA ESTACA</t>
  </si>
  <si>
    <t>ED-29686</t>
  </si>
  <si>
    <t>CORTE E PREPARO DE CABEÇA/ARRASAMENTO MECANIZADO  DE ESTACA PARA BLOCO DE COROAMENTO, INCLUSIVE AFASTAMENTO E EMPILHAMENTO, EXCLUSIVE TRANSPORTE E RETIRADA DO MATERIAL DEMOLIDO</t>
  </si>
  <si>
    <t>CRAVAÇÃO DE ESTACA PRÉ-MOLDADA DE CONCRETO, DIMENSÃO (15X15)CM, COMPRESSÃO ADMISSÍVEL DE 25T, INCLUSIVE FORNECIMENTO DE ESTACA, EXCLUSIVE EMENDA</t>
  </si>
  <si>
    <t>CRAVAÇÃO DE ESTACA PRÉ-MOLDADA DE CONCRETO, DIMENSÃO (17X17)CM, COMPRESSÃO ADMISSÍVEL DE 35T, INCLUSIVE FORNECIMENTO DE ESTACA, EXCLUSIVE EMENDA</t>
  </si>
  <si>
    <t>CRAVAÇÃO DE ESTACA PRÉ-MOLDADA DE CONCRETO, DIMENSÃO (20X20)CM, COMPRESSÃO ADMISSÍVEL DE 50T, INCLUSIVE FORNECIMENTO DE ESTACA, EXCLUSIVE EMENDA</t>
  </si>
  <si>
    <t>CRAVAÇÃO DE ESTACA PRÉ-MOLDADA DE CONCRETO, DIMENSÃO (21X21)CM, COMPRESSÃO ADMISSÍVEL DE 60T, INCLUSIVE FORNECIMENTO DE ESTACA, EXCLUSIVE EMENDA</t>
  </si>
  <si>
    <t>CRAVAÇÃO DE ESTACA PRÉ-MOLDADA DE CONCRETO, DIMENSÃO (23X23)CM, COMPRESSÃO ADMISSÍVEL DE 70T, INCLUSIVE FORNECIMENTO DE ESTACA, EXCLUSIVE EMENDA</t>
  </si>
  <si>
    <t>CRAVAÇÃO DE ESTACA PRÉ-MOLDADA DE CONCRETO, DIMENSÃO (25X25)CM, COMPRESSÃO ADMISSÍVEL DE 85T, INCLUSIVE FORNECIMENTO DE ESTACA, EXCLUSIVE EMENDA</t>
  </si>
  <si>
    <t>CRAVAÇÃO DE ESTACA TRILHO DUPLO, TIPO TR-25, INCLUSIVE FORNECIMENTO, EXCLUSIVE EMENDA E CORTE DA ESTACA</t>
  </si>
  <si>
    <t>CRAVAÇÃO DE ESTACA TRILHO DUPLO, TIPO TR-32, INCLUSIVE FORNECIMENTO, EXCLUSIVE EMENDA E CORTE DA ESTACA</t>
  </si>
  <si>
    <t>CRAVAÇÃO DE ESTACA TRILHO DUPLO, TIPO TR-37, INCLUSIVE FORNECIMENTO, EXCLUSIVE EMENDA E CORTE DA ESTACA</t>
  </si>
  <si>
    <t>CRAVAÇÃO DE ESTACA TRILHO DUPLO, TIPO TR-45, INCLUSIVE FORNECIMENTO, EXCLUSIVE EMENDA E CORTE DA ESTACA</t>
  </si>
  <si>
    <t>CRAVAÇÃO DE ESTACA TRILHO DUPLO, TIPO TR-57, INCLUSIVE FORNECIMENTO, EXCLUSIVE EMENDA E CORTE DA ESTACA</t>
  </si>
  <si>
    <t>CRAVAÇÃO DE ESTACA TRILHO SIMPLES, TIPO TR-25, INCLUSIVE FORNECIMENTO, EXCLUSIVE EMENDA E CORTE DA ESTACA</t>
  </si>
  <si>
    <t>CRAVAÇÃO DE ESTACA TRILHO SIMPLES, TIPO TR-32, INCLUSIVE FORNECIMENTO, EXCLUSIVE EMENDA E CORTE DA ESTACA</t>
  </si>
  <si>
    <t>CRAVAÇÃO DE ESTACA TRILHO SIMPLES, TIPO TR-37, INCLUSIVE FORNECIMENTO, EXCLUSIVE EMENDA E CORTE DA ESTACA</t>
  </si>
  <si>
    <t>CRAVAÇÃO DE ESTACA TRILHO SIMPLES, TIPO TR-45, INCLUSIVE FORNECIMENTO, EXCLUSIVE EMENDA E CORTE DA ESTACA</t>
  </si>
  <si>
    <t>CRAVAÇÃO DE ESTACA TRILHO SIMPLES, TIPO TR-57, INCLUSIVE FORNECIMENTO, EXCLUSIVE EMENDA E CORTE DA ESTACA</t>
  </si>
  <si>
    <t>EMENDA DE ESTACA PRÉ-MOLDADA, INCLUSIVE ANEL/LUVA METÁLICO E SOLDA, EXCLUSIVE FORNECIMENTO DA ESTACA</t>
  </si>
  <si>
    <t>ED-29758</t>
  </si>
  <si>
    <t>EMENDA DE ESTACA TRILHO DUPLO, TIPO TR 25/32, INCLUSIVE SOLDA E REFORÇO, EXCLUSIVE FORNECIMENTO DA ESTACA</t>
  </si>
  <si>
    <t>ED-29760</t>
  </si>
  <si>
    <t>EMENDA DE ESTACA TRILHO DUPLO, TIPO TR 37/45/57, INCLUSIVE SOLDA E REFORÇO, EXCLUSIVE FORNECIMENTO DA ESTACA</t>
  </si>
  <si>
    <t>ED-29759</t>
  </si>
  <si>
    <t>EMENDA DE ESTACA TRILHO SIMPLES, TIPO TR 25/32, INCLUSIVE SOLDA E REFORÇO, EXCLUSIVE FORNECIMENTO DA ESTACA</t>
  </si>
  <si>
    <t>ED-29761</t>
  </si>
  <si>
    <t>EMENDA DE ESTACA TRILHO SIMPLES, TIPO TR 37/45/57, INCLUSIVE SOLDA E REFORÇO, EXCLUSIVE FORNECIMENTO DA ESTACA</t>
  </si>
  <si>
    <t>ESCAVAÇÃO MANUAL DE TUBULÃO A CÉU ABERTO, INCLUSIVE DESCARGA LATERAL</t>
  </si>
  <si>
    <t>EXECUÇÃO DE ESTACA TIPO HÉLICE CONTÍNUA, DIÂMETRO 30CM, INCLUSIVE AFASTAMENTO LATERAL, EXCLUSIVE ARMAÇÃO, CONCRETO ESTRUTURAL, TRANSPORTE E RETIRADA DO MATERIAL ESCAVADO</t>
  </si>
  <si>
    <t>EXECUÇÃO DE ESTACA TIPO HÉLICE CONTÍNUA, DIÂMETRO 40CM, INCLUSIVE AFASTAMENTO LATERAL, EXCLUSIVE ARMAÇÃO, CONCRETO ESTRUTURAL, TRANSPORTE E RETIRADA DO MATERIAL ESCAVADO</t>
  </si>
  <si>
    <t>EXECUÇÃO DE ESTACA TIPO HÉLICE CONTÍNUA, DIÂMETRO 50CM, INCLUSIVE AFASTAMENTO LATERAL, EXCLUSIVE ARMAÇÃO, CONCRETO ESTRUTURAL, TRANSPORTE E RETIRADA DO MATERIAL ESCAVADO</t>
  </si>
  <si>
    <t>EXECUÇÃO DE ESTACA TIPO HÉLICE CONTÍNUA, DIÂMETRO 60CM, INCLUSIVE AFASTAMENTO LATERAL, EXCLUSIVE ARMAÇÃO, CONCRETO ESTRUTURAL, TRANSPORTE E RETIRADA DO MATERIAL ESCAVADO</t>
  </si>
  <si>
    <t>EXECUÇÃO DE ESTACA TIPO HÉLICE CONTÍNUA, DIÂMETRO 80CM, INCLUSIVE AFASTAMENTO LATERAL, EXCLUSIVE ARMAÇÃO, CONCRETO ESTRUTURAL, TRANSPORTE E RETIRADA DO MATERIAL ESCAVADO</t>
  </si>
  <si>
    <t>EXECUÇÃO DE ESTACA TIPO STRAUSS, DIÂMETRO 25CM, EXCLUSIVE ARMAÇÃO E CONCRETO ESTRUTURAL</t>
  </si>
  <si>
    <t>EXECUÇÃO DE ESTACA TIPO STRAUSS, DIÂMETRO 25CM, EXCLUSIVE ARMAÇÃO, INCLUSIVE CONCRETO ESTRUTURAL, USINADO, COM FCK 20MPA, LANÇAMENTO, ADENSAMENTO E ACABAMENTO (FUNDAÇÃO)</t>
  </si>
  <si>
    <t>EXECUÇÃO DE ESTACA TIPO STRAUSS, DIÂMETRO 32CM, EXCLUSIVE ARMAÇÃO E CONCRETO ESTRUTURAL</t>
  </si>
  <si>
    <t>EXECUÇÃO DE ESTACA TIPO STRAUSS, DIÂMETRO 32CM, EXCLUSIVE ARMAÇÃO, INCLUSIVE CONCRETO ESTRUTURAL, USINADO, COM FCK 20MPA, LANÇAMENTO, ADENSAMENTO E ACABAMENTO (FUNDAÇÃO)</t>
  </si>
  <si>
    <t>EXECUÇÃO DE ESTACA TIPO STRAUSS, DIÂMETRO 38CM, EXCLUSIVE ARMAÇÃO E CONCRETO ESTRUTURAL</t>
  </si>
  <si>
    <t>EXECUÇÃO DE ESTACA TIPO STRAUSS, DIÂMETRO 38CM, EXCLUSIVE ARMAÇÃO, INCLUSIVE CONCRETO ESTRUTURAL, USINADO, COM FCK 20MPA, LANÇAMENTO, ADENSAMENTO E ACABAMENTO (FUNDAÇÃO)</t>
  </si>
  <si>
    <t>EXECUÇÃO DE ESTACA TIPO STRAUSS, DIÂMETRO 45CM, EXCLUSIVE ARMAÇÃO E CONCRETO ESTRUTURAL</t>
  </si>
  <si>
    <t xml:space="preserve">EXECUÇÃO DE ESTACA TIPO STRAUSS, DIÂMETRO 45CM, EXCLUSIVE ARMAÇÃO, INCLUSIVE CONCRETO ESTRUTURAL, USINADO, COM FCK 20MPA, LANÇAMENTO, ADENSAMENTO E ACABAMENTO (FUNDAÇÃO)
</t>
  </si>
  <si>
    <t>ED-29819</t>
  </si>
  <si>
    <t>MOBILIZAÇÃO E DESMOBILIZAÇÃO DE EQUIPAMENTO PARA ESTACA TIPO CRAVADA (CUSTO FIXO), INCLUSIVE CARGA E DESCARGA, EXCLUSIVE TRANSPORTE EM QUILÔMETRO RODADO (CUSTO VARIÁVEL)</t>
  </si>
  <si>
    <t>ED-29820</t>
  </si>
  <si>
    <t>MOBILIZAÇÃO E DESMOBILIZAÇÃO DE EQUIPAMENTO PARA ESTACA TIPO CRAVADA (CUSTO VARIÁVEL), EXCLUSIVE CUSTO FIXO DE TRANSPORTE</t>
  </si>
  <si>
    <t>ED-19753</t>
  </si>
  <si>
    <t>MOBILIZAÇÃO E DESMOBILIZAÇÃO DE EQUIPAMENTO PARA ESTACA TIPO HÉLICE CONTÍNUA  (CUSTO FIXO), INCLUSIVE CARGA E DESGARGA, EXCLUSIVE TRANSPORTE EM QUILÔMETRO RODADO (CUSTO VARIÁVEL)</t>
  </si>
  <si>
    <t>ED-19754</t>
  </si>
  <si>
    <t>MOBILIZAÇÃO E DESMOBILIZAÇÃO DE EQUIPAMENTO PARA ESTACA TIPO HÉLICE CONTÍNUA (CUSTO VARIÁVEL), EXCLUSIVE CUSTO FIXO DE TRANSPORTE</t>
  </si>
  <si>
    <t>ED-29821</t>
  </si>
  <si>
    <t>MOBILIZAÇÃO E DESMOBILIZAÇÃO DE EQUIPAMENTO PARA ESTACA TIPO STRAUSS (CUSTO FIXO), INCLUSIVE CARGA E DESCARGA, EXCLUSIVE TRANSPORTE EM QUILÔMETRO RODADO (CUSTO VARIÁVEL)</t>
  </si>
  <si>
    <t>ED-29822</t>
  </si>
  <si>
    <t>MOBILIZAÇÃO E DESMOBILIZAÇÃO DE EQUIPAMENTO PARA ESTACA TIPO STRAUSS (CUSTO VARIÁVEL), EXCLUSIVE CUSTO FIXO DE TRANSPORTE</t>
  </si>
  <si>
    <t>ED-29817</t>
  </si>
  <si>
    <t>MOBILIZAÇÃO E DESMOBILIZAÇÃO DE EQUIPAMENTO PARA ESTACA TIPO TRADO ROTATIVO (CUSTO FIXO), INCLUSIVE CARGA E DESCARGA, EXCLUSIVE TRANSPORTE EM QUILÔMETRO RODADO (CUSTO VARIÁVEL)</t>
  </si>
  <si>
    <t>ED-29818</t>
  </si>
  <si>
    <t>MOBILIZAÇÃO E DESMOBILIZAÇÃO DE EQUIPAMENTO PARA ESTACA TIPO TRADO ROTATIVO (CUSTO VARIÁVEL), EXCLUSIVE CUSTO FIXO DE TRANSPORTE</t>
  </si>
  <si>
    <t>ED-29802</t>
  </si>
  <si>
    <t>PERFURAÇÃO MECÂNICA DE ESTACA TIPO TRADO ROTATIVO, INCLUSIVE AFASTAMENTO LATERAL, EXCLUSIVE ARMAÇÃO, CONCRETO ESTRUTURAL, TRANSPORTE E RETIRADA DO MATERIAL ESCAVADO</t>
  </si>
  <si>
    <t>FORNECIMENTO DE CONCRETO ESTRUTURAL, USINADO BOMBEADO, COM FCK 20MPA, INCLUSIVE LANÇAMENTO, ADENSAMENTO E ACABAMENTO (FUNDAÇÃO)</t>
  </si>
  <si>
    <t>FORNECIMENTO DE CONCRETO ESTRUTURAL, USINADO BOMBEADO, COM FCK 25MPA, INCLUSIVE LANÇAMENTO, ADENSAMENTO E ACABAMENTO (FUNDAÇÃO)</t>
  </si>
  <si>
    <t>FORNECIMENTO DE CONCRETO ESTRUTURAL, USINADO BOMBEADO, COM FCK 30MPA, INCLUSIVE LANÇAMENTO, ADENSAMENTO E ACABAMENTO (FUNDAÇÃO)</t>
  </si>
  <si>
    <t>FORNECIMENTO DE CONCRETO ESTRUTURAL, USINADO BOMBEADO, COM FCK 35MPA, INCLUSIVE LANÇAMENTO, ADENSAMENTO E ACABAMENTO (FUNDAÇÃO)</t>
  </si>
  <si>
    <t>FORNECIMENTO DE CONCRETO ESTRUTURAL, USINADO BOMBEADO, COM FCK 40MPA, INCLUSIVE LANÇAMENTO, ADENSAMENTO E ACABAMENTO (FUNDAÇÃO)</t>
  </si>
  <si>
    <t>FORNECIMENTO DE CONCRETO ESTRUTURAL, USINADO, COM FCK 20MPA, INCLUSIVE LANÇAMENTO, ADENSAMENTO E ACABAMENTO (FUNDAÇÃO)</t>
  </si>
  <si>
    <t>FORNECIMENTO DE CONCRETO ESTRUTURAL, USINADO, COM FCK 25MPA, INCLUSIVE LANÇAMENTO, ADENSAMENTO E ACABAMENTO (FUNDAÇÃO)</t>
  </si>
  <si>
    <t>FORNECIMENTO DE CONCRETO ESTRUTURAL, USINADO, COM FCK 30MPA, INCLUSIVE LANÇAMENTO, ADENSAMENTO E ACABAMENTO (FUNDAÇÃO)</t>
  </si>
  <si>
    <t>FORNECIMENTO DE CONCRETO ESTRUTURAL, USINADO, COM FCK 35MPA, INCLUSIVE LANÇAMENTO, ADENSAMENTO E ACABAMENTO (FUNDAÇÃO)</t>
  </si>
  <si>
    <t>FORNECIMENTO DE CONCRETO ESTRUTURAL, USINADO, COM FCK 40MPA, INCLUSIVE LANÇAMENTO, ADENSAMENTO E ACABAMENTO (FUNDAÇÃO)</t>
  </si>
  <si>
    <t>FORNECIMENTO DE CONCRETO NÃO ESTRUTURAL, USINADO, COM FCK 10MPA, INCLUSIVE LANÇAMENTO, ADENSAMENTO E ACABAMENTO (FUNDAÇÃO)</t>
  </si>
  <si>
    <t>FORNECIMENTO DE CONCRETO NÃO ESTRUTURAL, USINADO, COM FCK 15MPA, INCLUSIVE LANÇAMENTO, ADENSAMENTO E ACABAMENTO (FUNDAÇÃO)</t>
  </si>
  <si>
    <t>FORNECIMENTO DE CONCRETO ESTRUTURAL, PREPARADO EM OBRA COM BETONEIRA, COM FCK 20MPA, INCLUSIVE LANÇAMENTO, ADENSAMENTO E ACABAMENTO (FUNDAÇÃO)</t>
  </si>
  <si>
    <t>FORNECIMENTO DE CONCRETO ESTRUTURAL, PREPARADO EM OBRA COM BETONEIRA, COM FCK 25MPA, INCLUSIVE LANÇAMENTO, ADENSAMENTO E ACABAMENTO (FUNDAÇÃO)</t>
  </si>
  <si>
    <t>FORNECIMENTO DE CONCRETO ESTRUTURAL, PREPARADO EM OBRA COM BETONEIRA, COM FCK 30MPA, INCLUSIVE LANÇAMENTO, ADENSAMENTO E ACABAMENTO (FUNDAÇÃO)</t>
  </si>
  <si>
    <t>FORNECIMENTO DE CONCRETO ESTRUTURAL, PREPARADO EM OBRA COM BETONEIRA, COM FCK 35MPA, INCLUSIVE LANÇAMENTO, ADENSAMENTO E ACABAMENTO (FUNDAÇÃO)</t>
  </si>
  <si>
    <t>FORNECIMENTO DE CONCRETO ESTRUTURAL, PREPARADO EM OBRA COM BETONEIRA, COM FCK 40MPA, INCLUSIVE LANÇAMENTO, ADENSAMENTO E ACABAMENTO (FUNDAÇÃO)</t>
  </si>
  <si>
    <t>FORNECIMENTO DE CONCRETO NÃO ESTRUTURAL, PREPARADO EM OBRA COM BETONEIRA, COM FCK 10MPA, INCLUSIVE LANÇAMENTO, ADENSAMENTO E ACABAMENTO (FUNDAÇÃO)</t>
  </si>
  <si>
    <t>FORNECIMENTO DE CONCRETO NÃO ESTRUTURAL, PREPARADO EM OBRA COM BETONEIRA, COM FCK 13,5MPA, INCLUSIVE LANÇAMENTO, ADENSAMENTO E ACABAMENTO (FUNDAÇÃO)</t>
  </si>
  <si>
    <t>FORNECIMENTO DE CONCRETO NÃO ESTRUTURAL, PREPARADO EM OBRA COM BETONEIRA, COM FCK 15MPA, INCLUSIVE LANÇAMENTO, ADENSAMENTO E ACABAMENTO (FUNDAÇÃO)</t>
  </si>
  <si>
    <t>FORNECIMENTO DE CONCRETO NÃO ESTRUTURAL, PREPARADO EM OBRA COM BETONEIRA, COM FCK 18MPA, INCLUSIVE LANÇAMENTO, ADENSAMENTO E ACABAMENTO (FUNDAÇÃO)</t>
  </si>
  <si>
    <t>FORNECIMENTO DE CONCRETO NÃO ESTRUTURAL, PREPARADO EM OBRA COM BETONEIRA, COM FCK 9MPA, INCLUSIVE LANÇAMENTO, ADENSAMENTO E ACABAMENTO (FUNDAÇÃO)</t>
  </si>
  <si>
    <t>CONCRETO CICLÓPICO, FCK 15MPA, PREPARADO EM OBRA COM BETONEIRA, COM ADIÇÃO DE 30% DE PEDRA DE MÃO, INCLUSIVE LANÇAMENTO, ADENSAMENTO E ACABAMENTO</t>
  </si>
  <si>
    <t>CONCRETO CICLÓPICO, TRAÇO 1:3:6, PREPARADO EM OBRA COM BETONEIRA, COM ADIÇÃO DE 30% DE PEDRA DE MÃO, INCLUSIVE LANÇAMENTO, ADENSAMENTO E ACABAMENTO</t>
  </si>
  <si>
    <t>CONCRETO CICLÓPICO, TRAÇO 1:4:8, PREPARADO EM OBRA COM BETONEIRA, COM ADIÇÃO DE 30% DE PEDRA DE MÃO, INCLUSIVE LANÇAMENTO, ADENSAMENTO E ACABAMENTO</t>
  </si>
  <si>
    <t>LASTRO DE AREIA, INCLUSIVE ADENSAMENTO E APILOAMENTO MANUAL</t>
  </si>
  <si>
    <t>LASTRO DE BRITA COM PEDRA BRITADA NÚMERO 2 E 3, INCLUSIVE ADENSAMENTO E APILOAMENTO MANUAL</t>
  </si>
  <si>
    <t>ENROCAMENTO MANUAL COM PEDRA DE MÃO ARRUMADA, INCLUSIVE FORNECIMENTO, EXCLUSIVE REJUNTAMENTO COM ARGAMASSA</t>
  </si>
  <si>
    <t>ENROCAMENTO MANUAL COM PEDRA DE MÃO JOGADA, INCLUSIVE FORNECIMENTO</t>
  </si>
  <si>
    <t>ED-29582</t>
  </si>
  <si>
    <t>ARMADURA DE TELA DE AÇO CA-60, SOLDADA TIPO Q-138, DIÂMETRO Ø4,2MM, TRAMA COM DIMENSÃO (100X100)MM, INCLUSIVE ESPAÇADOR, EXCLUSIVE CONCRETO</t>
  </si>
  <si>
    <t>ED-29563</t>
  </si>
  <si>
    <t>ARMADURA DE TELA DE AÇO CA-60, SOLDADA TIPO Q-61, DIÂMETRO Ø3,4MM, TRAMA COM DIMENSÃO (150X150)MM, INCLUSIVE ESPAÇADOR, EXCLUSIVE CONCRETO</t>
  </si>
  <si>
    <t>ED-29580</t>
  </si>
  <si>
    <t>ARMADURA DE TELA DE AÇO CA-60, SOLDADA TIPO Q-75, DIÂMETRO Ø3,8MM, TRAMA COM DIMENSÃO (150X150)MM, INCLUSIVE ESPAÇADOR, EXCLUSIVE CONCRETO</t>
  </si>
  <si>
    <t>ED-29581</t>
  </si>
  <si>
    <t>ARMADURA DE TELA DE AÇO CA-60, SOLDADA TIPO Q-92, DIÂMETRO Ø4,2MM, TRAMA COM DIMENSÃO (150X150)MM, INCLUSIVE ESPAÇADOR, EXCLUSIVE CONCRETO</t>
  </si>
  <si>
    <t>ED-29551</t>
  </si>
  <si>
    <t>CORTE, DOBRA E MONTAGEM DE AÇO CA-50, DIÂMETRO 10MM, INCLUSIVE ESPAÇADOR</t>
  </si>
  <si>
    <t>ED-29552</t>
  </si>
  <si>
    <t>CORTE, DOBRA E MONTAGEM DE AÇO CA-50, DIÂMETRO 12,5MM, INCLUSIVE ESPAÇADOR</t>
  </si>
  <si>
    <t>ED-29553</t>
  </si>
  <si>
    <t>CORTE, DOBRA E MONTAGEM DE AÇO CA-50, DIÂMETRO 16MM, INCLUSIVE ESPAÇADOR</t>
  </si>
  <si>
    <t>CORTE, DOBRA E MONTAGEM DE AÇO CA-50, DIÂMETRO (16,0MM A 25,0MM), INCLUSIVE ESPAÇADOR</t>
  </si>
  <si>
    <t>ED-29554</t>
  </si>
  <si>
    <t>CORTE, DOBRA E MONTAGEM DE AÇO CA-50, DIÂMETRO 20MM, INCLUSIVE ESPAÇADOR</t>
  </si>
  <si>
    <t>ED-29555</t>
  </si>
  <si>
    <t>CORTE, DOBRA E MONTAGEM DE AÇO CA-50, DIÂMETRO 25MM, INCLUSIVE ESPAÇADOR</t>
  </si>
  <si>
    <t>CORTE, DOBRA E MONTAGEM DE AÇO CA-50, DIÂMETRO (6,3MM A 12,5MM), INCLUSIVE ESPAÇADOR</t>
  </si>
  <si>
    <t>ED-29549</t>
  </si>
  <si>
    <t>CORTE, DOBRA E MONTAGEM DE AÇO CA-50, DIÂMETRO 6,3MM, INCLUSIVE ESPAÇADOR</t>
  </si>
  <si>
    <t>ED-29550</t>
  </si>
  <si>
    <t>CORTE, DOBRA E MONTAGEM DE AÇO CA-50, DIÂMETRO 8MM, INCLUSIVE ESPAÇADOR</t>
  </si>
  <si>
    <t>CORTE, DOBRA E MONTAGEM DE AÇO CA-50/60, INCLUSIVE ESPAÇADOR</t>
  </si>
  <si>
    <t>CORTE, DOBRA E MONTAGEM DE AÇO CA-60, DIÂMETRO (4,2MM A 5,0MM), INCLUSIVE ESPAÇADOR</t>
  </si>
  <si>
    <t>ED-29547</t>
  </si>
  <si>
    <t>CORTE, DOBRA E MONTAGEM DE AÇO CA-60, DIÂMETRO 4,2MM, INCLUSIVE ESPAÇADOR</t>
  </si>
  <si>
    <t>ED-29548</t>
  </si>
  <si>
    <t>CORTE, DOBRA E MONTAGEM DE AÇO CA-60, DIÂMETRO 5MM, INCLUSIVE ESPAÇADOR</t>
  </si>
  <si>
    <t>FÔRMA E DESFORMA DE COMPENSADO PLASTIFICADO, ESP. 12MM, REAPROVEITAMENTO (3X), EXCLUSIVE ESCORAMENTO</t>
  </si>
  <si>
    <t>FÔRMA E DESFORMA DE COMPENSADO PLASTIFICADO, ESP. 12MM, REAPROVEITAMENTO (5X), EXCLUSIVE ESCORAMENTO</t>
  </si>
  <si>
    <t>FÔRMA E DESFORMA DE COMPENSADO PLASTIFICADO, ESP. 14MM, REAPROVEITAMENTO (5X), EXCLUSIVE ESCORAMENTO</t>
  </si>
  <si>
    <t>FÔRMA E DESFORMA DE COMPENSADO RESINADO, ESP. 10MM, REAPROVEITAMENTO (3X), EXCLUSIVE ESCORAMENTO</t>
  </si>
  <si>
    <t>FÔRMA E DESFORMA DE COMPENSADO RESINADO, ESP. 12MM, REAPROVEITAMENTO (3X), EXCLUSIVE ESCORAMENTO</t>
  </si>
  <si>
    <t>FÔRMA E DESFORMA DE COMPENSADO RESINADO, ESP. 14MM, REAPROVEITAMENTO (3X), EXCLUSIVE ESCORAMENTO</t>
  </si>
  <si>
    <t>FÔRMA E DESFORMA DE MADEIRA PARA ESTRUTURA EM CURVA COM TÁBUA, SARRAFO E COMPENSADO RESINADO NAVAL, ESP. 6MM, REAPROVEITAMENTO (2X), EXCLUSIVE ESCORAMENTO</t>
  </si>
  <si>
    <t>FÔRMA E DESFORMA DE MADEIRA PARA ESTRUTURA EM CURVA COM TÁBUA, SARRAFO E COMPENSADO RESINADO NAVAL, ESP. 6MM, REAPROVEITAMENTO (3X), EXCLUSIVE ESCORAMENTO</t>
  </si>
  <si>
    <t>FÔRMA E DESFORMA DE MADEIRA PARA ESTRUTURA EM CURVA COM TÁBUA, SARRAFO E COMPENSADO RESINADO NAVAL, ESP. 6MM, REAPROVEITAMENTO (5X), EXCLUSIVE ESCORAMENTO</t>
  </si>
  <si>
    <t>FÔRMA E DESFORMA DE TÁBUA E SARRAFO, REAPROVEITAMENTO (3X), EXCLUSIVE ESCORAMENTO</t>
  </si>
  <si>
    <t>FÔRMA E DESFORMA DE TÁBUA E SARRAFO, REAPROVEITAMENTO (5X), EXCLUSIVE ESCORAMENTO</t>
  </si>
  <si>
    <t>FÔRMA E DESFORMA PARA CORTINA DE CONCRETO OU PAREDE ESTRUTURAL (VIGA-PAREDE), ALTURA MÁXIMA DE 360CM, COM CHAPA DE COMPENSADO PLASTIFICADO, ESP. 18MM, REAPROVEITAMENTO (3X), INCLUSIVE TRAVAMENTO COM TIRANTES EM ARAME E ESCORA PARA PRUMO EM MADEIRA</t>
  </si>
  <si>
    <t>FÔRMA E DESFORMA PARA LAJE NERVURADA COM CUBETA E ASSOALHO EM COMPENSADO PLASTIFICADO, ESP. 14MM, ALTURA DE (200 ATÉ 310)CM, REAPROVEITAMENTO (10X), INCLUSIVE CIMBRAMENTO</t>
  </si>
  <si>
    <t>FÔRMA E DESFORMA PARA LAJE NERVURADA COM CUBETA E ASSOALHO EM COMPENSADO PLASTIFICADO, ESP. 14MM, ALTURA DE (311 ATÉ 450)CM, REAPROVEITAMENTO (10X), INCLUSIVE CIMBRAMENTO</t>
  </si>
  <si>
    <t>FORNECIMENTO DE CONCRETO ESTRUTURAL, USINADO BOMBEADO, COM FCK 20MPA, INCLUSIVE LANÇAMENTO, ADENSAMENTO E ACABAMENTO</t>
  </si>
  <si>
    <t>FORNECIMENTO DE CONCRETO ESTRUTURAL, USINADO BOMBEADO, COM FCK 25MPA, INCLUSIVE LANÇAMENTO, ADENSAMENTO E ACABAMENTO</t>
  </si>
  <si>
    <t>FORNECIMENTO DE CONCRETO ESTRUTURAL, USINADO BOMBEADO, COM FCK 30MPA, INCLUSIVE LANÇAMENTO, ADENSAMENTO E ACABAMENTO</t>
  </si>
  <si>
    <t>FORNECIMENTO DE CONCRETO ESTRUTURAL, USINADO BOMBEADO, COM FCK 35MPA, INCLUSIVE LANÇAMENTO, ADENSAMENTO E ACABAMENTO</t>
  </si>
  <si>
    <t>FORNECIMENTO DE CONCRETO ESTRUTURAL, USINADO BOMBEADO, COM FCK 40MPA, INCLUSIVE LANÇAMENTO, ADENSAMENTO E ACABAMENTO</t>
  </si>
  <si>
    <t>FORNECIMENTO DE CONCRETO ESTRUTURAL, USINADO BOMBEADO, COM FCK 45MPA, INCLUSIVE LANÇAMENTO, ADENSAMENTO E ACABAMENTO</t>
  </si>
  <si>
    <t>FORNECIMENTO DE CONCRETO ESTRUTURAL, USINADO, COM FCK 20MPA, INCLUSIVE LANÇAMENTO, ADENSAMENTO E ACABAMENTO</t>
  </si>
  <si>
    <t>FORNECIMENTO DE CONCRETO ESTRUTURAL, USINADO, COM FCK 25MPA, INCLUSIVE LANÇAMENTO, ADENSAMENTO E ACABAMENTO</t>
  </si>
  <si>
    <t>FORNECIMENTO DE CONCRETO ESTRUTURAL, USINADO, COM FCK 30MPA, INCLUSIVE LANÇAMENTO, ADENSAMENTO E ACABAMENTO</t>
  </si>
  <si>
    <t>FORNECIMENTO DE CONCRETO ESTRUTURAL, USINADO, COM FCK 35MPA, INCLUSIVE LANÇAMENTO, ADENSAMENTO E ACABAMENTO</t>
  </si>
  <si>
    <t>FORNECIMENTO DE CONCRETO ESTRUTURAL, USINADO, COM FCK 40MPA, INCLUSIVE LANÇAMENTO, ADENSAMENTO E ACABAMENTO</t>
  </si>
  <si>
    <t>FORNECIMENTO DE CONCRETO ESTRUTURAL, USINADO, COM FCK 45MPA, INCLUSIVE LANÇAMENTO, ADENSAMENTO E ACABAMENTO</t>
  </si>
  <si>
    <t>FORNECIMENTO DE CONCRETO NÃO ESTRUTURAL, USINADO, COM FCK 10MPA, INCLUSIVE LANÇAMENTO, ADENSAMENTO E ACABAMENTO</t>
  </si>
  <si>
    <t>FORNECIMENTO DE CONCRETO NÃO ESTRUTURAL, USINADO, COM FCK 15MPA, INCLUSIVE LANÇAMENTO, ADENSAMENTO E ACABAMENTO</t>
  </si>
  <si>
    <t>FORNECIMENTO DE CONCRETO ESTRUTURAL, USINADO BOMBEADO, AUTO-ADENSÁVEL, COM FCK 20MPA, INCLUSIVE LANÇAMENTO E ACABAMENTO</t>
  </si>
  <si>
    <t>FORNECIMENTO DE CONCRETO ESTRUTURAL, USINADO BOMBEADO, AUTO-ADENSÁVEL, COM FCK 25MPA, INCLUSIVE LANÇAMENTO E ACABAMENTO</t>
  </si>
  <si>
    <t>FORNECIMENTO DE CONCRETO ESTRUTURAL, USINADO BOMBEADO, AUTO-ADENSÁVEL, COM FCK 30MPA, INCLUSIVE LANÇAMENTO E ACABAMENTO</t>
  </si>
  <si>
    <t>FORNECIMENTO DE CONCRETO ESTRUTURAL, USINADO BOMBEADO, AUTO-ADENSÁVEL, COM FCK 35MPA, INCLUSIVE LANÇAMENTO E ACABAMENTO</t>
  </si>
  <si>
    <t>FORNECIMENTO DE CONCRETO ESTRUTURAL, USINADO BOMBEADO, AUTO-ADENSÁVEL, COM FCK 40MPA, INCLUSIVE LANÇAMENTO E ACABAMENTO</t>
  </si>
  <si>
    <t>FORNECIMENTO DE CONCRETO ESTRUTURAL, USINADO BOMBEADO, AUTO-ADENSÁVEL, COM FCK 45MPA, INCLUSIVE LANÇAMENTO E ACABAMENTO</t>
  </si>
  <si>
    <t>FORNECIMENTO DE CONCRETO ESTRUTURAL, PREPARADO EM OBRA, COM FCK 20MPA, INCLUSIVE LANÇAMENTO, ADENSAMENTO E ACABAMENTO</t>
  </si>
  <si>
    <t>FORNECIMENTO DE CONCRETO ESTRUTURAL, PREPARADO EM OBRA, COM FCK 25MPA, INCLUSIVE LANÇAMENTO, ADENSAMENTO E ACABAMENTO</t>
  </si>
  <si>
    <t>FORNECIMENTO DE CONCRETO ESTRUTURAL, PREPARADO EM OBRA, COM FCK 30MPA, INCLUSIVE LANÇAMENTO, ADENSAMENTO E ACABAMENTO</t>
  </si>
  <si>
    <t>FORNECIMENTO DE CONCRETO ESTRUTURAL, PREPARADO EM OBRA, COM FCK 35MPA, INCLUSIVE LANÇAMENTO, ADENSAMENTO E ACABAMENTO</t>
  </si>
  <si>
    <t>FORNECIMENTO DE CONCRETO ESTRUTURAL, PREPARADO EM OBRA, COM FCK 40MPA, INCLUSIVE LANÇAMENTO, ADENSAMENTO E ACABAMENTO</t>
  </si>
  <si>
    <t>FORNECIMENTO DE CONCRETO NÃO ESTRUTURAL, PREPARADO EM OBRA COM BETONEIRA, COM FCK 10MPA, INCLUSIVE LANÇAMENTO, ADENSAMENTO E ACABAMENTO</t>
  </si>
  <si>
    <t>FORNECIMENTO DE CONCRETO NÃO ESTRUTURAL, PREPARADO EM OBRA COM BETONEIRA, COM FCK 13,5MPA, INCLUSIVE LANÇAMENTO, ADENSAMENTO E ACABAMENTO</t>
  </si>
  <si>
    <t>FORNECIMENTO DE CONCRETO NÃO ESTRUTURAL, PREPARADO EM OBRA COM BETONEIRA, COM FCK 15MPA, INCLUSIVE LANÇAMENTO, ADENSAMENTO E ACABAMENTO</t>
  </si>
  <si>
    <t>FORNECIMENTO DE CONCRETO NÃO ESTRUTURAL, PREPARADO EM OBRA COM BETONEIRA, COM FCK 18MPA, INCLUSIVE LANÇAMENTO, ADENSAMENTO E ACABAMENTO</t>
  </si>
  <si>
    <t>FORNECIMENTO DE CONCRETO NÃO ESTRUTURAL, PREPARADO EM OBRA COM BETONEIRA, COM FCK 9MPA, INCLUSIVE LANÇAMENTO, ADENSAMENTO E ACABAMENTO</t>
  </si>
  <si>
    <t xml:space="preserve">LAJE PRÉ-MOLDADA UNIDIRECIONAL COM ENCHIMENTO EM POLIESTIRENO EXPANDIDO (EPS), CAPEAMENTO DE 4CM, SOBRECARGA DE 100KG/M2, ALTURA TOTAL DE 11CM E VÃO LIVRE MÁXIMO DE 3M, INCLUSIVE CONCRETO ESTRUTURAL, USINADO BOMBEADO COM FCK DE 20MPA, EXCLUSIVE TELA ARMADA E CIMBRAMENTO
</t>
  </si>
  <si>
    <t>LAJE PRÉ-MOLDADA UNIDIRECIONAL COM ENCHIMENTO EM POLIESTIRENO EXPANDIDO (EPS), CAPEAMENTO DE 4CM, SOBRECARGA DE 100KG/M2, ALTURA TOTAL DE 11CM E VÃO LIVRE MÁXIMO DE 4M, INCLUSIVE CONCRETO ESTRUTURAL, USINADO BOMBEADO COM FCK DE 20MPA, EXCLUSIVE TELA ARMADA E CIMBRAMENTO</t>
  </si>
  <si>
    <t>LAJE PRÉ-MOLDADA UNIDIRECIONAL COM ENCHIMENTO EM POLIESTIRENO EXPANDIDO (EPS), CAPEAMENTO DE 4CM, SOBRECARGA DE 100KG/M2, ALTURA TOTAL DE 11CM E VÃO LIVRE MÁXIMO DE 5M, INCLUSIVE CONCRETO ESTRUTURAL, USINADO BOMBEADO COM FCK DE 20MPA, EXCLUSIVE TELA ARMADA E CIMBRAMENTO</t>
  </si>
  <si>
    <t>LAJE PRÉ-MOLDADA UNIDIRECIONAL COM ENCHIMENTO EM POLIESTIRENO EXPANDIDO (EPS), CAPEAMENTO DE 4CM, SOBRECARGA DE 200KG/M2, ALTURA TOTAL DE 11CM E VÃO LIVRE MÁXIMO DE 3M, INCLUSIVE CONCRETO ESTRUTURAL, USINADO BOMBEADO COM FCK DE 20MPA, EXCLUSIVE TELA ARMADA E CIMBRAMENTO</t>
  </si>
  <si>
    <t>LAJE PRÉ-MOLDADA UNIDIRECIONAL COM ENCHIMENTO EM POLIESTIRENO EXPANDIDO (EPS), CAPEAMENTO DE 4CM, SOBRECARGA DE 200KG/M2, ALTURA TOTAL DE 11CM E VÃO LIVRE MÁXIMO DE 4M, INCLUSIVE CONCRETO ESTRUTURAL, USINADO BOMBEADO COM FCK DE 20MPA, EXCLUSIVE TELA ARMADA E CIMBRAMENTO</t>
  </si>
  <si>
    <t>LAJE PRÉ-MOLDADA UNIDIRECIONAL COM ENCHIMENTO EM POLIESTIRENO EXPANDIDO (EPS), CAPEAMENTO DE 4CM, SOBRECARGA DE 200KG/M2, ALTURA TOTAL DE 11CM E VÃO LIVRE MÁXIMO DE 5M, INCLUSIVE CONCRETO ESTRUTURAL, USINADO BOMBEADO COM FCK DE 20MPA, EXCLUSIVE TELA ARMADA E CIMBRAMENTO</t>
  </si>
  <si>
    <t>LAJE PRÉ-MOLDADA UNIDIRECIONAL COM ENCHIMENTO EM POLIESTIRENO EXPANDIDO (EPS), CAPEAMENTO DE 4CM, SOBRECARGA DE 250KG/M2, ALTURA TOTAL DE 11CM E VÃO LIVRE MÁXIMO DE 5M, INCLUSIVE CONCRETO ESTRUTURAL, USINADO BOMBEADO COM FCK DE 20MPA, EXCLUSIVE TELA ARMADA E CIMBRAMENTO</t>
  </si>
  <si>
    <t>LAJE PRÉ-MOLDADA UNIDIRECIONAL COM ENCHIMENTO EM POLIESTIRENO EXPANDIDO (EPS), CAPEAMENTO DE 4CM, SOBRECARGA DE 300KG/M2, ALTURA TOTAL DE 11CM E VÃO LIVRE MÁXIMO DE 3M, INCLUSIVE CONCRETO ESTRUTURAL, USINADO BOMBEADO COM FCK DE 20MPA, EXCLUSIVE TELA ARMADA E CIMBRAMENTO</t>
  </si>
  <si>
    <t>LAJE PRÉ-MOLDADA UNIDIRECIONAL COM ENCHIMENTO EM POLIESTIRENO EXPANDIDO (EPS), CAPEAMENTO DE 4CM, SOBRECARGA DE 300KG/M2, ALTURA TOTAL DE 11CM E VÃO LIVRE MÁXIMO DE 4M, INCLUSIVE CONCRETO ESTRUTURAL, USINADO BOMBEADO COM FCK DE 20MPA, EXCLUSIVE TELA ARMADA E CIMBRAMENTO</t>
  </si>
  <si>
    <t>LAJE PRÉ-MOLDADA UNIDIRECIONAL COM ENCHIMENTO EM POLIESTIRENO EXPANDIDO (EPS), CAPEAMENTO DE 4CM, SOBRECARGA DE 300KG/M2, ALTURA TOTAL DE 11CM E VÃO LIVRE MÁXIMO DE 5M, INCLUSIVE CONCRETO ESTRUTURAL, USINADO BOMBEADO COM FCK DE 20MPA, EXCLUSIVE TELA ARMADA E CIMBRAMENTO</t>
  </si>
  <si>
    <t>LAJE PRÉ-MOLDADA UNIDIRECIONAL COM LAJOTA CERÂMICA, CAPEAMENTO DE 4CM, SOBRECARGA DE 100KG/M2, ALTURA TOTAL DE 11CM E VÃO LIVRE MÁXIMO DE 3M, INCLUSIVE CONCRETO ESTRUTURAL, USINADO BOMBEADO COM FCK DE 20MPA, EXCLUSIVE TELA ARMADA E CIMBRAMENTO</t>
  </si>
  <si>
    <t>LAJE PRÉ-MOLDADA UNIDIRECIONAL COM LAJOTA CERÂMICA, CAPEAMENTO DE 4CM, SOBRECARGA DE 100KG/M2, ALTURA TOTAL DE 11CM E VÃO LIVRE MÁXIMO DE 4M, INCLUSIVE CONCRETO ESTRUTURAL, USINADO BOMBEADO COM FCK DE 20MPA, EXCLUSIVE TELA ARMADA E CIMBRAMENTO</t>
  </si>
  <si>
    <t>LAJE PRÉ-MOLDADA UNIDIRECIONAL COM LAJOTA CERÂMICA, CAPEAMENTO DE 4CM, SOBRECARGA DE 100KG/M2, ALTURA TOTAL DE 11CM E VÃO LIVRE MÁXIMO DE 5M, INCLUSIVE CONCRETO ESTRUTURAL, USINADO BOMBEADO COM FCK DE 20MPA, EXCLUSIVE TELA ARMADA E CIMBRAMENTO</t>
  </si>
  <si>
    <t>LAJE PRÉ-MOLDADA UNIDIRECIONAL COM LAJOTA CERÂMICA, CAPEAMENTO DE 4CM, SOBRECARGA DE 200KG/M2, ALTURA TOTAL DE 11CM E VÃO LIVRE MÁXIMO DE 3M, INCLUSIVE CONCRETO ESTRUTURAL, USINADO BOMBEADO COM FCK DE 20MPA, EXCLUSIVE TELA ARMADA E CIMBRAMENTO</t>
  </si>
  <si>
    <t>LAJE PRÉ-MOLDADA UNIDIRECIONAL COM LAJOTA CERÂMICA, CAPEAMENTO DE 4CM, SOBRECARGA DE 200KG/M2, ALTURA TOTAL DE 11CM E VÃO LIVRE MÁXIMO DE 4M, INCLUSIVE CONCRETO ESTRUTURAL, USINADO BOMBEADO COM FCK DE 20MPA, EXCLUSIVE TELA ARMADA E CIMBRAMENTO</t>
  </si>
  <si>
    <t>LAJE PRÉ-MOLDADA UNIDIRECIONAL COM LAJOTA CERÂMICA, CAPEAMENTO DE 4CM, SOBRECARGA DE 200KG/M2, ALTURA TOTAL DE 11CM E VÃO LIVRE MÁXIMO DE 5M, INCLUSIVE CONCRETO ESTRUTURAL, USINADO BOMBEADO COM FCK DE 20MPA, EXCLUSIVE TELA ARMADA E CIMBRAMENTO</t>
  </si>
  <si>
    <t>LAJE PRÉ-MOLDADA UNIDIRECIONAL COM LAJOTA CERÂMICA, CAPEAMENTO DE 4CM, SOBRECARGA DE 300KG/M2, ALTURA TOTAL DE 11CM E VÃO LIVRE MÁXIMO DE 3M, INCLUSIVE CONCRETO ESTRUTURAL, USINADO BOMBEADO COM FCK DE 20MPA, EXCLUSIVE TELA ARMADA E CIMBRAMENTO</t>
  </si>
  <si>
    <t>LAJE PRÉ-MOLDADA UNIDIRECIONAL COM LAJOTA CERÂMICA, CAPEAMENTO DE 4CM, SOBRECARGA DE 300KG/M2, ALTURA TOTAL DE 11CM E VÃO LIVRE MÁXIMO DE 4M, INCLUSIVE CONCRETO ESTRUTURAL, USINADO BOMBEADO COM FCK DE 20MPA, EXCLUSIVE TELA ARMADA E CIMBRAMENTO</t>
  </si>
  <si>
    <t>LAJE PRÉ-MOLDADA UNIDIRECIONAL COM LAJOTA CERÂMICA, CAPEAMENTO DE 4CM, SOBRECARGA DE 300KG/M2, ALTURA TOTAL DE 11CM E VÃO LIVRE MÁXIMO DE 5M, INCLUSIVE CONCRETO ESTRUTURAL, USINADO BOMBEADO COM FCK DE 20MPA, EXCLUSIVE TELA ARMADA E CIMBRAMENTO</t>
  </si>
  <si>
    <t>POLIMENTO MECANIZADO DE SUPERFÍCIE EM CONCRETO, INCLUSIVE ACABAMENTO DE CONCRETAGEM EM NIVELAMENTO A LASER (NÍVEL ZERO)</t>
  </si>
  <si>
    <t>ED-29621</t>
  </si>
  <si>
    <t>APLICAÇÃO DE GRAUTE FLUIDO INDUSTRIALIZADO, PARA ANCORAGENS E/OU RECUPERAÇÃO EM PEÇAS ESTRUTURAIS E USO EM GERAL, INCLUSIVE PREPARO EM BETONEIRA E LANÇAMENTO</t>
  </si>
  <si>
    <t>ANCORAGEM DE BARRAS DE AÇO COM CHUMBADOR QUÍMICO À BASE DE RESINA POLIÉSTER, EXCLUSIVE FORNECIMENTO DE BARRA</t>
  </si>
  <si>
    <t>DM3</t>
  </si>
  <si>
    <t>ESCARIFICAÇÃO MANUAL EM PEÇA DE CONCRETO, COM PROFUNDIDADE MÁXIMA DE ATÉ 3CM, INCLUSIVE LIMPEZA DA SEÇÃO ESCARIFICADA, TRANSPORTE E RETIRADA DO MATERIAL DEMOLIDO, EXCLUSIVE RECOMPOSIÇÃO EM ARGAMASSA OU CONCRETO</t>
  </si>
  <si>
    <t>LIXAMENTO MECANIZADO DA ARMADURA COM ESCOVA CIRCULAR, EXCLUSIVE REFORÇO EM ARMADURA, PROTEÇÃO DE ARMADURA E RECOMPOSIÇÃO EM ARGAMASSA OU CONCRETO</t>
  </si>
  <si>
    <t>PROTEÇÃO DE ARMADURA CORROÍDA POR AÇÃO DE CLORETOS, COM TINTA DE ALTO TEOR DE ZINCO, EXCLUSIVE RECOMPOSIÇÃO EM ARGAMASSA OU CONCRETO</t>
  </si>
  <si>
    <t>ED-29678</t>
  </si>
  <si>
    <t>REFORÇO ESTRUTURAL COM EMENDA POR SOLDA, PARA RECONSTITUIÇÃO DA SEÇÃO DA ARMADURA, EXCLUSIVE RECOMPOSIÇÃO EM ARGAMASSA OU CONCRETO</t>
  </si>
  <si>
    <t>REFORÇO ESTRUTURAL COM EMENDA POR TRANSPASSE, PARA RECONSTITUIÇÃO DA SEÇÃO DA ARMADURA, EXCLUSIVE RECOMPOSIÇÃO EM ARGAMASSA OU CONCRETO</t>
  </si>
  <si>
    <t>ED-29453</t>
  </si>
  <si>
    <t>ED-29451</t>
  </si>
  <si>
    <t>FERRAGENS PARA MÓDULO DE JANELA DE ALUMÍNIO MÁXIM-AR, INCLUSIVE FECHO E BRAÇO, FORNECIMENTO E INSTALAÇÃO, EXCLUSIVE JANELA</t>
  </si>
  <si>
    <t>ED-29484</t>
  </si>
  <si>
    <t>JANELA EM ALUMÍNIO DE CORRER COM 2 FOLHAS, LINHA 25/SUPREMA, ACABAMENTO ANODIZADO NATURAL, INCLUSIVE PERFIS, VIDRO 4MM E INSTALAÇÃO, EXCLUSIVE FERRAGENS PARA JANELA DE ALUMÍNIO DE CORRER</t>
  </si>
  <si>
    <t>ED-29483</t>
  </si>
  <si>
    <t>JANELA EM ALUMÍNIO FIXA COMPLETA, LINHA 25/SUPREMA, ACABAMENTO ANODIZADO NATURAL, INCLUSIVE PERFIS E VIDRO LISO 4MM E INSTALAÇÃO</t>
  </si>
  <si>
    <t>ED-29481</t>
  </si>
  <si>
    <t>JANELA EM ALUMÍNIO MÁXIM-AR COM ALTURA DE 60CM, LINHA 25/SUPREMA, ACABAMENTO ANODIZADO NATURAL, INCLUSIVE PERFIS, VIDRO LISO 4MM E INSTALAÇÃO, EXCLUSIVE FERRAGENS PARA MÓDULO DE JANELA DE ALUMÍNIO MÁXIM-AR</t>
  </si>
  <si>
    <t>ED-29482</t>
  </si>
  <si>
    <t>JANELA EM ALUMÍNIO MÁXIM-AR COM ALTURA DE 80CM, LINHA 25/SUPREMA, ACABAMENTO ANODIZADO NATURAL, INCLUSIVE PERFIS, VIDRO LISO 4MM E INSTALAÇÃO, EXCLUSIVE FERRAGENS PARA MÓDULO DE JANELA DE ALUMÍNIO MÁXIM-AR</t>
  </si>
  <si>
    <t>ED-29452</t>
  </si>
  <si>
    <t>FERRAGENS PARA PORTA DE ALUMÍNIO DE ABRIR DE UMA (1) FOLHA, INCLUSIVE FECHADURA E DOBRADIÇAS, FORNECIMENTO E INSTALAÇÃO, EXCLUSIVE PORTA</t>
  </si>
  <si>
    <t>ED-29454</t>
  </si>
  <si>
    <t>ED-29485</t>
  </si>
  <si>
    <t>ED-29486</t>
  </si>
  <si>
    <t>ED-29487</t>
  </si>
  <si>
    <t>ED-29477</t>
  </si>
  <si>
    <t>ED-29478</t>
  </si>
  <si>
    <t>ED-29479</t>
  </si>
  <si>
    <t>ED-29480</t>
  </si>
  <si>
    <t>PINTURA ESMALTE SINTÉTICO EM SUPERFÍCIES METÁLICAS, DUAS (2) DEMÃOS, INCLUSIVE UMA (1) DEMÃO DE FUNDO ANTICORROSIVO</t>
  </si>
  <si>
    <t>ED-29152</t>
  </si>
  <si>
    <t>TORNEIRA METÁLICA ANTIVANDALISMO, FECHAMENTO AUTOMÁTICO, ACABAMENTO CROMADO, APLICAÇÃO DE PAREDE, INCLUSIVE FORNECIMENTO E INSTALAÇÃO</t>
  </si>
  <si>
    <t>TORNEIRA METÁLICA HOSPITALAR, ABERTURA ALAVANCA 1/4 DE VOLTA, ACABAMENTO CROMADO, COM AREJADOR, APLICAÇÃO DE MESA, INCLUSIVE ENGATE FLEXÍVEL METÁLICO, INCLUSIVE FORNECIMENTO E INSTALAÇÃO</t>
  </si>
  <si>
    <t>TORNEIRA METÁLICA HOSPITALAR, ABERTURA ALAVANCA 1/4 DE VOLTA, ACABAMENTO CROMADO, COM AREJADOR, APLICAÇÃO DE PAREDE, INCLUSIVE FORNECIMENTO E INSTALAÇÃO</t>
  </si>
  <si>
    <t>TORNEIRA METÁLICA PARA TANQUE, ACABAMENTO CROMADO, BICO COM ROSCA, INCLUSIVE FORNECIMENTO E INSTALAÇÃO</t>
  </si>
  <si>
    <t>TORNEIRA METÁLICA PARA TANQUE, ACABAMENTO CROMADO, COM AREJADOR, INCLUSIVE FORNECIMENTO E INSTALAÇÃO</t>
  </si>
  <si>
    <t>ED-49186</t>
  </si>
  <si>
    <t>LÂMPADA COMPACTA ELETRÔNICA FLUORESCENTE, BASE E27, POTÊNCIA 11W, TENSÃO 110-127V, FORNECIMENTO E INSTALAÇÃO, EXCLUSIVE LUMINÁRIA</t>
  </si>
  <si>
    <t>LÂMPADA COMPACTA ELETRÔNICA FLUORESCENTE, BASE E27, POTÊNCIA 15W, TENSÃO 110-127V, FORNECIMENTO E INSTALAÇÃO, EXCLUSIVE LUMINÁRIA</t>
  </si>
  <si>
    <t>LÂMPADA COMPACTA ELETRÔNICA FLUORESCENTE, BASE E27, POTÊNCIA 20W, TENSÃO 110-127V, FORNECIMENTO E INSTALAÇÃO, EXCLUSIVE LUMINÁRIA</t>
  </si>
  <si>
    <t>LÂMPADA COMPACTA ELETRÔNICA FLUORESCENTE, BASE E27, POTÊNCIA 23W, TENSÃO 110-127V, FORNECIMENTO E INSTALAÇÃO, EXCLUSIVE LUMINÁRIA</t>
  </si>
  <si>
    <t>LÂMPADA COMPACTA ELETRÔNICA FLUORESCENTE, BASE E27, POTÊNCIA 9W, TENSÃO 110-127V, FORNECIMENTO E INSTALAÇÃO, EXCLUSIVE LUMINÁRIA</t>
  </si>
  <si>
    <t>ED-29741</t>
  </si>
  <si>
    <t>CAIXA D´ÁGUA DE POLIETILENO, CAPACIDADE DE 3.000L, INCLUSIVE TAMPA, TORNEIRA DE BOIA, EXTRAVASOR, TUBO DE LIMPEZA E ACESSÓRIOS, EXCLUSIVE TUBULAÇÃO DE ENTRADA/SAÍDA DE ÁGUA</t>
  </si>
  <si>
    <t>ED-29762</t>
  </si>
  <si>
    <t>CAIXA D´ÁGUA DE POLIETILENO, CAPACIDADE DE 310L, INCLUSIVE TAMPA, TORNEIRA DE BOIA, EXTRAVASOR, TUBO DE LIMPEZA E ACESSÓRIOS, EXCLUSIVE TUBULAÇÃO DE ENTRADA/SAÍDA DE ÁGUA</t>
  </si>
  <si>
    <t>ED-29742</t>
  </si>
  <si>
    <t>CAIXA D´ÁGUA DE POLIETILENO, CAPACIDADE DE 5.000L, INCLUSIVE TAMPA, TORNEIRA DE BOIA, EXTRAVASOR, TUBO DE LIMPEZA E ACESSÓRIOS, EXCLUSIVE TUBULAÇÃO DE ENTRADA/SAÍDA DE ÁGUA</t>
  </si>
  <si>
    <t>ABERTURA MANUAL DE POÇO COM PROFUNDIDADE MAIOR QUE 2,0M, DIÂMETRO DE 1,20M, INCLUSIVE AFASTAMENTO DO MATERIAL ESCAVADO</t>
  </si>
  <si>
    <t>ABERTURA MANUAL DE POÇO COM PROFUNDIDADE MENOR OU IGUAL 2,0M, DIÂMETRO DE 1,20M, INCLUSIVE AFASTAMENTO DO MATERIAL ESCAVADO</t>
  </si>
  <si>
    <t>PLACA FOTOLUMINESCENTE PARA SINALIZAÇÃO DE EMERGÊNCIA, TIPO "A2", DIMENSÃO DA BASE 300MM, INCLUSIVE FIXAÇÃO</t>
  </si>
  <si>
    <t>PLACA FOTOLUMINESCENTE PARA SINALIZAÇÃO DE EMERGÊNCIA, TIPO "E5", DIMENSÃO (300X300)MM, INCLUSIVE FIXAÇÃO</t>
  </si>
  <si>
    <t>PLACA FOTOLUMINESCENTE PARA SINALIZAÇÃO DE EMERGÊNCIA, TIPO "E8", DIMENSÃO (300X300)MM, INCLUSIVE FIXAÇÃO</t>
  </si>
  <si>
    <t>PLACA FOTOLUMINESCENTE PARA SINALIZAÇÃO DE EMERGÊNCIA, TIPO "P2", DIÂMETRO DE 300MM, INCLUSIVE FIXAÇÃO</t>
  </si>
  <si>
    <t>PLACA FOTOLUMINESCENTE PARA SINALIZAÇÃO DE EMERGÊNCIA, TIPO "S1", DIMENSÃO (380X190)MM, INCLUSIVE FIXAÇÃO</t>
  </si>
  <si>
    <t>PLACA FOTOLUMINESCENTE PARA SINALIZAÇÃO DE EMERGÊNCIA, TIPO "S10", DIMENSÃO (380X190)MM, INCLUSIVE FIXAÇÃO</t>
  </si>
  <si>
    <t>PLACA FOTOLUMINESCENTE PARA SINALIZAÇÃO DE EMERGÊNCIA, TIPO "S12", DIMENSÃO (380X190)MM, INCLUSIVE FIXAÇÃO</t>
  </si>
  <si>
    <t>PLACA FOTOLUMINESCENTE PARA SINALIZAÇÃO DE EMERGÊNCIA, TIPO "S2", DIMENSÃO (380X190)MM, INCLUSIVE FIXAÇÃO</t>
  </si>
  <si>
    <t>PLACA FOTOLUMINESCENTE PARA SINALIZAÇÃO DE EMERGÊNCIA, TIPO "S9", DIMENSÃO (380X190)MM, INCLUSIVE FIXAÇÃO</t>
  </si>
  <si>
    <t>ED-29734</t>
  </si>
  <si>
    <t>VIDRO ARAMADO TRANSLÚCIDO INCOLOR, ESP. 6MM, INCLUSIVE FIXAÇÃO E VEDAÇÃO COM GUARNIÇÃO/GAXETA DE BORRACHA NEOPRENE, FORNECIMENTO E INSTALAÇÃO, EXCLUSIVE CAIXILHO/PERFIL</t>
  </si>
  <si>
    <t>VIDRO COMUM TRANSPARENTE INCOLOR, ESP. 3MM, INCLUSIVE FIXAÇÃO E VEDAÇÃO COM GUARNIÇÃO/GAXETA DE BORRACHA NEOPRENE, FORNECIMENTO E INSTALAÇÃO, EXCLUSIVE CAIXILHO/PERFIL</t>
  </si>
  <si>
    <t>VIDRO COMUM TRANSPARENTE INCOLOR, ESP. 4MM, INCLUSIVE FIXAÇÃO E VEDAÇÃO COM GUARNIÇÃO/GAXETA DE BORRACHA NEOPRENE, FORNECIMENTO E INSTALAÇÃO, EXCLUSIVE CAIXILHO/PERFIL</t>
  </si>
  <si>
    <t>VIDRO COMUM TRANSPARENTE INCOLOR, ESP. 6MM, INCLUSIVE FIXAÇÃO E VEDAÇÃO COM GUARNIÇÃO/GAXETA DE BORRACHA NEOPRENE, FORNECIMENTO E INSTALAÇÃO, EXCLUSIVE CAIXILHO/PERFIL</t>
  </si>
  <si>
    <t>VIDRO IMPRESSO (FANTASIA) TRANSLÚCIDO INCOLOR, ESP. 3MM, INCLUSIVE FIXAÇÃO E VEDAÇÃO COM GUARNIÇÃO/GAXETA DE BORRACHA NEOPRENE, FORNECIMENTO E INSTALAÇÃO, EXCLUSIVE CAIXILHO/PERFIL</t>
  </si>
  <si>
    <t>ED-29731</t>
  </si>
  <si>
    <t>VIDRO IMPRESSO (FANTASIA) TRANSLÚCIDO INCOLOR, ESP. 4MM, INCLUSIVE FIXAÇÃO E VEDAÇÃO COM GUARNIÇÃO/GAXETA DE BORRACHA NEOPRENE, FORNECIMENTO E INSTALAÇÃO, EXCLUSIVE CAIXILHO/PERFIL</t>
  </si>
  <si>
    <t>VIDRO TEMPERADO TRANSPARENTE INCOLOR, ESP. 10MM, INCLUSIVE FIXAÇÃO E VEDAÇÃO COM GUARNIÇÃO/GAXETA DE BORRACHA NEOPRENE, FORNECIMENTO E INSTALAÇÃO, EXCLUSIVE CAIXILHO/PERFIL</t>
  </si>
  <si>
    <t>VIDRO TEMPERADO TRANSPARENTE INCOLOR, ESP. 6MM, INCLUSIVE FIXAÇÃO E VEDAÇÃO COM GUARNIÇÃO/GAXETA DE BORRACHA NEOPRENE, FORNECIMENTO E INSTALAÇÃO, EXCLUSIVE CAIXILHO/PERFIL</t>
  </si>
  <si>
    <t>VIDRO TEMPERADO TRANSPARENTE INCOLOR, ESP. 8MM, INCLUSIVE FIXAÇÃO E VEDAÇÃO COM GUARNIÇÃO/GAXETA DE BORRACHA NEOPRENE, FORNECIMENTO E INSTALAÇÃO, EXCLUSIVE CAIXILHO/PERFIL</t>
  </si>
  <si>
    <t>ED-29127</t>
  </si>
  <si>
    <t>FURO EM CONCRETO, PARA ELEMENTO ESTRUTURAL DE LAJE, COM DIÂMETRO MAIORES QUE 110MM (4.1/4") E MENORES QUE 158MM(6.1/4"), EXCLUSIVE FORNECIMENTO DE ANDAIME OU PLATAFORMA</t>
  </si>
  <si>
    <t>ED-29128</t>
  </si>
  <si>
    <t>FURO EM CONCRETO, PARA ELEMENTO ESTRUTURAL DE LAJE, COM DIÂMETRO MAIORES QUE 158MM (6.1/4") E MENORES QUE 210MM(8.1/4"), EXCLUSIVE FORNECIMENTO DE ANDAIME OU PLATAFORMA</t>
  </si>
  <si>
    <t>ED-29123</t>
  </si>
  <si>
    <t>FURO EM CONCRETO, PARA ELEMENTO ESTRUTURAL DE LAJE, COM DIÂMETRO MAIORES QUE 25MM (1") E MENORES QUE 32MM(1.1/4"), EXCLUSIVE FORNECIMENTO DE ANDAIME OU PLATAFORMA</t>
  </si>
  <si>
    <t>ED-29124</t>
  </si>
  <si>
    <t>FURO EM CONCRETO, PARA ELEMENTO ESTRUTURAL DE LAJE, COM DIÂMETRO MAIORES QUE 32MM (1.1/4") E MENORES QUE 56MM(2.1/4"), EXCLUSIVE FORNECIMENTO DE ANDAIME OU PLATAFORMA</t>
  </si>
  <si>
    <t>ED-29125</t>
  </si>
  <si>
    <t>FURO EM CONCRETO, PARA ELEMENTO ESTRUTURAL DE LAJE, COM DIÂMETRO MAIORES QUE 56MM (2.1/4") E MENORES QUE 82MM(3.1/4"), EXCLUSIVE FORNECIMENTO DE ANDAIME OU PLATAFORMA</t>
  </si>
  <si>
    <t>ED-29126</t>
  </si>
  <si>
    <t>FURO EM CONCRETO, PARA ELEMENTO ESTRUTURAL DE LAJE, COM DIÂMETRO MAIORES QUE 82MM (3.1/4") E MENORES QUE 110MM(4.1/4"), EXCLUSIVE FORNECIMENTO DE ANDAIME OU PLATAFORMA</t>
  </si>
  <si>
    <t>ED-29121</t>
  </si>
  <si>
    <t>FURO EM CONCRETO, PARA ELEMENTO ESTRUTURAL DE VIGA, COM DIÂMETRO MAIORES QUE 110MM (4.1/4") E MENORES QUE 158MM(6.1/4"), EXCLUSIVE FORNECIMENTO DE ANDAIME OU PLATAFORMA</t>
  </si>
  <si>
    <t>ED-29122</t>
  </si>
  <si>
    <t>FURO EM CONCRETO, PARA ELEMENTO ESTRUTURAL DE VIGA, COM DIÂMETRO MAIORES QUE 158MM (6.1/4") E MENORES QUE 210MM(8.1/4"), EXCLUSIVE FORNECIMENTO DE ANDAIME OU PLATAFORMA</t>
  </si>
  <si>
    <t>ED-29117</t>
  </si>
  <si>
    <t>FURO EM CONCRETO, PARA ELEMENTO ESTRUTURAL DE VIGA, COM DIÂMETRO MAIORES QUE 25MM (1") E MENORES QUE 32MM(1.1/4"), EXCLUSIVE FORNECIMENTO DE ANDAIME OU PLATAFORMA</t>
  </si>
  <si>
    <t>ED-29118</t>
  </si>
  <si>
    <t>FURO EM CONCRETO, PARA ELEMENTO ESTRUTURAL DE VIGA, COM DIÂMETRO MAIORES QUE 32MM (1.1/4") E MENORES QUE 56MM(2.1/4"), EXCLUSIVE FORNECIMENTO DE ANDAIME OU PLATAFORMA</t>
  </si>
  <si>
    <t>ED-29119</t>
  </si>
  <si>
    <t>FURO EM CONCRETO, PARA ELEMENTO ESTRUTURAL DE VIGA, COM DIÂMETRO MAIORES QUE 56MM (2.1/4") E MENORES QUE 82MM(3.1/4"), EXCLUSIVE FORNECIMENTO DE ANDAIME OU PLATAFORMA</t>
  </si>
  <si>
    <t>ED-29120</t>
  </si>
  <si>
    <t>FURO EM CONCRETO, PARA ELEMENTO ESTRUTURAL DE VIGA, COM DIÂMETRO MAIORES QUE 82MM (3.1/4") E MENORES QUE 110MM(4.1/4"), EXCLUSIVE FORNECIMENTO DE ANDAIME OU PLATAFORMA</t>
  </si>
  <si>
    <t>REMOÇÃO E REASSENTAMENTO DE CALÇAMENTO EM BLOCO DE CONCRETO INTERTRAVADO OU SEXTAVADO, COM REAPROVEITAMENTO DOS BLOCOS, INCLUSIVE FORNECIMENTO COM APLICAÇÃO E REGULARIZAÇÃO MECANIZADA DE COLCHÃO DE AREIA</t>
  </si>
  <si>
    <t>CARGA MANUAL DE MATERIAL DE QUALQUER NATUREZA SOBRE CAMINHÃO, EXCLUSIVE TRANSPORTE</t>
  </si>
  <si>
    <t>CARGA MECÂNICA DE MATERIAL DE QUALQUER NATUREZA SOBRE CAMINHÃO, EXCLUSIVE TRANSPORTE</t>
  </si>
  <si>
    <t>ED-29230</t>
  </si>
  <si>
    <t>TRANSPORTE DE MATERIAL DE QUALQUER NATUREZA EM CAMINHÃO, DISTÂNCIA MAIOR QUE 1KM E MENOR OU IGUAL A 2KM, DENTRO DO PERÍMETRO URBANO, EXCLUSIVE CARGA, INCLUSIVE DESCARGA</t>
  </si>
  <si>
    <t>ED-29233</t>
  </si>
  <si>
    <t>TRANSPORTE DE MATERIAL DE QUALQUER NATUREZA EM CAMINHÃO, DISTÂNCIA MAIOR QUE 10KM E MENOR OU IGUAL A 20KM, DENTRO DO PERÍMETRO URBANO, EXCLUSIVE CARGA, INCLUSIVE DESCARGA</t>
  </si>
  <si>
    <t>ED-29231</t>
  </si>
  <si>
    <t>TRANSPORTE DE MATERIAL DE QUALQUER NATUREZA EM CAMINHÃO, DISTÂNCIA MAIOR QUE 2KM E MENOR OU IGUAL A 5KM, DENTRO DO PERÍMETRO URBANO, EXCLUSIVE CARGA, INCLUSIVE DESCARGA</t>
  </si>
  <si>
    <t>ED-29234</t>
  </si>
  <si>
    <t>TRANSPORTE DE MATERIAL DE QUALQUER NATUREZA EM CAMINHÃO, DISTÂNCIA MAIOR QUE 20KM E MENOR OU IGUAL A 30KM, DENTRO DO PERÍMETRO URBANO, EXCLUSIVE CARGA, INCLUSIVE DESCARGA</t>
  </si>
  <si>
    <t>ED-29232</t>
  </si>
  <si>
    <t>TRANSPORTE DE MATERIAL DE QUALQUER NATUREZA EM CAMINHÃO, DISTÂNCIA MAIOR QUE 5KM E MENOR OU IGUAL A 10KM, DENTRO DO PERÍMETRO URBANO, EXCLUSIVE CARGA, INCLUSIVE DESCARGA</t>
  </si>
  <si>
    <t>ED-29235</t>
  </si>
  <si>
    <t>TRANSPORTE DE MATERIAL DE QUALQUER NATUREZA EM CAMINHÃO, DISTÂNCIA MAIORES QUE 30KM, DENTRO DO PERÍMETRO URBANO, EXCLUSIVE CARGA, INCLUSIVE DESCARGA</t>
  </si>
  <si>
    <t>ED-29229</t>
  </si>
  <si>
    <t>TRANSPORTE DE MATERIAL DE QUALQUER NATUREZA EM CAMINHÃO, DISTÂNCIA MENOR OU IGUAL A 1KM, DENTRO DO PERÍMETRO URBANO, EXCLUSIVE CARGA, INCLUSIVE DESCARGA</t>
  </si>
  <si>
    <t>FOSSA SÉPTICA TIPO "A" EM CONCRETO E ALVENARIA, CONFORME DETALHE 31 (PADRÃO PRÉDIOS ESCOLARES), INCLUSIVE POÇO ABSORVENTE, CAIXA E BOTA FORA DE MATERIAL ESCAVADO</t>
  </si>
  <si>
    <t>FOSSA SÉPTICA TIPO "B" EM CONCRETO E ALVENARIA, CONFORME DETALHE 31 (PADRÃO PRÉDIOS ESCOLARES), INCLUSIVE POÇO ABSORVENTE, CAIXA E BOTA FORA DE MATERIAL ESCAVADO</t>
  </si>
  <si>
    <t>FOSSA SÉPTICA TIPO "C" EM CONCRETO E ALVENARIA, CONFORME DETALHE 31 (PADRÃO PRÉDIOS ESCOLARES), INCLUSIVE POÇO ABSORVENTE, CAIXA E BOTA FORA DE MATERIAL ESCAVADO</t>
  </si>
  <si>
    <t>FOSSA SÉPTICA TIPO "D" EM CONCRETO E ALVENARIA, CONFORME DETALHE 31 (PADRÃO PRÉDIOS ESCOLARES), INCLUSIVE POÇO ABSORVENTE, CAIXA E BOTA FORA DE MATERIAL ESCAVADO</t>
  </si>
  <si>
    <t>FOSSA SÉPTICA TIPO "E" EM CONCRETO E ALVENARIA, CONFORME DETALHE 31 (PADRÃO PRÉDIOS ESCOLARES), INCLUSIVE POÇO ABSORVENTE, CAIXA E BOTA FORA DE MATERIAL ESCAVADO</t>
  </si>
  <si>
    <t>ED-29255</t>
  </si>
  <si>
    <t>LUMINÁRIA DE ALOJAMENTO (20X20)CM, CONFORME CADERNO DE PROJETO PADRÃO PENITENCIÁRIA-MG (DETALHE E7), INCLUSIVE PINTURA ESMALTE SINTÉTICO EM SUPERFÍCIES GALVANIZADAS, DUAS (2) DEMÃOS COM UMA (1) DEMÃO DE FUNDO ANTICORROSIVO, UMA (1) LÂMPADA LED COM POTÊNCIA 9W E RECEPTÁCULO DE PORCELANA PARA LÂMPADA COM ROSCA E-27</t>
  </si>
  <si>
    <t>ED-29249</t>
  </si>
  <si>
    <t>LUMINÁRIA DE ALOJAMENTO (30X30)CM, CONFORME CADERNO DE PROJETO PADRÃO PENITENCIÁRIA-MG (DETALHE E7A), INCLUSIVE PINTURA ESMALTE SINTÉTICO EM SUPERFÍCIES GALVANIZADAS, DUAS (2) DEMÃOS COM UMA (1) DEMÃO DE FUNDO ANTICORROSIVO, UMA (1) LÂMPADA LED COM POTÊNCIA 9W E RECEPTÁCULO DE PORCELANA PARA LÂMPADA COM ROSCA E-27</t>
  </si>
  <si>
    <t>ED-29569</t>
  </si>
  <si>
    <t>PORTA DE CELA (PG1), MEDIDAS (60X210)CM, CONFORME CADERNO DE PROJETO PADRÃO PENITENCIÁRIA-MG (DETALHE EQ5A), INCLUSIVE FORNECIMENTO, INSTALAÇÃO, FERRAGENS, MARCO E PINTURA ESMALTE SINTÉTICO, DUAS (2) DEMÃOS COM UMA (1) DEMÃO DE FUNDO ANTICORROSIVO</t>
  </si>
  <si>
    <t>ED-29570</t>
  </si>
  <si>
    <t>PORTA DE CELA (PG1), MEDIDAS (70X210)CM, CONFORME CADERNO DE PROJETO PADRÃO PENITENCIÁRIA-MG (DETALHE EQ5A), INCLUSIVE FORNECIMENTO, INSTALAÇÃO, FERRAGENS, MARCO E PINTURA ESMALTE SINTÉTICO, DUAS (2) DEMÃOS COM UMA (1) DEMÃO DE FUNDO ANTICORROSIVO</t>
  </si>
  <si>
    <t>ED-29571</t>
  </si>
  <si>
    <t>PORTA DE CELA (PG1), MEDIDAS (80X210)CM, CONFORME CADERNO DE PROJETO PADRÃO PENITENCIÁRIA-MG (DETALHE EQ5A), INCLUSIVE FORNECIMENTO, INSTALAÇÃO, FERRAGENS, MARCO E PINTURA ESMALTE SINTÉTICO, DUAS (2) DEMÃOS COM UMA (1) DEMÃO DE FUNDO ANTICORROSIVO</t>
  </si>
  <si>
    <t>ED-29578</t>
  </si>
  <si>
    <t>PORTA DE GRADE (PG), CONFORME CADERNO DE PROJETO PADRÃO PENITENCIÁRIA-MG (DETALHE EQ6), INCLUSIVE FORNECIMENTO, INSTALAÇÃO, FERRAGENS E PINTURA ESMALTE SINTÉTICO, DUAS (2) DEMÃOS COM UMA (1) DEMÃO DE FUNDO ANTICORROSIVO</t>
  </si>
  <si>
    <t>ED-29576</t>
  </si>
  <si>
    <t>PORTA DE GRADE (PG), MEDIDAS (80X210)CM, CONFORME CADERNO DE PROJETO PADRÃO PENITENCIÁRIA-MG (DETALHE EQ6A), INCLUSIVE FORNECIMENTO, INSTALAÇÃO, FERRAGENS, MARCO E PINTURA ESMALTE SINTÉTICO, DUAS (2) DEMÃOS COM UMA (1) DEMÃO DE FUNDO ANTICORROSIVO</t>
  </si>
  <si>
    <t>ED-29279</t>
  </si>
  <si>
    <t>PORTÃO DE GRADE E TELA (PGT), DIMENSÃO (80X210)CM, CONFORME CADERNO DE PROJETO PADRÃO PENITENCIÁRIA-MG (DETALHE EQ6B), INCLUSIVE FORNECIMENTO, INSTALAÇÃO, FERRAGENS E PINTURA ESMALTE SINTÉTICO, DUAS (2) DEMÃOS COM UMA (1) DEMÃO DE FUNDO ANTICORROSIVO</t>
  </si>
  <si>
    <t>ED-27563</t>
  </si>
  <si>
    <t xml:space="preserve">PROTEÇÃO DE LUMINÁRIA TIPO CALHA DE SOBREPOR GRANDE, COMPRIMENTO 130CM, CONFORME CADERNO DE PROJETO PADRÃO PENITENCIÁRIA-MG - (DETALHE E10), INCLUSIVE PINTURA ESMALTE SINTÉTICO EM SUPERFÍCIES GALVANIZADAS, DUAS (2) DEMÃOS COM UMA (1) DEMÃO DE FUNDO ANTICORROSIVO
</t>
  </si>
  <si>
    <t>ED-29273</t>
  </si>
  <si>
    <t>PROTEÇÃO PARA VÁLVULA DESCARGA, DIMENSÃO (12X12)CM, CONFORME CADERNO DE PROJETO PADRÃO PENITENCIÁRIA-MG (DETALHE D41), INCLUSIVE CHUMBADORES, FIXAÇÃO  E PINTURA ESMALTE SINTÉTICO EM SUPERFÍCIES GALVANIZADAS, DUAS (2) DEMÃOS COM UMA (1) DEMÃO DE FUNDO ANTICORROSIVO</t>
  </si>
  <si>
    <t>ED-29275</t>
  </si>
  <si>
    <t>SETEIRA DE GRADE TIPO S, COMPRIMENTO DE 115CM, CONFORME CADERNO DE PROJETO PADRÃO PENITENCIÁRIA-MG (DETALHE EQ17B), INCLUSIVE FORNECIMENTO, INSTALAÇÃO E PINTURA ESMALTE SINTÉTICO, DUAS (2) DEMÃOS COM UMA (1) DEMÃO DE FUNDO ANTICORROSIVO</t>
  </si>
  <si>
    <t>ED-29253</t>
  </si>
  <si>
    <t>TRAVA DE SEGURANÇA, INSTALADA EM ALVENARIA, CONFORME CADERNO DE PROJETO PADRÃO PENITENCIÁRIA-MG (DETALHE E5), INCLUSIVE INSTALAÇÃO E PINTURA ESMALTE SINTÉTICO EM SUPERFÍCIES GALVANIZADAS, DUAS (2) DEMÃOS COM UMA (1) DEMÃO DE FUNDO ANTICORROSIVO</t>
  </si>
  <si>
    <t>MARCO DE CONCRETO ARMADO JUNTO ÀS PORTAS DE CELA E/OU ALOJAMENTO - INCLUSO FÔRMA, DESFORMA, AÇO E CONCRETO FCK = 20 MPA</t>
  </si>
  <si>
    <t>APLICAÇÃO DE CONCRETO EM FUNDAÇÃO OU LASTRO, INCLUSIVE ESPALHAMENTO, ADENSAMENTO E ACABAMENTO</t>
  </si>
  <si>
    <t>CONCRETO ESTRUTURAL, PREPARADO EM OBRA COM BETONEIRA, CONTROLE "A", COM FCK 20MPA, BRITA Nº (1), CONSISTÊNCIA PARA VIBRAÇÃO (FABRICAÇÃO)</t>
  </si>
  <si>
    <t>CONCRETO ESTRUTURAL, PREPARADO EM OBRA COM BETONEIRA, CONTROLE "A", COM FCK 20MPA, BRITA Nº (1 E 2), CONSISTÊNCIA PARA VIBRAÇÃO (FABRICAÇÃO)</t>
  </si>
  <si>
    <t>CONCRETO ESTRUTURAL, PREPARADO EM OBRA COM BETONEIRA, CONTROLE "A", COM FCK 25MPA, BRITA Nº (1), CONSISTÊNCIA PARA VIBRAÇÃO (FABRICAÇÃO)</t>
  </si>
  <si>
    <t>CONCRETO ESTRUTURAL, PREPARADO EM OBRA COM BETONEIRA, CONTROLE "A", COM FCK 25MPA, BRITA Nº (1 E 2), CONSISTÊNCIA PARA VIBRAÇÃO (FABRICAÇÃO)</t>
  </si>
  <si>
    <t>CONCRETO ESTRUTURAL, PREPARADO EM OBRA COM BETONEIRA, CONTROLE "A", COM FCK 30MPA, BRITA Nº (1), CONSISTÊNCIA PARA VIBRAÇÃO (FABRICAÇÃO)</t>
  </si>
  <si>
    <t>CONCRETO ESTRUTURAL, PREPARADO EM OBRA COM BETONEIRA, CONTROLE "A", COM FCK 30MPA, BRITA Nº (1 E 2), CONSISTÊNCIA PARA VIBRAÇÃO (FABRICAÇÃO)</t>
  </si>
  <si>
    <t>CONCRETO ESTRUTURAL, PREPARADO EM OBRA COM BETONEIRA, CONTROLE "A", COM FCK 35MPA, BRITA Nº (1), CONSISTÊNCIA PARA VIBRAÇÃO (FABRICAÇÃO)</t>
  </si>
  <si>
    <t>CONCRETO ESTRUTURAL, PREPARADO EM OBRA COM BETONEIRA, CONTROLE "A", COM FCK 35MPA, BRITA Nº (1 E 2), CONSISTÊNCIA PARA VIBRAÇÃO (FABRICAÇÃO)</t>
  </si>
  <si>
    <t>CONCRETO ESTRUTURAL, PREPARADO EM OBRA COM BETONEIRA, CONTROLE "A", COM FCK 40MPA, BRITA Nº (1), CONSISTÊNCIA PARA VIBRAÇÃO (FABRICAÇÃO)</t>
  </si>
  <si>
    <t>CONCRETO ESTRUTURAL, PREPARADO EM OBRA COM BETONEIRA, CONTROLE "A", COM FCK 40MPA, BRITA Nº (1 E 2), CONSISTÊNCIA PARA VIBRAÇÃO (FABRICAÇÃO)</t>
  </si>
  <si>
    <t>CONCRETO ESTRUTURAL, PREPARADO EM OBRA COM BETONEIRA, CONTROLE "B", COM FCK 20MPA, BRITA Nº (1 E 2), CONSISTÊNCIA PARA VIBRAÇÃO (FABRICAÇÃO)</t>
  </si>
  <si>
    <t>CONCRETO ESTRUTURAL, PREPARADO EM OBRA COM BETONEIRA, CONTROLE "B", COM FCK 25MPA, BRITA Nº (1 E 2), CONSISTÊNCIA PARA VIBRAÇÃO (FABRICAÇÃO)</t>
  </si>
  <si>
    <t>CONCRETO NÃO ESTRUTURAL, PREPARADO EM OBRA COM BETONEIRA, CONTROLE "A", COM FCK 15MPA, BRITA Nº (1), CONSISTÊNCIA PARA VIBRAÇÃO (FABRICAÇÃO)</t>
  </si>
  <si>
    <t>CONCRETO NÃO ESTRUTURAL, PREPARADO EM OBRA COM BETONEIRA, CONTROLE "A", COM FCK 15MPA, BRITA Nº (1 E 2), CONSISTÊNCIA PARA VIBRAÇÃO (FABRICAÇÃO)</t>
  </si>
  <si>
    <t>CONCRETO NÃO ESTRUTURAL, PREPARADO EM OBRA COM BETONEIRA, CONTROLE "B", COM FCK 10MPA, BRITA Nº (1 E 2), CONSISTÊNCIA PARA VIBRAÇÃO (FABRICAÇÃO)</t>
  </si>
  <si>
    <t>CONCRETO NÃO ESTRUTURAL, PREPARADO EM OBRA COM BETONEIRA, CONTROLE "B", COM FCK 13,5MPA, BRITA Nº (1 E 2), CONSISTÊNCIA PARA VIBRAÇÃO (FABRICAÇÃO)</t>
  </si>
  <si>
    <t>CONCRETO NÃO ESTRUTURAL, PREPARADO EM OBRA COM BETONEIRA, CONTROLE "B", COM FCK 15MPA, BRITA Nº (1 E 2), CONSISTÊNCIA PARA VIBRAÇÃO (FABRICAÇÃO)</t>
  </si>
  <si>
    <t>CONCRETO NÃO ESTRUTURAL, PREPARADO EM OBRA COM BETONEIRA, CONTROLE "B", COM FCK 18MPA, BRITA Nº (1 E 2), CONSISTÊNCIA PARA VIBRAÇÃO (FABRICAÇÃO)</t>
  </si>
  <si>
    <t>CONCRETO NÃO ESTRUTURAL, PREPARADO EM OBRA COM BETONEIRA, CONTROLE "B", COM FCK 9MPA, BRITA Nº (1 E 2), CONSISTÊNCIA PARA VIBRAÇÃO (FABRICAÇÃO)</t>
  </si>
  <si>
    <t>FÔRMA PARA VIGA-CINTA/BLOCO COM CHAPA DE COMPENSADO PLASTIFICADO, ESP. 12MM (DESMONTAGEM)</t>
  </si>
  <si>
    <t>FÔRMA PARA VIGA-CINTA/BLOCO COM CHAPA DE COMPENSADO PLASTIFICADO, ESP. 12MM (FABRICAÇÃO)</t>
  </si>
  <si>
    <t>FÔRMA PARA VIGA-CINTA/BLOCO COM CHAPA DE COMPENSADO PLASTIFICADO, ESP. 12MM (MONTAGEM)</t>
  </si>
  <si>
    <t>FÔRMA PARA VIGA-CINTA/BLOCO COM CHAPA DE COMPENSADO RESINADO, ESP. 12MM (DESMONTAGEM)</t>
  </si>
  <si>
    <t>FÔRMA PARA VIGA-CINTA/BLOCO COM CHAPA DE COMPENSADO RESINADO, ESP. 12MM (FABRICAÇÃO)</t>
  </si>
  <si>
    <t>FÔRMA PARA VIGA-CINTA/BLOCO COM CHAPA DE COMPENSADO RESINADO, ESP. 12MM (MONTAGEM)</t>
  </si>
  <si>
    <t>FÔRMA PARA VIGA-CINTA/BLOCO DE MADEIRA COM TÁBUA E SARRAFO (DESMONTAGEM)</t>
  </si>
  <si>
    <t>FÔRMA PARA VIGA-CINTA/BLOCO DE MADEIRA COM TÁBUA E SARRAFO (FABRICAÇÃO)</t>
  </si>
  <si>
    <t>FÔRMA PARA VIGA-CINTA/BLOCO DE MADEIRA COM TÁBUA E SARRAFO (MONTAGEM)</t>
  </si>
  <si>
    <t>LANÇAMENTO DE CONCRETO EM FUNDAÇÃO OU LASTRO, INCLUSIVE TRANSPORTE ATÉ O LOCAL DE APLICAÇÃO, EXCLUSIVE APLICAÇÃO</t>
  </si>
  <si>
    <t>TRANSPORTE, LANÇAMENTO E ADENSAMENTO DE CONCRETO EM RADIER, PISO OU ELEMENTO PRÉ-MOLDADO, INCLUSIVE ACABAMENTO</t>
  </si>
  <si>
    <t>ED-29739</t>
  </si>
  <si>
    <t>ENGENHEIRO/ARQUITETO, NÍVEL CONSULTOR ESPECIAL, INCLUSIVE ENCARGOS COMPLEMENTARES</t>
  </si>
  <si>
    <t>ENGENHEIRO/ARQUITETO, NÍVEL CONSULTOR, INCLUSIVE ENCARGOS COMPLEMENTARES</t>
  </si>
  <si>
    <t>ENGENHEIRO/ARQUITETO, NÍVEL COORDENADOR, INCLUSIVE ENCARGOS COMPLEMENTARES</t>
  </si>
  <si>
    <t>ENGENHEIRO/ARQUITETO, NÍVEL JÚNIOR, INCLUSIVE ENCARGOS COMPLEMENTARES</t>
  </si>
  <si>
    <t>ENGENHEIRO/ARQUITETO, NÍVEL PLENO, INCLUSIVE ENCARGOS COMPLEMENTARES</t>
  </si>
  <si>
    <t>ENGENHEIRO/ARQUITETO, NÍVEL SÊNIOR, INCLUSIVE ENCARGOS COMPLEMENTARES</t>
  </si>
  <si>
    <t>TÉCNICO DE NÍVEL MÉDIO, INCLUSIVE ENCARGOS COMPLEMENTARES</t>
  </si>
  <si>
    <t>MOBILIZAÇÃO E DESMOBILIZAÇÃO DE EQUIPAMENTO DE SONDAGEM A PERCUSSÃO COM ENSAIO DE PENETRAÇÃO PADRÃO (SPT) - (CUSTO FIXO)</t>
  </si>
  <si>
    <t>MOBILIZAÇÃO E DESMOBILIZAÇÃO DE EQUIPAMENTO DE SONDAGEM A PERCUSSÃO COM ENSAIO DE PENETRAÇÃO PADRÃO (SPT) - (CUSTO VARIÁVEL), EXCLUSIVE CUSTO FIXO</t>
  </si>
  <si>
    <t>SONDAGEM A PERCUSSÃO COM ENSAIO DE PENETRAÇÃO PADRÃO (SPT), DIÂMETRO 2.1/2", EXCLUSIVE MOBILIZAÇÃO E DESMOBILIZAÇÃO</t>
  </si>
  <si>
    <t>CAIXA ESTANQUE AQUATIC 4X2"</t>
  </si>
  <si>
    <t>CAMPAINHA DE EMBUTIR EM CAIXA 2X4", DO TIPO CIGARRA, 127V</t>
  </si>
  <si>
    <t>CAIXA PRÉ MOLDADA PARA ATERRAMENTO COM TAMPA DE CONCRETO 25 X 25 X 50 CM, INCLUSIVE ESCAVAÇÃO E BOTA FORA</t>
  </si>
  <si>
    <t>VLC SLIM CLASSE 1 275V 12,5/60KA</t>
  </si>
  <si>
    <t>TUBO DE CONCRETO PARA DRENO SIMPLES OU POROSO, Ø 150 MM</t>
  </si>
  <si>
    <t>CILINDRO DE PRESSÃO OU MOLA PNEUMÁTICA DE DIÂMETRO 150MM, COMPRIMENTO DE 1,20M COM GARRAS PARA FIXAÇÃO NA PAREDE</t>
  </si>
  <si>
    <t>VÁLVULA DE ESFERA TRIPARTIDA COM ROSCA NPT, CLASSE 300LBS - 1/2"</t>
  </si>
  <si>
    <t>VÁLVULA DE ESFERA TRIPARTIDA COM ROSCA NPT, CLASSE 300LBS - 3/4"</t>
  </si>
  <si>
    <t>MANÔMETRO DE PRESSÃO PARA AR COMPRIMIDO 15 A 600 MBAR, COM ROSCA, 1/2 NPT</t>
  </si>
  <si>
    <t>MANÔMETRO DE PRESSÃO PARA AR COMPRIMIDO 15 A 600 MBAR, COM ROSCA, 1/4 NPT</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</si>
  <si>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</si>
  <si>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</si>
  <si>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</si>
  <si>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JC1 - (340 X 145 CM) BASCULANTE DE FERRO ASSENTADA COM PARAFUSOS E BUCHA, CONFORME DETALHE E ESPECIFICAÇÕES</t>
  </si>
  <si>
    <t>JC1 - (345 X 145 CM) BASCULANTE DE FERRO ASSENTADA COM PARAFUSOS E BUCHA, 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</si>
  <si>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</si>
  <si>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</si>
  <si>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</si>
  <si>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</si>
  <si>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PV - (165 X 90 CM) PORTA COMPLETA, 2 FOLHAS, ESTRUTURA EM CHAPA, MARCO EM CHAPA DOBRADA, ASSENTADA , CONFORME DETALHES E ESPECIFICAÇÕES</t>
  </si>
  <si>
    <t>P8 (83 CM X 60 CM) PORTINHOLA EM COMPENSADO PINTADO COM TRINCO, CONFORME DETALHE 33-D AGOSTO 2001 PROJETO PADRÃO DER-MG</t>
  </si>
  <si>
    <t>BLOCO ARMADO EM CONCRETO 20 MPA, INCLUSIVE LASTRO 5 CM EM CONCRETO MAGRO 9 MPA, FÔRMAS LATERAIS E DESFORMA</t>
  </si>
  <si>
    <t>CINTA ARMADA EM CONCRETO 20 MPA, INCLUSIVE LASTRO 5 CM EM CONCRETO MAGRO 9 MPA, FÔRMAS LATERAIS E DESFORMA</t>
  </si>
  <si>
    <t>CINTA DE CONCRETO ARMADO APARENTE (17X10CM), 20MPA, EM GUARDA-CORPO E PEITORIL, NAS CIRCULAÇÕES, INCLUSIVE FORMA E ARMAÇÃO</t>
  </si>
  <si>
    <t>CINTA DE CONCRETO ARMADO (10 X 10 CM) 20 MPA, EM GUARDA- CORPO, INCLUSIVE FORMA E AÇO, NAS CIRCULAÇÕES</t>
  </si>
  <si>
    <t>ESCADA DE CONCRETO 20 MPA, APARENTE, ESPELHO = 16,3 CM, ARMAÇÃO, FÔRMA PLASTIFICADA, ESCORAMENTO E DESFORMA</t>
  </si>
  <si>
    <t>LAJE MACIÇA 15 CM DE CONCRETO 13,5 MPA COM ADITIVO IMPERMEABILIZANTE, ARMAÇÃO, FÔRMA , DESFORMA ( FUNDO CAIXA DÁGUA E COBERTURA)</t>
  </si>
  <si>
    <t>LAJE 10 CM MACIÇA DE CONCRETO 20 MPA, COM ARMAÇÃO, FÔRMA RESINADA, ESCORAMENTO E DESFORMA</t>
  </si>
  <si>
    <t>LAJE 8 CM MACIÇA DE CONCRETO 20MPA, COM ARMAÇÃO, FÔRMA RESINADA. ESCORAMENTO E DESFORMA</t>
  </si>
  <si>
    <t>PAREDE 15 CM CONCRETO 20 MPA COM ADITIVO IMPERMEABILIZANTE, ARMAÇÃO, FÔRMA, DESFORMA (PAREDE DA CAIXA DÁGUA)</t>
  </si>
  <si>
    <t>PILAR EM CONCRETO APARENTE 20 MPA, INCLUSIVE ARMAÇÃO, FÔRMA PLASTIFICADA E DESFORMA</t>
  </si>
  <si>
    <t>PILARETE DE CONCRETO 17 X 20 CM CONCRETO 20 MPA, APARENTE NA FACE EXTERNA , INCLUSIVE FORMA E AÇO, EM GUARDA - CORPO NAS CIRCULAÇÕES</t>
  </si>
  <si>
    <t>VIGA DE 0,21 A 0,35 M DE LARGURA EM CONCRETO 20MPA, APARENTE, ARMAÇÃO, FÔRMA PLASTIFICADA, ESCORAMENTO E DESFORMA</t>
  </si>
  <si>
    <t>POÇO ABSORVENTE DE D = 150 CM X 3 M, REVESTIDO EM ALVENARIA DE TIJOLO REQUEIMADO, FUNDO DE AREIA E BRITA E TAMPA EM LAJE ESP. = 8 CM, INCLUSIVE BOTA FORA DE MATERIAL ESCAVADO</t>
  </si>
  <si>
    <t>AC-ARMÁRIO (71 X 52 X 350 CM) EM MADEIRA MACIÇA, COM PORTAS E PUXADORES, SOB BANCADA DO LABORATORIO COM PRATELEIRA, REVESTIDO EM LAMINADO MELAMÍNICO</t>
  </si>
  <si>
    <t>QUADRO PARA PINCEL ATÔMICO, EM CHAPA RESINADA (310 X 131 CM), COMPLETO</t>
  </si>
  <si>
    <t>PORTA DE ABRIR EM BARRAS TRANSVERSAIS DE FERRO CHATO SAE 1045 2" X 5/16" REVESTIDA EM CHAPA 14 SAE 1020 - PADRÃO SEDS</t>
  </si>
  <si>
    <t>LIXAMENTO DE SUPERFÍCIE DE CONCRETO MANUAL PARA PREPARAÇÃO E CONSERVAÇÃO</t>
  </si>
  <si>
    <t>ESCALONAMENTO DE TALUDES DE ATERRO</t>
  </si>
  <si>
    <t>ESPALHAMENTO DE MATERIAL EM BOTA-FORA</t>
  </si>
  <si>
    <t>BACIA DE ACUMULAÇÃO TIPO I (JUSANTE DE SAÍDAS D'ÁGUA E VALETAS DE PROTEÇÃO)</t>
  </si>
  <si>
    <t>BACIA DE ACUMULAÇÃO TIPO II (JUSANTE DE BUEIROS DE GREIDE)</t>
  </si>
  <si>
    <t>BUEIRO DUPLO CELULAR DE CONCRETO PADRÃO DER/MG. PARA ALTURA DE ATERRO DE 0 A 5,00 M. BDCC (2,00 X 1,50)M - BOCA (EXECUÇÃO, INCLUINDO FORNECIMENTO E TRANSPORTE DE TODOS OS MATERIAIS, EXCLUSIVE ESCAVAÇÃO E COMPACTAÇÃO)</t>
  </si>
  <si>
    <t>BUEIRO DUPLO CELULAR DE CONCRETO PADRÃO DER/MG. PARA ALTURA DE ATERRO DE 0 A 5,00 M. BDCC (2,00 X 1,50)M - CORPO (EXECUÇÃO, INCLUINDO FORNECIMENTO E TRANSPORTE DE TODOS OS MATERIAIS, EXCLUSIVE ESCAVAÇÃO E COMPACTAÇÃO)</t>
  </si>
  <si>
    <t>BUEIRO DUPLO CELULAR DE CONCRETO PADRÃO DER/MG. PARA ALTURA DE ATERRO DE 0 A 5,00 M. BDCC (2,50 X 2,50)M - BOCA (EXECUÇÃO, INCLUINDO FORNECIMENTO E TRANSPORTE DE TODOS OS MATERIAIS, EXCLUSIVE ESCAVAÇÃO E COMPACTAÇÃO)</t>
  </si>
  <si>
    <t>BUEIRO DUPLO CELULAR DE CONCRETO PADRÃO DER/MG. PARA ALTURA DE ATERRO DE 0 A 5,00 M. BDCC (2,50 X 2,50)M - CORPO (EXECUÇÃO, INCLUINDO FORNECIMENTO E TRANSPORTE DE TODOS OS MATERIAIS, EXCLUSIVE ESCAVAÇÃO E COMPACTAÇÃO)</t>
  </si>
  <si>
    <t>BUEIRO DUPLO CELULAR DE CONCRETO PADRÃO DER/MG. PARA ALTURA DE ATERRO DE 0 A 5,00 M. BDCC (3,00 X 3,00)M - BOCA (EXECUÇÃO, INCLUINDO FORNECIMENTO E TRANSPORTE DE TODOS OS MATERIAIS, EXCLUSIVE ESCAVAÇÃO E COMPACTAÇÃO)</t>
  </si>
  <si>
    <t>BUEIRO DUPLO CELULAR DE CONCRETO PADRÃO DER/MG. PARA ALTURA DE ATERRO DE 0 A 5,00 M. BDCC (3,00 X 3,00)M - CORPO (EXECUÇÃO, INCLUINDO FORNECIMENTO E TRANSPORTE DE TODOS OS MATERIAIS, EXCLUSIVE ESCAVAÇÃO E COMPACTAÇÃO)</t>
  </si>
  <si>
    <t>BUEIRO DUPLO TUBULAR  DE CONCRETO, CLASSE CA-2.  BDTC Ø 1,20 M - CORPO (EXECUÇÃO, INCLUINDO FORNECIMENTO E TRANSPORTE DE TODOS OS MATERIAIS E BERÇO, EXCLUSIVE ESCAVAÇÃO E COMPACTAÇÃO)</t>
  </si>
  <si>
    <t>BUEIRO DUPLO TUBULAR DE CONCRETO, BDTC Ø 1,00 M - BOCA (EXECUÇÃO, INCLUINDO FORNECIMENTO E TRANSPORTE DE TODOS OS MATERIAIS, EXCLUSIVE ESCAVAÇÃO E COMPACTAÇÃO)</t>
  </si>
  <si>
    <t>BUEIRO DUPLO TUBULAR DE CONCRETO, BDTC Ø 1,20 M - BOCA (EXECUÇÃO, INCLUINDO FORNECIMENTO E TRANSPORTE DE TODOS OS MATERIAIS, EXCLUSIVE ESCAVAÇÃO E COMPACTAÇÃO)</t>
  </si>
  <si>
    <t>BUEIRO DUPLO TUBULAR DE CONCRETO, CLASSE CA-1. BDTC Ø 1,00 M - CORPO (EXECUÇÃO, INCLUINDO FORNECIMENTO E TRANSPORTE DE TODOS OS MATERIAIS E BERÇO, EXCLUSIVE ESCAVAÇÃO E COMPACTAÇÃO)</t>
  </si>
  <si>
    <t>BUEIRO DUPLO TUBULAR DE CONCRETO, CLASSE CA-1. BDTC Ø 1,20 M - CORPO (EXECUÇÃO, INCLUINDO FORNECIMENTO E TRANSPORTE DE TODOS OS MATERIAIS E BERÇO, EXCLUSIVE ESCAVAÇÃO E COMPACTAÇÃO)</t>
  </si>
  <si>
    <t>BUEIRO DUPLO TUBULAR DE CONCRETO, CLASSE CA-3. BDTC Ø 1,20 M - CORPO (EXECUÇÃO, INCLUINDO FORNECIMENTO E TRANSPORTE DE TODOS OS MATERIAIS E BERÇO, EXCLUSIVE ESCAVAÇÃO E COMPACTAÇÃO)</t>
  </si>
  <si>
    <t>BUEIRO SIMPLES CELULAR DE CONCRETO PADRÃO DER/MG. PARA ALTURA DE ATERRO DE 0 A 5,00 M. BSCC (1,50 X 1,00)M - BOCA (EXECUÇÃO, INCLUINDO FORNECIMENTO E TRANSPORTE DE TODOS OS MATERIAIS, EXCLUSIVE ESCAVAÇÃO E COMPACTAÇÃO)</t>
  </si>
  <si>
    <t>BUEIRO SIMPLES CELULAR DE CONCRETO PADRÃO DER/MG. PARA ALTURA DE ATERRO DE 0 A 5,00 M. BSCC (1,50 X 1,50)M - BOCA (EXECUÇÃO, INCLUINDO FORNECIMENTO E TRANSPORTE DE TODOS OS MATERIAIS, EXCLUSIVE ESCAVAÇÃO E COMPACTAÇÃO)</t>
  </si>
  <si>
    <t>BUEIRO SIMPLES CELULAR DE CONCRETO PADRÃO DER/MG. PARA ALTURA DE ATERRO DE 0 A 5,00 M. BSCC (1,50 X 1,50)M - CORPO (EXECUÇÃO, INCLUINDO FORNECIMENTO E TRANSPORTE DE TODOS OS MATERIAIS, EXCLUSIVE ESCAVAÇÃO E COMPACTAÇÃO)</t>
  </si>
  <si>
    <t>BUEIRO SIMPLES CELULAR DE CONCRETO PADRÃO DER/MG. PARA ALTURA DE ATERRO DE 0 A 5,00 M. BSCC (1,50 X 2,00)M - BOCA (EXECUÇÃO, INCLUINDO FORNECIMENTO E TRANSPORTE DE TODOS OS MATERIAIS, EXCLUSIVE ESCAVAÇÃO E COMPACTAÇÃO)</t>
  </si>
  <si>
    <t>BUEIRO SIMPLES CELULAR DE CONCRETO PADRÃO DER/MG. PARA ALTURA DE ATERRO DE 0 A 5,00 M. BSCC (2,00 X 2,00)M - BOCA (EXECUÇÃO, INCLUINDO FORNECIMENTO E TRANSPORTE DE TODOS OS MATERIAIS, EXCLUSIVE ESCAVAÇÃO E COMPACTAÇÃO)</t>
  </si>
  <si>
    <t>BUEIRO SIMPLES CELULAR DE CONCRETO PADRÃO DER/MG. PARA ALTURA DE ATERRO DE 0 A 5,00 M. BSCC (2,00 X 2,00)M - CORPO (EXECUÇÃO, INCLUINDO FORNECIMENTO E TRANSPORTE DE TODOS OS MATERIAIS, EXCLUSIVE ESCAVAÇÃO E COMPACTAÇÃO)</t>
  </si>
  <si>
    <t>BUEIRO SIMPLES CELULAR DE CONCRETO PADRÃO DER/MG. PARA ALTURA DE ATERRO DE 0 A 5,00 M. BSCC (2,00 X 2,50)M - BOCA (EXECUÇÃO, INCLUINDO FORNECIMENTO E TRANSPORTE DE TODOS OS MATERIAIS, EXCLUSIVE ESCAVAÇÃO E COMPACTAÇÃO)</t>
  </si>
  <si>
    <t>BUEIRO SIMPLES CELULAR DE CONCRETO PADRÃO DER/MG. PARA ALTURA DE ATERRO DE 0 A 5,00 M. BSCC (2,00 X 2,50)M - CORPO (EXECUÇÃO, INCLUINDO FORNECIMENTO E TRANSPORTE DE TODOS OS MATERIAIS, EXCLUSIVE ESCAVAÇÃO E COMPACTAÇÃO)</t>
  </si>
  <si>
    <t>BUEIRO SIMPLES CELULAR DE CONCRETO PADRÃO DER/MG. PARA ALTURA DE ATERRO DE 0 A 5,00 M. BSCC (2,50 X 2,50)M - BOCA (EXECUÇÃO, INCLUINDO FORNECIMENTO E TRANSPORTE DE TODOS OS MATERIAIS, EXCLUSIVE ESCAVAÇÃO E COMPACTAÇÃO)</t>
  </si>
  <si>
    <t>BUEIRO SIMPLES CELULAR DE CONCRETO PADRÃO DER/MG. PARA ALTURA DE ATERRO DE 0 A 5,00 M. BSCC (2,50 X 2,50)M - CORPO (EXECUÇÃO, INCLUINDO FORNECIMENTO E TRANSPORTE DE TODOS OS MATERIAIS, EXCLUSIVE ESCAVAÇÃO E COMPACTAÇÃO)</t>
  </si>
  <si>
    <t>BUEIRO SIMPLES TUBULAR  DE CONCRETO, CLASSE CA-2.  BSTC Ø 0,80 M  - CORPO (EXECUÇÃO, INCLUINDO FORNECIMENTO E TRANSPORTE DE TODOS OS MATERIAIS E BERÇO, EXCLUSIVE ESCAVAÇÃO E COMPACTAÇÃO)</t>
  </si>
  <si>
    <t>BUEIRO SIMPLES TUBULAR  DE CONCRETO, CLASSE CA-2.  BSTC Ø 1,00 M - CORPO (EXECUÇÃO, INCLUINDO FORNECIMENTO E TRANSPORTE DE TODOS OS MATERIAIS E BERÇO, EXCLUSIVE ESCAVAÇÃO E COMPACTAÇÃO)</t>
  </si>
  <si>
    <t>BUEIRO SIMPLES TUBULAR  DE CONCRETO, CLASSE CA-2.  BSTC Ø 1,20 M  - CORPO (EXECUÇÃO, INCLUINDO FORNECIMENTO E TRANSPORTE DE TODOS OS MATERIAIS E BERÇO, EXCLUSIVE ESCAVAÇÃO E COMPACTAÇÃO)</t>
  </si>
  <si>
    <t>BUEIRO SIMPLES TUBULAR DE CONCRETO, BSTC Ø 0,60 M - BOCA (EXECUÇÃO, INCLUINDO FORNECIMENTO E TRANSPORTE DE TODOS OS MATERIAIS, EXCLUSIVE ESCAVAÇÃO E COMPACTAÇÃO)</t>
  </si>
  <si>
    <t>BUEIRO SIMPLES TUBULAR DE CONCRETO, BSTC Ø 0,80 M - BOCA (EXECUÇÃO, INCLUINDO FORNECIMENTO E TRANSPORTE DE TODOS OS MATERIAIS, EXCLUSIVE ESCAVAÇÃO E COMPACTAÇÃO)</t>
  </si>
  <si>
    <t>BUEIRO SIMPLES TUBULAR DE CONCRETO. BSTC Ø 1,00 M - BOCA (EXECUÇÃO, INCLUINDO FORNECIMENTO E TRANSPORTE DE TODOS OS MATERIAIS, EXCLUSIVE ESCAVAÇÃO E COMPACTAÇÃO)</t>
  </si>
  <si>
    <t>BUEIRO SIMPLES TUBULAR DE CONCRETO. BSTC Ø 1,20 M - BOCA (EXECUÇÃO, INCLUINDO FORNECIMENTO E TRANSPORTE DE TODOS OS MATERIAIS, EXCLUSIVE ESCAVAÇÃO E COMPACTAÇÃO)</t>
  </si>
  <si>
    <t>BUEIRO SIMPLES TUBULAR DE CONCRETO CLASSE CA-1. BSTC Ø 0,40 M - CORPO (EXECUÇÃO, INCLUINDO FORNECIMENTO E TRANSPORTE DE TODOS OS MATERIAIS E BERÇO, EXCLUSIVE ESCAVAÇÃO E COMPACTAÇÃO)</t>
  </si>
  <si>
    <t>BUEIRO SIMPLES TUBULAR DE CONCRETO, CLASSE CA-1. BSTC Ø 0,60 M - CORPO (EXECUÇÃO, INCLUINDO FORNECIMENTO E TRANSPORTE DE TODOS OS MATERIAIS E BERÇO, EXCLUSIVE ESCAVAÇÃO E COMPACTAÇÃO)</t>
  </si>
  <si>
    <t>BUEIRO SIMPLES TUBULAR DE CONCRETO, CLASSE CA-1. BSTC Ø 0,80 M - CORPO (EXECUÇÃO, INCLUINDO FORNECIMENTO E TRANSPORTE DE TODOS OS MATERIAIS E BERÇO, EXCLUSIVE ESCAVAÇÃO E COMPACTAÇÃO)</t>
  </si>
  <si>
    <t>BUEIRO SIMPLES TUBULAR DE CONCRETO, CLASSE CA-1. BSTC Ø 1,00 M - CORPO (EXECUÇÃO, INCLUINDO FORNECIMENTO E TRANSPORTE DE TODOS OS MATERIAIS E BERÇO, EXCLUSIVE ESCAVAÇÃO E COMPACTAÇÃO)</t>
  </si>
  <si>
    <t>BUEIRO SIMPLES TUBULAR DE CONCRETO, CLASSE CA-1. BSTC Ø 1,20 M - CORPO (EXECUÇÃO, INCLUINDO FORNECIMENTO E TRANSPORTE DE TODOS OS MATERIAIS E BERÇO, EXCLUSIVE ESCAVAÇÃO E COMPACTAÇÃO)</t>
  </si>
  <si>
    <t>BUEIRO SIMPLES TUBULAR DE CONCRETO, CLASSE CA-3. BSTC Ø 0,80 M - CORPO (EXECUÇÃO, INCLUINDO FORNECIMENTO E TRANSPORTE DE TODOS OS MATERIAIS E BERÇO, EXCLUSIVE ESCAVAÇÃO E COMPACTAÇÃO)</t>
  </si>
  <si>
    <t>BUEIRO SIMPLES TUBULAR DE CONCRETO, CLASSE CA-3. BSTC Ø 1,00 M - CORPO (EXECUÇÃO, INCLUINDO FORNECIMENTO E TRANSPORTE DE TODOS OS MATERIAIS E BERÇO, EXCLUSIVE ESCAVAÇÃO E COMPACTAÇÃO)</t>
  </si>
  <si>
    <t>BUEIRO TRIPLO CELULAR DE CONCRETO PADRÃO DER/MG. PARA ALTURA DE ATERRO DE 0 A 5,00 M.  BTCC (2,50 X 2,50)M - CORPO (EXECUÇÃO, INCLUINDO FORNECIMENTO E TRANSPORTE DE TODOS OS MATERIAIS, EXCLUSIVE ESCAVAÇÃO E COMPACTAÇÃO)</t>
  </si>
  <si>
    <t>COLCHÃO DRENANTE DE BRITA COM GEOTEXTIL NÃO TECIDO (EXECUÇÃO,  INCLUINDO  ESPALHAMENTO E FORNECIMENTO DE TODOS OS MATERIAIS, EXCETO TRANSPORTE DOS AGREGADOS)</t>
  </si>
  <si>
    <t>SARJETA DE CONCRETO EM ATERRO, TIPO DR.SCA-X/Y. LARGURA = 100 CM TIPO 70/10 (EXECUÇÃO, INCLUINDO ESCAVAÇÃO, FORNECIMENTO E TRANSPORTE DE TODOS OS MATERIAIS)</t>
  </si>
  <si>
    <t>SARJETA DE CONCRETO EM ATERRO, TIPO DR.SCA-X/Y. LARGURA = 90 CM TIPO 60/30 (EXECUÇÃO, INCLUINDO ESCAVAÇÃO, FORNECIMENTO E TRANSPORTE DE TODOS OS MATERIAIS)</t>
  </si>
  <si>
    <t>SARJETA DE CONCRETO EM CORTE TIPO DR.SCC-X/Y. LARGURA = 100 CM TIPO 90/10 (EXECUÇÃO, INCLUINDO ESCAVAÇÃO, FORNECIMENTO E TRANSPORTE DE TODOS OS MATERIAIS)</t>
  </si>
  <si>
    <t>SARJETA DE CONCRETO EM CORTE TIPO DR.SCC-X/Y. LARGURA = 100 CM TIPO 90/15 (EXECUÇÃO, INCLUINDO ESCAVAÇÃO, FORNECIMENTO E TRANSPORTE DE TODOS OS MATERIAIS)</t>
  </si>
  <si>
    <t>SARJETA DE CONCRETO EM CORTE TIPO DR.SCC-X/Y. LARGURA = 90 CM TIPO 80/30 (EXECUÇÃO, INCLUINDO ESCAVAÇÃO, FORNECIMENTO E TRANSPORTE DE TODOS OS MATERIAIS)</t>
  </si>
  <si>
    <t>SARJETA DE TERRA EM CORTE TIPO DR.SCT- X/Y. LARGURA = 100 CM TIPO 100/25 (EXECUÇÃO, INCLUINDO ESCAVAÇÃO)</t>
  </si>
  <si>
    <t>VALETA DE PROTEÇÃO DE ATERRO TIPO DR.VPA (EXECUÇÃO, INCLUINDO ESCAVAÇÃO)</t>
  </si>
  <si>
    <t>VALETA DE PROTEÇÃO DE CORTE, TIPO DR.VP-01., TIPO 75/50 (EXECUÇÃO, INCLUINDO ESCAVAÇÃO)</t>
  </si>
  <si>
    <t>VALETA DE PROTEÇÃO DE CORTE, TIPO DR.VP-03., TIPO 125/100 (EXECUÇÃO, INCLUINDO ESCAVAÇÃO,FORNECIMENTO E TRANSPORTE DE TODOS OS MATERIAIS)</t>
  </si>
  <si>
    <t>VALETA DE PROTEÇÃO DE CORTE, TIPO DR.VP-03., TIPO 75/50 (EXECUÇÃO, INCLUINDO ESCAVAÇÃO,FORNECIMENTO E TRANSPORTE DE TODOS OS MATERIAIS)</t>
  </si>
  <si>
    <t>VALETA DE PROTEÇÃO DE CORTE, TIPO DR.VP-03., TIPO 75/60 (EXECUÇÃO, INCLUINDO ESCAVAÇÃO,FORNECIMENTO E TRANSPORTE DE TODOS OS MATERIAIS)</t>
  </si>
  <si>
    <t>VALETA DE PROTEÇÃO DE CORTE, TIPO DR.VP-03., TIPO 95/90 (EXECUÇÃO, INCLUINDO ESCAVAÇÃO,FORNECIMENTO E TRANSPORTE DE TODOS OS MATERIAIS)</t>
  </si>
  <si>
    <t>IMPRIMAÇÃO (EXECUÇÃO E FORNECIMENTO DO MATERIAL BETUMINOSO, EXCLUSIVE TRANSPORTE DO MATERIAL BETUMINOSO)</t>
  </si>
  <si>
    <t>PINTURA DE LIGAÇÃO (EXECUÇÃO E FORNECIMENTO DO MATERIAL BETUMINOSO, EXCLUSIVE TRANSPORTE DO MATERIAL BETUMINOSO)</t>
  </si>
  <si>
    <t>REGULARIZAÇÃO DO SUB-LEITO (PROCTOR INTERNORMAL)</t>
  </si>
  <si>
    <t>LINHAS DE RESINA ACRILICA DE  0,6MM  DE ESPESSURA E LARGURA  = 0,10M (EXECUÇÃO, INCLUINDO PRÉ-MARCAÇÃO, FORNECIMENTO E TRANSPORTE DE TODOS OS MATERIAIS)</t>
  </si>
  <si>
    <t>LINHAS DE RESINA ACRILICA 0,6MM COM LARGURA &gt; 0,30M (EXECUÇÃO, INCLUSIVE PRÉ-MARCAÇÃO, FORNECIMENTO E TRANSPORTE DE TODOS OS MATERIAIS)</t>
  </si>
  <si>
    <t>TACHA REFLETIVA TIPO SHTRP, COM CATADIÓPTRICO EM APENAS UMA FACE (EXECUÇÃO, INCLUINDO FORNECIMENTO, COLOCAÇÃO E TRANSPORTE DE TODOS OS MATERIAIS)</t>
  </si>
  <si>
    <t>TACHA REFLETIVA TIPO SHTRP, COM CATADIÓPTRICO NAS DUAS FACES (EXECUÇÃO, INCLUINDO FORNECIMENTO, COLOCAÇÃO E TRANSPORTE DE TODOS OS MATERIAIS)</t>
  </si>
  <si>
    <t>PLACA DE AÇO CARBONO COM PELÍCULA REFLETIVA ALTA INTENSIDADE PRISMÁTICA TIPO III DA ABNT  - MARCADOR DE ALINHAMENTO (EXECUÇÃO, INCLUINDO FORNECIMENTO E TRANSPORTE DE TODOS OS MATERIAIS, INCLUSIVE POSTES DE SUSTENTAÇÃO)</t>
  </si>
  <si>
    <t>PLACA DE AÇO CARBONO COM PELÍCULA REFLETIVA ALTA INTENSIDADE PRISMÁTICA TIPO III DA ABNT - ESCUDO (EXECUÇÃO, INCLUINDO FORNECIMENTO E TRANSPORTE DE TODOS OS MATERIAIS, INCLUSIVE POSTES DE SUSTENTAÇÃO)</t>
  </si>
  <si>
    <t>PLACA DE AÇO CARBONO COM PELÍCULA REFLETIVA ALTA INTENSIDADE PRISMÁTICA TIPO III DA ABNT - MARCADOR DE PERIGO 0,30X0,90 M (EXECUÇÃO, INCLUINDO FORNECIMENTO E TRANSPORTE DE TODOS OS MATERIAIS, INCLUSIVE POSTE DE SUSTENTAÇÃO)</t>
  </si>
  <si>
    <t>PLACA DE AÇO CARBONO COM PELÍCULA REFLETIVA ALTA INTENSIDADE PRISMÁTICA TIPO III DA ABNT - MARCO QUILOMÉTRICO (EXECUÇÃO, INCLUINDO FORNECIMENTO E TRANSPORTE DE TODOS OS MATERIAIS, INCLUSIVE POSTES DE SUSTENTAÇÃO)</t>
  </si>
  <si>
    <t>PLACA DE AÇO CARBONO COM PELÍCULA REFLETIVA ALTA INTENSIDADE PRISMÁTICA TIPO III DA ABNT - PLACA CIRCULAR (EXECUÇÃO, INCLUINDO FORNECIMENTO E TRANSPORTE DE TODOS OS MATERIAIS, INCLUSIVE POSTES DE SUSTENTAÇÃO)</t>
  </si>
  <si>
    <t>PLACA DE AÇO CARBONO COM PELÍCULA REFLETIVA ALTA INTENSIDADE PRISMÁTICA TIPO III DA ABNT - PLACA OCTOGONAL (EXECUÇÃO, INCLUINDO FORNECIMENTO E TRANSPORTE DE TODOS OS MATERIAIS, INCLUSIVE POSTES DE SUSTENTAÇÃO)</t>
  </si>
  <si>
    <t>PLACA DE AÇO CARBONO COM PELÍCULA REFLETIVA ALTA INTENSIDADE PRISMÁTICA TIPO III DA ABNT - PLACA QUADRADA (EXECUÇÃO, INCLUINDO FORNECIMENTO E TRANSPORTE DE TODOS OS MATERIAIS, INCLUSIVE POSTES DE SUSTENTAÇÃO)</t>
  </si>
  <si>
    <t>PLACA DE AÇO CARBONO COM PELÍCULA REFLETIVA ALTA INTENSIDADE PRISMÁTICA TIPO III DA ABNT - PLACA RETANGULAR (EXECUÇÃO, INCLUINDO FORNECIMENTO E TRANSPORTE DE TODOS OS MATERIAIS, INCLUSIVE POSTES DE SUSTENTAÇÃO)</t>
  </si>
  <si>
    <t>PLACA DE AÇO CARBONO COM PELÍCULA REFLETIVA ALTA INTENSIDADE PRISMÁTICA TIPO III DA ABNT - PLACA TRIANGULAR (EXECUÇÃO, INCLUINDO FORNECIMENTO E TRANSPORTE DE TODOS OS MATERIAIS, INCLUSIVE POSTES DE SUSTENTAÇÃO)</t>
  </si>
  <si>
    <t>DEMOLIÇÃO MANUAL DE CONCRETO ARMADO</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</si>
  <si>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</si>
  <si>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</si>
  <si>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</si>
  <si>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</si>
  <si>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</si>
  <si>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</si>
  <si>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</si>
  <si>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</si>
  <si>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</si>
  <si>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</si>
  <si>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</si>
  <si>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</si>
  <si>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</si>
  <si>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</si>
  <si>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</si>
  <si>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</si>
  <si>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</si>
  <si>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</si>
  <si>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</si>
  <si>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</si>
  <si>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</si>
  <si>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</si>
  <si>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</si>
  <si>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</si>
  <si>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</si>
  <si>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</si>
  <si>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</si>
  <si>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</si>
  <si>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</si>
  <si>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</si>
  <si>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</si>
  <si>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</si>
  <si>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</si>
  <si>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</si>
  <si>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</si>
  <si>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</si>
  <si>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</si>
  <si>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</si>
  <si>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</si>
  <si>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</si>
  <si>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</si>
  <si>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</si>
  <si>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</si>
  <si>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</si>
  <si>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</si>
  <si>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</si>
  <si>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</si>
  <si>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</si>
  <si>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</si>
  <si>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</si>
  <si>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</si>
  <si>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</si>
  <si>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</si>
  <si>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</si>
  <si>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</si>
  <si>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</si>
  <si>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</si>
  <si>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</si>
  <si>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</si>
  <si>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</si>
  <si>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</si>
  <si>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</si>
  <si>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</si>
  <si>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</si>
  <si>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</si>
  <si>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</si>
  <si>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</si>
  <si>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</si>
  <si>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</si>
  <si>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</si>
  <si>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</si>
  <si>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</si>
  <si>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</si>
  <si>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</si>
  <si>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</si>
  <si>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</si>
  <si>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</si>
  <si>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</si>
  <si>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</si>
  <si>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</si>
  <si>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</si>
  <si>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</si>
  <si>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</si>
  <si>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</si>
  <si>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</si>
  <si>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</si>
  <si>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</si>
  <si>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</si>
  <si>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</si>
  <si>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</si>
  <si>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</si>
  <si>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</si>
  <si>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</si>
  <si>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</si>
  <si>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</si>
  <si>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</si>
  <si>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</si>
  <si>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</si>
  <si>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</si>
  <si>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</si>
  <si>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</si>
  <si>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</si>
  <si>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</si>
  <si>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</si>
  <si>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</si>
  <si>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</si>
  <si>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</si>
  <si>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</si>
  <si>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</si>
  <si>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</si>
  <si>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</si>
  <si>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</si>
  <si>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</si>
  <si>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</si>
  <si>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</si>
  <si>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</si>
  <si>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</si>
  <si>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</si>
  <si>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</si>
  <si>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</si>
  <si>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</si>
  <si>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</si>
  <si>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</si>
  <si>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</si>
  <si>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</si>
  <si>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</si>
  <si>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</si>
  <si>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</si>
  <si>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</si>
  <si>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</si>
  <si>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</si>
  <si>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</si>
  <si>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</si>
  <si>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</si>
  <si>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</si>
  <si>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</si>
  <si>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</si>
  <si>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</si>
  <si>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</si>
  <si>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</si>
  <si>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</si>
  <si>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</si>
  <si>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</si>
  <si>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</si>
  <si>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</si>
  <si>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</si>
  <si>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</si>
  <si>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</si>
  <si>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</si>
  <si>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</si>
  <si>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</si>
  <si>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</si>
  <si>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</si>
  <si>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</si>
  <si>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</si>
  <si>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</si>
  <si>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</si>
  <si>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</si>
  <si>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</si>
  <si>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</si>
  <si>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</si>
  <si>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</si>
  <si>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</si>
  <si>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</si>
  <si>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</si>
  <si>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</si>
  <si>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</si>
  <si>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</si>
  <si>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</si>
  <si>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</si>
  <si>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</si>
  <si>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</si>
  <si>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</si>
  <si>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</si>
  <si>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</si>
  <si>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</si>
  <si>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</si>
  <si>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</si>
  <si>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</si>
  <si>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</si>
  <si>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</si>
  <si>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</si>
  <si>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</si>
  <si>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</si>
  <si>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</si>
  <si>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</si>
  <si>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</si>
  <si>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</si>
  <si>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</si>
  <si>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</si>
  <si>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</si>
  <si>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</si>
  <si>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</si>
  <si>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</si>
  <si>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</si>
  <si>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</si>
  <si>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</si>
  <si>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</si>
  <si>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</si>
  <si>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</si>
  <si>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</si>
  <si>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</si>
  <si>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</si>
  <si>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</si>
  <si>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</si>
  <si>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</si>
  <si>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</si>
  <si>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</si>
  <si>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</si>
  <si>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</si>
  <si>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</si>
  <si>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</si>
  <si>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</si>
  <si>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</si>
  <si>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</si>
  <si>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</si>
  <si>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</si>
  <si>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</si>
  <si>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</si>
  <si>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</si>
  <si>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</si>
  <si>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</si>
  <si>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</si>
  <si>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</si>
  <si>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03.23.06</t>
  </si>
  <si>
    <t>ESTACA STRAUSS - ESCAVAÇAO E CONCRETAGEM</t>
  </si>
  <si>
    <t>04.15.29</t>
  </si>
  <si>
    <t>ESPAÇADOR DE AÇO CA-50 6,3MM H=5CM TIPO CARANGUEJO PARA PISO DE CONCRETO ARMADO</t>
  </si>
  <si>
    <t>04.31</t>
  </si>
  <si>
    <t>ARRASAMENTO DE ESTACAS</t>
  </si>
  <si>
    <t>10.71</t>
  </si>
  <si>
    <t>CAIXAS DE PASSAGEM/INSPEÇÃO E COMPLEMENTOS</t>
  </si>
  <si>
    <t>10.71.26</t>
  </si>
  <si>
    <t>CAIXA DE PASSAGEM/INSPEÇÃO TIJOLO MACIÇO 0,3X0,3X0,3 (CXLXH) DRENAGEM ADPT REF 97900</t>
  </si>
  <si>
    <t>10.71.27</t>
  </si>
  <si>
    <t>ALTEAMENTO PARA CAIXA DE PASSAGEM/INSPEÇÃO TIJOLO MACIÇO 0,3X0,3 (CXL)</t>
  </si>
  <si>
    <t>10.71.28</t>
  </si>
  <si>
    <t>CAIXA DE PASSAGEM/INSPEÇÃO TIJOLO MACIÇO 0,3X0,3X0,3 (CXLXH) DRENAGEM C/ GRELHA DE AÇO</t>
  </si>
  <si>
    <t>10.71.31</t>
  </si>
  <si>
    <t>CAIXA DE PASSAGEM/INSPEÇÃO TIJOLO MACIÇO 0,4X0,4X0,4 (CXLXH) DRENAGEM ADPT REF 97901</t>
  </si>
  <si>
    <t>10.71.32</t>
  </si>
  <si>
    <t>ALTEAMENTO PARA CAIXA DE PASSAGEM/INSPEÇÃO TIJOLO MACIÇO 0,4X0,4 (CXL)</t>
  </si>
  <si>
    <t>10.71.33</t>
  </si>
  <si>
    <t>CAIXA DE PASSAGEM/INSPEÇÃO TIJOLO MACIÇO 0,4X0,4X0,4 (CXLXH) DRENAGEM C/ GRELHA DE AÇO</t>
  </si>
  <si>
    <t>10.71.36</t>
  </si>
  <si>
    <t>CAIXA PASSAGEM/INSPEÇÃO TIJOLO MACIÇO 0,6X0,6X0,6 (CXLXH) DRENAGEM/ESGOTO ADPT REF 97902</t>
  </si>
  <si>
    <t>10.71.37</t>
  </si>
  <si>
    <t>ALTEAMENTO PARA CAIXA DE PASSAGEM/INSPEÇÃO TIJOLO MACIÇO 0,6X0,6 (CXL)</t>
  </si>
  <si>
    <t>10.71.38</t>
  </si>
  <si>
    <t>CAIXA PASSAGEM/INSPEÇÃO TIJOLO MACIÇO 0,6X0,6X0,6 (CXLXH) DRENAGEM C/ GRELHA DE AÇO</t>
  </si>
  <si>
    <t>10.71.41</t>
  </si>
  <si>
    <t>CAIXA PASSAGEM/INSPEÇÃO TIJOLO MACIÇO 0,8X0,8X0,6 (CXLXH) DRENAGEM/ESGOTO ADPT REF 97903</t>
  </si>
  <si>
    <t>10.71.42</t>
  </si>
  <si>
    <t>ALTEAMENTO PARA CAIXA DE PASSAGEM/INSPEÇÃO TIJOLO MACIÇO 0,8X0,8 (CXL)</t>
  </si>
  <si>
    <t>10.71.43</t>
  </si>
  <si>
    <t>CAIXA PASSAGEM/INSPEÇÃO TIJOLO MACIÇO 0,8X0,8X0,6 (CXLXH) DRENAGEM C/GRELHA DE AÇO</t>
  </si>
  <si>
    <t>10.71.46</t>
  </si>
  <si>
    <t>CAIXA PASSAGEM/INSPEÇÃO TIJOLO MACIÇO 1,0X1,0X0,6 (CXLXH) DRENAGEM/ESGOTO ADPT REF 97904</t>
  </si>
  <si>
    <t>10.71.47</t>
  </si>
  <si>
    <t>ALTEAMENTO PARA CAIXA DE PASSAGEM/INSPEÇÃO TIJOLO MACIÇO 1,0X1,0 (CXL)</t>
  </si>
  <si>
    <t>10.71.48</t>
  </si>
  <si>
    <t>CAIXA PASSAGEM/INSPEÇÃO TIJOLO MACIÇO 1,0X1,0X0,6 (CXLXH) DRENAGEM C/ GRELHA DE AÇO</t>
  </si>
  <si>
    <t>10.71.51</t>
  </si>
  <si>
    <t>CAIXA DE PASSAGEM/INSPEÇÃO BLOCO DE CONCRETO 0,4X0,4X0,4 (CXLXH) DRENAGEM ADPT REF 97905</t>
  </si>
  <si>
    <t>10.71.52</t>
  </si>
  <si>
    <t>ALTEAMENTO PARA CAIXA DE PASSAGEM/INSPEÇÃO BLOCO DE CONCRETO 0,4X0,4 (CXL)</t>
  </si>
  <si>
    <t>10.71.53</t>
  </si>
  <si>
    <t>CX PASSAGEM INSPEÇÃO BLOCO DE CONCRETO 0,4X0,4X0,4 M (CXLXH) GRELHA DE AÇO ADP REF 97905</t>
  </si>
  <si>
    <t>10.71.56</t>
  </si>
  <si>
    <t>CX PASSAGEM/INSPEÇÃO BLOCO DE CONCRETO 0,6X0,6X0,6 (CXLXH) DRENAGEM/ESGOTO ADPT REF 97906</t>
  </si>
  <si>
    <t>10.71.57</t>
  </si>
  <si>
    <t>ALTEAMENTO PARA CAIXA DE PASSAGEM/INSPEÇÃO BLOCO DE CONCRETO 0,6X0,6 (CXL)</t>
  </si>
  <si>
    <t>10.71.58</t>
  </si>
  <si>
    <t>CX PASSAGEM/INSPEÇÃO BLOCO DE CONCRETO 0,6X0,6X0,6 M (CXLXH) GRELHA DE AÇO ADP REF 97906</t>
  </si>
  <si>
    <t>10.71.61</t>
  </si>
  <si>
    <t>CX PASSAGEM/INSPEÇÃO BLOCO DE CONCRETO 0,8X0,8X0,6 (CXLXH) DRENAGEM/ESGOTO ADPT REF 97907</t>
  </si>
  <si>
    <t>10.71.62</t>
  </si>
  <si>
    <t>ALTEAMENTO PARA CAIXA DE PASSAGEM/INSPEÇÃO BLOCO DE CONCRETO 0,8X0,8 (CXL)</t>
  </si>
  <si>
    <t>10.71.63</t>
  </si>
  <si>
    <t>CX PASSAGEM INSPEÇÃO BLOCO DE CONCRETO 0,8X0,8X0,6 M (CXLXH) GRELHA DE AÇO ADP REF 97907</t>
  </si>
  <si>
    <t>10.71.66</t>
  </si>
  <si>
    <t>CX PASSAGEM/INSPEÇÃO BLOCO DE CONCRETO 1,0X1,0X0,6 (CXLXH) DRENAGEM/ESGOTO ADPT REF 97908</t>
  </si>
  <si>
    <t>10.71.67</t>
  </si>
  <si>
    <t>ALTEAMENTO PARA CAIXA DE PASSAGEM/INSPEÇÃO BLOCO DE CONCRETO 1,0X1,0 (CXL)</t>
  </si>
  <si>
    <t>10.71.68</t>
  </si>
  <si>
    <t>CX PASSAGEM INSPEÇÃO BLOCO DE CONCRETO 1,0X1,0X0,6 M (CXLXH) GRELHA DE AÇO ADP REF 97908</t>
  </si>
  <si>
    <t>FIOS E CABOS PARA TELEFONIA</t>
  </si>
  <si>
    <t>ANEL GUIA AGS-1</t>
  </si>
  <si>
    <t>ANEL GUIA AGS-5</t>
  </si>
  <si>
    <t>CANALETA SUPORTE (CAN-5)</t>
  </si>
  <si>
    <t>ABRAÇADEIRA BC-1</t>
  </si>
  <si>
    <t>ABRAÇADEIRA BC-2</t>
  </si>
  <si>
    <t>ABRAÇADEIRA BC-3</t>
  </si>
  <si>
    <t>ABRAÇADEIRA BC-4</t>
  </si>
  <si>
    <t>BORNE FEMEA PARA PINO BANANA</t>
  </si>
  <si>
    <t>CAIXAS PARA INSTALAÇAO TELEFONICA</t>
  </si>
  <si>
    <t>P20 20X20X20 CM - FERRO FUNDIDO</t>
  </si>
  <si>
    <t>CX INTERNA METAL.-EMBUTIR/SOBREPOR - TELEFONIA</t>
  </si>
  <si>
    <t>13.93</t>
  </si>
  <si>
    <t>GRELHAS DE AÇO</t>
  </si>
  <si>
    <t>13.93.01</t>
  </si>
  <si>
    <t>GRELHA DE AÇO 0,5X0,5 (CXL) PARA CAIXA PASSAGEM/INSPEÇÃO DE 0,3X0,3 (CXL)</t>
  </si>
  <si>
    <t>13.93.02</t>
  </si>
  <si>
    <t>GRELHA DE AÇO 0,6X0,6 (CXL) PARA CAIXA PASSAGEM/INSPEÇÃO DE 0,4X0,4 (CXL)</t>
  </si>
  <si>
    <t>13.93.03</t>
  </si>
  <si>
    <t>GRELHA DE AÇO 0,8X0,8 (CXL) PARA CAIXA PASSAGEM/INSPEÇÃO DE 0,6X0,6 (CXL)</t>
  </si>
  <si>
    <t>13.93.04</t>
  </si>
  <si>
    <t>GRELHA DE AÇO 1,0X1,0 (CXL) PARA CAIXA PASSAGEM/INSPEÇÃO DE 0,8X0,8 (CXL)</t>
  </si>
  <si>
    <t>13.93.05</t>
  </si>
  <si>
    <t>GRELHA DE AÇO 1,2X1,2 (CXL) PARA CAIXA PASSAGEM/INSPEÇÃO DE 1,0X1,0 (CXL)</t>
  </si>
  <si>
    <t>15.35.01</t>
  </si>
  <si>
    <t>PASSEIO / PISO DE CONCRETO, 20MPA, H=6CM, JUNTA MANUAL A CADA 2M</t>
  </si>
  <si>
    <t>15.35.02</t>
  </si>
  <si>
    <t>PASSEIO / PISO DE CONCRETO, 20MPA, H=8CM (CONCRETO 6CM, ARGAMASSA 2CM), JUNTA MANUAL A CADA 2M</t>
  </si>
  <si>
    <t>15.35.03</t>
  </si>
  <si>
    <t>PASSEIO / PISO DE CONCRETO ARMADO, 20MPA, H=8CM, JUNTA MANUAL A CADA 2M</t>
  </si>
  <si>
    <t>15.35.04</t>
  </si>
  <si>
    <t>PASSEIO / PISO DE CONCRETO USINADO ARMADO, 20MPA, H=8CM, JUNTA SERRADA A CADA 3M</t>
  </si>
  <si>
    <t>15.35.05</t>
  </si>
  <si>
    <t>PASSEIO / PISO DE CONCRETO ARMADO POLIDO, 30MPA, H=8CM, JUNTA SERRADA A CADA 3M</t>
  </si>
  <si>
    <t>15.35.34</t>
  </si>
  <si>
    <t>APLICAÇÃO DE LONA PLÁSTICA (150 MICRA) PARA EXECUÇÃO DE PAVIMENTOS DE CONCRETO REF 97113</t>
  </si>
  <si>
    <t>15.35.35</t>
  </si>
  <si>
    <t>APLICAÇÃO DE LONA PLÁSTICA (200 MICRA) PARA EXECUÇÃO DE PAVIMENTOS DE CONCRETO REF 97113</t>
  </si>
  <si>
    <t>LANÇAMENTO ESPALHAMENTO E COMPACTAÇÃO DE SOLOS EM ÁREA DE PASSEIOS</t>
  </si>
  <si>
    <t>40.24.26</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</si>
  <si>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</si>
  <si>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</si>
  <si>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</si>
  <si>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</si>
  <si>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</si>
  <si>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</si>
  <si>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</si>
  <si>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</si>
  <si>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</si>
  <si>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</si>
  <si>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</si>
  <si>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</si>
  <si>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</si>
  <si>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</si>
  <si>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</si>
  <si>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</si>
  <si>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</si>
  <si>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</si>
  <si>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</si>
  <si>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</si>
  <si>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</si>
  <si>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</si>
  <si>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</si>
  <si>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</si>
  <si>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</si>
  <si>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</si>
  <si>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</si>
  <si>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</si>
  <si>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</si>
  <si>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</si>
  <si>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</si>
  <si>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</si>
  <si>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</si>
  <si>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</si>
  <si>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</si>
  <si>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</si>
  <si>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</si>
  <si>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</si>
  <si>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</si>
  <si>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</si>
  <si>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</si>
  <si>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</si>
  <si>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</si>
  <si>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</si>
  <si>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</si>
  <si>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</si>
  <si>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</si>
  <si>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</si>
  <si>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</si>
  <si>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</si>
  <si>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</si>
  <si>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</si>
  <si>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</si>
  <si>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</si>
  <si>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</si>
  <si>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</si>
  <si>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</si>
  <si>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</si>
  <si>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</si>
  <si>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</si>
  <si>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</si>
  <si>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</si>
  <si>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</si>
  <si>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</si>
  <si>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</si>
  <si>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</si>
  <si>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</si>
  <si>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</si>
  <si>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</si>
  <si>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</si>
  <si>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</si>
  <si>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</si>
  <si>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</si>
  <si>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</si>
  <si>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</si>
  <si>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</si>
  <si>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</si>
  <si>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</si>
  <si>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</si>
  <si>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</si>
  <si>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</si>
  <si>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</si>
  <si>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</si>
  <si>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</si>
  <si>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</si>
  <si>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</si>
  <si>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</si>
  <si>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</si>
  <si>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</si>
  <si>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</si>
  <si>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</si>
  <si>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</si>
  <si>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</si>
  <si>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</si>
  <si>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</si>
  <si>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</si>
  <si>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</si>
  <si>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</si>
  <si>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</si>
  <si>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</si>
  <si>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</si>
  <si>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</si>
  <si>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</si>
  <si>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</si>
  <si>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</si>
  <si>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</si>
  <si>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</si>
  <si>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</si>
  <si>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</si>
  <si>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</si>
  <si>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</si>
  <si>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</si>
  <si>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</si>
  <si>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</si>
  <si>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</si>
  <si>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</si>
  <si>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</si>
  <si>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</si>
  <si>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</si>
  <si>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</si>
  <si>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</si>
  <si>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</si>
  <si>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</si>
  <si>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</si>
  <si>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</si>
  <si>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</si>
  <si>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</si>
  <si>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</si>
  <si>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</si>
  <si>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</si>
  <si>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</si>
  <si>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</si>
  <si>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</si>
  <si>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</si>
  <si>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</si>
  <si>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</si>
  <si>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</si>
  <si>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</si>
  <si>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</si>
  <si>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</si>
  <si>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</si>
  <si>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</si>
  <si>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</si>
  <si>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</si>
  <si>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</si>
  <si>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</si>
  <si>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</si>
  <si>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</si>
  <si>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</si>
  <si>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</si>
  <si>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</si>
  <si>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</si>
  <si>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</si>
  <si>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</si>
  <si>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</si>
  <si>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</si>
  <si>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</si>
  <si>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</si>
  <si>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</si>
  <si>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</si>
  <si>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</si>
  <si>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</si>
  <si>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</si>
  <si>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</si>
  <si>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</si>
  <si>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</si>
  <si>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</si>
  <si>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</si>
  <si>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</si>
  <si>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</si>
  <si>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</si>
  <si>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</si>
  <si>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</si>
  <si>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</si>
  <si>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</si>
  <si>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</si>
  <si>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</si>
  <si>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</si>
  <si>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</si>
  <si>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</si>
  <si>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</si>
  <si>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</si>
  <si>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</si>
  <si>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</si>
  <si>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</si>
  <si>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</si>
  <si>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</si>
  <si>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</si>
  <si>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</si>
  <si>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</si>
  <si>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</si>
  <si>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</si>
  <si>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</si>
  <si>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</si>
  <si>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</si>
  <si>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</si>
  <si>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</si>
  <si>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</si>
  <si>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</si>
  <si>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</si>
  <si>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</si>
  <si>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</si>
  <si>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</si>
  <si>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</si>
  <si>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</si>
  <si>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</si>
  <si>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</si>
  <si>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</si>
  <si>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</si>
  <si>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</si>
  <si>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</si>
  <si>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</si>
  <si>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</si>
  <si>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</si>
  <si>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</si>
  <si>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</si>
  <si>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</si>
  <si>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</si>
  <si>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</si>
  <si>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</si>
  <si>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</si>
  <si>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</si>
  <si>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</si>
  <si>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</si>
  <si>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</si>
  <si>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</si>
  <si>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</si>
  <si>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</si>
  <si>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</si>
  <si>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</si>
  <si>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</si>
  <si>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</si>
  <si>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</si>
  <si>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</si>
  <si>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</si>
  <si>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</si>
  <si>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</si>
  <si>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</si>
  <si>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</si>
  <si>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</si>
  <si>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</si>
  <si>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</si>
  <si>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</si>
  <si>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</si>
  <si>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</si>
  <si>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</si>
  <si>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</si>
  <si>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</si>
  <si>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</si>
  <si>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</si>
  <si>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</si>
  <si>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</si>
  <si>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</si>
  <si>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</si>
  <si>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</si>
  <si>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</si>
  <si>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</si>
  <si>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</si>
  <si>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</si>
  <si>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</si>
  <si>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</si>
  <si>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</si>
  <si>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</si>
  <si>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</si>
  <si>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</si>
  <si>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</si>
  <si>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</si>
  <si>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</si>
  <si>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</si>
  <si>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</si>
  <si>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</si>
  <si>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</si>
  <si>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</si>
  <si>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</si>
  <si>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</si>
  <si>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</si>
  <si>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</si>
  <si>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</si>
  <si>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</si>
  <si>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</si>
  <si>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</si>
  <si>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</si>
  <si>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</si>
  <si>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</si>
  <si>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</si>
  <si>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</si>
  <si>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</si>
  <si>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</si>
  <si>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</si>
  <si>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</si>
  <si>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</si>
  <si>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</si>
  <si>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</si>
  <si>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</si>
  <si>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</si>
  <si>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</si>
  <si>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</si>
  <si>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</si>
  <si>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</si>
  <si>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</si>
  <si>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</si>
  <si>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</si>
  <si>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</si>
  <si>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</si>
  <si>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</si>
  <si>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</si>
  <si>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</si>
  <si>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</si>
  <si>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</si>
  <si>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</si>
  <si>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</si>
  <si>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</si>
  <si>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</si>
  <si>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</si>
  <si>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</si>
  <si>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</si>
  <si>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</si>
  <si>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</si>
  <si>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</si>
  <si>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</si>
  <si>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</si>
  <si>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</si>
  <si>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</si>
  <si>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</si>
  <si>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</si>
  <si>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</si>
  <si>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</si>
  <si>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</si>
  <si>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</si>
  <si>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</si>
  <si>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</si>
  <si>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</si>
  <si>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</si>
  <si>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</si>
  <si>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</si>
  <si>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</si>
  <si>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</si>
  <si>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</si>
  <si>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</si>
  <si>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</si>
  <si>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</si>
  <si>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</si>
  <si>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</si>
  <si>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</si>
  <si>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</si>
  <si>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</si>
  <si>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</si>
  <si>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</si>
  <si>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</si>
  <si>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</si>
  <si>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</si>
  <si>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</si>
  <si>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</si>
  <si>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</si>
  <si>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</si>
  <si>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</si>
  <si>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</si>
  <si>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</si>
  <si>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</si>
  <si>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</si>
  <si>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</si>
  <si>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</si>
  <si>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</si>
  <si>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</si>
  <si>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</si>
  <si>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</si>
  <si>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</si>
  <si>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</si>
  <si>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</si>
  <si>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</si>
  <si>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</si>
  <si>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</si>
  <si>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</si>
  <si>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</si>
  <si>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</si>
  <si>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</si>
  <si>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</si>
  <si>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</si>
  <si>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</si>
  <si>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</si>
  <si>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</si>
  <si>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</si>
  <si>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</si>
  <si>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</si>
  <si>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</si>
  <si>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</si>
  <si>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</si>
  <si>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</si>
  <si>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</si>
  <si>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</si>
  <si>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</si>
  <si>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</si>
  <si>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</si>
  <si>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</si>
  <si>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</si>
  <si>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</si>
  <si>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</si>
  <si>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</si>
  <si>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</si>
  <si>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</si>
  <si>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</si>
  <si>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</si>
  <si>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</si>
  <si>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</si>
  <si>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</si>
  <si>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</si>
  <si>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</si>
  <si>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</si>
  <si>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</si>
  <si>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</si>
  <si>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</si>
  <si>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</si>
  <si>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</si>
  <si>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</si>
  <si>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</si>
  <si>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</si>
  <si>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</si>
  <si>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</si>
  <si>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</si>
  <si>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</si>
  <si>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</si>
  <si>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</si>
  <si>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</si>
  <si>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</si>
  <si>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</si>
  <si>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</si>
  <si>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</si>
  <si>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</si>
  <si>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</si>
  <si>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</si>
  <si>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</si>
  <si>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</si>
  <si>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</si>
  <si>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</si>
  <si>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</si>
  <si>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</si>
  <si>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</si>
  <si>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</si>
  <si>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</si>
  <si>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</si>
  <si>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</si>
  <si>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</si>
  <si>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</si>
  <si>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</si>
  <si>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</si>
  <si>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</si>
  <si>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</si>
  <si>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</si>
  <si>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</si>
  <si>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</si>
  <si>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</si>
  <si>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</si>
  <si>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</si>
  <si>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</si>
  <si>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</si>
  <si>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</si>
  <si>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</si>
  <si>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</si>
  <si>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</si>
  <si>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</si>
  <si>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</si>
  <si>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</si>
  <si>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</si>
  <si>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</si>
  <si>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</si>
  <si>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</si>
  <si>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</si>
  <si>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</si>
  <si>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</si>
  <si>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</si>
  <si>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</si>
  <si>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</si>
  <si>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</si>
  <si>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</si>
  <si>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</si>
  <si>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</si>
  <si>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</si>
  <si>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</si>
  <si>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</si>
  <si>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</si>
  <si>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</si>
  <si>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</si>
  <si>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</si>
  <si>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</si>
  <si>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</si>
  <si>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</si>
  <si>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</si>
  <si>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</si>
  <si>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</si>
  <si>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</si>
  <si>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</si>
  <si>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</si>
  <si>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</si>
  <si>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</si>
  <si>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</si>
  <si>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</si>
  <si>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</si>
  <si>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</si>
  <si>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</si>
  <si>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</si>
  <si>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</si>
  <si>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</si>
  <si>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</si>
  <si>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</si>
  <si>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</si>
  <si>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</si>
  <si>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</si>
  <si>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</si>
  <si>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</si>
  <si>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</si>
  <si>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</si>
  <si>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</si>
  <si>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</si>
  <si>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</si>
  <si>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</si>
  <si>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</si>
  <si>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</si>
  <si>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</si>
  <si>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</si>
  <si>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</si>
  <si>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</si>
  <si>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</si>
  <si>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</si>
  <si>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</si>
  <si>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</si>
  <si>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</si>
  <si>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</si>
  <si>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</si>
  <si>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</si>
  <si>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</si>
  <si>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</si>
  <si>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</si>
  <si>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</si>
  <si>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</si>
  <si>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</si>
  <si>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</si>
  <si>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</si>
  <si>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</si>
  <si>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</si>
  <si>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</si>
  <si>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</si>
  <si>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</si>
  <si>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</si>
  <si>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</si>
  <si>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</si>
  <si>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</si>
  <si>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</si>
  <si>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</si>
  <si>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</si>
  <si>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</si>
  <si>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</si>
  <si>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</si>
  <si>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</si>
  <si>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</si>
  <si>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</si>
  <si>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</si>
  <si>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</si>
  <si>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</si>
  <si>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</si>
  <si>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</si>
  <si>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</si>
  <si>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</si>
  <si>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</si>
  <si>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</si>
  <si>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</si>
  <si>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</si>
  <si>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</si>
  <si>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</si>
  <si>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</si>
  <si>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</si>
  <si>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</si>
  <si>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</si>
  <si>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</si>
  <si>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</si>
  <si>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</si>
  <si>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</si>
  <si>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</si>
  <si>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</si>
  <si>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</si>
  <si>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</si>
  <si>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</si>
  <si>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</si>
  <si>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</si>
  <si>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</si>
  <si>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</si>
  <si>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</si>
  <si>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</si>
  <si>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</si>
  <si>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</si>
  <si>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</si>
  <si>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</si>
  <si>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</si>
  <si>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</si>
  <si>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</si>
  <si>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</si>
  <si>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</si>
  <si>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</si>
  <si>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</si>
  <si>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</si>
  <si>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</si>
  <si>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</si>
  <si>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</si>
  <si>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</si>
  <si>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</si>
  <si>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</si>
  <si>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</si>
  <si>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</si>
  <si>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</si>
  <si>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</si>
  <si>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</si>
  <si>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</si>
  <si>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</si>
  <si>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</si>
  <si>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</si>
  <si>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</si>
  <si>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</si>
  <si>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</si>
  <si>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</si>
  <si>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</si>
  <si>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</si>
  <si>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</si>
  <si>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</si>
  <si>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</si>
  <si>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</si>
  <si>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</si>
  <si>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</si>
  <si>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</si>
  <si>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</si>
  <si>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</si>
  <si>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</si>
  <si>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</si>
  <si>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</si>
  <si>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</si>
  <si>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</si>
  <si>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</si>
  <si>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</si>
  <si>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</si>
  <si>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</si>
  <si>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</si>
  <si>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</si>
  <si>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</si>
  <si>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</si>
  <si>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</si>
  <si>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</si>
  <si>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</si>
  <si>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</si>
  <si>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</si>
  <si>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</si>
  <si>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</si>
  <si>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</si>
  <si>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</si>
  <si>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</si>
  <si>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</si>
  <si>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</si>
  <si>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</si>
  <si>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</si>
  <si>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</si>
  <si>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</si>
  <si>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</si>
  <si>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</si>
  <si>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</si>
  <si>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</si>
  <si>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</si>
  <si>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</si>
  <si>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</si>
  <si>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</si>
  <si>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</si>
  <si>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</si>
  <si>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</si>
  <si>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</si>
  <si>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</si>
  <si>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</si>
  <si>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</si>
  <si>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</si>
  <si>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</si>
  <si>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</si>
  <si>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</si>
  <si>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</si>
  <si>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</si>
  <si>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</si>
  <si>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</si>
  <si>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</si>
  <si>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</si>
  <si>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</si>
  <si>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</si>
  <si>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</si>
  <si>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</si>
  <si>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</si>
  <si>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</si>
  <si>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</si>
  <si>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</si>
  <si>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</si>
  <si>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</si>
  <si>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</si>
  <si>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</si>
  <si>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</si>
  <si>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</si>
  <si>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</si>
  <si>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</si>
  <si>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</si>
  <si>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</si>
  <si>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</si>
  <si>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</si>
  <si>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</si>
  <si>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</si>
  <si>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</si>
  <si>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</si>
  <si>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</si>
  <si>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</si>
  <si>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</si>
  <si>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</si>
  <si>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</si>
  <si>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</si>
  <si>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</si>
  <si>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</si>
  <si>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</si>
  <si>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</si>
  <si>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</si>
  <si>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</si>
  <si>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</si>
  <si>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</si>
  <si>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</si>
  <si>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</si>
  <si>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</si>
  <si>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</si>
  <si>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</si>
  <si>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</si>
  <si>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</si>
  <si>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</si>
  <si>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</si>
  <si>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</si>
  <si>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</si>
  <si>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</si>
  <si>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</si>
  <si>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</si>
  <si>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</si>
  <si>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</si>
  <si>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</si>
  <si>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</si>
  <si>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</si>
  <si>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</si>
  <si>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</si>
  <si>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</si>
  <si>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</si>
  <si>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</si>
  <si>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</si>
  <si>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</si>
  <si>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</si>
  <si>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</si>
  <si>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</si>
  <si>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</si>
  <si>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</si>
  <si>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</si>
  <si>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</si>
  <si>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</si>
  <si>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</si>
  <si>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</si>
  <si>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</si>
  <si>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</si>
  <si>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</si>
  <si>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</si>
  <si>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</si>
  <si>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</si>
  <si>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</si>
  <si>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</si>
  <si>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</si>
  <si>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</si>
  <si>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</si>
  <si>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</si>
  <si>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</si>
  <si>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</si>
  <si>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</si>
  <si>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</si>
  <si>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</si>
  <si>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</si>
  <si>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</si>
  <si>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</si>
  <si>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</si>
  <si>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</si>
  <si>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</si>
  <si>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</si>
  <si>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</si>
  <si>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</si>
  <si>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</si>
  <si>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</si>
  <si>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</si>
  <si>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</si>
  <si>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</si>
  <si>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</si>
  <si>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</si>
  <si>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</si>
  <si>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</si>
  <si>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</si>
  <si>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</si>
  <si>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</si>
  <si>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</si>
  <si>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</si>
  <si>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</si>
  <si>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</si>
  <si>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</si>
  <si>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</si>
  <si>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</si>
  <si>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</si>
  <si>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</si>
  <si>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</si>
  <si>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</si>
  <si>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</si>
  <si>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</si>
  <si>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</si>
  <si>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</si>
  <si>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</si>
  <si>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</si>
  <si>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</si>
  <si>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</si>
  <si>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</si>
  <si>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</si>
  <si>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</si>
  <si>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</si>
  <si>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</si>
  <si>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</si>
  <si>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</si>
  <si>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</si>
  <si>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</si>
  <si>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</si>
  <si>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</si>
  <si>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</si>
  <si>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</si>
  <si>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</si>
  <si>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</si>
  <si>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</si>
  <si>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</si>
  <si>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</si>
  <si>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</si>
  <si>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</si>
  <si>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</si>
  <si>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</si>
  <si>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</si>
  <si>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</si>
  <si>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</si>
  <si>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</si>
  <si>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</si>
  <si>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</si>
  <si>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</si>
  <si>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</si>
  <si>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</si>
  <si>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</si>
  <si>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</si>
  <si>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</si>
  <si>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</si>
  <si>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</si>
  <si>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</si>
  <si>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</si>
  <si>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</si>
  <si>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</si>
  <si>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</si>
  <si>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</si>
  <si>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</si>
  <si>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</si>
  <si>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</si>
  <si>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</si>
  <si>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</si>
  <si>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</si>
  <si>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</si>
  <si>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</si>
  <si>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</si>
  <si>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</si>
  <si>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</si>
  <si>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</si>
  <si>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</si>
  <si>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</si>
  <si>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</si>
  <si>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</si>
  <si>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</si>
  <si>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</si>
  <si>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</si>
  <si>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</si>
  <si>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</si>
  <si>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</si>
  <si>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</si>
  <si>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</si>
  <si>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</si>
  <si>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</si>
  <si>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</si>
  <si>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</si>
  <si>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</si>
  <si>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</si>
  <si>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</si>
  <si>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</si>
  <si>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</si>
  <si>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</si>
  <si>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</si>
  <si>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</si>
  <si>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</si>
  <si>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</si>
  <si>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</si>
  <si>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</si>
  <si>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</si>
  <si>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</si>
  <si>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</si>
  <si>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</si>
  <si>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</si>
  <si>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</si>
  <si>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</si>
  <si>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</si>
  <si>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</si>
  <si>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</si>
  <si>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</si>
  <si>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</si>
  <si>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</si>
  <si>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</si>
  <si>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</si>
  <si>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</si>
  <si>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</si>
  <si>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</si>
  <si>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</si>
  <si>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</si>
  <si>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</si>
  <si>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</si>
  <si>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</si>
  <si>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</si>
  <si>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</si>
  <si>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</si>
  <si>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</si>
  <si>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</si>
  <si>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</si>
  <si>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</si>
  <si>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</si>
  <si>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</si>
  <si>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</si>
  <si>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</si>
  <si>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</si>
  <si>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</si>
  <si>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</si>
  <si>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</si>
  <si>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</si>
  <si>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</si>
  <si>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</si>
  <si>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</si>
  <si>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</si>
  <si>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</si>
  <si>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</si>
  <si>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</si>
  <si>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</si>
  <si>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</si>
  <si>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</si>
  <si>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</si>
  <si>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</si>
  <si>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</si>
  <si>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</si>
  <si>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</si>
  <si>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</si>
  <si>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</si>
  <si>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</si>
  <si>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</si>
  <si>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</si>
  <si>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</si>
  <si>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</si>
  <si>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</si>
  <si>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</si>
  <si>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</si>
  <si>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</si>
  <si>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</si>
  <si>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</si>
  <si>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</si>
  <si>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</si>
  <si>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</si>
  <si>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</si>
  <si>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</si>
  <si>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</si>
  <si>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</si>
  <si>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</si>
  <si>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</si>
  <si>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</si>
  <si>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</si>
  <si>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</si>
  <si>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</si>
  <si>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</si>
  <si>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</si>
  <si>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</si>
  <si>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</si>
  <si>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</si>
  <si>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</si>
  <si>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</si>
  <si>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</si>
  <si>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</si>
  <si>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</si>
  <si>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</si>
  <si>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</si>
  <si>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</si>
  <si>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</si>
  <si>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</si>
  <si>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</si>
  <si>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</si>
  <si>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</si>
  <si>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</si>
  <si>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</si>
  <si>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</si>
  <si>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</si>
  <si>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</si>
  <si>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</si>
  <si>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</si>
  <si>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</si>
  <si>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</si>
  <si>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</si>
  <si>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</si>
  <si>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</si>
  <si>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</si>
  <si>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</si>
  <si>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</si>
  <si>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</si>
  <si>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</si>
  <si>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</si>
  <si>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</si>
  <si>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</si>
  <si>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</si>
  <si>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</si>
  <si>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</si>
  <si>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</si>
  <si>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</si>
  <si>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</si>
  <si>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</si>
  <si>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</si>
  <si>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</si>
  <si>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</si>
  <si>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</si>
  <si>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</si>
  <si>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</si>
  <si>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</si>
  <si>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</si>
  <si>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</si>
  <si>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</si>
  <si>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</si>
  <si>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</si>
  <si>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</si>
  <si>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</si>
  <si>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</si>
  <si>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</si>
  <si>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</si>
  <si>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</si>
  <si>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</si>
  <si>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</si>
  <si>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</si>
  <si>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</si>
  <si>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</si>
  <si>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</si>
  <si>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</si>
  <si>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</si>
  <si>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</si>
  <si>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</si>
  <si>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</si>
  <si>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</si>
  <si>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</si>
  <si>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</si>
  <si>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</si>
  <si>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</si>
  <si>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</si>
  <si>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</si>
  <si>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</si>
  <si>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</si>
  <si>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</si>
  <si>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</si>
  <si>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</si>
  <si>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</si>
  <si>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</si>
  <si>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</si>
  <si>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</si>
  <si>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</si>
  <si>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</si>
  <si>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</si>
  <si>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</si>
  <si>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</si>
  <si>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</si>
  <si>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</si>
  <si>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</si>
  <si>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</si>
  <si>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</si>
  <si>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</si>
  <si>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</si>
  <si>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</si>
  <si>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</si>
  <si>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</si>
  <si>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</si>
  <si>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</si>
  <si>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</si>
  <si>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</si>
  <si>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</si>
  <si>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</si>
  <si>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</si>
  <si>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</si>
  <si>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</si>
  <si>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</si>
  <si>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</si>
  <si>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</si>
  <si>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</si>
  <si>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</si>
  <si>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</si>
  <si>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</si>
  <si>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</si>
  <si>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</si>
  <si>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</si>
  <si>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</si>
  <si>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</si>
  <si>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</si>
  <si>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</si>
  <si>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</si>
  <si>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</si>
  <si>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</si>
  <si>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</si>
  <si>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</si>
  <si>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</si>
  <si>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</si>
  <si>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</si>
  <si>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</si>
  <si>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</si>
  <si>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</si>
  <si>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</si>
  <si>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</si>
  <si>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</si>
  <si>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</si>
  <si>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</si>
  <si>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</si>
  <si>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</si>
  <si>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</si>
  <si>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</si>
  <si>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</si>
  <si>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</si>
  <si>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</si>
  <si>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</si>
  <si>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</si>
  <si>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</si>
  <si>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</si>
  <si>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</si>
  <si>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</si>
  <si>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</si>
  <si>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</si>
  <si>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</si>
  <si>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</si>
  <si>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</si>
  <si>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</si>
  <si>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</si>
  <si>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</si>
  <si>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</si>
  <si>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</si>
  <si>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</si>
  <si>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</si>
  <si>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</si>
  <si>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</si>
  <si>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</si>
  <si>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</si>
  <si>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</si>
  <si>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</si>
  <si>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</si>
  <si>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</si>
  <si>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</si>
  <si>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</si>
  <si>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</si>
  <si>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</si>
  <si>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</si>
  <si>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</si>
  <si>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</si>
  <si>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</si>
  <si>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</si>
  <si>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</si>
  <si>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</si>
  <si>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</si>
  <si>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</si>
  <si>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</si>
  <si>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</si>
  <si>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</si>
  <si>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</si>
  <si>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</si>
  <si>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</si>
  <si>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</si>
  <si>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</si>
  <si>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</si>
  <si>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</si>
  <si>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</si>
  <si>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</si>
  <si>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</si>
  <si>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</si>
  <si>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</si>
  <si>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</si>
  <si>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</si>
  <si>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</si>
  <si>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</si>
  <si>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</si>
  <si>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</si>
  <si>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</si>
  <si>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</si>
  <si>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</si>
  <si>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</si>
  <si>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</si>
  <si>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</si>
  <si>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</si>
  <si>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</si>
  <si>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</si>
  <si>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</si>
  <si>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</si>
  <si>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</si>
  <si>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</si>
  <si>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</si>
  <si>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</si>
  <si>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</si>
  <si>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</si>
  <si>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</si>
  <si>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</si>
  <si>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</si>
  <si>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</si>
  <si>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</si>
  <si>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</si>
  <si>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</si>
  <si>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</si>
  <si>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</si>
  <si>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</si>
  <si>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</si>
  <si>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</si>
  <si>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</si>
  <si>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</si>
  <si>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</si>
  <si>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</si>
  <si>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</si>
  <si>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</si>
  <si>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</si>
  <si>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</si>
  <si>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</si>
  <si>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</si>
  <si>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</si>
  <si>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</si>
  <si>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</si>
  <si>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</si>
  <si>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</si>
  <si>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</si>
  <si>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</si>
  <si>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</si>
  <si>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</si>
  <si>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</si>
  <si>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</si>
  <si>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</si>
  <si>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</si>
  <si>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</si>
  <si>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</si>
  <si>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</si>
  <si>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</si>
  <si>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</si>
  <si>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</si>
  <si>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</si>
  <si>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</si>
  <si>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</si>
  <si>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</si>
  <si>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</si>
  <si>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</si>
  <si>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</si>
  <si>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</si>
  <si>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</si>
  <si>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</si>
  <si>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</si>
  <si>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</si>
  <si>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</si>
  <si>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</si>
  <si>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</si>
  <si>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</si>
  <si>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</si>
  <si>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</si>
  <si>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</si>
  <si>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</si>
  <si>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</si>
  <si>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</si>
  <si>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</si>
  <si>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</si>
  <si>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</si>
  <si>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</si>
  <si>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</si>
  <si>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</si>
  <si>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</si>
  <si>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</si>
  <si>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</si>
  <si>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</si>
  <si>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</si>
  <si>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</si>
  <si>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</si>
  <si>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</si>
  <si>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</si>
  <si>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</si>
  <si>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</si>
  <si>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</si>
  <si>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</si>
  <si>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</si>
  <si>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</si>
  <si>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</si>
  <si>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</si>
  <si>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</si>
  <si>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</si>
  <si>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</si>
  <si>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</si>
  <si>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</si>
  <si>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</si>
  <si>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</si>
  <si>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</si>
  <si>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</si>
  <si>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</si>
  <si>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</si>
  <si>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</si>
  <si>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</si>
  <si>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</si>
  <si>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</si>
  <si>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</si>
  <si>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</si>
  <si>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</si>
  <si>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</si>
  <si>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</si>
  <si>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</si>
  <si>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</si>
  <si>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</si>
  <si>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</si>
  <si>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</si>
  <si>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</si>
  <si>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</si>
  <si>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</si>
  <si>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</si>
  <si>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</si>
  <si>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</si>
  <si>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</si>
  <si>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</si>
  <si>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</si>
  <si>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</si>
  <si>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</si>
  <si>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</si>
  <si>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</si>
  <si>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</si>
  <si>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</si>
  <si>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</si>
  <si>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</si>
  <si>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</si>
  <si>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</si>
  <si>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</si>
  <si>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</si>
  <si>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</si>
  <si>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</si>
  <si>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</si>
  <si>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</si>
  <si>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</si>
  <si>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</si>
  <si>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</si>
  <si>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</si>
  <si>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</si>
  <si>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</si>
  <si>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</si>
  <si>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</si>
  <si>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</si>
  <si>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</si>
  <si>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</si>
  <si>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</si>
  <si>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</si>
  <si>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</si>
  <si>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</si>
  <si>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</si>
  <si>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</si>
  <si>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</si>
  <si>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</si>
  <si>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</si>
  <si>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</si>
  <si>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</si>
  <si>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</si>
  <si>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</si>
  <si>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</si>
  <si>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</si>
  <si>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</si>
  <si>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</si>
  <si>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</si>
  <si>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</si>
  <si>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</si>
  <si>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</si>
  <si>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</si>
  <si>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</si>
  <si>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</si>
  <si>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</si>
  <si>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</si>
  <si>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</si>
  <si>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</si>
  <si>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</si>
  <si>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</si>
  <si>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</si>
  <si>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</si>
  <si>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</si>
  <si>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</si>
  <si>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</si>
  <si>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</si>
  <si>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</si>
  <si>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</si>
  <si>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</si>
  <si>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</si>
  <si>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</si>
  <si>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</si>
  <si>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</si>
  <si>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</si>
  <si>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</si>
  <si>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</si>
  <si>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</si>
  <si>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</si>
  <si>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</si>
  <si>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</si>
  <si>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</si>
  <si>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</si>
  <si>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</si>
  <si>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</si>
  <si>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</si>
  <si>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</si>
  <si>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</si>
  <si>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</si>
  <si>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</si>
  <si>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</si>
  <si>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</si>
  <si>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</si>
  <si>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</si>
  <si>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</si>
  <si>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</si>
  <si>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</si>
  <si>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</si>
  <si>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</si>
  <si>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</si>
  <si>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</si>
  <si>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</si>
  <si>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</si>
  <si>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</si>
  <si>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</si>
  <si>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</si>
  <si>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</si>
  <si>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</si>
  <si>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</si>
  <si>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</si>
  <si>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</si>
  <si>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</si>
  <si>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</si>
  <si>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</si>
  <si>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</si>
  <si>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M²</t>
  </si>
  <si>
    <t>ALVENARIA DE BLOCOS DE CONCRETO 19 X 19 X 39 CM COM ESPESSURA DE 20 CM COM ARGAMASSA TRAÇO 1:0,5:3,5 - AREIA EXTRAÍDA</t>
  </si>
  <si>
    <t>COBERTURA EM CHAPAS ZINCADAS COM ESPESSURA DE 0,43 MM - UTILIZAÇÃO 2 VEZES</t>
  </si>
  <si>
    <t>DIQUE DE CONTENÇÃO PARA USINA DE ASFALTO A QUENTE - INCLUSIVE DEMOLIÇÃO</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</si>
  <si>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</si>
  <si>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</si>
  <si>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</si>
  <si>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</si>
  <si>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</si>
  <si>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</si>
  <si>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</si>
  <si>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</si>
  <si>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</si>
  <si>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</si>
  <si>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</si>
  <si>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</si>
  <si>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</si>
  <si>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</si>
  <si>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</si>
  <si>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</si>
  <si>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</si>
  <si>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</si>
  <si>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</si>
  <si>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</si>
  <si>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</si>
  <si>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</si>
  <si>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</si>
  <si>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</si>
  <si>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</si>
  <si>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</si>
  <si>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</si>
  <si>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</si>
  <si>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</si>
  <si>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</si>
  <si>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</si>
  <si>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</si>
  <si>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</si>
  <si>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</si>
  <si>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</si>
  <si>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</si>
  <si>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</si>
  <si>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</si>
  <si>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</si>
  <si>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</si>
  <si>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</si>
  <si>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</si>
  <si>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</si>
  <si>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</si>
  <si>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</si>
  <si>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</si>
  <si>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</si>
  <si>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</si>
  <si>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</si>
  <si>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</si>
  <si>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</si>
  <si>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</si>
  <si>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</si>
  <si>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</si>
  <si>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</si>
  <si>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</si>
  <si>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</si>
  <si>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</si>
  <si>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</si>
  <si>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</si>
  <si>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</si>
  <si>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</si>
  <si>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</si>
  <si>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</si>
  <si>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</si>
  <si>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</si>
  <si>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</si>
  <si>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</si>
  <si>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</si>
  <si>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</si>
  <si>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</si>
  <si>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</si>
  <si>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</si>
  <si>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</si>
  <si>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</si>
  <si>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</si>
  <si>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</si>
  <si>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</si>
  <si>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</si>
  <si>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</si>
  <si>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</si>
  <si>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</si>
  <si>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</si>
  <si>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</si>
  <si>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</si>
  <si>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</si>
  <si>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</si>
  <si>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</si>
  <si>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</si>
  <si>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</si>
  <si>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</si>
  <si>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</si>
  <si>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</si>
  <si>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</si>
  <si>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</si>
  <si>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</si>
  <si>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</si>
  <si>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</si>
  <si>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</si>
  <si>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</si>
  <si>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</si>
  <si>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</si>
  <si>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</si>
  <si>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</si>
  <si>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</si>
  <si>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</si>
  <si>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</si>
  <si>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</si>
  <si>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</si>
  <si>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</si>
  <si>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</si>
  <si>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</si>
  <si>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</si>
  <si>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</si>
  <si>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</si>
  <si>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</si>
  <si>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</si>
  <si>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</si>
  <si>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</si>
  <si>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</si>
  <si>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</si>
  <si>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</si>
  <si>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</si>
  <si>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</si>
  <si>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</si>
  <si>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</si>
  <si>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</si>
  <si>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</si>
  <si>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</si>
  <si>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</si>
  <si>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</si>
  <si>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</si>
  <si>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</si>
  <si>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</si>
  <si>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</si>
  <si>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</si>
  <si>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</si>
  <si>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</si>
  <si>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</si>
  <si>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</si>
  <si>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</si>
  <si>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</si>
  <si>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</si>
  <si>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</si>
  <si>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</si>
  <si>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</si>
  <si>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</si>
  <si>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</si>
  <si>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</si>
  <si>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</si>
  <si>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</si>
  <si>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</si>
  <si>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</si>
  <si>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</si>
  <si>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</si>
  <si>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</si>
  <si>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</si>
  <si>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</si>
  <si>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</si>
  <si>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</si>
  <si>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</si>
  <si>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</si>
  <si>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</si>
  <si>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</si>
  <si>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</si>
  <si>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</si>
  <si>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</si>
  <si>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</si>
  <si>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</si>
  <si>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</si>
  <si>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</si>
  <si>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</si>
  <si>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</si>
  <si>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</si>
  <si>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</si>
  <si>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</si>
  <si>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</si>
  <si>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</si>
  <si>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</si>
  <si>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</si>
  <si>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</si>
  <si>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</si>
  <si>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</si>
  <si>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</si>
  <si>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</si>
  <si>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</si>
  <si>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</si>
  <si>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</si>
  <si>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</si>
  <si>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</si>
  <si>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</si>
  <si>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</si>
  <si>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</si>
  <si>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</si>
  <si>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</si>
  <si>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</si>
  <si>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</si>
  <si>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</si>
  <si>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</si>
  <si>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</si>
  <si>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</si>
  <si>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</si>
  <si>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</si>
  <si>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</si>
  <si>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</si>
  <si>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</si>
  <si>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</si>
  <si>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</si>
  <si>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</si>
  <si>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</si>
  <si>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</si>
  <si>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</si>
  <si>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</si>
  <si>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</si>
  <si>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</si>
  <si>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</si>
  <si>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</si>
  <si>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</si>
  <si>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</si>
  <si>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</si>
  <si>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</si>
  <si>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</si>
  <si>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</si>
  <si>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</si>
  <si>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</si>
  <si>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</si>
  <si>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</si>
  <si>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</si>
  <si>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</si>
  <si>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</si>
  <si>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</si>
  <si>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</si>
  <si>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</si>
  <si>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</si>
  <si>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</si>
  <si>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</si>
  <si>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</si>
  <si>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</si>
  <si>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</si>
  <si>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</si>
  <si>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</si>
  <si>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</si>
  <si>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</si>
  <si>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</si>
  <si>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</si>
  <si>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</si>
  <si>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</si>
  <si>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</si>
  <si>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</si>
  <si>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</si>
  <si>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</si>
  <si>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</si>
  <si>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</si>
  <si>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</si>
  <si>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</si>
  <si>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</si>
  <si>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</si>
  <si>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</si>
  <si>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</si>
  <si>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</si>
  <si>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</si>
  <si>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</si>
  <si>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</si>
  <si>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</si>
  <si>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</si>
  <si>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</si>
  <si>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</si>
  <si>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</si>
  <si>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</si>
  <si>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</si>
  <si>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</si>
  <si>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</si>
  <si>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</si>
  <si>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</si>
  <si>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</si>
  <si>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ABERTURA EM MURO DE ALVENARIA DE PEDRA ARGAMASSADA COM MARTELETE</t>
  </si>
  <si>
    <t>APICOAMENTO MANUAL DE CONCRETO</t>
  </si>
  <si>
    <t>DEMOLIÇÃO DE CONCRETO ARMADO COM MARTELETE E CORTE OXIACETILENO</t>
  </si>
  <si>
    <t>DEMOLIÇÃO DE CONCRETO SIMPLES COM MARTELETE</t>
  </si>
  <si>
    <t>DEMOLIÇÃO MANUAL DE CONSTRUÇÕES PROVISÓRIAS DE MADEIRA - SEM REAPROVEITAMENTO</t>
  </si>
  <si>
    <t>DEMOLIÇÃO MANUAL DE CONSTRUÇÕES PROVISÓRIAS DE MADEIRA, SEM FECHAMENTO LATERAL E SEM PAVIMENTAÇÃO</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</si>
  <si>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</si>
  <si>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</si>
  <si>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</si>
  <si>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</si>
  <si>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</si>
  <si>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</si>
  <si>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</si>
  <si>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</si>
  <si>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</si>
  <si>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</si>
  <si>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</si>
  <si>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</si>
  <si>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</si>
  <si>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</si>
  <si>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</si>
  <si>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</si>
  <si>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</si>
  <si>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</si>
  <si>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</si>
  <si>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</si>
  <si>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</si>
  <si>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</si>
  <si>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</si>
  <si>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</si>
  <si>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</si>
  <si>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</si>
  <si>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</si>
  <si>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</si>
  <si>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</si>
  <si>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</si>
  <si>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</si>
  <si>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</si>
  <si>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</si>
  <si>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</si>
  <si>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</si>
  <si>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</si>
  <si>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</si>
  <si>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</si>
  <si>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</si>
  <si>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</si>
  <si>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</si>
  <si>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</si>
  <si>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</si>
  <si>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</si>
  <si>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</si>
  <si>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</si>
  <si>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</si>
  <si>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</si>
  <si>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</si>
  <si>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</si>
  <si>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</si>
  <si>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</si>
  <si>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</si>
  <si>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</si>
  <si>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</si>
  <si>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</si>
  <si>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</si>
  <si>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</si>
  <si>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</si>
  <si>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</si>
  <si>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</si>
  <si>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</si>
  <si>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</si>
  <si>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</si>
  <si>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</si>
  <si>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</si>
  <si>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</si>
  <si>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</si>
  <si>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</si>
  <si>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</si>
  <si>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</si>
  <si>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</si>
  <si>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</si>
  <si>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</si>
  <si>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</si>
  <si>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</si>
  <si>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</si>
  <si>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</si>
  <si>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</si>
  <si>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</si>
  <si>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</si>
  <si>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</si>
  <si>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</si>
  <si>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</si>
  <si>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</si>
  <si>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</si>
  <si>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</si>
  <si>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</si>
  <si>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</si>
  <si>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</si>
  <si>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</si>
  <si>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</si>
  <si>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</si>
  <si>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</si>
  <si>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</si>
  <si>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</si>
  <si>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</si>
  <si>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</si>
  <si>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</si>
  <si>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</si>
  <si>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</si>
  <si>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</si>
  <si>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</si>
  <si>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</si>
  <si>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</si>
  <si>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</si>
  <si>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</si>
  <si>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</si>
  <si>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</si>
  <si>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</si>
  <si>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</si>
  <si>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</si>
  <si>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</si>
  <si>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</si>
  <si>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</si>
  <si>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</si>
  <si>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</si>
  <si>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</si>
  <si>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</si>
  <si>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</si>
  <si>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</si>
  <si>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</si>
  <si>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</si>
  <si>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</si>
  <si>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</si>
  <si>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</si>
  <si>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</si>
  <si>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</si>
  <si>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</si>
  <si>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</si>
  <si>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</si>
  <si>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</si>
  <si>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</si>
  <si>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</si>
  <si>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</si>
  <si>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</si>
  <si>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</si>
  <si>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</si>
  <si>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</si>
  <si>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</si>
  <si>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</si>
  <si>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</si>
  <si>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</si>
  <si>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</si>
  <si>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</si>
  <si>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</si>
  <si>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</si>
  <si>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</si>
  <si>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</si>
  <si>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</si>
  <si>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</si>
  <si>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</si>
  <si>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</si>
  <si>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</si>
  <si>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</si>
  <si>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</si>
  <si>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</si>
  <si>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</si>
  <si>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</si>
  <si>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</si>
  <si>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</si>
  <si>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</si>
  <si>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</si>
  <si>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</si>
  <si>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</si>
  <si>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</si>
  <si>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</si>
  <si>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</si>
  <si>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</si>
  <si>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</si>
  <si>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</si>
  <si>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</si>
  <si>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</si>
  <si>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</si>
  <si>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</si>
  <si>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</si>
  <si>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</si>
  <si>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</si>
  <si>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</si>
  <si>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</si>
  <si>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</si>
  <si>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</si>
  <si>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</si>
  <si>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</si>
  <si>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</si>
  <si>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</si>
  <si>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</si>
  <si>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</si>
  <si>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</si>
  <si>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</si>
  <si>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</si>
  <si>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</si>
  <si>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</si>
  <si>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</si>
  <si>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</si>
  <si>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</si>
  <si>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</si>
  <si>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</si>
  <si>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</si>
  <si>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</si>
  <si>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</si>
  <si>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</si>
  <si>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</si>
  <si>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</si>
  <si>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</si>
  <si>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</si>
  <si>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</si>
  <si>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</si>
  <si>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</si>
  <si>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</si>
  <si>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</si>
  <si>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</si>
  <si>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</si>
  <si>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</si>
  <si>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</si>
  <si>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</si>
  <si>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</si>
  <si>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</si>
  <si>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</si>
  <si>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</si>
  <si>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</si>
  <si>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</si>
  <si>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</si>
  <si>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</si>
  <si>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</si>
  <si>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</si>
  <si>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</si>
  <si>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</si>
  <si>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</si>
  <si>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</si>
  <si>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</si>
  <si>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</si>
  <si>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</si>
  <si>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</si>
  <si>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</si>
  <si>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</si>
  <si>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</si>
  <si>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</si>
  <si>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</si>
  <si>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</si>
  <si>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</si>
  <si>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</si>
  <si>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</si>
  <si>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</si>
  <si>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</si>
  <si>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</si>
  <si>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</si>
  <si>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</si>
  <si>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</si>
  <si>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</si>
  <si>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</si>
  <si>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</si>
  <si>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</si>
  <si>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</si>
  <si>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</si>
  <si>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</si>
  <si>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</si>
  <si>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</si>
  <si>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</si>
  <si>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</si>
  <si>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</si>
  <si>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</si>
  <si>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</si>
  <si>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</si>
  <si>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</si>
  <si>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</si>
  <si>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</si>
  <si>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</si>
  <si>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</si>
  <si>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</si>
  <si>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</si>
  <si>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</si>
  <si>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</si>
  <si>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</si>
  <si>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</si>
  <si>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</si>
  <si>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</si>
  <si>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</si>
  <si>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</si>
  <si>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</si>
  <si>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</si>
  <si>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</si>
  <si>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</si>
  <si>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</si>
  <si>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</si>
  <si>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</si>
  <si>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</si>
  <si>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</si>
  <si>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</si>
  <si>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</si>
  <si>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</si>
  <si>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</si>
  <si>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</si>
  <si>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</si>
  <si>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</si>
  <si>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</si>
  <si>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</si>
  <si>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</si>
  <si>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</si>
  <si>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</si>
  <si>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</si>
  <si>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</si>
  <si>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</si>
  <si>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</si>
  <si>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</si>
  <si>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</si>
  <si>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</si>
  <si>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</si>
  <si>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</si>
  <si>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</si>
  <si>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</si>
  <si>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</si>
  <si>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</si>
  <si>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</si>
  <si>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</si>
  <si>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</si>
  <si>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</si>
  <si>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</si>
  <si>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</si>
  <si>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</si>
  <si>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</si>
  <si>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</si>
  <si>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</si>
  <si>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</si>
  <si>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</si>
  <si>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</si>
  <si>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</si>
  <si>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</si>
  <si>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</si>
  <si>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</si>
  <si>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</si>
  <si>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</si>
  <si>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</si>
  <si>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</si>
  <si>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</si>
  <si>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</si>
  <si>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</si>
  <si>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</si>
  <si>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</si>
  <si>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</si>
  <si>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</si>
  <si>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</si>
  <si>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</si>
  <si>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</si>
  <si>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</si>
  <si>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</si>
  <si>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</si>
  <si>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</si>
  <si>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</si>
  <si>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</si>
  <si>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</si>
  <si>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</si>
  <si>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</si>
  <si>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</si>
  <si>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</si>
  <si>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</si>
  <si>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</si>
  <si>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</si>
  <si>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</si>
  <si>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</si>
  <si>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</si>
  <si>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</si>
  <si>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</si>
  <si>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</si>
  <si>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</si>
  <si>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</si>
  <si>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</si>
  <si>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</si>
  <si>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</si>
  <si>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</si>
  <si>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</si>
  <si>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</si>
  <si>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</si>
  <si>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</si>
  <si>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</si>
  <si>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</si>
  <si>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</si>
  <si>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</si>
  <si>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</si>
  <si>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</si>
  <si>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</si>
  <si>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</si>
  <si>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</si>
  <si>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</si>
  <si>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</si>
  <si>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</si>
  <si>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</si>
  <si>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</si>
  <si>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</si>
  <si>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</si>
  <si>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</si>
  <si>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</si>
  <si>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</si>
  <si>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</si>
  <si>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</si>
  <si>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</si>
  <si>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</si>
  <si>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</si>
  <si>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</si>
  <si>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</si>
  <si>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</si>
  <si>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</si>
  <si>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</si>
  <si>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</si>
  <si>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</si>
  <si>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</si>
  <si>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</si>
  <si>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</si>
  <si>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</si>
  <si>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</si>
  <si>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</si>
  <si>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</si>
  <si>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</si>
  <si>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</si>
  <si>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</si>
  <si>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</si>
  <si>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</si>
  <si>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</si>
  <si>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</si>
  <si>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</si>
  <si>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</si>
  <si>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</si>
  <si>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</si>
  <si>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</si>
  <si>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</si>
  <si>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</si>
  <si>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</si>
  <si>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</si>
  <si>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</si>
  <si>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</si>
  <si>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</si>
  <si>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</si>
  <si>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</si>
  <si>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</si>
  <si>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</si>
  <si>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</si>
  <si>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</si>
  <si>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</si>
  <si>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</si>
  <si>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</si>
  <si>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</si>
  <si>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</si>
  <si>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</si>
  <si>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</si>
  <si>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</si>
  <si>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</si>
  <si>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</si>
  <si>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</si>
  <si>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</si>
  <si>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</si>
  <si>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</si>
  <si>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</si>
  <si>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</si>
  <si>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</si>
  <si>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</si>
  <si>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</si>
  <si>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</si>
  <si>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</si>
  <si>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</si>
  <si>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</si>
  <si>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</si>
  <si>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</si>
  <si>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</si>
  <si>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</si>
  <si>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</si>
  <si>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</si>
  <si>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</si>
  <si>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</si>
  <si>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</si>
  <si>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</si>
  <si>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</si>
  <si>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</si>
  <si>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</si>
  <si>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</si>
  <si>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</si>
  <si>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</si>
  <si>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</si>
  <si>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</si>
  <si>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</si>
  <si>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</si>
  <si>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</si>
  <si>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</si>
  <si>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</si>
  <si>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</si>
  <si>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</si>
  <si>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</si>
  <si>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</si>
  <si>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</si>
  <si>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</si>
  <si>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</si>
  <si>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</si>
  <si>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</si>
  <si>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</si>
  <si>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</si>
  <si>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</si>
  <si>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</si>
  <si>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</si>
  <si>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</si>
  <si>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</si>
  <si>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</si>
  <si>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</si>
  <si>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</si>
  <si>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</si>
  <si>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</si>
  <si>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</si>
  <si>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</si>
  <si>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</si>
  <si>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</si>
  <si>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</si>
  <si>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</si>
  <si>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</si>
  <si>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</si>
  <si>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</si>
  <si>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</si>
  <si>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</si>
  <si>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</si>
  <si>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</si>
  <si>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</si>
  <si>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</si>
  <si>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</si>
  <si>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</si>
  <si>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</si>
  <si>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</si>
  <si>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</si>
  <si>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</si>
  <si>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</si>
  <si>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</si>
  <si>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</si>
  <si>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</si>
  <si>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</si>
  <si>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</si>
  <si>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</si>
  <si>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</si>
  <si>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</si>
  <si>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</si>
  <si>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</si>
  <si>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</si>
  <si>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</si>
  <si>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</si>
  <si>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</si>
  <si>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</si>
  <si>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</si>
  <si>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</si>
  <si>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</si>
  <si>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</si>
  <si>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</si>
  <si>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</si>
  <si>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</si>
  <si>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</si>
  <si>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</si>
  <si>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</si>
  <si>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</si>
  <si>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</si>
  <si>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</si>
  <si>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</si>
  <si>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</si>
  <si>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</si>
  <si>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</si>
  <si>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</si>
  <si>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</si>
  <si>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</si>
  <si>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</si>
  <si>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</si>
  <si>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</si>
  <si>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</si>
  <si>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</si>
  <si>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</si>
  <si>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</si>
  <si>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</si>
  <si>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</si>
  <si>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</si>
  <si>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</si>
  <si>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</si>
  <si>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</si>
  <si>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</si>
  <si>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</si>
  <si>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</si>
  <si>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</si>
  <si>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</si>
  <si>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</si>
  <si>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</si>
  <si>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</si>
  <si>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</si>
  <si>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</si>
  <si>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</si>
  <si>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</si>
  <si>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</si>
  <si>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</si>
  <si>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</si>
  <si>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</si>
  <si>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</si>
  <si>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</si>
  <si>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</si>
  <si>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</si>
  <si>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</si>
  <si>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</si>
  <si>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</si>
  <si>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</si>
  <si>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</si>
  <si>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</si>
  <si>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</si>
  <si>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</si>
  <si>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</si>
  <si>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</si>
  <si>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</si>
  <si>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</si>
  <si>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</si>
  <si>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</si>
  <si>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</si>
  <si>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</si>
  <si>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</si>
  <si>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</si>
  <si>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</si>
  <si>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</si>
  <si>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</si>
  <si>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</si>
  <si>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</si>
  <si>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</si>
  <si>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</si>
  <si>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</si>
  <si>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</si>
  <si>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</si>
  <si>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</si>
  <si>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</si>
  <si>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</si>
  <si>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</si>
  <si>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</si>
  <si>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</si>
  <si>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</si>
  <si>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</si>
  <si>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</si>
  <si>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</si>
  <si>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</si>
  <si>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</si>
  <si>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</si>
  <si>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</si>
  <si>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</si>
  <si>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</si>
  <si>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</si>
  <si>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</si>
  <si>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</si>
  <si>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</si>
  <si>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</si>
  <si>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</si>
  <si>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</si>
  <si>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</si>
  <si>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</si>
  <si>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</si>
  <si>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</si>
  <si>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</si>
  <si>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</si>
  <si>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</si>
  <si>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</si>
  <si>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</si>
  <si>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</si>
  <si>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</si>
  <si>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</si>
  <si>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</si>
  <si>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</si>
  <si>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</si>
  <si>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</si>
  <si>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</si>
  <si>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</si>
  <si>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</si>
  <si>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</si>
  <si>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</si>
  <si>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</si>
  <si>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</si>
  <si>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</si>
  <si>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</si>
  <si>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</si>
  <si>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</si>
  <si>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</si>
  <si>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</si>
  <si>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</si>
  <si>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</si>
  <si>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</si>
  <si>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</si>
  <si>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</si>
  <si>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</si>
  <si>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</si>
  <si>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</si>
  <si>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</si>
  <si>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</si>
  <si>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</si>
  <si>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</si>
  <si>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</si>
  <si>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</si>
  <si>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</si>
  <si>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</si>
  <si>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</si>
  <si>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</si>
  <si>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</si>
  <si>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</si>
  <si>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</si>
  <si>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</si>
  <si>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</si>
  <si>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</si>
  <si>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</si>
  <si>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</si>
  <si>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</si>
  <si>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</si>
  <si>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</si>
  <si>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</si>
  <si>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</si>
  <si>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</si>
  <si>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</si>
  <si>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</si>
  <si>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</si>
  <si>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</si>
  <si>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</si>
  <si>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</si>
  <si>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</si>
  <si>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</si>
  <si>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</si>
  <si>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</si>
  <si>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</si>
  <si>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</si>
  <si>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</si>
  <si>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</si>
  <si>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</si>
  <si>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</si>
  <si>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</si>
  <si>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</si>
  <si>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</si>
  <si>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</si>
  <si>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</si>
  <si>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</si>
  <si>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</si>
  <si>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</si>
  <si>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</si>
  <si>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</si>
  <si>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</si>
  <si>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</si>
  <si>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</si>
  <si>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</si>
  <si>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</si>
  <si>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</si>
  <si>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</si>
  <si>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</si>
  <si>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</si>
  <si>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</si>
  <si>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</si>
  <si>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</si>
  <si>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</si>
  <si>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</si>
  <si>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</si>
  <si>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</si>
  <si>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</si>
  <si>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</si>
  <si>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</si>
  <si>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</si>
  <si>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</si>
  <si>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</si>
  <si>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</si>
  <si>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</si>
  <si>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</si>
  <si>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</si>
  <si>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</si>
  <si>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</si>
  <si>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</si>
  <si>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</si>
  <si>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</si>
  <si>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</si>
  <si>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</si>
  <si>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</si>
  <si>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</si>
  <si>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</si>
  <si>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</si>
  <si>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</si>
  <si>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</si>
  <si>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</si>
  <si>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</si>
  <si>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</si>
  <si>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</si>
  <si>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</si>
  <si>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</si>
  <si>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</si>
  <si>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</si>
  <si>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</si>
  <si>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</si>
  <si>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</si>
  <si>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</si>
  <si>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</si>
  <si>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</si>
  <si>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</si>
  <si>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</si>
  <si>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</si>
  <si>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</si>
  <si>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</si>
  <si>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</si>
  <si>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</si>
  <si>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</si>
  <si>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</si>
  <si>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</si>
  <si>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</si>
  <si>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</si>
  <si>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</si>
  <si>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</si>
  <si>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</si>
  <si>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</si>
  <si>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</si>
  <si>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</si>
  <si>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</si>
  <si>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</si>
  <si>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</si>
  <si>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</si>
  <si>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</si>
  <si>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</si>
  <si>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</si>
  <si>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</si>
  <si>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</si>
  <si>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</si>
  <si>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</si>
  <si>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</si>
  <si>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</si>
  <si>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</si>
  <si>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</si>
  <si>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</si>
  <si>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</si>
  <si>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</si>
  <si>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</si>
  <si>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</si>
  <si>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</si>
  <si>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</si>
  <si>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</si>
  <si>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</si>
  <si>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</si>
  <si>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</si>
  <si>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</si>
  <si>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</si>
  <si>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</si>
  <si>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</si>
  <si>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</si>
  <si>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</si>
  <si>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</si>
  <si>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</si>
  <si>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</si>
  <si>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</si>
  <si>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</si>
  <si>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</si>
  <si>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</si>
  <si>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</si>
  <si>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</si>
  <si>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</si>
  <si>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</si>
  <si>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</si>
  <si>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</si>
  <si>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</si>
  <si>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</si>
  <si>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</si>
  <si>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</si>
  <si>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</si>
  <si>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</si>
  <si>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</si>
  <si>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</si>
  <si>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</si>
  <si>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</si>
  <si>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</si>
  <si>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</si>
  <si>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</si>
  <si>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</si>
  <si>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</si>
  <si>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</si>
  <si>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</si>
  <si>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</si>
  <si>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</si>
  <si>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</si>
  <si>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</si>
  <si>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</si>
  <si>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</si>
  <si>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</si>
  <si>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</si>
  <si>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</si>
  <si>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</si>
  <si>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</si>
  <si>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</si>
  <si>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</si>
  <si>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</si>
  <si>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</si>
  <si>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</si>
  <si>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</si>
  <si>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</si>
  <si>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</si>
  <si>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</si>
  <si>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</si>
  <si>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</si>
  <si>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</si>
  <si>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</si>
  <si>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</si>
  <si>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</si>
  <si>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</si>
  <si>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</si>
  <si>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</si>
  <si>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</si>
  <si>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</si>
  <si>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</si>
  <si>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</si>
  <si>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</si>
  <si>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</si>
  <si>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</si>
  <si>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</si>
  <si>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</si>
  <si>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</si>
  <si>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</si>
  <si>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</si>
  <si>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</si>
  <si>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</si>
  <si>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</si>
  <si>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</si>
  <si>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</si>
  <si>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</si>
  <si>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</si>
  <si>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</si>
  <si>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</si>
  <si>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</si>
  <si>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</si>
  <si>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</si>
  <si>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</si>
  <si>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</si>
  <si>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</si>
  <si>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</si>
  <si>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</si>
  <si>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</si>
  <si>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</si>
  <si>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</si>
  <si>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</si>
  <si>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</si>
  <si>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</si>
  <si>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</si>
  <si>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</si>
  <si>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</si>
  <si>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</si>
  <si>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</si>
  <si>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</si>
  <si>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</si>
  <si>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</si>
  <si>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</si>
  <si>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</si>
  <si>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</si>
  <si>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</si>
  <si>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</si>
  <si>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</si>
  <si>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</si>
  <si>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</si>
  <si>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</si>
  <si>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</si>
  <si>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</si>
  <si>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</si>
  <si>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</si>
  <si>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</si>
  <si>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</si>
  <si>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</si>
  <si>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</si>
  <si>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</si>
  <si>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</si>
  <si>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</si>
  <si>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</si>
  <si>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</si>
  <si>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</si>
  <si>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</si>
  <si>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</si>
  <si>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</si>
  <si>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</si>
  <si>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</si>
  <si>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</si>
  <si>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</si>
  <si>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</si>
  <si>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</si>
  <si>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</si>
  <si>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</si>
  <si>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</si>
  <si>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</si>
  <si>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</si>
  <si>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</si>
  <si>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</si>
  <si>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</si>
  <si>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</si>
  <si>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</si>
  <si>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</si>
  <si>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</si>
  <si>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</si>
  <si>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</si>
  <si>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</si>
  <si>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</si>
  <si>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</si>
  <si>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</si>
  <si>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</si>
  <si>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</si>
  <si>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</si>
  <si>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</si>
  <si>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</si>
  <si>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</si>
  <si>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</si>
  <si>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</si>
  <si>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</si>
  <si>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</si>
  <si>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</si>
  <si>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</si>
  <si>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</si>
  <si>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</si>
  <si>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</si>
  <si>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</si>
  <si>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</si>
  <si>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</si>
  <si>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</si>
  <si>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</si>
  <si>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</si>
  <si>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</si>
  <si>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</si>
  <si>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</si>
  <si>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</si>
  <si>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</si>
  <si>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</si>
  <si>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</si>
  <si>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</si>
  <si>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</si>
  <si>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</si>
  <si>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</si>
  <si>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</si>
  <si>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</si>
  <si>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</si>
  <si>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</si>
  <si>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</si>
  <si>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</si>
  <si>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</si>
  <si>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</si>
  <si>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</si>
  <si>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</si>
  <si>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</si>
  <si>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</si>
  <si>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</si>
  <si>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</si>
  <si>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</si>
  <si>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</si>
  <si>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</si>
  <si>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</si>
  <si>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</si>
  <si>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</si>
  <si>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</si>
  <si>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</si>
  <si>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</si>
  <si>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</si>
  <si>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</si>
  <si>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</si>
  <si>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</si>
  <si>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</si>
  <si>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</si>
  <si>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</si>
  <si>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</si>
  <si>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</si>
  <si>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</si>
  <si>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</si>
  <si>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</si>
  <si>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</si>
  <si>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</si>
  <si>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</si>
  <si>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</si>
  <si>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</si>
  <si>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</si>
  <si>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</si>
  <si>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</si>
  <si>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</si>
  <si>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</si>
  <si>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</si>
  <si>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</si>
  <si>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</si>
  <si>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</si>
  <si>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</si>
  <si>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</si>
  <si>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</si>
  <si>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</si>
  <si>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</si>
  <si>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</si>
  <si>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</si>
  <si>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</si>
  <si>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</si>
  <si>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</si>
  <si>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</si>
  <si>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</si>
  <si>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</si>
  <si>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</si>
  <si>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</si>
  <si>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</si>
  <si>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</si>
  <si>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</si>
  <si>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</si>
  <si>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</si>
  <si>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</si>
  <si>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</si>
  <si>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</si>
  <si>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</si>
  <si>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</si>
  <si>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</si>
  <si>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</si>
  <si>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</si>
  <si>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</si>
  <si>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</si>
  <si>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</si>
  <si>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</si>
  <si>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</si>
  <si>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</si>
  <si>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</si>
  <si>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</si>
  <si>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</si>
  <si>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</si>
  <si>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</si>
  <si>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</si>
  <si>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</si>
  <si>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</si>
  <si>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</si>
  <si>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</si>
  <si>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</si>
  <si>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</si>
  <si>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</si>
  <si>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</si>
  <si>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</si>
  <si>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</si>
  <si>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</si>
  <si>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</si>
  <si>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</si>
  <si>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</si>
  <si>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</si>
  <si>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</si>
  <si>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</si>
  <si>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</si>
  <si>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</si>
  <si>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</si>
  <si>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</si>
  <si>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</si>
  <si>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</si>
  <si>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</si>
  <si>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</si>
  <si>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</si>
  <si>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</si>
  <si>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</si>
  <si>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</si>
  <si>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</si>
  <si>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</si>
  <si>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</si>
  <si>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</si>
  <si>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</si>
  <si>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</si>
  <si>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</si>
  <si>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</si>
  <si>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</si>
  <si>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</si>
  <si>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</si>
  <si>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</si>
  <si>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</si>
  <si>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</si>
  <si>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</si>
  <si>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</si>
  <si>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</si>
  <si>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</si>
  <si>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</si>
  <si>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</si>
  <si>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</si>
  <si>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</si>
  <si>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</si>
  <si>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</si>
  <si>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</si>
  <si>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</si>
  <si>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</si>
  <si>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</si>
  <si>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</si>
  <si>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</si>
  <si>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</si>
  <si>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</si>
  <si>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</si>
  <si>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</si>
  <si>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</si>
  <si>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</si>
  <si>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</si>
  <si>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</si>
  <si>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</si>
  <si>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</si>
  <si>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</si>
  <si>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</si>
  <si>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</si>
  <si>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</si>
  <si>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</si>
  <si>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</si>
  <si>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</si>
  <si>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</si>
  <si>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</si>
  <si>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</si>
  <si>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</si>
  <si>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</si>
  <si>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</si>
  <si>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</si>
  <si>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</si>
  <si>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</si>
  <si>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</si>
  <si>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</si>
  <si>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</si>
  <si>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</si>
  <si>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</si>
  <si>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</si>
  <si>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</si>
  <si>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</si>
  <si>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</si>
  <si>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</si>
  <si>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</si>
  <si>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</si>
  <si>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</si>
  <si>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</si>
  <si>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</si>
  <si>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</si>
  <si>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</si>
  <si>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</si>
  <si>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</si>
  <si>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</si>
  <si>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</si>
  <si>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</si>
  <si>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</si>
  <si>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</si>
  <si>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</si>
  <si>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</si>
  <si>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</si>
  <si>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</si>
  <si>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</si>
  <si>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</si>
  <si>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</si>
  <si>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</si>
  <si>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</si>
  <si>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</si>
  <si>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</si>
  <si>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</si>
  <si>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</si>
  <si>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</si>
  <si>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</si>
  <si>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</si>
  <si>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</si>
  <si>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</si>
  <si>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</si>
  <si>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</si>
  <si>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</si>
  <si>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</si>
  <si>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</si>
  <si>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</si>
  <si>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</si>
  <si>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</si>
  <si>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</si>
  <si>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</si>
  <si>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</si>
  <si>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</si>
  <si>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</si>
  <si>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</si>
  <si>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</si>
  <si>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</si>
  <si>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</si>
  <si>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</si>
  <si>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</si>
  <si>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</si>
  <si>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</si>
  <si>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</si>
  <si>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</si>
  <si>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</si>
  <si>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</si>
  <si>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</si>
  <si>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</si>
  <si>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</si>
  <si>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</si>
  <si>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</si>
  <si>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</si>
  <si>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</si>
  <si>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</si>
  <si>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</si>
  <si>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</si>
  <si>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</si>
  <si>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</si>
  <si>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</si>
  <si>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</si>
  <si>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</si>
  <si>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</si>
  <si>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</si>
  <si>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</si>
  <si>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</si>
  <si>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</si>
  <si>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</si>
  <si>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</si>
  <si>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</si>
  <si>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</si>
  <si>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</si>
  <si>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</si>
  <si>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</si>
  <si>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</si>
  <si>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</si>
  <si>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</si>
  <si>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</si>
  <si>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</si>
  <si>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</si>
  <si>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</si>
  <si>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</si>
  <si>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</si>
  <si>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</si>
  <si>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</si>
  <si>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</si>
  <si>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</si>
  <si>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</si>
  <si>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</si>
  <si>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</si>
  <si>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</si>
  <si>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</si>
  <si>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</si>
  <si>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</si>
  <si>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</si>
  <si>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</si>
  <si>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</si>
  <si>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</si>
  <si>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</si>
  <si>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</si>
  <si>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</si>
  <si>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</si>
  <si>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</si>
  <si>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</si>
  <si>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</si>
  <si>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</si>
  <si>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</si>
  <si>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</si>
  <si>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</si>
  <si>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</si>
  <si>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</si>
  <si>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</si>
  <si>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</si>
  <si>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</si>
  <si>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</si>
  <si>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</si>
  <si>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</si>
  <si>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</si>
  <si>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</si>
  <si>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</si>
  <si>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</si>
  <si>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</si>
  <si>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</si>
  <si>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</si>
  <si>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</si>
  <si>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</si>
  <si>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</si>
  <si>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</si>
  <si>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</si>
  <si>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</si>
  <si>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</si>
  <si>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</si>
  <si>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</si>
  <si>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</si>
  <si>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</si>
  <si>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</si>
  <si>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</si>
  <si>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</si>
  <si>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</si>
  <si>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</si>
  <si>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</si>
  <si>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</si>
  <si>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</si>
  <si>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</si>
  <si>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</si>
  <si>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</si>
  <si>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</si>
  <si>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</si>
  <si>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</si>
  <si>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</si>
  <si>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</si>
  <si>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</si>
  <si>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</si>
  <si>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</si>
  <si>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</si>
  <si>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</si>
  <si>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</si>
  <si>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</si>
  <si>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</si>
  <si>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</si>
  <si>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</si>
  <si>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</si>
  <si>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</si>
  <si>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</si>
  <si>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</si>
  <si>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</si>
  <si>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</si>
  <si>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</si>
  <si>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</si>
  <si>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</si>
  <si>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</si>
  <si>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</si>
  <si>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</si>
  <si>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</si>
  <si>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</si>
  <si>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</si>
  <si>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</si>
  <si>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</si>
  <si>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</si>
  <si>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</si>
  <si>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</si>
  <si>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</si>
  <si>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</si>
  <si>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</si>
  <si>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</si>
  <si>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</si>
  <si>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</si>
  <si>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</si>
  <si>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</si>
  <si>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</si>
  <si>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</si>
  <si>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</si>
  <si>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</si>
  <si>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</si>
  <si>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</si>
  <si>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</si>
  <si>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</si>
  <si>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</si>
  <si>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</si>
  <si>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</si>
  <si>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</si>
  <si>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</si>
  <si>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</si>
  <si>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</si>
  <si>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</si>
  <si>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</si>
  <si>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</si>
  <si>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</si>
  <si>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</si>
  <si>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</si>
  <si>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</si>
  <si>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</si>
  <si>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</si>
  <si>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</si>
  <si>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</si>
  <si>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</si>
  <si>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</si>
  <si>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</si>
  <si>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</si>
  <si>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</si>
  <si>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</si>
  <si>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</si>
  <si>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</si>
  <si>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</si>
  <si>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</si>
  <si>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</si>
  <si>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</si>
  <si>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</si>
  <si>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</si>
  <si>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</si>
  <si>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</si>
  <si>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</si>
  <si>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</si>
  <si>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</si>
  <si>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</si>
  <si>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</si>
  <si>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</si>
  <si>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</si>
  <si>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</si>
  <si>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</si>
  <si>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</si>
  <si>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</si>
  <si>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</si>
  <si>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</si>
  <si>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</si>
  <si>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</si>
  <si>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</si>
  <si>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</si>
  <si>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</si>
  <si>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</si>
  <si>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</si>
  <si>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</si>
  <si>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</si>
  <si>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</si>
  <si>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</si>
  <si>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</si>
  <si>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</si>
  <si>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</si>
  <si>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</si>
  <si>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</si>
  <si>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</si>
  <si>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</si>
  <si>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</si>
  <si>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</si>
  <si>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</si>
  <si>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</si>
  <si>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</si>
  <si>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</si>
  <si>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</si>
  <si>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</si>
  <si>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</si>
  <si>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</si>
  <si>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</si>
  <si>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</si>
  <si>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</si>
  <si>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</si>
  <si>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</si>
  <si>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</si>
  <si>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</si>
  <si>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</si>
  <si>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</si>
  <si>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</si>
  <si>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</si>
  <si>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</si>
  <si>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</si>
  <si>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</si>
  <si>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</si>
  <si>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</si>
  <si>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</si>
  <si>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</si>
  <si>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</si>
  <si>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</si>
  <si>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</si>
  <si>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</si>
  <si>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</si>
  <si>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</si>
  <si>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</si>
  <si>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</si>
  <si>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</si>
  <si>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</si>
  <si>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</si>
  <si>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</si>
  <si>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</si>
  <si>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</si>
  <si>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</si>
  <si>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</si>
  <si>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</si>
  <si>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</si>
  <si>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</si>
  <si>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</si>
  <si>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</si>
  <si>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</si>
  <si>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</si>
  <si>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</si>
  <si>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</si>
  <si>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</si>
  <si>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</si>
  <si>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</si>
  <si>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</si>
  <si>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</si>
  <si>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</si>
  <si>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</si>
  <si>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</si>
  <si>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</si>
  <si>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</si>
  <si>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</si>
  <si>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</si>
  <si>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</si>
  <si>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</si>
  <si>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</si>
  <si>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</si>
  <si>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</si>
  <si>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</si>
  <si>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</si>
  <si>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</si>
  <si>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</si>
  <si>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</si>
  <si>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</si>
  <si>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</si>
  <si>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</si>
  <si>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</si>
  <si>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</si>
  <si>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</si>
  <si>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</si>
  <si>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</si>
  <si>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</si>
  <si>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</si>
  <si>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</si>
  <si>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</si>
  <si>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</si>
  <si>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</si>
  <si>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</si>
  <si>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</si>
  <si>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</si>
  <si>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</si>
  <si>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</si>
  <si>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</si>
  <si>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</si>
  <si>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</si>
  <si>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</si>
  <si>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</si>
  <si>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</si>
  <si>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</si>
  <si>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</si>
  <si>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</si>
  <si>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</si>
  <si>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</si>
  <si>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</si>
  <si>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</si>
  <si>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</si>
  <si>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</si>
  <si>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</si>
  <si>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</si>
  <si>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</si>
  <si>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</si>
  <si>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</si>
  <si>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</si>
  <si>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</si>
  <si>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</si>
  <si>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</si>
  <si>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</si>
  <si>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</si>
  <si>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</si>
  <si>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</si>
  <si>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</si>
  <si>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</si>
  <si>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</si>
  <si>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</si>
  <si>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</si>
  <si>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</si>
  <si>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</si>
  <si>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</si>
  <si>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</si>
  <si>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</si>
  <si>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</si>
  <si>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</si>
  <si>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</si>
  <si>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</si>
  <si>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</si>
  <si>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</si>
  <si>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</si>
  <si>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</si>
  <si>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</si>
  <si>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</si>
  <si>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</si>
  <si>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</si>
  <si>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</si>
  <si>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</si>
  <si>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</si>
  <si>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</si>
  <si>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</si>
  <si>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</si>
  <si>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</si>
  <si>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</si>
  <si>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</si>
  <si>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</si>
  <si>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</si>
  <si>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</si>
  <si>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</si>
  <si>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</si>
  <si>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</si>
  <si>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</si>
  <si>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</si>
  <si>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</si>
  <si>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</si>
  <si>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</si>
  <si>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</si>
  <si>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</si>
  <si>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</si>
  <si>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</si>
  <si>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</si>
  <si>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</si>
  <si>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</si>
  <si>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</si>
  <si>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</si>
  <si>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</si>
  <si>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</si>
  <si>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</si>
  <si>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</si>
  <si>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</si>
  <si>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</si>
  <si>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</si>
  <si>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</si>
  <si>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</si>
  <si>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</si>
  <si>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</si>
  <si>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</si>
  <si>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</si>
  <si>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</si>
  <si>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</si>
  <si>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</si>
  <si>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</si>
  <si>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</si>
  <si>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</si>
  <si>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</si>
  <si>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</si>
  <si>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</si>
  <si>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</si>
  <si>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</si>
  <si>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</si>
  <si>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</si>
  <si>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</si>
  <si>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</si>
  <si>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</si>
  <si>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</si>
  <si>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</si>
  <si>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</si>
  <si>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</si>
  <si>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</si>
  <si>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</si>
  <si>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</si>
  <si>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</si>
  <si>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</si>
  <si>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</si>
  <si>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</si>
  <si>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</si>
  <si>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</si>
  <si>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</si>
  <si>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</si>
  <si>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</si>
  <si>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</si>
  <si>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</si>
  <si>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</si>
  <si>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</si>
  <si>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</si>
  <si>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</si>
  <si>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</si>
  <si>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</si>
  <si>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</si>
  <si>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</si>
  <si>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</si>
  <si>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</si>
  <si>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</si>
  <si>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</si>
  <si>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</si>
  <si>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</si>
  <si>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</si>
  <si>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</si>
  <si>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</si>
  <si>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</si>
  <si>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</si>
  <si>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</si>
  <si>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</si>
  <si>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</si>
  <si>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</si>
  <si>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</si>
  <si>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</si>
  <si>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</si>
  <si>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</si>
  <si>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</si>
  <si>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</si>
  <si>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</si>
  <si>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</si>
  <si>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</si>
  <si>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</si>
  <si>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</si>
  <si>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</si>
  <si>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</si>
  <si>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</si>
  <si>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</si>
  <si>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</si>
  <si>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</si>
  <si>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</si>
  <si>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</si>
  <si>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</si>
  <si>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</si>
  <si>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</si>
  <si>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</si>
  <si>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</si>
  <si>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</si>
  <si>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</si>
  <si>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</si>
  <si>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</si>
  <si>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</si>
  <si>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</si>
  <si>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</si>
  <si>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</si>
  <si>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</si>
  <si>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</si>
  <si>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</si>
  <si>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</si>
  <si>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</si>
  <si>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</si>
  <si>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</si>
  <si>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</si>
  <si>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</si>
  <si>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</si>
  <si>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</si>
  <si>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</si>
  <si>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</si>
  <si>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</si>
  <si>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</si>
  <si>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</si>
  <si>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</si>
  <si>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</si>
  <si>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</si>
  <si>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</si>
  <si>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</si>
  <si>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</si>
  <si>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</si>
  <si>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</si>
  <si>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</si>
  <si>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</si>
  <si>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</si>
  <si>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</si>
  <si>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</si>
  <si>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</si>
  <si>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</si>
  <si>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</si>
  <si>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</si>
  <si>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</si>
  <si>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</si>
  <si>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</si>
  <si>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</si>
  <si>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</si>
  <si>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</si>
  <si>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</si>
  <si>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</si>
  <si>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</si>
  <si>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</si>
  <si>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</si>
  <si>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</si>
  <si>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</si>
  <si>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</si>
  <si>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</si>
  <si>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</si>
  <si>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</si>
  <si>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</si>
  <si>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</si>
  <si>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</si>
  <si>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</si>
  <si>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</si>
  <si>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</si>
  <si>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</si>
  <si>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</si>
  <si>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</si>
  <si>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</si>
  <si>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</si>
  <si>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</si>
  <si>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</si>
  <si>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</si>
  <si>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</si>
  <si>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</si>
  <si>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</si>
  <si>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</si>
  <si>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</si>
  <si>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</si>
  <si>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</si>
  <si>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</si>
  <si>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</si>
  <si>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</si>
  <si>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</si>
  <si>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</si>
  <si>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</si>
  <si>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</si>
  <si>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</si>
  <si>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</si>
  <si>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</si>
  <si>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</si>
  <si>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</si>
  <si>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</si>
  <si>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</si>
  <si>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</si>
  <si>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</si>
  <si>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</si>
  <si>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</si>
  <si>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</si>
  <si>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</si>
  <si>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</si>
  <si>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</si>
  <si>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</si>
  <si>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</si>
  <si>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</si>
  <si>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</si>
  <si>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</si>
  <si>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</si>
  <si>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</si>
  <si>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</si>
  <si>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</si>
  <si>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</si>
  <si>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</si>
  <si>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</si>
  <si>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</si>
  <si>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</si>
  <si>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</si>
  <si>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</si>
  <si>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</si>
  <si>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</si>
  <si>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</si>
  <si>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</si>
  <si>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</si>
  <si>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</si>
  <si>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</si>
  <si>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</si>
  <si>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</si>
  <si>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</si>
  <si>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</si>
  <si>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</si>
  <si>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</si>
  <si>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</si>
  <si>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</si>
  <si>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</si>
  <si>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</si>
  <si>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</si>
  <si>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</si>
  <si>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</si>
  <si>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</si>
  <si>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</si>
  <si>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</si>
  <si>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</si>
  <si>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</si>
  <si>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</si>
  <si>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</si>
  <si>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</si>
  <si>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</si>
  <si>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</si>
  <si>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</si>
  <si>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</si>
  <si>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</si>
  <si>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</si>
  <si>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</si>
  <si>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</si>
  <si>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</si>
  <si>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</si>
  <si>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</si>
  <si>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</si>
  <si>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</si>
  <si>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FORNECIMENTO E APLICAÇÃO DE ADESIVO ESTRUTURAL À BASE DE RESINA EPÓXI</t>
  </si>
  <si>
    <t>JATEAMENTO ABRASIVO EM CHAPA DE AÇO POR ESTEIRA CONTÍNUA</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</si>
  <si>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</si>
  <si>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</si>
  <si>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</si>
  <si>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</si>
  <si>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</si>
  <si>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</si>
  <si>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</si>
  <si>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</si>
  <si>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</si>
  <si>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</si>
  <si>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</si>
  <si>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</si>
  <si>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</si>
  <si>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</si>
  <si>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</si>
  <si>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</si>
  <si>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</si>
  <si>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</si>
  <si>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</si>
  <si>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</si>
  <si>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</si>
  <si>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</si>
  <si>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</si>
  <si>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</si>
  <si>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</si>
  <si>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</si>
  <si>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</si>
  <si>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</si>
  <si>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</si>
  <si>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</si>
  <si>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</si>
  <si>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</si>
  <si>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</si>
  <si>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</si>
  <si>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</si>
  <si>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</si>
  <si>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</si>
  <si>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</si>
  <si>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</si>
  <si>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</si>
  <si>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</si>
  <si>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</si>
  <si>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</si>
  <si>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</si>
  <si>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</si>
  <si>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</si>
  <si>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</si>
  <si>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</si>
  <si>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</si>
  <si>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</si>
  <si>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</si>
  <si>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</si>
  <si>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</si>
  <si>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</si>
  <si>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</si>
  <si>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</si>
  <si>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</si>
  <si>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</si>
  <si>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</si>
  <si>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</si>
  <si>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</si>
  <si>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</si>
  <si>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</si>
  <si>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</si>
  <si>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</si>
  <si>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</si>
  <si>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</si>
  <si>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</si>
  <si>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</si>
  <si>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</si>
  <si>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</si>
  <si>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</si>
  <si>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</si>
  <si>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</si>
  <si>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</si>
  <si>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</si>
  <si>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</si>
  <si>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</si>
  <si>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</si>
  <si>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</si>
  <si>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</si>
  <si>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</si>
  <si>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</si>
  <si>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</si>
  <si>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</si>
  <si>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</si>
  <si>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</si>
  <si>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</si>
  <si>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</si>
  <si>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</si>
  <si>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</si>
  <si>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</si>
  <si>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</si>
  <si>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</si>
  <si>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</si>
  <si>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</si>
  <si>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</si>
  <si>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</si>
  <si>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</si>
  <si>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</si>
  <si>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</si>
  <si>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</si>
  <si>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</si>
  <si>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</si>
  <si>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</si>
  <si>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</si>
  <si>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</si>
  <si>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</si>
  <si>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</si>
  <si>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</si>
  <si>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</si>
  <si>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</si>
  <si>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</si>
  <si>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</si>
  <si>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</si>
  <si>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</si>
  <si>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</si>
  <si>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</si>
  <si>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</si>
  <si>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</si>
  <si>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</si>
  <si>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</si>
  <si>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</si>
  <si>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</si>
  <si>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</si>
  <si>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</si>
  <si>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</si>
  <si>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</si>
  <si>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</si>
  <si>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</si>
  <si>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</si>
  <si>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</si>
  <si>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</si>
  <si>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</si>
  <si>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</si>
  <si>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</si>
  <si>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</si>
  <si>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</si>
  <si>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</si>
  <si>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</si>
  <si>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</si>
  <si>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</si>
  <si>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</si>
  <si>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</si>
  <si>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</si>
  <si>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</si>
  <si>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</si>
  <si>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</si>
  <si>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</si>
  <si>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</si>
  <si>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</si>
  <si>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</si>
  <si>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</si>
  <si>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</si>
  <si>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</si>
  <si>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</si>
  <si>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</si>
  <si>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</si>
  <si>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</si>
  <si>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</si>
  <si>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</si>
  <si>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</si>
  <si>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</si>
  <si>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</si>
  <si>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</si>
  <si>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</si>
  <si>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</si>
  <si>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</si>
  <si>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</si>
  <si>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</si>
  <si>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</si>
  <si>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</si>
  <si>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</si>
  <si>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</si>
  <si>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</si>
  <si>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</si>
  <si>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</si>
  <si>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</si>
  <si>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</si>
  <si>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</si>
  <si>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</si>
  <si>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</si>
  <si>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</si>
  <si>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</si>
  <si>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</si>
  <si>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</si>
  <si>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</si>
  <si>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</si>
  <si>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</si>
  <si>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</si>
  <si>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</si>
  <si>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</si>
  <si>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</si>
  <si>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</si>
  <si>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</si>
  <si>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</si>
  <si>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</si>
  <si>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</si>
  <si>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</si>
  <si>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</si>
  <si>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</si>
  <si>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</si>
  <si>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</si>
  <si>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</si>
  <si>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</si>
  <si>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</si>
  <si>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</si>
  <si>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</si>
  <si>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</si>
  <si>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</si>
  <si>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</si>
  <si>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</si>
  <si>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</si>
  <si>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</si>
  <si>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</si>
  <si>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</si>
  <si>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</si>
  <si>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</si>
  <si>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</si>
  <si>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</si>
  <si>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</si>
  <si>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</si>
  <si>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</si>
  <si>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</si>
  <si>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</si>
  <si>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</si>
  <si>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</si>
  <si>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</si>
  <si>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</si>
  <si>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</si>
  <si>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</si>
  <si>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</si>
  <si>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</si>
  <si>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</si>
  <si>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</si>
  <si>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</si>
  <si>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</si>
  <si>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</si>
  <si>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</si>
  <si>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</si>
  <si>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</si>
  <si>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</si>
  <si>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</si>
  <si>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</si>
  <si>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</si>
  <si>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</si>
  <si>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</si>
  <si>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</si>
  <si>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</si>
  <si>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</si>
  <si>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</si>
  <si>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</si>
  <si>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</si>
  <si>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</si>
  <si>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</si>
  <si>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</si>
  <si>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</si>
  <si>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</si>
  <si>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</si>
  <si>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</si>
  <si>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</si>
  <si>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</si>
  <si>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</si>
  <si>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</si>
  <si>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</si>
  <si>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</si>
  <si>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</si>
  <si>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</si>
  <si>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</si>
  <si>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</si>
  <si>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</si>
  <si>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</si>
  <si>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</si>
  <si>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</si>
  <si>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</si>
  <si>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</si>
  <si>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</si>
  <si>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</si>
  <si>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</si>
  <si>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</si>
  <si>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</si>
  <si>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</si>
  <si>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</si>
  <si>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</si>
  <si>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</si>
  <si>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</si>
  <si>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</si>
  <si>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</si>
  <si>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</si>
  <si>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</si>
  <si>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</si>
  <si>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</si>
  <si>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</si>
  <si>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</si>
  <si>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</si>
  <si>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</si>
  <si>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</si>
  <si>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</si>
  <si>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</si>
  <si>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</si>
  <si>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</si>
  <si>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</si>
  <si>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</si>
  <si>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</si>
  <si>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</si>
  <si>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</si>
  <si>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</si>
  <si>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</si>
  <si>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</si>
  <si>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</si>
  <si>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</si>
  <si>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</si>
  <si>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</si>
  <si>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</si>
  <si>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</si>
  <si>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</si>
  <si>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</si>
  <si>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</si>
  <si>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</si>
  <si>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</si>
  <si>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</si>
  <si>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</si>
  <si>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</si>
  <si>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</si>
  <si>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</si>
  <si>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</si>
  <si>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</si>
  <si>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</si>
  <si>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</si>
  <si>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</si>
  <si>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</si>
  <si>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</si>
  <si>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</si>
  <si>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</si>
  <si>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</si>
  <si>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</si>
  <si>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</si>
  <si>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</si>
  <si>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</si>
  <si>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</si>
  <si>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</si>
  <si>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</si>
  <si>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</si>
  <si>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</si>
  <si>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</si>
  <si>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</si>
  <si>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</si>
  <si>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</si>
  <si>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</si>
  <si>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</si>
  <si>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</si>
  <si>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</si>
  <si>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</si>
  <si>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</si>
  <si>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</si>
  <si>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</si>
  <si>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</si>
  <si>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</si>
  <si>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</si>
  <si>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</si>
  <si>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</si>
  <si>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</si>
  <si>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</si>
  <si>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</si>
  <si>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</si>
  <si>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</si>
  <si>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</si>
  <si>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</si>
  <si>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</si>
  <si>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</si>
  <si>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</si>
  <si>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</si>
  <si>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</si>
  <si>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</si>
  <si>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</si>
  <si>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</si>
  <si>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</si>
  <si>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REFORÇADA COM NERVURAS DE 40 MM X 1/8" DISPOSTAS EM GRELHAS DE 40 X 60 CM - UTILIZAÇÃO DE 100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</si>
  <si>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</si>
  <si>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</si>
  <si>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</si>
  <si>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</si>
  <si>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</si>
  <si>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</si>
  <si>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</si>
  <si>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</si>
  <si>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</si>
  <si>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</si>
  <si>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</si>
  <si>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</si>
  <si>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</si>
  <si>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</si>
  <si>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</si>
  <si>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</si>
  <si>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</si>
  <si>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</si>
  <si>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</si>
  <si>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</si>
  <si>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</si>
  <si>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</si>
  <si>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</si>
  <si>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</si>
  <si>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</si>
  <si>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</si>
  <si>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</si>
  <si>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</si>
  <si>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</si>
  <si>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</si>
  <si>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</si>
  <si>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</si>
  <si>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</si>
  <si>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</si>
  <si>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</si>
  <si>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</si>
  <si>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</si>
  <si>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</si>
  <si>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</si>
  <si>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</si>
  <si>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</si>
  <si>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</si>
  <si>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</si>
  <si>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</si>
  <si>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</si>
  <si>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</si>
  <si>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</si>
  <si>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</si>
  <si>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</si>
  <si>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</si>
  <si>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</si>
  <si>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</si>
  <si>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</si>
  <si>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</si>
  <si>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</si>
  <si>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</si>
  <si>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</si>
  <si>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</si>
  <si>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</si>
  <si>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</si>
  <si>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</si>
  <si>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</si>
  <si>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</si>
  <si>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</si>
  <si>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</si>
  <si>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</si>
  <si>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</si>
  <si>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</si>
  <si>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</si>
  <si>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</si>
  <si>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</si>
  <si>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</si>
  <si>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</si>
  <si>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</si>
  <si>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</si>
  <si>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</si>
  <si>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</si>
  <si>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</si>
  <si>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</si>
  <si>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</si>
  <si>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</si>
  <si>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</si>
  <si>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</si>
  <si>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</si>
  <si>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</si>
  <si>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</si>
  <si>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</si>
  <si>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</si>
  <si>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</si>
  <si>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</si>
  <si>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</si>
  <si>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</si>
  <si>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</si>
  <si>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</si>
  <si>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</si>
  <si>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</si>
  <si>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</si>
  <si>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</si>
  <si>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</si>
  <si>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</si>
  <si>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</si>
  <si>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</si>
  <si>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</si>
  <si>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</si>
  <si>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</si>
  <si>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</si>
  <si>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</si>
  <si>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</si>
  <si>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</si>
  <si>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</si>
  <si>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</si>
  <si>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</si>
  <si>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</si>
  <si>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</si>
  <si>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</si>
  <si>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</si>
  <si>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</si>
  <si>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</si>
  <si>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</si>
  <si>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</si>
  <si>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</si>
  <si>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</si>
  <si>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</si>
  <si>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</si>
  <si>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</si>
  <si>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</si>
  <si>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</si>
  <si>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</si>
  <si>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</si>
  <si>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</si>
  <si>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</si>
  <si>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</si>
  <si>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</si>
  <si>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</si>
  <si>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</si>
  <si>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</si>
  <si>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</si>
  <si>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</si>
  <si>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</si>
  <si>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</si>
  <si>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</si>
  <si>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</si>
  <si>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</si>
  <si>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</si>
  <si>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</si>
  <si>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</si>
  <si>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</si>
  <si>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</si>
  <si>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</si>
  <si>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</si>
  <si>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</si>
  <si>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</si>
  <si>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</si>
  <si>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</si>
  <si>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</si>
  <si>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</si>
  <si>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</si>
  <si>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</si>
  <si>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</si>
  <si>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</si>
  <si>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</si>
  <si>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</si>
  <si>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</si>
  <si>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</si>
  <si>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</si>
  <si>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</si>
  <si>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</si>
  <si>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</si>
  <si>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</si>
  <si>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</si>
  <si>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</si>
  <si>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</si>
  <si>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</si>
  <si>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</si>
  <si>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</si>
  <si>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</si>
  <si>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</si>
  <si>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</si>
  <si>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</si>
  <si>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</si>
  <si>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</si>
  <si>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</si>
  <si>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</si>
  <si>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</si>
  <si>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</si>
  <si>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</si>
  <si>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</si>
  <si>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</si>
  <si>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</si>
  <si>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</si>
  <si>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</si>
  <si>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</si>
  <si>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</si>
  <si>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</si>
  <si>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</si>
  <si>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</si>
  <si>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</si>
  <si>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</si>
  <si>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</si>
  <si>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</si>
  <si>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</si>
  <si>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</si>
  <si>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</si>
  <si>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</si>
  <si>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</si>
  <si>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</si>
  <si>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</si>
  <si>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</si>
  <si>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</si>
  <si>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</si>
  <si>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</si>
  <si>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</si>
  <si>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</si>
  <si>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</si>
  <si>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</si>
  <si>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</si>
  <si>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</si>
  <si>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</si>
  <si>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</si>
  <si>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</si>
  <si>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</si>
  <si>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</si>
  <si>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</si>
  <si>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</si>
  <si>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</si>
  <si>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</si>
  <si>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</si>
  <si>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</si>
  <si>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</si>
  <si>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</si>
  <si>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</si>
  <si>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LIMPEZA EM SUPERFÍCIE DE CONCRETO COM JATEAMENTO D'ÁGUA SOB PRESSÃO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</si>
  <si>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</si>
  <si>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</si>
  <si>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</si>
  <si>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</si>
  <si>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</si>
  <si>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</si>
  <si>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</si>
  <si>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</si>
  <si>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</si>
  <si>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</si>
  <si>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</si>
  <si>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</si>
  <si>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</si>
  <si>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</si>
  <si>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</si>
  <si>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</si>
  <si>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</si>
  <si>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</si>
  <si>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</si>
  <si>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</si>
  <si>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</si>
  <si>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</si>
  <si>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</si>
  <si>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</si>
  <si>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</si>
  <si>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</si>
  <si>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</si>
  <si>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</si>
  <si>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</si>
  <si>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</si>
  <si>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</si>
  <si>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</si>
  <si>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</si>
  <si>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</si>
  <si>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</si>
  <si>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</si>
  <si>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</si>
  <si>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</si>
  <si>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</si>
  <si>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</si>
  <si>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</si>
  <si>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</si>
  <si>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</si>
  <si>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</si>
  <si>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</si>
  <si>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</si>
  <si>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</si>
  <si>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</si>
  <si>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</si>
  <si>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</si>
  <si>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</si>
  <si>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</si>
  <si>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</si>
  <si>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</si>
  <si>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</si>
  <si>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</si>
  <si>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</si>
  <si>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</si>
  <si>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</si>
  <si>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</si>
  <si>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E BRITA PRODUZIDA</t>
  </si>
  <si>
    <t>CONCRETO ASFÁLTICO - FAIXA A - MASSA COMERCIAL</t>
  </si>
  <si>
    <t>CONCRETO ASFÁLTICO - FAIXA B - AREIA E BRITA COMERCIAIS</t>
  </si>
  <si>
    <t>CONCRETO ASFÁLTICO - FAIXA B - AREIA EXTRAÍDA E BRITA PRODUZIDA</t>
  </si>
  <si>
    <t>CONCRETO ASFÁLTICO - FAIXA C - AREIA E BRITA COMERCIAIS</t>
  </si>
  <si>
    <t>CONCRETO ASFÁLTICO - FAIXA C - AREIA EXTRAÍDA E BRITA PRODUZIDA</t>
  </si>
  <si>
    <t>CONCRETO ASFÁLTICO - FAIXA C - MASSA COMERCIAL</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</si>
  <si>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</si>
  <si>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</si>
  <si>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</si>
  <si>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</si>
  <si>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</si>
  <si>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</si>
  <si>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</si>
  <si>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</si>
  <si>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</si>
  <si>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</si>
  <si>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</si>
  <si>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</si>
  <si>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</si>
  <si>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</si>
  <si>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</si>
  <si>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</si>
  <si>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</si>
  <si>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</si>
  <si>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</si>
  <si>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</si>
  <si>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</si>
  <si>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</si>
  <si>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</si>
  <si>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</si>
  <si>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</si>
  <si>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</si>
  <si>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</si>
  <si>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</si>
  <si>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</si>
  <si>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</si>
  <si>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</si>
  <si>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</si>
  <si>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</si>
  <si>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</si>
  <si>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</si>
  <si>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</si>
  <si>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</si>
  <si>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</si>
  <si>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</si>
  <si>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</si>
  <si>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</si>
  <si>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</si>
  <si>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</si>
  <si>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</si>
  <si>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</si>
  <si>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</si>
  <si>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</si>
  <si>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</si>
  <si>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</si>
  <si>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</si>
  <si>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</si>
  <si>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</si>
  <si>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</si>
  <si>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</si>
  <si>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</si>
  <si>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</si>
  <si>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</si>
  <si>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</si>
  <si>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</si>
  <si>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</si>
  <si>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</si>
  <si>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</si>
  <si>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</si>
  <si>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</si>
  <si>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</si>
  <si>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</si>
  <si>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</si>
  <si>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</si>
  <si>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</si>
  <si>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</si>
  <si>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</si>
  <si>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</si>
  <si>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</si>
  <si>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</si>
  <si>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</si>
  <si>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</si>
  <si>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</si>
  <si>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</si>
  <si>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</si>
  <si>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</si>
  <si>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</si>
  <si>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</si>
  <si>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</si>
  <si>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</si>
  <si>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</si>
  <si>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</si>
  <si>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</si>
  <si>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</si>
  <si>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</si>
  <si>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</si>
  <si>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</si>
  <si>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</si>
  <si>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</si>
  <si>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</si>
  <si>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</si>
  <si>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</si>
  <si>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</si>
  <si>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</si>
  <si>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</si>
  <si>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</si>
  <si>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</si>
  <si>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</si>
  <si>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</si>
  <si>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</si>
  <si>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</si>
  <si>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</si>
  <si>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</si>
  <si>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</si>
  <si>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</si>
  <si>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</si>
  <si>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</si>
  <si>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</si>
  <si>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</si>
  <si>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</si>
  <si>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</si>
  <si>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</si>
  <si>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</si>
  <si>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</si>
  <si>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</si>
  <si>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</si>
  <si>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</si>
  <si>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</si>
  <si>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</si>
  <si>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</si>
  <si>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</si>
  <si>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</si>
  <si>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</si>
  <si>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</si>
  <si>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</si>
  <si>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</si>
  <si>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</si>
  <si>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</si>
  <si>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</si>
  <si>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</si>
  <si>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</si>
  <si>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</si>
  <si>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</si>
  <si>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</si>
  <si>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</si>
  <si>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</si>
  <si>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</si>
  <si>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</si>
  <si>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</si>
  <si>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</si>
  <si>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</si>
  <si>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</si>
  <si>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</si>
  <si>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</si>
  <si>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</si>
  <si>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</si>
  <si>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</si>
  <si>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</si>
  <si>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</si>
  <si>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</si>
  <si>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</si>
  <si>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</si>
  <si>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</si>
  <si>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</si>
  <si>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</si>
  <si>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</si>
  <si>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</si>
  <si>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</si>
  <si>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</si>
  <si>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</si>
  <si>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</si>
  <si>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</si>
  <si>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</si>
  <si>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</si>
  <si>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</si>
  <si>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</si>
  <si>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</si>
  <si>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</si>
  <si>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</si>
  <si>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</si>
  <si>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</si>
  <si>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</si>
  <si>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</si>
  <si>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</si>
  <si>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</si>
  <si>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</si>
  <si>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</si>
  <si>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</si>
  <si>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</si>
  <si>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</si>
  <si>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</si>
  <si>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</si>
  <si>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</si>
  <si>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</si>
  <si>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</si>
  <si>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</si>
  <si>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</si>
  <si>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</si>
  <si>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</si>
  <si>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</si>
  <si>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</si>
  <si>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</si>
  <si>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</si>
  <si>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</si>
  <si>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</si>
  <si>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</si>
  <si>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</si>
  <si>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</si>
  <si>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</si>
  <si>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</si>
  <si>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</si>
  <si>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</si>
  <si>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</si>
  <si>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</si>
  <si>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</si>
  <si>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</si>
  <si>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</si>
  <si>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</si>
  <si>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</si>
  <si>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</si>
  <si>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</si>
  <si>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</si>
  <si>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</si>
  <si>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</si>
  <si>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</si>
  <si>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</si>
  <si>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</si>
  <si>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</si>
  <si>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</si>
  <si>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</si>
  <si>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</si>
  <si>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</si>
  <si>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</si>
  <si>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</si>
  <si>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</si>
  <si>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</si>
  <si>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</si>
  <si>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</si>
  <si>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</si>
  <si>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</si>
  <si>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</si>
  <si>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</si>
  <si>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</si>
  <si>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</si>
  <si>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</si>
  <si>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</si>
  <si>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</si>
  <si>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</si>
  <si>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</si>
  <si>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</si>
  <si>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</si>
  <si>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</si>
  <si>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</si>
  <si>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</si>
  <si>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</si>
  <si>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</si>
  <si>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</si>
  <si>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</si>
  <si>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</si>
  <si>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</si>
  <si>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</si>
  <si>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</si>
  <si>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</si>
  <si>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</si>
  <si>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</si>
  <si>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</si>
  <si>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</si>
  <si>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</si>
  <si>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</si>
  <si>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</si>
  <si>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</si>
  <si>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</si>
  <si>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</si>
  <si>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</si>
  <si>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</si>
  <si>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</si>
  <si>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</si>
  <si>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</si>
  <si>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</si>
  <si>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</si>
  <si>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</si>
  <si>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</si>
  <si>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</si>
  <si>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</si>
  <si>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</si>
  <si>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</si>
  <si>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</si>
  <si>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</si>
  <si>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</si>
  <si>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</si>
  <si>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</si>
  <si>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</si>
  <si>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</si>
  <si>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</si>
  <si>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</si>
  <si>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</si>
  <si>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</si>
  <si>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</si>
  <si>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</si>
  <si>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</si>
  <si>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</si>
  <si>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</si>
  <si>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</si>
  <si>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</si>
  <si>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</si>
  <si>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</si>
  <si>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</si>
  <si>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</si>
  <si>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</si>
  <si>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</si>
  <si>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</si>
  <si>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</si>
  <si>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</si>
  <si>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</si>
  <si>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</si>
  <si>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</si>
  <si>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</si>
  <si>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</si>
  <si>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</si>
  <si>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</si>
  <si>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</si>
  <si>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</si>
  <si>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</si>
  <si>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</si>
  <si>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</si>
  <si>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</si>
  <si>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</si>
  <si>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</si>
  <si>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</si>
  <si>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</si>
  <si>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</si>
  <si>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</si>
  <si>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</si>
  <si>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</si>
  <si>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</si>
  <si>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</si>
  <si>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</si>
  <si>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</si>
  <si>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</si>
  <si>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</si>
  <si>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</si>
  <si>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</si>
  <si>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</si>
  <si>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</si>
  <si>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</si>
  <si>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</si>
  <si>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</si>
  <si>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</si>
  <si>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</si>
  <si>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</si>
  <si>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</si>
  <si>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</si>
  <si>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</si>
  <si>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</si>
  <si>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</si>
  <si>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</si>
  <si>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</si>
  <si>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</si>
  <si>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</si>
  <si>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</si>
  <si>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</si>
  <si>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</si>
  <si>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</si>
  <si>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</si>
  <si>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</si>
  <si>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</si>
  <si>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</si>
  <si>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</si>
  <si>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</si>
  <si>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</si>
  <si>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</si>
  <si>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</si>
  <si>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</si>
  <si>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</si>
  <si>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</si>
  <si>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</si>
  <si>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</si>
  <si>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</si>
  <si>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</si>
  <si>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</si>
  <si>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</si>
  <si>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</si>
  <si>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</si>
  <si>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</si>
  <si>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</si>
  <si>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</si>
  <si>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</si>
  <si>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APILOAMENTO MANUAL DE SUPERFÍCIE COM ESPESSURA DE 15 CM</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</si>
  <si>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</si>
  <si>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</si>
  <si>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</si>
  <si>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</si>
  <si>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</si>
  <si>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</si>
  <si>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</si>
  <si>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</si>
  <si>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</si>
  <si>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</si>
  <si>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</si>
  <si>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</si>
  <si>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</si>
  <si>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</si>
  <si>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</si>
  <si>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</si>
  <si>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</si>
  <si>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</si>
  <si>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</si>
  <si>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</si>
  <si>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</si>
  <si>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</si>
  <si>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</si>
  <si>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</si>
  <si>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</si>
  <si>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</si>
  <si>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</si>
  <si>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</si>
  <si>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</si>
  <si>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</si>
  <si>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</si>
  <si>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</si>
  <si>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</si>
  <si>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</si>
  <si>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</si>
  <si>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</si>
  <si>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</si>
  <si>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</si>
  <si>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</si>
  <si>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</si>
  <si>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</si>
  <si>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</si>
  <si>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</si>
  <si>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</si>
  <si>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</si>
  <si>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</si>
  <si>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</si>
  <si>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</si>
  <si>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</si>
  <si>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</si>
  <si>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</si>
  <si>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</si>
  <si>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</si>
  <si>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</si>
  <si>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RACHÃO OU PEDRA DE MÃO PRODUZIDA</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</si>
  <si>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</si>
  <si>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</si>
  <si>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</si>
  <si>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</si>
  <si>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</si>
  <si>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</si>
  <si>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</si>
  <si>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</si>
  <si>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</si>
  <si>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</si>
  <si>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</si>
  <si>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</si>
  <si>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</si>
  <si>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</si>
  <si>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</si>
  <si>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</si>
  <si>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</si>
  <si>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</si>
  <si>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</si>
  <si>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</si>
  <si>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</si>
  <si>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</si>
  <si>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</si>
  <si>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</si>
  <si>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</si>
  <si>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</si>
  <si>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</si>
  <si>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</si>
  <si>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</si>
  <si>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</si>
  <si>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</si>
  <si>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</si>
  <si>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</si>
  <si>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</si>
  <si>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</si>
  <si>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</si>
  <si>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</si>
  <si>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</si>
  <si>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</si>
  <si>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</si>
  <si>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</si>
  <si>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</si>
  <si>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</si>
  <si>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</si>
  <si>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</si>
  <si>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</si>
  <si>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</si>
  <si>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</si>
  <si>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</si>
  <si>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</si>
  <si>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</si>
  <si>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</si>
  <si>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</si>
  <si>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</si>
  <si>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</si>
  <si>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</si>
  <si>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</si>
  <si>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</si>
  <si>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</si>
  <si>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</si>
  <si>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</si>
  <si>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</si>
  <si>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</si>
  <si>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</si>
  <si>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</si>
  <si>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</si>
  <si>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</si>
  <si>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</si>
  <si>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</si>
  <si>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</si>
  <si>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</si>
  <si>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</si>
  <si>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</si>
  <si>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</si>
  <si>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</si>
  <si>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</si>
  <si>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</si>
  <si>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</si>
  <si>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</si>
  <si>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</si>
  <si>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</si>
  <si>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</si>
  <si>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</si>
  <si>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</si>
  <si>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</si>
  <si>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</si>
  <si>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</si>
  <si>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</si>
  <si>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</si>
  <si>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</si>
  <si>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</si>
  <si>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</si>
  <si>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</si>
  <si>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</si>
  <si>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</si>
  <si>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</si>
  <si>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</si>
  <si>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</si>
  <si>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</si>
  <si>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</si>
  <si>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</si>
  <si>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</si>
  <si>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</si>
  <si>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</si>
  <si>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</si>
  <si>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</si>
  <si>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</si>
  <si>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</si>
  <si>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</si>
  <si>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</si>
  <si>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</si>
  <si>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</si>
  <si>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</si>
  <si>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</si>
  <si>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</si>
  <si>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</si>
  <si>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</si>
  <si>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</si>
  <si>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</si>
  <si>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</si>
  <si>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</si>
  <si>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</si>
  <si>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</si>
  <si>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</si>
  <si>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</si>
  <si>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</si>
  <si>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</si>
  <si>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</si>
  <si>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</si>
  <si>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</si>
  <si>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</si>
  <si>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</si>
  <si>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</si>
  <si>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</si>
  <si>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</si>
  <si>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</si>
  <si>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</si>
  <si>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</si>
  <si>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</si>
  <si>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</si>
  <si>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</si>
  <si>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</si>
  <si>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</si>
  <si>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</si>
  <si>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</si>
  <si>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</si>
  <si>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</si>
  <si>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</si>
  <si>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</si>
  <si>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</si>
  <si>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</si>
  <si>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</si>
  <si>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</si>
  <si>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</si>
  <si>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</si>
  <si>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</si>
  <si>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</si>
  <si>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</si>
  <si>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</si>
  <si>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</si>
  <si>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</si>
  <si>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</si>
  <si>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</si>
  <si>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</si>
  <si>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</si>
  <si>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</si>
  <si>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</si>
  <si>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</si>
  <si>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</si>
  <si>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</si>
  <si>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</si>
  <si>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</si>
  <si>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</si>
  <si>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</si>
  <si>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</si>
  <si>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</si>
  <si>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</si>
  <si>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</si>
  <si>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</si>
  <si>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</si>
  <si>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</si>
  <si>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</si>
  <si>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</si>
  <si>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</si>
  <si>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</si>
  <si>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</si>
  <si>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</si>
  <si>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</si>
  <si>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</si>
  <si>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</si>
  <si>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</si>
  <si>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</si>
  <si>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</si>
  <si>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</si>
  <si>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</si>
  <si>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</si>
  <si>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</si>
  <si>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</si>
  <si>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</si>
  <si>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</si>
  <si>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</si>
  <si>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</si>
  <si>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</si>
  <si>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</si>
  <si>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</si>
  <si>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</si>
  <si>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</si>
  <si>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</si>
  <si>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</si>
  <si>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</si>
  <si>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</si>
  <si>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</si>
  <si>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</si>
  <si>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</si>
  <si>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</si>
  <si>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</si>
  <si>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</si>
  <si>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</si>
  <si>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</si>
  <si>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</si>
  <si>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</si>
  <si>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</si>
  <si>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</si>
  <si>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</si>
  <si>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</si>
  <si>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</si>
  <si>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</si>
  <si>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</si>
  <si>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</si>
  <si>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</si>
  <si>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</si>
  <si>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</si>
  <si>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</si>
  <si>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</si>
  <si>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</si>
  <si>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</si>
  <si>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</si>
  <si>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</si>
  <si>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</si>
  <si>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</si>
  <si>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</si>
  <si>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</si>
  <si>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</si>
  <si>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</si>
  <si>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</si>
  <si>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</si>
  <si>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</si>
  <si>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</si>
  <si>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</si>
  <si>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</si>
  <si>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</si>
  <si>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</si>
  <si>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</si>
  <si>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</si>
  <si>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</si>
  <si>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</si>
  <si>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</si>
  <si>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</si>
  <si>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</si>
  <si>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</si>
  <si>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</si>
  <si>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</si>
  <si>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</si>
  <si>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</si>
  <si>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</si>
  <si>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</si>
  <si>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</si>
  <si>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</si>
  <si>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</si>
  <si>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</si>
  <si>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</si>
  <si>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</si>
  <si>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</si>
  <si>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</si>
  <si>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</si>
  <si>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</si>
  <si>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</si>
  <si>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</si>
  <si>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</si>
  <si>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</si>
  <si>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</si>
  <si>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</si>
  <si>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</si>
  <si>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</si>
  <si>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</si>
  <si>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</si>
  <si>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</si>
  <si>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</si>
  <si>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</si>
  <si>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</si>
  <si>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</si>
  <si>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</si>
  <si>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</si>
  <si>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</si>
  <si>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</si>
  <si>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</si>
  <si>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</si>
  <si>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</si>
  <si>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</si>
  <si>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</si>
  <si>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</si>
  <si>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</si>
  <si>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</si>
  <si>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</si>
  <si>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</si>
  <si>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</si>
  <si>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</si>
  <si>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</si>
  <si>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</si>
  <si>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</si>
  <si>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</si>
  <si>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</si>
  <si>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</si>
  <si>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</si>
  <si>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</si>
  <si>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</si>
  <si>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</si>
  <si>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</si>
  <si>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</si>
  <si>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</si>
  <si>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</si>
  <si>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</si>
  <si>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</si>
  <si>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</si>
  <si>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</si>
  <si>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</si>
  <si>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</si>
  <si>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</si>
  <si>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</si>
  <si>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</si>
  <si>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</si>
  <si>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</si>
  <si>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</si>
  <si>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</si>
  <si>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</si>
  <si>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</si>
  <si>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</si>
  <si>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</si>
  <si>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</si>
  <si>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</si>
  <si>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</si>
  <si>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</si>
  <si>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</si>
  <si>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</si>
  <si>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</si>
  <si>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</si>
  <si>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</si>
  <si>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</si>
  <si>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</si>
  <si>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</si>
  <si>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</si>
  <si>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</si>
  <si>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</si>
  <si>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</si>
  <si>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</si>
  <si>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</si>
  <si>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</si>
  <si>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</si>
  <si>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</si>
  <si>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</si>
  <si>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</si>
  <si>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</si>
  <si>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</si>
  <si>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</si>
  <si>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</si>
  <si>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</si>
  <si>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</si>
  <si>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</si>
  <si>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</si>
  <si>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</si>
  <si>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</si>
  <si>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</si>
  <si>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</si>
  <si>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</si>
  <si>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</si>
  <si>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</si>
  <si>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</si>
  <si>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</si>
  <si>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</si>
  <si>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</si>
  <si>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</si>
  <si>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</si>
  <si>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</si>
  <si>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</si>
  <si>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</si>
  <si>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</si>
  <si>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</si>
  <si>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</si>
  <si>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</si>
  <si>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</si>
  <si>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</si>
  <si>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</si>
  <si>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</si>
  <si>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</si>
  <si>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</si>
  <si>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</si>
  <si>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</si>
  <si>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</si>
  <si>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</si>
  <si>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</si>
  <si>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</si>
  <si>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</si>
  <si>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</si>
  <si>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</si>
  <si>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</si>
  <si>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</si>
  <si>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</si>
  <si>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</si>
  <si>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</si>
  <si>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</si>
  <si>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</si>
  <si>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</si>
  <si>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</si>
  <si>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</si>
  <si>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</si>
  <si>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</si>
  <si>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</si>
  <si>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</si>
  <si>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</si>
  <si>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</si>
  <si>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</si>
  <si>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</si>
  <si>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</si>
  <si>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</si>
  <si>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</si>
  <si>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</si>
  <si>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</si>
  <si>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</si>
  <si>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</si>
  <si>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</si>
  <si>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</si>
  <si>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</si>
  <si>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</si>
  <si>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</si>
  <si>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</si>
  <si>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</si>
  <si>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</si>
  <si>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</si>
  <si>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</si>
  <si>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</si>
  <si>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</si>
  <si>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</si>
  <si>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</si>
  <si>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</si>
  <si>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</si>
  <si>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</si>
  <si>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</si>
  <si>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</si>
  <si>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</si>
  <si>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</si>
  <si>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</si>
  <si>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</si>
  <si>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</si>
  <si>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</si>
  <si>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</si>
  <si>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</si>
  <si>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</si>
  <si>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</si>
  <si>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</si>
  <si>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</si>
  <si>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</si>
  <si>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</si>
  <si>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</si>
  <si>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</si>
  <si>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</si>
  <si>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</si>
  <si>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</si>
  <si>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</si>
  <si>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</si>
  <si>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</si>
  <si>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</si>
  <si>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</si>
  <si>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</si>
  <si>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</si>
  <si>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</si>
  <si>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</si>
  <si>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</si>
  <si>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</si>
  <si>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</si>
  <si>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</si>
  <si>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</si>
  <si>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</si>
  <si>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</si>
  <si>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</si>
  <si>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</si>
  <si>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</si>
  <si>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</si>
  <si>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</si>
  <si>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</si>
  <si>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</si>
  <si>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</si>
  <si>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</si>
  <si>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</si>
  <si>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</si>
  <si>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</si>
  <si>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</si>
  <si>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</si>
  <si>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</si>
  <si>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</si>
  <si>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</si>
  <si>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</si>
  <si>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</si>
  <si>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</si>
  <si>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</si>
  <si>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</si>
  <si>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</si>
  <si>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</si>
  <si>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</si>
  <si>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</si>
  <si>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</si>
  <si>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</si>
  <si>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</si>
  <si>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</si>
  <si>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</si>
  <si>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</si>
  <si>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</si>
  <si>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</si>
  <si>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</si>
  <si>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</si>
  <si>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</si>
  <si>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</si>
  <si>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</si>
  <si>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</si>
  <si>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</si>
  <si>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</si>
  <si>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</si>
  <si>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</si>
  <si>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</si>
  <si>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</si>
  <si>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</si>
  <si>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</si>
  <si>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</si>
  <si>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</si>
  <si>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</si>
  <si>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</si>
  <si>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</si>
  <si>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</si>
  <si>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</si>
  <si>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</si>
  <si>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</si>
  <si>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</si>
  <si>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</si>
  <si>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</si>
  <si>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</si>
  <si>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</si>
  <si>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</si>
  <si>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</si>
  <si>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</si>
  <si>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</si>
  <si>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</si>
  <si>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</si>
  <si>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</si>
  <si>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</si>
  <si>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</si>
  <si>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</si>
  <si>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</si>
  <si>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</si>
  <si>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</si>
  <si>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</si>
  <si>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</si>
  <si>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</si>
  <si>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</si>
  <si>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</si>
  <si>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</si>
  <si>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</si>
  <si>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</si>
  <si>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</si>
  <si>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</si>
  <si>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</si>
  <si>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</si>
  <si>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</si>
  <si>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</si>
  <si>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</si>
  <si>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</si>
  <si>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</si>
  <si>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</si>
  <si>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</si>
  <si>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</si>
  <si>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</si>
  <si>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</si>
  <si>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</si>
  <si>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</si>
  <si>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</si>
  <si>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</si>
  <si>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</si>
  <si>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</si>
  <si>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</si>
  <si>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</si>
  <si>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</si>
  <si>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</si>
  <si>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</si>
  <si>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</si>
  <si>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</si>
  <si>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</si>
  <si>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</si>
  <si>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</si>
  <si>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</si>
  <si>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</si>
  <si>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</si>
  <si>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</si>
  <si>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</si>
  <si>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</si>
  <si>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</si>
  <si>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</si>
  <si>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</si>
  <si>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</si>
  <si>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</si>
  <si>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</si>
  <si>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</si>
  <si>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</si>
  <si>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</si>
  <si>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</si>
  <si>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</si>
  <si>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</si>
  <si>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</si>
  <si>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</si>
  <si>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</si>
  <si>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</si>
  <si>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</si>
  <si>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</si>
  <si>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</si>
  <si>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</si>
  <si>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</si>
  <si>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</si>
  <si>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</si>
  <si>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</si>
  <si>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</si>
  <si>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</si>
  <si>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</si>
  <si>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</si>
  <si>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</si>
  <si>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</si>
  <si>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</si>
  <si>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</si>
  <si>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</si>
  <si>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</si>
  <si>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</si>
  <si>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</si>
  <si>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</si>
  <si>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</si>
  <si>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</si>
  <si>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</si>
  <si>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</si>
  <si>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</si>
  <si>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</si>
  <si>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</si>
  <si>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</si>
  <si>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</si>
  <si>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</si>
  <si>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</si>
  <si>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</si>
  <si>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</si>
  <si>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</si>
  <si>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</si>
  <si>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</si>
  <si>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</si>
  <si>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</si>
  <si>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</si>
  <si>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</si>
  <si>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</si>
  <si>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</si>
  <si>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</si>
  <si>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</si>
  <si>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</si>
  <si>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</si>
  <si>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</si>
  <si>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</si>
  <si>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</si>
  <si>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</si>
  <si>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</si>
  <si>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</si>
  <si>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</si>
  <si>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</si>
  <si>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</si>
  <si>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</si>
  <si>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</si>
  <si>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</si>
  <si>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</si>
  <si>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</si>
  <si>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</si>
  <si>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</si>
  <si>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</si>
  <si>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</si>
  <si>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</si>
  <si>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</si>
  <si>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</si>
  <si>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</si>
  <si>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</si>
  <si>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</si>
  <si>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</si>
  <si>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</si>
  <si>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</si>
  <si>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</si>
  <si>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</si>
  <si>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</si>
  <si>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</si>
  <si>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</si>
  <si>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</si>
  <si>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</si>
  <si>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</si>
  <si>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</si>
  <si>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</si>
  <si>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</si>
  <si>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</si>
  <si>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</si>
  <si>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</si>
  <si>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</si>
  <si>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</si>
  <si>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</si>
  <si>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</si>
  <si>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</si>
  <si>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</si>
  <si>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</si>
  <si>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</si>
  <si>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</si>
  <si>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</si>
  <si>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</si>
  <si>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</si>
  <si>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</si>
  <si>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</si>
  <si>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</si>
  <si>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</si>
  <si>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</si>
  <si>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</si>
  <si>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</si>
  <si>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</si>
  <si>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</si>
  <si>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</si>
  <si>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</si>
  <si>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</si>
  <si>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</si>
  <si>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</si>
  <si>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</si>
  <si>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</si>
  <si>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</si>
  <si>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</si>
  <si>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</si>
  <si>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</si>
  <si>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</si>
  <si>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</si>
  <si>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</si>
  <si>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</si>
  <si>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</si>
  <si>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</si>
  <si>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</si>
  <si>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</si>
  <si>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</si>
  <si>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</si>
  <si>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</si>
  <si>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</si>
  <si>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</si>
  <si>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</si>
  <si>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</si>
  <si>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</si>
  <si>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</si>
  <si>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</si>
  <si>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</si>
  <si>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</si>
  <si>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</si>
  <si>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</si>
  <si>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</si>
  <si>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</si>
  <si>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</si>
  <si>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</si>
  <si>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</si>
  <si>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</si>
  <si>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</si>
  <si>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</si>
  <si>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</si>
  <si>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</si>
  <si>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</si>
  <si>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</si>
  <si>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</si>
  <si>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</si>
  <si>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</si>
  <si>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</si>
  <si>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</si>
  <si>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</si>
  <si>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</si>
  <si>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</si>
  <si>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</si>
  <si>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</si>
  <si>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</si>
  <si>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</si>
  <si>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</si>
  <si>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</si>
  <si>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</si>
  <si>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</si>
  <si>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</si>
  <si>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</si>
  <si>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</si>
  <si>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</si>
  <si>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</si>
  <si>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</si>
  <si>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</si>
  <si>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</si>
  <si>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</si>
  <si>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</si>
  <si>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</si>
  <si>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</si>
  <si>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</si>
  <si>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</si>
  <si>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</si>
  <si>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</si>
  <si>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</si>
  <si>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</si>
  <si>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</si>
  <si>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</si>
  <si>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</si>
  <si>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</si>
  <si>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</si>
  <si>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</si>
  <si>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</si>
  <si>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</si>
  <si>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</si>
  <si>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</si>
  <si>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</si>
  <si>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</si>
  <si>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</si>
  <si>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</si>
  <si>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</si>
  <si>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</si>
  <si>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</si>
  <si>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</si>
  <si>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</si>
  <si>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</si>
  <si>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</si>
  <si>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</si>
  <si>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</si>
  <si>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</si>
  <si>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</si>
  <si>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</si>
  <si>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</si>
  <si>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</si>
  <si>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</si>
  <si>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</si>
  <si>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</si>
  <si>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</si>
  <si>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</si>
  <si>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</si>
  <si>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</si>
  <si>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</si>
  <si>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</si>
  <si>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</si>
  <si>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</si>
  <si>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</si>
  <si>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</si>
  <si>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</si>
  <si>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</si>
  <si>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</si>
  <si>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</si>
  <si>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</si>
  <si>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</si>
  <si>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</si>
  <si>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</si>
  <si>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</si>
  <si>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</si>
  <si>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</si>
  <si>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</si>
  <si>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</si>
  <si>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</si>
  <si>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</si>
  <si>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</si>
  <si>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</si>
  <si>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</si>
  <si>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</si>
  <si>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</si>
  <si>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</si>
  <si>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</si>
  <si>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</si>
  <si>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</si>
  <si>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</si>
  <si>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</si>
  <si>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</si>
  <si>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</si>
  <si>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</si>
  <si>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</si>
  <si>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</si>
  <si>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</si>
  <si>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</si>
  <si>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500 MPA E TENSÃO DE RUPTURA = 550 MPA - INCLUSIVE ANCORAGEM E GRAUTEAMENTO DA CABEÇA</t>
  </si>
  <si>
    <t>PROTENSÃO DE TIRANTE PERMANENTE PROTENDIDO DE AÇO D = 32 MM, TENSÃO DE ESCOAMENTO = 950 MPA E TENSÃO DE RUPTURA = 1.050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</si>
  <si>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</si>
  <si>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</si>
  <si>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</si>
  <si>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</si>
  <si>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</si>
  <si>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</si>
  <si>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</si>
  <si>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</si>
  <si>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</si>
  <si>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</si>
  <si>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</si>
  <si>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</si>
  <si>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</si>
  <si>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</si>
  <si>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</si>
  <si>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</si>
  <si>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</si>
  <si>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</si>
  <si>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</si>
  <si>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</si>
  <si>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</si>
  <si>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</si>
  <si>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</si>
  <si>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</si>
  <si>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</si>
  <si>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</si>
  <si>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</si>
  <si>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</si>
  <si>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</si>
  <si>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</si>
  <si>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</si>
  <si>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</si>
  <si>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</si>
  <si>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</si>
  <si>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</si>
  <si>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</si>
  <si>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</si>
  <si>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</si>
  <si>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</si>
  <si>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</si>
  <si>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</si>
  <si>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</si>
  <si>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</si>
  <si>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</si>
  <si>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</si>
  <si>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</si>
  <si>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</si>
  <si>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</si>
  <si>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</si>
  <si>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</si>
  <si>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</si>
  <si>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</si>
  <si>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</si>
  <si>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</si>
  <si>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</si>
  <si>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</si>
  <si>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</si>
  <si>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</si>
  <si>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</si>
  <si>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</si>
  <si>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</si>
  <si>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</si>
  <si>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</si>
  <si>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</si>
  <si>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</si>
  <si>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</si>
  <si>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</si>
  <si>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</si>
  <si>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</si>
  <si>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</si>
  <si>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</si>
  <si>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</si>
  <si>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</si>
  <si>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</si>
  <si>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</si>
  <si>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</si>
  <si>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</si>
  <si>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</si>
  <si>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</si>
  <si>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</si>
  <si>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</si>
  <si>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</si>
  <si>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</si>
  <si>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</si>
  <si>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</si>
  <si>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</si>
  <si>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</si>
  <si>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</si>
  <si>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</si>
  <si>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</si>
  <si>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</si>
  <si>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</si>
  <si>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</si>
  <si>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</si>
  <si>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</si>
  <si>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</si>
  <si>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</si>
  <si>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</si>
  <si>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</si>
  <si>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</si>
  <si>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</si>
  <si>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</si>
  <si>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</si>
  <si>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</si>
  <si>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</si>
  <si>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</si>
  <si>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</si>
  <si>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</si>
  <si>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</si>
  <si>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</si>
  <si>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</si>
  <si>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</si>
  <si>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</si>
  <si>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</si>
  <si>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</si>
  <si>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</si>
  <si>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</si>
  <si>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</si>
  <si>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</si>
  <si>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</si>
  <si>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</si>
  <si>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</si>
  <si>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</si>
  <si>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</si>
  <si>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</si>
  <si>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</si>
  <si>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</si>
  <si>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</si>
  <si>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</si>
  <si>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</si>
  <si>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</si>
  <si>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</si>
  <si>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</si>
  <si>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</si>
  <si>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</si>
  <si>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</si>
  <si>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</si>
  <si>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</si>
  <si>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</si>
  <si>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</si>
  <si>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</si>
  <si>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</si>
  <si>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</si>
  <si>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</si>
  <si>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</si>
  <si>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</si>
  <si>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</si>
  <si>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</si>
  <si>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</si>
  <si>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</si>
  <si>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</si>
  <si>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</si>
  <si>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</si>
  <si>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</si>
  <si>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</si>
  <si>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</si>
  <si>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</si>
  <si>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</si>
  <si>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</si>
  <si>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</si>
  <si>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</si>
  <si>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</si>
  <si>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</si>
  <si>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</si>
  <si>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</si>
  <si>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</si>
  <si>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</si>
  <si>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</si>
  <si>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</si>
  <si>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</si>
  <si>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</si>
  <si>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</si>
  <si>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</si>
  <si>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</si>
  <si>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</si>
  <si>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</si>
  <si>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</si>
  <si>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</si>
  <si>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</si>
  <si>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</si>
  <si>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</si>
  <si>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</si>
  <si>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</si>
  <si>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</si>
  <si>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</si>
  <si>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</si>
  <si>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</si>
  <si>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</si>
  <si>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</si>
  <si>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</si>
  <si>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</si>
  <si>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</si>
  <si>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</si>
  <si>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</si>
  <si>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</si>
  <si>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</si>
  <si>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</si>
  <si>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</si>
  <si>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</si>
  <si>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</si>
  <si>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</si>
  <si>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</si>
  <si>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</si>
  <si>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</si>
  <si>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</si>
  <si>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</si>
  <si>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</si>
  <si>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</si>
  <si>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</si>
  <si>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</si>
  <si>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</si>
  <si>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</si>
  <si>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</si>
  <si>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</si>
  <si>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</si>
  <si>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</si>
  <si>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</si>
  <si>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</si>
  <si>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</si>
  <si>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</si>
  <si>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</si>
  <si>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</si>
  <si>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</si>
  <si>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</si>
  <si>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</si>
  <si>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</si>
  <si>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</si>
  <si>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</si>
  <si>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</si>
  <si>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</si>
  <si>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</si>
  <si>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</si>
  <si>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</si>
  <si>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</si>
  <si>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</si>
  <si>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</si>
  <si>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</si>
  <si>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</si>
  <si>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</si>
  <si>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</si>
  <si>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</si>
  <si>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</si>
  <si>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</si>
  <si>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</si>
  <si>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</si>
  <si>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</si>
  <si>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</si>
  <si>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</si>
  <si>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</si>
  <si>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</si>
  <si>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</si>
  <si>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</si>
  <si>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</si>
  <si>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</si>
  <si>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</si>
  <si>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</si>
  <si>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</si>
  <si>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</si>
  <si>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</si>
  <si>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</si>
  <si>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</si>
  <si>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</si>
  <si>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</si>
  <si>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</si>
  <si>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</si>
  <si>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</si>
  <si>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</si>
  <si>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</si>
  <si>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</si>
  <si>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</si>
  <si>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</si>
  <si>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</si>
  <si>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</si>
  <si>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</si>
  <si>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</si>
  <si>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</si>
  <si>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</si>
  <si>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</si>
  <si>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</si>
  <si>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</si>
  <si>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</si>
  <si>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</si>
  <si>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</si>
  <si>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</si>
  <si>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</si>
  <si>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</si>
  <si>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</si>
  <si>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</si>
  <si>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</si>
  <si>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</si>
  <si>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</si>
  <si>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</si>
  <si>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</si>
  <si>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</si>
  <si>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</si>
  <si>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</si>
  <si>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</si>
  <si>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</si>
  <si>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</si>
  <si>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</si>
  <si>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</si>
  <si>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</si>
  <si>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</si>
  <si>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</si>
  <si>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</si>
  <si>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</si>
  <si>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</si>
  <si>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</si>
  <si>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</si>
  <si>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</si>
  <si>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</si>
  <si>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</si>
  <si>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</si>
  <si>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</si>
  <si>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</si>
  <si>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</si>
  <si>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</si>
  <si>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</si>
  <si>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</si>
  <si>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</si>
  <si>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</si>
  <si>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</si>
  <si>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</si>
  <si>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</si>
  <si>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</si>
  <si>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</si>
  <si>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</si>
  <si>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</si>
  <si>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</si>
  <si>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</si>
  <si>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</si>
  <si>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</si>
  <si>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</si>
  <si>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</si>
  <si>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</si>
  <si>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</si>
  <si>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</si>
  <si>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</si>
  <si>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</si>
  <si>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</si>
  <si>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</si>
  <si>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</si>
  <si>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</si>
  <si>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</si>
  <si>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</si>
  <si>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</si>
  <si>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</si>
  <si>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</si>
  <si>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</si>
  <si>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</si>
  <si>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</si>
  <si>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</si>
  <si>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</si>
  <si>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</si>
  <si>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</si>
  <si>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</si>
  <si>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</si>
  <si>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</si>
  <si>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</si>
  <si>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</si>
  <si>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</si>
  <si>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</si>
  <si>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</si>
  <si>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</si>
  <si>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</si>
  <si>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</si>
  <si>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</si>
  <si>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</si>
  <si>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</si>
  <si>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</si>
  <si>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</si>
  <si>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</si>
  <si>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</si>
  <si>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</si>
  <si>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</si>
  <si>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</si>
  <si>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</si>
  <si>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</si>
  <si>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</si>
  <si>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</si>
  <si>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</si>
  <si>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</si>
  <si>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</si>
  <si>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</si>
  <si>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</si>
  <si>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</si>
  <si>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</si>
  <si>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</si>
  <si>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</si>
  <si>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</si>
  <si>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</si>
  <si>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</si>
  <si>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</si>
  <si>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</si>
  <si>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</si>
  <si>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</si>
  <si>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</si>
  <si>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</si>
  <si>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</si>
  <si>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</si>
  <si>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</si>
  <si>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</si>
  <si>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</si>
  <si>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</si>
  <si>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</si>
  <si>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</si>
  <si>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</si>
  <si>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</si>
  <si>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</si>
  <si>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</si>
  <si>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</si>
  <si>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</si>
  <si>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</si>
  <si>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</si>
  <si>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</si>
  <si>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</si>
  <si>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</si>
  <si>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</si>
  <si>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</si>
  <si>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</si>
  <si>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</si>
  <si>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</si>
  <si>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</si>
  <si>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</si>
  <si>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</si>
  <si>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</si>
  <si>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</si>
  <si>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</si>
  <si>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</si>
  <si>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</si>
  <si>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</si>
  <si>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</si>
  <si>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</si>
  <si>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</si>
  <si>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</si>
  <si>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</si>
  <si>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</si>
  <si>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</si>
  <si>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</si>
  <si>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</si>
  <si>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</si>
  <si>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</si>
  <si>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</si>
  <si>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</si>
  <si>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</si>
  <si>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</si>
  <si>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</si>
  <si>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</si>
  <si>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</si>
  <si>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</si>
  <si>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</si>
  <si>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</si>
  <si>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</si>
  <si>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</si>
  <si>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</si>
  <si>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</si>
  <si>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</si>
  <si>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</si>
  <si>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</si>
  <si>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</si>
  <si>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</si>
  <si>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</si>
  <si>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</si>
  <si>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</si>
  <si>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</si>
  <si>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</si>
  <si>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</si>
  <si>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</si>
  <si>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</si>
  <si>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</si>
  <si>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</si>
  <si>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</si>
  <si>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</si>
  <si>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</si>
  <si>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</si>
  <si>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</si>
  <si>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</si>
  <si>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</si>
  <si>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</si>
  <si>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</si>
  <si>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</si>
  <si>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</si>
  <si>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</si>
  <si>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</si>
  <si>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</si>
  <si>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</si>
  <si>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</si>
  <si>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</si>
  <si>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</si>
  <si>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</si>
  <si>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</si>
  <si>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</si>
  <si>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</si>
  <si>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</si>
  <si>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</si>
  <si>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</si>
  <si>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</si>
  <si>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</si>
  <si>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</si>
  <si>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</si>
  <si>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</si>
  <si>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</si>
  <si>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</si>
  <si>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</si>
  <si>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</si>
  <si>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</si>
  <si>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</si>
  <si>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</si>
  <si>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</si>
  <si>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</si>
  <si>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</si>
  <si>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</si>
  <si>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</si>
  <si>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</si>
  <si>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</si>
  <si>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</si>
  <si>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</si>
  <si>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</si>
  <si>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</si>
  <si>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</si>
  <si>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</si>
  <si>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</si>
  <si>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</si>
  <si>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</si>
  <si>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</si>
  <si>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</si>
  <si>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</si>
  <si>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</si>
  <si>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</si>
  <si>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</si>
  <si>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</si>
  <si>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</si>
  <si>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</si>
  <si>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</si>
  <si>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</si>
  <si>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</si>
  <si>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</si>
  <si>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</si>
  <si>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</si>
  <si>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</si>
  <si>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</si>
  <si>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</si>
  <si>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</si>
  <si>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</si>
  <si>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</si>
  <si>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</si>
  <si>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</si>
  <si>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</si>
  <si>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</si>
  <si>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</si>
  <si>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</si>
  <si>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</si>
  <si>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</si>
  <si>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</si>
  <si>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</si>
  <si>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</si>
  <si>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</si>
  <si>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</si>
  <si>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</si>
  <si>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</si>
  <si>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</si>
  <si>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</si>
  <si>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</si>
  <si>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</si>
  <si>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</si>
  <si>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</si>
  <si>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</si>
  <si>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</si>
  <si>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</si>
  <si>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</si>
  <si>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</si>
  <si>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</si>
  <si>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</si>
  <si>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</si>
  <si>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</si>
  <si>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</si>
  <si>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</si>
  <si>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</si>
  <si>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</si>
  <si>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</si>
  <si>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</si>
  <si>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</si>
  <si>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</si>
  <si>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</si>
  <si>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</si>
  <si>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</si>
  <si>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</si>
  <si>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</si>
  <si>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</si>
  <si>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</si>
  <si>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</si>
  <si>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</si>
  <si>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</si>
  <si>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</si>
  <si>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</si>
  <si>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</si>
  <si>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</si>
  <si>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</si>
  <si>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</si>
  <si>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</si>
  <si>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</si>
  <si>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</si>
  <si>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</si>
  <si>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</si>
  <si>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</si>
  <si>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</si>
  <si>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</si>
  <si>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</si>
  <si>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</si>
  <si>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</si>
  <si>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</si>
  <si>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</si>
  <si>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</si>
  <si>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</si>
  <si>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</si>
  <si>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</si>
  <si>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</si>
  <si>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</si>
  <si>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</si>
  <si>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</si>
  <si>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</si>
  <si>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</si>
  <si>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</si>
  <si>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</si>
  <si>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</si>
  <si>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</si>
  <si>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</si>
  <si>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</si>
  <si>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</si>
  <si>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</si>
  <si>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</si>
  <si>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</si>
  <si>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</si>
  <si>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</si>
  <si>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</si>
  <si>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</si>
  <si>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</si>
  <si>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</si>
  <si>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</si>
  <si>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</si>
  <si>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</si>
  <si>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</si>
  <si>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</si>
  <si>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</si>
  <si>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</si>
  <si>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</si>
  <si>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</si>
  <si>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</si>
  <si>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</si>
  <si>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</si>
  <si>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</si>
  <si>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</si>
  <si>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</si>
  <si>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</si>
  <si>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</si>
  <si>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</si>
  <si>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</si>
  <si>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</si>
  <si>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</si>
  <si>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</si>
  <si>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</si>
  <si>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</si>
  <si>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</si>
  <si>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</si>
  <si>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</si>
  <si>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</si>
  <si>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</si>
  <si>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</si>
  <si>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</si>
  <si>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</si>
  <si>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</si>
  <si>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</si>
  <si>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</si>
  <si>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</si>
  <si>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</si>
  <si>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</si>
  <si>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</si>
  <si>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</si>
  <si>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</si>
  <si>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</si>
  <si>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</si>
  <si>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</si>
  <si>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</si>
  <si>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</si>
  <si>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</si>
  <si>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</si>
  <si>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</si>
  <si>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</si>
  <si>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</si>
  <si>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</si>
  <si>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</si>
  <si>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</si>
  <si>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</si>
  <si>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</si>
  <si>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</si>
  <si>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</si>
  <si>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</si>
  <si>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</si>
  <si>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</si>
  <si>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</si>
  <si>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</si>
  <si>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</si>
  <si>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</si>
  <si>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</si>
  <si>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</si>
  <si>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</si>
  <si>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</si>
  <si>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</si>
  <si>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</si>
  <si>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</si>
  <si>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</si>
  <si>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</si>
  <si>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</si>
  <si>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</si>
  <si>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</si>
  <si>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</si>
  <si>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</si>
  <si>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</si>
  <si>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</si>
  <si>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</si>
  <si>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</si>
  <si>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</si>
  <si>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</si>
  <si>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</si>
  <si>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</si>
  <si>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</si>
  <si>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</si>
  <si>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</si>
  <si>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</si>
  <si>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</si>
  <si>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</si>
  <si>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</si>
  <si>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</si>
  <si>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</si>
  <si>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</si>
  <si>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</si>
  <si>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</si>
  <si>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</si>
  <si>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</si>
  <si>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</si>
  <si>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</si>
  <si>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</si>
  <si>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</si>
  <si>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</si>
  <si>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</si>
  <si>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</si>
  <si>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</si>
  <si>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</si>
  <si>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</si>
  <si>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</si>
  <si>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</si>
  <si>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</si>
  <si>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</si>
  <si>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</si>
  <si>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</si>
  <si>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</si>
  <si>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</si>
  <si>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</si>
  <si>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</si>
  <si>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</si>
  <si>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</si>
  <si>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</si>
  <si>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</si>
  <si>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</si>
  <si>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</si>
  <si>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</si>
  <si>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</si>
  <si>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</si>
  <si>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</si>
  <si>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</si>
  <si>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</si>
  <si>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</si>
  <si>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</si>
  <si>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</si>
  <si>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</si>
  <si>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</si>
  <si>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</si>
  <si>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</si>
  <si>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</si>
  <si>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</si>
  <si>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</si>
  <si>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</si>
  <si>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</si>
  <si>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</si>
  <si>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</si>
  <si>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</si>
  <si>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</si>
  <si>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</si>
  <si>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</si>
  <si>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</si>
  <si>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</si>
  <si>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</si>
  <si>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</si>
  <si>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</si>
  <si>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</si>
  <si>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</si>
  <si>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</si>
  <si>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</si>
  <si>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</si>
  <si>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</si>
  <si>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</si>
  <si>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</si>
  <si>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</si>
  <si>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</si>
  <si>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</si>
  <si>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</si>
  <si>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</si>
  <si>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</si>
  <si>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</si>
  <si>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</si>
  <si>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</si>
  <si>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</si>
  <si>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</si>
  <si>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</si>
  <si>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</si>
  <si>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</si>
  <si>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</si>
  <si>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</si>
  <si>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</si>
  <si>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</si>
  <si>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</si>
  <si>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</si>
  <si>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</si>
  <si>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</si>
  <si>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</si>
  <si>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</si>
  <si>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</si>
  <si>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</si>
  <si>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</si>
  <si>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</si>
  <si>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</si>
  <si>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</si>
  <si>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</si>
  <si>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</si>
  <si>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</si>
  <si>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</si>
  <si>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</si>
  <si>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</si>
  <si>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</si>
  <si>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</si>
  <si>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</si>
  <si>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</si>
  <si>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</si>
  <si>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</si>
  <si>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</si>
  <si>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</si>
  <si>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</si>
  <si>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</si>
  <si>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</si>
  <si>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</si>
  <si>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</si>
  <si>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</si>
  <si>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</si>
  <si>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</si>
  <si>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</si>
  <si>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</si>
  <si>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</si>
  <si>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</si>
  <si>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</si>
  <si>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</si>
  <si>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</si>
  <si>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</si>
  <si>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</si>
  <si>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</si>
  <si>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</si>
  <si>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</si>
  <si>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</si>
  <si>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</si>
  <si>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</si>
  <si>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</si>
  <si>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</si>
  <si>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</si>
  <si>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</si>
  <si>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</si>
  <si>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</si>
  <si>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</si>
  <si>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</si>
  <si>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</si>
  <si>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</si>
  <si>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</si>
  <si>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</si>
  <si>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</si>
  <si>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</si>
  <si>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</si>
  <si>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</si>
  <si>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</si>
  <si>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</si>
  <si>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</si>
  <si>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</si>
  <si>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</si>
  <si>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</si>
  <si>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</si>
  <si>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</si>
  <si>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</si>
  <si>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</si>
  <si>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</si>
  <si>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</si>
  <si>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</si>
  <si>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</si>
  <si>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</si>
  <si>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</si>
  <si>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</si>
  <si>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</si>
  <si>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</si>
  <si>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</si>
  <si>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</si>
  <si>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</si>
  <si>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</si>
  <si>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</si>
  <si>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</si>
  <si>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</si>
  <si>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</si>
  <si>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</si>
  <si>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</si>
  <si>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</si>
  <si>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</si>
  <si>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</si>
  <si>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</si>
  <si>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</si>
  <si>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</si>
  <si>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</si>
  <si>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</si>
  <si>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</si>
  <si>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</si>
  <si>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</si>
  <si>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</si>
  <si>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</si>
  <si>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</si>
  <si>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</si>
  <si>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</si>
  <si>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</si>
  <si>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</si>
  <si>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</si>
  <si>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</si>
  <si>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</si>
  <si>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</si>
  <si>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</si>
  <si>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</si>
  <si>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</si>
  <si>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</si>
  <si>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</si>
  <si>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</si>
  <si>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</si>
  <si>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</si>
  <si>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</si>
  <si>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</si>
  <si>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</si>
  <si>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</si>
  <si>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</si>
  <si>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</si>
  <si>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</si>
  <si>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</si>
  <si>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</si>
  <si>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</si>
  <si>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</si>
  <si>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MONTAGEM DE ARMADURA DE ESTACAS, DIÂMETRO = 32,0 MM. AF_09/2021_PS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</si>
  <si>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</si>
  <si>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</si>
  <si>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BLOCOS DE CONCRETO ESTRUTURAL 14X19X29 CM (ESPESSURA 14 CM), FBK = 14,0 MPA, UTILIZANDO PALHETA. AF_10/2022</t>
  </si>
  <si>
    <t>01.04.16</t>
  </si>
  <si>
    <t>TAPUME METÁLICO COM BASE DE CONCRETO (M)</t>
  </si>
  <si>
    <t>01.04.17</t>
  </si>
  <si>
    <t>TAPUME METÁLICO COM BASE ENTERRADA (M)</t>
  </si>
  <si>
    <t>01.04.18</t>
  </si>
  <si>
    <t>TAPUME METÁLICO COM TELA E BASE DE CONCRETO (M)</t>
  </si>
  <si>
    <t>01.04.19</t>
  </si>
  <si>
    <t>TAPUME METÁLICO COM TELA E BASE ENTERRADA (M)</t>
  </si>
  <si>
    <t>04.01.06</t>
  </si>
  <si>
    <t>TUBULÃO A CÉU ABERTO, D=90CM, INCLUSIVE CONCRETO, EXCLUSIVE ARMAÇÃO E ENCAMISAMENTO</t>
  </si>
  <si>
    <t>04.01.07</t>
  </si>
  <si>
    <t>TUBULÃO A CÉU ABERTO, D=100CM, INCLUSIVE CONCRETO, EXCLUSIVE ARMAÇÃO E ENCAMISAMENTO</t>
  </si>
  <si>
    <t>04.01.08</t>
  </si>
  <si>
    <t>TUBULÃO A CÉU ABERTO, D=120CM, INCLUSIVE CONCRETO, EXCLUSIVE ARMAÇÃO E ENCAMISAMENTO</t>
  </si>
  <si>
    <t>04.01.09</t>
  </si>
  <si>
    <t>ALARGAMENTO DE BASE DE TUBULÃO A CÉU ABERTO</t>
  </si>
  <si>
    <t>04.03.25</t>
  </si>
  <si>
    <t>ESTACA ESCAVADA COM TRADO MANUAL, D=20CM, INCLUSIVE CONCRETO EXCLUSIVE ARMAÇÃO</t>
  </si>
  <si>
    <t>04.03.26</t>
  </si>
  <si>
    <t>ESTACA ESCAVADA COM TRADO MANUAL, D=25CM, INCLUSIVE CONCRETO EXCLUSIVE ARMAÇÃO</t>
  </si>
  <si>
    <t>04.03.27</t>
  </si>
  <si>
    <t>ESTACA ESCAVADA COM TRADO MANUAL, D=30CM, INCLUSIVE CONCRETO EXCLUSIVE ARMAÇÃO</t>
  </si>
  <si>
    <t>04.04.07</t>
  </si>
  <si>
    <t>ESTACA TRADO MECANIZADO, SEM FLUIDO ESTABILIZANTE, D=25CM, INCL. CONCRETO, EXCL. ARMAÇÃO</t>
  </si>
  <si>
    <t>04.04.08</t>
  </si>
  <si>
    <t>ESTACA TRADO MECANIZADO, SEM FLUIDO ESTABILIZANTE, D=40CM, INCL. CONCRETO, EXCL. ARMAÇÃO</t>
  </si>
  <si>
    <t>04.04.09</t>
  </si>
  <si>
    <t>ESTACA TRADO MECANIZADO, SEM FLUIDO ESTABILIZANTE, D=60CM, INCL. CONCRETO, EXCL. ARMAÇÃO</t>
  </si>
  <si>
    <t>04.05.09</t>
  </si>
  <si>
    <t>ESTACA STRAUSS, D=25CM, INCLUSIVE CONCRETO, EXCLUSIVE ARMAÇÃO</t>
  </si>
  <si>
    <t>04.05.10</t>
  </si>
  <si>
    <t>ESTACA STRAUSS, D=32CM, INCLUSIVE CONCRETO, EXCLUSIVE ARMAÇÃO</t>
  </si>
  <si>
    <t>04.05.11</t>
  </si>
  <si>
    <t>ESTACA STRAUSS, D=38CM, INCLUSIVE CONCRETO, EXCLUSIVE ARMAÇÃO</t>
  </si>
  <si>
    <t>04.06.07</t>
  </si>
  <si>
    <t>ESTACA HÉLICE CONTÍNUA, D=30 CM, INCLUSIVE CONCRETO E EXCLUSIVE ARMAÇÃO</t>
  </si>
  <si>
    <t>04.06.08</t>
  </si>
  <si>
    <t>ESTACA HÉLICE CONTÍNUA, D=50 CM, INCLUSIVE CONCRETO E EXCLUSIVE ARMAÇÃO</t>
  </si>
  <si>
    <t>04.06.09</t>
  </si>
  <si>
    <t>ESTACA HÉLICE CONTÍNUA, D=70 CM, INCLUSIVE CONCRETO E EXCLUSIVE ARMAÇÃO</t>
  </si>
  <si>
    <t>04.06.10</t>
  </si>
  <si>
    <t>ESTACA HÉLICE CONTÍNUA, D=80 CM, INCLUSIVE CONCRETO E EXCLUSIVE ARMAÇÃO</t>
  </si>
  <si>
    <t>04.06.11</t>
  </si>
  <si>
    <t>ESTACA HÉLICE CONTÍNUA, D=90 CM, INCLUSIVE CONCRETO E EXCLUSIVE ARMAÇÃO</t>
  </si>
  <si>
    <t>04.10.13</t>
  </si>
  <si>
    <t>ESTACA RAIZ, SOLO SEM ROCHA, D=20CM, INCLUSIVE ARGAMASSA, EXCLUSIVE ARMAÇÃO</t>
  </si>
  <si>
    <t>04.10.14</t>
  </si>
  <si>
    <t>ESTACA RAIZ, SOLO SEM ROCHA, D=31CM, INCLUSIVE ARGAMASSA, EXCLUSIVE ARMAÇÃO</t>
  </si>
  <si>
    <t>04.10.15</t>
  </si>
  <si>
    <t>ESTACA RAIZ, SOLO SEM ROCHA, D=40CM, INCLUSIVE ARGAMASSA, EXCLUSIVE ARMAÇÃO</t>
  </si>
  <si>
    <t>04.10.16</t>
  </si>
  <si>
    <t>ESTACA RAIZ, SOLO SEM ROCHA, D=45CM, INCLUSIVE ARGAMASSA, EXCLUSIVE ARMAÇÃO</t>
  </si>
  <si>
    <t>04.10.17</t>
  </si>
  <si>
    <t>ESTACA RAIZ, SOLO COM PRESENÇA DE ROCHA, D=20CM, INCLUSIVE ARGAMASSA, EXCLUSIVE ARMAÇÃO</t>
  </si>
  <si>
    <t>04.10.18</t>
  </si>
  <si>
    <t>ESTACA RAIZ, SOLO COM PRESENÇA DE ROCHA, D=31CM, INCLUSIVE ARGAMASSA, EXCLUSIVE ARMAÇÃO</t>
  </si>
  <si>
    <t>04.10.19</t>
  </si>
  <si>
    <t>ESTACA RAIZ, SOLO COM PRESENÇA DE ROCHA, D=40CM, INCLUSIVE ARGAMASSA, EXCLUSIVE ARMAÇÃO</t>
  </si>
  <si>
    <t>04.10.20</t>
  </si>
  <si>
    <t>ESTACA RAIZ, SOLO COM PRESENÇA DE ROCHA, D=45CM, INCLUSIVE ARGAMASSA, EXCLUSIVE ARMAÇÃO</t>
  </si>
  <si>
    <t>ARMAÇAO EM FUNDAÇÃO (CORTE, DOBRA E COLOCAÇAO)</t>
  </si>
  <si>
    <t>04.15.31</t>
  </si>
  <si>
    <t>AÇO CA-60 D = 4,2 MM, CORTE, DOBRA E COLOCAÇAO EM FUNDAÇÃO REF 96543</t>
  </si>
  <si>
    <t>04.15.32</t>
  </si>
  <si>
    <t>AÇO CA-60 D = 5 MM, CORTE, DOBRA E COLOCAÇAO EM FUNDAÇÃO REF 96543</t>
  </si>
  <si>
    <t>04.15.41</t>
  </si>
  <si>
    <t>AÇO CA-50 D = 6,3 MM, CORTE, DOBRA E COLOCAÇAO EM FUNDAÇÃO REF 96544</t>
  </si>
  <si>
    <t>04.15.42</t>
  </si>
  <si>
    <t>AÇO CA-50 D = 8 MM, CORTE, DOBRA E COLOCAÇAO EM FUNDAÇÃO REF 96545</t>
  </si>
  <si>
    <t>04.15.43</t>
  </si>
  <si>
    <t>AÇO CA-50 D = 10 MM, CORTE, DOBRA E COLOCAÇAO EM FUNDAÇÃO REF 96546</t>
  </si>
  <si>
    <t>04.15.44</t>
  </si>
  <si>
    <t>AÇO CA-50 D = 12,5 MM, CORTE, DOBRA E COLOCAÇAO EM FUNDAÇÃO REF 96547</t>
  </si>
  <si>
    <t>04.15.45</t>
  </si>
  <si>
    <t>AÇO CA-50 D = 16 MM, CORTE, DOBRA E COLOCAÇAO EM FUNDAÇÃO REF 96548</t>
  </si>
  <si>
    <t>04.15.46</t>
  </si>
  <si>
    <t>AÇO CA-50 D = 20 MM, CORTE, DOBRA E COLOCAÇAO EM FUNDAÇÃO REF 96549</t>
  </si>
  <si>
    <t>04.15.47</t>
  </si>
  <si>
    <t>AÇO CA-50 D = 25 MM, CORTE, DOBRA E COLOCAÇAO EM FUNDAÇÃO REF 96550</t>
  </si>
  <si>
    <t>04.19.02</t>
  </si>
  <si>
    <t>CONCRETO CICLÓPICO FCK = 15MPA, 30% PEDRA DE MÃO, INCLUSIVE LANÇAMENTO REF 102487</t>
  </si>
  <si>
    <t>10.71.01</t>
  </si>
  <si>
    <t>10.71.03</t>
  </si>
  <si>
    <t>CX PASSAGEM/INSPEÇÃO PRÉ FABRICADA CONCRETO 0,3X0,3X0,3 (CXLXH) DRENAGEM C/ GRELHA DE AÇO</t>
  </si>
  <si>
    <t>10.71.06</t>
  </si>
  <si>
    <t>CX PASSAGEM INSPEÇÃO PRÉ FABRICADA CONCRETO 0,4X0,4X0,4 (CXLXH) DRENAGEM ADPT REF 97896</t>
  </si>
  <si>
    <t>10.71.08</t>
  </si>
  <si>
    <t>CX PASSAGEM/INSPEÇÃO PRÉ FABRICADA CONCRETO 0,4X0,4X0,4 (CXLXH) DRENAGEM C/ GRELHA DE AÇO</t>
  </si>
  <si>
    <t>10.71.11</t>
  </si>
  <si>
    <t>10.71.13</t>
  </si>
  <si>
    <t>CX PASSAGEM/INSPEÇÃO PRÉ FABRICADA CONCRETO 0,6X0,6X0,5 (CXLXH) DRENAGEM C/ GRELHA DE AÇO</t>
  </si>
  <si>
    <t>10.71.16</t>
  </si>
  <si>
    <t>CX PASSAGEM/INSPEÇÃO PRÉ FAB CONCRETO 0,8X0,8X0,5 (CXLXH) DRENAGEM/ESGOTO ADPT REF 97898</t>
  </si>
  <si>
    <t>10.71.18</t>
  </si>
  <si>
    <t>CX PASSAGEM/INSPEÇÃO PRÉ FABRICADA CONCRETO 0,8X0,8X0,5 (CXLXH) DRENAGEM C/ GRELHA DE AÇO</t>
  </si>
  <si>
    <t>10.71.21</t>
  </si>
  <si>
    <t>CX PASSAGEM/INSPEÇÃO PRÉ FAB CONCRETO 1,0X1,0X0,5 (CXLXH) DRENAGEM/ESGOTO ADPT REF 97899</t>
  </si>
  <si>
    <t>10.71.23</t>
  </si>
  <si>
    <t>CX PASSAGEM/INSPEÇÃO PRÉ FABRICADA CONCRETO 1,0X1,0X0,5 (CXLXH) DRENAGEM C/ GRELHA DE AÇO</t>
  </si>
  <si>
    <t>12.06</t>
  </si>
  <si>
    <t>CONJUNTO PORTA, MARCO, ALIZAR E FECHADURA</t>
  </si>
  <si>
    <t>12.06.01</t>
  </si>
  <si>
    <t>PORTA COMPLETA (PORTA COM DOBRADIÇAS, MARCO, ALIZAR E FECHADURA) 60X210CM, FORNECIMENTO E INSTALAÇÃO REF 90841</t>
  </si>
  <si>
    <t>12.06.02</t>
  </si>
  <si>
    <t>PORTA COMPLETA (PORTA COM DOBRADIÇAS, MARCO, ALIZAR E FECHADURA) 70X210CM, FORNECIMENTO E INSTALAÇÃO REF 90842</t>
  </si>
  <si>
    <t>12.06.03</t>
  </si>
  <si>
    <t>PORTA COMPLETA (PORTA COM DOBRADIÇAS, MARCO, ALIZAR E FECHADURA) 80X210CM, FORNECIMENTO E INSTALAÇÃO REF 90843</t>
  </si>
  <si>
    <t>12.06.04</t>
  </si>
  <si>
    <t>PORTA COMPLETA (PORTA COM DOBRADIÇAS, MARCO, ALIZAR E FECHADURAS) 90X210CM, FORNECIMENTO E INSTALAÇÃO REF 90844</t>
  </si>
  <si>
    <t>12.07</t>
  </si>
  <si>
    <t>PORTAS DE MADEIRA</t>
  </si>
  <si>
    <t>12.07.01</t>
  </si>
  <si>
    <t>FOLHA DE PORTA DE MADEIRA PARA VÃO 60X210CM, E=35MM, NUCLEO SARRAFEADO, INC. DOBRADIÇA, FORNECIMENTO E INSTALAÇÃO ADP REF 90820</t>
  </si>
  <si>
    <t>12.07.02</t>
  </si>
  <si>
    <t>FOLHA DE PORTA DE MADEIRA PARA VÃO 70X210CM, E=35MM, NUCLEO SARRAFEADO, INC. DOBRADIÇA, FORNECIMENTO E INSTALAÇÃO ADP REF 90821</t>
  </si>
  <si>
    <t>12.07.03</t>
  </si>
  <si>
    <t>FOLHA DE PORTA DE MADEIRA PARA VÃO 80X210CM, E=35MM, NUCLEO SARRAFEADO, INC. DOBRADIÇA, FORNECIMENTO E INSTALAÇÃO ADP REF 90822</t>
  </si>
  <si>
    <t>12.07.04</t>
  </si>
  <si>
    <t>FOLHA DE PORTA DE MADEIRA PARA VÃO 90X210CM, E=35MM, NUCLEO SARRAFEADO, INC. DOBRADIÇA, FORNECIMENTO E INSTALAÇÃO ADP REF 90823</t>
  </si>
  <si>
    <t>12.08</t>
  </si>
  <si>
    <t>MARCO E ALIZARES</t>
  </si>
  <si>
    <t>12.08.01</t>
  </si>
  <si>
    <t>MARCO DE MADEIRA PARA PORTAS, FIXADO COM ARGAMASSA, SEM ALIZARES, FORNECIMENTO E INSTALAÇÃO REF 90806</t>
  </si>
  <si>
    <t>12.08.02</t>
  </si>
  <si>
    <t>ALIZAR L=7CM PARA PORTA, FIXADO COM PREGOS, FORNECIMENTO E INSTALAÇÃO REF 100659</t>
  </si>
  <si>
    <t>12.50.01</t>
  </si>
  <si>
    <t>FECHADURA COMPLETA PARA PORTAS EXTERNAS, FORNECIMENTO E INSTALAÇÃO REF 90830</t>
  </si>
  <si>
    <t>12.50.02</t>
  </si>
  <si>
    <t>FECHADURA COMPLETA PARA PORTAS INTERNAS, FORNECIMENTO E INSTALAÇÃO REF 90830</t>
  </si>
  <si>
    <t>12.50.03</t>
  </si>
  <si>
    <t>FECHADURA COMPLETA PARA PORTAS DE BANHEIRO, FORNECIMENTO E INSTALAÇÃO REF 90830</t>
  </si>
  <si>
    <t>12.50.04</t>
  </si>
  <si>
    <t>FECHADURA COMPLETA PARA PORTAS INTERNAS/EXTERNAS, FORNECIMENTO E INSTALAÇÃO REF 90830</t>
  </si>
  <si>
    <t>12.50.06</t>
  </si>
  <si>
    <t>TRINCO TARJETA PARA PORTAS, FORNECIMENTO E INSTALAÇÃO REF 100705</t>
  </si>
  <si>
    <t>12.50.07</t>
  </si>
  <si>
    <t>TARJETA LIVRE-OCUPADO PARA PORTAS, FORNECIMENTO E INSTALAÇÃO REF 100705</t>
  </si>
  <si>
    <t>13.91.04</t>
  </si>
  <si>
    <t>14.17.20</t>
  </si>
  <si>
    <t>REVESTIMENTO PAREDES INTERNAS EM CERAMICA ESMALTADA EXTRA, ÁREA ATÉ 2025 CM2 REF 87265</t>
  </si>
  <si>
    <t>14.17.21</t>
  </si>
  <si>
    <t>REVESTIMENTO PAREDES EXTERNAS EM CERAMICA ESMALTADA, ÁREA ATÉ 200 CM2 REF 104588</t>
  </si>
  <si>
    <t>15.17.23</t>
  </si>
  <si>
    <t>ASSENTAMENTO PISO CERÂMICO, PLACAS ATÉ 2025 CM2, EM AMBIENTES DE ÁREA MENOR QUE 5 M2 REF 87246</t>
  </si>
  <si>
    <t>15.17.24</t>
  </si>
  <si>
    <t>ASSENTAMENTO PISO CERÂMICO, PLACAS ATÉ 2025 CM2, EM AMBIENTES DE ÁREA ENTRE 5 E 10 M2 REF 87247</t>
  </si>
  <si>
    <t>15.17.25</t>
  </si>
  <si>
    <t>ASSENTAMENTO PISO CERÂMICO, PLACAS ATÉ 2025 CM2, EM AMBIENTES DE ÁREA MAIOR QUE 10 M2 REF 87248</t>
  </si>
  <si>
    <t>17.03</t>
  </si>
  <si>
    <t>PINTURA EXTERNA</t>
  </si>
  <si>
    <t>17.03.01</t>
  </si>
  <si>
    <t>EMASSAMENTO COM MASSA ACRÍLICA E LIXAMENTO EM PAREDES EXTERNAS, UMA DEMÃO, ADP REF 96130</t>
  </si>
  <si>
    <t>17.03.02</t>
  </si>
  <si>
    <t>EMASSAMENTO COM MASSA ACRÍLICA E LIXAMENTO EM PAREDES EXTERNAS, DUAS DEMÃOS, ADP REF 96135</t>
  </si>
  <si>
    <t>17.03.05</t>
  </si>
  <si>
    <t>APLICAÇÃO MANUAL DE FUNDO SELADOR ACRÍLICO EM PAREDES EXTERNAS REF 88415</t>
  </si>
  <si>
    <t>17.03.07</t>
  </si>
  <si>
    <t>APLICAÇÃO MANUAL DE FUNDO PREPARADOR DE SUPERFÍCIE EM PAREDES EXTERNAS REF 88415</t>
  </si>
  <si>
    <t>17.03.21</t>
  </si>
  <si>
    <t>PINTURA COM TINTA ACRÍLICA FOSCA EM PAREDES EXTERNAS, APLICAÇÃO MANUAL, DUAS DEMÃOS REF 95626</t>
  </si>
  <si>
    <t>17.03.26</t>
  </si>
  <si>
    <t>PINTURA COM TINTA ACRÍLICA SEMI BRILHO EM PAREDES EXTERNAS, APLICAÇÃO MANUAL, DUAS DEMÃOS REF 95626</t>
  </si>
  <si>
    <t>17.03.27</t>
  </si>
  <si>
    <t>PINTURA COM ESMALTE SINTÉTICO ALTO BRILHO EM PAREDES EXTERNAS, APLICAÇÃO MANUAL, DUAS DEMÃOS REF 95626</t>
  </si>
  <si>
    <t>17.04</t>
  </si>
  <si>
    <t>PINTURA INTERNA</t>
  </si>
  <si>
    <t>17.04.01</t>
  </si>
  <si>
    <t>EMASSAMENTO COM MASSA PVA E LIXAMENTO EM TETOS DE ÁREAS INTERNAS, UMA DEMÃO REF 88494</t>
  </si>
  <si>
    <t>17.04.02</t>
  </si>
  <si>
    <t>EMASSAMENTO COM MASSA PVA E LIXAMENTO EM TETOS DE ÁREAS INTERNAS, DUAS DEMÃOS REF 88496</t>
  </si>
  <si>
    <t>17.04.03</t>
  </si>
  <si>
    <t>EMASSAMENTO COM MASSA PVA E LIXAMENTO EM PAREDES INTERNAS, UMA DEMÃO REF 88495</t>
  </si>
  <si>
    <t>17.04.04</t>
  </si>
  <si>
    <t>EMASSAMENTO COM MASSA PVA E LIXAMENTO EM PAREDES INTERNAS, DUAS DEMÃOS REF 88497</t>
  </si>
  <si>
    <t>17.04.05</t>
  </si>
  <si>
    <t>APLICAÇÃO MANUAL DE FUNDO SELADOR ACRÍLICO EM TETOS DE ÁREAS INTERNAS REF 88484</t>
  </si>
  <si>
    <t>17.04.06</t>
  </si>
  <si>
    <t>APLICAÇÃO MANUAL DE FUNDO SELADOR ACRÍLICO EM PAREDES INTERNAS REF 88485</t>
  </si>
  <si>
    <t>17.04.07</t>
  </si>
  <si>
    <t>APLICAÇÃO MANUAL DE FUNDO PREPARADOR EM TETOS DE ÁREAS INTERNAS REF 88484</t>
  </si>
  <si>
    <t>17.04.08</t>
  </si>
  <si>
    <t>APLICAÇÃO MANUAL DE FUNDO PREPARADOR EM PAREDES INTERNAS REF 88485</t>
  </si>
  <si>
    <t>17.04.21</t>
  </si>
  <si>
    <t>PINTURA COM TINTA ACRÍLICA FOSCA EM TETOS DE ÁREAS INTERNAS, APLICAÇÃO MANUAL, DUAS DEMÃOS REF 88488</t>
  </si>
  <si>
    <t>17.04.22</t>
  </si>
  <si>
    <t>PINTURA COM TINTA ACRÍLICA FOSCA EM PAREDES INTERNAS, APLICAÇÃO MANUAL, DUAS DEMÃOS REF 88489</t>
  </si>
  <si>
    <t>17.04.26</t>
  </si>
  <si>
    <t>PINTURA COM TINTA ACRÍLICA SEMI BRILHO EM TETOS DE ÁREAS INTERNAS, APLICAÇÃO MANUAL, DUAS DEMÃOS REF 88488</t>
  </si>
  <si>
    <t>17.04.27</t>
  </si>
  <si>
    <t>PINTURA COM TINTA ACRÍLICA SEMI BRILHO EM PAREDES INTERNAS, APLICAÇÃO MANUAL, DUAS DEMÃOS REF 88489</t>
  </si>
  <si>
    <t>17.04.28</t>
  </si>
  <si>
    <t>PINTURA COM ESMALTE SINTÉTICO ACETINADO EM PAREDES INTERNAS, APLICAÇÃO MANUAL, DUAS DEMÃOS REF 88489</t>
  </si>
  <si>
    <t>17.06</t>
  </si>
  <si>
    <t>PINTURA DE PISO</t>
  </si>
  <si>
    <t>17.06.01</t>
  </si>
  <si>
    <t>PREPARO DO PISO CIMENTADO PARA PINTURA - LIXAMENTO E LIMPEZA REF 102488</t>
  </si>
  <si>
    <t>17.06.11</t>
  </si>
  <si>
    <t>PINTURA DE PISO COM TINTA EPÓXI, APLICAÇÃO MANUAL, 2 DEMÃOS, INCLUSO PRIMER EPÓXI REF 102494</t>
  </si>
  <si>
    <t>17.06.21</t>
  </si>
  <si>
    <t>PINTURA DE PISO COM TINTA ACRÍLICA, APLICAÇÃO MANUAL, 2 DEMÃOS, INCLUSO FUNDO PREPARADOR REF 102491</t>
  </si>
  <si>
    <t>17.06.22</t>
  </si>
  <si>
    <t>PINTURA DE PISO COM TINTA ACRÍLICA, APLICAÇÃO MANUAL, 3 DEMÃOS, INCLUSO FUNDO PREPARADOR REF 102492</t>
  </si>
  <si>
    <t>17.08</t>
  </si>
  <si>
    <t>PINTURA METÁLICA</t>
  </si>
  <si>
    <t>17.08.01</t>
  </si>
  <si>
    <t>PREPARO DA SUPERFÍCIE METÁLICA PARA PINTURA - LIXAMENTO MANUAL REF 100717</t>
  </si>
  <si>
    <t>17.08.11</t>
  </si>
  <si>
    <t>APLICAÇÃO MANUAL DE FUNDO (TIPO ZARCÃO) EM SUPERFÍCIES METÁLICAS (POR DEMÃO) REF 100722</t>
  </si>
  <si>
    <t>17.08.21</t>
  </si>
  <si>
    <t>PINTURA COM ESMALTE SINTÉTICO FOSCO 2 EM 1 (FUNDO E ACABAMENTO) EM SUPERFÍCIE METÁLICA, APLICAÇÃO MANUAL, (POR DEMÃO) REF 100726</t>
  </si>
  <si>
    <t>17.08.22</t>
  </si>
  <si>
    <t>PINTURA COM ESMALTE SINTÉTICO FOSCO EM SUPERFÍCIE METÁLICA, APLICAÇÃO MANUAL, DUAS DEMÃOS REF 100762</t>
  </si>
  <si>
    <t>17.08.23</t>
  </si>
  <si>
    <t>PINTURA COM ESMALTE SINTÉTICO ACETINADO EM SUPERFÍCIE METÁLICA, EXCETO PERFIL, APLICAÇÃO MANUAL, DUAS DEMÃOS REF 100758</t>
  </si>
  <si>
    <t>17.08.24</t>
  </si>
  <si>
    <t>PINTURA COM ESMALTE SINTÉTICO ALTO BRILHO EM SUPERFÍCIE METÁLICA, EXCETO PERFIL, APLICAÇÃO MANUAL, DUAS DEMÃOS REF 100760</t>
  </si>
  <si>
    <t>17.10</t>
  </si>
  <si>
    <t>PINTURA EM MADEIRA</t>
  </si>
  <si>
    <t>17.10.01</t>
  </si>
  <si>
    <t>PREPARO DE SUPERFÍCIE DE MADEIRA PARA PINTURA - LIXAMENTO MANUAL REF 102193</t>
  </si>
  <si>
    <t>17.10.02</t>
  </si>
  <si>
    <t>LIXAMENTO + APLICAÇÃO DE FUNDO PREPARADOR EM SUPERFÍCIE DE MADEIRA REF 102197</t>
  </si>
  <si>
    <t>17.10.03</t>
  </si>
  <si>
    <t>LIXAMENTO + APLICAÇÃO DE MASSA ACRÍLICA EM SUPERFÍCIE DE MADEIRA REF 102201</t>
  </si>
  <si>
    <t>17.10.11</t>
  </si>
  <si>
    <t>APLICAÇÃO MANUAL DE VERNIZ SINTÉTICO EM SUPERFÍCIES DE MADEIRA, DUAS DEMÃOS REF 102213</t>
  </si>
  <si>
    <t>17.10.12</t>
  </si>
  <si>
    <t>APLICAÇÃO MANUAL DE VERNIZ POLIURETÂNICO EM SUPERFÍCIES DE MADEIRA, DUAS DEMÃOS REF 102215</t>
  </si>
  <si>
    <t>17.10.13</t>
  </si>
  <si>
    <t>APLICAÇÃO MANUAL DE PINTURA IMUNIZANTE EM SUPERFÍCIES DE MADEIRA, DUAS DEMÃOS REF 102234</t>
  </si>
  <si>
    <t>17.10.21</t>
  </si>
  <si>
    <t>PINTURA COM ESMALTE SINTÉTICO FOSCO EM SUPERFÍCIE DE MADEIRA, APLICAÇÃO MANUAL, DUAS DEMÃOS REF 102218</t>
  </si>
  <si>
    <t>17.10.22</t>
  </si>
  <si>
    <t>PINTURA COM ESMALTE SINTÉTICO ACETINADO EM SUPERFÍCIE DE MADEIRA, APLICAÇÃO MANUAL, DUAS DEMÃOS REF 102219</t>
  </si>
  <si>
    <t>17.10.23</t>
  </si>
  <si>
    <t>PINTURA COM ESMALTE SINTÉTICO ALTO BRILHO EM SUPERFÍCIE DE MADEIRA, APLICAÇÃO MANUAL, DUAS DEMÃOS REF 102220</t>
  </si>
  <si>
    <t>18.10.54</t>
  </si>
  <si>
    <t>CONJUNTO DE CONCRETO PRÉ FABRICADO DE MESA PARA JOGOS E 2 BANCOS</t>
  </si>
  <si>
    <t>18.10.55</t>
  </si>
  <si>
    <t>CONJUNTO ACESSÍVEL DE CONCRETO PRÉ-FABRICADO DE MESA PARA JOGOS E 2 BANCOS</t>
  </si>
  <si>
    <t>TINTA ASFALTICA IMPERMEABILIZANTE DILUIDA EM SOLVENTE, PARA MATERIAIS CIMENTICIOS, METAL E MADEIRA</t>
  </si>
  <si>
    <t>FUNDO PREPARADOR ACRILICO BASE AGUA</t>
  </si>
  <si>
    <t>ED-31745</t>
  </si>
  <si>
    <t xml:space="preserve">LIGAÇÃO DE ESGOTO PARA BARRACÃO DE OBRA EM CANTEIRO, EXCLUSIVE FOSSA SÉPTICA </t>
  </si>
  <si>
    <t>TAPUME DE PROTEÇÃO PARA TRANSEUNTE EM TELA DE POLIETILENO, COM MÓDULO NA DIMENSÃO DE (150X150)CM, INCLUSIVE PONTALETE COM BASE DE APOIO EM CONCRETO MAGRO, FORNECIMENTO E MOVIMENTAÇÃO</t>
  </si>
  <si>
    <t>TAPUME REMOVÍVEL DE PROTEÇÃO PARA FECHAMENTO DE OBRA EM TELA GALVANIZADA, COM TRAMA LOSANGULAR DE 2"X2", FIO BWG 14, COM MÓDULO NA DIMENSÃO DE (300X220)CM, INCLUSIVE PONTALETE COM BASE DE APOIO EM CONCRETO MAGRO</t>
  </si>
  <si>
    <t>FÔRMA E DESFORMA PARA VIGA-CINTA/BLOCO COM COMPENSADO PLASTIFICADO, ESP. 12MM, REAPROVEITAMENTO (3X) (FUNDAÇÃO)</t>
  </si>
  <si>
    <t>FÔRMA E DESFORMA PARA VIGA-CINTA/BLOCO COM COMPENSADO RESINADO, ESP. 12MM, REAPROVEITAMENTO (3X) (FUNDAÇÃO)</t>
  </si>
  <si>
    <t>FÔRMA E DESFORMA PARA VIGA-CINTA/BLOCO COM TÁBUA E SARRAFO, REAPROVEITAMENTO (3X) (FUNDAÇÃO)</t>
  </si>
  <si>
    <t>ED-32124</t>
  </si>
  <si>
    <t>FORNECIMENTO DE CONCRETO ESTRUTURAL, USINADO BOMBEADO, COM FCK 30MPA, CONSUMO MÍNIMO DE CIMENTO DE 400KG/M3, INCLUSIVE LANÇAMENTO, ADENSAMENTO E ACABAMENTO (FUNDAÇÃO)</t>
  </si>
  <si>
    <t>ED-31577</t>
  </si>
  <si>
    <t>FÔRMA E DESFORMA PARA LAJE COM CHAPA DE COMPENSADO PLASTIFICADO, ESP. 12MM, REAPROVEITAMENTO (3X), EXCLUSIVE ESCORAMENTO</t>
  </si>
  <si>
    <t>ED-31578</t>
  </si>
  <si>
    <t>FÔRMA E DESFORMA PARA LAJE COM CHAPA DE COMPENSADO PLASTIFICADO, ESP. 12MM, REAPROVEITAMENTO (5X), EXCLUSIVE ESCORAMENTO</t>
  </si>
  <si>
    <t>ED-31579</t>
  </si>
  <si>
    <t>FÔRMA E DESFORMA PARA LAJE COM CHAPA DE COMPENSADO PLASTIFICADO, ESP. 14MM, REAPROVEITAMENTO (5X), EXCLUSIVE ESCORAMENTO</t>
  </si>
  <si>
    <t>ED-31580</t>
  </si>
  <si>
    <t>FÔRMA E DESFORMA PARA LAJE COM CHAPA DE COMPENSADO RESINADO, ESP. 10MM, REAPROVEITAMENTO (3X), EXCLUSIVE ESCORAMENTO</t>
  </si>
  <si>
    <t>ED-31581</t>
  </si>
  <si>
    <t>FÔRMA E DESFORMA PARA LAJE COM CHAPA DE COMPENSADO RESINADO, ESP. 12MM, REAPROVEITAMENTO (3X), EXCLUSIVE ESCORAMENTO</t>
  </si>
  <si>
    <t>ED-31582</t>
  </si>
  <si>
    <t>FÔRMA E DESFORMA PARA LAJE COM CHAPA DE COMPENSADO RESINADO, ESP. 14MM, REAPROVEITAMENTO (3X), EXCLUSIVE ESCORAMENTO</t>
  </si>
  <si>
    <t>ED-31583</t>
  </si>
  <si>
    <t>FÔRMA E DESFORMA PARA LAJE DE MADEIRA COM TÁBUA E SARRAFO, REAPROVEITAMENTO (3X), EXCLUSIVE ESCORAMENTO</t>
  </si>
  <si>
    <t>ED-31584</t>
  </si>
  <si>
    <t>FÔRMA E DESFORMA PARA LAJE DE MADEIRA COM TÁBUA E SARRAFO, REAPROVEITAMENTO (5X), EXCLUSIVE ESCORAMENTO</t>
  </si>
  <si>
    <t>ED-31561</t>
  </si>
  <si>
    <t>FÔRMA E DESFORMA PARA PILAR COM CHAPA DE COMPENSADO PLASTIFICADO, ESP. 12MM, REAPROVEITAMENTO (3X), EXCLUSIVE ESCORAMENTO</t>
  </si>
  <si>
    <t>ED-31562</t>
  </si>
  <si>
    <t>FÔRMA E DESFORMA PARA PILAR COM CHAPA DE COMPENSADO PLASTIFICADO, ESP. 12MM, REAPROVEITAMENTO (5X), EXCLUSIVE ESCORAMENTO</t>
  </si>
  <si>
    <t>ED-31563</t>
  </si>
  <si>
    <t>FÔRMA E DESFORMA PARA PILAR COM CHAPA DE COMPENSADO PLASTIFICADO, ESP. 14MM, REAPROVEITAMENTO (5X), EXCLUSIVE ESCORAMENTO</t>
  </si>
  <si>
    <t>ED-31564</t>
  </si>
  <si>
    <t>FÔRMA E DESFORMA PARA PILAR COM CHAPA DE COMPENSADO RESINADO, ESP. 10MM, REAPROVEITAMENTO (3X), EXCLUSIVE ESCORAMENTO</t>
  </si>
  <si>
    <t>ED-31565</t>
  </si>
  <si>
    <t>FÔRMA E DESFORMA PARA PILAR COM CHAPA DE COMPENSADO RESINADO, ESP. 12MM, REAPROVEITAMENTO (3X), EXCLUSIVE ESCORAMENTO</t>
  </si>
  <si>
    <t>ED-31566</t>
  </si>
  <si>
    <t>FÔRMA E DESFORMA PARA PILAR COM CHAPA DE COMPENSADO RESINADO, ESP. 14MM, REAPROVEITAMENTO (3X), EXCLUSIVE ESCORAMENTO</t>
  </si>
  <si>
    <t>ED-31567</t>
  </si>
  <si>
    <t>FÔRMA E DESFORMA PARA PILAR DE MADEIRA COM TÁBUA E SARRAFO, REAPROVEITAMENTO (3X), EXCLUSIVE ESCORAMENTO</t>
  </si>
  <si>
    <t>ED-31568</t>
  </si>
  <si>
    <t>FÔRMA E DESFORMA PARA PILAR DE MADEIRA COM TÁBUA E SARRAFO, REAPROVEITAMENTO (5X), EXCLUSIVE ESCORAMENTO</t>
  </si>
  <si>
    <t>ED-31569</t>
  </si>
  <si>
    <t>FÔRMA E DESFORMA PARA VIGA  COM CHAPA DE COMPENSADO PLASTIFICADO, ESP. 14MM, REAPROVEITAMENTO (5X), EXCLUSIVE ESCORAMENTO</t>
  </si>
  <si>
    <t>ED-31570</t>
  </si>
  <si>
    <t>FÔRMA E DESFORMA PARA VIGA COM CHAPA DE COMPENSADO PLASTIFICADO, ESP. 12MM, REAPROVEITAMENTO (3X), EXCLUSIVE ESCORAMENTO</t>
  </si>
  <si>
    <t>ED-31571</t>
  </si>
  <si>
    <t>FÔRMA E DESFORMA PARA VIGA COM CHAPA DE COMPENSADO PLASTIFICADO, ESP. 12MM, REAPROVEITAMENTO (5X), EXCLUSIVE ESCORAMENTO</t>
  </si>
  <si>
    <t>ED-31572</t>
  </si>
  <si>
    <t>FÔRMA E DESFORMA PARA VIGA COM CHAPA DE COMPENSADO RESINADO, ESP. 10MM, REAPROVEITAMENTO (3X), EXCLUSIVE ESCORAMENTO</t>
  </si>
  <si>
    <t>ED-31573</t>
  </si>
  <si>
    <t>FÔRMA E DESFORMA PARA VIGA COM CHAPA DE COMPENSADO RESINADO, ESP. 12MM, REAPROVEITAMENTO (3X), EXCLUSIVE ESCORAMENTO</t>
  </si>
  <si>
    <t>ED-31574</t>
  </si>
  <si>
    <t>FÔRMA E DESFORMA PARA VIGA COM CHAPA DE COMPENSADO RESINADO, ESP. 14MM, REAPROVEITAMENTO (3X), EXCLUSIVE ESCORAMENTO</t>
  </si>
  <si>
    <t>ED-31575</t>
  </si>
  <si>
    <t>FÔRMA E DESFORMA PARA VIGA DE MADEIRA COM TÁBUA E SARRAFO, REAPROVEITAMENTO (3X), EXCLUSIVE ESCORAMENTO</t>
  </si>
  <si>
    <t>ED-31576</t>
  </si>
  <si>
    <t>FÔRMA E DESFORMA PARA VIGA DE MADEIRA COM TÁBUA E SARRAFO, REAPROVEITAMENTO (5X), EXCLUSIVE ESCORAMENTO</t>
  </si>
  <si>
    <t xml:space="preserve">APLICAÇÃO DE GRAUTE COM ARGAMASSA DE CIMENTO, CAL HIDRATADA, AREIA  E BRITA, TRAÇO (1:0,1:3:2), INCLUSIVE PREPARO MECANIZADO, TRANSPORTE E LANÇAMENTO </t>
  </si>
  <si>
    <t>VERGA OU CONTRAVERGA EM CONCRETO ESTRUTURAL PARA VÃOS ACIMA DE 150CM, PREPARADO EM OBRA COM BETONEIRA, CONTROLE "A", COM FCK 20 MPA, MOLDADA IN LOCO, INCLUSIVE ARMAÇÃO</t>
  </si>
  <si>
    <t>VERGA OU CONTRAVERGA EM CONCRETO ESTRUTURAL PARA VÃOS DE ATÉ 150CM, PREPARADO EM OBRA COM BETONEIRA, CONTROLE "A", COM FCK 20 MPA, MOLDADA IN LOCO, INCLUSIVE ARMAÇÃO</t>
  </si>
  <si>
    <t>FERRAGENS PARA JANELA DE ALUMÍNIO PARA CONJUNTO DE DUAS (2) FOLHAS DE CORRER, INCLUSIVE ROLDANAS E ACESSÓRIOS, FORNECIMENTO E INSTALAÇÃO, EXCLUSIVE JANELA</t>
  </si>
  <si>
    <t>FERRAGENS PARA PORTA DE ALUMÍNIO PARA CONJUNTO DE DUAS (2) FOLHAS DE CORRER, INCLUSIVE ROLDANAS E ACESSÓRIOS, FORNECIMENTO E INSTALAÇÃO, EXCLUSIVE PORTA</t>
  </si>
  <si>
    <t>CAMADA DE REGULARIZAÇÃO COM ARGAMASSA, TRAÇO 1:3 (CIMENTO E AREIA), ESP. 15MM, APLICAÇÃO MANUAL, INCLUSIVE ARGAMASSA COM PREPARO MECANIZADO</t>
  </si>
  <si>
    <t>CAMADA DE REGULARIZAÇÃO COM ARGAMASSA, TRAÇO 1:3 (CIMENTO E AREIA), ESP. 20MM, APLICAÇÃO MANUAL, INCLUSIVE ARGAMASSA COM PREPARO MECANIZADO</t>
  </si>
  <si>
    <t>CAMADA DE REGULARIZAÇÃO COM ARGAMASSA, TRAÇO 1:3 (CIMENTO E AREIA), ESP. 25MM, APLICAÇÃO MANUAL, INCLUSIVE ARGAMASSA COM PREPARO MECANIZADO</t>
  </si>
  <si>
    <t>CAMADA DE REGULARIZAÇÃO COM ARGAMASSA, TRAÇO 1:3 (CIMENTO E AREIA), ESP. 30MM, APLICAÇÃO MANUAL, INCLUSIVE ARGAMASSA COM PREPARO MECANIZADO</t>
  </si>
  <si>
    <t>CAMADA DE REGULARIZAÇÃO COM ARGAMASSA, TRAÇO 1:4 (CIMENTO E AREIA), ESP. 15MM, APLICAÇÃO MANUAL, INCLUSIVE ARGAMASSA COM PREPARO MECANIZADO</t>
  </si>
  <si>
    <t>CAMADA DE REGULARIZAÇÃO COM ARGAMASSA, TRAÇO 1:4 (CIMENTO E AREIA), ESP. 20MM, APLICAÇÃO MANUAL, INCLUSIVE ARGAMASSA COM PREPARO MECANIZADO</t>
  </si>
  <si>
    <t>CAMADA DE REGULARIZAÇÃO COM ARGAMASSA, TRAÇO 1:4 (CIMENTO E AREIA), ESP. 25MM, APLICAÇÃO MANUAL, INCLUSIVE ARGAMASSA COM PREPARO MECANIZADO</t>
  </si>
  <si>
    <t>CAMADA DE REGULARIZAÇÃO COM ARGAMASSA, TRAÇO 1:4 (CIMENTO E AREIA), ESP. 30MM, APLICAÇÃO MANUAL, INCLUSIVE ARGAMASSA COM PREPARO MECANIZADO</t>
  </si>
  <si>
    <t>PROTEÇÃO MECÂNICA COM ARGAMASSA, TRAÇO 1:3 (CIMENTO E AREIA), ESP. 15MM, APLICAÇÃO MANUAL, INCLUSIVE ARGAMASSA COM PREPARO MECANIZADO, EXCLUSIVE CAMADA DE REGULARIZAÇÃO</t>
  </si>
  <si>
    <t>PROTEÇÃO MECÂNICA COM ARGAMASSA, TRAÇO 1:3 (CIMENTO E AREIA), ESP. 20MM, APLICAÇÃO MANUAL, INCLUSIVE ARGAMASSA COM PREPARO MECANIZADO, EXCLUSIVE CAMADA DE REGULARIZAÇÃO</t>
  </si>
  <si>
    <t>PROTEÇÃO MECÂNICA COM ARGAMASSA, TRAÇO 1:3 (CIMENTO E AREIA), ESP. 25MM, APLICAÇÃO MANUAL, INCLUSIVE ARGAMASSA COM PREPARO MECANIZADO, EXCLUSIVE CAMADA DE REGULARIZAÇÃO</t>
  </si>
  <si>
    <t>PROTEÇÃO MECÂNICA COM ARGAMASSA, TRAÇO 1:3 (CIMENTO E AREIA), ESP. 30MM, APLICAÇÃO MANUAL, INCLUSIVE ARGAMASSA COM PREPARO MECANIZADO, EXCLUSIVE CAMADA DE REGULARIZAÇÃO</t>
  </si>
  <si>
    <t>PROTEÇÃO MECÂNICA COM ARGAMASSA, TRAÇO 1:4 (CIMENTO E AREIA), ESP. 15MM, APLICAÇÃO MANUAL, INCLUSIVE ARGAMASSA COM PREPARO MECANIZADO, EXCLUSIVE CAMADA DE REGULARIZAÇÃO</t>
  </si>
  <si>
    <t>PROTEÇÃO MECÂNICA COM ARGAMASSA, TRAÇO 1:4 (CIMENTO E AREIA), ESP. 20MM, APLICAÇÃO MANUAL, INCLUSIVE ARGAMASSA COM PREPARO MECANIZADO, EXCLUSIVE CAMADA DE REGULARIZAÇÃO</t>
  </si>
  <si>
    <t>PROTEÇÃO MECÂNICA COM ARGAMASSA, TRAÇO 1:4 (CIMENTO E AREIA), ESP. 25MM, APLICAÇÃO MANUAL, INCLUSIVE ARGAMASSA COM PREPARO MECANIZADO, EXCLUSIVE CAMADA DE REGULARIZAÇÃO</t>
  </si>
  <si>
    <t>PROTEÇÃO MECÂNICA COM ARGAMASSA, TRAÇO 1:4 (CIMENTO E AREIA), ESP. 30MM, APLICAÇÃO MANUAL, INCLUSIVE ARGAMASSA COM PREPARO MECANIZADO, EXCLUSIVE CAMADA DE REGULARIZAÇÃO</t>
  </si>
  <si>
    <t>SOLEIRA EM GRANITO, NA COR CINZA ANDORINHA, ESP. 2CM, INCLUSIVE REJUNTAMENTO</t>
  </si>
  <si>
    <t>SOLEIRA EM GRANITO, NA COR CINZA ANDORINHA, ESP. 3CM, INCLUSIVE REJUNTAMENTO</t>
  </si>
  <si>
    <t>CHAPISCO COM ARGAMASSA INDUSTRIALIZADA, ESP. 5MM, APLICADO EM ALVENARIA/ESTRUTURA DE CONCRETO COM DESEMPENADEIRA METÁLICA, INCLUSIVE ARGAMASSA COM PREPARO MECANIZADO</t>
  </si>
  <si>
    <t>CHAPISCO COM ARGAMASSA, TRAÇO 1:2:3 (CIMENTO, AREIA E PEDRISCO), APLICADO COM COLHER, ESP. 5MM, INCLUSIVE ARGAMASSA COM PREPARO MECANIZADO</t>
  </si>
  <si>
    <t>CHAPISCO COM ARGAMASSA, TRAÇO 1:3 (CIMENTO E AREIA), ESP. 5MM, APLICADO EM ALVENARIA COM PENEIRA, INCLUSIVE ARGAMASSA COM PREPARO MECANIZADO</t>
  </si>
  <si>
    <t>CHAPISCO COM ARGAMASSA, TRAÇO 1:3 (CIMENTO E AREIA), ESP. 5MM, APLICADO EM ALVENARIA/ESTRUTURA DE CONCRETO COM COLHER, INCLUSIVE ARGAMASSA COM PREPARO MECANIZADO</t>
  </si>
  <si>
    <t>CHAPISCO COM ARGAMASSA, TRAÇO 1:3 (CIMENTO E AREIA), ESP. 5MM, APLICADO EM TETO COM COLHER, INCLUSIVE ARGAMASSA COM PREPARO MECANIZADO</t>
  </si>
  <si>
    <t>EMBOÇO COM ARGAMASSA, TRAÇO 1:6 (CIMENTO E AREIA), ESP. 20MM, APLICAÇÃO MANUAL, INCLUSIVE ARGAMASSA COM PREPARO MECANIZADO, EXCLUSIVE CHAPISCO</t>
  </si>
  <si>
    <t>ED-31651</t>
  </si>
  <si>
    <t>ESPALA EM CAMADA ÚNICA COM ARGAMASSA, TRAÇO 1:3 (CIMENTO E AREIA), COM ADITIVO IMPERMEABILIZANTE, ESP. 20MM, APLICAÇÃO MANUAL, INCLUSIVE ARGAMASSA COM PREPARO MECANIZADO</t>
  </si>
  <si>
    <t>ED-31650</t>
  </si>
  <si>
    <t>ESPALA EM CAMADA ÚNICA COM ARGAMASSA, TRAÇO 1:3 (CIMENTO E AREIA), ESP. 20MM, APLICAÇÃO MANUAL, INCLUSIVE ARGAMASSA COM PREPARO MECANIZADO</t>
  </si>
  <si>
    <t>REBOCO COM ARGAMASSA, TRAÇO 1:2:8 (CIMENTO, CAL E AREIA), ESP. 20MM, APLICAÇÃO MANUAL, INCLUSIVE ARGAMASSA COM PREPARO MECANIZADO, EXCLUSIVE CHAPISCO</t>
  </si>
  <si>
    <t>REBOCO COM ARGAMASSA, TRAÇO 1:2:9 (CIMENTO, CAL E AREIA), COM ADITIVO IMPERMEABILIZANTE, ESP. 20MM, APLICAÇÃO MANUAL, INCLUSIVE ARGAMASSA COM PREPARO MECANIZADO, EXCLUSIVE CHAPISCO</t>
  </si>
  <si>
    <t>REBOCO COM ARGAMASSA, TRAÇO 1:7 (CIMENTO E AREIA), ESP. 20MM, APLICAÇÃO MANUAL, INCLUSIVE ARGAMASSA COM PREPARO MECANIZADO, EXCLUSIVE CHAPISCO</t>
  </si>
  <si>
    <t>REVESTIMENTO COM ARGAMASSA EM CAMADA ÚNICA, APLICADO EM PAREDE, TRAÇO 1:3 (CIMENTO E AREIA), ESP. 20MM, APLICAÇÃO MANUAL, INCLUSIVE ARGAMASSA COM PREPARO MECANIZADO, EXCLUSIVE CHAPISCO</t>
  </si>
  <si>
    <t>REVESTIMENTO COM ARGAMASSA EM CAMADA ÚNICA, APLICADO EM TETO, TRAÇO 1:3 (CIMENTO E AREIA), ESP. 20MM, APLICAÇÃO MANUAL, INCLUSIVE ARGAMASSA COM PREPARO MECANIZADO, EXCLUSIVE CHAPISCO</t>
  </si>
  <si>
    <t>REVESTIMENTO NATADO LISO, ESP. 5MM, APLICAÇÃO COM DESEMPENADEIRA METÁLICA, INCLUSIVE ARGAMASSA EM CAMADA ÚNICA COM PREPARO MECANIZADO, TRAÇO 1:3 (CIMENTO E AREIA), APLICADO EM PAREDE, ESP. 20MM, COM APLICAÇÃO MANUAL</t>
  </si>
  <si>
    <t>REVESTIMENTO NATADO LISO, ESP. 5MM, APLICAÇÃO COM DESEMPENADEIRA METÁLICA, INCLUSIVE PREPARO MECANIZADO</t>
  </si>
  <si>
    <t>ED-32000</t>
  </si>
  <si>
    <t>CORRIMÃO DUPLO EM TUBO GALVANIZADO, COM COSTURA, DIÂMETRO 1.1/2", ESP. 3MM, FIXADO EM ALVENARIA, INCLUSIVE SUPORTE PARA CORRIMÃO EM BARRA CHATA (1"X1/2"), EXCLUSIVE PINTURA</t>
  </si>
  <si>
    <t>ED-32001</t>
  </si>
  <si>
    <t>CORRIMÃO DUPLO EM TUBO GALVANIZADO, COM COSTURA, DIÂMETRO 1.1/2", ESP. 3MM, FIXADO EM PISO COM MONTANTE VERTICAL, DIÂMETRO 1.1/2", INCLUSIVE SUPORTE PARA CORRIMÃO EM BARRA CHATA (1"X1/2"), EXCLUSIVE PINTURA</t>
  </si>
  <si>
    <t>ED-32002</t>
  </si>
  <si>
    <t>CORRIMÃO INTERMEDIÁRIO DUPLO EM TUBO GALVANIZADO, COM COSTURA, DIÂMETRO 1.1/2", ESP. 3MM, FIXADO EM PISO COM MONTANTE VERTICAL, DIÂMETRO 1.1/2", INCLUSIVE SUPORTE PARA CORRIMÃO EM BARRA CHATA (1"X1/2"), EXCLUSIVE PINTURA</t>
  </si>
  <si>
    <t>ED-31997</t>
  </si>
  <si>
    <t>CORRIMÃO INTERMEDIÁRIO SIMPLES EM TUBO GALVANIZADO, COM COSTURA, CLASSE LEVE (NBR-5580), DIÂMETRO 1.1/2", ESP. 3MM, FIXADO EM PISO COM MONTANTE VERTICAL, DIÂMETRO 1.1/2", INCLUSIVE SUPORTE PARA CORRIMÃO EM BARRA CHATA (1"X1/2"), EXCLUSIVE PINTURA</t>
  </si>
  <si>
    <t>CORRIMÃO SIMPLES EM TUBO GALVANIZADO, COM COSTURA, DIÂMETRO 1.1/2", ESP. 3MM, FIXADO EM ALVENARIA, INCLUSIVE SUPORTE PARA CORRIMÃO EM BARRA CHATA (1"X1/2"), EXCLUSIVE PINTURA</t>
  </si>
  <si>
    <t>CORRIMÃO SIMPLES EM TUBO GALVANIZADO, COM COSTURA, DIÂMETRO 1.1/2", ESP. 3MM, FIXADO EM PISO COM MONTANTE VERTICAL, DIÂMETRO 1.1/2", INCLUSIVE SUPORTE PARA CORRIMÃO EM BARRA CHATA (1"X1/2"), EXCLUSIVE PINTURA</t>
  </si>
  <si>
    <t>ED-32098</t>
  </si>
  <si>
    <t>GUARDA-CORPO EXTERNO, ALTURA 130CM, EM TUBO GALVANIZADO, COM COSTURA, DIÂMETRO 2", ESP. 3MM, GRADIL COM DIVISÃO HORIZONTAL EM TUBO GALVANIZADO, COM COSTURA, DIÂMETRO 1", ESP. 3MM, EXCLUSIVE PINTURA</t>
  </si>
  <si>
    <t>ED-32097</t>
  </si>
  <si>
    <t>GUARDA-CORPO EXTERNO, ALTURA 130CM, EM TUBO GALVANIZADO, COM COSTURA, DIÂMETRO 2", ESP. 3MM, GRADIL COM DIVISÃO HORIZONTAL EM TUBO GALVANIZADO, COM COSTURA, DIÂMETRO 1", ESP. 3MM, INCLUSIVE CORRIMÃO DUPLO, EXCLUSIVE PINTURA</t>
  </si>
  <si>
    <t>ED-32096</t>
  </si>
  <si>
    <t>GUARDA-CORPO EXTERNO, ALTURA 130CM, EM TUBO GALVANIZADO, COM COSTURA, DIÂMETRO 2", ESP. 3MM, GRADIL COM DIVISÃO HORIZONTAL EM TUBO GALVANIZADO, COM COSTURA, DIÂMETRO 1", ESP. 3MM, INCLUSIVE CORRIMÃO SIMPLES, EXCLUSIVE PINTURA</t>
  </si>
  <si>
    <t>ED-32104</t>
  </si>
  <si>
    <t>GUARDA-CORPO EXTERNO, ALTURA 130CM, EM TUBO GALVANIZADO, COM COSTURA, DIÂMETRO 2", ESP. 3MM, GRADIL COM DIVISÃO VERTICAL EM TUBO GALVANIZADO, COM COSTURA, DIÂMETRO 1", ESP. 3MM, EXCLUSIVE PINTURA</t>
  </si>
  <si>
    <t>ED-32103</t>
  </si>
  <si>
    <t>GUARDA-CORPO EXTERNO, ALTURA 130CM, EM TUBO GALVANIZADO, COM COSTURA, DIÂMETRO 2", ESP. 3MM, GRADIL COM DIVISÃO VERTICAL EM TUBO GALVANIZADO, COM COSTURA, DIÂMETRO 1", ESP. 3MM, INCLUSIVE CORRIMÃO DUPLO, EXCLUSIVE PINTURA</t>
  </si>
  <si>
    <t>ED-32102</t>
  </si>
  <si>
    <t>GUARDA-CORPO EXTERNO, ALTURA 130CM, EM TUBO GALVANIZADO, COM COSTURA, DIÂMETRO 2", ESP. 3MM, GRADIL COM DIVISÃO VERTICAL EM TUBO GALVANIZADO, COM COSTURA, DIÂMETRO 1", ESP. 3MM, INCLUSIVE CORRIMÃO SIMPLES, EXCLUSIVE PINTURA</t>
  </si>
  <si>
    <t>ED-32063</t>
  </si>
  <si>
    <t>GUARDA-CORPO EXTERNO, ALTURA 130CM, EM TUBO GALVANIZADO, COM COSTURA, DIÂMETRO 2", ESP. 3MM, GRADIL COM QUADRO EM BARRA CHATA (1.1/4"X3/16") E DIVISÃO VERTICAL EM BARRA CHATA (1.1/2"X3/16"), EXCLUSIVE PINTURA</t>
  </si>
  <si>
    <t>ED-32062</t>
  </si>
  <si>
    <t>GUARDA-CORPO EXTERNO, ALTURA 130CM, EM TUBO GALVANIZADO, COM COSTURA, DIÂMETRO 2", ESP. 3MM, GRADIL COM QUADRO EM BARRA CHATA (1.1/4"X3/16") E DIVISÃO VERTICAL EM BARRA CHATA (1.1/2"X3/16"), INCLUSIVE CORRIMÃO DUPLO, EXCLUSIVE PINTURA</t>
  </si>
  <si>
    <t>ED-32061</t>
  </si>
  <si>
    <t>GUARDA-CORPO EXTERNO, ALTURA 130CM, EM TUBO GALVANIZADO, COM COSTURA, DIÂMETRO 2", ESP. 3MM, GRADIL COM QUADRO EM BARRA CHATA (1.1/4"X3/16") E DIVISÃO VERTICAL EM BARRA CHATA (1.1/2"X3/16"), INCLUSIVE CORRIMÃO SIMPLES, EXCLUSIVE PINTURA</t>
  </si>
  <si>
    <t>ED-32095</t>
  </si>
  <si>
    <t>GUARDA-CORPO INTERNO, ALTURA 110CM, EM TUBO GALVANIZADO, COM COSTURA, DIÂMETRO 2", ESP. 3MM, GRADIL COM DIVISÃO HORIZONTAL EM TUBO GALVANIZADO, COM COSTURA, DIÂMETRO 1", ESP. 3MM, EXCLUSIVE PINTURA</t>
  </si>
  <si>
    <t>ED-32094</t>
  </si>
  <si>
    <t>GUARDA-CORPO INTERNO, ALTURA 110CM, EM TUBO GALVANIZADO, COM COSTURA, DIÂMETRO 2", ESP. 3MM, GRADIL COM DIVISÃO HORIZONTAL EM TUBO GALVANIZADO, COM COSTURA, DIÂMETRO 1", ESP. 3MM, INCLUSIVE CORRIMÃO DUPLO, EXCLUSIVE PINTURA</t>
  </si>
  <si>
    <t>ED-32093</t>
  </si>
  <si>
    <t>GUARDA-CORPO INTERNO, ALTURA 110CM, EM TUBO GALVANIZADO, COM COSTURA, DIÂMETRO 2", ESP. 3MM, GRADIL COM DIVISÃO HORIZONTAL EM TUBO GALVANIZADO, COM COSTURA, DIÂMETRO 1", ESP. 3MM, INCLUSIVE CORRIMÃO SIMPLES, EXCLUSIVE PINTURA</t>
  </si>
  <si>
    <t>ED-32101</t>
  </si>
  <si>
    <t>GUARDA-CORPO INTERNO, ALTURA 110CM, EM TUBO GALVANIZADO, COM COSTURA, DIÂMETRO 2", ESP. 3MM, GRADIL COM DIVISÃO VERTICAL EM TUBO GALVANIZADO, COM COSTURA, DIÂMETRO 1", ESP. 3MM, EXCLUSIVE PINTURA</t>
  </si>
  <si>
    <t>ED-32100</t>
  </si>
  <si>
    <t>GUARDA-CORPO INTERNO, ALTURA 110CM, EM TUBO GALVANIZADO, COM COSTURA, DIÂMETRO 2", ESP. 3MM, GRADIL COM DIVISÃO VERTICAL EM TUBO GALVANIZADO, COM COSTURA, DIÂMETRO 1", ESP. 3MM, INCLUSIVE CORRIMÃO DUPLO, EXCLUSIVE PINTURA</t>
  </si>
  <si>
    <t>ED-32099</t>
  </si>
  <si>
    <t>GUARDA-CORPO INTERNO, ALTURA 110CM, EM TUBO GALVANIZADO, COM COSTURA, DIÂMETRO 2", ESP. 3MM, GRADIL COM DIVISÃO VERTICAL EM TUBO GALVANIZADO, COM COSTURA, DIÂMETRO 1", ESP. 3MM, INCLUSIVE CORRIMÃO SIMPLES, EXCLUSIVE PINTURA</t>
  </si>
  <si>
    <t>ED-32060</t>
  </si>
  <si>
    <t>GUARDA-CORPO INTERNO, ALTURA 110CM, EM TUBO GALVANIZADO, COM COSTURA, DIÂMETRO 2", ESP. 3MM, GRADIL COM QUADRO EM BARRA CHATA (1.1/4"X3/16") E DIVISÃO VERTICAL EM BARRA CHATA (1.1/2"X3/16"), EXCLUSIVE PINTURA</t>
  </si>
  <si>
    <t>ED-32059</t>
  </si>
  <si>
    <t>GUARDA-CORPO INTERNO, ALTURA 110CM, EM TUBO GALVANIZADO, COM COSTURA, DIÂMETRO 2", ESP. 3MM, GRADIL COM QUADRO EM BARRA CHATA (1.1/4"X3/16") E DIVISÃO VERTICAL EM BARRA CHATA (1.1/2"X3/16"), INCLUSIVE CORRIMÃO DUPLO, EXCLUSIVE PINTURA</t>
  </si>
  <si>
    <t>ED-32058</t>
  </si>
  <si>
    <t>GUARDA-CORPO INTERNO, ALTURA 110CM, EM TUBO GALVANIZADO, COM COSTURA, DIÂMETRO 2", ESP. 3MM, GRADIL COM QUADRO EM BARRA CHATA (1.1/4"X3/16") E DIVISÃO VERTICAL EM BARRA CHATA (1.1/2"X3/16"), INCLUSIVE CORRIMÃO SIMPLES, EXCLUSIVE PINTURA</t>
  </si>
  <si>
    <t>ALÇAPÃO (60X60)CM COM QUADRO DE CANTONEIRA METÁLICA 1"X 1/8", TAMPA EM CANTONEIRA 7/8"X 1/8" E CHAPA METÁLICA Nº18 VINCADA, INCLUSIVE FERROLHO, CADEADO E PINTURA ANTICORROSIVA</t>
  </si>
  <si>
    <t>ALÇAPÃO (70X70)CM COM QUADRO DE CANTONEIRA METÁLICA 1"X 1/8", TAMPA EM CANTONEIRA 7/8"X 1/8" E CHAPA METÁLICA Nº18 VINCADA, INCLUSIVE FERROLHO, CADEADO E PINTURA ANTICORROSIVA</t>
  </si>
  <si>
    <t>ALÇAPÃO (80X80)CM COM QUADRO DE CANTONEIRA METÁLICA 1"X 1/8", TAMPA EM CANTONEIRA 7/8"X 1/8" E CHAPA METÁLICA Nº18 VINCADA, INCLUSIVE FERROLHO, CADEADO E PINTURA ANTICORROSIVA</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</si>
  <si>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</si>
  <si>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</si>
  <si>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ED-29992</t>
  </si>
  <si>
    <t>TORNEIRA METÁLICA PARA BEBEDOURO, FECHAMENTO AUTOMÁTICO, ACABAMENTO CROMADO, APLICAÇÃO DE PAREDE, INCLUSIVE FORNECIMENTO E INSTALAÇÃO</t>
  </si>
  <si>
    <t>ED-32151</t>
  </si>
  <si>
    <t>ED-29386</t>
  </si>
  <si>
    <t>PLACA FOTOLUMINESCENTE PARA SINALIZAÇÃO DE EMERGÊNCIA, TIPO "A1", DIMENSÃO DA BASE 300MM, INCLUSIVE FIXAÇÃO</t>
  </si>
  <si>
    <t>ED-29387</t>
  </si>
  <si>
    <t>PLACA FOTOLUMINESCENTE PARA SINALIZAÇÃO DE EMERGÊNCIA, TIPO "A5", DIMENSÃO DA BASE 300MM, INCLUSIVE FIXAÇÃO</t>
  </si>
  <si>
    <t>ED-29388</t>
  </si>
  <si>
    <t>PLACA FOTOLUMINESCENTE PARA SINALIZAÇÃO DE EMERGÊNCIA, TIPO "E1", DIMENSÃO (300X300)MM, INCLUSIVE FIXAÇÃO</t>
  </si>
  <si>
    <t>ED-29393</t>
  </si>
  <si>
    <t>PLACA FOTOLUMINESCENTE PARA SINALIZAÇÃO DE EMERGÊNCIA, TIPO "E10", DIMENSÃO (300X300)MM, INCLUSIVE FIXAÇÃO</t>
  </si>
  <si>
    <t>ED-29394</t>
  </si>
  <si>
    <t>PLACA FOTOLUMINESCENTE PARA SINALIZAÇÃO DE EMERGÊNCIA, TIPO "E11", DIMENSÃO (300X300)MM, INCLUSIVE FIXAÇÃO</t>
  </si>
  <si>
    <t>ED-29395</t>
  </si>
  <si>
    <t>PLACA FOTOLUMINESCENTE PARA SINALIZAÇÃO DE EMERGÊNCIA, TIPO "E12", INSTALADA EM PISO, DIMENSÃO (100X100)CM, INCLUSIVE FIXAÇÃO</t>
  </si>
  <si>
    <t>ED-29396</t>
  </si>
  <si>
    <t>PLACA FOTOLUMINESCENTE PARA SINALIZAÇÃO DE EMERGÊNCIA, TIPO "E13", DIMENSÃO (300X300)MM, INCLUSIVE FIXAÇÃO</t>
  </si>
  <si>
    <t>ED-29397</t>
  </si>
  <si>
    <t>PLACA FOTOLUMINESCENTE PARA SINALIZAÇÃO DE EMERGÊNCIA, TIPO "E14", DIMENSÃO (300X300)MM, INCLUSIVE FIXAÇÃO</t>
  </si>
  <si>
    <t>ED-29398</t>
  </si>
  <si>
    <t>PLACA FOTOLUMINESCENTE PARA SINALIZAÇÃO DE EMERGÊNCIA, TIPO "E15", DIMENSÃO (300X300)MM, INCLUSIVE FIXAÇÃO</t>
  </si>
  <si>
    <t>ED-29399</t>
  </si>
  <si>
    <t>PLACA FOTOLUMINESCENTE PARA SINALIZAÇÃO DE EMERGÊNCIA, TIPO "E16", DIMENSÃO (300X300)MM, INCLUSIVE FIXAÇÃO</t>
  </si>
  <si>
    <t>ED-29389</t>
  </si>
  <si>
    <t>PLACA FOTOLUMINESCENTE PARA SINALIZAÇÃO DE EMERGÊNCIA, TIPO "E2", DIMENSÃO (150X100)MM, INCLUSIVE FIXAÇÃO</t>
  </si>
  <si>
    <t>ED-29390</t>
  </si>
  <si>
    <t>PLACA FOTOLUMINESCENTE PARA SINALIZAÇÃO DE EMERGÊNCIA, TIPO "E3", DIMENSÃO (150X100)MM, INCLUSIVE FIXAÇÃO</t>
  </si>
  <si>
    <t>ED-29391</t>
  </si>
  <si>
    <t>PLACA FOTOLUMINESCENTE PARA SINALIZAÇÃO DE EMERGÊNCIA, TIPO "E7", DIMENSÃO (300X300)MM, INCLUSIVE FIXAÇÃO</t>
  </si>
  <si>
    <t>ED-29392</t>
  </si>
  <si>
    <t>PLACA FOTOLUMINESCENTE PARA SINALIZAÇÃO DE EMERGÊNCIA, TIPO "E9", DIMENSÃO (300X300)MM, INCLUSIVE FIXAÇÃO</t>
  </si>
  <si>
    <t>ED-29406</t>
  </si>
  <si>
    <t>PLACA FOTOLUMINESCENTE PARA SINALIZAÇÃO DE EMERGÊNCIA, TIPO "S11", DIMENSÃO (380X190)MM, INCLUSIVE FIXAÇÃO</t>
  </si>
  <si>
    <t>ED-29407</t>
  </si>
  <si>
    <t>PLACA FOTOLUMINESCENTE PARA SINALIZAÇÃO DE EMERGÊNCIA, TIPO "S13", DIMENSÃO (380X190)MM, INCLUSIVE FIXAÇÃO</t>
  </si>
  <si>
    <t>ED-29408</t>
  </si>
  <si>
    <t>PLACA FOTOLUMINESCENTE PARA SINALIZAÇÃO DE EMERGÊNCIA, TIPO "S14", DIMENSÃO (380X190)MM, INCLUSIVE FIXAÇÃO</t>
  </si>
  <si>
    <t>ED-29409</t>
  </si>
  <si>
    <t>PLACA FOTOLUMINESCENTE PARA SINALIZAÇÃO DE EMERGÊNCIA, TIPO "S15", DIMENSÃO (380X190)MM, INCLUSIVE FIXAÇÃO</t>
  </si>
  <si>
    <t>ED-29410</t>
  </si>
  <si>
    <t>PLACA FOTOLUMINESCENTE PARA SINALIZAÇÃO DE EMERGÊNCIA, TIPO "S16", DIMENSÃO (400X100)MM, INCLUSIVE FIXAÇÃO</t>
  </si>
  <si>
    <t>ED-29411</t>
  </si>
  <si>
    <t>PLACA FOTOLUMINESCENTE PARA SINALIZAÇÃO DE EMERGÊNCIA, TIPO "S17", DIMENSÃO (150X150)MM, INCLUSIVE FIXAÇÃO</t>
  </si>
  <si>
    <t>ED-29412</t>
  </si>
  <si>
    <t>PLACA FOTOLUMINESCENTE PARA SINALIZAÇÃO DE EMERGÊNCIA, TIPO "S18", DIMENSÃO (400X120)MM, INCLUSIVE FIXAÇÃO</t>
  </si>
  <si>
    <t>ED-29413</t>
  </si>
  <si>
    <t>PLACA FOTOLUMINESCENTE PARA SINALIZAÇÃO DE EMERGÊNCIA, TIPO "S19", DIMENSÃO (150X150)MM, INCLUSIVE FIXAÇÃO</t>
  </si>
  <si>
    <t>ED-29414</t>
  </si>
  <si>
    <t>PLACA FOTOLUMINESCENTE PARA SINALIZAÇÃO DE EMERGÊNCIA, TIPO "S20", DIMENSÃO (150X150)MM, INCLUSIVE FIXAÇÃO</t>
  </si>
  <si>
    <t>ED-29415</t>
  </si>
  <si>
    <t>PLACA FOTOLUMINESCENTE PARA SINALIZAÇÃO DE EMERGÊNCIA, TIPO "S21", DIMENSÃO (150X150)MM, INCLUSIVE FIXAÇÃO</t>
  </si>
  <si>
    <t>ED-29400</t>
  </si>
  <si>
    <t>PLACA FOTOLUMINESCENTE PARA SINALIZAÇÃO DE EMERGÊNCIA, TIPO "S3", DIMENSÃO (380X190)MM, INCLUSIVE FIXAÇÃO</t>
  </si>
  <si>
    <t>ED-29401</t>
  </si>
  <si>
    <t>PLACA FOTOLUMINESCENTE PARA SINALIZAÇÃO DE EMERGÊNCIA, TIPO "S4", DIMENSÃO (380X190)MM, INCLUSIVE FIXAÇÃO</t>
  </si>
  <si>
    <t>ED-29402</t>
  </si>
  <si>
    <t>PLACA FOTOLUMINESCENTE PARA SINALIZAÇÃO DE EMERGÊNCIA, TIPO "S5", DIMENSÃO (380X190)MM, INCLUSIVE FIXAÇÃO</t>
  </si>
  <si>
    <t>ED-29403</t>
  </si>
  <si>
    <t>PLACA FOTOLUMINESCENTE PARA SINALIZAÇÃO DE EMERGÊNCIA, TIPO "S6", DIMENSÃO (380X190)MM, INCLUSIVE FIXAÇÃO</t>
  </si>
  <si>
    <t>ED-29404</t>
  </si>
  <si>
    <t>PLACA FOTOLUMINESCENTE PARA SINALIZAÇÃO DE EMERGÊNCIA, TIPO "S7", DIMENSÃO (380X190)MM, INCLUSIVE FIXAÇÃO</t>
  </si>
  <si>
    <t>ED-29405</t>
  </si>
  <si>
    <t>PLACA FOTOLUMINESCENTE PARA SINALIZAÇÃO DE EMERGÊNCIA, TIPO "S8", DIMENSÃO (380X190)MM, INCLUSIVE FIXAÇÃO</t>
  </si>
  <si>
    <t>PLACA DE ALUMÍNIO FUNDIDO, DIMENSÃO (60X40)CM, PARA INAUGURAÇÃO, INCLUSIVE FIXAÇÃO</t>
  </si>
  <si>
    <t>PLACA DE ALUMÍNIO FUNDIDO, DIMENSÃO (85X50)CM, PARA INAUGURAÇÃO, INCLUSIVE FIXAÇÃO</t>
  </si>
  <si>
    <t>PLACA DE ALUMÍNIO ANODIZADO, DIMENSÃO (25X25)CM, PARA IDENTIFICAÇÃO, INCLUSIVE FIXAÇÃO</t>
  </si>
  <si>
    <t>PLACA DE ALUMÍNIO ANODIZADO, DIMENSÃO (70X60)CM, INCLUSIVE FIXAÇÃO</t>
  </si>
  <si>
    <t>PLACA DE ALUMÍNIO, DIMENSÃO (15X15)CM, COM PICTOGRAMA EM PELÍCULA ADESIVA, INCLUSIVE FIXAÇÃO</t>
  </si>
  <si>
    <t>PLACA DE ALUMÍNIO FUNDIDO, DIMENSÃO (20X4)CM, PARA DENOMINAÇÃO DE CÔMODOS, INCLUSIVE FIXAÇÃO</t>
  </si>
  <si>
    <t>PLACA DE ALUMÍNIO FUNDIDO, DIMENSÃO (20X5)CM, PARA DENOMINAÇÃO DE CÔMODOS, INCLUSIVE FIXAÇÃO</t>
  </si>
  <si>
    <t>PLACA DE ALUMÍNIO FUNDIDO, DIMENSÃO (3X3)CM, PARA NUMERAÇÃO DE PORTAS, INCLUSIVE FIXAÇÃO</t>
  </si>
  <si>
    <t>PLACA DE ALUMÍNIO FUNDIDO, DIMENSÃO (5X5)CM, PARA NUMERAÇÃO DE PORTAS, INCLUSIVE FIXAÇÃO</t>
  </si>
  <si>
    <t>PLACA DE CHAPA DE AÇO ESCOVADO, DIMENSÃO (25X12)CM, INCLUSIVE FIXAÇÃO</t>
  </si>
  <si>
    <t>ED-31449</t>
  </si>
  <si>
    <t>ARGILA EXPANDIDA, INCLUSIVE FORNECIMENTO E ESPALHAMENTO MANUAL</t>
  </si>
  <si>
    <t>CERCA TRIANGULAR EM AÇO PARA PROTEÇÃO DE MUDAS, FORNECIMENTO E INSTALAÇÃO</t>
  </si>
  <si>
    <t>ED-31453</t>
  </si>
  <si>
    <t>TUTOR DE MADEIRA DE EUCALIPTO TRATADO PARA PLANTIO DE MUDAS</t>
  </si>
  <si>
    <t>ENCHIMENTO DE RASGO EM ALVENARIA/CONCRETO COM ARGAMASSA, DIÂMETRO DE 15MM A 25MM (1/2" A 1"), INCLUSIVE ARGAMASSA, TRAÇO 1:2:8 (CIMENTO, CAL E AREIA), COM PREPARO MECANIZADO</t>
  </si>
  <si>
    <t>ENCHIMENTO DE RASGO EM ALVENARIA/CONCRETO COM ARGAMASSA, DIÂMETRO DE 32MM A 50MM (1.1/4" A 2"), INCLUSIVE ARGAMASSA, TRAÇO 1:2:8 (CIMENTO, CAL E AREIA), COM PREPARO MECANIZADO</t>
  </si>
  <si>
    <t>ENCHIMENTO DE RASGO EM ALVENARIA/CONCRETO COM ARGAMASSA, DIÂMETRO DE 65MM A 100MM (2.1/2" A 4"), INCLUSIVE ARGAMASSA, TRAÇO 1:2:8 (CIMENTO, CAL E AREIA), PREPARO MECÂNICO</t>
  </si>
  <si>
    <t>COSTURA DE TRINCA COM GRAMPO, BARRA DE AÇO CA-60 Ø4,2MM, COMPRIMENTO TOTAL 40CM, ESPAÇAMENTO DE 10CM, INCLUSIVE CORTE, DOBRA E ARGAMASSA, TRAÇO 1:4 (CIMENTO E AREIA), COM PREPARO MECANIZADO</t>
  </si>
  <si>
    <t>COSTURA DE TRINCA COM GRAMPO, BARRA DE AÇO CA-60 Ø4,2MM, COMPRIMENTO TOTAL 40CM, ESPAÇAMENTO DE 15CM, INCLUSIVE CORTE, DOBRA E ARGAMASSA, TRAÇO 1:4 (CIMENTO E AREIA), COM PREPARO MECANIZADO</t>
  </si>
  <si>
    <t>COSTURA DE TRINCA COM GRAMPO, BARRA DE AÇO CA-60 Ø4,2MM, COMPRIMENTO TOTAL 40CM, ESPAÇAMENTO DE 20CM, INCLUSIVE CORTE, DOBRA E ARGAMASSA, TRAÇO 1:4 (CIMENTO E AREIA), COM PREPARO MECANIZADO</t>
  </si>
  <si>
    <t>COSTURA DE TRINCA COM GRAMPO, BARRA DE AÇO CA-60 Ø4,2MM, COMPRIMENTO TOTAL 40CM, ESPAÇAMENTO DE 30CM, INCLUSIVE CORTE, DOBRA E ARGAMASSA, TRAÇO 1:4 (CIMENTO E AREIA), COM PREPARO MECANIZADO</t>
  </si>
  <si>
    <t>ENTELAMENTO CORRETIVO DE SUPERFÍCIE COM TRINCA POR RETRAÇÃO OU DILATAÇÃO, REVESTIDA COM ARGAMASSA DE CAL HIDRATADA, TRAÇO 1:3 (CAL E AREIA), PREPARO MANUAL, INCLUSIVE TELA DE POLIÉSTER ESTRUTURANTE, LARGURA DE 15CM</t>
  </si>
  <si>
    <t>ENTELAMENTO PREVENTIVO DE SUPERFÍCIE SUJEITA A TRINCA, INCLUSIVE TELA DE POLIÉSTER ESTRUTURANTE, LARGURA DE 25CM, EXCLUSIVE REVESTIMENTO DE ACABAMENTO</t>
  </si>
  <si>
    <t>ED-31468</t>
  </si>
  <si>
    <t>ENTELAMENTO PREVENTIVO OU CORRETIVO DE SUPERFÍCIE SUJEITA A TRINCA, INCLUSIVE TELA DE POLIÉSTER ESTRUTURANTE, EXCLUSIVE REVESTIMENTO DE ACABAMENTO</t>
  </si>
  <si>
    <t>ED-31369</t>
  </si>
  <si>
    <t>GEORREFERENCIAMENTO DE IMÓVEIS RURAIS COM EQUIPAMENTO GNSS, EXCLUSIVE MATERIALIZAÇÃO DE MARCO TOPOGRÁFICO</t>
  </si>
  <si>
    <t>ED-31389</t>
  </si>
  <si>
    <t>MATERIALIZAÇÃO DE MARCO TOPOGRÁFICO/GEODÉSICO INCLUSIVE FORNECIMENTO E INSTALAÇÃO</t>
  </si>
  <si>
    <t>PISO EM PEDRA PORTUGUESA, INCLUSIVE FORNECIMENTO, ARGAMASSA SECA, TIPO FAROFA COM PREPARO MECANIZADO, COM ASSENTAMENTO EM COLCHÃO DE AREIA E CIMENTO, ESPESSURA DE 6CM, REJUNTAMENTO E ACABAMENTO</t>
  </si>
  <si>
    <t>REMOÇÃO MANUAL COM REASSENTAMENTO DE CALÇADA PORTUGUESA, INCLUSIVE ARGAMASSA SECA, TIPO FAROFA COM PREPARO MECANIZADO, ASSENTAMENTO EM COLCHÃO DE AREIA E CIMENTO, ESPESSURA DE 6CM, REJUNTAMENTO, ACABAMENTO, AFASTAMENTO E EMPILHAMENTO, EXCLUSIVE TRANSPORTE E RETIRADA DO MATERIAL REMOVIDO NÃO REAPROVEITÁVEL</t>
  </si>
  <si>
    <t>ED-31446</t>
  </si>
  <si>
    <t>ALÇAPÃO (100X98)CM COM QUADRO DE CANTONEIRA METÁLICA 1"X1/8", TAMPA EM CHAPA METÁLICA Nº18 VINCADA, INCLUSIVE CADEADO E PINTURA ANTICORROSIVA, CONFORME DETALHE 06 (PADRÃO PRÉDIOS ESCOLARES)</t>
  </si>
  <si>
    <t>ALÇAPÃO (60X100)CM COM QUADRO DE CANTONEIRA METÁLICA 1"X1/8", TAMPA EM CANTONEIRA 7/8"X1/8" E CHAPA METÁLICA Nº18 VINCADA, INCLUSIVE FERROLHO, CADEADO E PINTURA ANTICORROSIVA (PADRÃO PRÉDIOS ESCOLARES)</t>
  </si>
  <si>
    <t>ED-32033</t>
  </si>
  <si>
    <t>JANELA BASCULANTE (JF), CONFORME CADERNO DE PROJETO PADRÃO PENITENCIÁRIA-MG (DETALHE EQ14), INCLUSIVE FORNECIMENTO E INSTALAÇÃO, VIDRO ESP. 3MM E PINTURA ESMALTE SINTÉTICO, DUAS (2) DEMÃOS COM UMA (1) DEMÃO DE FUNDO ANTICORROSIVO</t>
  </si>
  <si>
    <t>ED-32020</t>
  </si>
  <si>
    <t>JANELA DE CORRER COM VIDRO LISO, CONFORME CADERNO DE PROJETO PADRÃO PENITENCIÁRIA-MG (DETALHE EQ15), INCLUSIVE FORNECIMENTO, INSTALAÇÃO E PINTURA ESMALTE SINTÉTICO, DUAS (2) DEMÃOS COM UMA (1) DEMÃO DE FUNDO ANTICORROSIVO</t>
  </si>
  <si>
    <t>ED-32030</t>
  </si>
  <si>
    <t>JANELA DE CORRER VENEZIANA (JV), CONFORME CADERNO DE PROJETO PADRÃO PENITENCIÁRIA-MG (DETALHE EQ16), INCLUSIVE FORNECIMENTO, INSTALAÇÃO E PINTURA ESMALTE SINTÉTICO, DUAS (2) DEMÃOS COM UMA (1) DEMÃO DE FUNDO ANTICORROSIVO</t>
  </si>
  <si>
    <t>ED-32018</t>
  </si>
  <si>
    <t>JANELA DE GRADE DE CELA EXTERNA (JG), CONFORME CADERNO DE PROJETO PADRÃO PENITENCIÁRIA-MG (DETALHE EQ12B), INCLUSIVE FORNECIMENTO, INSTALAÇÃO E PINTURA ESMALTE SINTÉTICO, DUAS (2) DEMÃOS COM UMA (1) DEMÃO DE FUNDO ANTICORROSIVO</t>
  </si>
  <si>
    <t>ED-32016</t>
  </si>
  <si>
    <t>JANELA DE GRADE DE CELA (JG1), CONFORME CADERNO DE PROJETO PADRÃO PENITENCIÁRIA-MG (DETALHE EQ12/EQ12A), INCLUSIVE FORNECIMENTO, INSTALAÇÃO E PINTURA ESMALTE SINTÉTICO, DUAS (2) DEMÃOS COM UMA (1) DEMÃO DE FUNDO ANTICORROSIVO</t>
  </si>
  <si>
    <t>ED-32019</t>
  </si>
  <si>
    <t>JANELA DE GRADE E TELA (JGT), MEDIDAS (150X130)CM, CONFORME CADERNO DE PROJETO PADRÃO PENITENCIÁRIA-MG (DETALHE EQ13), INCLUSIVE FORNECIMENTO, INSTALAÇÃO E PINTURA ESMALTE SINTÉTICO, DUAS (2) DEMÃOS COM UMA (1) DEMÃO DE FUNDO ANTICORROSIVO</t>
  </si>
  <si>
    <t>ED-32023</t>
  </si>
  <si>
    <t>JANELA DE GRADE E TELA, MEDIDAS (24X95)CM, CONFORME CADERNO DE PROJETO PADRÃO PENITENCIÁRIA-MG (DETALHE EQ17C), INCLUSIVE FORNECIMENTO, INSTALAÇÃO E PINTURA ESMALTE SINTÉTICO, DUAS (2) DEMÃOS COM UMA (1) DEMÃO DE FUNDO ANTICORROSIVO</t>
  </si>
  <si>
    <t>ED-32017</t>
  </si>
  <si>
    <t>JANELA DE GRADE EXTERNA (JG), CONFORME CADERNO DE PROJETO PADRÃO PENITENCIÁRIA-MG (DETALHE EQ12B), INCLUSIVE FORNECIMENTO, INSTALAÇÃO E PINTURA ESMALTE SINTÉTICO, DUAS (2) DEMÃOS COM UMA (1) DEMÃO DE FUNDO ANTICORROSIVO</t>
  </si>
  <si>
    <t>ED-32015</t>
  </si>
  <si>
    <t>JANELA DE GRADE (JG), CONFORME CADERNO DE PROJETO PADRÃO PENITENCIÁRIA-MG (DETALHE EQ12/EQ12A), INCLUSIVE FORNECIMENTO, INSTALAÇÃO E PINTURA ESMALTE SINTÉTICO, DUAS (2) DEMÃOS COM UMA (1) DEMÃO DE FUNDO ANTICORROSIVO</t>
  </si>
  <si>
    <t>ED-32026</t>
  </si>
  <si>
    <t>JANELA DE TELA MOSQUITEIRO (JTM), ALTURA DE 90CM, CONFORME CADERNO DE PROJETO PADRÃO PENITENCIÁRIA-MG (DETALHE EQ25), INCLUSIVE FORNECIMENTO, EXCLUSIVE PINTURA</t>
  </si>
  <si>
    <t>ED-32032</t>
  </si>
  <si>
    <t>JANELA VENEZIANA FIXA (JV), CONFORME CADERNO DE PROJETO PADRÃO PENITENCIÁRIA-MG (DETALHE EQ18), INCLUSIVE FORNECIMENTO, INSTALAÇÃO E PINTURA ESMALTE SINTÉTICO, DUAS (2) DEMÃOS COM UMA (1) DEMÃO DE FUNDO ANTICORROSIVO</t>
  </si>
  <si>
    <t>ED-32024</t>
  </si>
  <si>
    <t>JANELA VENEZIANA FIXA (JV), MEDIDAS (22X120)CM, CONFORME CADERNO DE PROJETO PADRÃO PENITENCIÁRIA-MG (DETALHE EQ17D), INCLUSIVE FORNECIMENTO, INSTALAÇÃO E PINTURA ESMALTE SINTÉTICO, DUAS (2) DEMÃOS COM UMA (1) DEMÃO DE FUNDO ANTICORROSIVO</t>
  </si>
  <si>
    <t>ED-32025</t>
  </si>
  <si>
    <t>JANELA VENEZIANA (JV2), MEDIDAS (120X60)CM, CONFORME CADERNO DE PROJETO PADRÃO PENITENCIÁRIA-MG (DETALHE EQ18A), INCLUSIVE FORNECIMENTO, INSTALAÇÃO E PINTURA ESMALTE SINTÉTICO, DUAS (2) DEMÃOS COM UMA (1) DEMÃO DE FUNDO ANTICORROSIVO</t>
  </si>
  <si>
    <t>ED-32022</t>
  </si>
  <si>
    <t>SETEIRA DE GRADE COM TELA (ST), ALTURA DE 12CM, CONFORME CADERNO DE PROJETO PADRÃO PENITENCIÁRIA-MG (DETALHE EQ17A), INCLUSIVE FORNECIMENTO, INSTALAÇÃO E PINTURA ESMALTE SINTÉTICO, DUAS (2) DEMÃOS COM UMA (1) DEMÃO DE FUNDO ANTICORROSIVO</t>
  </si>
  <si>
    <t>ED-32021</t>
  </si>
  <si>
    <t>SETEIRA DE GRADE (S), ALTURA DE 12CM, CONFORME CADERNO DE PROJETO PADRÃO PENITENCIÁRIA-MG (DETALHE EQ17), INCLUSIVE FORNECIMENTO, INSTALAÇÃO E PINTURA ESMALTE SINTÉTICO, DUAS (2) DEMÃOS COM UMA (1) DEMÃO DE FUNDO ANTICORROSIVO</t>
  </si>
  <si>
    <t>ED-32116</t>
  </si>
  <si>
    <t>ED-32115</t>
  </si>
  <si>
    <t>ARGAMASSA, TRAÇO 1:2:8 (CIMENTO, CAL E AREIA), COM PREPARO MECANIZADO</t>
  </si>
  <si>
    <t>ARGAMASSA, TRAÇO 1:2:9 (CIMENTO, CAL E AREIA), COM PREPARO MECANIZADO</t>
  </si>
  <si>
    <t>ARGAMASSA, TRAÇO 1:3 (CIMENTO E AREIA), COM PREPARO MECANIZADO</t>
  </si>
  <si>
    <t>ARGAMASSA, TRAÇO 1:4 (CIMENTO E AREIA), COM PREPARO MECANIZADO</t>
  </si>
  <si>
    <t>ARGAMASSA, TRAÇO 1:5 (CIMENTO E AREIA), COM PREPARO MECANIZADO</t>
  </si>
  <si>
    <t>ARGAMASSA, TRAÇO 1:6 (CIMENTO E AREIA), COM PREPARO MECANIZADO</t>
  </si>
  <si>
    <t>ARGAMASSA, TRAÇO 1:7 (CIMENTO E AREIA), COM PREPARO MECANIZADO</t>
  </si>
  <si>
    <t>COMPATIBILIZAÇÃO DE PROJETOS COM ACIMA DE 100.000 M2</t>
  </si>
  <si>
    <t>COMPATIBILIZAÇÃO DE PROJETOS COM ÁREA DE 80.001 M2 ATÉ 100.000 M2</t>
  </si>
  <si>
    <t>COMO CONSTRUÍDO ("AS BUILT") DE PROJETOS COM  ACIMA DE 100.000 M2</t>
  </si>
  <si>
    <t>COMO CONSTRUÍDO ("AS BUILT") DE PROJETOS COM ÁREA DE 80.001 M2 ATÉ 100.000 M2</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</si>
  <si>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</si>
  <si>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</si>
  <si>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</si>
  <si>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</si>
  <si>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</si>
  <si>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</si>
  <si>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</si>
  <si>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</si>
  <si>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</si>
  <si>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</si>
  <si>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</si>
  <si>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CORPO DE BTCC 3,00 X 3,00 M - MOLDADO NO LOCAL - ALTURA DO ATERRO 1,00 A 2,50 M - AREIA E BRITA COMERCIAIS</t>
  </si>
  <si>
    <t>BACIA DE CONTENÇÃO PARA TANQUE DE EMULSÃO DE 30.000 L - INCLUSIVE DEMOLIÇÃO</t>
  </si>
  <si>
    <t>CHAPISCO COM ARGAMASSA DE CIMENTO E AREIA 1:3 - APLICAÇÃO MANUAL</t>
  </si>
  <si>
    <t>DEPÓSITO DE ÓLEO PARA OFICINA - INCLUSIVE DEMOLIÇÃO</t>
  </si>
  <si>
    <t>EMBOÇO COM ARGAMASSA DE CIMENTO, CAL HIDRATADA E AREIA 1:2:8 COM ESPESSURA DE 2 CM - APLICAÇÃO MANUAL</t>
  </si>
  <si>
    <t>SELADOR ACRÍLICO - CAMADA DE FUNDO COM APLICAÇÃO MANUAL</t>
  </si>
  <si>
    <t>TINTA LÁTEX - DUAS CAMADAS COM APLICAÇÃO MANUAL</t>
  </si>
  <si>
    <t>TELA METÁLICA DOBRADA EM L PARA MURO EM SOLO REFORÇADO - C = 200 CM, L = 40 CM E H = 40 CM - FORNECIMENTO E INSTALAÇÃO</t>
  </si>
  <si>
    <t>TELA METÁLICA DOBRADA EM L PARA MURO EM SOLO REFORÇADO - C = 200 CM, L = 50 CM E H = 50 CM - FORNECIMENTO E INSTALAÇÃO</t>
  </si>
  <si>
    <t>DEMOLIÇÃO MANUAL DE CONCRETO SIMPLES</t>
  </si>
  <si>
    <t>DEMOLIÇÃO MECÂNICA DE ALVENARIA COM CARREGADEIRA DE PNEUS</t>
  </si>
  <si>
    <t>DEMOLIÇÃO MECÂNICA DE ALVENARIA COM ESCAVADEIRA HIDRÁULICA</t>
  </si>
  <si>
    <t>DEMOLIÇÃO MECÂNICA DE CONCRETO ARMADO COM ESCAVADEIRA HIDRÁULICA</t>
  </si>
  <si>
    <t>ENVELOPE DE BRITA PARA TUBOS COM DIÂMETRO EXTERNO DE 75 A 110 MM - L = 15 CM E H = 15 CM</t>
  </si>
  <si>
    <t>FÔRMA METÁLICA EM CHAPA 1/8" PARA POITA TRAPEZOIDAL - UTILIZAÇÃO DE 50 VEZES - MONTAGEM, INSTALAÇÃO E RETIRADA</t>
  </si>
  <si>
    <t>FÔRMA METÁLICA EM CHAPA 3/16" PARA POITA TRAPEZOIDAL - UTILIZAÇÃO DE 50 VEZES - MONTAGEM, INSTALAÇÃO E RETIRADA</t>
  </si>
  <si>
    <t>ESPALHAMENTO E CONFORMAÇÃO DE MATERIAL PÉTREO PARA NÚCLEO</t>
  </si>
  <si>
    <t>ESPALHAMENTO E CONFORMAÇÃO DE MATERIAL PÉTREO PARA SUBCARAPAÇA</t>
  </si>
  <si>
    <t>CORTE LINEAR EM SUPERFÍCIE DE CONCRETO PARA FIXAÇÃO DE BARRAS DE AÇO DE 10 MM - L = 12 MM E H = 12 MM</t>
  </si>
  <si>
    <t>CORTE LINEAR EM SUPERFÍCIE DE CONCRETO PARA FIXAÇÃO DE BARRAS DE AÇO DE 12,5 MM - L = 15 MM E H = 15 MM</t>
  </si>
  <si>
    <t>CORTE LINEAR EM SUPERFÍCIE DE CONCRETO PARA FIXAÇÃO DE BARRAS DE AÇO DE 6,3 MM - L = 8 MM E H = 8 MM</t>
  </si>
  <si>
    <t>CORTE LINEAR EM SUPERFÍCIE DE CONCRETO PARA FIXAÇÃO DE BARRAS DE AÇO DE 8 MM - L = 10 MM E H = 10 MM</t>
  </si>
  <si>
    <t>MICRORREVESTIMENTO A FRIO COM EMULSÃO MODIFICADA COM POLÍMERO DE 0,8 CM - FAIXA II - BRITA COMERCIAL</t>
  </si>
  <si>
    <t>MICRORREVESTIMENTO A FRIO COM EMULSÃO MODIFICADA COM POLÍMERO DE 0,8 CM - FAIXA II - BRITA PRODUZIDA</t>
  </si>
  <si>
    <t>MICRORREVESTIMENTO A FRIO COM EMULSÃO MODIFICADA COM POLÍMERO DE 1,5 CM - FAIXA III - BRITA COMERCIAL</t>
  </si>
  <si>
    <t>MICRORREVESTIMENTO A FRIO COM EMULSÃO MODIFICADA COM POLÍMERO DE 1,5 CM - FAIXA III - BRITA PRODUZIDA</t>
  </si>
  <si>
    <t>MICRORREVESTIMENTO A FRIO COM EMULSÃO MODIFICADA COM POLÍMERO DE 2,0 CM - FAIXA III - BRITA COMERCIAL</t>
  </si>
  <si>
    <t>MICRORREVESTIMENTO A FRIO COM EMULSÃO MODIFICADA COM POLÍMERO DE 2,0 CM - FAIXA III - BRITA PRODUZIDA</t>
  </si>
  <si>
    <t>RECICLAGEM DE REVESTIMENTO ASFÁLTICO EM USINA COM ADIÇÃO DE ESPUMA ASFÁLTICA, PÓ DE PEDRA COMERCIAL E CIMENTO</t>
  </si>
  <si>
    <t>DESMATAMENTO, DESTOCAMENTO E LIMPEZA DE ÁREA COM ÁRVORES DE DIÂMETRO ATÉ 0,15 M</t>
  </si>
  <si>
    <t>USINAGEM DE AGREGADOS PARA MICRORREVESTIMENTO A FRIO - FAIXA II - BRITA COMERCIAL</t>
  </si>
  <si>
    <t>USINAGEM DE AGREGADOS PARA MICRORREVESTIMENTO A FRIO - FAIXA II - BRITA PRODUZIDA</t>
  </si>
  <si>
    <t>USINAGEM DE AGREGADOS PARA MICRORREVESTIMENTO A FRIO - FAIXA III - BRITA COMERCIAL</t>
  </si>
  <si>
    <t>USINAGEM DE AGREGADOS PARA MICRORREVESTIMENTO A FRIO - FAIXA III - BRITA PRODUZIDA</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</si>
  <si>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</si>
  <si>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</si>
  <si>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</si>
  <si>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</si>
  <si>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</si>
  <si>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</si>
  <si>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</si>
  <si>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</si>
  <si>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</si>
  <si>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</si>
  <si>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</si>
  <si>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</si>
  <si>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</si>
  <si>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</si>
  <si>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</si>
  <si>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</si>
  <si>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</si>
  <si>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</si>
  <si>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</si>
  <si>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</si>
  <si>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</si>
  <si>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</si>
  <si>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</si>
  <si>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</si>
  <si>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</si>
  <si>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</si>
  <si>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</si>
  <si>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</si>
  <si>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</si>
  <si>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</si>
  <si>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</si>
  <si>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EMBOÇO OU MASSA ÚNICA EM ARGAMASSA TRAÇO 1:2:8, PREPARO MANUAL, APLICADA MANUALMENTE EM SUPERFÍCIES EXTERNAS DA SACADA, ESPESSURA MAIOR OU IGUAL A 50 MM, SEM USO DE TELA METÁLICA DE REFORÇO CONTRA FISSURAÇÃO. AF_08/2022</t>
  </si>
  <si>
    <t>ELETRODO REVESTIDO AWS - E6013, DIAMETRO IGUAL A 2,50 MM</t>
  </si>
  <si>
    <t>PREGO DE ACO POLIDO COM CABECA 15 X 18 (1 1/2 X 13)</t>
  </si>
  <si>
    <t xml:space="preserve">INSTALAÇÃO DE FAIXA MORIM 6,00M X 0,80M EM TECIDO COMUM E EUCALIPTO </t>
  </si>
  <si>
    <t>04.13.15</t>
  </si>
  <si>
    <t>FORMA PARA BLOCO DE COROAMENTO EM TÁBUA DE MADEIRA SERRADA, 3 APROVEITAMENTOS - FABRICAÇÃO, MONTAGEM E DESMONTAGEM</t>
  </si>
  <si>
    <t>04.13.16</t>
  </si>
  <si>
    <t>FORMA PARA BALDRAME EM TÁBUA DE MADEIRA SERRADA, 3 APROVEITAMENTOS - FABRICAÇÃO, MONTAGEM E DESMONTAGEM</t>
  </si>
  <si>
    <t>04.13.17</t>
  </si>
  <si>
    <t>FORMA PARA SAPATA EM TÁBUA DE MADEIRA SERRADA, 3 APROVEITAMENTOS - FABRICAÇÃO, MONTAGEM E DESMONTAGEM</t>
  </si>
  <si>
    <t>04.13.18</t>
  </si>
  <si>
    <t>FORMA PARA RADIER, PISO DE CONCRETO OU LAJE SOBRE PISO EM TÁBUA DE MADEIRA SERRADA, 3 APROVEITAMENTOS - FABRICAÇÃO, MONTAGEM E DESMONTAGEM</t>
  </si>
  <si>
    <t>04.13.19</t>
  </si>
  <si>
    <t>FORMA PARA BLOCO DE COROAMENTO EM CHAPA DE MADEIRA COMPENSADA RESINADA 12MM, 3 APROVEITAMENTOS - FABRICAÇÃO, MONTAGEM E DESMONTAGEM</t>
  </si>
  <si>
    <t>04.13.20</t>
  </si>
  <si>
    <t>FORMA PARA BALDRAME EM CHAPA DE MADEIRA COMPENSADA RESINADA 12MM, 3 APROVEITAMENTOS - FABRICAÇÃO, MONTAGEM E DESMONTAGEM</t>
  </si>
  <si>
    <t>04.13.21</t>
  </si>
  <si>
    <t>FORMA PARA SAPATA EM CHAPA DE MADEIRA COMPENSADA RESINADA 12MM, 3 APROVEITAMENTOS - FABRICAÇÃO, MONTAGEM E DESMONTAGEM</t>
  </si>
  <si>
    <t>05.04.02</t>
  </si>
  <si>
    <t>FORMA PARA GALERIAS E CONTENÇÕES EM CHAPA DE MADEIRA COMPENSADA RESINADA 12MM, 3 APROVEITAMENTOS - FABRICAÇÃO, MONTAGEM E DESMONTAGEM</t>
  </si>
  <si>
    <t>05.04.03</t>
  </si>
  <si>
    <t>FORMA PARA ALA DE GALERIA CELULAR EM CHAPA DE MADEIRA COMPENSADA RESINADA 12MM, TRAVAMENTO METÁLICO, 3 APROVEITAMENTOS - FABRICAÇÃO, MONTAGEM E DESMONTAGEM</t>
  </si>
  <si>
    <t>ALA DE GALERIA CELULAR, DIMENSÃO B= 1.20M, PADRÃO SUDECAP</t>
  </si>
  <si>
    <t>ALA DE GALERIA CELULAR, DIMENSÃO B= 1.30M, PADRÃO SUDECAP</t>
  </si>
  <si>
    <t>ALA DE GALERIA CELULAR, DIMENSÃO B= 1.40M, PADRÃO SUDECAP</t>
  </si>
  <si>
    <t>ALA DE GALERIA CELULAR, DIMENSÃO B= 1.50M, PADRÃO SUDECAP</t>
  </si>
  <si>
    <t>ALA DE GALERIA CELULAR, DIMENSÃO B= 1.60M, PADRÃO SUDECAP</t>
  </si>
  <si>
    <t>ALA DE GALERIA CELULAR, DIMENSÃO B= 1.70M, PADRÃO SUDECAP</t>
  </si>
  <si>
    <t>ALA DE GALERIA CELULAR, DIMENSÃO B= 1.80M, PADRÃO SUDECAP</t>
  </si>
  <si>
    <t>ALA DE GALERIA CELULAR, DIMENSÃO B= 1.90M, PADRÃO SUDECAP</t>
  </si>
  <si>
    <t>ALA DE GALERIA CELULAR, DIMENSÃO B= 2.00M, PADRÃO SUDECAP</t>
  </si>
  <si>
    <t>ALA DE GALERIA CELULAR, DIMENSÃO B= 2.10M, PADRÃO SUDECAP</t>
  </si>
  <si>
    <t>ALA DE GALERIA CELULAR, DIMENSÃO B= 2.20M, PADRÃO SUDECAP</t>
  </si>
  <si>
    <t>ALA DE GALERIA CELULAR, DIMENSÃO B= 2.30M, PADRÃO SUDECAP</t>
  </si>
  <si>
    <t>ALA DE GALERIA CELULAR, DIMENSÃO B= 2.40M, PADRÃO SUDECAP</t>
  </si>
  <si>
    <t>ALA DE GALERIA CELULAR, DIMENSÃO B= 2.50M, PADRÃO SUDECAP</t>
  </si>
  <si>
    <t>ALA DE GALERIA CELULAR, DIMENSÃO B= 2.60M, PADRÃO SUDECAP</t>
  </si>
  <si>
    <t>ALA DE GALERIA CELULAR, DIMENSÃO B= 2.70M, PADRÃO SUDECAP</t>
  </si>
  <si>
    <t>ALA DE GALERIA CELULAR, DIMENSÃO B= 2.80M, PADRÃO SUDECAP</t>
  </si>
  <si>
    <t>ALA DE GALERIA CELULAR, DIMENSÃO B= 2.90M, PADRÃO SUDECAP</t>
  </si>
  <si>
    <t>ALA DE GALERIA CELULAR, DIMENSÃO B= 3.00M, PADRÃO SUDECAP</t>
  </si>
  <si>
    <t>06.01.17</t>
  </si>
  <si>
    <t>FORMA PARA PILAR, PÉ DIREITO SIMPLES, EM TÁBUA DE MADEIRA SERRADA, 3 APROVEITAMENTOS - FABRICAÇÃO, MONTAGEM E DESMONTAGEM</t>
  </si>
  <si>
    <t>06.01.18</t>
  </si>
  <si>
    <t>FORMA PARA VIGA, PÉ DIREITO SIMPLES, ESCORAMENTO TIPO PONTALETE, EM TÁBUA DE MADEIRA SERRADA, 3 APROVEITAMENTOS - FABRICAÇÃO, MONTAGEM E DESMONTAGEM</t>
  </si>
  <si>
    <t>06.01.19</t>
  </si>
  <si>
    <t>FORMA PARA LAJE MACIÇA, PÉ DIREITO SIMPLES, ESCORAMENTO TIPO PONTALETE, EM TÁBUA DE MADEIRA SERRADA, 3 APROVEITAMENTOS - FABRICAÇÃO, MONTAGEM E DESMONTAGEM</t>
  </si>
  <si>
    <t>06.01.20</t>
  </si>
  <si>
    <t>FORMA PARA PILAR RETANGULAR, PÉ DIREITO SIMPLES, EM CHAPA DE MADEIRA COMPENSADA RESINADA 12MM, TRAVAMENTO METÁLICO, 3 APROVEITAMENTOS - FABRICAÇÃO, MONTAGEM E DESMONTAGEM</t>
  </si>
  <si>
    <t>06.01.21</t>
  </si>
  <si>
    <t>FORMA PARA VIGA RETANGULAR, PÉ DIREITO SIMPLES, EM CHAPA DE MADEIRA COMPENSADA RESINADA 12MM, ESCORAMENTO METÁLICO, 3 APROVEITAMENTOS - FABRICAÇÃO, MONTAGEM E DESMONTAGEM</t>
  </si>
  <si>
    <t>06.01.22</t>
  </si>
  <si>
    <t>FORMA PARA LAJE MACIÇA, PÉ DIREITO SIMPLES, EM CHAPA DE MADEIRA COMPENSADA RESINADA 18MM, ESCORAMENTO METÁLICO, 3 APROVEITAMENTOS - FABRICAÇÃO, MONTAGEM E DESMONTAGEM</t>
  </si>
  <si>
    <t>06.01.23</t>
  </si>
  <si>
    <t>FORMA PARA PILAR RETANGULAR, PÉ DIREITO SIMPLES, EM CHAPA DE MADEIRA COMPENSADA PLASTIFICADA 12MM, TRAVAMENTO METÁLICO, 3 APROVEITAMENTOS - FABRICAÇÃO, MONTAGEM E DESMONTAGEM</t>
  </si>
  <si>
    <t>06.01.24</t>
  </si>
  <si>
    <t>FORMA PARA VIGA RETANGULAR, PÉ DIREITO SIMPLES, EM CHAPA DE MADEIRA COMPENSADA PLASTIFICADA 12MM, ESCORAMENTO METÁLICO, 3 APROVEITAMENTOS - FABRICAÇÃO, MONTAGEM E DESMONTAGEM</t>
  </si>
  <si>
    <t>06.01.25</t>
  </si>
  <si>
    <t>FORMA PARA LAJE MACIÇA, PÉ DIREITO SIMPLES, EM CHAPA DE MADEIRA COMPENSADA PLASTIFICADA 18MM, ESCORAMENTO METÁLICO, 3 APROVEITAMENTOS - FABRICAÇÃO, MONTAGEM E DESMONTAGEM</t>
  </si>
  <si>
    <t>FORNECIMENTO E COLOCAÇÃO DE TELA Q-92</t>
  </si>
  <si>
    <t>FORNECIMENTO E COLOCAÇÃO DE TELA Q-61</t>
  </si>
  <si>
    <t>CX PASSAGEM/INSPEÇÃO PRÉ FABRICADA CONCRETO 0,3X0,3X0,3 (CXLXH) DRENAGEM ADPT REF 97895</t>
  </si>
  <si>
    <t>12.05</t>
  </si>
  <si>
    <t>KIT PORTA PRONTA</t>
  </si>
  <si>
    <t>12.05.01</t>
  </si>
  <si>
    <t>KIT PORTA PRONTA, COMPLETA, VÃO LIVRE 60X210CM, ESPUMA EXPANSIVA PARCIAL, FORNECIMENTO E INSTALAÇÃO ADP REF 90788</t>
  </si>
  <si>
    <t>12.05.02</t>
  </si>
  <si>
    <t>KIT PORTA PRONTA, COMPLETA, VÃO LIVRE 70X210CM, ESPUMA EXPANSIVA PARCIAL, FORNECIMENTO E INSTALAÇÃO ADP REF 90789</t>
  </si>
  <si>
    <t>12.05.03</t>
  </si>
  <si>
    <t>KIT PORTA PRONTA, COMPLETA, VÃO LIVRE 80X210CM, ESPUMA EXPANSIVA PARCIAL, FORNECIMENTO E INSTALAÇÃO ADP REF 90790</t>
  </si>
  <si>
    <t>12.05.04</t>
  </si>
  <si>
    <t>KIT PORTA PRONTA, COMPLETA, VÃO LIVRE 90X210CM, ESPUMA EXPANSIVA TOTAL, FORNECIMENTO E INSTALAÇÃO ADP REF 100675</t>
  </si>
  <si>
    <t>13.01</t>
  </si>
  <si>
    <t>JANELAS DE ALUMÍNIO</t>
  </si>
  <si>
    <t>13.01.01</t>
  </si>
  <si>
    <t>JANELAS DE ALUMÍNIO - MÁXIMO AR, COM VIDROS, BATENTES E FERRAGENS, SEM CONTRA MARCO REF 94569</t>
  </si>
  <si>
    <t>13.01.02</t>
  </si>
  <si>
    <t>JANELAS DE ALUMÍNIO DE CORRER, 2 FOLHAS, COM VIDROS, BATENTES E FERRAGENS, SEM CONTRA MARCO REF 94570</t>
  </si>
  <si>
    <t>13.01.03</t>
  </si>
  <si>
    <t>JANELAS DE ALUMÍNIO DE CORRER, 3 FOLHAS, 2 VENEZIANAS, 1 COM VIDRO, BATENTES E FERRAGENS, SEM CONTRA MARCO REF 94572</t>
  </si>
  <si>
    <t>13.01.04</t>
  </si>
  <si>
    <t>JANELAS DE ALUMÍNIO DE CORRER, 4 FOLHAS, COM VIDROS, BATENTES E FERRAGENS, SEM CONTRA MARCO REF 94573</t>
  </si>
  <si>
    <t>13.01.05</t>
  </si>
  <si>
    <t>JANELAS DE ALUMÍNIO DE CORRER, 6 FOLHAS(2 VENEZIANAS FIXAS, 2 DE CORRER, 2 COM VIDRO) BATENTES E FERRAGENS, SEM CONTRA MARCO REF 94580</t>
  </si>
  <si>
    <t>13.01.10</t>
  </si>
  <si>
    <t>CONTRAMARCO DE ALUMÍNIO, FIXAÇÃO COM PARAFUSOS REF 94590</t>
  </si>
  <si>
    <t>13.02</t>
  </si>
  <si>
    <t>PORTAS DE ALUMÍNIO</t>
  </si>
  <si>
    <t>13.02.01</t>
  </si>
  <si>
    <t>PORTA DE ALUMÍNIO DE ABRIR COM LAMBRI, FIXAÇÃO COM PARAFUSOS ADP REF 91338</t>
  </si>
  <si>
    <t>13.31.11</t>
  </si>
  <si>
    <t>PORTÃO COM TUBOS E TELAS DE AÇO, 1 FOLHA - CHUMBADO EM ESTRUTURA - FORNECIMENTO E INSTALAÇÃO</t>
  </si>
  <si>
    <t>13.31.12</t>
  </si>
  <si>
    <t>PORTÃO COM TUBOS E TELAS DE AÇO, 1 FOLHA - SOLDADO EM ESTRUTURA - FORNECIMENTO E INSTALAÇÃO</t>
  </si>
  <si>
    <t>13.31.13</t>
  </si>
  <si>
    <t>PORTÃO COM TUBOS E TELAS DE AÇO, 2 FOLHAS - CHUMBADO EM ESTRUTURA - FORNECIMENTO E INSTALAÇÃO</t>
  </si>
  <si>
    <t>13.31.14</t>
  </si>
  <si>
    <t>PORTÃO COM TUBOS E TELAS DE AÇO, 2 FOLHAS - SOLDADO EM ESTRUTURA - FORNECIMENTO E INSTALAÇÃO</t>
  </si>
  <si>
    <t>13.31.51</t>
  </si>
  <si>
    <t>PORTÃO COM TUBOS (2") E TELAS DE AÇO, 1 FOLHA, 1,10 X 2,25M - PADRÃO SUDECAP - PRODUÇÃO EM SERRALHERIA</t>
  </si>
  <si>
    <t>13.31.52</t>
  </si>
  <si>
    <t>PORTÃO COM TUBOS (2") E TELAS DE AÇO, 2 FOLHAS, 3,00 X 2,25M - PADRÃO SUDECAP - PRODUÇÃO EM SERRALHERIA</t>
  </si>
  <si>
    <t>13.31.53</t>
  </si>
  <si>
    <t>DOBRADIÇA TUBULAR DE GIRO PARA PORTÃO DE TUBO (2") E TELA DE AÇO</t>
  </si>
  <si>
    <t>13.38.04</t>
  </si>
  <si>
    <t>GRADE EM FERRO FIXADO EM VÃOS DE JANELAS ADP REF 99861</t>
  </si>
  <si>
    <t>ALAMBRADO PARA QUADRA ESPORTIVA, TUBOS HORIZONTAIS DE 2" E MONTANTES DE 3", E=2MM, H ATÉ 5,00M</t>
  </si>
  <si>
    <t>VIDROS</t>
  </si>
  <si>
    <t>16.02.01</t>
  </si>
  <si>
    <t>VIDRO LISO INCOLOR, E = 4 MM, EM ESQUADRIA DE ALUMÍNIO OU PVC, FIXADO COM BAGUETE, FORNECIMENTO E INSTALAÇÃO REF 102162</t>
  </si>
  <si>
    <t>16.02.04</t>
  </si>
  <si>
    <t>VIDRO LISO INCOLOR, E = 5 MM, EM ESQUADRIA DE ALUMÍNIO OU PVC, FIXADO COM BAGUETE, FORNECIMENTO E INSTALAÇÃO REF 102164</t>
  </si>
  <si>
    <t>16.02.05</t>
  </si>
  <si>
    <t>VIDRO LISO INCOLOR, E = 6 MM, EM ESQUADRIA DE ALUMÍNIO OU PVC, FIXADO COM BAGUETE, FORNECIMENTO E INSTALAÇÃO REF 102166</t>
  </si>
  <si>
    <t>16.02.20</t>
  </si>
  <si>
    <t>VIDRO IMPRESSO, E = 4 MM, EM ESQUADRIA DE ALUMÍNIO OU PVC, FIXADO COM BAGUETE, FORNECIMENTO E INSTALAÇÃO REF 102170</t>
  </si>
  <si>
    <t>16.02.30</t>
  </si>
  <si>
    <t>VIDRO ARAMADO, E = 6 MM, EM ESQUADRIA DE ALUMÍNIO OU PVC, FIXADO COM BAGUETE, FORNECIMENTO E INSTALAÇÃO REF 102171</t>
  </si>
  <si>
    <t>16.02.31</t>
  </si>
  <si>
    <t>VIDRO ARAMADO, E = 7 MM, EM ESQUADRIA DE ALUMÍNIO OU PVC, FIXADO COM BAGUETE, FORNECIMENTO E INSTALAÇÃO REF 102172</t>
  </si>
  <si>
    <t>16.02.40</t>
  </si>
  <si>
    <t>VIDRO LAMINADO, E = 8 MM, FIXADO COM SILICONE ESTRUTURAL EM CORTINA DE VIDRO, FORNECIMENTO E INSTALAÇÃO ADP REF 102173</t>
  </si>
  <si>
    <t>16.02.41</t>
  </si>
  <si>
    <t>VIDRO LAMINADO, E = 12 MM, FIXADO COM SILICONE ESTRUTURAL EM CORTINA DE VIDRO, FORNECIMENTO E INSTALAÇÃO ADP REF 102174</t>
  </si>
  <si>
    <t>16.02.42</t>
  </si>
  <si>
    <t>VIDRO LAMINADO, E = 15 MM, FIXADO COM SILICONE ESTRUTURAL EM CORTINA DE VIDRO, FORNECIMENTO E INSTALAÇÃO ADP REF 102175</t>
  </si>
  <si>
    <t>16.02.43</t>
  </si>
  <si>
    <t>VIDRO LAMINADO, E = 8 MM, ENCAIXADO EM PERFIL U, FORNECIMENTO E INSTALAÇÃO ADP REF 102176</t>
  </si>
  <si>
    <t>16.02.44</t>
  </si>
  <si>
    <t>VIDRO LAMINADO, E = 12 MM, ENCAIXADO EM PERFIL U, FORNECIMENTO E INSTALAÇÃO ADP REF 102177</t>
  </si>
  <si>
    <t>16.02.45</t>
  </si>
  <si>
    <t>VIDRO LAMINADO, E = 15 MM, ENCAIXADO EM PERFIL U, FORNECIMENTO E INSTALAÇÃO REF 102178</t>
  </si>
  <si>
    <t>16.02.50</t>
  </si>
  <si>
    <t>VIDRO TEMPERADO, E = 6 MM, ENCAIXADO EM PERFIL U, FORNECIMENTO E INSTALAÇÃO REF 102179</t>
  </si>
  <si>
    <t>16.02.51</t>
  </si>
  <si>
    <t>VIDRO TEMPERADO, E = 8 MM, ENCAIXADO EM PERFIL U, FORNECIMENTO E INSTALAÇÃO REF 102180</t>
  </si>
  <si>
    <t>16.02.52</t>
  </si>
  <si>
    <t>VIDRO TEMPERADO, E = 10 MM, ENCAIXADO EM PERFIL U, FORNECIMENTO E INSTALAÇÃO REF 102181</t>
  </si>
  <si>
    <t>ESPELHOS</t>
  </si>
  <si>
    <t>16.20.20</t>
  </si>
  <si>
    <t>ESPELHO CRISTAL, E = 4 MM, APARAFUSADO, ÁREA MENOR OU IGUAL A 1,0 M2, FORNECIMENTO E INSTALAÇÃO REF 102143</t>
  </si>
  <si>
    <t>16.20.30</t>
  </si>
  <si>
    <t>ESPELHO CRISTAL, E = 4 MM, ADERIDO COM ADESIVO FIXA-ESPELHO E FITA DUPLA-FACE, FORNECIMENTO E INSTALAÇÃO ADP REF 102146</t>
  </si>
  <si>
    <t>16.20.40</t>
  </si>
  <si>
    <t>ESPELHO CRISTAL, E = 4 MM, ADERIDO COM ADESIVO FIXA-ESPELHO, FORNECIMENTO E INSTALAÇÃO ADP REF 102147</t>
  </si>
  <si>
    <t>18.71.10</t>
  </si>
  <si>
    <t>CORDAO DE CONC. PRÉ FABRICADO BOLEADO 10X10</t>
  </si>
  <si>
    <t>18.71.11</t>
  </si>
  <si>
    <t>DELIMITADOR FÍSICO DE CONCRETO PRE FABRICADO</t>
  </si>
  <si>
    <t>ALA DE REDE TUBULAR D=  500 MM</t>
  </si>
  <si>
    <t>ALA DE REDE TUBULAR D=  600 MM</t>
  </si>
  <si>
    <t>ALA DE REDE TUBULAR D=  700 MM</t>
  </si>
  <si>
    <t>ALA DE REDE TUBULAR D=  800 MM</t>
  </si>
  <si>
    <t>ALA DE REDE TUBULAR D=  900 MM</t>
  </si>
  <si>
    <t>ALA DE REDE TUBULAR D=  1000 MM</t>
  </si>
  <si>
    <t>ALA DE REDE TUBULAR D=  1100 MM</t>
  </si>
  <si>
    <t>ALA DE REDE TUBULAR D=  1200 MM</t>
  </si>
  <si>
    <t>ALA DE REDE TUBULAR D=  1300 MM</t>
  </si>
  <si>
    <t>ALA DE REDE TUBULAR D=  1500 MM</t>
  </si>
  <si>
    <t>19.10.12</t>
  </si>
  <si>
    <t>FORMA PARA ALA DE REDE TUBULAR EM CHAPA DE MADEIRA COMPENSADA RESINADA 12MM, TRAVAMENTO METÁLICO, 3 APROVEITAMENTOS - FABRICAÇÃO, MONTAGEM E DESMONTAGEM</t>
  </si>
  <si>
    <t>BIÓLOGO ATÉ 5 ANOS DE EXPERIÊNCIA</t>
  </si>
  <si>
    <t>BIÓLOGO ACIMA DE 5 ANOS DE EXPERIÊNCIA</t>
  </si>
  <si>
    <t>ESTAGIÁRIO DE NÍVEL SUPERIOR - 04 HORAS</t>
  </si>
  <si>
    <t>TOPOGRAFO INTERMEDIARIO</t>
  </si>
  <si>
    <t>62.02.05</t>
  </si>
  <si>
    <t>62.03.12</t>
  </si>
  <si>
    <t>62.03.13</t>
  </si>
  <si>
    <t>62.04.01</t>
  </si>
  <si>
    <t>62.06.01</t>
  </si>
  <si>
    <t>62.06.02</t>
  </si>
  <si>
    <t>64.01.05</t>
  </si>
  <si>
    <t>DIGITALIZAÇÃO DE FORMATOS A0 (PDF OU EQUIVALENTE)</t>
  </si>
  <si>
    <t>DIGITALIZAÇÃO DE FORMATOS A1 (PDF OU EQUIVALENTE)</t>
  </si>
  <si>
    <t>DIGITALIZAÇÃO DE FORMATOS A2 (PDF OU EQUIVALENTE)</t>
  </si>
  <si>
    <t>PERFURAÇÃO DE SOLO SONDAGEM À PERCUSSÃO (NBR 6484:2020)</t>
  </si>
  <si>
    <t>DESMONTAGEM, TRANSPORTE E MONTAGEM DE EQUIPAMENTOS DE SONDAGEM A PERCUSSÃO POR FURO</t>
  </si>
  <si>
    <t>65.02.01</t>
  </si>
  <si>
    <t>MOBILIZAÇÃO DE EQUIPAMENTOS DE SONDAGEM A TRADO (NBR 9603:2015) DN 20CM</t>
  </si>
  <si>
    <t>65.02.02</t>
  </si>
  <si>
    <t>PERFURAÇÃO DE SOLO SONDAGEM A TRADO (NBR 9603:2015) DN 20CM</t>
  </si>
  <si>
    <t>SONDAGEM DE SOLO COM UTILIZAÇÃO DE PA E PICARETA</t>
  </si>
  <si>
    <t>MOBILIZACAO E DESMOBILIZACAO - SONDAGEM ROTATIVA NW</t>
  </si>
  <si>
    <t>INSTALACAO DE SONDAGEM ROTATIVA NW POR FURO</t>
  </si>
  <si>
    <t>PERFURACAO EM SOLO COM SONDAGEM ROTATIVA NW</t>
  </si>
  <si>
    <t>66.01.02</t>
  </si>
  <si>
    <t>DOSAGEM DE MISTURAS BETUMINOSAS A QUENTE PELO MÉTODO MARSHALL (DNER-ME 043/95)</t>
  </si>
  <si>
    <t>DOSAGEM DE LAMA ASFALTICA CONFORME RECOMENDAÇÕES ISSA (DNIT 150/2010-ES)</t>
  </si>
  <si>
    <t>DETERMINAÇÃO DA PENETRAÇÃO EM MATERIAIS ASFÁLTICOS (NBR 6576:2007)</t>
  </si>
  <si>
    <t>67.01.01</t>
  </si>
  <si>
    <t>DETERMINAÇÃO DO TEOR DE UMIDADE DE SOLOS EM LABORATORIO (NBR 6457:2016 ANEXO A)</t>
  </si>
  <si>
    <t>67.01.03</t>
  </si>
  <si>
    <t>ANÁLISE GRANULOMETRICA DE SOLOS POR PENEIRAMENTO (NBR 7181:2016)</t>
  </si>
  <si>
    <t>ANÁLISE GRANULOMETRICA DE SOLOS POR PENEIRAMENTO E SEDIMENTAÇÃO (NBR 7181:2016)</t>
  </si>
  <si>
    <t>DETERMINAÇÃO DO LIMITE DE LIQUIDEZ DE SOLOS (NBR 6459:2017)</t>
  </si>
  <si>
    <t>DETERMINAÇÃO DO LIMITE DE PLASTICIDADE DE SOLOS (NBR 7180:2016)</t>
  </si>
  <si>
    <t>DETERMINAÇÃO DOS FATORES DE CONTRAÇÃO DE SOLOS (DNER-ME 087/94)</t>
  </si>
  <si>
    <t>DETERMINAÇÃO DO EQUIVALENTE DE AREIA EM SOLO (DNER-ME 054/97 / NBR 12052:92)</t>
  </si>
  <si>
    <t>DETERMINAÇÃO COLORIMÉTRICA DE IMPUREZAS ORGÂNICAS EM SOLOS (NBR NM 49:2001)</t>
  </si>
  <si>
    <t>ENSAIO DE ADENSAMENTO DE SOLOS (DNER-IE 005/94 - NBR 16853:2020)</t>
  </si>
  <si>
    <t>COMPRESSAO TRIAXIAL RAPIDO NÃO ADENSADO E NÃO DRENADO (Q/UU)</t>
  </si>
  <si>
    <t>COMPRESSAO TRIAXIAL RAPIDO NÃO ADENSADO E NÃO DRENADO (Q/UU) C/MEDIDAS DE PRESSAO NEUTRA</t>
  </si>
  <si>
    <t>COMPRESSAO TRIAXIAL RAPIDO PRE-ADENSADO E NÃO DRENADO (R/CIU)</t>
  </si>
  <si>
    <t>COMPRESSAO TRIAXIAL RAPIDO PRE-ADENSADO (R/CIU) C/MEDIDAS DE PRESSÃO NEUTRA</t>
  </si>
  <si>
    <t>COMPRESSAO TRIAXIAL RAPIDO PRE-ADENSADO SATURADO (R-SAT/CIU-SAT)</t>
  </si>
  <si>
    <t>COMPRESSAO TRIAXIAL RAPIDO PRE-ADENSADO SATURADO (R-SAT/CIU-SAT) C/MEDIDAS PRESSÃO NEUTRA</t>
  </si>
  <si>
    <t>COMPRESSAO TRIAXIAL LENTO SATURADO (CD)</t>
  </si>
  <si>
    <t>ENSAIO DE CISALHAMENTO DIRETO RAPIDO EM SOLOS (NBR ISO 12957-1:2013)</t>
  </si>
  <si>
    <t>DETERMINAÇÃO DA COMPOSIÇÃO GRANULOMÉTRICA - AGREGADOS (NBR NM 248:2003)</t>
  </si>
  <si>
    <t>DETERMINAÇÃO DO TEOR DE ARGILA EM TORRÕES - AGREGADOS (NBR 7218:2010)</t>
  </si>
  <si>
    <t>DETERMINAÇÃO DO MATERIAL FINO QUE PASSA PELA PENEIRA 75 µm POR LAVAGEM (NBR 16973:2021)</t>
  </si>
  <si>
    <t>DETERMINAÇÃO COLORIMÉTRICA DE IMPUREZAS ORGÂNICAS EM AGREGADO MIÚDO (NBR NM 49:2001)</t>
  </si>
  <si>
    <t>DETERMINAÇÃO DA MASSA UNITÁRIA E DO VOLUME DE VAZIOS - AGREGADOS (NBR 16972:2021)</t>
  </si>
  <si>
    <t>DETERMINAÇÃO DA CURVA DE INCHAMENTO DE AGREGADO MIUDO (NBR 6467:2009)</t>
  </si>
  <si>
    <t>67.02.09</t>
  </si>
  <si>
    <t>67.02.12</t>
  </si>
  <si>
    <t>DETERMINAÇÃO DO INDICE DE FORMA PELO MÉTODO DO PAQUÍMETRO (NBR 7809:2019)</t>
  </si>
  <si>
    <t>68.01.03</t>
  </si>
  <si>
    <t>DETERMINAÇÃO DA EXPANSIBILIDADE DE LE CHATELIER - CIMENTO PORTLAND (NBR 11582:206)</t>
  </si>
  <si>
    <t>DETERMINAÇÃO DA MASSA ESPECÍFICA DE CIMENTO PORTLAND (NBR 16605:2017)</t>
  </si>
  <si>
    <t>DETERMINAÇÃO DO ÍNDICE DE FLUIDEZ - CALDA DE CIMENTO PARA INJEÇÃO (NBR 7681-2:2013 )</t>
  </si>
  <si>
    <t>DETERMINAÇÃO DA VIDA ÚTIL - CALDA DE CIMENTO PARA INJEÇÃO (NBR 7681-2:2013 )</t>
  </si>
  <si>
    <t>DETERMINAÇÃO DA RESISTÊNCIA À COMPRESSÃO DA ARGAMASSA (NBR 16868:2020)</t>
  </si>
  <si>
    <t>DOSAGEM RACIONAL DE ARGAMASSA EM PESO E/OU VOLUME</t>
  </si>
  <si>
    <t>DOSAGEM RACIONAL DE CONCRETO EM PESO E/OU VOLUME</t>
  </si>
  <si>
    <t>VERIFICAÇÃO E AJUSTE DO TRAÇO DE CONCRETO</t>
  </si>
  <si>
    <t>AVALIAÇÃO DA DUREZA SUPERFICIAL PELO ESCLERÔMETRO - CONCRETO ENDURECIDO (NBR 7584:2012)</t>
  </si>
  <si>
    <t>CP</t>
  </si>
  <si>
    <t>ENSAIO DE RESISTÊNCIA À COMPRESSÃO EM BLOCO DE CONCRETO (NBR 12118:2014)</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</si>
  <si>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</si>
  <si>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</si>
  <si>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</si>
  <si>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</si>
  <si>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</si>
  <si>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</si>
  <si>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</si>
  <si>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</si>
  <si>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</si>
  <si>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</si>
  <si>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</si>
  <si>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</si>
  <si>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</si>
  <si>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</si>
  <si>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</si>
  <si>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</si>
  <si>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</si>
  <si>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</si>
  <si>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</si>
  <si>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</si>
  <si>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</si>
  <si>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</si>
  <si>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</si>
  <si>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</si>
  <si>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</si>
  <si>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</si>
  <si>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</si>
  <si>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</si>
  <si>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</si>
  <si>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</si>
  <si>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</si>
  <si>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</si>
  <si>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</si>
  <si>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</si>
  <si>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</si>
  <si>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</si>
  <si>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</si>
  <si>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</si>
  <si>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</si>
  <si>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</si>
  <si>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</si>
  <si>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</si>
  <si>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</si>
  <si>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</si>
  <si>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</si>
  <si>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</si>
  <si>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</si>
  <si>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</si>
  <si>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</si>
  <si>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</si>
  <si>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</si>
  <si>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</si>
  <si>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</si>
  <si>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</si>
  <si>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</si>
  <si>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</si>
  <si>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</si>
  <si>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</si>
  <si>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</si>
  <si>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</si>
  <si>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</si>
  <si>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</si>
  <si>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</si>
  <si>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</si>
  <si>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</si>
  <si>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</si>
  <si>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MOTORISTA DE VEÍCULO LEVE COM ENCARGOS COMPLEMENTARES</t>
  </si>
  <si>
    <t>PREPARO DE FUNDO DE VALA COM LARGURA MENOR QUE 1,5 M, COM CAMADA DE AREIA, LANÇAMENTO MANUAL REF 101618</t>
  </si>
  <si>
    <t>PISO DE BORRACHA RECICLADA COR PRETA (PLAYGROUND) 50x50CM 15MM</t>
  </si>
  <si>
    <t>19.08.01</t>
  </si>
  <si>
    <t>FORMA PARA BERÇO, EM TABUA, INCLUSIVE DESFORMA</t>
  </si>
  <si>
    <t>43.01.02</t>
  </si>
  <si>
    <t>MARCO DE CONCRETO 10CM DE TOPO X 15CM BASE X 50CM ALTURA</t>
  </si>
  <si>
    <t>43.01.10</t>
  </si>
  <si>
    <t>COMPUTADOR COM SOFTWARES (AUTOCAD, OFFICE)</t>
  </si>
  <si>
    <t>50.43</t>
  </si>
  <si>
    <t>50.43.01</t>
  </si>
  <si>
    <t xml:space="preserve">CHP - TERRÔMETRO 20 KO E RESISTIVIDADE DO SOLO </t>
  </si>
  <si>
    <t>50.43.02</t>
  </si>
  <si>
    <t xml:space="preserve">CHI - TERRÔMETRO 20 KO E RESISTIVIDADE DO SOLO </t>
  </si>
  <si>
    <t>50.01.08</t>
  </si>
  <si>
    <t>CHP/VIBROACABADORA DE ASFALTO SOBRE ESTEIRAS, LARG. PAVIM. 2,13 M A 4,55 M POT. 74 KW/100 HP, CAP. 400 T/H</t>
  </si>
  <si>
    <t>CHI/VIBROACABADORA DE ASFALTO SOBRE ESTEIRAS, LARG. PAVIM. 2,13 M A 4,55 M POT. 74 KW/100 HP, CAP. 400 T/H</t>
  </si>
  <si>
    <t>CHP/CAMINHAO LAMA ASFALTICA</t>
  </si>
  <si>
    <t>CHI/CAMINHAO LAMA ASFALTICA</t>
  </si>
  <si>
    <t>CHP/VASSOURA MECANICA (CMV - VM 2440)</t>
  </si>
  <si>
    <t>CHI/VASSOURA MECANICA (CMV - VM 2440)</t>
  </si>
  <si>
    <t>CHP/FRESADORA WIRTGEN W 100</t>
  </si>
  <si>
    <t>CHP/BETONEIRA 320 L, SEM CARREGADOR</t>
  </si>
  <si>
    <t>CHI/BETONEIRA 320 L, SEM CARREGADOR</t>
  </si>
  <si>
    <t>CHP/BOMBA HIDROSUL 2" ASB-250-36M3/H C/20M MANGUEI</t>
  </si>
  <si>
    <t>CHI/BOMBA HIDROSUL 2" ASB-250-36M3/H C/20M MANGUEI</t>
  </si>
  <si>
    <t>CHP/BOMBA HIDROSUL 3" ASB-500-72M3/H C/20M MANGUEI</t>
  </si>
  <si>
    <t>CHI/BOMBA HIDROSUL 3" ASB-500-72M3/H C/20M MANGUEI</t>
  </si>
  <si>
    <t>CHP/CAMINHAO BASCULANTE</t>
  </si>
  <si>
    <t>CHI/CAMINHAO BASCULANTE</t>
  </si>
  <si>
    <t>CHP/CAMINHAO TANQUE, 6.000L</t>
  </si>
  <si>
    <t>CHI/CAMINHAO TANQUE, 6.000L</t>
  </si>
  <si>
    <t>CHP/CAMINHAO TANQUE, 10000L</t>
  </si>
  <si>
    <t>CHI/CAMINHAO TANQUE, 10000L</t>
  </si>
  <si>
    <t>CHP/CAMINHAO CARROCERIA</t>
  </si>
  <si>
    <t>CHI/CAMINHAO CARROCERIA</t>
  </si>
  <si>
    <t>CHP/CAM.GUINDAUTO MADAL PKB - 6500 OU EQUIVALENTE</t>
  </si>
  <si>
    <t>CHI/CAM.GUINDAUTO MADAL PKB - 6500 OU EQUIVALENTE</t>
  </si>
  <si>
    <t xml:space="preserve">CHP/MINI-CARREGADEIRA DE PNEUS 61HP COM VASSOURA DE 1500MM OU EQUIVALENTE </t>
  </si>
  <si>
    <t xml:space="preserve">CHI/MINI-CARREGADEIRA DE PNEUS 61HP COM VASSOURA DE 1500MM OU EQUIVALENTE </t>
  </si>
  <si>
    <t>CHP/ROLO COMPACTADOR VIBRATORIO DE UM CILINDRO LISO DE ACO, POTENCIA 125 HP, PESO SEM/COM LASTRO 10,75/12,92 T, IMPACTO DINAMICO 31,5/18,5 T, LARGURA TRABALHO 2,15 M</t>
  </si>
  <si>
    <t>CHI/ROLO COMPACTADOR VIBRATORIO DE UM CILINDRO LISO DE ACO, POTENCIA 125 HP, PESO SEM/COM LASTRO 10,75/12,92 T, IMPACTO DINAMICO 31,5/18,5 T, LARGURA TRABALHO 2,15 M</t>
  </si>
  <si>
    <t>CHP/CAMIN.DISTR.BETUME</t>
  </si>
  <si>
    <t>CHI/CAMIN.DISTR.BETUME</t>
  </si>
  <si>
    <t>CHP/PERFURATRIZ BJ 571-5L 78PCM</t>
  </si>
  <si>
    <t>CHI/PERFURATRIZ BJ 571-5L 78PCM</t>
  </si>
  <si>
    <t>CHP-ROCADEIRA ECHO MODELO SRM-3550</t>
  </si>
  <si>
    <t>CHI-ROCADEIRA ECHO MODELO SRM-3550</t>
  </si>
  <si>
    <t>CHP/GRADE DE DISCO TATU 20-24</t>
  </si>
  <si>
    <t>CHI/GRADE DE DISCO TATU 20-24</t>
  </si>
  <si>
    <t>CHP/ GUINDASTE HIDRAULICO AUTOPROPELIDO, COM LANCA TELESCOPICA 28,80 M, CAPACIDADE MAXIMA 30 T, POTENCIA 97 KW, TRACAO 4 X 4</t>
  </si>
  <si>
    <t>CHI/ GUINDASTE HIDRAULICO AUTOPROPELIDO, COM LANCA TELESCOPICA 28,80 M, CAPACIDADE MAXIMA 30 T, POTENCIA 97 KW, TRACAO 4 X 4</t>
  </si>
  <si>
    <t>CHP/TRATOR DE ESTEIRAS, POTENCIA DE 347 HP, PESO OPERACIONAL DE 38,5 T, COM LAMINA COM CAPACIDADE DE 8,70M3</t>
  </si>
  <si>
    <t>CHI/TRATOR DE ESTEIRAS, POTENCIA DE 347 HP, PESO OPERACIONAL DE 38,5 T, COM LAMINA COM CAPACIDADE DE 8,70M3</t>
  </si>
  <si>
    <t>50.37.06</t>
  </si>
  <si>
    <t>CHP/USINA DE ASFALTO CAP40/60 UA2 MF 40E C/PURIFIC</t>
  </si>
  <si>
    <t>50.40.02</t>
  </si>
  <si>
    <t>CHP/CAMINHONETE - GASOLINA</t>
  </si>
  <si>
    <t>50.40.03</t>
  </si>
  <si>
    <t>CHI/CAMINHONETE - GASOLINA</t>
  </si>
  <si>
    <t>50.40.06</t>
  </si>
  <si>
    <t>CHP/VEICULO POPULAR 1.0 AR CONDICIONADO - GASOLINA</t>
  </si>
  <si>
    <t>50.40.07</t>
  </si>
  <si>
    <t>CHI/VEICULO POPULAR 1.0 AR CONDICIONADO - GASOLINA</t>
  </si>
  <si>
    <t>50.40.08</t>
  </si>
  <si>
    <t>CHP/VEICULO UTILITARIO  1.8  16V 4 PORTAS 7 LUGARES</t>
  </si>
  <si>
    <t>50.40.09</t>
  </si>
  <si>
    <t>CHI/VEICULO UTILITARIO  1.8  16V 4 PORTAS 7 LUGARES</t>
  </si>
  <si>
    <t>54.01.01</t>
  </si>
  <si>
    <t>POLIDORA DE PISO, 100KG, D=450MM, MOTOR ELÉTRICO 4HP (LOCAÇÃO)</t>
  </si>
  <si>
    <t>54.01.08</t>
  </si>
  <si>
    <t>VIBROACABADORA DE ASFALTO SOBRE ESTEIRAS, LARG. PAVIM. 2,13 M A 4,55 M POT. 74 KW/100 HP, CAP. 400 T/H OU EQUIVALENTE</t>
  </si>
  <si>
    <t>54.01.38</t>
  </si>
  <si>
    <t xml:space="preserve">MINI-CARREGADEIRA DE PNEUS 61HP COM VASSOURA DE 1500MM OU EQUIVALENTE </t>
  </si>
  <si>
    <t>54.01.40</t>
  </si>
  <si>
    <t>FRESADORA/APLAINADORA DE ASFALTO A FRIO SOBRE RODAS, LARG. FRESAGEM 1,00 M, POT. 155 KW/208 HP OU EQUIVALENTE</t>
  </si>
  <si>
    <t>54.01.70</t>
  </si>
  <si>
    <t>VASSOURA MECANICA REBOCAVEL COM ESCOVA CILINDRICA LARGURA UTIL DE VARRIMENTO = 2,44M OU EQUIVALENTE</t>
  </si>
  <si>
    <t>54.05.10</t>
  </si>
  <si>
    <t>54.06.02</t>
  </si>
  <si>
    <t>BOMBA HIDROSUL ASI-250 (36 M3/H 2") OU EQUIVALENTE</t>
  </si>
  <si>
    <t>54.06.04</t>
  </si>
  <si>
    <t>BOMBA HIDROSUL ASI-500 (72 M3/H 3") OU EQUIVALENTE</t>
  </si>
  <si>
    <t>54.10.10</t>
  </si>
  <si>
    <t>CAMINHAO TOCO, PESO BRUTO TOTAL 10000 KG, CARGA UTIL MAXIMA 7200 KG, DISTANCIA ENTRE EIXOS 4,50 M, POTENCIA 190 CV (INCLUI CABINE E CHASSI, NAO INCLUI CARROCERIA) OU EQUIVALENTE</t>
  </si>
  <si>
    <t>54.10.12</t>
  </si>
  <si>
    <t>CAMINHAO TOCO, PESO BRUTO TOTAL 15000 KG, CARGA UTIL MAXIMA 9800 KG, DISTANCIA ENTRE EIXOS 5,00 M, POTENCIA 200 CV (INCLUI CABINE E CHASSI, NAO INCLUI CARROCERIA) OU EQUIVALENTE</t>
  </si>
  <si>
    <t>54.10.80</t>
  </si>
  <si>
    <t>GUINDASTE ARTICULADO COM CAPACIDADE MÁXIMA DE 3300KG E ALCANCE MÁXIMO HORIZONTAL DE 9 METROS OU EQUIVALENTE</t>
  </si>
  <si>
    <t>54.11.10</t>
  </si>
  <si>
    <t>PÁ CARREGADEIRA 180HP CAPACIDADE CAÇAMBA 3M3 OU EQUIVALENTE</t>
  </si>
  <si>
    <t>54.11.28</t>
  </si>
  <si>
    <t>PÁ CARREGADEIRA 140HP CAPACIDADE CAÇAMBA 1,7M3 OU EQUIVALENTE</t>
  </si>
  <si>
    <t>54.13.22</t>
  </si>
  <si>
    <t>ROLO COMPACTADOR VIBRATORIO TANDEM, ACO LISO, POTENCIA 57 HP, PESO SEM/COM LASTRO 6,5/9,4 T, LARGURA DE TRABALHO 1,20 M OU EQUIVALENTE</t>
  </si>
  <si>
    <t>54.13.40</t>
  </si>
  <si>
    <t>ROLO COMPACTADOR VIBRATORIO DE UM CILINDRO LISO DE ACO, POTENCIA 125 HP, PESO SEM/COM LASTRO 10,75/12,92 T, IMPACTO DINAMICO 31,5/18,5 T, LARGURA TRABALHO 2,15 M OU EQUIVALENTE</t>
  </si>
  <si>
    <t>54.13.42</t>
  </si>
  <si>
    <t>ROLO VIBRATÓRIO PÉ DE CARNEIRO 100HP PESO OPERACIONAL 11000KG OU EQUIVALENTE</t>
  </si>
  <si>
    <t>54.13.44</t>
  </si>
  <si>
    <t>ROLO VIBRATÓRIO LISO 80HP PESO OPERACIONAL 7000KG LARGURA 1,68M OU EQUIVALENTE</t>
  </si>
  <si>
    <t>54.13.46</t>
  </si>
  <si>
    <t>ROLO VIBRATÓRIO PÉ DE CARNEIRO 80HP PESO OPERACIONAL 7000KG OU EQUIVALENTE</t>
  </si>
  <si>
    <t>54.13.50</t>
  </si>
  <si>
    <t>ROLO VIBRATÓRIO DE TAMBOR DUPLO 24 HP, PESO OPERACIONAL 1700KG E TAMBOR 0,90M OU EQUIVALENTE</t>
  </si>
  <si>
    <t>54.13.54</t>
  </si>
  <si>
    <t>ROLO DE PNEUS MASSA OPERACIONAL 10000KG LARGURA ROLAMENTO 1,80M E 99HP OU EQUIVALENTE</t>
  </si>
  <si>
    <t>54.13.74</t>
  </si>
  <si>
    <t>COMPACTADOR VIBRATÓRIO DE PLACA 9,0 HP DIESEL OU EQUIVALENTE</t>
  </si>
  <si>
    <t>54.13.78</t>
  </si>
  <si>
    <t>COMPACTADOR VIBRATÓRIO DE PLACA 3,0 HP DIESEL OU EQUIVALENTE</t>
  </si>
  <si>
    <t>54.14.10</t>
  </si>
  <si>
    <t>COMPRESSOR PORTÁTIL, MOTOR DIESEL, 275 PCM, 7 BAR, 54,4KW, OU EQUIVALENTE</t>
  </si>
  <si>
    <t>54.16.50</t>
  </si>
  <si>
    <t>ESPARGIDOR DE ASFALTO 9,5HP, 6000L, 36 BICOS, VAZÃO POR BICO 12L/HORA, OU EQUIVALENTE</t>
  </si>
  <si>
    <t>54.19.62</t>
  </si>
  <si>
    <t>ROMPEDOR PNEUMATICO MANUAL, PADRAO, PESO DE 30 KG, OU EQUIVALENTE</t>
  </si>
  <si>
    <t>54.19.66</t>
  </si>
  <si>
    <t>54.20.06</t>
  </si>
  <si>
    <t>RETROESCAVADEIRA TRAÇÃO 4X2, 85HP, CAÇAMBA 610MM / 0,22M3 OU EQUIVALENTE</t>
  </si>
  <si>
    <t>54.20.18</t>
  </si>
  <si>
    <t>ESCAVADEIRA HIDRAULICA SOBRE ESTEIRAS, CACAMBA 0,98M3, PESO OPERACIONAL 17T, POTENCIA BRUTA 119HP, OU EQUIVALENTE</t>
  </si>
  <si>
    <t>54.20.20</t>
  </si>
  <si>
    <t>ESCAVADEIRA HIDRAULICA SOBRE ESTEIRAS, CACAMBA 1,3M3, PESO OPERACIONAL 22T, POTÊNCIA BRUTA 156HP, OU EQUIVALENTE</t>
  </si>
  <si>
    <t>54.25.08</t>
  </si>
  <si>
    <t>GRADE DE DISCOS MECANICA COM PNEUS PARA TRANSPORTE, 20X24", COM 20 DISCOS 24" X 6MM, OU EQUIVALENTE</t>
  </si>
  <si>
    <t>54.27.16</t>
  </si>
  <si>
    <t>GUINDASTE HIDRAULICO AUTOPROPELIDO, COM LANCA TELESCOPICA 28,80 M, CAPACIDADE MAXIMA 30 T, POTENCIA 97 KW, TRACAO 4 X 4, OU EQUIVALENTE</t>
  </si>
  <si>
    <t>54.31.10</t>
  </si>
  <si>
    <t>GRUPO DE SOLDAGEM C/GERADOR A DIESEL PARA SOLDA ELETRICA, SOBRE 02 RODAS, COM MOTOR 4 CILINDROS, 375A TN5 B/56 C/3 KVA, OU EQUIVALENTE</t>
  </si>
  <si>
    <t>54.32.08</t>
  </si>
  <si>
    <t>MOTONIVELADORA POTENCIA BASICA LIQUIDA (PRIMEIRA MARCHA) 125HP/93KW , PESO BRUTO 16T, LARGURA DA LAMINA DE 3,7 M, OU EQUIVALENTE</t>
  </si>
  <si>
    <t>54.34.01</t>
  </si>
  <si>
    <t>MOTOSSERRA PORTATIL COM MOTOR A GASOLINA DE 60 CILINDRADAS, OU EQUIVALENTE</t>
  </si>
  <si>
    <t>54.34.02</t>
  </si>
  <si>
    <t>ROCADEIRA COSTAL COM MOTOR A GASOLINA, 1KW, 32CM3(CC), OU EQUIVALENTE</t>
  </si>
  <si>
    <t>54.36.08</t>
  </si>
  <si>
    <t>TRATOR DE ESTEIRAS, POTENCIA DE 347 HP, PESO OPERACIONAL DE 38,5 T, COM LAMINA COM CAPACIDADE DE 8,70M3, OU EQUIVALENTE</t>
  </si>
  <si>
    <t>54.36.10</t>
  </si>
  <si>
    <t>TRATOR DE ESTEIRAS, POTENCIA DE 177HP/132KW, PESO OPERACIONAL DE 16,5T, COM LAMINA COM CAPACIDADE DE 3,18M3, OU EQUIVALENTE</t>
  </si>
  <si>
    <t>54.36.66</t>
  </si>
  <si>
    <t>TRATOR DE PNEUS COM POTENCIA DE 105 CV, TRACAO 4 X 4, PESO COM LASTRO DE 5500 KG, OU EQUIVALENTE</t>
  </si>
  <si>
    <t>54.39.10</t>
  </si>
  <si>
    <t>MANGOTE P/ VIBRADOR DE IMERSAO PENDULAR D= 45MM x 5M, OU EQUIVALENTE</t>
  </si>
  <si>
    <t>54.39.11</t>
  </si>
  <si>
    <t>MOTOR P/ VIBRADOR DE IMERSAO TRIFASICO 220/380V 2CV, OU EQUIVALENTE</t>
  </si>
  <si>
    <t>54.40.01</t>
  </si>
  <si>
    <t>LOCAÇÃO VEÍCULO TIPO PICAPE LEVE C/ SEGURO</t>
  </si>
  <si>
    <t>54.40.04</t>
  </si>
  <si>
    <t>LOCAÇÃO VEÍCULO UTILITÁRIO 4 PORTAS E 7 LUGARES C/ SEGURO</t>
  </si>
  <si>
    <t>54.40.06</t>
  </si>
  <si>
    <t>LOCAÇÃO VEÍCULO POPULAR MOTOR 1.0 C/ AR E SEGURO</t>
  </si>
  <si>
    <t>54.40.20</t>
  </si>
  <si>
    <t>DENTE PARA FRESADORA DE ASFALTO COMPACTA</t>
  </si>
  <si>
    <t>54.40.22</t>
  </si>
  <si>
    <t>PORTA DENTE PARA FRESADORA DE ASFALTO COMPACTA</t>
  </si>
  <si>
    <t>54.40.24</t>
  </si>
  <si>
    <t>APOIO PARA PORTA DENTE FRESADORA DE ASFALTO COMPACTA</t>
  </si>
  <si>
    <t>54.40.30</t>
  </si>
  <si>
    <t>MÁQUINA CORTADORA DE PISO (SERRA CLIPPER), À GASOLINA, 13HP, ÚMIDO OU À SECO, OU EQUIVALENTE</t>
  </si>
  <si>
    <t>54.40.31</t>
  </si>
  <si>
    <t>REBOQUE P/ BANHEIRO QUÍMICO EM ESTRUTURA DE AÇO, C/ INSTALAÇÃO ELÉTRICA DE ACORDO C/ NORMAS DE TRÂNSITO, ENGATE RÁPIDO, ESCADA DE ACESSO, PINTURA ANTICORROSIVA, DUAS RODAS C/ PNEUS, ESTEPE, MACACO MECÂNICO C/ SUPORTE E CAPACIDADE 500KG (OU EQUIVALENTE)</t>
  </si>
  <si>
    <t>54.41.17</t>
  </si>
  <si>
    <t>MÁQUINA DE SOLDA - LOCAÇÃO</t>
  </si>
  <si>
    <t>54.41.18</t>
  </si>
  <si>
    <t>GERADOR DIESEL MONOCILÍNDRICO SOBRE 2 RODAS, COM 6KVA TDG7000EXP OU EQUIVALENTE - LOCAÇÃO</t>
  </si>
  <si>
    <t>54.42.01</t>
  </si>
  <si>
    <t>SERRA CIRCULAR DE BANCADA, MOTOR ELÉTRICO 1800W, COIFA P/DISCO 10", OU EQUIVALENTE</t>
  </si>
  <si>
    <t>54.50.01</t>
  </si>
  <si>
    <t>EQUIPE DE REDE/LIG. ESGOTO COPASA</t>
  </si>
  <si>
    <t>55.05.15</t>
  </si>
  <si>
    <t>OPERADOR 1</t>
  </si>
  <si>
    <t>55.05.21</t>
  </si>
  <si>
    <t>OPERADOR DE BETONEIRA</t>
  </si>
  <si>
    <t>55.05.32</t>
  </si>
  <si>
    <t>MARTELETEIRO</t>
  </si>
  <si>
    <t>55.05.35</t>
  </si>
  <si>
    <t>MOTORISTA DE VEICULO LEVE</t>
  </si>
  <si>
    <t>55.05.36</t>
  </si>
  <si>
    <t>MOTORISTA DE VEICULO PESADO</t>
  </si>
  <si>
    <t>55.05.45</t>
  </si>
  <si>
    <t>OPERADOR DE ACABADORA DE ASFALTO</t>
  </si>
  <si>
    <t>55.05.49</t>
  </si>
  <si>
    <t>OPERADOR DE CARREGADEIRA</t>
  </si>
  <si>
    <t>55.05.51</t>
  </si>
  <si>
    <t>COMPRESSORISTA</t>
  </si>
  <si>
    <t>55.05.57</t>
  </si>
  <si>
    <t>55.05.59</t>
  </si>
  <si>
    <t>OPERADOR DE TRATOR AGRICOLA</t>
  </si>
  <si>
    <t>55.05.61</t>
  </si>
  <si>
    <t>55.05.64</t>
  </si>
  <si>
    <t>OPERADOR DE ESCAVADEIRA HIDRAULICA</t>
  </si>
  <si>
    <t>55.05.65</t>
  </si>
  <si>
    <t>OPERADOR DE RETRO ESCAVADEIRA</t>
  </si>
  <si>
    <t>55.05.66</t>
  </si>
  <si>
    <t>OPERADOR DE ROCADEIRA</t>
  </si>
  <si>
    <t>55.05.67</t>
  </si>
  <si>
    <t>55.05.70</t>
  </si>
  <si>
    <t>OPERADOR TRATOR DE ESTEIRA</t>
  </si>
  <si>
    <t>55.05.71</t>
  </si>
  <si>
    <t>OPERADOR DE USINA</t>
  </si>
  <si>
    <t>55.10.05</t>
  </si>
  <si>
    <t>AJUDANTE</t>
  </si>
  <si>
    <t>55.10.06</t>
  </si>
  <si>
    <t>CHEFE DE ESCRITORIO</t>
  </si>
  <si>
    <t>55.10.07</t>
  </si>
  <si>
    <t>55.10.09</t>
  </si>
  <si>
    <t>55.10.10</t>
  </si>
  <si>
    <t>AUXILIAR BOMBEIRO/ELETRICISTA</t>
  </si>
  <si>
    <t>55.10.15</t>
  </si>
  <si>
    <t>AUXILIAR DE TOPOGRAFIA</t>
  </si>
  <si>
    <t>55.10.33</t>
  </si>
  <si>
    <t>ENCARREGADO GERAL DE OBRA</t>
  </si>
  <si>
    <t>55.10.34</t>
  </si>
  <si>
    <t>ENCARREGADO DE TURMA</t>
  </si>
  <si>
    <t>55.10.35</t>
  </si>
  <si>
    <t>ARMADOR</t>
  </si>
  <si>
    <t>55.10.39</t>
  </si>
  <si>
    <t>BOMBEIRO</t>
  </si>
  <si>
    <t>55.10.45</t>
  </si>
  <si>
    <t>CALCETEIRO</t>
  </si>
  <si>
    <t>55.10.50</t>
  </si>
  <si>
    <t>CARPINTEIRO</t>
  </si>
  <si>
    <t>55.10.51</t>
  </si>
  <si>
    <t>POCEIRO</t>
  </si>
  <si>
    <t>55.10.55</t>
  </si>
  <si>
    <t>ELETRICISTA</t>
  </si>
  <si>
    <t>55.10.60</t>
  </si>
  <si>
    <t>JARDINEIRO</t>
  </si>
  <si>
    <t>55.10.65</t>
  </si>
  <si>
    <t>MARCENEIRO</t>
  </si>
  <si>
    <t>55.10.67</t>
  </si>
  <si>
    <t>MONTADOR</t>
  </si>
  <si>
    <t>55.10.75</t>
  </si>
  <si>
    <t>PEDREIRO</t>
  </si>
  <si>
    <t>55.10.77</t>
  </si>
  <si>
    <t>PEDREIRO DE ACABAMENTO</t>
  </si>
  <si>
    <t>55.10.81</t>
  </si>
  <si>
    <t>PINTOR</t>
  </si>
  <si>
    <t>55.10.82</t>
  </si>
  <si>
    <t>RASTELEIRO</t>
  </si>
  <si>
    <t>55.10.84</t>
  </si>
  <si>
    <t>55.10.86</t>
  </si>
  <si>
    <t>SERRALHEIRO</t>
  </si>
  <si>
    <t>55.10.87</t>
  </si>
  <si>
    <t>VIDRACEIRO REF 88325</t>
  </si>
  <si>
    <t>55.10.88</t>
  </si>
  <si>
    <t>55.10.90</t>
  </si>
  <si>
    <t>SOLDADOR</t>
  </si>
  <si>
    <t>55.10.92</t>
  </si>
  <si>
    <t>AUXILIAR ADMINISTRATIVO</t>
  </si>
  <si>
    <t>55.10.94</t>
  </si>
  <si>
    <t>55.10.95</t>
  </si>
  <si>
    <t>55.10.96</t>
  </si>
  <si>
    <t>VIGIA NOTURNO</t>
  </si>
  <si>
    <t>55.15.05</t>
  </si>
  <si>
    <t>TECNICO SEGURANCA TRABALHO</t>
  </si>
  <si>
    <t>55.15.06</t>
  </si>
  <si>
    <t>TÉCNICO SÊNIOR</t>
  </si>
  <si>
    <t>55.15.07</t>
  </si>
  <si>
    <t>TÉCNICO INTERMEDIÁRIO</t>
  </si>
  <si>
    <t>55.15.08</t>
  </si>
  <si>
    <t>TÉCNICO JÚNIOR</t>
  </si>
  <si>
    <t>55.20.03</t>
  </si>
  <si>
    <t>ENGENHEIRO DE OBRA JUNIOR</t>
  </si>
  <si>
    <t>55.20.04</t>
  </si>
  <si>
    <t>ENGENHEIRO DE OBRA SENIOR</t>
  </si>
  <si>
    <t>55.20.05</t>
  </si>
  <si>
    <t>ENGENHEIRO DE OBRA INTERMEDIARIO</t>
  </si>
  <si>
    <t>55.20.06</t>
  </si>
  <si>
    <t>ENGENHEIRO DE OBRA TRAINEE</t>
  </si>
  <si>
    <t>55.20.07</t>
  </si>
  <si>
    <t>55.20.08</t>
  </si>
  <si>
    <t>55.20.09</t>
  </si>
  <si>
    <t>55.20.10</t>
  </si>
  <si>
    <t>55.20.11</t>
  </si>
  <si>
    <t>55.20.12</t>
  </si>
  <si>
    <t>55.20.13</t>
  </si>
  <si>
    <t>55.20.14</t>
  </si>
  <si>
    <t>56.11.01</t>
  </si>
  <si>
    <t>ENGENHEIRO CONSULTOR ESPECIAL - PROJETO</t>
  </si>
  <si>
    <t>56.11.02</t>
  </si>
  <si>
    <t>ENGENHEIRO CONSULTOR - PROJETO</t>
  </si>
  <si>
    <t>56.11.03</t>
  </si>
  <si>
    <t>ENGENHEIRO COORDENADOR - PROJETO</t>
  </si>
  <si>
    <t>56.11.04</t>
  </si>
  <si>
    <t>ENGENHEIRO SENIOR - PROJETO</t>
  </si>
  <si>
    <t>56.11.05</t>
  </si>
  <si>
    <t>ENGENHEIRO INTERMEDIARIO - PROJETO</t>
  </si>
  <si>
    <t>56.11.06</t>
  </si>
  <si>
    <t>ENGENHEIRO JUNIOR - PROJETO</t>
  </si>
  <si>
    <t>56.11.07</t>
  </si>
  <si>
    <t>ENGENHEIRO TRAINEE PROJETO</t>
  </si>
  <si>
    <t>56.11.08</t>
  </si>
  <si>
    <t>ARQUITETO CONSULTOR ESPECIAL PROJETO</t>
  </si>
  <si>
    <t>56.11.09</t>
  </si>
  <si>
    <t>ARQUITETO CONSULTOR PROJETO</t>
  </si>
  <si>
    <t>56.11.10</t>
  </si>
  <si>
    <t>ARQUITETO COORDENADOR PROJETO</t>
  </si>
  <si>
    <t>56.11.11</t>
  </si>
  <si>
    <t>ARQUITETO SÊNIOR PROJETO</t>
  </si>
  <si>
    <t>56.11.12</t>
  </si>
  <si>
    <t>ARQUITETO INTERMEDIÁRIO PROJETO</t>
  </si>
  <si>
    <t>56.11.13</t>
  </si>
  <si>
    <t>ARQUITETO JÚNIOR PROJETO</t>
  </si>
  <si>
    <t>56.11.14</t>
  </si>
  <si>
    <t>ARQUITETO TRAINEE PROJETO</t>
  </si>
  <si>
    <t>56.11.15</t>
  </si>
  <si>
    <t>56.11.16</t>
  </si>
  <si>
    <t>56.11.17</t>
  </si>
  <si>
    <t>56.12.01</t>
  </si>
  <si>
    <t>AUXILIAR DE ENGENHARIA - PROJETO</t>
  </si>
  <si>
    <t>56.12.02</t>
  </si>
  <si>
    <t>AUX. ARQUITETURA P/ PROJETOS</t>
  </si>
  <si>
    <t>56.13.01</t>
  </si>
  <si>
    <t>PROJETISTA SENIOR - PROJETO</t>
  </si>
  <si>
    <t>56.13.02</t>
  </si>
  <si>
    <t>PROJETISTA INTERMEDIARIO - PROJETO</t>
  </si>
  <si>
    <t>56.13.03</t>
  </si>
  <si>
    <t>PROJETISTA JUNIOR - PROJETO</t>
  </si>
  <si>
    <t>56.13.04</t>
  </si>
  <si>
    <t>PROJETISTA CADISTA - PROJETO</t>
  </si>
  <si>
    <t>56.14.01</t>
  </si>
  <si>
    <t>TECNICO SENIOR - PROJETO</t>
  </si>
  <si>
    <t>56.14.02</t>
  </si>
  <si>
    <t>TECNICO INTERMEDIARIO - PROJETO</t>
  </si>
  <si>
    <t>56.14.03</t>
  </si>
  <si>
    <t>TECNICO JUNIOR - PROJETO</t>
  </si>
  <si>
    <t>56.15.01</t>
  </si>
  <si>
    <t>DESENHISTA PROJETISTA - PROJETO</t>
  </si>
  <si>
    <t>56.15.02</t>
  </si>
  <si>
    <t>DESENHISTA TECNICO / CADISTA - PROJETO</t>
  </si>
  <si>
    <t>56.15.03</t>
  </si>
  <si>
    <t>DESENHISTA COPISTA - PROJETO</t>
  </si>
  <si>
    <t>56.16.01</t>
  </si>
  <si>
    <t>AUXILIAR ADMINISTRATIVO SENIOR - PROJETO</t>
  </si>
  <si>
    <t>56.16.02</t>
  </si>
  <si>
    <t>AUXILIAR ADMINISTRATIVO INTERMEDIARIO - PROJETO</t>
  </si>
  <si>
    <t>56.16.03</t>
  </si>
  <si>
    <t>AUXILIAR ADMINISTRATIVO JUNIOR - PROJETO</t>
  </si>
  <si>
    <t>56.16.05</t>
  </si>
  <si>
    <t>ASSISTENTE SOCIAL - PROJETO</t>
  </si>
  <si>
    <t>57.21.01</t>
  </si>
  <si>
    <t>ENGENHEIRO CONSULTOR - SUPERVISAO</t>
  </si>
  <si>
    <t>57.21.02</t>
  </si>
  <si>
    <t>ENGENHEIRO COORDENADOR - SUPERVISAO</t>
  </si>
  <si>
    <t>57.21.03</t>
  </si>
  <si>
    <t>ENGENHEIRO SENIOR - SUPERVISAO</t>
  </si>
  <si>
    <t>57.21.04</t>
  </si>
  <si>
    <t>ENGENHEIRO INTERMEDIARIO - SUPERVISAO</t>
  </si>
  <si>
    <t>57.21.05</t>
  </si>
  <si>
    <t>ENGENHEIRO JUNIOR - SUPERVISAO</t>
  </si>
  <si>
    <t>57.21.06</t>
  </si>
  <si>
    <t>ENGENHEIRO TRAINEE SUPERVISÃO</t>
  </si>
  <si>
    <t>57.21.07</t>
  </si>
  <si>
    <t>ARQUITETO CONSULTOR SUPERVISÃO</t>
  </si>
  <si>
    <t>57.21.08</t>
  </si>
  <si>
    <t>ARQUITETO COORDENADOR SUPERVISÃO</t>
  </si>
  <si>
    <t>57.21.09</t>
  </si>
  <si>
    <t>ARQUITETO SÊNIOR SUPERVISÃO</t>
  </si>
  <si>
    <t>57.21.10</t>
  </si>
  <si>
    <t>ARQUITETO INTERMEDIÁRIO SUPERVISÃO</t>
  </si>
  <si>
    <t>57.21.11</t>
  </si>
  <si>
    <t>ARQUITETO JÚNIOR SUPERVISÃO</t>
  </si>
  <si>
    <t>57.21.12</t>
  </si>
  <si>
    <t>ARQUITETO TRAINEE SUPERVISÃO</t>
  </si>
  <si>
    <t>57.22.01</t>
  </si>
  <si>
    <t>AUXILIAR DE ENGENHARIA - SUPERVISAO</t>
  </si>
  <si>
    <t>57.22.02</t>
  </si>
  <si>
    <t>AUXILIAR DE ARQUITETURA P/ OBRAS</t>
  </si>
  <si>
    <t>57.23.01</t>
  </si>
  <si>
    <t>TECNICO SENIOR - SUPERVISAO</t>
  </si>
  <si>
    <t>57.23.02</t>
  </si>
  <si>
    <t>TECNICO INTERMEDIARIO - SUPERVISAO</t>
  </si>
  <si>
    <t>57.23.03</t>
  </si>
  <si>
    <t>TECNICO JUNIOR - SUPERVISAO</t>
  </si>
  <si>
    <t>57.24.01</t>
  </si>
  <si>
    <t>DESENHISTA PROJETISTA - SUPERVISAO</t>
  </si>
  <si>
    <t>57.24.02</t>
  </si>
  <si>
    <t>DESENHISTA TECNICO/CADISTA - SUPERVISAO</t>
  </si>
  <si>
    <t>57.24.03</t>
  </si>
  <si>
    <t>DESENHISTA COPISTA - SUPERVISAO</t>
  </si>
  <si>
    <t>57.31.01</t>
  </si>
  <si>
    <t>TOPOGRAFO SENIOR - SUPERVISAO</t>
  </si>
  <si>
    <t>57.31.02</t>
  </si>
  <si>
    <t>TOPOGRAFO INTERMEDIARIO - SUPERVISAO</t>
  </si>
  <si>
    <t>57.31.03</t>
  </si>
  <si>
    <t>TOPOGRAFO JUNIOR - SUPERVISAO</t>
  </si>
  <si>
    <t>57.31.04</t>
  </si>
  <si>
    <t>NIVELADOR - SUPERVISAO</t>
  </si>
  <si>
    <t>57.31.05</t>
  </si>
  <si>
    <t>BALIZA - SUPERVISAO</t>
  </si>
  <si>
    <t>57.31.06</t>
  </si>
  <si>
    <t>AJUDANTE DE TOPOGRAFIA - SUPERVISAO</t>
  </si>
  <si>
    <t>57.32.01</t>
  </si>
  <si>
    <t>LABORATORISTA SENIOR - SUPERVISAO</t>
  </si>
  <si>
    <t>57.32.02</t>
  </si>
  <si>
    <t>LABORATORISTA JUNIOR - SUPERVISAO</t>
  </si>
  <si>
    <t>57.32.03</t>
  </si>
  <si>
    <t>AUXILIAR DE LABORATORIO - SUPERVISAO</t>
  </si>
  <si>
    <t>57.34.01</t>
  </si>
  <si>
    <t>MOTORISTA - SUPERVISAO</t>
  </si>
  <si>
    <t>57.34.02</t>
  </si>
  <si>
    <t>APONTADOR - SUPERVISAO</t>
  </si>
  <si>
    <t>57.34.03</t>
  </si>
  <si>
    <t>SERVENTE - SUPERVISAO</t>
  </si>
  <si>
    <t>60.05.09</t>
  </si>
  <si>
    <t>60.05.27</t>
  </si>
  <si>
    <t>ACO CA-50, 6,3 MM, VERGALHAO REF 32</t>
  </si>
  <si>
    <t>60.05.28</t>
  </si>
  <si>
    <t>ACO CA-50, 8,0 MM, VERGALHAO REF 33</t>
  </si>
  <si>
    <t>60.05.29</t>
  </si>
  <si>
    <t>ACO CA-50, 10,0 MM, VERGALHAO REF 34</t>
  </si>
  <si>
    <t>60.05.30</t>
  </si>
  <si>
    <t>ACO CA-50, 12,5 MM, VERGALHAO REF 43055</t>
  </si>
  <si>
    <t>60.05.31</t>
  </si>
  <si>
    <t>ACO CA-50, 16,0 MM, VERGALHAO REF 43055</t>
  </si>
  <si>
    <t>60.05.32</t>
  </si>
  <si>
    <t>ACO CA-50, 20,0 MM, VERGALHAO REF 43056</t>
  </si>
  <si>
    <t>60.05.34</t>
  </si>
  <si>
    <t>ACO CA-50, 25,0 MM, VERGALHAO REF 43056</t>
  </si>
  <si>
    <t>60.05.35</t>
  </si>
  <si>
    <t>ACO CA-50, 32,0 MM, VERGALHAO REF 43057</t>
  </si>
  <si>
    <t>60.05.48</t>
  </si>
  <si>
    <t>ACO CA-60, 4,2 MM, VERGALHAO REF 43059</t>
  </si>
  <si>
    <t>60.05.50</t>
  </si>
  <si>
    <t>ACO CA-60, 5,0 MM, VERGALHAO REF 43059</t>
  </si>
  <si>
    <t>60.05.52</t>
  </si>
  <si>
    <t>ACO CA-60, 6,4 MM, VERGALHAO REF 43059</t>
  </si>
  <si>
    <t>60.05.65</t>
  </si>
  <si>
    <t>ACO CA-50, 6,3 MM, CORTADO E DOBRADO REF 34449</t>
  </si>
  <si>
    <t>60.05.66</t>
  </si>
  <si>
    <t>ACO CA-50, 8,0 MM, CORTADO E DOBRADO</t>
  </si>
  <si>
    <t>60.05.67</t>
  </si>
  <si>
    <t>ACO CA-50, 10,0 MM, CORTADO E DOBRADO REF 43058</t>
  </si>
  <si>
    <t>60.05.68</t>
  </si>
  <si>
    <t>ACO CA-50, 12,5 MM, CORTADO E DOBRADO REF 43058</t>
  </si>
  <si>
    <t>60.05.69</t>
  </si>
  <si>
    <t>ACO CA-50, 16,0 MM, CORTADO E DOBRADO REF 43058</t>
  </si>
  <si>
    <t>60.05.70</t>
  </si>
  <si>
    <t>ACO CA-50, 20,0 MM, CORTADO E DOBRADO REF 43058</t>
  </si>
  <si>
    <t>60.05.72</t>
  </si>
  <si>
    <t>ACO CA-50, 25,0 MM, CORTADO E DOBRADO</t>
  </si>
  <si>
    <t>60.05.73</t>
  </si>
  <si>
    <t>ACO CA-50, 32,0 MM, CORTADO E DOBRADO</t>
  </si>
  <si>
    <t>60.05.82</t>
  </si>
  <si>
    <t>ACO CA-60, 4,2 MM, CORTADO E DOBRADO REF 43061</t>
  </si>
  <si>
    <t>60.05.83</t>
  </si>
  <si>
    <t>ACO CA-60, 5,0 MM, CORTADO E DOBRADO REF 43061</t>
  </si>
  <si>
    <t>60.05.84</t>
  </si>
  <si>
    <t>ACO CA-60, 6,4 MM, CORTADO E DOBRADO REF 43062</t>
  </si>
  <si>
    <t>60.05.91</t>
  </si>
  <si>
    <t>ESPAÇADOR / DISTANCIADOR CIRCULAR COM ENTRADA LATERAL, EM PLASTICO, PARA VERGALHAO *4,2 A 12,5* MM, COBRIMENTO 20 MM REF 39017</t>
  </si>
  <si>
    <t>60.06.10</t>
  </si>
  <si>
    <t>60.06.24</t>
  </si>
  <si>
    <t>60.06.91</t>
  </si>
  <si>
    <t>60.06.92</t>
  </si>
  <si>
    <t>60.06.93</t>
  </si>
  <si>
    <t>60.06.95</t>
  </si>
  <si>
    <t>60.11.15</t>
  </si>
  <si>
    <t>FERRO REDONDO MECANICO SAE 1020 D= 1/2"</t>
  </si>
  <si>
    <t>60.11.16</t>
  </si>
  <si>
    <t>FERRO REDONDO 3/4" (19,5MM)</t>
  </si>
  <si>
    <t>60.15.15</t>
  </si>
  <si>
    <t>BARRA DE FERRO RETANGULAR, BARRA CHATA, 1" X 1/4" (L X E), 1,2265 KG/M</t>
  </si>
  <si>
    <t>60.15.16</t>
  </si>
  <si>
    <t>BARRA CHATA AÇO 1" X 1/8 (L X E), 0,63 KG/M</t>
  </si>
  <si>
    <t>60.15.17</t>
  </si>
  <si>
    <t>FERRO CHATO 1 1/2"x1/8"</t>
  </si>
  <si>
    <t>60.15.18</t>
  </si>
  <si>
    <t>BARRA DE FERRO RETANGULAR, BARRA CHATA, 1 1/2" X 1/4" (L X E), 1,89 KG/M</t>
  </si>
  <si>
    <t>60.15.19</t>
  </si>
  <si>
    <t>BARRA CHATA AÇO 1/8" X 3/8" (0,24KG/M)</t>
  </si>
  <si>
    <t>60.15.20</t>
  </si>
  <si>
    <t>BARRA REDONDA CA-25 1/4"</t>
  </si>
  <si>
    <t>60.15.21</t>
  </si>
  <si>
    <t>BARRA REDONDA CA-25 3/8"</t>
  </si>
  <si>
    <t>60.17.14</t>
  </si>
  <si>
    <t>CANTONEIRA FERRO DE ABAS IGUAIS, 1" X 1/8" (L X E), 1,20KG/M</t>
  </si>
  <si>
    <t>60.17.15</t>
  </si>
  <si>
    <t>CANTONEIRA FERRO GALVANIZADO DE ABAS IGUAIS, 1" X 1/8" (L X E) , 1,20KG/M</t>
  </si>
  <si>
    <t>60.17.16</t>
  </si>
  <si>
    <t>CANTONEIRA AÇO ABAS IGUAIS 3/8", E= 1/8" (0,55KG/M)</t>
  </si>
  <si>
    <t>60.17.18</t>
  </si>
  <si>
    <t>CANTONEIRA DE FERRO 1  3/4" X 1/8"</t>
  </si>
  <si>
    <t>60.17.20</t>
  </si>
  <si>
    <t>CANTONEIRA DE FERRO 2" X 1/8"</t>
  </si>
  <si>
    <t>60.19.15</t>
  </si>
  <si>
    <t>FERRO TE 3/4"x1/8"</t>
  </si>
  <si>
    <t>60.21.15</t>
  </si>
  <si>
    <t>METALON CHAPA 18 - 30x20mm / (50X30MM)</t>
  </si>
  <si>
    <t>60.28.08</t>
  </si>
  <si>
    <t>60.28.09</t>
  </si>
  <si>
    <t>60.28.10</t>
  </si>
  <si>
    <t>60.28.11</t>
  </si>
  <si>
    <t>60.28.12</t>
  </si>
  <si>
    <t>60.28.13</t>
  </si>
  <si>
    <t>60.28.14</t>
  </si>
  <si>
    <t>60.28.15</t>
  </si>
  <si>
    <t>60.30.10</t>
  </si>
  <si>
    <t>TELA ARAME GALV. Nº 22 MALHA 1"(PINTEIRO)</t>
  </si>
  <si>
    <t>60.30.24</t>
  </si>
  <si>
    <t>TELA ARAME GALV. Nº 16 MALHA 2"</t>
  </si>
  <si>
    <t>60.30.27</t>
  </si>
  <si>
    <t>60.30.35</t>
  </si>
  <si>
    <t>TELA DE ARAME GALV QUADRANGULAR / LOSANGULAR,  FIO 2,77 MM (12 BWG), MALHA  5 X 5 CM, H = 2 M REF 7164</t>
  </si>
  <si>
    <t>60.32.23</t>
  </si>
  <si>
    <t>TELA ARTISTICA GALVANIZADA FIO 12 MALHA= 1"</t>
  </si>
  <si>
    <t>60.33.02</t>
  </si>
  <si>
    <t>TELA DE AÇO SOLDADA NERVURADA, CA-60, Q-196, (3,11 KG/M2), DIAMETRO DO FIO = 5,0 MM, PAINEL 2,45 X 6,00 M, ESPAÇAMENTO DA MALHA = 10 X 10 CM</t>
  </si>
  <si>
    <t>60.33.03</t>
  </si>
  <si>
    <t>TELA DE AÇO SOLDADA NERVURADA, CA-60, Q-61, (0,97 KG/M2), DIAMETRO DO FIO = 3,4 MM, PAINEL 2,45x6,00 M, ESPAÇAMENTO DA MALHA = 15 X 15 CM</t>
  </si>
  <si>
    <t>60.33.04</t>
  </si>
  <si>
    <t>TELA DE AÇO SOLDADA NERVURADA, CA-60, Q-75, (1,21 KG/M2), DIAMETRO DO FIO = 3,8 MM, PAINEL 2,45x6,00 M, ESPAÇAMENTO DA MALHA = 15 X 15 CM</t>
  </si>
  <si>
    <t>60.33.05</t>
  </si>
  <si>
    <t>TELA DE AÇO SOLDADA NERVURADA CA-60, Q-113, (1,80 KG/M2), DIAMETRO DO FIO = 3,8 MM, PAINEL 2,45 X 6,00 M, ESPAÇAMENTO DA MALHA = 10 X 10 CM</t>
  </si>
  <si>
    <t>60.33.07</t>
  </si>
  <si>
    <t>TELA DE AÇO SOLDADA NERVURADA CA-60, Q-138, (2,20 KG/M2), DIAMETRO DO FIO = 4,2 MM, PAINEL 2,45 X 6,00 M, ESPAÇAMENTO DA MALHA = 10 X 10 CM</t>
  </si>
  <si>
    <t>60.33.08</t>
  </si>
  <si>
    <t>TELA DE AÇO SOLDADA NERVURADA CA-60, Q-159, (2,52 KG/M2), DIAMETRO DO FIO = 4,5 MM, PAINEL 2,45 X 6,00 M, ESPAÇAMENTO DA MALHA = 10 X 10 CM</t>
  </si>
  <si>
    <t>60.33.09</t>
  </si>
  <si>
    <t>TELA DE AÇO SOLDADA NERVURADA, CA-60, Q-246,  (3,91 KG/M2), DIAMETRO DO FIO = 5,6 MM, PAINEL 2,45 X 6,0 M, ESPAÇAMENTO DA MALHA = 10 X 10 CM</t>
  </si>
  <si>
    <t>60.33.10</t>
  </si>
  <si>
    <t>TELA DE AÇO SOLDADA NERVURADA, CA-60, Q-283, (4,48 KG/M2), DIAMETRO DO FIO = 6,0 MM, PAINEL 2,45 X 6,00 M, ESPAÇAMENTO DA MALHA 10 X 10 CM</t>
  </si>
  <si>
    <t>60.33.11</t>
  </si>
  <si>
    <t>TELA DE AÇO SOLDADA NERVURADA, CA-60, Q-335, (5,37 KG/M2), DIAMETRO DO FIO = 8,0 MM, PAINEL 2,45 X 6,00 M, ESPAÇAMENTO DA MALHA 15 X 15 CM</t>
  </si>
  <si>
    <t>60.33.12</t>
  </si>
  <si>
    <t>TELA DE AÇO SOLDADA NERVURADA, CA-60, Q-396, (6,28 KG/M2), DIAMETRO DO FIO = 7,1 MM, PAINEL 2,45 X 6,00 M, ESPAÇAMENTO DA MALHA 10 X 10 CM</t>
  </si>
  <si>
    <t>60.33.13</t>
  </si>
  <si>
    <t>TELA DE AÇO SOLDADA NERVURADA, CA-60, Q-503, (7,97 KG/M2), DIAMETRO DO FIO = 8,0 MM, PAINEL 2,45 X 6,00 M, ESPAÇAMENTO DA MALHA 10 X 10 CM</t>
  </si>
  <si>
    <t>60.33.14</t>
  </si>
  <si>
    <t>TELA DE AÇO SOLDADA NERVURADA, CA-60, Q-636, (10,09 KG/M2), DIAMETRO DO FIO = 9,0 MM, PAINEL 2,45 X 6,00 M, ESPAÇAMENTO DA MALHA 10 X 10 CM</t>
  </si>
  <si>
    <t>60.33.15</t>
  </si>
  <si>
    <t>TELA DE AÇO SOLDADA NERVURADA, CA-60, Q-785, (12,45 KG/M2), DIAMETRO DO FIO = 10,0 MM, PAINEL 2,45 X 6,00 M, ESPAÇAMENTO DA MALHA 10 X 10 CM</t>
  </si>
  <si>
    <t>60.33.36</t>
  </si>
  <si>
    <t>TELA DE AÇO SOLDADA NERVURADA CA-60, Q-92, (1,48 KG/M2), DIAMETRO DO FIO = 4,2 MM, PAINEL 2,45 X 6,00 M, ESPAÇAMENTO DA MALHA = 15 X 15 CM REF 21141</t>
  </si>
  <si>
    <t>60.35.10</t>
  </si>
  <si>
    <t>60.35.12</t>
  </si>
  <si>
    <t>60.35.14</t>
  </si>
  <si>
    <t>60.35.16</t>
  </si>
  <si>
    <t>60.35.17</t>
  </si>
  <si>
    <t>60.35.36</t>
  </si>
  <si>
    <t xml:space="preserve">ARAME RECOZIDO (PG-18) 10 BWG, 3,40 MM (0,071 KG/M)          </t>
  </si>
  <si>
    <t>60.35.44</t>
  </si>
  <si>
    <t>60.35.51</t>
  </si>
  <si>
    <t>60.35.61</t>
  </si>
  <si>
    <t>ARAME DE AÇO ZN/AL + PVC FIO 2,2MM</t>
  </si>
  <si>
    <t>60.35.71</t>
  </si>
  <si>
    <t>ARAME DE AÇO ZN/AL FIO 2,2MM</t>
  </si>
  <si>
    <t>60.40.01</t>
  </si>
  <si>
    <t>TUBO AÇO GALVANIZADO INDUSTRIAL REDONDO DN 1 1/4" (31,75 MM)  E=2,00MM, NBR 6591</t>
  </si>
  <si>
    <t>60.40.07</t>
  </si>
  <si>
    <t>TUBO AÇO GALVANIZADO INDUSTRIAL REDONDO DN 1 1/4" (31,75 MM)  E=1,50MM, NBR 6591</t>
  </si>
  <si>
    <t>60.40.08</t>
  </si>
  <si>
    <t>TUBO AÇO GALVANIZADO INDUSTRIAL REDONDO DN 1 1/2" (38 MM)  E=1,50MM, NBR 6591</t>
  </si>
  <si>
    <t>60.40.09</t>
  </si>
  <si>
    <t>TUBO AÇO GALVANIZADO INDUSTRIAL REDONDO DN 2" (50.80 MM)  E=1,50MM, NBR 6591</t>
  </si>
  <si>
    <t>60.40.10</t>
  </si>
  <si>
    <t>60.40.11</t>
  </si>
  <si>
    <t>TUBO AÇO GALVANIZADO INDUSTRIAL REDONDO DN 2" (50.80 MM)  E=2,00MM, NBR 6591</t>
  </si>
  <si>
    <t>60.40.12</t>
  </si>
  <si>
    <t>TUBO AÇO GALVANIZADO INDUSTRIAL REDONDO DN 2 1/4" (57,15 MM)  E=2,00MM, NBR 6591</t>
  </si>
  <si>
    <t>60.40.13</t>
  </si>
  <si>
    <t>TUBO AÇO GALVANIZADO INDUSTRIAL REDONDO DN 3" (76,20 MM)  E=2,00MM, NBR 6591</t>
  </si>
  <si>
    <t>61.02.06</t>
  </si>
  <si>
    <t>ADITIVO IMPERMEABILIZANTE DE PEGA NORMAL PARA ARGAMASSAS E CONCRETOS SEM ARMACAO REF 123</t>
  </si>
  <si>
    <t>61.15.05</t>
  </si>
  <si>
    <t>JUNTA DILATACAO ELASTICA PARA CONCRETO (FUGENBAND OU EQUIVALENTE) O-12, ATE 5 MCA</t>
  </si>
  <si>
    <t>61.15.07</t>
  </si>
  <si>
    <t>JUNTA DILATACAO ELASTICA PARA CONCRETO (FUGENBAND OU EQUIVALENTE) O-22, ATE 30 MCA</t>
  </si>
  <si>
    <t>61.20.07</t>
  </si>
  <si>
    <t>61.20.08</t>
  </si>
  <si>
    <t>61.20.10</t>
  </si>
  <si>
    <t>62.01.05</t>
  </si>
  <si>
    <t>CIMENTO PORTLAND COMUM    ( CPIII-40 )  SC 50KG</t>
  </si>
  <si>
    <t>CIMENTO PORTLAND BRANCO CP-32 (ESTRUTURAL) SC 50KG</t>
  </si>
  <si>
    <t>62.03.10</t>
  </si>
  <si>
    <t>ARGAMASSA COLANTE AC-II</t>
  </si>
  <si>
    <t>ARGAMASSA COLANTE AC-III</t>
  </si>
  <si>
    <t>62.03.22</t>
  </si>
  <si>
    <t xml:space="preserve">REJUNTE BRANCO, CIMENTICIO   </t>
  </si>
  <si>
    <t xml:space="preserve">CAL VIRGEM COMUM PARA ARGAMASSAS (NBR 6453)   </t>
  </si>
  <si>
    <t>62.05.01</t>
  </si>
  <si>
    <t>BARITA PARA REVESTIMENTO</t>
  </si>
  <si>
    <t>GESSO EM PO PARA REVESTIMENTOS/MOLDURAS/SANCAS</t>
  </si>
  <si>
    <t>COLA RODOPAX/BIANCO KG OU EQUIVALENTE</t>
  </si>
  <si>
    <t>62.07.01</t>
  </si>
  <si>
    <t>AGUA P/ FURACAO DE ESTACA</t>
  </si>
  <si>
    <t>63.01.02</t>
  </si>
  <si>
    <t>BRITA 0 GNAISSE COM FRETE</t>
  </si>
  <si>
    <t>63.01.03</t>
  </si>
  <si>
    <t>BRITAS 1, 2 OU 3, CALCÁRIA COM FRETE</t>
  </si>
  <si>
    <t>63.01.04</t>
  </si>
  <si>
    <t>BRITAS 1, 2 OU 3, GNAISSE COM FRETE</t>
  </si>
  <si>
    <t>63.01.26</t>
  </si>
  <si>
    <t>CALCAMENTO POLIEDRICO DE GNAISSE C/FRETE(P/ BH)</t>
  </si>
  <si>
    <t>63.02.05</t>
  </si>
  <si>
    <t>PÓ DE GNAISSE COM FRETE</t>
  </si>
  <si>
    <t>63.02.06</t>
  </si>
  <si>
    <t>PEDRISCO CALCÁRIO COM FRETE</t>
  </si>
  <si>
    <t>63.02.07</t>
  </si>
  <si>
    <t>PEDRISCO DE GNAISSE COM FRETE</t>
  </si>
  <si>
    <t>63.02.18</t>
  </si>
  <si>
    <t>PEDRA DE MÃO (CALÇADÃO) DE CALCÁRIO COM FRETE</t>
  </si>
  <si>
    <t>63.02.19</t>
  </si>
  <si>
    <t>PEDRA DE MÃO (CALÇADÃO) DE GNAISSE COM FRETE</t>
  </si>
  <si>
    <t>63.02.21</t>
  </si>
  <si>
    <t>AGREGADO DE PEDREIRA PARA SUB-BASE, INCLUSIVE FRETE</t>
  </si>
  <si>
    <t>63.02.22</t>
  </si>
  <si>
    <t>AGREGADO DE PEDREIRA PARA BASE, INCLUSIVE FRETE</t>
  </si>
  <si>
    <t>63.04.01</t>
  </si>
  <si>
    <t>CASCALHO COMUM (DE RIO) COM FRETE</t>
  </si>
  <si>
    <t>63.04.02</t>
  </si>
  <si>
    <t>AREIA/CASCALHO PARA DRENO</t>
  </si>
  <si>
    <t>63.05.05</t>
  </si>
  <si>
    <t>AREIA LAVADA COM FRETE</t>
  </si>
  <si>
    <t>LAJE DE REDUCAO 1,30 METROS</t>
  </si>
  <si>
    <t>65.01.15</t>
  </si>
  <si>
    <t>65.01.16</t>
  </si>
  <si>
    <t>65.01.17</t>
  </si>
  <si>
    <t>65.01.18</t>
  </si>
  <si>
    <t>65.02.03</t>
  </si>
  <si>
    <t>65.02.04</t>
  </si>
  <si>
    <t>65.14.07</t>
  </si>
  <si>
    <t>65.15.01</t>
  </si>
  <si>
    <t>ALIZAR L=7CM, PARA PINTURA, EM MADEIRA ANGELIM OU EQUIVALENTE</t>
  </si>
  <si>
    <t>65.41.02</t>
  </si>
  <si>
    <t>DIVISÓRIA CEGA, ESP. 35MM, C/MIOLO COLMÉIA, REVESTIDA EM EUCAPLAC, OU EQUIVALENTE, C/PERFIS DE AÇO GALVANIZADO, INCLUSIVE INSTALAÇÃO</t>
  </si>
  <si>
    <t>65.41.03</t>
  </si>
  <si>
    <t>FECHADURA TUBULAR PARA PORTA DE DIVISORIA ESP 35MM, BROCA 90MM, EM RESINA DE ABS CROMADA, OU EQUIVALENTE</t>
  </si>
  <si>
    <t>65.70.10</t>
  </si>
  <si>
    <t>FECHADURA CROMADA, COMPLETA, COM MAÇANETA EM ZAMAC, ESPELHO E CILINDRO EM LATÃO/AÇO INOX, DIMENSÕES DA MÁQUINA 55MM - 146X20X40MM (A/L/P) REF. 323 E22 MZ33 OU EQUIVALENTE</t>
  </si>
  <si>
    <t>65.70.15</t>
  </si>
  <si>
    <t>FECHADURA CROMADA, COMPLETA, COM MAÇANETA E ROSETA EM AÇO INOX, CILINDRO EM LATÃO, DIMENSÕES DA MÁQUINA 55MM - 135X83X22MM (AXLXP) REF. 357 E172 MZ340 OU EQUIVALENTE</t>
  </si>
  <si>
    <t>65.70.18</t>
  </si>
  <si>
    <t>FECHADURA CROMADA, COMPLETA, COM MAÇANETA E ROSETA EM AÇO INOX, CILINDRO EM LATÃO, DIMENSÕES DA MÁQUINA 55MM - 135X83X22MM (AXLXP) REF. 457 R184 MZ340 OU EQUIVALENTE</t>
  </si>
  <si>
    <t>65.70.19</t>
  </si>
  <si>
    <t>FECHADURA CROMADA, COMPLETA, COM MAÇANETA E ROSETA EM AÇO INOX, CILINDRO EM LATÃO, DIMENSÕES DA MÁQUINA 55MM - 135X83X22MM (AXLXP) REF. 557 R 170 MZ340 OU EQUIVALENTE</t>
  </si>
  <si>
    <t>65.72.80</t>
  </si>
  <si>
    <t>TRINCO TARJETA ZINCADO 76MM (3") OU EQUIVALENTE</t>
  </si>
  <si>
    <t>65.72.84</t>
  </si>
  <si>
    <t>TARJETA LIVRE-OCUPADO EM METAL CROMADO</t>
  </si>
  <si>
    <t>65.78.09</t>
  </si>
  <si>
    <t>DOBRADIÇA CONVENCIONAL EM METAL CROMADO 3 1/2" X 2 1/4", SEM ANEL, COM PARAFUSOS, LINHA LEVE (NBR 7178) E=1,5MM, OU EQUIVALENTE</t>
  </si>
  <si>
    <t>65.78.20</t>
  </si>
  <si>
    <t>DOBRADIÇA CONVENCIONAL EM METAL CROMADO 3" X 2 1/2", COM ANEL E PARAFUSOS, LINHA MÉDIA (NBR 7178) E=2MM, OU EQUIVALENTE</t>
  </si>
  <si>
    <t>65.78.32</t>
  </si>
  <si>
    <t>DOBRADIÇA EM LATÃO CROMADO COM MOLA, PARA PORTA DE BANHEIRO, FIXAÇÃO EM MÁRMORE/GRANITO E=3CM, 101,5X70MM OU EQUIVALENTE</t>
  </si>
  <si>
    <t>65.78.90</t>
  </si>
  <si>
    <t>DOBRADIÇA GONZO COM ABA D=1/2"</t>
  </si>
  <si>
    <t>65.80.11</t>
  </si>
  <si>
    <t>PUXADOR CENTRAL, TIPO ALCA, EM ZAMAC CROMADO, COM ROSETAS, COMPRIMENTO *100* MM, PARA PORTA / JANELA EM MADEIRA OU METALICA - INCLUI PARAFUSOS</t>
  </si>
  <si>
    <t>65.81.06</t>
  </si>
  <si>
    <t>TRINCO FERROLHO CHATO 45MM</t>
  </si>
  <si>
    <t>65.82.10</t>
  </si>
  <si>
    <t>ALAVANCA DE ARGOLA, RETA COM CAVALETE, METAL CROMADO L=133MM OU EQUIVALENTE</t>
  </si>
  <si>
    <t>65.84.05</t>
  </si>
  <si>
    <t>RODIZIO TORNEADO DE 1" COM PINO, PARA PORTAS E VENEZIANAS</t>
  </si>
  <si>
    <t>65.85.05</t>
  </si>
  <si>
    <t>CADEADO EM AÇO INOX, LARGURA DE 50 MM, COM HASTE EM AÇO TEMPERADO, SEM MOLA - CHAVES INCLUÍDAS (REF. 43603)</t>
  </si>
  <si>
    <t>65.85.06</t>
  </si>
  <si>
    <t>PORTA CADEADO, 3 1/2", EM AÇO ZINCADO, PARA PORTÃO E JANELA, PARAFUSOS INCLUÍDOS (REF. 5088)</t>
  </si>
  <si>
    <t>65.85.12</t>
  </si>
  <si>
    <t>SUPORTE EM LATÃO CROMADO PARA FIXAÇÃO DE PLACAS DE MÁRMORE/GRANITO 40,5X50X31,5MM OU EQUIVALENTE</t>
  </si>
  <si>
    <t>65.85.30</t>
  </si>
  <si>
    <t>PARAFUSO EM LATÃO CROMADO PARA LINHA MÁRMORE 30MM</t>
  </si>
  <si>
    <t>65.85.35</t>
  </si>
  <si>
    <t>CHAPA EM LATÃO CROMADO PARA FIXAÇÃO DE PLACAS DE MÁRMORE/GRANITO 111,5X50MM ESP=4MM OU EQUIVALENTE</t>
  </si>
  <si>
    <t>65.85.42</t>
  </si>
  <si>
    <t>CANTONEIRA PARA FIXAÇÃO DE PLACAS DE MÁRMORE/GRANITO, EM LATÃO CROMADO 76,5X50MM OU EQUIVALENTE</t>
  </si>
  <si>
    <t>65.87.01</t>
  </si>
  <si>
    <t>CANTONEIRA DE ALUMINIO SEXTAVADO PARA ARREMATES 17,6X14,2MM OU EQUIVALENTE</t>
  </si>
  <si>
    <t>66.01.01</t>
  </si>
  <si>
    <t>LOCACAO DE ANDAIME METALICO TIPO FACHADEIRO, LARGURA DE 1,20 M, ALTURA POR PECA DE 2,0 M, INCLUINDO SAPATAS E ITENS NECESSARIOS A INSTALACAO</t>
  </si>
  <si>
    <t>66.05.05</t>
  </si>
  <si>
    <t>66.05.06</t>
  </si>
  <si>
    <t>66.05.07</t>
  </si>
  <si>
    <t>LOCAÇÃO DE APRUMADOR METÁLICO DE PILAR, COM ALTURA E ÂNGULOS REGULÁVEIS, EXTENSÃO DE 1,50 A 2,80 M</t>
  </si>
  <si>
    <t>66.05.08</t>
  </si>
  <si>
    <t xml:space="preserve">LOCAÇÃO DE BARRA DE ANCORAGEM DE 0,80 A 1,20 M DE EXTENSÃO COM ROSCA DE 5/8”, INCLUINDO PORCA E FLANGE </t>
  </si>
  <si>
    <t>66.05.09</t>
  </si>
  <si>
    <t>LOCAÇÃO DE VIGA SANDUÍCHE METÁLICA VAZADA PARA TRAVAMENTO DE PILARES, ALTURA DE 8 CM, LARGURA DE 6 CM E EXTENSÃO DE 2 M</t>
  </si>
  <si>
    <t>66.05.10</t>
  </si>
  <si>
    <t>LOCAÇÃO DE CRUZETA PARA ESCORA METÁLICA</t>
  </si>
  <si>
    <t>66.05.11</t>
  </si>
  <si>
    <t>VIGA DE ESCORAMENTO H20, DE MADEIRA, PESO DE 5,0 A 5,20 KG/M, COM EXTREMIDADES PLÁSTICAS</t>
  </si>
  <si>
    <t>66.05.55</t>
  </si>
  <si>
    <t>66.06.05</t>
  </si>
  <si>
    <t>CHAPA METALICA DOBRADA/TRAPEZOIDAL No.18</t>
  </si>
  <si>
    <t>66.35.08</t>
  </si>
  <si>
    <t>PERFIL "I" DE ACO LAMINADO, "I" 152 X 22</t>
  </si>
  <si>
    <t>66.35.10</t>
  </si>
  <si>
    <t>PERFIL "I" DE ACO LAMINADO, "I" 203  X  34,3</t>
  </si>
  <si>
    <t>TELHA CERAMICA TIPO FRANCESA, COMPRIMENTO DE *40* CM, RENDIMENTO DE *16* TELHAS/M2 REF 7175</t>
  </si>
  <si>
    <t>67.01.02</t>
  </si>
  <si>
    <t>TELHA CERAMICA TIPO PAULISTA, COMPRIMENTO DE *48* CM, RENDIMENTO DE *26* TELHAS/M2</t>
  </si>
  <si>
    <t>TELHA CERAMICA TIPO PLAN, COMPRIMENTO DE *47* CM, RENDIMENTO DE *26* TELHAS/M2</t>
  </si>
  <si>
    <t>67.02.10</t>
  </si>
  <si>
    <t>67.02.11</t>
  </si>
  <si>
    <t>TELHA ONDUL. FIBROCIM. L=1,10M, E=6MM, C=1,22M</t>
  </si>
  <si>
    <t>67.02.14</t>
  </si>
  <si>
    <t>TELHA ONDUL.FIBROC. 1,10X1,53M E=5MM TROPICAL/EQUIVALENTE</t>
  </si>
  <si>
    <t>67.02.23</t>
  </si>
  <si>
    <t>TELHA ONDULADA DE FIBROCIMENTO E= 8MM 1,10X1,22M</t>
  </si>
  <si>
    <t>67.04.03</t>
  </si>
  <si>
    <t>67.08.01</t>
  </si>
  <si>
    <t>FORRO EM PVC LARG= 20CM COR BRANCA COLOCADO</t>
  </si>
  <si>
    <t>67.15.01</t>
  </si>
  <si>
    <t>67.15.06</t>
  </si>
  <si>
    <t>67.15.40</t>
  </si>
  <si>
    <t>CUMEEIRA NORMAL PARA KALHETAO  9%</t>
  </si>
  <si>
    <t>67.16.01</t>
  </si>
  <si>
    <t>CUMEEIRA GALVANIZADA TRAPEZOIDAL E=0,5MM</t>
  </si>
  <si>
    <t>67.20.18</t>
  </si>
  <si>
    <t>GANCHO 1/4"x250 MM</t>
  </si>
  <si>
    <t>67.20.24</t>
  </si>
  <si>
    <t>PARAFUSO C/ ROSCA SOBERBA 4,8 X 75 MM</t>
  </si>
  <si>
    <t>67.20.25</t>
  </si>
  <si>
    <t>67.20.26</t>
  </si>
  <si>
    <t>67.20.75</t>
  </si>
  <si>
    <t>CONJUNTO DE VEDACAO ELASTICA PARA TELHA ONDULADA</t>
  </si>
  <si>
    <t>67.20.95</t>
  </si>
  <si>
    <t>MASSA DE VEDACAO</t>
  </si>
  <si>
    <t>67.61.01</t>
  </si>
  <si>
    <t>FORRO DE GESSO LISO 60X60CM COLOCADO (ACIMA 100M2), EXCLUSIVE TABICA</t>
  </si>
  <si>
    <t>67.61.03</t>
  </si>
  <si>
    <t>FORRO DE GESSO ACARTONADO 60X200CM COLOCADO&gt;=100M2, EXCLUSIVE TABICA</t>
  </si>
  <si>
    <t>67.85.10</t>
  </si>
  <si>
    <t>CALHA / RUFO DE CHAPA GALV. No.22 GSG, DESENV=1.0M</t>
  </si>
  <si>
    <t>67.85.20</t>
  </si>
  <si>
    <t>CALHA / RUFO DE CHAPA GALV. No.24 GSG, DESENV=1.0M</t>
  </si>
  <si>
    <t>67.85.30</t>
  </si>
  <si>
    <t>CALHA / RUFO DE CHAPA GALV. No.26 GSG, DESENV=1.0M</t>
  </si>
  <si>
    <t>67.85.90</t>
  </si>
  <si>
    <t>REBITE No. 10</t>
  </si>
  <si>
    <t>67.85.95</t>
  </si>
  <si>
    <t>SOLDA BRANCA 50x50</t>
  </si>
  <si>
    <t>68.01.25</t>
  </si>
  <si>
    <t>68.01.30</t>
  </si>
  <si>
    <t>68.07.06</t>
  </si>
  <si>
    <t>CIMENTO ASFALTICO DE PETROLEO A GRANEL (CAP) 50/70 (COLETADO NA ANP ACRESCIDO DE ICMS)</t>
  </si>
  <si>
    <t>68.09.14</t>
  </si>
  <si>
    <t>EMULSAO ASFALTICA CATIONICA RL-1C PARA USO EM PAVIMENTACAO ASFALTICA (COLETADO NA ANP ACRESCIDO DE ICMS)</t>
  </si>
  <si>
    <t>68.09.20</t>
  </si>
  <si>
    <t>EMULSAO ASFALTICA CATIONICA RR-1C PARA USO EM PAVIMENTACAO ASFALTICA (COLETADO NA ANP ACRESCIDO DE ICMS)</t>
  </si>
  <si>
    <t>68.20.01</t>
  </si>
  <si>
    <t>TRANSPORTE DE EQUIPAMENTOS EM CAMINHAO TRUCADO</t>
  </si>
  <si>
    <t>68.20.02</t>
  </si>
  <si>
    <t>TRANSPORTE DE EQUIP. EM CARRETA SEMI REBOQ. 2 EIXO</t>
  </si>
  <si>
    <t>71.01.05</t>
  </si>
  <si>
    <t>71.01.07</t>
  </si>
  <si>
    <t>TABUA DE PINUS EXP.= 1" L=25 CM</t>
  </si>
  <si>
    <t>71.01.08</t>
  </si>
  <si>
    <t>SARRAFO DE PINUS 2,5CM X 7,5 CM REF 4517</t>
  </si>
  <si>
    <t>71.01.09</t>
  </si>
  <si>
    <t>TÁBUA DE PINUS 2,5CM X 20 CM REF 6193</t>
  </si>
  <si>
    <t>71.01.10</t>
  </si>
  <si>
    <t>71.01.11</t>
  </si>
  <si>
    <t>TÁBUA DE MADEIRA DE REFLORESTAMENTO APARELHADA E=2,5 L=20 CM (1"X12")</t>
  </si>
  <si>
    <t>71.02.20</t>
  </si>
  <si>
    <t>PRANCHAO DE PARAJU</t>
  </si>
  <si>
    <t>71.04.01</t>
  </si>
  <si>
    <t>PECA DE PARAJU BRUTA 13,5X5,5 CM</t>
  </si>
  <si>
    <t>71.04.02</t>
  </si>
  <si>
    <t>PECA DE PARAJU BRUTA 10,5X5,5 CM</t>
  </si>
  <si>
    <t>71.04.03</t>
  </si>
  <si>
    <t>PECA DE PARAJU BRUTO  6X5,5 CM</t>
  </si>
  <si>
    <t>71.04.04</t>
  </si>
  <si>
    <t>CAIBRO DE PARAJU BRUTO 5,5X4 CM</t>
  </si>
  <si>
    <t>71.04.05</t>
  </si>
  <si>
    <t>71.04.08</t>
  </si>
  <si>
    <t>71.04.09</t>
  </si>
  <si>
    <t>PEÇA DE MADEIRA DE REFLORESTAMENTO 7,5X7,5 CM</t>
  </si>
  <si>
    <t>71.04.10</t>
  </si>
  <si>
    <t>PEÇA DE MADEIRA DE REFLORESTAMENTO 2,5X7,5 CM</t>
  </si>
  <si>
    <t>71.14.06</t>
  </si>
  <si>
    <t>71.14.08</t>
  </si>
  <si>
    <t>71.14.14</t>
  </si>
  <si>
    <t>71.14.15</t>
  </si>
  <si>
    <t>CHAPA DE MADEIRA COMPENSADA RESINADA PARA FORMA DE CONCRETO, DE *2,2 X 1,1* M, E = 18 MM</t>
  </si>
  <si>
    <t>71.15.03</t>
  </si>
  <si>
    <t>71.15.06</t>
  </si>
  <si>
    <t>CHAPA DE MADEIRA COMPENSADA PLASTIFICADA PARA FORMA DE CONCRETO, DE 2,20 X 1,10 M, E = 18 MM</t>
  </si>
  <si>
    <t>71.30.04</t>
  </si>
  <si>
    <t>MADEIRA ROLICA D=  6 A 10 CM COMPRIMENTO 6 METROS</t>
  </si>
  <si>
    <t>71.30.06</t>
  </si>
  <si>
    <t>MADEIRA ROLICA D= 11 A 15 CM COMPRIMENTO 6 METROS</t>
  </si>
  <si>
    <t>71.50.01</t>
  </si>
  <si>
    <t>FORRO DE ANGELIM L=10 E=1,0CM</t>
  </si>
  <si>
    <t>71.50.05</t>
  </si>
  <si>
    <t>72.10.01</t>
  </si>
  <si>
    <t>DISCO DIAMANTADO D=14" PRECISION OU EQUIVALENTE</t>
  </si>
  <si>
    <t>73.02.01</t>
  </si>
  <si>
    <t>73.02.02</t>
  </si>
  <si>
    <t>73.02.03</t>
  </si>
  <si>
    <t>73.02.04</t>
  </si>
  <si>
    <t>73.02.05</t>
  </si>
  <si>
    <t>73.02.06</t>
  </si>
  <si>
    <t>73.02.07</t>
  </si>
  <si>
    <t>73.02.08</t>
  </si>
  <si>
    <t>73.02.09</t>
  </si>
  <si>
    <t>73.03.03</t>
  </si>
  <si>
    <t>73.03.04</t>
  </si>
  <si>
    <t>73.03.05</t>
  </si>
  <si>
    <t>73.03.06</t>
  </si>
  <si>
    <t>73.03.07</t>
  </si>
  <si>
    <t>73.03.08</t>
  </si>
  <si>
    <t>73.03.09</t>
  </si>
  <si>
    <t>73.03.10</t>
  </si>
  <si>
    <t>73.03.11</t>
  </si>
  <si>
    <t>73.03.48</t>
  </si>
  <si>
    <t>73.03.49</t>
  </si>
  <si>
    <t>73.03.56</t>
  </si>
  <si>
    <t>73.03.57</t>
  </si>
  <si>
    <t>73.03.58</t>
  </si>
  <si>
    <t>73.05.50</t>
  </si>
  <si>
    <t>ADAPTADOR SOLDÁVEL LONGO C/FLANGES LIVRES P/CX D´ÁGUA D= 75MM (2 1/2")</t>
  </si>
  <si>
    <t>73.05.51</t>
  </si>
  <si>
    <t>ADAPTADOR SOLDÁVEL CURTO C/FLANGES LIVRES P/CX D´ÁGUA D= 20MM (1/2")</t>
  </si>
  <si>
    <t>73.05.52</t>
  </si>
  <si>
    <t>ADAPTADOR SOLDÁVEL CURTO C/FLANGES LIVRES P/CX D´ÁGUA D= 25MM (3/4")</t>
  </si>
  <si>
    <t>73.05.53</t>
  </si>
  <si>
    <t>ADAPTADOR SOLDÁVEL CURTO C/FLANGES LIVRES P/CX D´ÁGUA D= 32MM (1")</t>
  </si>
  <si>
    <t>73.05.54</t>
  </si>
  <si>
    <t>ADAPTADOR SOLDÁVEL CURTO C/FLANGES LIVRES P/CX D´ÁGUA D= 40MM (1 1/4")</t>
  </si>
  <si>
    <t>73.05.55</t>
  </si>
  <si>
    <t>ADAPTADOR SOLDÁVEL CURTO C/FLANGES LIVRES P/CX D´ÁGUA D= 50MM (1 1/2")</t>
  </si>
  <si>
    <t>73.05.56</t>
  </si>
  <si>
    <t>ADAPTADOR SOLDÁVEL CURTO C/FLANGES LIVRES P/CX D´ÁGUA D= 60MM (2")</t>
  </si>
  <si>
    <t>73.06.05</t>
  </si>
  <si>
    <t>FLANGE GALVANIZADO D=1"</t>
  </si>
  <si>
    <t>73.07.12</t>
  </si>
  <si>
    <t>TUBO DE COBRE CLASSE E DN 15MM (1/2")</t>
  </si>
  <si>
    <t>73.07.13</t>
  </si>
  <si>
    <t>TUBO DE COBRE CLASSE E DN 22MM (3/4")</t>
  </si>
  <si>
    <t>73.07.14</t>
  </si>
  <si>
    <t>TUBO DE COBRE CLASSE E DN 28MM (1")</t>
  </si>
  <si>
    <t>73.07.15</t>
  </si>
  <si>
    <t>TUBO DE COBRE CLASSE E DN 35MM (1 1/4")</t>
  </si>
  <si>
    <t>73.07.18</t>
  </si>
  <si>
    <t>TUBO DE COBRE CLASSE E DN 42MM (1 1/2")</t>
  </si>
  <si>
    <t>73.07.19</t>
  </si>
  <si>
    <t>TUBO DE COBRE CLASSE A DN 15MM (1/2") REF 39747</t>
  </si>
  <si>
    <t>73.07.20</t>
  </si>
  <si>
    <t>TUBO DE COBRE CLASSE A DN 22MM (3/4") REF 39748</t>
  </si>
  <si>
    <t>73.07.21</t>
  </si>
  <si>
    <t>TUBO DE COBRE CLASSE A DN 28MM (1") REF 39749</t>
  </si>
  <si>
    <t>73.20.05</t>
  </si>
  <si>
    <t>TUBO EM PVC PERFURADO CORRUGADO PARA DRENAGEM DN 6" 160MM</t>
  </si>
  <si>
    <t>73.20.06</t>
  </si>
  <si>
    <t>TUBO EM PVC PERFURADO CORRUGADO PARA DRENAGEM DN 8" 200MM</t>
  </si>
  <si>
    <t>73.23.01</t>
  </si>
  <si>
    <t>TUBO CORRUGADO PEAD NÃO PERFURADO, PAREDE DUPLA, INTERNA LISA, DN 300MM (NBR 21138-3) SN-4 OU EQUIVALENTE</t>
  </si>
  <si>
    <t>73.23.04</t>
  </si>
  <si>
    <t xml:space="preserve">TUBO CORRUGADO PEAD NÃO PERFURADO, PAREDE DUPLA, INTERNA LISA, DN 600MM (NBR 21138-3) SN-4 OU EQUIVALENTE </t>
  </si>
  <si>
    <t>73.23.08</t>
  </si>
  <si>
    <t xml:space="preserve">TUBO CORRUGADO PEAD NÃO PERFURADO, PAREDE DUPLA, INTERNA LISA, DN 1200MM (NBR 21138-3) SN-4 OU EQUIVALENTE </t>
  </si>
  <si>
    <t>73.23.10</t>
  </si>
  <si>
    <t>TUBO CORRUGADO PEAD NÃO PERFURADO, PAREDE DUPLA, INTERNA LISA, DN 400MM (NBR 21138-3) SN-4 OU EQUIVALENTE</t>
  </si>
  <si>
    <t>73.23.11</t>
  </si>
  <si>
    <t>TUBO CORRUGADO PEAD NÃO PERFURADO, PAREDE DUPLA, INTERNA LISA, DN 800MM (NBR 21138-3) SN-4 OU EQUIVALENTE</t>
  </si>
  <si>
    <t>73.24.02</t>
  </si>
  <si>
    <t>TUBO PVC ESGOTO P/B SERIE NORMAL (NBR 5688) D= 50MM X 6M</t>
  </si>
  <si>
    <t>73.24.03</t>
  </si>
  <si>
    <t>TUBO PVC ESGOTO P/B SERIE NORMAL (NBR 5688) D= 75MM X 6M</t>
  </si>
  <si>
    <t>73.24.04</t>
  </si>
  <si>
    <t>TUBO PVC ESGOTO P/B SERIE NORMAL (NBR 5688) D= 100MM X 6M</t>
  </si>
  <si>
    <t>73.24.05</t>
  </si>
  <si>
    <t>TUBO PVC ESGOTO P/B SERIE NORMAL (NBR 5688) D= 150MM X 6M</t>
  </si>
  <si>
    <t>73.24.06</t>
  </si>
  <si>
    <t>TUBO PVC ESGOTO P/B SERIE NORMAL (NBR 5688) D= 200MM X 6M</t>
  </si>
  <si>
    <t>73.24.07</t>
  </si>
  <si>
    <t>TUBO PVC ESGOTO P/B SERIE LEVE D= 250MM X 6M</t>
  </si>
  <si>
    <t>73.24.25</t>
  </si>
  <si>
    <t>TUBO PVC ESGOTO P/B SOLDÁVEL SERIE NORMAL (NBR 5688) D= 40MM X 6M</t>
  </si>
  <si>
    <t>73.24.33</t>
  </si>
  <si>
    <t>TUBO PVC ESGOTO P/B SERIE REFORÇADA (NBR 5688) D= 75MM X 6M</t>
  </si>
  <si>
    <t>73.24.34</t>
  </si>
  <si>
    <t>TUBO PVC ESGOTO P/B SERIE REFORÇADA (NBR 5688) D= 100MM X 6M</t>
  </si>
  <si>
    <t>73.24.35</t>
  </si>
  <si>
    <t>TUBO PVC ESGOTO P/B SERIE REFORÇADA (NBR 5688) D= 150MM X 6M</t>
  </si>
  <si>
    <t>73.24.51</t>
  </si>
  <si>
    <t>TUBO PVC ESGOTO D=  50MM X 6M PLASTUBOS</t>
  </si>
  <si>
    <t>73.24.52</t>
  </si>
  <si>
    <t>TUBO PVC ESGOTO D=  75MM X 6M PLASTUBOS</t>
  </si>
  <si>
    <t>73.24.53</t>
  </si>
  <si>
    <t>TUBO PVC ESGOTO D= 100MM X 6M PLASTUBOS</t>
  </si>
  <si>
    <t>73.24.63</t>
  </si>
  <si>
    <t>TUBO PVC COLETOR ESGOTO COR OCRE LISO JE NBR-7362 D= 100MM X 6M</t>
  </si>
  <si>
    <t>73.24.64</t>
  </si>
  <si>
    <t>TUBO PVC COLETOR ESGOTO COR OCRE LISO JE NBR-7362 D= 150MM X 6M</t>
  </si>
  <si>
    <t>73.24.65</t>
  </si>
  <si>
    <t>TUBO PVC COLETOR ESGOTO COR OCRE LISO JE NBR-7362 D= 200MM X 6M</t>
  </si>
  <si>
    <t>73.24.66</t>
  </si>
  <si>
    <t>TUBO PVC COLETOR ESGOTO COR OCRE LISO JE NBR-7362 D= 250MM X 6M</t>
  </si>
  <si>
    <t>73.24.67</t>
  </si>
  <si>
    <t>TUBO PVC COLETOR ESGOTO COR OCRE LISO JE NBR-7362 D= 300MM X 6M</t>
  </si>
  <si>
    <t>73.24.69</t>
  </si>
  <si>
    <t>TUBO PVC COLETOR ESGOTO COR OCRE LISO JE NBR-7362 D= 400MM X 6M</t>
  </si>
  <si>
    <t>73.27.02</t>
  </si>
  <si>
    <t>ANEL DE BORRACHA P/TUBO PVC ESGOTO SÉRIE NORMAL DN 50MM</t>
  </si>
  <si>
    <t>73.27.03</t>
  </si>
  <si>
    <t>ANEL DE BORRACHA P/TUBO PVC ESGOTO SÉRIE NORMAL DN 75MM</t>
  </si>
  <si>
    <t>73.27.04</t>
  </si>
  <si>
    <t>ANEL DE BORRACHA P/TUBO PVC ESGOTO SÉRIE NORMAL DN 100MM</t>
  </si>
  <si>
    <t>73.27.11</t>
  </si>
  <si>
    <t>ANEL DE BORRACHA P/TUBO PVC ESGOTO SÉRIE NORMAL DN 150MM</t>
  </si>
  <si>
    <t>73.27.12</t>
  </si>
  <si>
    <t>ANEL DE BORRACHA P/TUBO PVC ESGOTO SÉRIE NORMAL DN 200MM</t>
  </si>
  <si>
    <t>73.33.02</t>
  </si>
  <si>
    <t>CAIXA D'AGUA DE POLIETILENO COM TAMPA 310 L</t>
  </si>
  <si>
    <t>73.33.03</t>
  </si>
  <si>
    <t>CAIXA D'AGUA DE POLIETILENO COM TAMPA 500 L</t>
  </si>
  <si>
    <t>73.33.04</t>
  </si>
  <si>
    <t>CAIXA D'AGUA DE POLIETILENO COM TAMPA 1000 L</t>
  </si>
  <si>
    <t>73.34.16</t>
  </si>
  <si>
    <t>CAIXA D'AGUA 8000L EM FIBRA DE VIDRO COM TAMPA</t>
  </si>
  <si>
    <t>73.40.02</t>
  </si>
  <si>
    <t>BRACO P/CHUVEIRO 1/2" X 0,40M 1781 PERFLEX CROMADO OU EQUIVALENTE</t>
  </si>
  <si>
    <t>73.40.03</t>
  </si>
  <si>
    <t>BRACO PARA CHUVEIRO PVC 1/2" 40 CM LORENZETTI OU EQUIVALENTE</t>
  </si>
  <si>
    <t>73.40.07</t>
  </si>
  <si>
    <t>CHUVEIRO ARTICULADO PICCOLO 1991 CROMADO FABRIMAR OU EQUIVALENTE</t>
  </si>
  <si>
    <t>73.40.29</t>
  </si>
  <si>
    <t>CHUVEIRO MAX DUCHA LORENZETI OU EQUIVALENTE</t>
  </si>
  <si>
    <t>73.40.30</t>
  </si>
  <si>
    <t>CHUVEIRO LORENZETT TRADICAO CROMADO - 110 V OU EQUIVALENTE</t>
  </si>
  <si>
    <t>73.40.32</t>
  </si>
  <si>
    <t>DUCHINHA HIGIENICA ACQUA-JET 2195 DL FABRIMAR OU EQUIVALENTE</t>
  </si>
  <si>
    <t>73.41.03</t>
  </si>
  <si>
    <t>LIGACAO FLEXIVEL 1/2"X0,40M 4607-40 MXF FABRIMAR OU EQUIVALENTE</t>
  </si>
  <si>
    <t>73.41.40</t>
  </si>
  <si>
    <t>ENGATE NO.3 C= 30CM,(CIPLA 305 OU EQUIVALENTE) PVC</t>
  </si>
  <si>
    <t>73.41.43</t>
  </si>
  <si>
    <t>TORNEIRA R. 1152 - JUNIOR  D= 1/2" FABRIMAR OU EQUIVALENTE</t>
  </si>
  <si>
    <t>73.41.62</t>
  </si>
  <si>
    <t>TUBO P/ VALV.DESCARGA No.18 C/ ADAP. 1 1/2", CIPLA OU EQUIVALENTE</t>
  </si>
  <si>
    <t>73.41.64</t>
  </si>
  <si>
    <t>73.41.71</t>
  </si>
  <si>
    <t>TUBO LIGAÇAO AGUA-VASO METAL CROM. C /SOBRECANOPLA</t>
  </si>
  <si>
    <t>73.41.73</t>
  </si>
  <si>
    <t>73.41.81</t>
  </si>
  <si>
    <t>BOLSA DE LIGACAO 340 D= 1 1/2", CIPLA OU EQUIVALENTE</t>
  </si>
  <si>
    <t>73.42.25</t>
  </si>
  <si>
    <t>GRELHA/PORTA GRELHA ACO INOX.FECHO GIRAT.150X150MM</t>
  </si>
  <si>
    <t>73.42.26</t>
  </si>
  <si>
    <t>GRELHA/PORTA GRELHA ACO INOX.FECHO GIRAT.100X100MM</t>
  </si>
  <si>
    <t>73.42.31</t>
  </si>
  <si>
    <t>RALO GRELHA CROMADA 0,10X0,10M MOLDENOX 118 A OU EQUIVALENTE</t>
  </si>
  <si>
    <t>73.42.32</t>
  </si>
  <si>
    <t>RALO GRELHA CROMADA 0,15X0,15M MOLDENOX 118 A OU EQUIVALENTE</t>
  </si>
  <si>
    <t>73.42.33</t>
  </si>
  <si>
    <t>TAMPA CEGA EM INOX PARA CAIXA SIFONADA 150X150MM</t>
  </si>
  <si>
    <t>73.45.11</t>
  </si>
  <si>
    <t>REG.PRESSAO C/ACABAM. REF.C-1416 DL D=1/2"FABRIMAR OU EQUIVALENTE</t>
  </si>
  <si>
    <t>73.45.12</t>
  </si>
  <si>
    <t>REG.PRESSAO C/ACABAM. REF.C-1416 DL D=3/4"FABRIMAR OU EQUIVALENTE</t>
  </si>
  <si>
    <t>73.45.15</t>
  </si>
  <si>
    <t>REGISTRO P/ GAS D= 1/2" NTP X 3/8" BM OU EQUIVALENTE</t>
  </si>
  <si>
    <t>73.46.01</t>
  </si>
  <si>
    <t>REGISTRO DE GAVETA BRUTO 1510-B 1/2" FABRIMAR OU EQUIVALENTE</t>
  </si>
  <si>
    <t>73.46.02</t>
  </si>
  <si>
    <t>REGISTRO DE GAVETA BRUTO 1510-B 3/4" FABRIMAR OU EQUIVALENTE</t>
  </si>
  <si>
    <t>73.46.03</t>
  </si>
  <si>
    <t>REGISTRO DE GAVETA BRUTO 1510-B   1" FABRIMAR OU EQUIVALENTE</t>
  </si>
  <si>
    <t>73.46.04</t>
  </si>
  <si>
    <t>REGISTRO DE GAVETA BRUTO 1510-B 1 1/4" FABRIMAR OU EQUIVALENTE</t>
  </si>
  <si>
    <t>73.46.05</t>
  </si>
  <si>
    <t>REGISTRO DE GAVETA BRUTO 1510-B 1 1/2" FABRIMAR OU EQUIVALENTE</t>
  </si>
  <si>
    <t>73.46.06</t>
  </si>
  <si>
    <t>REGISTRO DE GAVETA BRUTO 1510-B   2" FABRIMAR OU EQUIVALENTE</t>
  </si>
  <si>
    <t>73.46.07</t>
  </si>
  <si>
    <t>REGISTRO DE GAVETA BRUTO 1502-B 2 1/2" DECA OU EQUIVALENTE</t>
  </si>
  <si>
    <t>73.46.08</t>
  </si>
  <si>
    <t>REGISTRO DE GAVETA BRUTO 1502-B 3" DECA OU EQUIVALENTE</t>
  </si>
  <si>
    <t>73.46.09</t>
  </si>
  <si>
    <t>REGISTRO DE GAVETA BRUTO 1502-B 4" DECA OU EQUIVALENTE</t>
  </si>
  <si>
    <t>73.46.40</t>
  </si>
  <si>
    <t>REGISTRO GAVETA C/ACABAM. C-1509-DL D=1/2"FABRIMAR OU EQUIVALENTE</t>
  </si>
  <si>
    <t>73.46.41</t>
  </si>
  <si>
    <t>REGISTRO GAVETA C/ACABAM. C-1509 DL D=3/4 FABRIMAR OU EQUIVALENTE</t>
  </si>
  <si>
    <t>73.46.42</t>
  </si>
  <si>
    <t>REGISTRO GAVETA C/ACABAM. C-1509-DL D=1"  FABRIMAR OU EQUIVALENTE</t>
  </si>
  <si>
    <t>73.46.44</t>
  </si>
  <si>
    <t>REG GAVETA C/ACAB.C-1509-DL D=1 1/2"FABRIM./EQUIVALENTE</t>
  </si>
  <si>
    <t>73.49.04</t>
  </si>
  <si>
    <t>REGISTRO DE GAS D=1/2" PARA FOGAO INDUSTRIAL</t>
  </si>
  <si>
    <t>73.49.10</t>
  </si>
  <si>
    <t>REGISTRO GLOBO COMUM RETO D= 13 MM (1/2")</t>
  </si>
  <si>
    <t>73.49.12</t>
  </si>
  <si>
    <t>REGISTRO GLOBO COMUM RETO D= 25 MM (1")</t>
  </si>
  <si>
    <t>73.49.20</t>
  </si>
  <si>
    <t>REGISTRO GLOBO ANGULAR D= 63 MM (2 1/2")</t>
  </si>
  <si>
    <t>73.50.03</t>
  </si>
  <si>
    <t>SIFAO P/LAVATORIO DE COPO REGULAVEL 1X1 1/2" SIGMA OU EQUIVALENTE REF 6136</t>
  </si>
  <si>
    <t>73.50.04</t>
  </si>
  <si>
    <t>SIFAO P/PIA DE COPO REGULAVEL 1 1/2X1 1/2"   SIGMA OU EQUIVALENTE</t>
  </si>
  <si>
    <t>73.51.01</t>
  </si>
  <si>
    <t>TORNEIRA COZINHA BANCA SAIDA LAT.1167-P 1/2" FABRI OU EQUIVALENTE</t>
  </si>
  <si>
    <t>73.51.02</t>
  </si>
  <si>
    <t>TORNEIRA MISTURADOR P/ LAVATORIO REF.217406 DOCOL OU EQUIVALENTE</t>
  </si>
  <si>
    <t>73.51.04</t>
  </si>
  <si>
    <t>TORNEIRA COZINHA BANCA SAIDA LAT.1167-DL 1/2" FABR OU EQUIVALENTE</t>
  </si>
  <si>
    <t>73.51.05</t>
  </si>
  <si>
    <t>TORNEIRA COZINHA PAREDE SAIDA LAT.1168-DL 1/2"FABR OU EQUIVALENTE</t>
  </si>
  <si>
    <t>73.51.07</t>
  </si>
  <si>
    <t>TORNEIRA COZINHA PAREDE 1157-P 1/2"FABRI OU EQUIVALENTE</t>
  </si>
  <si>
    <t>73.51.08</t>
  </si>
  <si>
    <t>TORNEIRA COZINHA MISTURADOR BANCA 1256-DL FABRIMAR OU EQUIVALENTE</t>
  </si>
  <si>
    <t>73.51.09</t>
  </si>
  <si>
    <t>TORNEIRA COZINHA MISTURADOR PAREDE 1258-DL FABRIM. OU EQUIVALENTE</t>
  </si>
  <si>
    <t>73.51.10</t>
  </si>
  <si>
    <t>TORNEIRA COZINHA PAREDE TOP JET 1171-DL 1/2" FABRI OU EQUIVALENTE</t>
  </si>
  <si>
    <t>73.51.11</t>
  </si>
  <si>
    <t>TORNEIRA P/ PIA COZ.  LINHA PERTUTTI DOCOL OU EQUIVALENTE</t>
  </si>
  <si>
    <t>73.51.12</t>
  </si>
  <si>
    <t>TORNEIRA TANQUE 1153-MY D= 1/2" FABRIMAR OU EQUIVALENTE</t>
  </si>
  <si>
    <t>73.51.15</t>
  </si>
  <si>
    <t>TORN. PRESSAO PRESMATIC REF. 17160606 DOCOL OU EQUIVALENTE</t>
  </si>
  <si>
    <t>73.51.16</t>
  </si>
  <si>
    <t>TORN. PRESSAO PRESMATIC BENEFIT REF.490706 DOCOL OU EQUIVALENTE</t>
  </si>
  <si>
    <t>73.51.17</t>
  </si>
  <si>
    <t>TORNEIRA P/ LAVATORIO LINHA PERTUTTI DOCOL OU EQUIVALENTE</t>
  </si>
  <si>
    <t>73.51.19</t>
  </si>
  <si>
    <t>TORNEIRA LAVATORIO 1190-DL 1/2" FABRIMAR OU EQUIVALENTE</t>
  </si>
  <si>
    <t>73.51.20</t>
  </si>
  <si>
    <t>TORNEIRA AQUAPRESS ANTIVANDALISMO 1180-AV FABRIMAR OU EQUIVALENTE</t>
  </si>
  <si>
    <t>73.51.22</t>
  </si>
  <si>
    <t>TORNEIRA DE BOIA 1350 D= 1/2" DECA OU EQUIVALENTE</t>
  </si>
  <si>
    <t>73.51.23</t>
  </si>
  <si>
    <t>TORNEIRA DE BOIA 1350 D= 3/4" DECA OU EQUIVALENTE</t>
  </si>
  <si>
    <t>73.51.24</t>
  </si>
  <si>
    <t>TORNEIRA DE BOIA 1350 D=   1" DECA OU EQUIVALENTE</t>
  </si>
  <si>
    <t>73.51.28</t>
  </si>
  <si>
    <t>TORNEIRA JARDIM 1128-MY 1/2" FABRIMAR OU EQUIVALENTE</t>
  </si>
  <si>
    <t>73.51.29</t>
  </si>
  <si>
    <t>TORNEIRA JARDIM 1128-MY 3/4" FABRIMAR OU EQUIVALENTE</t>
  </si>
  <si>
    <t>73.51.38</t>
  </si>
  <si>
    <t>CHAVE BOIA AUTOM.20A P/ RESERVATORIO (LENZ) OU EQUIVALENTE</t>
  </si>
  <si>
    <t>73.51.41</t>
  </si>
  <si>
    <t>TORNEIRA BOIA PARA CX. D´AGUA  3/4", PLENA OU EQUIVALENTE</t>
  </si>
  <si>
    <t>73.51.42</t>
  </si>
  <si>
    <t>TORNEIRA DE LIMPEZA 1128 JR D=1/2" FABRIMAR OU EQUIVALENTE</t>
  </si>
  <si>
    <t>73.51.44</t>
  </si>
  <si>
    <t>TORNEIRA P/ TANQUE 1153-JR 1/2" FABRIMAR OU EQUIVALENTE</t>
  </si>
  <si>
    <t>73.51.52</t>
  </si>
  <si>
    <t>TORNEIRA PARA LAVATORIO REF.1194-AS 1/2" FABRIMAR OU EQUIVALENTE</t>
  </si>
  <si>
    <t>73.51.53</t>
  </si>
  <si>
    <t>TORNEIRA P/ LAVAT. REF.1194- 1/2"INNOVARE FABRIMAR OU EQUIVALENTE</t>
  </si>
  <si>
    <t>73.52.01</t>
  </si>
  <si>
    <t>ACABAM.P/VALV. DESCARGA  ANTIVANDALISMO DOCOL 11/2 OU EQUIVALENTE</t>
  </si>
  <si>
    <t>73.52.02</t>
  </si>
  <si>
    <t>VALVULA P/PIA 3 1/2X1 1/2" 1623 CROMADO DARLIFLEX OU EQUIVALENTE</t>
  </si>
  <si>
    <t>73.52.04</t>
  </si>
  <si>
    <t>VALVULA P/LAVATORIO C/LADRAO 1603 7/8 DARLIFLEX OU EQUIVALENTE</t>
  </si>
  <si>
    <t>73.52.05</t>
  </si>
  <si>
    <t>VALVULA P/ LAVATORIO 1601 FABRIMAR OU EQUIVALENTE</t>
  </si>
  <si>
    <t>73.52.07</t>
  </si>
  <si>
    <t>VALVULA P/TANQUE 1 1/4" 1606 CROMADA DARLIFLEX OU EQUIVALENTE</t>
  </si>
  <si>
    <t>73.52.09</t>
  </si>
  <si>
    <t>VALVULA P/ MICTORIO PRESMATIC SIMPLES D=1/2" DOCOL OU EQUIVALENTE</t>
  </si>
  <si>
    <t>73.52.11</t>
  </si>
  <si>
    <t>VALVULA DE RETENÇAO PE C/CRIVO FABRIMAR D= 3/4" OU EQUIVALENTE</t>
  </si>
  <si>
    <t>73.52.12</t>
  </si>
  <si>
    <t>VALVULA DE RETENÇAO PE C/CRIVO FABRIMAR D= 1" OU EQUIVALENTE</t>
  </si>
  <si>
    <t>73.52.13</t>
  </si>
  <si>
    <t>VALVULA DE RETENÇAO PE C/CRIVO FABRIMAR D= 1 1/2" OU EQUIVALENTE</t>
  </si>
  <si>
    <t>73.52.14</t>
  </si>
  <si>
    <t>VALVULA DE RETENÇAO PE C/CRIVO FABRIMAR D= 2" OU EQUIVALENTE</t>
  </si>
  <si>
    <t>73.52.15</t>
  </si>
  <si>
    <t>VALVULA DE RETENÇAO  UNIVERSAL FABRIMAR D= 3/4" OU EQUIVALENTE</t>
  </si>
  <si>
    <t>73.52.16</t>
  </si>
  <si>
    <t>VALVULA DE RETENÇAO  UNIVERSAL FABRIMAR D= 1" OU EQUIVALENTE</t>
  </si>
  <si>
    <t>73.52.17</t>
  </si>
  <si>
    <t>VALVULA DE RETENÇAO  UNIVERSAL FABRIMAR D= 1 1/2" OU EQUIVALENTE</t>
  </si>
  <si>
    <t>73.52.18</t>
  </si>
  <si>
    <t>VALVULA DE RETENÇAO  UNIVERSAL FABRIMAR D= 2" OU EQUIVALENTE</t>
  </si>
  <si>
    <t>73.52.20</t>
  </si>
  <si>
    <t>VALVULA DESGARGA 3650 CR,C/ ACAB D=1 1/2" FABRIMAR OU EQUIVALENTE REF 10228</t>
  </si>
  <si>
    <t>73.52.30</t>
  </si>
  <si>
    <t>VALVULA DE ESFERA EM LATAO D=1/2" BSP (AGUA)</t>
  </si>
  <si>
    <t>73.52.40</t>
  </si>
  <si>
    <t>VALVULA RETENÇAO HORIZONTAL PORTINHOLA 13MM - 1/2"</t>
  </si>
  <si>
    <t>73.52.44</t>
  </si>
  <si>
    <t>ACABAM. BENEFIT DOCOL PORTAD. NECESS. P/VALV. DESC OU EQUIVALENTE</t>
  </si>
  <si>
    <t>73.52.45</t>
  </si>
  <si>
    <t>VALVULA DE DESCARGA 1 1/2" DOCOL OU EQUIVALENTE REF 10228</t>
  </si>
  <si>
    <t>73.52.46</t>
  </si>
  <si>
    <t>VALVULA RETENÇAO HORIZONTAL PORTINHOLA 63MM-2 1/2"</t>
  </si>
  <si>
    <t>73.52.74</t>
  </si>
  <si>
    <t>VALVULA PVC PARA LAVATORIO SEM UNHO No.11</t>
  </si>
  <si>
    <t>73.52.80</t>
  </si>
  <si>
    <t>VALVULA REGULADORA GAS P/FOGAO INDUS.1ESTAGIO 20KG</t>
  </si>
  <si>
    <t>73.52.81</t>
  </si>
  <si>
    <t>TE REVERSIVEL PARA 2 BOTIJOES ALIANCA OU EQUIVALENTE</t>
  </si>
  <si>
    <t>73.54.01</t>
  </si>
  <si>
    <t>KIT PADRAO COPASA 1/2" DE METAL OU EQUIVALENTE</t>
  </si>
  <si>
    <t>73.54.02</t>
  </si>
  <si>
    <t>KIT PADRAO COPASA 3/4" DE METAL OU EQUIVALENTE</t>
  </si>
  <si>
    <t>73.54.03</t>
  </si>
  <si>
    <t>KIT PADRAO COPASA   1" DE METAL OU EQUIVALENTE</t>
  </si>
  <si>
    <t>73.55.01</t>
  </si>
  <si>
    <t>EXTINTOR DE AGUA PRESSURIZADA CAPACIDADE= 10 L</t>
  </si>
  <si>
    <t>73.55.02</t>
  </si>
  <si>
    <t>EXTINTOR DE GAS CARBONICO (CO2) CAPACIDADE = 6KG</t>
  </si>
  <si>
    <t>73.55.03</t>
  </si>
  <si>
    <t>EXTINTOR DE INCENDIO PO QUIMICO - 6KG</t>
  </si>
  <si>
    <t>73.55.10</t>
  </si>
  <si>
    <t>ADAPTADOR DE ROSCA 5 FIOS EM LATÃO, D= 63 X 38 MM (2.1/2 X 1.1/2) PARA HIDRANTE</t>
  </si>
  <si>
    <t>73.55.15</t>
  </si>
  <si>
    <t>ESGUICHO TIPO AGULHETA D= 38MM (1 1/2")</t>
  </si>
  <si>
    <t>73.55.16</t>
  </si>
  <si>
    <t>CHAVE STORZ EM ALUMÍNIO 1 1/2" P/ ABRIGO HIDRANTE</t>
  </si>
  <si>
    <t>73.55.20</t>
  </si>
  <si>
    <t>73.55.22</t>
  </si>
  <si>
    <t>73.55.26</t>
  </si>
  <si>
    <t>ABRIGO PARA EXTINTOR INCENDIO 75X30X25 CM</t>
  </si>
  <si>
    <t>73.55.30</t>
  </si>
  <si>
    <t>HIDRANTE DE RECALQUE COMPLETO</t>
  </si>
  <si>
    <t>73.55.32</t>
  </si>
  <si>
    <t>PRESSOSTATO DANFOS REGULAVEL 0 A 10 KGS OU EQUIVALENTE</t>
  </si>
  <si>
    <t>73.55.33</t>
  </si>
  <si>
    <t>EXTINTOR PO QUIMICO SECO ABC 4KG CAP. 2-A: 20-B: C</t>
  </si>
  <si>
    <t>73.55.34</t>
  </si>
  <si>
    <t>MANOMETRO WILLY COM ESCALA DE LEITURA 0 A 100 PSI OU EQUIVALENTE</t>
  </si>
  <si>
    <t>73.55.35</t>
  </si>
  <si>
    <t>73.55.36</t>
  </si>
  <si>
    <t>73.55.37</t>
  </si>
  <si>
    <t>73.55.40</t>
  </si>
  <si>
    <t>MANGUEIRA FIBRA SINTETICA TIPO 2 D= 38MM - 15 M</t>
  </si>
  <si>
    <t>73.55.42</t>
  </si>
  <si>
    <t>MANGUEIRA FIBRA SINTETICA TIPO 2 D= 38MM - 20 M</t>
  </si>
  <si>
    <t>73.55.48</t>
  </si>
  <si>
    <t>73.55.51</t>
  </si>
  <si>
    <t>BICO BUNSEN JACKWAL OU EQUIVALENTE</t>
  </si>
  <si>
    <t>73.55.66</t>
  </si>
  <si>
    <t>SINALIZADOR EM PVC PARA EXTINTOR DE INCENDIO</t>
  </si>
  <si>
    <t>73.55.85</t>
  </si>
  <si>
    <t>AVISADOR SONORO E VISUAL MW  CONVENCIONAL OU EQUIVALENTE</t>
  </si>
  <si>
    <t>73.57.01</t>
  </si>
  <si>
    <t>CAIXA SIFONADA PVC C/GRELHA E PORTA GRELHA QUAD/RED. BRANCA 150x150x50MM (DIAM. X H X DIAM. SAÍDA)</t>
  </si>
  <si>
    <t>73.57.04</t>
  </si>
  <si>
    <t>CAIXA SIFONADA PVC C/GRELHA E PORTA GRELHA QUAD/RED. BRANCA 150x185x75MM (DIAM. X H X DIAM. SAÍDA)</t>
  </si>
  <si>
    <t>73.57.11</t>
  </si>
  <si>
    <t>CAIXA SIFONADA PVC C/GRELHA E PORTA GRELHA REDONDA BRANCA 100X100X50 MM (DIAM. X H X DIAM. SAÍDA)</t>
  </si>
  <si>
    <t>73.57.12</t>
  </si>
  <si>
    <t>CAIXA SIFONADA PVC SEM GRELHA E PORTA GRELHA 100X150X50MM (DIAM. X H X DIAM. SAÍDA)</t>
  </si>
  <si>
    <t>73.57.13</t>
  </si>
  <si>
    <t>CAIXA SIFONADA 250X230X75MM COM TAMPA CEGA (DIAM. X H X DIAM. SAÍDA)</t>
  </si>
  <si>
    <t>73.57.14</t>
  </si>
  <si>
    <t>CAIXA SIFONADA 250X172X50MM COM TAMPA CEGA (DIAM. X H X DIAM. SAÍDA)</t>
  </si>
  <si>
    <t>73.57.15</t>
  </si>
  <si>
    <t>73.57.21</t>
  </si>
  <si>
    <t>RALO SECO QUADRADO PVC C/GRELHA BRANCA 100X53X40 MM</t>
  </si>
  <si>
    <t>73.57.30</t>
  </si>
  <si>
    <t>RALO SEMI-HEMISFERICO TIPO ABACAXI EM FERRO FUNDIDO DN 50MM</t>
  </si>
  <si>
    <t>73.57.31</t>
  </si>
  <si>
    <t>RALO SEMI-HEMISFERICO TIPO ABACAXI EM FERRO FUNDIDO DN 75MM</t>
  </si>
  <si>
    <t>73.57.32</t>
  </si>
  <si>
    <t>RALO SEMI-HEMISFERICO TIPO ABACAXI EM FERRO FUNDIDO DN 100MM</t>
  </si>
  <si>
    <t>73.57.40</t>
  </si>
  <si>
    <t>TERMINAL DE VENTILAÇAO PVC D= 50 MM</t>
  </si>
  <si>
    <t>73.57.42</t>
  </si>
  <si>
    <t>73.57.50</t>
  </si>
  <si>
    <t>CAIXA DE DESCARGA EXTERNA ALTA CIFLEX 6L CIPLA OU EQUIVALENTE</t>
  </si>
  <si>
    <t>73.58.01</t>
  </si>
  <si>
    <t>BOMBA 1/2HP D= 1 1/4" DANCOR MOD.CAM W-9 TRIFASICA OU EQUIVALENTE</t>
  </si>
  <si>
    <t>73.58.02</t>
  </si>
  <si>
    <t>BOMBA 1 HP D= 1"  DANCOR MOD.CAM W-6 OU EQUIVALENTE</t>
  </si>
  <si>
    <t>73.58.04</t>
  </si>
  <si>
    <t>CONJ. MOTOBOMBA 3CV 220V TRIFASICO REF. CAM W16 OU EQUIVALENTE</t>
  </si>
  <si>
    <t>73.58.18</t>
  </si>
  <si>
    <t>BOMBA LEVE 1,5CV-220V-TRIFASICO VAZAO = 250L/MIN.</t>
  </si>
  <si>
    <t>73.65.01</t>
  </si>
  <si>
    <t>CUBA DE EMBUTIR OVAL (49 X 32,5 CM) CELITE/EQUIVALENTE</t>
  </si>
  <si>
    <t>73.65.05</t>
  </si>
  <si>
    <t>LAVATORIO BRANCO PEQUENO L915 LINHA RAVENA DECA OU EQUIVALENTE</t>
  </si>
  <si>
    <t>73.65.07</t>
  </si>
  <si>
    <t>LAV.SUSPENSO (46,5 X 34 CM) GUARAPARI LOGASA /EQUIVALENTE.</t>
  </si>
  <si>
    <t>73.65.09</t>
  </si>
  <si>
    <t>CUBA SOBREPOR OVAL (52 X 44,5 CM) CELITE / EQUIVALENTE</t>
  </si>
  <si>
    <t>73.65.11</t>
  </si>
  <si>
    <t>LAVATORIO SUSPENSO (41 X 29,5 CM) CELITE / EQUIVALENTE</t>
  </si>
  <si>
    <t>73.65.12</t>
  </si>
  <si>
    <t>LAVATORIO  DE PAREDE CELITE 02007 SAVEIRO OU EQUIVALENTE</t>
  </si>
  <si>
    <t>73.65.15</t>
  </si>
  <si>
    <t>LAVATORIO DE CANTO LINHA IZY L101 DECA OU EQUIVALENTE</t>
  </si>
  <si>
    <t>73.65.40</t>
  </si>
  <si>
    <t>LAVATORIO DE LOUCA SOBRE COLUNA LINHA VOGUE PLUS OU EQUIVALENTE</t>
  </si>
  <si>
    <t>73.65.41</t>
  </si>
  <si>
    <t>COLUNA SUSPENSA MEDIA UNIVERSAL REF.CS117 DECA OU EQUIVALENTE</t>
  </si>
  <si>
    <t>73.65.42</t>
  </si>
  <si>
    <t>COLUNA SUSPENSA REF.66201 P/LAVAT. LINHA FIT CELIT OU EQUIVALENTE</t>
  </si>
  <si>
    <t>73.65.45</t>
  </si>
  <si>
    <t>LAVATORIO LINHA FIT CELITE REF. 66006 OU EQUIVALENTE</t>
  </si>
  <si>
    <t>73.65.55</t>
  </si>
  <si>
    <t>LATATORIO DE CANTO COR BRANCA L76 MASTER DECA OU EQUIVALENTE</t>
  </si>
  <si>
    <t>73.66.01</t>
  </si>
  <si>
    <t>VASO SANITARIO CONVENC.BRANCA,AZALEA CELITE / EQUIVALENTE.</t>
  </si>
  <si>
    <t>73.66.02</t>
  </si>
  <si>
    <t>VASO SANITARIO BRANCA INFANTIL CELITE / EQUIVALENTE</t>
  </si>
  <si>
    <t>73.66.03</t>
  </si>
  <si>
    <t>VASO SANITARIO C/CAIXA ACOPLADA BRANCO CELITE/ECO OU EQUIVALENTE</t>
  </si>
  <si>
    <t>73.66.04</t>
  </si>
  <si>
    <t>VASO SANIT.ESPECIAL DECA P510  SEM ABERTURA OU EQUIVALENTE</t>
  </si>
  <si>
    <t>73.66.06</t>
  </si>
  <si>
    <t>ASSENTO SANITARIO  TONDO VOGUE PLUS OU EQUIVALENTE</t>
  </si>
  <si>
    <t>73.68.01</t>
  </si>
  <si>
    <t>MICTORIO SIFONADO LOUÇA BRANCA CELITE / EQUIVALENTE</t>
  </si>
  <si>
    <t>73.68.10</t>
  </si>
  <si>
    <t>MICTORIO ACO INOX DESENVOLVIMENTO= 1,00 M CHAPA 22</t>
  </si>
  <si>
    <t>73.68.11</t>
  </si>
  <si>
    <t>MICTORIO ACO INOX DESENVOLVIMENTO= 1,40 M CHAPA 22</t>
  </si>
  <si>
    <t>73.70.01</t>
  </si>
  <si>
    <t>CUBA PARA PIA ACO INOX NO. 1 METALPRESS/EQUIVALENTE</t>
  </si>
  <si>
    <t>73.70.02</t>
  </si>
  <si>
    <t>CUBA PARA PIA ACO INOX NO. 2 METALPRESS/EQUIVALENTE</t>
  </si>
  <si>
    <t>73.71.02</t>
  </si>
  <si>
    <t>TANQUE LOUCA BRANCA 22L C/COLUNA CELITE / EQUIVALENTE</t>
  </si>
  <si>
    <t>73.71.04</t>
  </si>
  <si>
    <t>COLUNA PARA TANQUE GRANDE/MEDIO CELITE OU EQUIVALENTE</t>
  </si>
  <si>
    <t>73.71.10</t>
  </si>
  <si>
    <t>TANQUE DE ACO INOXIDAVEL 1 BOJO 63X51 CM</t>
  </si>
  <si>
    <t>73.72.03</t>
  </si>
  <si>
    <t>BEBEDOURO INOX H= 1,00M A 1,12M ATENDE 80 PESSOAS</t>
  </si>
  <si>
    <t>73.72.06</t>
  </si>
  <si>
    <t>BEBEDOURO CONJUGADO EM INOX  ATENDE A 40 PESSOAS</t>
  </si>
  <si>
    <t>73.72.07</t>
  </si>
  <si>
    <t>73.72.50</t>
  </si>
  <si>
    <t>FILTRO RAVENA WP-200E 200C OU AP 200 AQUALAR</t>
  </si>
  <si>
    <t>73.72.75</t>
  </si>
  <si>
    <t>BEBEDOURO BDF 300 IBBL ATENDE 300PESSOAS OU EQUIVALENTE</t>
  </si>
  <si>
    <t>73.73.01</t>
  </si>
  <si>
    <t>PAPELEIRA DE LOUCA BRANCA REF.602 CELITE OU EQUIVALENTE</t>
  </si>
  <si>
    <t>73.73.02</t>
  </si>
  <si>
    <t>PORTA TOALHA P/ PAPEL LUXO AURIMAR CROMADO OU EQUIVALENTE</t>
  </si>
  <si>
    <t>73.73.05</t>
  </si>
  <si>
    <t>SABONETEIRA DE LOUCA BRANCA S/ ALCA REF.604 CELITE OU EQUIVALENTE</t>
  </si>
  <si>
    <t>73.73.07</t>
  </si>
  <si>
    <t>MEIA SABONETEIRA LOUCA BRANCA REF.604 CELITE OU EQUIVALENTE</t>
  </si>
  <si>
    <t>73.73.08</t>
  </si>
  <si>
    <t>73.73.10</t>
  </si>
  <si>
    <t>CABIDE DE LOUCA BRANCA DOIS GANCHOS REF.610 CELITE OU EQUIVALENTE</t>
  </si>
  <si>
    <t>73.73.15</t>
  </si>
  <si>
    <t>ASSENTO PLASTICO BRANCO SIMPLES</t>
  </si>
  <si>
    <t>73.73.16</t>
  </si>
  <si>
    <t>CABIDE SIMPLES CROMADO VERSAILLES REF.08V MOLDENOX OU EQUIVALENTE</t>
  </si>
  <si>
    <t>73.73.17</t>
  </si>
  <si>
    <t>73.73.20</t>
  </si>
  <si>
    <t>ASSENTO PLASTICO BRANCO MACIO</t>
  </si>
  <si>
    <t>73.73.34</t>
  </si>
  <si>
    <t>73.73.35</t>
  </si>
  <si>
    <t>BANCO ARTICULADO EM AÇO INOX E RESINA FORMICA 70X45CM OU EQUIVALENTE</t>
  </si>
  <si>
    <t>73.80.10</t>
  </si>
  <si>
    <t>DESMOLDANTE PARA FORMA DE MADEIRA</t>
  </si>
  <si>
    <t>73.80.12</t>
  </si>
  <si>
    <t>FITA VEDA ROSCA 1/2" ROLO 50 M</t>
  </si>
  <si>
    <t>73.80.20</t>
  </si>
  <si>
    <t>ADESIVO PARA TUBOS DE PVC</t>
  </si>
  <si>
    <t>73.80.21</t>
  </si>
  <si>
    <t>SOLUÇAO LIMPADORA</t>
  </si>
  <si>
    <t>73.80.22</t>
  </si>
  <si>
    <t>PASTA LUBRIFICANTE (PACOTE C/ 1 KG)</t>
  </si>
  <si>
    <t>PC</t>
  </si>
  <si>
    <t>73.80.31</t>
  </si>
  <si>
    <t>MANGUEIRA DE 15M P/JARDIM C/BICO,TIGRE OU EQUIVALENTE</t>
  </si>
  <si>
    <t>73.80.35</t>
  </si>
  <si>
    <t>MANGOTE ESPIRAFLEX P/ BOMBA D=2" COR LARANJA</t>
  </si>
  <si>
    <t>73.80.36</t>
  </si>
  <si>
    <t>MANGOTE ESPIRAFLEX P/ BOMBA D=3" COR LARANJA</t>
  </si>
  <si>
    <t>73.80.40</t>
  </si>
  <si>
    <t>MANGUEIRA PLASTICA PARA GAS D=3/8" X 1,20M</t>
  </si>
  <si>
    <t>74.01.01</t>
  </si>
  <si>
    <t>74.01.02</t>
  </si>
  <si>
    <t>ELETRODUTO DE PVC RIGIDO ROSCAVEL DE 3/4 ", SEM LUVA REF 2674</t>
  </si>
  <si>
    <t>74.01.03</t>
  </si>
  <si>
    <t>ELETRODUTO DE PVC RIGIDO ROSCAVEL DE 1 ", SEM LUVA REF 2685</t>
  </si>
  <si>
    <t>74.01.04</t>
  </si>
  <si>
    <t>74.01.14</t>
  </si>
  <si>
    <t>74.01.15</t>
  </si>
  <si>
    <t>74.02.12</t>
  </si>
  <si>
    <t>ELETRODUTO GALV. À QUENTE, PESADO, PAREDE 2,65MM, 1", CONF. ABNT NBR 5598 OU EQUIVALENTE</t>
  </si>
  <si>
    <t>74.02.13</t>
  </si>
  <si>
    <t>ELETRODUTO GALV. À QUENTE, PESADO, PAREDE 2,65MM, 1 1/4", CONF. ABNT NBR 5598 OU EQUIVALENTE</t>
  </si>
  <si>
    <t>74.02.14</t>
  </si>
  <si>
    <t>ELETRODUTO GALV. À QUENTE, PESADO, PAREDE 3,00MM, 1 1/2", CONF. ABNT NBR 5598 OU EQUIVALENTE</t>
  </si>
  <si>
    <t>74.02.15</t>
  </si>
  <si>
    <t>ELETRODUTO GALV. À QUENTE, PESADO, PAREDE 3,00MM, 2", CONF. ABNT NBR 5598 OU EQUIVALENTE</t>
  </si>
  <si>
    <t>74.02.16</t>
  </si>
  <si>
    <t>ELETRODUTO GALV. À QUENTE, PESADO, PAREDE 3,35MM, 2 1/2", CONF. ABNT NBR 5598 OU EQUIVALENTE</t>
  </si>
  <si>
    <t>74.03.01</t>
  </si>
  <si>
    <t>74.04.01</t>
  </si>
  <si>
    <t>74.04.05</t>
  </si>
  <si>
    <t>74.04.06</t>
  </si>
  <si>
    <t>74.04.11</t>
  </si>
  <si>
    <t>74.04.15</t>
  </si>
  <si>
    <t>74.04.16</t>
  </si>
  <si>
    <t>74.04.23</t>
  </si>
  <si>
    <t>74.04.27</t>
  </si>
  <si>
    <t>74.04.28</t>
  </si>
  <si>
    <t>74.04.30</t>
  </si>
  <si>
    <t>74.04.40</t>
  </si>
  <si>
    <t>74.04.56</t>
  </si>
  <si>
    <t>74.04.85</t>
  </si>
  <si>
    <t>74.05.30</t>
  </si>
  <si>
    <t>PARAFUSO CABEÇA LENTILHA AUTOTRAVANTE 5/16"X1/2"</t>
  </si>
  <si>
    <t>74.05.31</t>
  </si>
  <si>
    <t>ARRUELA LISA 5/16"</t>
  </si>
  <si>
    <t>74.05.32</t>
  </si>
  <si>
    <t>PORCA SEXTAVADA 5/16"</t>
  </si>
  <si>
    <t>74.05.38</t>
  </si>
  <si>
    <t>ARRUELA LISA 1/4"</t>
  </si>
  <si>
    <t>74.05.39</t>
  </si>
  <si>
    <t>74.05.40</t>
  </si>
  <si>
    <t>ARRUELA LISA 3/8"</t>
  </si>
  <si>
    <t>74.05.41</t>
  </si>
  <si>
    <t>PORCA SEXTAVADA 3/8"</t>
  </si>
  <si>
    <t>74.05.49</t>
  </si>
  <si>
    <t>PARAFUSO CABEÇA REDONDA S-10  -6,3X50MM</t>
  </si>
  <si>
    <t>74.05.50</t>
  </si>
  <si>
    <t>BUCHA NYLON S-10</t>
  </si>
  <si>
    <t>74.08.04</t>
  </si>
  <si>
    <t>74.08.06</t>
  </si>
  <si>
    <t>74.08.08</t>
  </si>
  <si>
    <t>CAIXA DE PASSAGEM OCTOGONAL 4 X4, EM ACO ESMALTADA, COM FUNDO MOVEL SIMPLES REF 10569</t>
  </si>
  <si>
    <t>74.08.14</t>
  </si>
  <si>
    <t>CAIXA DE PASSAGEM N 2, DE EMBUTIR, PADRAO TELEBRAS, DIMENSOES 20 X 20 X 12 CM, EM CHAPA DE ACO GALVANIZADO</t>
  </si>
  <si>
    <t>74.08.16</t>
  </si>
  <si>
    <t>CAIXA DE PASSAGEM N 3, DE EMBUTIR, PADRAO TELEBRAS, DIMENSOES 40 X 40 X 12 CM, EM CHAPA DE ACO GALVANIZADO</t>
  </si>
  <si>
    <t>74.08.17</t>
  </si>
  <si>
    <t>CAIXA DE PASSAGEM N 4, DE SOBREPOR, PADRAO TELEBRAS, DIMENSOES 60 X 60 X *12* CM, EM CHAPA DE ACO GALVANIZADO</t>
  </si>
  <si>
    <t>74.08.18</t>
  </si>
  <si>
    <t>CAIXA DE PASSAGEM N 5, DE SOBREPOR, PADRAO TELEBRAS, DIMENSOES 80 X 80 X *12* CM, EM CHAPA DE ACO GALVANIZADO</t>
  </si>
  <si>
    <t>74.08.19</t>
  </si>
  <si>
    <t>TAMPAO FOFO SIMPLES, CLASSE A15 CARGA MAX 1,5 T, *550 X 1100* MM, REDE TELEFONE REF 11299</t>
  </si>
  <si>
    <t>74.08.20</t>
  </si>
  <si>
    <t>TAMPAO FOFO SIMPLES COM BASE, CLASSE A15 CARGA MAX 1,5 T, *400 X 600* MM, REDE TELEFONE REF 14112</t>
  </si>
  <si>
    <t>74.08.21</t>
  </si>
  <si>
    <t>CAIXA OCTOGONAL FUNDO MOVEL EM PVC 4"X4" AMARELA P/ELETRODUTO FLEXIVEL CORRUGADO REF 12001</t>
  </si>
  <si>
    <t>74.08.23</t>
  </si>
  <si>
    <t>74.08.26</t>
  </si>
  <si>
    <t>74.08.29</t>
  </si>
  <si>
    <t>CAIXA ZC PRE MOLDADA DE CONCRETO - CEMIG</t>
  </si>
  <si>
    <t>74.08.31</t>
  </si>
  <si>
    <t>CX. PADRAO CEMIG P/MED.POLIF.E DISJ. 46x35x21 CM-2 OU EQUIVALENTE REF 39809</t>
  </si>
  <si>
    <t>74.08.33</t>
  </si>
  <si>
    <t>CAIXA P20(20X20cm) DE FERRO FUNDIDO COM TAMPA PARA TELEFONE REF 11250</t>
  </si>
  <si>
    <t>74.08.35</t>
  </si>
  <si>
    <t>CAIXA DE PASSAGEM, EMBUTIR 20X20X09CM CPE-20 OU EQUIVALENTE</t>
  </si>
  <si>
    <t>74.08.36</t>
  </si>
  <si>
    <t>CAIXA DE PASSAGEM, EMBUTIR 30X30X12CM CPE-30 OU EQUIVALENTE</t>
  </si>
  <si>
    <t>74.08.40</t>
  </si>
  <si>
    <t>CX. PADRAO CEMIG P/MED.POLIF.E DISJ. 55x60x24 CM-3 OU EQUIVALENTE</t>
  </si>
  <si>
    <t>74.08.43</t>
  </si>
  <si>
    <t>CAIXA DE PASSAGEM EM ALUMÍNIO PARA PISO 200X200X100mm</t>
  </si>
  <si>
    <t>74.08.44</t>
  </si>
  <si>
    <t>CAIXA DE PASSAGEM EM ALUMÍNIO  PARA PISO 300X300X120mm</t>
  </si>
  <si>
    <t>74.08.50</t>
  </si>
  <si>
    <t>TAMPA E ARO DE FERRO FUNDIDO LEVE PARA CAIXA ZA (PASSEIO) - CEMIG</t>
  </si>
  <si>
    <t>74.08.51</t>
  </si>
  <si>
    <t>TAMPA E ARO DE FERRO FUNDIDO LEVE PARA CAIXA ZB (PASSEIO) - CEMIG</t>
  </si>
  <si>
    <t>74.08.52</t>
  </si>
  <si>
    <t>TAMPA E ARO DE FERRO FUNDIDO LEVE PARA CAIXA ZC (PASSEIO) - CEMIG</t>
  </si>
  <si>
    <t>74.08.76</t>
  </si>
  <si>
    <t>CAIXA PARA TELEFONE N°6 EM AÇO 120X120X12cm</t>
  </si>
  <si>
    <t>74.09.02</t>
  </si>
  <si>
    <t>QUADRO DE DISTRIBUIÇÃO EMBUTIR 6UL/8DIN PVC SEM BARRAMENTO</t>
  </si>
  <si>
    <t>74.09.03</t>
  </si>
  <si>
    <t>QUADRO DE DISTRIBUIÇÃO EMBUTIR 12UL/16DIN PVC SEM BARRAMENTO</t>
  </si>
  <si>
    <t>74.09.22</t>
  </si>
  <si>
    <t>QUADRO DE FORÇA PARA MOTOR DE 1,5CV 220V TRIFASICO</t>
  </si>
  <si>
    <t>74.09.23</t>
  </si>
  <si>
    <t>QUADRO DE DISTRIBUICAO COM BARRAMENTO TRIFASICO, DE EMBUTIR, EM CHAPA DE ACO GALVANIZADO, PARA 18 DISJUNTORES DIN, 100 A</t>
  </si>
  <si>
    <t>74.09.51</t>
  </si>
  <si>
    <t>QUADRO DE FORÇA PARA MOTOR 3CV 220V TRIFASICO</t>
  </si>
  <si>
    <t>74.10.22</t>
  </si>
  <si>
    <t>DISJUNTOR TERMOMAGNÉTICO TIPO NEMA, MONOPOLAR 40A, TENSAO MAXIMA DE 240 V</t>
  </si>
  <si>
    <t>74.10.23</t>
  </si>
  <si>
    <t>DISJUNTOR TERMOMAGNÉTICO TIPO NEMA, MONOPOLAR 70A, TENSAO MAXIMA DE 240 V</t>
  </si>
  <si>
    <t>74.10.24</t>
  </si>
  <si>
    <t>DISJUNTOR TERMOMAGNÉTICO TIPO NEMA, BIPOLAR 40A, TENSAO MAXIMA DE 240 V</t>
  </si>
  <si>
    <t>74.10.25</t>
  </si>
  <si>
    <t>DISJUNTOR TERMOMAGNÉTICO TIPO NEMA, BIPOLAR 60A, TENSAO MAXIMA DE 240 V</t>
  </si>
  <si>
    <t>74.10.26</t>
  </si>
  <si>
    <t>DISJUNTOR TERMOMAGNÉTICO TIPO NEMA, TRIPOLAR 40A, TENSAO MAXIMA DE 240 V</t>
  </si>
  <si>
    <t>74.10.27</t>
  </si>
  <si>
    <t>DISJUNTOR TERMOMAGNÉTICO TIPO NEMA, TRIPOLAR 60A, TENSAO MAXIMA DE 240 V</t>
  </si>
  <si>
    <t>74.10.28</t>
  </si>
  <si>
    <t>DISJUNTOR TERMOMAGNÉTICO TIPO NEMA, TRIPOLAR 70A, TENSAO MAXIMA DE 240 V</t>
  </si>
  <si>
    <t>74.10.29</t>
  </si>
  <si>
    <t>DISJUNTOR TERMOMAGNÉTICO TIPO NEMA, TRIPOLAR 100A, TENSAO MAXIMA DE 240 V</t>
  </si>
  <si>
    <t>74.10.30</t>
  </si>
  <si>
    <t>DISJUNTOR TERMOMAGNÉTICO TIPO NEMA, TRIPOLAR 120A, TENSAO MAXIMA DE 240 V</t>
  </si>
  <si>
    <t>74.10.31</t>
  </si>
  <si>
    <t>DISJUNTOR TERMOMAGNÉTICO TIPO NEMA, TRIPOLAR 150A, TENSAO MAXIMA DE 240 V</t>
  </si>
  <si>
    <t>74.10.32</t>
  </si>
  <si>
    <t>DISJUNTOR TERMOMAGNÉTICO TIPO NEMA, TRIPOLAR 175A, TENSAO MAXIMA DE 240 V</t>
  </si>
  <si>
    <t>74.10.33</t>
  </si>
  <si>
    <t>DISJUNTOR TERMOMAGNÉTICO TIPO NEMA, TRIPOLAR 200A, TENSAO MAXIMA DE 240 V</t>
  </si>
  <si>
    <t>74.10.34</t>
  </si>
  <si>
    <t>DISJUNTOR TERMOMAGNÉTICO TIPO DIN, MONOPOLAR 10A, CURVA B, TENSAO MAXIMA DE 240 V</t>
  </si>
  <si>
    <t>74.10.35</t>
  </si>
  <si>
    <t>DISJUNTOR TERMOMAGNÉTICO TIPO DIN, MONOPOLAR 16A, CURVA B, TENSAO MAXIMA DE 240 V</t>
  </si>
  <si>
    <t>74.10.36</t>
  </si>
  <si>
    <t>DISJUNTOR TERMOMAGNÉTICO TIPO DIN, MONOPOLAR 20A, CURVA B, TENSAO MAXIMA DE 240 V</t>
  </si>
  <si>
    <t>74.10.37</t>
  </si>
  <si>
    <t>DISJUNTOR TERMOMAGNÉTICO TIPO DIN, MONOPOLAR 25A, CURVA B, TENSAO MAXIMA DE 240 V</t>
  </si>
  <si>
    <t>74.10.38</t>
  </si>
  <si>
    <t>DISJUNTOR TERMOMAGNÉTICO TIPO DIN, MONOPOLAR 32A, CURVA B, TENSAO MAXIMA DE 240 V</t>
  </si>
  <si>
    <t>74.10.39</t>
  </si>
  <si>
    <t>DISJUNTOR TERMOMAGNÉTICO TIPO DIN, MONOPOLAR 40A, CURVA B, TENSAO MAXIMA DE 240 V</t>
  </si>
  <si>
    <t>74.10.40</t>
  </si>
  <si>
    <t>DISJUNTOR TERMOMAGNÉTICO TIPO DIN, MONOPOLAR 50A, CURVA B, TENSAO MAXIMA DE 240 V</t>
  </si>
  <si>
    <t>74.10.41</t>
  </si>
  <si>
    <t>DISJUNTOR TERMOMAGNÉTICO TIPO DIN, MONOPOLAR 63A, CURVA B, TENSAO MAXIMA DE 240 V</t>
  </si>
  <si>
    <t>74.10.42</t>
  </si>
  <si>
    <t>DISJUNTOR TERMOMAGNÉTICO TIPO DIN, BIPOLAR 10A, CURVA B, TENSAO MAXIMA DE 240 V</t>
  </si>
  <si>
    <t>74.10.43</t>
  </si>
  <si>
    <t>DISJUNTOR TERMOMAGNÉTICO TIPO DIN, BIPOLAR 16A, CURVA B, TENSAO MAXIMA DE 240 V</t>
  </si>
  <si>
    <t>74.10.44</t>
  </si>
  <si>
    <t>DISJUNTOR TERMOMAGNÉTICO TIPO DIN, BIPOLAR 20A, CURVA B, TENSAO MAXIMA DE 240 V</t>
  </si>
  <si>
    <t>74.10.45</t>
  </si>
  <si>
    <t>DISJUNTOR TERMOMAGNÉTICO TIPO DIN, BIPOLAR 25A, CURVA B, TENSAO MAXIMA DE 240 V</t>
  </si>
  <si>
    <t>74.10.46</t>
  </si>
  <si>
    <t>DISJUNTOR TERMOMAGNÉTICO TIPO DIN, BIPOLAR 32A, CURVA B, TENSAO MAXIMA DE 240 V</t>
  </si>
  <si>
    <t>74.10.47</t>
  </si>
  <si>
    <t>DISJUNTOR TERMOMAGNÉTICO TIPO DIN, BIPOLAR 40A, CURVA B, TENSAO MAXIMA DE 240 V</t>
  </si>
  <si>
    <t>74.10.48</t>
  </si>
  <si>
    <t>DISJUNTOR TERMOMAGNÉTICO TIPO DIN, BIPOLAR 50A, CURVA B, TENSAO MAXIMA DE 240 V</t>
  </si>
  <si>
    <t>74.10.49</t>
  </si>
  <si>
    <t>DISJUNTOR TERMOMAGNÉTICO TIPO DIN, BIPOLAR 63A, CURVA B, TENSAO MAXIMA DE 240 V</t>
  </si>
  <si>
    <t>74.10.54</t>
  </si>
  <si>
    <t>INTERRUPTOR DIFERENCIAL RESIDUAL 25A-30mA, BIPOLAR</t>
  </si>
  <si>
    <t>74.10.55</t>
  </si>
  <si>
    <t>INTERRUPTOR DIFERENCIAL RESIDUAL 40A-30mA,BIPOLAR</t>
  </si>
  <si>
    <t>74.10.56</t>
  </si>
  <si>
    <t>DISJUNTOR TERMOMAGNÉTICO TIPO DIN, TRIPOLAR 10A, CURVA B, TENSAO MAXIMA DE 240 V</t>
  </si>
  <si>
    <t>74.10.57</t>
  </si>
  <si>
    <t>DISJUNTOR TERMOMAGNÉTICO TIPO DIN, TRIPOLAR 16A, CURVA B, TENSAO MAXIMA DE 240 V</t>
  </si>
  <si>
    <t>74.10.58</t>
  </si>
  <si>
    <t>DISJUNTOR TERMOMAGNÉTICO TIPO DIN, TRIPOLAR 20A, CURVA B, TENSAO MAXIMA DE 240 V</t>
  </si>
  <si>
    <t>74.10.59</t>
  </si>
  <si>
    <t>DISJUNTOR TERMOMAGNÉTICO TIPO DIN, TRIPOLAR 25A, CURVA B, TENSAO MAXIMA DE 240 V</t>
  </si>
  <si>
    <t>74.10.60</t>
  </si>
  <si>
    <t>DISJUNTOR TERMOMAGNÉTICO TIPO DIN, TRIPOLAR 32A, CURVA B, TENSAO MAXIMA DE 240 V</t>
  </si>
  <si>
    <t>74.10.61</t>
  </si>
  <si>
    <t>DISJUNTOR TERMOMAGNÉTICO TIPO DIN, TRIPOLAR 40A, CURVA B, TENSAO MAXIMA DE 240 V</t>
  </si>
  <si>
    <t>74.10.62</t>
  </si>
  <si>
    <t>DISJUNTOR TERMOMAGNÉTICO TIPO DIN, TRIPOLAR 50A, CURVA B, TENSAO MAXIMA DE 240 V</t>
  </si>
  <si>
    <t>74.10.63</t>
  </si>
  <si>
    <t>DISJUNTOR TERMOMAGNÉTICO TIPO DIN, TRIPOLAR 63A, CURVA B, TENSAO MAXIMA DE 240 V</t>
  </si>
  <si>
    <t>74.12.39</t>
  </si>
  <si>
    <t>CHAVE MAGNETICA EXTERNA 1x30 A MOD. 6904 TECNOWATT OU EQUIVALENTE</t>
  </si>
  <si>
    <t>74.12.40</t>
  </si>
  <si>
    <t>CHAVE MAGNETICA EXT. 1x50A MOD. 6905 TECNOWATT OU EQUIVALENTE</t>
  </si>
  <si>
    <t>74.12.41</t>
  </si>
  <si>
    <t>CHAVE MAGNETICA EXTERNA 2x30A MOD. 6906 TECNOWATT OU EQUIVALENTE</t>
  </si>
  <si>
    <t>74.13.26</t>
  </si>
  <si>
    <t>74.13.27</t>
  </si>
  <si>
    <t>RELE FOTOELETRICO 1800VA RM-10 220V</t>
  </si>
  <si>
    <t>74.13.28</t>
  </si>
  <si>
    <t>74.13.49</t>
  </si>
  <si>
    <t>74.13.50</t>
  </si>
  <si>
    <t>74.13.51</t>
  </si>
  <si>
    <t>74.14.04</t>
  </si>
  <si>
    <t>74.14.05</t>
  </si>
  <si>
    <t>FIO DE COBRE, SOLIDO, CLASSE 1, ISOLACAO EM PVC/A, ANTICHAMA BWF-B, 450/750V, SECAO NOMINAL 2,5 MM2 REF 939</t>
  </si>
  <si>
    <t>74.14.06</t>
  </si>
  <si>
    <t>FIO DE COBRE, SOLIDO, CLASSE 1, ISOLACAO EM PVC/A, ANTICHAMA BWF-B, 450/750V, SECAO NOMINAL 4 MM2 REF 944</t>
  </si>
  <si>
    <t>74.14.07</t>
  </si>
  <si>
    <t>74.14.08</t>
  </si>
  <si>
    <t>74.14.11</t>
  </si>
  <si>
    <t>FIO TELEFONICO INTERNO (FI) EM COBRE ESTANHADO, ISOLACAO EM PVC ANTICHAMA, 2 CONDUTORES DE 0,6 MM (NBR 9115:2005)</t>
  </si>
  <si>
    <t>74.16.01</t>
  </si>
  <si>
    <t>74.16.02</t>
  </si>
  <si>
    <t>CABO DE COBRE, FLEXIVEL, CLASSE 4 OU 5, ISOLACAO EM PVC/A, ANTICHAMA BWF-B, 1 CONDUTOR, 450/750 V, SECAO NOMINAL 2,5 MM2 REF 1014</t>
  </si>
  <si>
    <t>74.16.03</t>
  </si>
  <si>
    <t>CABO DE COBRE, FLEXIVEL, CLASSE 4 OU 5, ISOLACAO EM PVC/A, ANTICHAMA BWF-B, 1 CONDUTOR, 450/750 V, SECAO NOMINAL 4 MM2 REF 981</t>
  </si>
  <si>
    <t>74.16.04</t>
  </si>
  <si>
    <t>74.16.05</t>
  </si>
  <si>
    <t>74.16.06</t>
  </si>
  <si>
    <t>74.16.07</t>
  </si>
  <si>
    <t>74.16.08</t>
  </si>
  <si>
    <t>74.16.09</t>
  </si>
  <si>
    <t>74.16.10</t>
  </si>
  <si>
    <t>74.16.11</t>
  </si>
  <si>
    <t>74.16.12</t>
  </si>
  <si>
    <t>74.16.37</t>
  </si>
  <si>
    <t>74.16.38</t>
  </si>
  <si>
    <t>CABO DE COBRE, FLEXIVEL, CLASSE 4 OU 5, ISOLACAO EM PVC/A, ANTICHAMA BWF-B, COBERTURA PVC-ST1, ANTICHAMA BWF-B, 1 CONDUTOR, 0,6/1 KV, SECAO NOMINAL 2,5 MM2 REF 1022</t>
  </si>
  <si>
    <t>74.16.39</t>
  </si>
  <si>
    <t>CABO DE COBRE, FLEXIVEL, CLASSE 4 OU 5, ISOLACAO EM PVC/A, ANTICHAMA BWF-B, COBERTURA PVC-ST1, ANTICHAMA BWF-B, 1 CONDUTOR, 0,6/1 KV, SECAO NOMINAL 4 MM2 REF 1021</t>
  </si>
  <si>
    <t>74.16.40</t>
  </si>
  <si>
    <t>CABO DE COBRE, FLEXIVEL, CLASSE 4 OU 5, ISOLACAO EM PVC/A, ANTICHAMA BWF-B, COBERTURA PVC-ST1, ANTICHAMA BWF-B, 1 CONDUTOR, 0,6/1 KV, SECAO NOMINAL 6 MM2 REF 994</t>
  </si>
  <si>
    <t>74.16.41</t>
  </si>
  <si>
    <t>74.16.42</t>
  </si>
  <si>
    <t>CABO DE COBRE, FLEXIVEL, CLASSE 4 OU 5, ISOLACAO EM PVC/A, ANTICHAMA BWF-B, COBERTURA PVC-ST1, ANTICHAMA BWF-B, 1 CONDUTOR, 0,6/1 KV, SECAO NOMINAL 16 MM2 REF 995</t>
  </si>
  <si>
    <t>74.16.43</t>
  </si>
  <si>
    <t>74.16.44</t>
  </si>
  <si>
    <t>74.16.45</t>
  </si>
  <si>
    <t>74.16.46</t>
  </si>
  <si>
    <t>74.16.47</t>
  </si>
  <si>
    <t>CABO DE COBRE, FLEXIVEL, CLASSE 4 OU 5, ISOLACAO EM PVC/A, ANTICHAMA BWF-B, COBERTURA PVC-ST1, ANTICHAMA BWF-B, 1 CONDUTOR, 0,6/1 KV, SECAO NOMINAL 95 MM2 REF 998</t>
  </si>
  <si>
    <t>74.16.48</t>
  </si>
  <si>
    <t>CABO DE COBRE, FLEXIVEL, CLASSE 4 OU 5, ISOLACAO EM PVC/A, ANTICHAMA BWF-B, COBERTURA PVC-ST1, ANTICHAMA BWF-B, 1 CONDUTOR, 0,6/1 KV, SECAO NOMINAL 120 MM2 REF 1017</t>
  </si>
  <si>
    <t>74.17.11</t>
  </si>
  <si>
    <t>74.17.12</t>
  </si>
  <si>
    <t>74.17.13</t>
  </si>
  <si>
    <t>74.17.14</t>
  </si>
  <si>
    <t>CABO DE COBRE NU (CORDOALHA) 35,0MM2 REF 863</t>
  </si>
  <si>
    <t>74.17.15</t>
  </si>
  <si>
    <t>CABO DE COBRE NU (CORDOALHA) 50,0MM2 REF 867</t>
  </si>
  <si>
    <t>74.17.16</t>
  </si>
  <si>
    <t>74.17.54</t>
  </si>
  <si>
    <t>CONDULETE PVC UNIVERSAL 1/2" OU 3/4 TIGRE / EQUIVALENTE</t>
  </si>
  <si>
    <t>74.17.64</t>
  </si>
  <si>
    <t>TAMPA CEGA P/ CONDULETE DE PVC 3/4" TIGRE/EQUIVALENTE</t>
  </si>
  <si>
    <t>74.17.66</t>
  </si>
  <si>
    <t>TAMPA 1MOD. P/ CONDULETE 3/4" 94,5X50MM TIGRE/EQUIVALENTE.</t>
  </si>
  <si>
    <t>74.19.02</t>
  </si>
  <si>
    <t>74.19.03</t>
  </si>
  <si>
    <t>74.19.04</t>
  </si>
  <si>
    <t>74.19.05</t>
  </si>
  <si>
    <t>74.19.06</t>
  </si>
  <si>
    <t>CABO COAXIAL PARA ANTENA OU EQUIVALENTE</t>
  </si>
  <si>
    <t>74.19.20</t>
  </si>
  <si>
    <t>74.19.22</t>
  </si>
  <si>
    <t>74.19.24</t>
  </si>
  <si>
    <t>74.19.30</t>
  </si>
  <si>
    <t>74.19.31</t>
  </si>
  <si>
    <t>74.19.32</t>
  </si>
  <si>
    <t>74.19.33</t>
  </si>
  <si>
    <t>CABO TELEFONICO CTP - APL - 50, 50 PARES, USO EXTERNO</t>
  </si>
  <si>
    <t>74.19.35</t>
  </si>
  <si>
    <t>CABO DE PAR TRANCADO UTP, 4 PARES, CATEGORIA 5E REF 43972</t>
  </si>
  <si>
    <t>74.19.36</t>
  </si>
  <si>
    <t>CABO OPTICO CF0A 4 FIBRAS OU EQUIVALENTE</t>
  </si>
  <si>
    <t>74.21.15</t>
  </si>
  <si>
    <t>CONDULETE DE ALUMINIO TIPO C D=3/4"</t>
  </si>
  <si>
    <t>74.21.53</t>
  </si>
  <si>
    <t>CONDULETE DE ALUMINIO TIPO C D=1"</t>
  </si>
  <si>
    <t>74.21.54</t>
  </si>
  <si>
    <t>CONDULETE DE ALUMINIO TIPO C D=2"</t>
  </si>
  <si>
    <t>74.21.68</t>
  </si>
  <si>
    <t>CONDULETE DUPLO 3/4"</t>
  </si>
  <si>
    <t>74.21.69</t>
  </si>
  <si>
    <t>TAMPA CEGA P/ CONDULETE D=3/4"</t>
  </si>
  <si>
    <t>74.21.70</t>
  </si>
  <si>
    <t>TAMPA P/ CONDULETE C/ FURO RETANGULAR WETZEL OU EQUIVALENTE</t>
  </si>
  <si>
    <t>74.21.75</t>
  </si>
  <si>
    <t>TAMPA P/ CONDULETE C/ FURO REDONDO WETZEL OU EQUIVALENTE</t>
  </si>
  <si>
    <t>74.24.01</t>
  </si>
  <si>
    <t>74.24.02</t>
  </si>
  <si>
    <t>74.24.03</t>
  </si>
  <si>
    <t>74.24.04</t>
  </si>
  <si>
    <t>74.24.05</t>
  </si>
  <si>
    <t>INTERRUPTOR SIMPLES10A/250V R.1000 S/PLACA OU EQUIVALENTE</t>
  </si>
  <si>
    <t>74.24.07</t>
  </si>
  <si>
    <t>74.24.12</t>
  </si>
  <si>
    <t>74.24.14</t>
  </si>
  <si>
    <t>74.24.16</t>
  </si>
  <si>
    <t>74.24.18</t>
  </si>
  <si>
    <t>74.24.19</t>
  </si>
  <si>
    <t>74.24.20</t>
  </si>
  <si>
    <t>74.24.26</t>
  </si>
  <si>
    <t>74.24.31</t>
  </si>
  <si>
    <t>74.24.33</t>
  </si>
  <si>
    <t>74.24.43</t>
  </si>
  <si>
    <t>TOMADA 2P+T EM COND. 3/4"  REF.54328 SILENTOQUE OU EQUIVALENTE</t>
  </si>
  <si>
    <t>74.24.45</t>
  </si>
  <si>
    <t>CONJUNTO 1 INTER.+1TOM.2P+T REF54337 S/PLACA SILEN OU EQUIVALENTE</t>
  </si>
  <si>
    <t>74.24.46</t>
  </si>
  <si>
    <t>74.24.48</t>
  </si>
  <si>
    <t>74.24.49</t>
  </si>
  <si>
    <t>74.24.50</t>
  </si>
  <si>
    <t>TOMADA UNIVERSAL 2P+T 10A-250V NBR 14136</t>
  </si>
  <si>
    <t>74.24.51</t>
  </si>
  <si>
    <t>TOMADA UNIVERSAL 2P+T 20A-250V NBR 14136</t>
  </si>
  <si>
    <t>74.24.57</t>
  </si>
  <si>
    <t xml:space="preserve">TOMADA DE EMBUTIR PARA TELEFONE SEM PLACA 4 POLOS </t>
  </si>
  <si>
    <t>74.24.62</t>
  </si>
  <si>
    <t>CANALETA PARA FIXAÇÃO 5 BLOCOS BLI-10/BLI-20</t>
  </si>
  <si>
    <t>74.24.63</t>
  </si>
  <si>
    <t>ABRACADEIRA BC-1</t>
  </si>
  <si>
    <t>74.24.64</t>
  </si>
  <si>
    <t>ABRACADEIRA BC-2</t>
  </si>
  <si>
    <t>74.24.65</t>
  </si>
  <si>
    <t>ABRACADEIRA BC-3</t>
  </si>
  <si>
    <t>74.24.66</t>
  </si>
  <si>
    <t>ABRACADEIRA BC-4</t>
  </si>
  <si>
    <t>74.24.68</t>
  </si>
  <si>
    <t>74.24.70</t>
  </si>
  <si>
    <t>BLOCO DE LIGACAO INTERNA BLI -10 (P.TELEBRAS)</t>
  </si>
  <si>
    <t>74.24.71</t>
  </si>
  <si>
    <t>ANEL GUIA COM ROSCA SOBERBA AGS-1 - 25mm</t>
  </si>
  <si>
    <t>74.24.75</t>
  </si>
  <si>
    <t>74.24.76</t>
  </si>
  <si>
    <t>MÓDULO SAÍDA DE FIO D=11mm</t>
  </si>
  <si>
    <t>74.24.77</t>
  </si>
  <si>
    <t>PULSADOR PARA CAMPAINHA SEM PLACA 10A-250V</t>
  </si>
  <si>
    <t>74.24.78</t>
  </si>
  <si>
    <t>SUPORTE PARA CAIXA 2X4" 1 MÓDULO DE INTERRUPTOR</t>
  </si>
  <si>
    <t>74.24.79</t>
  </si>
  <si>
    <t>74.24.80</t>
  </si>
  <si>
    <t>74.25.01</t>
  </si>
  <si>
    <t>PLACA TERMOPL. P/ CX.2x4" R.8501 PIAL OU EQUIVALENTE</t>
  </si>
  <si>
    <t>74.25.02</t>
  </si>
  <si>
    <t>PLACA 2X4" PARA 1 TOMADA REDONDA</t>
  </si>
  <si>
    <t>74.25.03</t>
  </si>
  <si>
    <t>PLACA 2X4" PARA CABO COAXIAL (FURO PARA PINO JACK)</t>
  </si>
  <si>
    <t>74.25.04</t>
  </si>
  <si>
    <t>74.25.10</t>
  </si>
  <si>
    <t>PLACA TERMOPLÁSTICA CEGA PARA CAIXA 4X4"</t>
  </si>
  <si>
    <t>74.25.11</t>
  </si>
  <si>
    <t>PLACA CEGA PARA CAIXA 2X4"</t>
  </si>
  <si>
    <t>74.25.12</t>
  </si>
  <si>
    <t>PLACA CEGA PARA CAIXA 4X4"</t>
  </si>
  <si>
    <t>74.26.03</t>
  </si>
  <si>
    <t>74.26.04</t>
  </si>
  <si>
    <t>BLOCO PARA 50 PARES K110-50 SS P/ LIGAçAO OU EQUIVALENTE</t>
  </si>
  <si>
    <t>74.26.05</t>
  </si>
  <si>
    <t>CALHA C/ 8 TOMADAS 19"</t>
  </si>
  <si>
    <t>74.26.06</t>
  </si>
  <si>
    <t>CALHA C/ 4 TOMADAS 19"</t>
  </si>
  <si>
    <t>74.26.07</t>
  </si>
  <si>
    <t>PATCH CORD, CATEGORIA 5 E, EXTENSAO DE 1,50 M</t>
  </si>
  <si>
    <t>74.26.08</t>
  </si>
  <si>
    <t>PATCH CORD, CATEGORIA 5 E, EXTENSAO DE 2,50 M</t>
  </si>
  <si>
    <t>74.26.09</t>
  </si>
  <si>
    <t>MODULO HITOP (GARRA), 19" 16U OU EQUIVALENTE</t>
  </si>
  <si>
    <t>74.26.11</t>
  </si>
  <si>
    <t>PAINEL CEGO,REF. KN-BLIND DA PLP OU EQUIVALENTE</t>
  </si>
  <si>
    <t>74.26.13</t>
  </si>
  <si>
    <t>ORGANIZ. CABOS 1U</t>
  </si>
  <si>
    <t>74.26.15</t>
  </si>
  <si>
    <t>PATCH PANEL, 24 PORTAS, CATEGORIA 5E, COM RACKS DE 19" E 1 U DE ALTURA</t>
  </si>
  <si>
    <t>74.26.16</t>
  </si>
  <si>
    <t>PATCH PANEL, 48 PORTAS, CATEGORIA 5E, COM RACKS DE 19" E 2 U DE ALTURA</t>
  </si>
  <si>
    <t>74.26.23</t>
  </si>
  <si>
    <t>IDENTIF. TESTE E CERTIFICAO DE PONTOS REDE LOGICA OU EQUIVALENTE</t>
  </si>
  <si>
    <t>74.28.01</t>
  </si>
  <si>
    <t>TERMINAL DE PRESSÃO 16,0MM2 DE COBRE OU BRONZE PARA ATERRAMENTO</t>
  </si>
  <si>
    <t>74.28.02</t>
  </si>
  <si>
    <t>CONECTOR METALICO TIPO PARAFUSO FENDIDO (SPLIT BOLT), PARA CABOS 10 MM2</t>
  </si>
  <si>
    <t>74.28.03</t>
  </si>
  <si>
    <t>74.28.04</t>
  </si>
  <si>
    <t>CONECTOR METALICO TIPO PARAFUSO FENDIDO (SPLIT BOLT), PARA CABOS 16 MM2</t>
  </si>
  <si>
    <t>74.28.05</t>
  </si>
  <si>
    <t>CONECTOR METALICO TIPO PARAFUSO FENDIDO (SPLIT BOLT), PARA CABOS 25 MM2</t>
  </si>
  <si>
    <t>74.28.06</t>
  </si>
  <si>
    <t>CONECTOR METALICO TIPO PARAFUSO FENDIDO (SPLIT BOLT), PARA CABOS 35 MM2</t>
  </si>
  <si>
    <t>74.28.07</t>
  </si>
  <si>
    <t>CONECTOR METALICO TIPO PARAFUSO FENDIDO (SPLIT BOLT), PARA CABOS 50 MM2</t>
  </si>
  <si>
    <t>74.28.08</t>
  </si>
  <si>
    <t>CONECTOR METALICO TIPO PARAFUSO FENDIDO (SPLIT BOLT), PARA CABOS 70 MM2</t>
  </si>
  <si>
    <t>74.28.09</t>
  </si>
  <si>
    <t>CONECTOR METALICO TIPO PARAFUSO FENDIDO (SPLIT BOLT), PARA CABOS 95 MM2</t>
  </si>
  <si>
    <t>74.28.10</t>
  </si>
  <si>
    <t>74.28.11</t>
  </si>
  <si>
    <t>74.30.12</t>
  </si>
  <si>
    <t>74.31.10</t>
  </si>
  <si>
    <t>LUMINARIA SOBREPOR P/ LAMP.2X32W REF. LPT-22 ITAIM OU EQUIVALENTE</t>
  </si>
  <si>
    <t>74.31.15</t>
  </si>
  <si>
    <t>LUMINARIA SOBREP P/2X32W/127V REF.OCT 1369 INDELPA OU EQUIVALENTE</t>
  </si>
  <si>
    <t>74.31.18</t>
  </si>
  <si>
    <t>74.31.21</t>
  </si>
  <si>
    <t>LUMINARIA SOBREPOR 1X16W C/ SOQUETE REF.3540 ITAIM OU EQUIVALENTE</t>
  </si>
  <si>
    <t>74.31.24</t>
  </si>
  <si>
    <t>LUMINARIA SOBREPOR 2X14W C/ SOQUETE REF.3007 ITAIM OU EQUIVALENTE</t>
  </si>
  <si>
    <t>74.31.25</t>
  </si>
  <si>
    <t>LUMINARIA SOBREPOR 2X16W C/SOQUETE REF.3540 ITAIM OU EQUIVALENTE</t>
  </si>
  <si>
    <t>74.31.26</t>
  </si>
  <si>
    <t>LUMINARIA SOBREPOR 2X28W C/SOQUETE REF. 3007 ITAIM OU EQUIVALENTE</t>
  </si>
  <si>
    <t>74.31.27</t>
  </si>
  <si>
    <t>LUMINARIA SOBREPOR 2X32W C/ SOQUETE REF.3540 ITAIM OU EQUIVALENTE</t>
  </si>
  <si>
    <t>74.31.29</t>
  </si>
  <si>
    <t>LUMINARIA EMBUTIR 1X16W C/ SOQUETE REF. 2540 ITAIM OU EQUIVALENTE</t>
  </si>
  <si>
    <t>74.31.30</t>
  </si>
  <si>
    <t>LUMINARIA EMBUTIR 1X28W C/ SOQUETE REF.2837 ITAIM OU EQUIVALENTE</t>
  </si>
  <si>
    <t>74.31.31</t>
  </si>
  <si>
    <t>LUMINARIA EMBUTIR 1X32W C/ SOQUETE REF.2540 ITAIM OU EQUIVALENTE</t>
  </si>
  <si>
    <t>74.31.32</t>
  </si>
  <si>
    <t>LUMINARIA EMBUTIR 2X14W C/ SOQUETE REF.2007 ITAIM OU EQUIVALENTE</t>
  </si>
  <si>
    <t>74.31.33</t>
  </si>
  <si>
    <t>LUMINARIA EMBUTIR 2X16W C/ SOQUETE REF. 2540 ITAIM OU EQUIVALENTE</t>
  </si>
  <si>
    <t>74.31.34</t>
  </si>
  <si>
    <t>LUMINARIA EMBUTIR 2X28W C/ SOQUETE REF.2007 ITAIM OU EQUIVALENTE</t>
  </si>
  <si>
    <t>74.31.35</t>
  </si>
  <si>
    <t>LUMINARIA EMBUTIR 2X32W C/ SOQUETE REF. 2540 ITAIM OU EQUIVALENTE</t>
  </si>
  <si>
    <t>74.31.45</t>
  </si>
  <si>
    <t>GLOBO VIDRO ESFERICO LEITOSO 10X20CM</t>
  </si>
  <si>
    <t>74.32.01</t>
  </si>
  <si>
    <t>ARANDELA EXT.DECORATIVA COMPACTA 20W WETZEL/EQUIVALENTE.</t>
  </si>
  <si>
    <t>74.32.03</t>
  </si>
  <si>
    <t>74.32.05</t>
  </si>
  <si>
    <t>74.33.01</t>
  </si>
  <si>
    <t>REFLETOR EM ALUMINIO COMPL. MOD.PL400-MV TECNOWAT OU EQUIVALENTE</t>
  </si>
  <si>
    <t>74.33.02</t>
  </si>
  <si>
    <t>REFLETOR EM ALUMINIO REF. PL 400-MA TECNOWATT OU EQUIVALENTE</t>
  </si>
  <si>
    <t>74.35.03</t>
  </si>
  <si>
    <t>74.35.04</t>
  </si>
  <si>
    <t>74.35.20</t>
  </si>
  <si>
    <t>74.35.31</t>
  </si>
  <si>
    <t>SUPORTE LUNINARIA PETALA SL-1/2 TOPO 114MM TECNOW. OU EQUIVALENTE</t>
  </si>
  <si>
    <t>74.35.34</t>
  </si>
  <si>
    <t>74.35.51</t>
  </si>
  <si>
    <t>74.37.04</t>
  </si>
  <si>
    <t>LAMPADA LED 6 W BIVOLT BRANCA, FORMATO TRADICIONAL (BASE E27) REF 38193</t>
  </si>
  <si>
    <t>74.37.05</t>
  </si>
  <si>
    <t>LAMPADA LED 10 W BIVOLT BRANCA, FORMATO TRADICIONAL (BASE E27) REF 38194</t>
  </si>
  <si>
    <t>74.37.06</t>
  </si>
  <si>
    <t>LÂMPADA TUBULAR LED 10W 1000 LUMENS SOQUETE G13 60CM T10 OU EQUIVALENTE</t>
  </si>
  <si>
    <t>74.38.01</t>
  </si>
  <si>
    <t>LÂMPADA TUBULAR LED 18W 1800 LUMENS SOQUETE G13 120CM T10 OU EQUIVALENTE</t>
  </si>
  <si>
    <t>74.38.02</t>
  </si>
  <si>
    <t>LÂMPADA TUBULAR LED 10W 1000 LUMENS SOQUETE G13 60CM T5 OU EQUIVALENTE</t>
  </si>
  <si>
    <t>74.38.03</t>
  </si>
  <si>
    <t>LÂMPADA TUBULAR LED 18W 1350 LUMENS SOQUETE G13 60CM T8 OU EQUIVALENTE</t>
  </si>
  <si>
    <t>74.38.05</t>
  </si>
  <si>
    <t>LÂMPADA TUBULAR LED 18W 2100 LUMENS SOQUETE G13 120CM T8 OU EQUIVALENTE</t>
  </si>
  <si>
    <t>74.38.06</t>
  </si>
  <si>
    <t>LÂMPADA BULBO LED 5W 400 LUMENS BASE E27 OU EQUIVALENTE</t>
  </si>
  <si>
    <t>74.38.07</t>
  </si>
  <si>
    <t>LÂMPADA BULBO LED 7W 600 LUMENS BASE E27 OU EQUIVALENTE</t>
  </si>
  <si>
    <t>74.38.08</t>
  </si>
  <si>
    <t>LÂMPADA BULBO LED 9W 800 LUMENS BASE E27 OU EQUIVALENTE</t>
  </si>
  <si>
    <t>74.38.09</t>
  </si>
  <si>
    <t>LÂMPADA BULBO LED 13W 1500 LUMENS BASE E27 OU EQUIVALENTE</t>
  </si>
  <si>
    <t>74.38.20</t>
  </si>
  <si>
    <t>LÂMPADA MILHO LED 9W 800 LUMENS BASE E27 OU EQUIVALENTE</t>
  </si>
  <si>
    <t>74.38.21</t>
  </si>
  <si>
    <t>LÂMPADA MILHO LED 12W 1000 LUMENS BASE E27 OU EQUIVALENTE</t>
  </si>
  <si>
    <t>74.38.22</t>
  </si>
  <si>
    <t>LÂMPADA MILHO LED 16W 1400 LUMENS BASE E27 OU EQUIVALENTE</t>
  </si>
  <si>
    <t>74.38.23</t>
  </si>
  <si>
    <t>LÂMPADA MILHO LED 24W 2200 LUMENS BASE E27 OU EQUIVALENTE</t>
  </si>
  <si>
    <t>74.38.27</t>
  </si>
  <si>
    <t>LÂMPADA MILHO LED 36W 3300 LUMENS BASE E27 OU EQUIVALENTE</t>
  </si>
  <si>
    <t>74.38.29</t>
  </si>
  <si>
    <t>LÂMPADA MILHO LED 50W 4800 LUMENS BASE E27 OU EQUIVALENTE</t>
  </si>
  <si>
    <t>74.44.15</t>
  </si>
  <si>
    <t>GRAMPO METALICO TIPO OLHAL PARA HASTE DE ATERRAMENTO DE 3/4'', CONDUTOR DE *10* A 50 MM2 REF 416</t>
  </si>
  <si>
    <t>74.44.21</t>
  </si>
  <si>
    <t>ARMACAO VERTICAL COM HASTE E CONTRA-PINO, EM CHAPA DE ACO GALVANIZADO 3/16", COM 1 ESTRIBO, SEM ISOLADOR REF 1094</t>
  </si>
  <si>
    <t>74.44.25</t>
  </si>
  <si>
    <t>ISOLADOR DE PORCELANA, TIPO ROLDANA, DIMENSOES DE 72X72 MM, PARA USO EM BAIXA TENSAO REF 3398</t>
  </si>
  <si>
    <t>74.44.29</t>
  </si>
  <si>
    <t>HASTE DE ATERRAMENTO EM ACO COM 2,40 M DE COMPRIMENTO E DN = 5/8", REVESTIDA COM BAIXA CAMADA DE COBRE, SEM CONECTOR REF 3379</t>
  </si>
  <si>
    <t>74.44.31</t>
  </si>
  <si>
    <t>HASTE DE ATERRAM. 17,00MM X 2,40 COPPERWELD (3/4) OU EQUIVALENTE</t>
  </si>
  <si>
    <t>74.44.32</t>
  </si>
  <si>
    <t>HASTE DE ATERRAMENTO EM ACO COM 3,00 M DE COMPRIMENTO E DN = 3/4", REVESTIDA COM BAIXA CAMADA DE COBRE, COM CONECTOR TIPO GRAMPO</t>
  </si>
  <si>
    <t>74.44.35</t>
  </si>
  <si>
    <t>HASTE ATERRAMENTO ZINCADO 25X25X2400MM P.CEMIG</t>
  </si>
  <si>
    <t>74.44.40</t>
  </si>
  <si>
    <t>ABRACADEIRA, GALVANIZADA/ZINCADA, ROSCA SEM FIM, PARAFUSO INOX, LARGURA FITA *12,6 A *14 MM, D = 4" A 4 3/4" REF 11929</t>
  </si>
  <si>
    <t>74.44.85</t>
  </si>
  <si>
    <t>TAMPAO DE ALUMINIO 76MM</t>
  </si>
  <si>
    <t>74.44.86</t>
  </si>
  <si>
    <t>TAMPAO DE ALUMINIO 102MM</t>
  </si>
  <si>
    <t>74.44.87</t>
  </si>
  <si>
    <t>TAMPAO DE ALUMINIO 127MM</t>
  </si>
  <si>
    <t>74.44.94</t>
  </si>
  <si>
    <t>CABECOTE DE ALUMINIO 1" REF 1050</t>
  </si>
  <si>
    <t>74.44.95</t>
  </si>
  <si>
    <t>CABECOTE DE ALUMINIO 1 1/4" REF 1099</t>
  </si>
  <si>
    <t>74.44.96</t>
  </si>
  <si>
    <t>CABECOTE DE ALUMINIO 1 1/2" REF 1049</t>
  </si>
  <si>
    <t>74.44.97</t>
  </si>
  <si>
    <t>CABECOTE DE ALUMINIO 2" REF 1100</t>
  </si>
  <si>
    <t>74.44.98</t>
  </si>
  <si>
    <t>CABECOTE DE ALUMINIO 2 1/2" REF 1101</t>
  </si>
  <si>
    <t>74.46.03</t>
  </si>
  <si>
    <t>POSTE ESCALONADO RETO ENGASTADO GALVANIZADO HT=4,5m HL=3,8m B=89/60,3mm</t>
  </si>
  <si>
    <t>74.46.11</t>
  </si>
  <si>
    <t>POSTE ESCALONADO RETO ENGASTADO GALVANIZADO HT=8m HL=7m,B=115/80mm</t>
  </si>
  <si>
    <t>74.46.13</t>
  </si>
  <si>
    <t>POSTE ESCALONADO RETO ENGASTADO GALVANIZADO HT=12m HL= 9,8m B=139/89mm</t>
  </si>
  <si>
    <t>74.46.66</t>
  </si>
  <si>
    <t>POSTE AÇO GALVANIZADO TIPO PA4 - D=102MM / H=7,OM  / E=2MM</t>
  </si>
  <si>
    <t>74.46.67</t>
  </si>
  <si>
    <t>POSTE AÇO GALVANIZADO TIPO PA5 - D=102MM / H=7,OM  / E=5MM</t>
  </si>
  <si>
    <t>74.46.68</t>
  </si>
  <si>
    <t>POSTE AÇO GALVANIZADO TIPO PA6 - D=127MM / H=7,OM  / E=5MM</t>
  </si>
  <si>
    <t>74.46.69</t>
  </si>
  <si>
    <t>POSTE AÇO GALVANIZADO TIPO PA1 - D=76MM / H=4,5M  / E=2MM</t>
  </si>
  <si>
    <t>74.46.70</t>
  </si>
  <si>
    <t>POSTE AÇO GALVANIZADO TIPO PA2 - D=102MM / H=4,5M  / E=2MM</t>
  </si>
  <si>
    <t>74.46.71</t>
  </si>
  <si>
    <t>POSTE AÇO GALVANIZADO TIPO PA3 - D=102MM / H=4,5M  / E=5MM</t>
  </si>
  <si>
    <t>74.51.01</t>
  </si>
  <si>
    <t>CAPTOR/TERMINAL AÉREO EM AÇO GALVANIZADO SEM BANDEIRA COM HASTE 3/8"X250mm  E FIXAÇÃO HORIZONTAL POR 1 FURO DE 3/8"</t>
  </si>
  <si>
    <t>74.51.02</t>
  </si>
  <si>
    <t>CONECTOR DE PRESSÃO EM LATÃO ESTANHADO COM FURO Ø10mm PARA CABOS DE 35-70mm² (SPLIT-BOLT) REF 11855</t>
  </si>
  <si>
    <t>74.51.03</t>
  </si>
  <si>
    <t>CAIXA DE EQUALIZAÇÃO EM POLIPROPILENO 180X145mm COM BARRAMENTO DE COBRE 6mm, 4 TERMINAIS 16mm² E 1 TERMINAL 50mm²</t>
  </si>
  <si>
    <t>74.51.04</t>
  </si>
  <si>
    <t>MOLDE P/SOLDA EXOTERMICA HCL 5/8".50-5 CLASSE 5 OU EQUIVALENTE</t>
  </si>
  <si>
    <t>74.51.05</t>
  </si>
  <si>
    <t>ESPUMA EXPANSIVA DE POLIURETANO, APLICACAO MANUAL - 500 ML REF 38124</t>
  </si>
  <si>
    <t>74.51.06</t>
  </si>
  <si>
    <t>PRESILHA DE LATAO PARA CABO DE 35-50mm²+BUCHA S6</t>
  </si>
  <si>
    <t>74.51.07</t>
  </si>
  <si>
    <t xml:space="preserve">CONECTOR MINI-GAR PARA CABOS DE 16-50mm² </t>
  </si>
  <si>
    <t>74.51.08</t>
  </si>
  <si>
    <t>CAIXA DE EQUALIZAÇÃO 380X320X175mm COM BARRAMENTO DE COBRE, 8 TERMINAIS 16mm² E 1 TERMINAL 50mm² USO INTERNO E EXTERNO</t>
  </si>
  <si>
    <t>74.51.10</t>
  </si>
  <si>
    <t>FIXADOR OMEGA EM LATÃO P/CABO 35mm²</t>
  </si>
  <si>
    <t>74.51.11</t>
  </si>
  <si>
    <t>GRAMPO TIPO "X" EM COBRE DE 35mm²-50mm²</t>
  </si>
  <si>
    <t>74.51.12</t>
  </si>
  <si>
    <t>PRESILHA DE LATAO PARA CABO DE 16-25mm²+BUCHA S6</t>
  </si>
  <si>
    <t>74.51.13</t>
  </si>
  <si>
    <t>FIXADOR OMEGA EM LATÃO P/CABO DE 16-25mm²</t>
  </si>
  <si>
    <t>74.51.14</t>
  </si>
  <si>
    <t>CONECTOR DE MEDIÇÃO EM BRONZE ESTANHADO COM 1 PARAFUSO PARA CABOS DE 16-70mm²</t>
  </si>
  <si>
    <t>74.51.15</t>
  </si>
  <si>
    <t>TERMINAL DE COMPRESSAO 1 FURO 16mm² REF 1575</t>
  </si>
  <si>
    <t>74.51.16</t>
  </si>
  <si>
    <t>CAIXA EQUALIZACAO 210X210X90mm COM 9 TERMINAIS PARA USO INTERNO</t>
  </si>
  <si>
    <t>74.51.17</t>
  </si>
  <si>
    <t>HASTE COBREADA ALTA CAMADA Ø5/8"X2,40m (Ø14,3mm – EFETIVO)</t>
  </si>
  <si>
    <t>74.51.18</t>
  </si>
  <si>
    <t>TERMINAL DE COMPRESSAO 1 FURO 35mm² REF 1577</t>
  </si>
  <si>
    <t>74.51.20</t>
  </si>
  <si>
    <t>BARRA CHATA DE ALUMINIO 7/8"X1/8"X3000mm (70mm²) COM FUROS Ø7 mm</t>
  </si>
  <si>
    <t>74.51.21</t>
  </si>
  <si>
    <t>MASTRO SIMPLES GALVANIZADO DIAMETRO NOMINAL 1 1/2", COMPRIMENTO 3 M REF 41387</t>
  </si>
  <si>
    <t>74.51.22</t>
  </si>
  <si>
    <t>PARAFUSO FENDA AUTOTARRAXANTE INOX  Ø4,2X 32mm</t>
  </si>
  <si>
    <t>74.51.23</t>
  </si>
  <si>
    <t>74.51.24</t>
  </si>
  <si>
    <t>TERMINAL AEREO EM ACO GALVANIZADO DN 5/16", COMPRIMENTO DE 350MM, COM BASE DE FIXACAO HORIZONTAL</t>
  </si>
  <si>
    <t>74.51.25</t>
  </si>
  <si>
    <t>PARA RAIO FRANKLIN 4PONTAS EM LATÃO CROMADO ROSCA 3/4"X350mm REF 4274</t>
  </si>
  <si>
    <t>74.51.26</t>
  </si>
  <si>
    <t>SUPRESSOR DE SURTO VCL V 45KA CLAMPER/EQUIVALENTE</t>
  </si>
  <si>
    <t>74.51.27</t>
  </si>
  <si>
    <t>TERMINAL A COMPRESSAO EM COBRE ESTANHADO PARA CABO 35 MM2, 1 FURO E 1 COMPRESSAO, PARA PARAFUSO DE FIXACAO M8 REF 1577</t>
  </si>
  <si>
    <t>74.51.28</t>
  </si>
  <si>
    <t>PARAFUSO SEXTAVADO ROSCA SOBERBA EM INOX ØM6X45mm</t>
  </si>
  <si>
    <t>74.51.29</t>
  </si>
  <si>
    <t>PORCA SEXTAVADA EM  AÇO INOX Ø1/4" REF 39997</t>
  </si>
  <si>
    <t>74.51.30</t>
  </si>
  <si>
    <t>ARRUELA DE PRESSÃO EM AÇO INOX Ø1/4"</t>
  </si>
  <si>
    <t>74.51.32</t>
  </si>
  <si>
    <t>CONECTOR DE PRESSÃO 35mm² (SPLIT-BOLT) REF 11854</t>
  </si>
  <si>
    <t>74.51.34</t>
  </si>
  <si>
    <t>TERMINAL TIPO CRUZ EM LATAO PARA CABOS DE COBRE DE 16-50mm²</t>
  </si>
  <si>
    <t>74.51.35</t>
  </si>
  <si>
    <t>SELANTE ELASTICO MONOCOMPONENTE A BASE DE POLIURETANO PARA JUNTAS DIVERSAS 310ML REF 142</t>
  </si>
  <si>
    <t>74.51.37</t>
  </si>
  <si>
    <t>TERMINAL A COMPRESSAO EM COBRE ESTANHADO PARA CABO 50 MM2, 1 FURO E 1 COMPRESSAO, PARA PARAFUSO DE FIXACAO M8 REF 1578</t>
  </si>
  <si>
    <t>74.51.39</t>
  </si>
  <si>
    <t>CARTUCHO PARA SOLDA (PÓ EXOTÉRMICO) Nº115</t>
  </si>
  <si>
    <t>74.51.51</t>
  </si>
  <si>
    <t>CAIXA DE EQUALIZAÇÃO EM AÇO 4000X400X155mm COM 11 TERMINAIS, USO INTERNO</t>
  </si>
  <si>
    <t>74.51.52</t>
  </si>
  <si>
    <t>MOLDE PPS 35-2 PARA SOLDA EXOTERMICA CLASSE 2 OU EQUIVALENTE</t>
  </si>
  <si>
    <t>74.51.53</t>
  </si>
  <si>
    <t>CARTUCHO PARA SOLDA (PÓ EXOTÉRMICO) Nº45</t>
  </si>
  <si>
    <t>74.51.54</t>
  </si>
  <si>
    <t>ALICATE PARA MANUSEIO DE MOLDES DE SOLDA EXOTÉRMICA Nº 2</t>
  </si>
  <si>
    <t>74.51.60</t>
  </si>
  <si>
    <t>CAIXA DE INSPEÇÃO PVC Ø300X300mm COM TAMPA DE FERRO FUNDIDO</t>
  </si>
  <si>
    <t>74.51.67</t>
  </si>
  <si>
    <t>SUPORTE EM LATÃO Ø1/4"X200mm COM 2 PORCAS PARA FIXAÇÃO DE PRESILHAS</t>
  </si>
  <si>
    <t>74.51.81</t>
  </si>
  <si>
    <t>RE-BAR Ø3/8"X3,40m GALVANIZADA A FOGO (70mm²)</t>
  </si>
  <si>
    <t>74.51.85</t>
  </si>
  <si>
    <t>TRANSFORMADOR DE CORRENTE 200/5</t>
  </si>
  <si>
    <t>75.01.04</t>
  </si>
  <si>
    <t>TINTA ACRÍLICA STANDARD, COR BRANCO FOSCO</t>
  </si>
  <si>
    <t>75.01.06</t>
  </si>
  <si>
    <t>TINTA ACRILICA PREMIUM PARA PISO REF 7348</t>
  </si>
  <si>
    <t>75.01.10</t>
  </si>
  <si>
    <t>RESINA ACRILICA BASE AGUA - COR BRANCA - D=1,13KG/L</t>
  </si>
  <si>
    <t>75.01.11</t>
  </si>
  <si>
    <t>TINTA ACRÍLICA PREMIUM, COR BRANCO FOSCO REF 7356</t>
  </si>
  <si>
    <t>75.01.12</t>
  </si>
  <si>
    <t>TINTA ACRÍLICA PREMIUM, COR BRANCO SEMI BRILHO</t>
  </si>
  <si>
    <t>75.03.01</t>
  </si>
  <si>
    <t>TINTA ESMALTE SINTÉTICO PREMIUM FOSCO REF 7288</t>
  </si>
  <si>
    <t>75.03.04</t>
  </si>
  <si>
    <t>TINTA ESMALTE SINTÉTICO PREMIUM ALTO BRILHO REF 7292</t>
  </si>
  <si>
    <t>75.03.26</t>
  </si>
  <si>
    <t>TINTA ESMALTE SINTETICO PREMIUM ACETINADO REF 7311</t>
  </si>
  <si>
    <t>75.05.01</t>
  </si>
  <si>
    <t>ESMALTE SINTÉTICO 2 EM 1 (FUNDO E ACABAMENTO) PARA SUPERFÍCIES METÁLICAS REF 7293</t>
  </si>
  <si>
    <t>75.07.23</t>
  </si>
  <si>
    <t>VERNIZ SINTETICO BRILHANTE PARA MADEIRA, USO INTERNO E EXTERNO REF 10481</t>
  </si>
  <si>
    <t>75.07.24</t>
  </si>
  <si>
    <t>VERNIZ POLIURETANO BRILHANTE PARA MADEIRA, USO INTERNO E EXTERNO REF 10478</t>
  </si>
  <si>
    <t>75.07.26</t>
  </si>
  <si>
    <t>IMUNIZANTE PARA MADEIRA, INCOLOR REF 7340</t>
  </si>
  <si>
    <t>75.07.46</t>
  </si>
  <si>
    <t>SILICONE SUVINIL OU EQUIVALENTE</t>
  </si>
  <si>
    <t>75.13.08</t>
  </si>
  <si>
    <t>75.14.02</t>
  </si>
  <si>
    <t>TINTA EPOXI BRANCA REF 7304</t>
  </si>
  <si>
    <t>75.14.03</t>
  </si>
  <si>
    <t>PRIMER EPOXI / EPOXIDICO REF 44072</t>
  </si>
  <si>
    <t>75.14.04</t>
  </si>
  <si>
    <t>DILUENTE EPOXI REF 5330</t>
  </si>
  <si>
    <t>75.15.06</t>
  </si>
  <si>
    <t>MASSA PLASTICA (LATA COM 400 GRAMAS)</t>
  </si>
  <si>
    <t>75.15.08</t>
  </si>
  <si>
    <t>MASSA LÁTEX PARA PAREDES INTERNAS REF 43626</t>
  </si>
  <si>
    <t>75.15.09</t>
  </si>
  <si>
    <t>MASSA ACRÍLICA PARA MADEIRA</t>
  </si>
  <si>
    <t>75.15.11</t>
  </si>
  <si>
    <t>MASSA ACRÍLICA PARA PAREDES EXTERNAS/INTERNAS</t>
  </si>
  <si>
    <t>75.18.09</t>
  </si>
  <si>
    <t>75.18.10</t>
  </si>
  <si>
    <t>FUNDO NIVELADOR BRANCO PARA MADEIRA</t>
  </si>
  <si>
    <t>75.18.12</t>
  </si>
  <si>
    <t>SELADOR ACRILICO PAREDES INTERNAS/EXTERNAS REF 6085</t>
  </si>
  <si>
    <t>75.18.13</t>
  </si>
  <si>
    <t>SELADOR PVA PARA PAREDES INTERNAS</t>
  </si>
  <si>
    <t>75.18.16</t>
  </si>
  <si>
    <t>FUNDO ANTICORROSIVO PARA MATERIAIS FERROSOS (TIPO ZARCÃO) REF 7307</t>
  </si>
  <si>
    <t>75.20.05</t>
  </si>
  <si>
    <t>PO XADREZ - PACOTE DE 250 GRAMAS OU EQUIVALENTE</t>
  </si>
  <si>
    <t>75.25.06</t>
  </si>
  <si>
    <t>DILUENTE AGUARRÁS REF 5318</t>
  </si>
  <si>
    <t>75.50.05</t>
  </si>
  <si>
    <t>75.50.20</t>
  </si>
  <si>
    <t>LIXA EM FOLHA PARA PAREDE OU MADEIRA, NUMERO 120 (COR VERMELHA)</t>
  </si>
  <si>
    <t>75.50.21</t>
  </si>
  <si>
    <t>LIXA EM FOLHA PARA FERRO, NÚMERO 150 REF 3768</t>
  </si>
  <si>
    <t>75.50.22</t>
  </si>
  <si>
    <t>FITA CREPE ROLO DE 25MM X 50M REF 12815</t>
  </si>
  <si>
    <t>76.08.03</t>
  </si>
  <si>
    <t>LAJE PRÉ-MOLDADA TRELIÇADA, UNIDIRECIONAL, BI-APOIADA, C/TRELIÇA METÁLICA TR08 E ENCHIMENTO EM EPS, SC=300Kgf/m², VÃO ATÉ 4 METROS, SEM COLOCAÇÃO</t>
  </si>
  <si>
    <t>76.08.13</t>
  </si>
  <si>
    <t>LAJE PRÉ-MOLDADA TRELIÇADA, UNIDIRECIONAL, BI-APOIADA, C/TRELIÇA METÁLICA TR12 E ENCHIMENTO EM EPS, SC=300Kgf/m², VÃO ATÉ 5 METROS, SEM COLOCAÇÃO</t>
  </si>
  <si>
    <t>76.08.23</t>
  </si>
  <si>
    <t>LAJE PRÉ-MOLDADA TRELIÇADA, UNIDIRECIONAL, BI-APOIADA, C/TRELIÇA METÁLICA TR16 E ENCHIMENTO EM EPS, SC=300Kgf/m², VÃO ATÉ 6 METROS, SEM COLOCAÇÃO</t>
  </si>
  <si>
    <t>76.08.33</t>
  </si>
  <si>
    <t>LAJE PRÉ-MOLDADA TRELIÇADA, UNIDIRECIONAL, BI-APOIADA, C/TRELIÇA METÁLICA TR20 E ENCHIMENTO EM EPS, SC=300Kgf/m², VÃO ATÉ 8 METROS, SEM COLOCAÇÃO</t>
  </si>
  <si>
    <t>76.10.01</t>
  </si>
  <si>
    <t>CHAPEU DE MURO TRIANGULAR PRE-MOLDADO 20 X 100CM</t>
  </si>
  <si>
    <t>76.10.06</t>
  </si>
  <si>
    <t xml:space="preserve">MEIO FIO EM CONCRETO PRE-MOLDADO FCK&gt;=20MPA, PADRÃO SUDECAP TIPO A, 30 X 14,2/12 (H X L1/L2), COMPRIMENTO 80 CM </t>
  </si>
  <si>
    <t>76.10.08</t>
  </si>
  <si>
    <t>MEIO FIO EM CONCRETO PRE-MOLDADO FCK&gt;=20MPA, PADRÃO SUDECAP TIPO B, 40 X 15/12 (H X L1/L2), COMPRIMENTO 80CM REF 4061</t>
  </si>
  <si>
    <t>76.10.09</t>
  </si>
  <si>
    <t>CORDÃO DE CONCRETO BOLEADO PRE-FABRICADO FCK&gt;=20 MPA, PADRÃO SUDECAP, COMPRIMENTO 1M</t>
  </si>
  <si>
    <t>76.10.10</t>
  </si>
  <si>
    <t>DELIMITADOR FÍSICO DE CONCRETO  FCK&gt;=20MPA, PADRÃO SUDECAP, 80CM</t>
  </si>
  <si>
    <t>76.12.05</t>
  </si>
  <si>
    <t>76.12.07</t>
  </si>
  <si>
    <t>MOURAO DE CONCRETO PV=SECAO T 3,2M ESTICADOR</t>
  </si>
  <si>
    <t>76.12.09</t>
  </si>
  <si>
    <t>MOURAO DE CONCRETO RETO SECAO T 2,45M</t>
  </si>
  <si>
    <t>76.12.53</t>
  </si>
  <si>
    <t>MOURAO DE CONCRETO PONTA RETA, TRIANGULAR, H=2.20M</t>
  </si>
  <si>
    <t>76.12.54</t>
  </si>
  <si>
    <t>MOURAO DE CONCRETO PR, ESTICADOR, TRIANG., H=2.20M</t>
  </si>
  <si>
    <t>76.14.07</t>
  </si>
  <si>
    <t>MOURÃO TIPO V, PRE-MOLDADO EM CONCRETO 20MPA, H=3,0M, OU EQUIVALENTE</t>
  </si>
  <si>
    <t>76.15.10</t>
  </si>
  <si>
    <t>PISO CONCRETO INTERTR. TIPO S E=6,0 CM FCK = 35MPA</t>
  </si>
  <si>
    <t>76.15.11</t>
  </si>
  <si>
    <t>76.15.69</t>
  </si>
  <si>
    <t>PISO DE CONCRETO INTERTRAVADO TIPO S E=8,0CM 35MPA REF 36154</t>
  </si>
  <si>
    <t>76.20.01</t>
  </si>
  <si>
    <t>BANCO PRE-MOLDADO DE CONCRETO 45X150X45CM</t>
  </si>
  <si>
    <t>76.20.02</t>
  </si>
  <si>
    <t>CONJUNTO MESA E BANCOS DE CONCRETO PRE-FABRICADO FCK&gt;=20MPA, PADRÃO SUDECAP</t>
  </si>
  <si>
    <t>76.20.03</t>
  </si>
  <si>
    <t>CONJUNTO ACESSÍVEL DE MESA E BANCOS DE CONCRETO PRE-FABRICADO FCK&gt;=20MPA, PADRÃO SUDECAP</t>
  </si>
  <si>
    <t>76.30.01</t>
  </si>
  <si>
    <t>76.30.02</t>
  </si>
  <si>
    <t xml:space="preserve">CAIXA GORDURA DUPLA, CONCRETO PRE MOLDADO, CIRCULAR, COM TAMPA, D = 60* CM     </t>
  </si>
  <si>
    <t>76.31.01</t>
  </si>
  <si>
    <t>CAIXA PRÉ-FABRICADA DE CONCRETO ARMADO 0,3X0,3X0,3 (CXLXH), COM TAMPA, REF 41627</t>
  </si>
  <si>
    <t>76.31.02</t>
  </si>
  <si>
    <t>CAIXA PRÉ-FABRICADA DE CONCRETO ARMADO 0,4X0,4X0,4 (CXLXH), COM TAMPA, REF 41628</t>
  </si>
  <si>
    <t>76.31.03</t>
  </si>
  <si>
    <t>CAIXA PRÉ-FABRICADA DE CONCRETO ARMADO 0,6X0,6X0,5 (CXLXH), COM TAMPA, REF 41629</t>
  </si>
  <si>
    <t>76.31.04</t>
  </si>
  <si>
    <t>76.31.05</t>
  </si>
  <si>
    <t>76.31.06</t>
  </si>
  <si>
    <t>76.31.07</t>
  </si>
  <si>
    <t>CAIXA PRÉ-FABRICADA DE CONCRETO ARMADO 0,8X0,8X0,5 (CXLXH), SEM TAMPA, REF 43437</t>
  </si>
  <si>
    <t>76.31.08</t>
  </si>
  <si>
    <t>CAIXA PRÉ-FABRICADA DE CONCRETO ARMADO 1,0X1,0X0,5 (CXLXH), SEM TAMPA, REF 44230</t>
  </si>
  <si>
    <t>76.31.11</t>
  </si>
  <si>
    <t>TAMPA PRÉ FABRICADA DE CONCRETO ARMADO 0,5X0,5X0,07 FCK 30MPA ADPT REF 97734</t>
  </si>
  <si>
    <t>76.31.12</t>
  </si>
  <si>
    <t>TAMPA PRÉ FABRICADA DE CONCRETO ARMADO 0,6X0,6X0,07 FCK 30MPA ADPT REF 97734</t>
  </si>
  <si>
    <t>76.31.13</t>
  </si>
  <si>
    <t>TAMPA PRÉ FABRICADA DE CONCRETO ARMADO 0,8X0,8X0,07 FCK 30MPA ADPT REF 97735</t>
  </si>
  <si>
    <t>76.31.14</t>
  </si>
  <si>
    <t>TAMPA PRÉ FABRICADA DE CONCRETO ARMADO 1,0X1,0X0,07 FCK 30MPA ADPT REF 97735</t>
  </si>
  <si>
    <t>76.31.15</t>
  </si>
  <si>
    <t>TAMPA PRÉ FABRICADA DE CONCRETO ARMADO 1,2X1,2X0,07 FCK 30MPA ADPT REF 97736</t>
  </si>
  <si>
    <t>76.35.15</t>
  </si>
  <si>
    <t>FOSSA SEPTICA D=1,20M H=4,0M</t>
  </si>
  <si>
    <t>76.35.55</t>
  </si>
  <si>
    <t>SUMIDOURO CONCRETO PRE MOLDADO, COMPLETO, PARA 10 CONTRIBUINTES</t>
  </si>
  <si>
    <t>76.46.01</t>
  </si>
  <si>
    <t>POSTE PARA GRADIL NYLOFOR 3D H= 1.50 M OU EQUIVALENTE</t>
  </si>
  <si>
    <t>76.46.02</t>
  </si>
  <si>
    <t>POSTE PARA GRADIL NYLOFOR 3D H= 2.00 M OU EQUIVALENTE</t>
  </si>
  <si>
    <t>76.46.03</t>
  </si>
  <si>
    <t>POSTE PARA GRADIL NYLOFOR 3D H= 2.60 M OU EQUIVALENTE</t>
  </si>
  <si>
    <t>76.46.04</t>
  </si>
  <si>
    <t>POSTE PARA GRADIL NYLOFOR 3D H= 3.20 M OU EQUIVALENTE</t>
  </si>
  <si>
    <t>77.05.51</t>
  </si>
  <si>
    <t>77.05.52</t>
  </si>
  <si>
    <t>PREGO DE ACO POLIDO SEM CABECA 15 X 15</t>
  </si>
  <si>
    <t>77.05.53</t>
  </si>
  <si>
    <t>77.05.82</t>
  </si>
  <si>
    <t>PREGO PARA TACO 15X10</t>
  </si>
  <si>
    <t>77.09.10</t>
  </si>
  <si>
    <t>77.10.01</t>
  </si>
  <si>
    <t>PARAFUSO PARABOLT DE 1/4"</t>
  </si>
  <si>
    <t>77.10.02</t>
  </si>
  <si>
    <t>PARAFUSO DE 4,20 X 38 MM EM ACO ZINCADO COM ROSCA SOBERBA, CABECA CHATA E FENDA PHILLIPS</t>
  </si>
  <si>
    <t>77.10.03</t>
  </si>
  <si>
    <t>BUCHA DE NYLON S6 REF 4375</t>
  </si>
  <si>
    <t>77.10.04</t>
  </si>
  <si>
    <t>BOTAO ROSCA INTERNA CABECA CHATA MACICA, FORMATO REDONDO, METAL, 19 MM, INCLUSO ARRUELA E PARAFUSO REF 44121</t>
  </si>
  <si>
    <t>77.10.90</t>
  </si>
  <si>
    <t>PARAFUSO PARA VASO SANITÁRIO E MICTÓRIO S8 COM BUCHA E ARRUELA</t>
  </si>
  <si>
    <t>77.50.35</t>
  </si>
  <si>
    <t>77.50.36</t>
  </si>
  <si>
    <t>77.90.34</t>
  </si>
  <si>
    <t>BUCHA FISCHER S8 COM PARAFUSO OU EQUIVALENTE</t>
  </si>
  <si>
    <t>78.05.01</t>
  </si>
  <si>
    <t>78.05.02</t>
  </si>
  <si>
    <t>BASCULANTE EM CHAPA COM 3 BASCULAS 80X80CM</t>
  </si>
  <si>
    <t>78.05.03</t>
  </si>
  <si>
    <t xml:space="preserve">PERFIL DE ALUMINIO ANODIZADO REF 34360 </t>
  </si>
  <si>
    <t>78.05.04</t>
  </si>
  <si>
    <t>JANELA MÁXIMO AR EM ALÚMINIO, 60X80 CM, COM VIDRO, SEM GUARNIÇÃO/ALIZAR REF 34381</t>
  </si>
  <si>
    <t>78.05.05</t>
  </si>
  <si>
    <t>JANELA DE CORRER, EM ALUMINIO, 100X120CM, 2FLS MOVEIS,COM VIDRO, SEM GUARNICAO REF 36986</t>
  </si>
  <si>
    <t>78.05.06</t>
  </si>
  <si>
    <t>JANELA DE CORRER, EM ALUMINIO, 100X120CM, 3FLS (2 VENEZIANAS E 1 VIDRO), COM VIDRO, SEM GUARNICAO REF 44054</t>
  </si>
  <si>
    <t>78.05.07</t>
  </si>
  <si>
    <t>JANELA DE CORRER, EM ALUMINIO, 120X150CM, 4FLS, COM VIDRO, SEM GUARNICAO REF 34364</t>
  </si>
  <si>
    <t>78.05.08</t>
  </si>
  <si>
    <t>JANELA DE CORRER, EM ALUMINIO, 100X150CM, 6FLS (2 VENEZIANAS FIXAS, 2 MÓVEIS E 2 VIDRO), COM VIDRO, SEM GUARNICAO REF 44399</t>
  </si>
  <si>
    <t>78.05.20</t>
  </si>
  <si>
    <t>CONTRAMARCO DE ALUMÍNIO PERFIL 25, PARA ESQUADRIAS CONVENCIONAIS, 60MM, INCLUSO CONEXÕES, GRAPAS E TRAVAMENTOS REF 43657</t>
  </si>
  <si>
    <t>78.05.30</t>
  </si>
  <si>
    <t>PORTA DE ABRIR EM ALUMINIO COM LAMBRI HORIZONTAL/LAMINADA 80X210 CM</t>
  </si>
  <si>
    <t>78.05.40</t>
  </si>
  <si>
    <t>MOLDURA DE ACABAMENTO PARA ESQUADRIA DE ALUMINIO REF 36888</t>
  </si>
  <si>
    <t>78.13.01</t>
  </si>
  <si>
    <t>GRADIL NYLOFOR 3D H= 2.03 M OU EQUIVALENTE</t>
  </si>
  <si>
    <t>78.13.09</t>
  </si>
  <si>
    <t>GRADIL NYLOFOR 3D H= 1.53 M OU EQUIVALENTE</t>
  </si>
  <si>
    <t>78.13.15</t>
  </si>
  <si>
    <t>GRADIL NYLOFOR 3D H= 1.03 M OU EQUIVALENTE</t>
  </si>
  <si>
    <t>78.13.53</t>
  </si>
  <si>
    <t>GRADIL NYLOFOR 3D H= 2.43 M OU EQUIVALENTE</t>
  </si>
  <si>
    <t>78.50.01</t>
  </si>
  <si>
    <t>BARRA APOIO DEFIC.FISICO TUBO D=1 1/2" - CROMADA</t>
  </si>
  <si>
    <t>79.02.05</t>
  </si>
  <si>
    <t>79.02.08</t>
  </si>
  <si>
    <t>TIJOLO CERAMICO FURADO 9 FUROS 29X19X14CM C/FRETE</t>
  </si>
  <si>
    <t>79.02.12</t>
  </si>
  <si>
    <t>79.10.03</t>
  </si>
  <si>
    <t>BLOCO CONCRETO VAZADO 9X19X39  C/ FRETE 4,5MPA</t>
  </si>
  <si>
    <t>79.10.04</t>
  </si>
  <si>
    <t>BLOCO CONCRETO VAZADO 14X19X39 C/ FRETE 4,5MPA</t>
  </si>
  <si>
    <t>79.10.05</t>
  </si>
  <si>
    <t>BLOCO CONCRETO VAZADO 19X19X39 C/ FRETE 4,5MPA</t>
  </si>
  <si>
    <t>79.10.06</t>
  </si>
  <si>
    <t>79.10.07</t>
  </si>
  <si>
    <t>79.10.08</t>
  </si>
  <si>
    <t>79.22.05</t>
  </si>
  <si>
    <t>79.22.07</t>
  </si>
  <si>
    <t>DIVISORIA EM GRANITO, COM DUAS FACES POLIDAS, TIPO ANDORINHA/ QUARTZ/ CASTELO/ CORUMBA OU OUTROS EQUIVALENTES DA REGIAO, E=  *3,0* CM REF 44476</t>
  </si>
  <si>
    <t>79.22.11</t>
  </si>
  <si>
    <t>DIVISORIA DE ARDOSIA E= 2 CM  ( S/ POLIMENTO )</t>
  </si>
  <si>
    <t>79.22.20</t>
  </si>
  <si>
    <t>PRATELEIRA GRANITO CINZA CORUMBA E=2 CM</t>
  </si>
  <si>
    <t>80.04.53</t>
  </si>
  <si>
    <t>80.04.54</t>
  </si>
  <si>
    <t>80.04.55</t>
  </si>
  <si>
    <t>80.04.57</t>
  </si>
  <si>
    <t>80.04.59</t>
  </si>
  <si>
    <t>80.04.61</t>
  </si>
  <si>
    <t>80.04.64</t>
  </si>
  <si>
    <t>80.04.73</t>
  </si>
  <si>
    <t>80.04.74</t>
  </si>
  <si>
    <t>80.04.75</t>
  </si>
  <si>
    <t>80.04.77</t>
  </si>
  <si>
    <t>80.04.79</t>
  </si>
  <si>
    <t>80.04.81</t>
  </si>
  <si>
    <t>80.04.84</t>
  </si>
  <si>
    <t>80.04.91</t>
  </si>
  <si>
    <t>80.04.93</t>
  </si>
  <si>
    <t>80.04.95</t>
  </si>
  <si>
    <t>80.04.97</t>
  </si>
  <si>
    <t>80.04.99</t>
  </si>
  <si>
    <t>80.05.14</t>
  </si>
  <si>
    <t>80.05.15</t>
  </si>
  <si>
    <t>80.05.16</t>
  </si>
  <si>
    <t>80.05.18</t>
  </si>
  <si>
    <t>80.05.20</t>
  </si>
  <si>
    <t>80.05.25</t>
  </si>
  <si>
    <t>80.06.07</t>
  </si>
  <si>
    <t>TUBO DE CONCRETO MF CA-1 D= 800 MM</t>
  </si>
  <si>
    <t>80.10.04</t>
  </si>
  <si>
    <t>80.10.05</t>
  </si>
  <si>
    <t>80.10.06</t>
  </si>
  <si>
    <t>80.10.07</t>
  </si>
  <si>
    <t>80.10.08</t>
  </si>
  <si>
    <t>80.35.29</t>
  </si>
  <si>
    <t>TAMPAO FOFO ARTICULADO, CLASSE D400 CARGA MAX 40 T, REDONDO TAMPA *600 MM, REDE PLUVIAL/ESGOTO REF 6240</t>
  </si>
  <si>
    <t>80.35.35</t>
  </si>
  <si>
    <t>TAMPAO EM FERRO FUNDIDO T-19</t>
  </si>
  <si>
    <t>80.35.40</t>
  </si>
  <si>
    <t>80.35.50</t>
  </si>
  <si>
    <t>TAMPAO DE FERRO FUNDIDO T-109-PADRAO COPASA</t>
  </si>
  <si>
    <t>80.37.40</t>
  </si>
  <si>
    <t>CONJ. QUADRO E GRELHA DE FERRO FUNDIDO P= 199KG</t>
  </si>
  <si>
    <t>80.37.41</t>
  </si>
  <si>
    <t>GRELHA FF MALHA QUADRICULADA 100X30CM COM PARAFUSO</t>
  </si>
  <si>
    <t>80.37.42</t>
  </si>
  <si>
    <t>CANTONEIRA DE FERRO FUNDIDO PESO = 69KG</t>
  </si>
  <si>
    <t>80.37.44</t>
  </si>
  <si>
    <t xml:space="preserve">GRELHA FOFO SIMPLES COM REQUADRO, CARGA MAXIMA 1,5 T, 200 X 1000 MM, E= *15* MM  </t>
  </si>
  <si>
    <t>80.40.20</t>
  </si>
  <si>
    <t>ANEL DE CONCRETO ARMADO, D = 0,60 M, H = 0,30 M</t>
  </si>
  <si>
    <t>80.40.22</t>
  </si>
  <si>
    <t>ANEL CA-1, D=1000MM H= 300MM, MACHO-FEMEA</t>
  </si>
  <si>
    <t>80.40.25</t>
  </si>
  <si>
    <t>GRELHA DE CONCRETO 0,99 x 0,44 x 0,10M</t>
  </si>
  <si>
    <t>80.40.27</t>
  </si>
  <si>
    <t>QUADRO DE CONCRETO 1,10 x 0,50M</t>
  </si>
  <si>
    <t>80.40.28</t>
  </si>
  <si>
    <t>CANTONEIRA DE CONCRETO</t>
  </si>
  <si>
    <t>80.90.10</t>
  </si>
  <si>
    <t>FRETE PARA ELEMENTOS DE CONCRETO</t>
  </si>
  <si>
    <t>81.01.01</t>
  </si>
  <si>
    <t>FITA DE PAPEL REFORCADA COM LAMINA DE METAL PARA REFORCO DE CANTOS REF 39432</t>
  </si>
  <si>
    <t>81.02.04</t>
  </si>
  <si>
    <t>VIDRO LISO INCOLOR, E=4 MM REF 10492</t>
  </si>
  <si>
    <t>81.02.05</t>
  </si>
  <si>
    <t>VIDRO LISO INCOLOR, E=5 MM REF 10493</t>
  </si>
  <si>
    <t>81.02.06</t>
  </si>
  <si>
    <t>VIDRO LISO INCOLOR, E=6 MM REF 10491</t>
  </si>
  <si>
    <t>81.04.05</t>
  </si>
  <si>
    <t>VIDRO FANTASIA/CANELADO E=4MM, COLOCADO</t>
  </si>
  <si>
    <t>81.04.06</t>
  </si>
  <si>
    <t>VIDRO MARTELADO OU CANELADO, E=4 MM REF 10499</t>
  </si>
  <si>
    <t>81.06.01</t>
  </si>
  <si>
    <t>VIDRO LAMINADO LISO INCOLOR, E=8 MM (4+4) REF 34391</t>
  </si>
  <si>
    <t>81.06.02</t>
  </si>
  <si>
    <t>VIDRO LAMINADO LISO INCOLOR, E=12 MM (4+4+4) REF 10497</t>
  </si>
  <si>
    <t>81.06.03</t>
  </si>
  <si>
    <t>VIDRO LAMINADO LISO INCOLOR, E=15 MM (5+5+5) REF 10504</t>
  </si>
  <si>
    <t>81.08.04</t>
  </si>
  <si>
    <t>VIDRO PLANO ARAMADO, E=6 MM REF 34384</t>
  </si>
  <si>
    <t>81.08.06</t>
  </si>
  <si>
    <t>VIDRO ARAMADO, E=7 MM REF 11185</t>
  </si>
  <si>
    <t>81.12.01</t>
  </si>
  <si>
    <t>VIDRO TEMPERADO INCOLOR, E=6 MM REF 10505</t>
  </si>
  <si>
    <t>81.12.02</t>
  </si>
  <si>
    <t>VIDRO TEMPERADO INCOLOR, E=8 MM REF 10506</t>
  </si>
  <si>
    <t>81.12.03</t>
  </si>
  <si>
    <t>VIDRO TEMPERADO INCOLOR, E=10 MM REF 10507</t>
  </si>
  <si>
    <t>81.20.03</t>
  </si>
  <si>
    <t xml:space="preserve">ESPELHO CRISTAL E = 4 MM   </t>
  </si>
  <si>
    <t>81.50.01</t>
  </si>
  <si>
    <t>PERFIL DE BORRACHA EPDM MACICO 12 X 15 MM PARA ESQUADRIAS REF 20259</t>
  </si>
  <si>
    <t>81.50.02</t>
  </si>
  <si>
    <t xml:space="preserve">SILICONE PARA ENVIDRACAMENTO ESTRUTURAL, 400 G, PRETO REF 44120 </t>
  </si>
  <si>
    <t>81.50.03</t>
  </si>
  <si>
    <t>FITA DE ESPUMA PARA VEDACAO E = 6 MM, 12 MM X 10 M REF 44375</t>
  </si>
  <si>
    <t>82.05.05</t>
  </si>
  <si>
    <t>TACO DE IPE EXTRA 7x21 CM</t>
  </si>
  <si>
    <t>82.07.16</t>
  </si>
  <si>
    <t>CERAMICA ESMALTADA EXTRA, PEI MENOR OU IGUAL A 3, FORMATO MENOR OU IGUAL A 2025 CM2 REF 536</t>
  </si>
  <si>
    <t>82.07.17</t>
  </si>
  <si>
    <t>CERAMICA ESMALTADA PARA FACHADAS, FORMATO APROX. *7 X 26* CM, FORNECIDAS EM PLACAS REF 44955</t>
  </si>
  <si>
    <t>82.07.18</t>
  </si>
  <si>
    <t>CERAMICA ESMALTADA EXTRA PARA PISO, PEI MAIOR OU IGUAL A 4, ÁREA ATÉ 2025 CM2 REF 1287</t>
  </si>
  <si>
    <t>82.11.05</t>
  </si>
  <si>
    <t>82.13.05</t>
  </si>
  <si>
    <t>LADRILHO HIDRAULICO, *20 X 20* CM, E= 2 CM, DADOS, COR NATURAL REF 3731</t>
  </si>
  <si>
    <t>82.13.10</t>
  </si>
  <si>
    <t>LADRILHO HIDRAUL. AMARELO/VERM. 20X20CM DIRECIONAL</t>
  </si>
  <si>
    <t>82.13.11</t>
  </si>
  <si>
    <t>82.15.05</t>
  </si>
  <si>
    <t>PISO/ REVESTIMENTO EM MARMORE, POLIDO, BRANCO COMUM, FORMATO MAIOR OU IGUAL A 3025 CM2, E = *2* CM REF 4822</t>
  </si>
  <si>
    <t>82.15.07</t>
  </si>
  <si>
    <t>82.15.08</t>
  </si>
  <si>
    <t>82.15.09</t>
  </si>
  <si>
    <t>82.17.03</t>
  </si>
  <si>
    <t>PISO BORRACHA RECICLADO COR PRETA ANTIDERRAPANTE</t>
  </si>
  <si>
    <t>82.17.05</t>
  </si>
  <si>
    <t>82.17.08</t>
  </si>
  <si>
    <t>COLA DE CONTATO P/ CHAPA VINÍLICA/BORRACHA</t>
  </si>
  <si>
    <t>82.17.10</t>
  </si>
  <si>
    <t>COLA PU BICOMPONENTE</t>
  </si>
  <si>
    <t>82.17.11</t>
  </si>
  <si>
    <t>SILICONE ACETICO USO GERAL INCOLOR 280 G REF 39961</t>
  </si>
  <si>
    <t>82.17.12</t>
  </si>
  <si>
    <t>ADESIVO DE SILICONE PARA FIXAR ESPELHO, 360 G</t>
  </si>
  <si>
    <t>82.17.50</t>
  </si>
  <si>
    <t>PISO DE BORRACHA  EM MANTA COMUM 2MMX80CM</t>
  </si>
  <si>
    <t>82.17.60</t>
  </si>
  <si>
    <t>PISO DE BORRACHA PASTILHADO 50X50CMX3MM S/ COLOCAÇÃO</t>
  </si>
  <si>
    <t>82.23.69</t>
  </si>
  <si>
    <t xml:space="preserve">JUNTA PLASTICA DE DILATACAO PARA PISOS, COR CINZA, 17 X 3 MM (ALTURA X ESPESSURA)   </t>
  </si>
  <si>
    <t>82.44.05</t>
  </si>
  <si>
    <t>82.45.04</t>
  </si>
  <si>
    <t>82.47.04</t>
  </si>
  <si>
    <t>82.49.02</t>
  </si>
  <si>
    <t>RODAPE DE ARDOSIA, H= 5 CM / ( H=7CM )</t>
  </si>
  <si>
    <t>82.59.05</t>
  </si>
  <si>
    <t>SOLEIRA E PEITORIL DE ARDOSIA E= 2CM</t>
  </si>
  <si>
    <t>82.59.10</t>
  </si>
  <si>
    <t>SOLEIRA EM GRANITO, POLIDO, TIPO ANDORINHA/ QUARTZ/ CASTELO/ CORUMBA OU OUTROS EQUIVALENTES DA REGIAO, L= *15* CM, E=  *2,0* CM REF 20232</t>
  </si>
  <si>
    <t>82.70.05</t>
  </si>
  <si>
    <t>AZULEJO BRANCO 15X15 CM, CECRISA EXTRA OU EQUIVALENTE</t>
  </si>
  <si>
    <t>83.04.01</t>
  </si>
  <si>
    <t>DISCO PARA ROCADEIRA 80 DENTES</t>
  </si>
  <si>
    <t>83.05.05</t>
  </si>
  <si>
    <t>83.05.08</t>
  </si>
  <si>
    <t>TRAVE FUTEBOL CAMPO T.P. D=100MM REDE NYLON DUPLO</t>
  </si>
  <si>
    <t>83.05.19</t>
  </si>
  <si>
    <t>MASTROS TUBO PRETO D=76MM S/ PEDESTAL P/ JUIZ</t>
  </si>
  <si>
    <t>83.05.20</t>
  </si>
  <si>
    <t>REDE DE VOLEY RECREACAO, 1 LONA     ( MARCA FILO)</t>
  </si>
  <si>
    <t>83.05.21</t>
  </si>
  <si>
    <t>REDE DE PETECA RECREACAO, 1 LONA     ( MARCA FILO)</t>
  </si>
  <si>
    <t>83.05.23</t>
  </si>
  <si>
    <t>83.05.25</t>
  </si>
  <si>
    <t>REDE NYLON DUPLO P/ TRAVE FUTEB.CAMPO</t>
  </si>
  <si>
    <t>PAR</t>
  </si>
  <si>
    <t>83.07.01</t>
  </si>
  <si>
    <t>CORDA SISAL 10 MM</t>
  </si>
  <si>
    <t>83.07.26</t>
  </si>
  <si>
    <t>SACO DE RAFIA PARA ENTULHO, NOVO, LISO (SEM CLICHE), *60 x 90* CM REF 37526</t>
  </si>
  <si>
    <t>83.11.22</t>
  </si>
  <si>
    <t>ROTACAO DIAGONAL DUPLA - APARELHO TRIPO CONJUGAD</t>
  </si>
  <si>
    <t>83.11.26</t>
  </si>
  <si>
    <t>83.11.27</t>
  </si>
  <si>
    <t>83.11.28</t>
  </si>
  <si>
    <t>83.11.29</t>
  </si>
  <si>
    <t>83.17.01</t>
  </si>
  <si>
    <t>INFORME EM LONA IMPRESSAO DIGITAL 720DPI COM ILHOS</t>
  </si>
  <si>
    <t>83.17.05</t>
  </si>
  <si>
    <t xml:space="preserve">PLACA DE INAUGURACAO METALICA, *40* CM X *60* CM </t>
  </si>
  <si>
    <t>83.17.10</t>
  </si>
  <si>
    <t xml:space="preserve">PLACA DE ACO ESMALTADA PARA  IDENTIFICACAO DE RUA, *45 CM X 20* CM </t>
  </si>
  <si>
    <t>83.17.12</t>
  </si>
  <si>
    <t>PLACA DE ALUMINIO FUNDIDO 3x3CM (NUMERACAO PORTA)</t>
  </si>
  <si>
    <t>83.17.20</t>
  </si>
  <si>
    <t>PLACA DE FERRO FUNDIDO 7x11CM IDENTIFICAO CAIXA</t>
  </si>
  <si>
    <t>83.17.22</t>
  </si>
  <si>
    <t>PLACA ALUM.ANODIZADO NATURAL 25X25CM E=1,5MM IDENT</t>
  </si>
  <si>
    <t>83.17.23</t>
  </si>
  <si>
    <t>PLACA CHAPA AÇO ESCOVADO 25X12 CM E= 1,0MM IDENT.</t>
  </si>
  <si>
    <t>83.17.24</t>
  </si>
  <si>
    <t>PLACA ALUMINIO ANODIZADO 70X61CM COM 6 INDICADORES</t>
  </si>
  <si>
    <t>83.17.25</t>
  </si>
  <si>
    <t>PLACA 1,20X1,30M C/MOLDURA TUBO D=50MM CHAPA 50 CM</t>
  </si>
  <si>
    <t>83.17.26</t>
  </si>
  <si>
    <t>PLACA 1,20X1,30M C/MOLDURA TUBO D=50MM CHAPA 90 CM</t>
  </si>
  <si>
    <t>83.17.27</t>
  </si>
  <si>
    <t>PLACA CHAPA INOX ESCOV. 70X28CM C/2 IND.FIX.LAJE</t>
  </si>
  <si>
    <t>83.17.28</t>
  </si>
  <si>
    <t>PLACA CHAPA INOX ESCOV.70X44CM C/3 IND.FIXADO LAJE</t>
  </si>
  <si>
    <t>83.17.29</t>
  </si>
  <si>
    <t>PLACA ALUM.15X15CM C/PICTOGRAMA PELICULA ADESIVA</t>
  </si>
  <si>
    <t>83.17.30</t>
  </si>
  <si>
    <t>PLACA 2,40X1,20M CHAPA GALVANIZADA ADESIVADA EM ESTRUTURA METALON 20X20MM PADRÃO CEF</t>
  </si>
  <si>
    <t>83.17.31</t>
  </si>
  <si>
    <t>PLACA 3,00X2,00M LONA IMP.DIGTAL ESTR.METALON20X20</t>
  </si>
  <si>
    <t>83.17.39</t>
  </si>
  <si>
    <t>PLACA 1,0X0,60M CH.GALV 26 CAVALETE METALON 20X20</t>
  </si>
  <si>
    <t>83.17.40</t>
  </si>
  <si>
    <t>PLACA 1,0X0,60M DUPLA FACE CH.GALV.26 EM CAVALETE</t>
  </si>
  <si>
    <t>83.17.41</t>
  </si>
  <si>
    <t>83.17.42</t>
  </si>
  <si>
    <t>PLACA 0,5X0,50M DUPLA FACE CH GALV.22 EM CAVALETE</t>
  </si>
  <si>
    <t>83.17.49</t>
  </si>
  <si>
    <t>PLACA TÁTIL BRAILLE ALUMÍNIO 7X4 CM (ANDARES:T,1,2)</t>
  </si>
  <si>
    <t>83.17.50</t>
  </si>
  <si>
    <t>CHAPINHA DE ALUMINIO/LATAO D=3CM C.NUMERO IMPRESSO</t>
  </si>
  <si>
    <t>83.17.51</t>
  </si>
  <si>
    <t>PLACA BRAILLE ALUMÍNIO 10X3 CM CORRIMÃO (INÍCIO/FIM)</t>
  </si>
  <si>
    <t>83.17.52</t>
  </si>
  <si>
    <t>PLACA TÁTIL BRAILLE EM ACRÍLICO 30X10 CM (ATÉ 3 PALAVRAS)</t>
  </si>
  <si>
    <t>83.17.53</t>
  </si>
  <si>
    <t>PLACA TÁTIL BRAILLE EM ACRÍLICO 30X10 CM (ATÉ 3 PALAVRAS COM SÍMBOLOS)</t>
  </si>
  <si>
    <t>83.17.54</t>
  </si>
  <si>
    <t>PLACA TÁTIL BRAILLE EM ACRÍLICO 30X10 CM (1 PALAVRA)</t>
  </si>
  <si>
    <t>83.17.57</t>
  </si>
  <si>
    <t>PLACA TÁTIL BRAILLE EM ALUMÍNIO 10X3 CM CORRIMÃO (EX: "ANDAR 2")</t>
  </si>
  <si>
    <t>83.17.65</t>
  </si>
  <si>
    <t>ANEL DE TEXTURA PARA CORRIMAO D &lt;=1 1/2" PLASTICO ABS PRETO OU CINZA</t>
  </si>
  <si>
    <t>83.17.66</t>
  </si>
  <si>
    <t>ANEL DE TEXTURA PARA CORRIMAO D &lt;=1 1/2" PLASTICO ABS CROMADO</t>
  </si>
  <si>
    <t>83.17.67</t>
  </si>
  <si>
    <t>ANEL DE TEXTURA PARA CORRIMAO D &lt;=1 1/2" BORRACHA FLEXÍVEL PRETO</t>
  </si>
  <si>
    <t>83.17.68</t>
  </si>
  <si>
    <t>FAIXA PARA DEGRAUS EM BORRACHA 3X20 CM AZUL/AMARELO/PRETO</t>
  </si>
  <si>
    <t>83.17.69</t>
  </si>
  <si>
    <t>FAIXA PARA DEGRAUS EM BORRACHA REFLETIVA 3X20 CM</t>
  </si>
  <si>
    <t>83.17.70</t>
  </si>
  <si>
    <t>FAIXA MORIM 6,00M X 0,80M EM TECIDO COMUM, EXCLUSIVE INSTALAÇÃO</t>
  </si>
  <si>
    <t>83.17.71</t>
  </si>
  <si>
    <t>PLACA DE IDENTIFICAÇÃO DE RESÍDUOS - PGRCC, CONFORME RESOLUÇÃO CONAMA-RDC Nº 275/2001, CONFECCIONADA EM LONA (TIPO BANNER) DIM. (30X30)CM</t>
  </si>
  <si>
    <t>83.18.01</t>
  </si>
  <si>
    <t>LONA PLÁSTICA PRETA - 150 MICRA</t>
  </si>
  <si>
    <t>83.18.02</t>
  </si>
  <si>
    <t>LONA PLÁSTICA PRETA - 200 MICRA</t>
  </si>
  <si>
    <t>83.18.03</t>
  </si>
  <si>
    <t>LONA REFORÇADA COM ILHÓS DE POLIETILENO PARA COBERTURA CAÇAMBA (4Mx4M), 300 MICRAS, PRETA OU LARANJA</t>
  </si>
  <si>
    <t>83.23.10</t>
  </si>
  <si>
    <t>KILOWATT/HORA B3 - DEMAIS CLASSES - INCLUSIVE ICMS</t>
  </si>
  <si>
    <t>KWH</t>
  </si>
  <si>
    <t>83.25.05</t>
  </si>
  <si>
    <t>MESA ESCRIT.2 GAV.(SIMPLES) PES DE METALON</t>
  </si>
  <si>
    <t>83.25.10</t>
  </si>
  <si>
    <t>MESA REDONDA D= 1,20M (SIMPLES)</t>
  </si>
  <si>
    <t>83.25.15</t>
  </si>
  <si>
    <t>CADEIRA ALMOFADADA FIXA SEM BRACO, ESTRUT. METALON</t>
  </si>
  <si>
    <t>83.25.28</t>
  </si>
  <si>
    <t>REFRIGERADOR COMPACTO FRIGOB. ELETROLUX 122L-RE120 OU EQUIVALENTE</t>
  </si>
  <si>
    <t>83.25.39</t>
  </si>
  <si>
    <t>ARQUIVO DE AÇO 4 GAVETAS, MODELO OFICIO</t>
  </si>
  <si>
    <t>83.25.40</t>
  </si>
  <si>
    <t>ARQUIVO DE ACO 3 GAVETAS, MODELO OFICIO</t>
  </si>
  <si>
    <t>83.25.45</t>
  </si>
  <si>
    <t>ARMARIO DE AÇO COM 2 PORTAS 170X72X40CM</t>
  </si>
  <si>
    <t>83.25.47</t>
  </si>
  <si>
    <t>ARMARIO PARA ROUPAS COM 4 PORTAS 200X72X40CM</t>
  </si>
  <si>
    <t>83.25.50</t>
  </si>
  <si>
    <t>AQUECEDOR PAR 25 MARMITAS 60X90CM - ELETRICO</t>
  </si>
  <si>
    <t>83.25.51</t>
  </si>
  <si>
    <t>SMARTPHONE</t>
  </si>
  <si>
    <t>83.25.52</t>
  </si>
  <si>
    <t>TRENA A LASER COM ALCANCE DE 50 METROS</t>
  </si>
  <si>
    <t>83.25.53</t>
  </si>
  <si>
    <t>TRENA DE LONA DE 20 METROS</t>
  </si>
  <si>
    <t>83.25.54</t>
  </si>
  <si>
    <t>IMPRESSORA MULTIFUNCIONAL A3</t>
  </si>
  <si>
    <t>83.30.01</t>
  </si>
  <si>
    <t>BASCULA P/ CAMINHÃO FORD CARGO 1519 OU 1319</t>
  </si>
  <si>
    <t>83.30.02</t>
  </si>
  <si>
    <t>83.30.03</t>
  </si>
  <si>
    <t>TANQUE 10000L P/ CAMINHAO PIPA</t>
  </si>
  <si>
    <t>83.30.04</t>
  </si>
  <si>
    <t>CARROCERIA DE MADEIRA P/ CAMINHÃO FORD CARGO 1519 OU 1319</t>
  </si>
  <si>
    <t>83.30.20</t>
  </si>
  <si>
    <t>TRANSPORTE EM CAÇAMBA (5m³)</t>
  </si>
  <si>
    <t>83.40.01</t>
  </si>
  <si>
    <t>LIX.PLAST.50L C/SUPORTE MET. 5050-01.P MITRA/EQUIVALENTE</t>
  </si>
  <si>
    <t>83.40.02</t>
  </si>
  <si>
    <t>LIXEIRA RETANGULAR BASCULAVEL 35L C/SUPORTE METAL.</t>
  </si>
  <si>
    <t>83.40.03</t>
  </si>
  <si>
    <t>LIX.RETANG.INDIVIDUAL 80L 5080-01.P MITRA/EQUIVALENTE</t>
  </si>
  <si>
    <t>83.40.04</t>
  </si>
  <si>
    <t>LIX.BASCULA C/ 4X100L REF. 040100.0140 MITRA/EQUIVALENTE.</t>
  </si>
  <si>
    <t>83.40.05</t>
  </si>
  <si>
    <t>LIXEIRA INDIV. MET. C/SUPORTE BOJO OVAL BASCULAVEL</t>
  </si>
  <si>
    <t>83.40.06</t>
  </si>
  <si>
    <t>LIXEIRA PLÁSTICA COM TAMPA VAI E VEM CAP 100L P/ ORGÂNICOS</t>
  </si>
  <si>
    <t>83.40.07</t>
  </si>
  <si>
    <t>BOMBONA BOCA LARGA PARA RESÍDUOS CLASSE B - 100 LITROS</t>
  </si>
  <si>
    <t>83.40.08</t>
  </si>
  <si>
    <t>BIG BAG PARA RESÍDUOS COMUNS, CAP.APROXIMADA DE 1 M3, PADRÃO CLUB FARM OU EQUIVALENTE</t>
  </si>
  <si>
    <t>83.40.09</t>
  </si>
  <si>
    <t>CESTO COLETOR RESÍDUO LEVE METÁLICO CILINDRO DIÂMETRO 220 MM, PADRÃO SLU MC22</t>
  </si>
  <si>
    <t>83.40.10</t>
  </si>
  <si>
    <t>CESTO COLETOR RESÍDUO LEVE METÁLICO CILINDRO DIÂMETRO 250 MM PADRÃO SLU MC25</t>
  </si>
  <si>
    <t>83.40.11</t>
  </si>
  <si>
    <t>CESTO COLETOR DE RESÍDUO LEVE MQS</t>
  </si>
  <si>
    <t>83.40.12</t>
  </si>
  <si>
    <t>CESTO COLETOR DE RESÍDUO LEVE MQD</t>
  </si>
  <si>
    <t>83.41.01</t>
  </si>
  <si>
    <t>PAPEL HIGIÊNICO (ROLO)</t>
  </si>
  <si>
    <t>83.41.02</t>
  </si>
  <si>
    <t>SABONETE LÍQUIDO 250ML</t>
  </si>
  <si>
    <t>83.41.03</t>
  </si>
  <si>
    <t>ÁLCOOL EM GEL 420G 70° INPM</t>
  </si>
  <si>
    <t>83.41.04</t>
  </si>
  <si>
    <t>FITA DUPLA FACE TRANSFERIVEL VHB12MMX20M UNITARIO 3M OU EQUIVALENTE</t>
  </si>
  <si>
    <t>84.20.01</t>
  </si>
  <si>
    <t>84.20.02</t>
  </si>
  <si>
    <t>84.20.03</t>
  </si>
  <si>
    <t>SINALIZADOR A LED C/ TRAVA ANTI-FURTO MONOLIGHT OU EQUIVALENTE</t>
  </si>
  <si>
    <t>84.20.20</t>
  </si>
  <si>
    <t>FITA ZEBRADA PARA SINALIZAÇAO ROLO DE 200M</t>
  </si>
  <si>
    <t>89.05.01</t>
  </si>
  <si>
    <t>89.06.24</t>
  </si>
  <si>
    <t>CONCRETO USINADO FCK&gt;=15 MPA - BRITA 0 E 1 - SLUMP 10+-2</t>
  </si>
  <si>
    <t>89.06.27</t>
  </si>
  <si>
    <t>CONCRETO USINADO FCK&gt;=20 MPA - BRITA 0 E 1 - SLUMP 10+-2 REF 34492</t>
  </si>
  <si>
    <t>89.06.28</t>
  </si>
  <si>
    <t>CONCRETO USINADO FCK&gt;=25 MPA - BRITA 0 E 1 - SLUMP 10+-2 REF 34493</t>
  </si>
  <si>
    <t>89.06.30</t>
  </si>
  <si>
    <t>CONCRETO USINADO FCK&gt;=30 MPA - BRITA 0 E 1 - SLUMP 10+-2 REF 34494</t>
  </si>
  <si>
    <t>89.06.32</t>
  </si>
  <si>
    <t>CONCRETO USINADO FCK&gt;=40 MPA - BRITA 0 E 1 - SLUMP 10+-2 REF 34496</t>
  </si>
  <si>
    <t>89.07.52</t>
  </si>
  <si>
    <t>CONCRETO USINADO FCK&gt;=25 MPA - BRITA 0 E 1 - SLUMP 13+-3 CM CONSUMO MÍNIMO 280KG REF 38405</t>
  </si>
  <si>
    <t>89.07.63</t>
  </si>
  <si>
    <t>CONCRETO USINADO FCK&gt;=30 MPA - BRITA 0 E 1 - SLUMP 24+-2 CM CONSUMO MÍNIMO 400KG</t>
  </si>
  <si>
    <t>89.18.01</t>
  </si>
  <si>
    <t>MOBILIZAÇAO E DESMOB.DE TRADO P/ESTACA ESC.MECANIC</t>
  </si>
  <si>
    <t>89.18.04</t>
  </si>
  <si>
    <t>ESTACA BROCA MECANIZADA - PERFURAÇAO D= 40CM</t>
  </si>
  <si>
    <t>89.18.07</t>
  </si>
  <si>
    <t>ESTACA BROCA MECANIZADA - PERFURAÇAO D= 25CM</t>
  </si>
  <si>
    <t>89.18.08</t>
  </si>
  <si>
    <t>ESTACA BROCA MECANIZADA - PERFURAÇAO D= 60CM</t>
  </si>
  <si>
    <t>89.20.01</t>
  </si>
  <si>
    <t>MOBILIZACAO E DESMOB.DE EQUIPAMENTO ESTACA STRAUSS</t>
  </si>
  <si>
    <t>89.20.05</t>
  </si>
  <si>
    <t>CONFECCAO DE ESTACA STRAUSS D=250MM/320MM-25T/35T</t>
  </si>
  <si>
    <t>89.20.09</t>
  </si>
  <si>
    <t>CONFECÇÃO DE ESTACA STRAUSS D=380MM/420MM-55T/75T</t>
  </si>
  <si>
    <t>89.20.80</t>
  </si>
  <si>
    <t>MOBILIZACAO E DESMOBILIZACAO DE EQUIPAMENTO (RAIZ)</t>
  </si>
  <si>
    <t>89.20.84</t>
  </si>
  <si>
    <t>ESTACA RAIZ D=310MM SOLO EXCL. ARG. EXCL. ARMACAO</t>
  </si>
  <si>
    <t>89.20.88</t>
  </si>
  <si>
    <t>ESTACA RAIZ D=310MM ROCHA EXCL. ARG. EXCL. ARMACAO</t>
  </si>
  <si>
    <t>89.20.94</t>
  </si>
  <si>
    <t>EXECUÇÃO DE PERFURAÇÃO ESTACA RAIZ D=20CM SOLO SEM PRESENÇA DE ROCHA</t>
  </si>
  <si>
    <t>89.20.95</t>
  </si>
  <si>
    <t>EXECUÇÃO DE PERFURAÇÃO ESTACA RAIZ D=40CM SOLO SEM PRESENÇA DE ROCHA</t>
  </si>
  <si>
    <t>89.20.96</t>
  </si>
  <si>
    <t>EXECUÇÃO DE PERFURAÇÃO ESTACA RAIZ D=45CM SOLO SEM PRESENÇA DE ROCHA</t>
  </si>
  <si>
    <t>89.20.97</t>
  </si>
  <si>
    <t>EXECUÇÃO DE PERFURAÇÃO ESTACA RAIZ D=20CM SOLO COM PRESENÇA DE ROCHA</t>
  </si>
  <si>
    <t>89.20.98</t>
  </si>
  <si>
    <t>EXECUÇÃO DE PERFURAÇÃO ESTACA RAIZ D=40CM SOLO COM PRESENÇA DE ROCHA</t>
  </si>
  <si>
    <t>89.20.99</t>
  </si>
  <si>
    <t>EXECUÇÃO DE PERFURAÇÃO ESTACA RAIZ D=45CM SOLO COM PRESENÇA DE ROCHA</t>
  </si>
  <si>
    <t>89.21.01</t>
  </si>
  <si>
    <t>MOBILIZAÇÃO E DESMOBILIZAÇÃO DE EQUIPAMENTO</t>
  </si>
  <si>
    <t>89.21.02</t>
  </si>
  <si>
    <t>EXECUÇÃO DE HELICE CONTINUA D= 30 CM</t>
  </si>
  <si>
    <t>89.21.04</t>
  </si>
  <si>
    <t>EXECUÇÃO DE HELICE CONTINUA D= 50 CM</t>
  </si>
  <si>
    <t>89.21.06</t>
  </si>
  <si>
    <t>EXECUÇÃO DE HELICE CONTINUA D= 70 CM</t>
  </si>
  <si>
    <t>89.21.07</t>
  </si>
  <si>
    <t>EXECUÇÃO DE HELICE CONTÍNUA D=80CM</t>
  </si>
  <si>
    <t>89.21.08</t>
  </si>
  <si>
    <t>EXECUÇÃO DE HELICE CONTÍNUA D=90CM</t>
  </si>
  <si>
    <t>89.34.06</t>
  </si>
  <si>
    <t>FORNECIMENTO DE GRAMA SAO CARLOS (AXONAPUS)</t>
  </si>
  <si>
    <t>89.34.07</t>
  </si>
  <si>
    <t>GRAMA ESMERALDA OU SAO CARLOS OU CURITIBANA, EM PLACAS, SEM PLANTIO REF 3322</t>
  </si>
  <si>
    <t>89.34.08</t>
  </si>
  <si>
    <t>MUDA DE RASTEIRA/FORRACAO, AMENDOIM RASTEIRO/ONZE HORAS/AZULZINHA/IMPATIENS OU EQUIVALENTE DA REGIAO REF 360</t>
  </si>
  <si>
    <t>89.34.30</t>
  </si>
  <si>
    <t>TERRA VEGETAL (GRANEL) REF 7253</t>
  </si>
  <si>
    <t>89.34.31</t>
  </si>
  <si>
    <t>89.34.32</t>
  </si>
  <si>
    <t>ADUBO MINERAL (10-10-10)</t>
  </si>
  <si>
    <t>89.34.33</t>
  </si>
  <si>
    <t>ADUBO MINERAL (4-14-8)</t>
  </si>
  <si>
    <t>89.34.34</t>
  </si>
  <si>
    <t>CALCÁRIO DOLOMITICO (ACIMA DE 1T)</t>
  </si>
  <si>
    <t>89.34.40</t>
  </si>
  <si>
    <t>ARVORE -SIBIPIRUNA-CAESLPINA PELTOHOROIDES H=2,50M</t>
  </si>
  <si>
    <t>89.34.42</t>
  </si>
  <si>
    <t>ARVORE - IPE ROSA - TABEBUIA AVELLANEDAE H= 2,50M</t>
  </si>
  <si>
    <t>89.34.44</t>
  </si>
  <si>
    <t>ARVORE-PAU FERRO-CAESALPINIA FERREA LEIOSCHYA 2,50</t>
  </si>
  <si>
    <t>89.34.46</t>
  </si>
  <si>
    <t>ARVORE - ACASSIA MINOSA- ACASSIA PODALYRIIFOLIA H= 2,50M</t>
  </si>
  <si>
    <t>89.34.48</t>
  </si>
  <si>
    <t>ARVORE - JACARANDA MIMOSO - CUSPIDIFOLIA H= 2,50M</t>
  </si>
  <si>
    <t>89.34.50</t>
  </si>
  <si>
    <t>89.34.52</t>
  </si>
  <si>
    <t>89.34.54</t>
  </si>
  <si>
    <t>89.34.60</t>
  </si>
  <si>
    <t>89.34.62</t>
  </si>
  <si>
    <t>89.34.70</t>
  </si>
  <si>
    <t>PALMEIRA - LICURI (ESTIPE &gt;= H= 2,50M)</t>
  </si>
  <si>
    <t>89.37.50</t>
  </si>
  <si>
    <t>POLIMENTO MECANICO PISO CONCRETO NIVELAMENTO LASER</t>
  </si>
  <si>
    <t>89.37.70</t>
  </si>
  <si>
    <t>89.45.10</t>
  </si>
  <si>
    <t>IMPERMEAB. INFILTRACAO CRISTALIZACAO POSITIVA(RES)</t>
  </si>
  <si>
    <t>89.45.28</t>
  </si>
  <si>
    <t>89.50.02</t>
  </si>
  <si>
    <t>89.50.03</t>
  </si>
  <si>
    <t>89.50.08</t>
  </si>
  <si>
    <t>89.50.09</t>
  </si>
  <si>
    <t>BANHEIRO QUIMICO 2 MANUT. 2 ROLOS PAPEL HIGIENICO</t>
  </si>
  <si>
    <t>89.50.10</t>
  </si>
  <si>
    <t>BANHEIRO QUÍMICO C/ SUPORTE SABONETE LÍQUIDO, LAVAT. C/ RESERVAT. DE ÁGUA, CABINE DE POLIETILENO, PORTA PAPEL HIGIÊNICO, PORTA PAPEL TOALHA, ANTIDERRAPANTE, LIVRE/OCUPADO PAPEL HIGIÊNICO, E LIMPEZA 2 VEZES POR SEMANA</t>
  </si>
  <si>
    <t>89.50.20</t>
  </si>
  <si>
    <t>MOBILIZAÇAO DE CONTAINER</t>
  </si>
  <si>
    <t>89.50.21</t>
  </si>
  <si>
    <t>89.50.50</t>
  </si>
  <si>
    <t>93.20.06</t>
  </si>
  <si>
    <t>NIVEL WILD N3 C/MICROMETRO (PRECISAO +/- 0,2 MM) OU EQUIVALENTE</t>
  </si>
  <si>
    <t>93.21.01</t>
  </si>
  <si>
    <t>ESTACAO TOTAL PRECISAO MINIMA 2MM ALCANCE &gt;=2500M</t>
  </si>
  <si>
    <t>93.21.03</t>
  </si>
  <si>
    <t>RECEPTOR GPS P/ SISTEMA GNSS L1/L2 - PAR</t>
  </si>
  <si>
    <t>93.21.04</t>
  </si>
  <si>
    <t xml:space="preserve">TERRÔMETRO 20 KO E RESISTIVIDADE DO SOLO </t>
  </si>
  <si>
    <t>93.22.02</t>
  </si>
  <si>
    <t>COMPUTADOR C/ PERIFÉRICOS - PROCESSADOR i5 (EQUIVALENTE OU SUPERIOR) 8GB, RAM, HD 1 TB, PLACA DE VIDEO 1 GB E WINDOWS 10</t>
  </si>
  <si>
    <t>93.22.09</t>
  </si>
  <si>
    <t>PACOTE OFFICE 2019 (SIMILAR OU SUPERIOR)</t>
  </si>
  <si>
    <t>ANO</t>
  </si>
  <si>
    <t>93.22.10</t>
  </si>
  <si>
    <t>AUTODESK AUTOCAD - 2016 (SIMILAR OU SUPERIOR)</t>
  </si>
  <si>
    <t>94.01.03</t>
  </si>
  <si>
    <t>COPIA XEROGRAFICA PRETO/BRANCO- FORMATO A2</t>
  </si>
  <si>
    <t>94.01.04</t>
  </si>
  <si>
    <t>COPIA XEROGRAFICA PRETO/BRANCO- FORMATO A1</t>
  </si>
  <si>
    <t>94.01.05</t>
  </si>
  <si>
    <t>COPIA XEROGRAFICA PRETO/BRANCO- FORMATO A0</t>
  </si>
  <si>
    <t>94.07.01</t>
  </si>
  <si>
    <t>XEROX  PRETO/BRANCO - FORMATO A4</t>
  </si>
  <si>
    <t>94.07.02</t>
  </si>
  <si>
    <t>XEROX PRETO/BRANCO - FORMATO A3</t>
  </si>
  <si>
    <t>94.09.11</t>
  </si>
  <si>
    <t>XEROX COLORIDO  FORMATO A4</t>
  </si>
  <si>
    <t>94.09.12</t>
  </si>
  <si>
    <t>XEROX COLORIDO  FORMATO A3</t>
  </si>
  <si>
    <t>94.11.01</t>
  </si>
  <si>
    <t>ENCADERNACAO A4 ACETATO, PVC/CROMICOTE, C/ESPIRAL</t>
  </si>
  <si>
    <t>94.12.02</t>
  </si>
  <si>
    <t>PLOTAGEM SULFITE FORMATO A3 MÍNIMO 75G/M2</t>
  </si>
  <si>
    <t>94.12.03</t>
  </si>
  <si>
    <t>PLOTAGEM SULFITE FORMATO A2 MÍNIMO 90G/M2</t>
  </si>
  <si>
    <t>94.12.04</t>
  </si>
  <si>
    <t>PLOTAGEM SULFITE FORMATO A1 MÍNIMO 90G/M2</t>
  </si>
  <si>
    <t>94.12.05</t>
  </si>
  <si>
    <t>PLOTAGEM SULFITE FORMATO A0 MÍNIMO 90G/M2</t>
  </si>
  <si>
    <t>94.12.07</t>
  </si>
  <si>
    <t>PLOTAGEM SULFITE FORMATO A1 EXTENDIDO MÍNIMO 90G/M2</t>
  </si>
  <si>
    <t>94.12.08</t>
  </si>
  <si>
    <t>PLOTAGEM SULFITE FORMATO A0 EXTENDIDO MÍNIMO 90G/M2</t>
  </si>
  <si>
    <t>94.15.01</t>
  </si>
  <si>
    <t>PLOTAGEM COLORIDA SULFITE FORMATO A4 MÍNIMO 75G/M2</t>
  </si>
  <si>
    <t>94.15.02</t>
  </si>
  <si>
    <t>PLOTAGEM COLORIDA SULFITE FORMATO A3 MÍNIMO 75G/M2</t>
  </si>
  <si>
    <t>94.15.03</t>
  </si>
  <si>
    <t>PLOTAGEM COLORIDA SULFITE FORMATO A2 MÍNIMO 90G/M2</t>
  </si>
  <si>
    <t>94.15.04</t>
  </si>
  <si>
    <t>PLOTAGEM COLORIDA SULFITE FORMATO A1 MÍNIMO 90G/M2</t>
  </si>
  <si>
    <t>94.15.05</t>
  </si>
  <si>
    <t>PLOTAGEM COLORIDA SULFITE FORMATO A0 MÍNIMO 90G/M2</t>
  </si>
  <si>
    <t>94.15.07</t>
  </si>
  <si>
    <t>PLOTAGEM COLORIDA SULFITE FORMATO A1 EXTENDIDO MÍNIMO 90G/M2</t>
  </si>
  <si>
    <t>94.15.08</t>
  </si>
  <si>
    <t>PLOTAGEM COLORIDA SULFITE FORMATO A0 EXTENDIDO MÍNIMO 90G/M2</t>
  </si>
  <si>
    <t>94.18.01</t>
  </si>
  <si>
    <t>94.18.02</t>
  </si>
  <si>
    <t>94.18.03</t>
  </si>
  <si>
    <t>94.18.04</t>
  </si>
  <si>
    <t xml:space="preserve">DIGITALIZAÇÃO DE FORMATO A4 (PDF OU EQUIVALENTE) </t>
  </si>
  <si>
    <t>94.18.05</t>
  </si>
  <si>
    <t>DVD 4,7 GB</t>
  </si>
  <si>
    <t>94.20.02</t>
  </si>
  <si>
    <t>ATOS COMUNS A REGISTRADORES E NOTÁRIOS - CERTIDÃO DE INTEIRO TEOR OU EM RESUMO, INDEPENDENTEMENTE DO NÚMERO DE FOLHAS, INCLUSIVE ISSQN DE 5% SOB OS EMOLUMENTOS</t>
  </si>
  <si>
    <t>94.20.03</t>
  </si>
  <si>
    <t>ATOS COMUNS A REGISTRADORES E NOTÁRIOS - CERTIDÃO EM RELATÓRIO CONFORME QUESITOS, INDEPENDENTEMENTE DO NÚMERO DE FOLHAS, INCLUSIVE ISSQN DE 5% SOB OS EMOLUMENTOS</t>
  </si>
  <si>
    <t>95.01.01</t>
  </si>
  <si>
    <t>MOBILIZAÇÃO, INSTALAÇÃO E DESMOBILIZAÇÃO, PARA EXECUÇÃO DE SONDAGEM À PERCUSSÃO (NBR 6484:2020)</t>
  </si>
  <si>
    <t>95.01.02</t>
  </si>
  <si>
    <t>95.01.03</t>
  </si>
  <si>
    <t>95.02.01</t>
  </si>
  <si>
    <t>95.02.02</t>
  </si>
  <si>
    <t>95.03.01</t>
  </si>
  <si>
    <t>POÇO DE INSPEÇÃO EM SOLO, SEÇÃO TRANSVERSAL MÍNIMA 100CM OU CIRCULAR 120CM (NBR 9604:2016)</t>
  </si>
  <si>
    <t>95.03.02</t>
  </si>
  <si>
    <t>95.06.01</t>
  </si>
  <si>
    <t>95.06.02</t>
  </si>
  <si>
    <t>95.06.03</t>
  </si>
  <si>
    <t>95.06.04</t>
  </si>
  <si>
    <t>PERFURACAO DE SOLO COM COROA DE WIDIA SONDAGEM ROTATIVA NW</t>
  </si>
  <si>
    <t>95.08.21</t>
  </si>
  <si>
    <t>RETIRADA DE AMOSTRA INDEFORMADA EM BLOCOS 30X30X30CM (NBR 9604:2016), PROFUNDIDADE = 2 A 3 M</t>
  </si>
  <si>
    <t>95.08.22</t>
  </si>
  <si>
    <t>RETIRADA DE AMOSTRA INDEFORMADA EM BLOCOS 30X30X30CM (NBR 9604:2016), PROFUNDIDADE = 1 A 2 M</t>
  </si>
  <si>
    <t>95.08.23</t>
  </si>
  <si>
    <t>RETIRADA DE AMOSTRA INDEFORMADA EM BLOCOS 30X30X30CM (NBR 9604:2016), PROFUNDIDADE ATÉ 1M</t>
  </si>
  <si>
    <t>96.01.03</t>
  </si>
  <si>
    <t>DETERMINAÇÃO DA DENSIDADE APARENTE E MASSA ESPECÍFICA APARENTE DE MISTURAS ASFALTICAS (NBR 15573:2012)</t>
  </si>
  <si>
    <t>96.01.05</t>
  </si>
  <si>
    <t>ENSAIO  PARA VERIFICAÇÃO DA ADESIVIDADE DE AGREGADO MIUDO AO LIGANTE BETUMINOSO (NBR 12584:2017)</t>
  </si>
  <si>
    <t>96.01.06</t>
  </si>
  <si>
    <t>96.01.07</t>
  </si>
  <si>
    <t>96.01.16</t>
  </si>
  <si>
    <t>96.01.21</t>
  </si>
  <si>
    <t>DETERMINAÇÃO DO PONTO DE AMOLECIMENTO EM LIGANTES ASFÁLTICOS - MÉTODO DO ANEL E BOLA (NBR 6560:2016)</t>
  </si>
  <si>
    <t>96.01.28</t>
  </si>
  <si>
    <t>DETERMINAÇÃO DO EQUIVALENTE DE AREIA EM AGREGADOS MIUDOS (DNER-ME 054/97) (OU NBR 12052:92)</t>
  </si>
  <si>
    <t>96.01.29</t>
  </si>
  <si>
    <t>ENSAIO  PARA VERIFICAÇÃO DA ADESIVIDADE DE AGREGADO GRAUDO AO LIGANTE BETUMINOSO (NBR 12583:2017)</t>
  </si>
  <si>
    <t>97.01.01</t>
  </si>
  <si>
    <t>97.01.03</t>
  </si>
  <si>
    <t>DETERMINAÇÃO DA MASSA ESPECÍFICA,  MASSA ESPECÍFICA APARENTE E ABSORÇÃO DE ÁGUA (NBR 6458:2016)</t>
  </si>
  <si>
    <t>97.01.04</t>
  </si>
  <si>
    <t>97.01.05</t>
  </si>
  <si>
    <t>97.01.06</t>
  </si>
  <si>
    <t>97.01.07</t>
  </si>
  <si>
    <t>97.01.08</t>
  </si>
  <si>
    <t>97.01.09</t>
  </si>
  <si>
    <t>VERIFICAÇÃO DA COMPACTAÇÃO DO SOLO ENERGIA PROCTOR NORMAL (NBR 7182:2020) COM 05 CORPOS DE PROVA</t>
  </si>
  <si>
    <t>97.01.10</t>
  </si>
  <si>
    <t>VERIFICAÇÃO DA COMPACTAÇÃO DO SOLO ENERGIA PROCTOR INTERMEDIÁRIO (NBR 7182:2020) COM 05 CORPOS DE PROVA</t>
  </si>
  <si>
    <t>97.01.11</t>
  </si>
  <si>
    <t>VERIFICAÇÃO DA COMPACTAÇÃO DO SOLO ENERGIA PROCTOR MODIFICADO (NBR 7182:2020) COM 05 CORPOS DE PROVA</t>
  </si>
  <si>
    <t>97.01.12</t>
  </si>
  <si>
    <t>DETERMINAÇÃO DO ÍNDICE DE SUPORTE CALIFÓRNIA DE SOLOS (ISC OU CBR) COM 1 CORPO DE PROVA (NORMA DNIT 172/016-ME / NBR 9895:2017)</t>
  </si>
  <si>
    <t>97.01.13</t>
  </si>
  <si>
    <t>DETERMINAÇÃO DO ÍNDICE DE SUPORTE CALIFÓRNIA DE SOLOS (ISC OU CBR) COM 3 CORPOS DE PROVA (NORMA DNIT 172/016-ME / NBR 9895:2017)</t>
  </si>
  <si>
    <t>97.01.14</t>
  </si>
  <si>
    <t>DETERMINAÇÃO DO ÍNDICE DE SUPORTE CALIFÓRNIA DE SOLOS (ISC OU CBR) COM 5 CORPOS DE PROVA (NORMA DNIT 172/016-ME / NBR 9895:2017)</t>
  </si>
  <si>
    <t>97.01.15</t>
  </si>
  <si>
    <t>97.01.17</t>
  </si>
  <si>
    <t>97.01.18</t>
  </si>
  <si>
    <t>97.01.20</t>
  </si>
  <si>
    <t>DETERMINAÇÃO DO COEFICIENTE DE PERMEABILIDADE DE SOLOS ARGILOSOS À CARGA VARIÁVEL (NBR 14545:2021)</t>
  </si>
  <si>
    <t>97.01.21</t>
  </si>
  <si>
    <t>DETERMINAÇÃO DO COEFICIENTE DE PERMEABILIDADE DE SOLOS GRANULARES À CARGA CONSTANTE (NBR 13292:2021)</t>
  </si>
  <si>
    <t>97.01.22</t>
  </si>
  <si>
    <t>DETERMINAÇÃO DA RESISTÊNCIA À COMPRESSÃO NÃO CONFINADA - SOLOS COESIVOS (NBR 12770:1992)</t>
  </si>
  <si>
    <t>97.01.23</t>
  </si>
  <si>
    <t>97.01.24</t>
  </si>
  <si>
    <t>97.01.25</t>
  </si>
  <si>
    <t>97.01.26</t>
  </si>
  <si>
    <t>97.01.27</t>
  </si>
  <si>
    <t>97.01.28</t>
  </si>
  <si>
    <t>97.01.30</t>
  </si>
  <si>
    <t>97.01.31</t>
  </si>
  <si>
    <t>97.01.32</t>
  </si>
  <si>
    <t>CISALHAMENTO DIRETO RAPIDO SATURADO</t>
  </si>
  <si>
    <t>97.01.33</t>
  </si>
  <si>
    <t>CISALHAMENTO DIRETO RAPIDO PRE-ADENSADO</t>
  </si>
  <si>
    <t>97.01.34</t>
  </si>
  <si>
    <t>CISALHAMENTO DIRETO RAPIDO SATURADO PRE-ADENSADO</t>
  </si>
  <si>
    <t>97.01.35</t>
  </si>
  <si>
    <t>CISALHAMENTO DIRETO LENTO</t>
  </si>
  <si>
    <t>97.01.36</t>
  </si>
  <si>
    <t>CISALHAMENTO DIRETO LENTO SATURADO</t>
  </si>
  <si>
    <t>97.02.01</t>
  </si>
  <si>
    <t>97.02.02</t>
  </si>
  <si>
    <t>97.02.03</t>
  </si>
  <si>
    <t>97.02.04</t>
  </si>
  <si>
    <t>97.02.05</t>
  </si>
  <si>
    <t>97.02.06</t>
  </si>
  <si>
    <t>DETERMINAÇÃO DA MASSA ESPECÍFICA DE AGREGADOS MIUDOS POR MEIO DO FRASCO CHAPMAN (DNER-ME 194/98)</t>
  </si>
  <si>
    <t>97.02.07</t>
  </si>
  <si>
    <t>DETERMINAÇÃO DO INDICE DE DESEMPENHO DE AGREGADO MIÚDO CONTENDO IMPUREZAS ORGÂNICAS (NBR 7221:2012)</t>
  </si>
  <si>
    <t>97.02.08</t>
  </si>
  <si>
    <t>97.02.09</t>
  </si>
  <si>
    <t>DETERMINAÇÃO DA RESISTÊNCIA DE AGREGADO GRAÚDO AO DESGASTE POR ABRASÃO - LOS ANGELES (NBR 16974:2021)</t>
  </si>
  <si>
    <t>97.02.12</t>
  </si>
  <si>
    <t>97.02.13</t>
  </si>
  <si>
    <t>AVALIAÇÃO DA DURABILIDADE DE AGREGADOS PELO EMPREGO DE SOLUÇÕES DE SULFATO DE SÓDIO OU DE MAGNÉSIO (DNER-ME 089/94)</t>
  </si>
  <si>
    <t>98.01.01</t>
  </si>
  <si>
    <t>DETERMINAÇÃO DO ÍNDICE DE FINURA DE CIMENTO PORTLAND POR MEIO DA PENEIRA 0,075MM (NBR 11579:2012)</t>
  </si>
  <si>
    <t>98.01.02</t>
  </si>
  <si>
    <t>DETERMINAÇÃO DO TEMPO DE PEGA DA PASTA DE CIMENTO PORTLAND COM APARELHO VICAT (NM 65:2002)</t>
  </si>
  <si>
    <t>98.01.03</t>
  </si>
  <si>
    <t>98.01.04</t>
  </si>
  <si>
    <t>DETERMINAÇÃO DA RESISTÊNCIA À COMPRESSÃO DE CORPOS DE PROVA CILÍNDRICOS - CIMENTO PORTLAND (NBR 7215:2019)</t>
  </si>
  <si>
    <t>98.01.05</t>
  </si>
  <si>
    <t>DETERMINAÇÃO DA SUPERFÍCIE ESPECÍFICA DO CIMENTO PORTLAND PELO MÉTODO DE PERMEABILIDADE AO AR - MÉTODO DE BLAINE (NBR 16372:2015)</t>
  </si>
  <si>
    <t>98.01.06</t>
  </si>
  <si>
    <t>98.01.07</t>
  </si>
  <si>
    <t>ANÁLISE QUÍMICA DE CIMENTO PORTLAND - MÉTODO DE ARBITRAGEM PARA DETERMINAÇÃO DE DIÓXIDO DE SILÍCIO, ÓXIDO FÉRRICO, ÓXIDO DE ALUMÍNIO, ÓXIDO DE CÁLCIO E ÓXIDO DE MAGNÉSIO (NBR NM 14:2012)</t>
  </si>
  <si>
    <t>98.02.01</t>
  </si>
  <si>
    <t>98.02.02</t>
  </si>
  <si>
    <t>DETERMINAÇÃO DOS ÍNDICES DE EXSUDAÇÃO E EXPANSÃO - CALDA DE CIMENTO PARA INJEÇÃO (NBR 7681-3:2013)</t>
  </si>
  <si>
    <t>98.02.03</t>
  </si>
  <si>
    <t>98.02.04</t>
  </si>
  <si>
    <t>DETERMINAÇÃO DA RESISTÊNCIA À COMPRESSÃO - CALDA DE CIMENTO PARA INJEÇÃO (NBR 7681-4:2013)</t>
  </si>
  <si>
    <t>98.03.01</t>
  </si>
  <si>
    <t>98.03.03</t>
  </si>
  <si>
    <t>98.03.04</t>
  </si>
  <si>
    <t>DETERMINAÇÃO DA RESISTÊNCIA À TRAÇÃO POR COMPRESSÃO DIAMETRAL DE CORPOS DE PROVA CILÍNDRICOS EM ARGAMASSA (NBR 7222:2011)</t>
  </si>
  <si>
    <t>98.04.01</t>
  </si>
  <si>
    <t>98.04.02</t>
  </si>
  <si>
    <t>98.04.03</t>
  </si>
  <si>
    <t>DETERMINAÇÃO DA RESISTÊNCIA À COMPRESSÃO DE CORPOS DE PROVA CILÍNDRICOS DE CONCRETO - CURA, FACEAMENTO E ROMPIMENTO (NBR 5739:2018)</t>
  </si>
  <si>
    <t>98.04.04</t>
  </si>
  <si>
    <t>DETERMINAÇÃO DA RESISTÊNCIA À COMPRESSÃO DE CORPOS DE PROVA CILÍNDRICOS DE CONCRETO - MOLDAGEM, TRANSPORTE, CURA, FACEAMENTO E ROMPIMENTO (NBR 5739:2018)</t>
  </si>
  <si>
    <t>98.04.05</t>
  </si>
  <si>
    <t>DETERMINAÇÃO DA RESISTÊNCIA TRAÇÃO POR COMPRESSÃO DIAMETRAL DE CORPOS DE PROVA CILÍNDRICOS EM CONCRETO (NBR 7222:2011)</t>
  </si>
  <si>
    <t>98.04.07</t>
  </si>
  <si>
    <t>DETERMINAÇÃO DA CONSISTÊNCIA DO CONCRETO PELO ABATIMENTO DO TRONCO DE CONE - SLUMP TEST (NBR 16889:2020)</t>
  </si>
  <si>
    <t>98.04.08</t>
  </si>
  <si>
    <t>98.04.09</t>
  </si>
  <si>
    <t>EXTRAÇAO, PREPARO, ENSAIO E ANALISE DE TESTEMUNHO D=3" EM ESTRUTURA DE CONCRETO (NBR 7680-1:2015)</t>
  </si>
  <si>
    <t>98.04.10</t>
  </si>
  <si>
    <t>EXTRAÇAO, PREPARO, ENSAIO E ANALISE DE TESTEMUNHO D=4" EM ESTRUTURA DE CONCRETO (NBR 7680-1:2015)</t>
  </si>
  <si>
    <t>99.01.01</t>
  </si>
  <si>
    <t>ENSAIO DE TRAÇÃO E DESBITOLAMENTO EM BARRAS DE AÇO D &lt;= 16 MM - TEMPERATURA AMBIENTE (NBR 6892-1:2013)</t>
  </si>
  <si>
    <t>99.01.02</t>
  </si>
  <si>
    <t>ENSAIO DE TRAÇÃO E DESBITOLAMENTO EM BARRAS DE AÇO 16 &lt; D &lt;= 25 MM - TEMPERATURA AMBIENTE (NBR 6892-1:2013)</t>
  </si>
  <si>
    <t>99.01.03</t>
  </si>
  <si>
    <t>ENSAIO DE TRAÇÃO E DESBITOLAMENTO EM BARRAS DE AÇO D &gt; 25 MM - TEMPERATURA AMBIENTE (NBR 6892-1:2013)</t>
  </si>
  <si>
    <t>99.01.04</t>
  </si>
  <si>
    <t>ENSAIO DE DOBRAMENTO SEMI-GUIADO EM BARRAS DE AÇO (NBR 7438:2016)</t>
  </si>
  <si>
    <t>99.01.05</t>
  </si>
  <si>
    <t>ENSAIO DE TRAÇÃO EM FIOS, BARRAS E CORDOALHAS DE AÇO PARA ARMADURA DE PROTENSÃO (NBR 6349:2008)</t>
  </si>
  <si>
    <t>99.02.01</t>
  </si>
  <si>
    <t>99.02.02</t>
  </si>
  <si>
    <t>ENSAIO DE ANÁLISE DIMENSIONAL, ABSORÇÃO E  ÁREA LIQUIDA EM BLOCO DE CONCRETO (NBR 12118:2014)</t>
  </si>
  <si>
    <t>99.03.01</t>
  </si>
  <si>
    <t>DETERMINAÇÃO DA RESISTÊNCIA À COMPRESSÃO EM BLOCOS CERÂMICOS ESTRUTURAIS E DE VEDAÇÃO (NBR 15270:2017)</t>
  </si>
  <si>
    <t>99.03.02</t>
  </si>
  <si>
    <t>DETERMINAÇÃO DAS CARACTERÍSTICAS GEOMÉTRICAS E ÍNDICE DE ABSORÇÃO EM BLOCOS CERÂMICOS ESTRUTURAIS E DE VEDAÇÃO (NBR 15270:2017)</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</si>
  <si>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</si>
  <si>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</si>
  <si>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</si>
  <si>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</si>
  <si>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</si>
  <si>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</si>
  <si>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</si>
  <si>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</si>
  <si>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</si>
  <si>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</si>
  <si>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</si>
  <si>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</si>
  <si>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</si>
  <si>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</si>
  <si>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</si>
  <si>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</si>
  <si>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</si>
  <si>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</si>
  <si>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</si>
  <si>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</si>
  <si>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</si>
  <si>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</si>
  <si>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</si>
  <si>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</si>
  <si>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</si>
  <si>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</si>
  <si>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</si>
  <si>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</si>
  <si>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</si>
  <si>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</si>
  <si>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</si>
  <si>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</si>
  <si>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</si>
  <si>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</si>
  <si>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</si>
  <si>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</si>
  <si>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</si>
  <si>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</si>
  <si>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</si>
  <si>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</si>
  <si>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</si>
  <si>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</si>
  <si>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</si>
  <si>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</si>
  <si>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</si>
  <si>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</si>
  <si>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</si>
  <si>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</si>
  <si>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</si>
  <si>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</si>
  <si>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</si>
  <si>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</si>
  <si>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</si>
  <si>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</si>
  <si>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</si>
  <si>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</si>
  <si>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</si>
  <si>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</si>
  <si>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</si>
  <si>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</si>
  <si>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</si>
  <si>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</si>
  <si>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</si>
  <si>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</si>
  <si>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</si>
  <si>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</si>
  <si>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</si>
  <si>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</si>
  <si>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</si>
  <si>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</si>
  <si>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</si>
  <si>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</si>
  <si>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</si>
  <si>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</si>
  <si>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</si>
  <si>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</si>
  <si>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</si>
  <si>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</si>
  <si>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</si>
  <si>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</si>
  <si>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</si>
  <si>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</si>
  <si>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</si>
  <si>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</si>
  <si>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</si>
  <si>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</si>
  <si>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</si>
  <si>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</si>
  <si>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</si>
  <si>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</si>
  <si>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</si>
  <si>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</si>
  <si>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</si>
  <si>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</si>
  <si>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</si>
  <si>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</si>
  <si>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</si>
  <si>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</si>
  <si>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</si>
  <si>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</si>
  <si>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</si>
  <si>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</si>
  <si>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FORRO EM MADEIRA PINUS, PARA AMBIENTES RESIDENCIAIS, INCLUSIVE ESTRUTURA UNIDIRECIONAL DE FIXAÇÃO. AF_08/2023</t>
  </si>
  <si>
    <t>FORRO EM RÉGUAS DE PVC, FRISADO,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</si>
  <si>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</si>
  <si>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</si>
  <si>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</si>
  <si>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</si>
  <si>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</si>
  <si>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</si>
  <si>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</si>
  <si>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</si>
  <si>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</si>
  <si>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</si>
  <si>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</si>
  <si>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</si>
  <si>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</si>
  <si>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</si>
  <si>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</si>
  <si>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</si>
  <si>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</si>
  <si>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</si>
  <si>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</si>
  <si>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</si>
  <si>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</si>
  <si>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</si>
  <si>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</si>
  <si>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</si>
  <si>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</si>
  <si>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</si>
  <si>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</si>
  <si>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</si>
  <si>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</si>
  <si>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</si>
  <si>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</si>
  <si>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</si>
  <si>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</si>
  <si>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</si>
  <si>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</si>
  <si>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</si>
  <si>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</si>
  <si>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</si>
  <si>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</si>
  <si>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</si>
  <si>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</si>
  <si>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</si>
  <si>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</si>
  <si>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</si>
  <si>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</si>
  <si>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</si>
  <si>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</si>
  <si>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</si>
  <si>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</si>
  <si>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</si>
  <si>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</si>
  <si>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</si>
  <si>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</si>
  <si>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</si>
  <si>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</si>
  <si>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</si>
  <si>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</si>
  <si>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</si>
  <si>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</si>
  <si>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DIVISÓRIA EM PAINEL REMOVÍVEL, NÚCLEO COMPENSADO NAVAL, EM PERFIL DE AÇO TIPO C, INCLUSIVE ACESSÓRIOS, EXCLUSIVE VIDRO E FERRAGENS PARA CONFECÇÃO DE PORTA DE DIVISÓRIA</t>
  </si>
  <si>
    <t>DIVISÓRIA EM PAINEL REMOVÍVEL, NÚCLEO COMPENSADO NAVAL, EM PERFIL DE ALUMÍNIO TIPO C, INCLUSIVE ACESSÓRIOS, EXCLUSIVE VIDRO E FERRAGENS PARA CONFECÇÃO DE PORTA DE DIVISÓRIA</t>
  </si>
  <si>
    <t>DIVISÓRIA EM ARDÓSIA, ESP. 3CM, INCLUSIVE INSTALAÇÃO, FERRAGENS EM LATÃO CROMADO E ACESSÓRIOS</t>
  </si>
  <si>
    <t>DIVISÓRIA EM ARDÓSIA, ESP. 3CM, INCLUSIVE INSTALAÇÃO, PERFIL TIPO "U" EM ALUMÍNIO E ACESSÓRIOS PARA FIXAÇÃO</t>
  </si>
  <si>
    <t>DIVISÓRIA EM GRANITO CINZA ANDORINHA, ESP. 3CM, INCLUSIVE INSTALAÇÃO, FERRAGENS EM LATÃO CROMADO E ACESSÓRIOS</t>
  </si>
  <si>
    <t>DIVISÓRIA EM MÁRMORE BRANCO, ESP. 3CM, INCLUSIVE INSTALAÇÃO, FERRAGENS EM LATÃO CROMADO E ACESSÓRIOS</t>
  </si>
  <si>
    <t>DIVISÓRIA EM MARMORITE, ESP. 3CM, INCLUSIVE INSTALAÇÃO, FERRAGENS EM LATÃO CROMADO E ACESSÓRIOS</t>
  </si>
  <si>
    <t>PORTÃO DE GRADE, EXCLUSIVE CADEADO E PINTURA</t>
  </si>
  <si>
    <t>PORTÃO EM PERFIL E CHAPA METÁLICA, EXCLUSIVE CADEADO E PINTURA</t>
  </si>
  <si>
    <t>PORTÃO EM TUBO DE AÇO GALVANIZADO COM COSTURA, DIÂMETRO DE 1.1/2" (38,1MM), ESP. 2MM, COM TELA QUADRICULADA ONDULADA, TRAMA DE 1/2" (12,70MM), FIO 12 (2,77MM), EXCLUSIVE CADEADO E PINTURA</t>
  </si>
  <si>
    <t xml:space="preserve">FORNECIMENTO DE JANELA BASCULANTE DE FERRO, INCLUSIVE ASSENTAMENTO, FERRAGENS E ACESSÓRIOS
</t>
  </si>
  <si>
    <t>FORNECIMENTO DE JANELA BASCULANTE EM METALON, INCLUSIVE ASSENTAMENTO, FERRAGENS E ACESSÓRIOS</t>
  </si>
  <si>
    <t>FORNECIMENTO DE JANELA DE CORRER EM FERRO, INCLUSIVE ASSENTAMENTO, FERRAGENS E ACESSÓRIOS</t>
  </si>
  <si>
    <t>FORNECIMENTO DE JANELA DE CORRER EM METALON, INCLUSIVE ASSENTAMENTO, FERRAGENS E ACESSÓRIOS</t>
  </si>
  <si>
    <t>FORNECIMENTO DE JANELA EM FERRO, TIPO MÁXIM-AR, INCLUSIVE ASSENTAMENTO, FERRAGENS E ACESSÓRIOS</t>
  </si>
  <si>
    <t>FORNECIMENTO DE JANELA EM METALON, TIPO MÁXIM-AR, INCLUSIVE ASSENTAMENTO, FERRAGENS E ACESSÓRIOS</t>
  </si>
  <si>
    <t>FORNECIMENTO DE JANELA VENEZIANA FIXAS METALON, INCLUSIVE ASSENTAMENTO, FERRAGENS E ACESSÓRIOS</t>
  </si>
  <si>
    <t>PORTA EM PERFIL E CHAPA METÁLICA, EXCLUSIVE FERRAGENS E PINTURA</t>
  </si>
  <si>
    <t xml:space="preserve">PORTA METÁLICA EM CHAPA DOBRADA, DIMENSÃO (60X210)CM, TIPO DE ABRIR, UMA (1) FOLHA, INCLUSIVE ESTRUTURA, DOBRADIÇA E MARCO, EXCLUSIVE FECHADURA E PINTURA
</t>
  </si>
  <si>
    <t>PORTA METÁLICA EM CHAPA DOBRADA, DIMENSÃO (70X210)CM, TIPO DE ABRIR, UMA (1) FOLHA, INCLUSIVE ESTRUTURA, DOBRADIÇA E MARCO, EXCLUSIVE FECHADURA E PINTURA</t>
  </si>
  <si>
    <t>PORTA METÁLICA EM CHAPA DOBRADA, DIMENSÃO (80X210)CM, TIPO DE ABRIR, UMA (1) FOLHA, COM BARRA DE APOIO INOX, COMPRIMENTO DE 40CM, INCLUSIVE ESTRUTURA, DOBRADIÇA E MARCO, EXCLUSIVE FECHADURA E PINTURA</t>
  </si>
  <si>
    <t>PORTA METÁLICA EM CHAPA DOBRADA, DIMENSÃO (80X210)CM, TIPO DE ABRIR, UMA (1) FOLHA, INCLUSIVE ESTRUTURA, DOBRADIÇA E MARCO, EXCLUSIVE FECHADURA E PINTURA</t>
  </si>
  <si>
    <t>PORTA METÁLICA EM CHAPA DOBRADA, DIMENSÃO (90X210)CM, TIPO DE ABRIR, UMA (1) FOLHA, INCLUSIVE ESTRUTURA, DOBRADIÇA E MARCO, EXCLUSIVE FECHADURA E PINTURA</t>
  </si>
  <si>
    <t>FOLHA DE PORTA EM MADEIRA, DIMENSÃO (60X210)CM, ACABAMENTO NATURAL PARA PINTURA/VERNIZ, TIPO PRANCHETA/SARRAFEADA, INCLUSIVE ASSENTAMENTO, EXCLUSIVE MARCO, FERRAGENS E PINTURA/VERNIZ</t>
  </si>
  <si>
    <t>FOLHA DE PORTA EM MADEIRA, DIMENSÃO (70X210)CM, ACABAMENTO NATURAL PARA PINTURA/VERNIZ, TIPO PRANCHETA/SARRAFEADA, INCLUSIVE ASSENTAMENTO, EXCLUSIVE MARCO, FERRAGENS E PINTURA/VERNIZ</t>
  </si>
  <si>
    <t>FOLHA DE PORTA EM MADEIRA, DIMENSÃO (80X210)CM, ACABAMENTO NATURAL PARA PINTURA/VERNIZ, TIPO PRANCHETA/SARRAFEADA, INCLUSIVE ASSENTAMENTO, EXCLUSIVE MARCO, FERRAGENS E PINTURA/VERNIZ</t>
  </si>
  <si>
    <t>FOLHA DE PORTA EM MADEIRA, DIMENSÃO (90X210)CM, ACABAMENTO NATURAL PARA PINTURA/VERNIZ, TIPO PRANCHETA/SARRAFEADA, INCLUSIVE ASSENTAMENTO, EXCLUSIVE MARCO, FERRAGENS E PINTURA/VERNIZ</t>
  </si>
  <si>
    <t>FOLHA DE PORTA EM MADEIRA, LARGURA MENOR OU IGUAL A 60CM, ALTURA MENOR OU IGUAL A 180CM, COM ACABAMENTO NATURAL PARA PINTURA/VERNIZ, TIPO PRANCHETA/SARRAFEADA, INCLUSIVE ASSENTAMENTO, EXCLUSIVE MARCO, FERRAGENS E PINTURA/VERNIZ</t>
  </si>
  <si>
    <t>MARCO DE MADEIRA, DIMENSÃO (60X210)CM, LARGURA DE 14CM, ACABAMENTO NATURAL PARA PINTURA/VERNIZ, INCLUSIVE ASSENTAMENTO, EXCLUSIVE FOLHA DE PORTA, FERRAGENS E PINTURA/VERNIZ</t>
  </si>
  <si>
    <t>MARCO DE MADEIRA, DIMENSÃO (70X210)CM, LARGURA DE 14CM, ACABAMENTO NATURAL PARA PINTURA/VERNIZ, INCLUSIVE ASSENTAMENTO, EXCLUSIVE FOLHA DE PORTA, FERRAGENS E PINTURA/VERNIZ</t>
  </si>
  <si>
    <t>MARCO DE MADEIRA, DIMENSÃO (80X210)CM, LARGURA DE 14CM, ACABAMENTO NATURAL PARA PINTURA/VERNIZ, INCLUSIVE ASSENTAMENTO, EXCLUSIVE FOLHA DE PORTA, FERRAGENS E PINTURA/VERNIZ</t>
  </si>
  <si>
    <t>MARCO DE MADEIRA, DIMENSÃO (90X210)CM, LARGURA DE 14CM, ACABAMENTO NATURAL PARA PINTURA/VERNIZ, INCLUSIVE ASSENTAMENTO, EXCLUSIVE FOLHA DE PORTA, FERRAGENS E PINTURA/VERNIZ</t>
  </si>
  <si>
    <t xml:space="preserve">PORTA DE MADEIRA COMPLETA, DIMENSÃO (60X210)CM, TIPO DE ABRIR, UMA (1) FOLHA, ACABAMENTO NATURAL PARA PINTURA/VERNIZ, TIPO PRANCHETA/SARRAFEADA, INCLUSIVE MARCO, ALIZAR E FERRAGENS, EXCLUSIVE PINTURA/VERNIZ
</t>
  </si>
  <si>
    <t>PORTA DE MADEIRA COMPLETA, DIMENSÃO (70X210)CM, TIPO DE ABRIR, UMA (1) FOLHA, ACABAMENTO NATURAL PARA PINTURA/VERNIZ, TIPO PRANCHETA/SARRAFEADA, INCLUSIVE MARCO, ALIZAR E FERRAGENS, EXCLUSIVE PINTURA/VERNIZ</t>
  </si>
  <si>
    <t>PORTA DE MADEIRA COMPLETA, DIMENSÃO (80X210)CM, TIPO DE ABRIR, UMA (1) FOLHA, ACABAMENTO NATURAL PARA PINTURA/VERNIZ, TIPO PRANCHETA/SARRAFEADA, INCLUSIVE MARCO, ALIZAR E FERRAGENS, EXCLUSIVE PINTURA/VERNIZ</t>
  </si>
  <si>
    <t>PORTA DE MADEIRA COMPLETA, DIMENSÃO (90X210)CM, TIPO DE ABRIR, UMA (1) FOLHA, ACABAMENTO NATURAL PARA PINTURA/VERNIZ, TIPO PRANCHETA/SARRAFEADA, INCLUSIVE MARCO, ALIZAR E FERRAGENS, EXCLUSIVE PINTURA/VERNIZ</t>
  </si>
  <si>
    <t>RÉGUA PARA ALIZAR, LARGURA DE 5CM, PARA UMA (1) FACE, ACABAMENTO NATURAL PARA PINTURA/VERNIZ, INCLUSIVE FIXAÇÃO, EXCLUSIVE MARCO, FOLHA DE PORTA E PINTURA/VERNIZ</t>
  </si>
  <si>
    <t>RÉGUA PARA ALIZAR, LARGURA DE 7CM, PARA UMA (1) FACE, ACABAMENTO NATURAL PARA PINTURA/VERNIZ, INCLUSIVE FIXAÇÃO, EXCLUSIVE MARCO, FOLHA DE PORTA E PINTURA/VERNIZ</t>
  </si>
  <si>
    <t>PORTA DE MADEIRA COMPLETA, DIMENSÃO (60X210)CM, TIPO DE ABRIR, UMA (1) FOLHA, COM REVESTIMENTO EM LAMINADO MELAMÍNICO NAS DUAS (2) FACES, INCLUSIVE MARCO, DOBRADIÇAS, FECHADURA E ALIZAR</t>
  </si>
  <si>
    <t>PORTA DE MADEIRA COMPLETA, DIMENSÃO (70X210)CM, TIPO DE ABRIR, UMA (1) FOLHA, COM REVESTIMENTO EM LAMINADO MELAMÍNICO NAS DUAS (2) FACES, INCLUSIVE MARCO, DOBRADIÇAS, FECHADURA E ALIZAR</t>
  </si>
  <si>
    <t>PORTA DE MADEIRA COMPLETA, DIMENSÃO (80X210)CM, TIPO DE ABRIR, UMA (1) FOLHA, COM REVESTIMENTO EM LAMINADO MELAMÍNICO NAS DUAS (2) FACES, INCLUSIVE MARCO, DOBRADIÇAS, FECHADURA E ALIZAR</t>
  </si>
  <si>
    <t>PORTA DE MADEIRA COMPLETA, DIMENSÃO (90X210)CM, TIPO DE ABRIR, UMA (1) FOLHA, ACABAMENTO NATURAL PARA PINTURA/VERNIZ, TIPO PRANCHETA/SARRAFEADA, COM PROTEÇÃO INFERIOR EM REVESTIMENTO DE LAMINADO MELAMÍNICO NAS DUAS (2) FACES, INCLUSIVE MARCO, ALIZAR E FERRAGENS, EXCLUSIVE PINTURA/VERNIZ</t>
  </si>
  <si>
    <t xml:space="preserve">PORTA DE MADEIRA COMPLETA, DIMENSÃO (100X160)CM, TIPO DE ABRIR, UMA (1) FOLHA, COM ACABAMENTO NATURAL PARA PINTURA/VERNIZ, INCLUSIVE MARCO EM CANTONEIRA DE AÇO COM ABAS IGUAIS, LARGURA DE 1.1/4" (31,75MM), ESP. 1/8" (3,17MM), TARJETA E DOBRADIÇAS, EXCLUSIVE PINTURA/VERNIZ
</t>
  </si>
  <si>
    <t>PORTA DE MADEIRA COMPLETA, DIMENSÃO (100X160)CM, TIPO DE ABRIR, UMA (1) FOLHA, COM ACABAMENTO NATURAL PARA PINTURA/VERNIZ, INCLUSIVE MARCO EM CANTONEIRA DE AÇO COM ABAS IGUAIS, LARGURA DE 1.1/4" (31,75MM), ESP. 1/8" (3,17MM), TARJETA LIVRE/OCUPADO E DOBRADIÇAS, EXCLUSIVE PINTURA/VERNIZ</t>
  </si>
  <si>
    <t>PORTA DE MADEIRA COMPLETA, DIMENSÃO (55X160)CM, TIPO DE ABRIR, UMA (1) FOLHA, COM ACABAMENTO NATURAL PARA PINTURA/VERNIZ, INCLUSIVE MARCO EM CANTONEIRA DE AÇO COM ABAS IGUAIS, LARGURA DE 1.1/4" (31,75MM), ESP. 1/8" (3,17MM), TARJETA LIVRE/OCUPADO E DOBRADIÇAS, EXCLUSIVE PINTURA/VERNIZ</t>
  </si>
  <si>
    <t xml:space="preserve">PORTA DE MADEIRA COMPLETA, DIMENSÃO (55X180)CM, TIPO DE ABRIR, UMA (1) FOLHA, COM ACABAMENTO NATURAL PARA PINTURA/VERNIZ, INCLUSIVE MARCO EM CANTONEIRA DE AÇO COM ABAS IGUAIS, LARGURA DE 1.1/4" (31,75MM), ESP. 1/8" (3,17MM), TARJETA E DOBRADIÇAS, EXCLUSIVE PINTURA/VERNIZ
</t>
  </si>
  <si>
    <t>PORTA DE MADEIRA COMPLETA, DIMENSÃO (55X180)CM, TIPO DE ABRIR, UMA (1) FOLHA, COM ACABAMENTO NATURAL PARA PINTURA/VERNIZ, INCLUSIVE MARCO EM CANTONEIRA DE AÇO COM ABAS IGUAIS, LARGURA DE 1.1/4" (31,75MM), ESP. 1/8" (3,17MM), TARJETA LIVRE/OCUPADO E DOBRADIÇAS, EXCLUSIVE PINTURA/VERNIZ</t>
  </si>
  <si>
    <t>PORTA DE MADEIRA COMPLETA, DIMENSÃO (60X165)CM, TIPO DE ABRIR, UMA (1) FOLHA, COM ACABAMENTO NATURAL PARA PINTURA/VERNIZ, INCLUSIVE MARCO EM CANTONEIRA DE AÇO COM ABAS IGUAIS, LARGURA DE 1.1/4" (31,75MM), ESP. 1/8" (3,17MM), TARJETA LIVRE/OCUPADO E DOBRADIÇAS, EXCLUSIVE PINTURA/VERNIZ</t>
  </si>
  <si>
    <t>MOLA HIDRÁULICA AÉREA PARA PORTA, INCLUSIVE ACESSÓRIOS DE FIXAÇÃO</t>
  </si>
  <si>
    <t xml:space="preserve">PORTA CORTA-FOGO, DIMENSÃO (160X210)CM, TIPO DE ABRIR, DUAS (2) FOLHAS, INCLUSIVE DOBRADIÇA ESPECIAL, MOLA DE FECHAMENTO, FECHADURA, MAÇANETA E DEMAIS FERRAGENS DE ACABAMENTO, EXCLUSIVE PINTURA
</t>
  </si>
  <si>
    <t xml:space="preserve">PORTA CORTA-FOGO, DIMENSÃO (80X210)CM, TIPO DE ABRIR, UMA (1) FOLHA, INCLUSIVE DOBRADIÇA ESPECIAL, MOLA DE FECHAMENTO, FECHADURA, MAÇANETA E DEMAIS FERRAGENS DE ACABAMENTO, EXCLUSIVE PINTURA
</t>
  </si>
  <si>
    <t>PORTA CORTA-FOGO, DIMENSÃO (90X210)CM, TIPO DE ABRIR, UMA (1) FOLHA, INCLUSIVE DOBRADIÇA ESPECIAL, MOLA DE FECHAMENTO, FECHADURA, MAÇANETA E DEMAIS FERRAGENS DE ACABAMENTO, EXCLUSIVE PINTURA</t>
  </si>
  <si>
    <t>VEDAÇÃO DE ESQUADRIAS COM APLICAÇÃO DE SELANTE À BASE DE SILICONE</t>
  </si>
  <si>
    <t>PORTA AÇO DE ENROLAR, TIPO LÂMINA RAIADA, COM ABERTURA MANUAL, COMPLETA, INCLUSIVE FORNECIMENTO, EIXO, MOLA, SOLEIRA, ETIQUETA, CAVALETE, GUIAS, FITAS E FECHADURAS LATERAIS</t>
  </si>
  <si>
    <t>COBERTURA EM TELHA DE FIBROCIMENTO, TIPO ONDULADA, ESP. 5MM, COM RECOBRIMENTO TRANSVERSAL E LONGITUDINAL, EXCLUSIVE CUMEEIRA E ENGRADAMENTO, INCLUSIVE ACESSÓRIOS DE FIXAÇÃO E IÇAMENTO MANUAL VERTICAL</t>
  </si>
  <si>
    <t>COBERTURA EM TELHA DE FIBROCIMENTO, TIPO ONDULADA, ESP. 6MM, COM RECOBRIMENTO TRANSVERSAL E LONGITUDINAL, EXCLUSIVE CUMEEIRA E ENGRADAMENTO, INCLUSIVE ACESSÓRIOS DE FIXAÇÃO E IÇAMENTO MANUAL VERTICAL</t>
  </si>
  <si>
    <t>COBERTURA EM TELHA DE FIBROCIMENTO, TIPO ONDULADA, ESP. 8MM, COM RECOBRIMENTO TRANSVERSAL E LONGITUDINAL, EXCLUSIVE CUMEEIRA E ENGRADAMENTO, INCLUSIVE ACESSÓRIOS DE FIXAÇÃO E IÇAMENTO MANUAL VERTICAL</t>
  </si>
  <si>
    <t>COBERTURA EM TELHA DE FIBROCIMENTO,TIPO CALHA ESTRUTURAL, LARGURA 49CM, (CANALETE 49/KALHETA), COM RECOBRIMENTO TRANSVERSAL E LONGITUDINAL, EXCLUSIVE CUMEEIRA E ENGRADAMENTO, INCLUSIVE ACESSÓRIOS DE FIXAÇÃO E IÇAMENTO MANUAL VERTICAL</t>
  </si>
  <si>
    <t>COBERTURA EM TELHA DE FIBROCIMENTO,TIPO CALHA ESTRUTURAL, LARGURA 90CM, (CANALETE 90/KALHETÃO), COM RECOBRIMENTO TRANSVERSAL E LONGITUDINAL, EXCLUSIVE CUMEEIRA E ENGRADAMENTO, INCLUSIVE ACESSÓRIOS DE FIXAÇÃO E IÇAMENTO MANUAL VERTICAL</t>
  </si>
  <si>
    <t>RUFO EM FIBROCIMENTO PARA TELHA ONDULADA, INCLUSIVE ACESSÓRIOS PARA FIXAÇÃO, FORNECIMENTO E INSTALAÇÃO</t>
  </si>
  <si>
    <t>COBERTURA EM TELHA ONDULADA TRADICIONAL DE FIBRA VEGETAL COM BETUME, ESP. 3MM, COM INCLINAÇÃO ACIMA DE 15 GRAUS, INCLUSIVE FIXAÇÃO, EXCLUSIVE ENGRADAMENTO</t>
  </si>
  <si>
    <t>COBERTURA EM TELHA ONDULADA TRADICIONAL DE FIBRA VEGETAL COM BETUME, ESP. 3MM, COM INCLINAÇÃO ENTRE 10 A 15 GRAUS, INCLUSIVE FIXAÇÃO, EXCLUSIVE ENGRADAMENTO</t>
  </si>
  <si>
    <t>RUFO EM POLIETILENO PARA TELHA VEGETAL TRADICIONAL, INCLUSIVE ACESSÓRIOS PARA FIXAÇÃO, FORNECIMENTO E INSTALAÇÃO</t>
  </si>
  <si>
    <t>COBERTURA EM TELHA CERÂMICA, TIPO COLONIAL, INCLUSIVE FIXAÇÃO, EXCLUSIVE ENGRADAMENTO E MANTA ISOLANTE/TÉRMICA</t>
  </si>
  <si>
    <t>COBERTURA EM TELHA CERÂMICA, TIPO FRANCESA, INCLUSIVE FIXAÇÃO, EXCLUSIVE ENGRADAMENTO E MANTA ISOLANTE/TÉRMICA</t>
  </si>
  <si>
    <t>COBERTURA EM TELHA CERÂMICA, TIPO PLAN, INCLUSIVE FIXAÇÃO, EXCLUSIVE ENGRADAMENTO E MANTA ISOLANTE/TÉRMICA</t>
  </si>
  <si>
    <t xml:space="preserve">EMBOÇAMENTO DE TELHA CERÂMICA COM ARGAMASSA, TRAÇO 1:2:9 (CIMENTO, CAL E AREIA), COM PREPARO MECANIZADO, EXCLUSIVE TELHA
</t>
  </si>
  <si>
    <t>CUMEEIRA DE  EM TELHA DE FIBROCIMENTO,TIPO CALHA ESTRUTURAL, LARGURA 49CM, (CANALETE 49/KALHETA), INCLUSIVE ACESSÓRIOS PARA FIXAÇÃO, FORNECIMENTO, INSTALAÇÃO E IÇAMENTO MANUAL VERTICAL</t>
  </si>
  <si>
    <t>CUMEEIRA DE  EM TELHA DE FIBROCIMENTO,TIPO CALHA ESTRUTURAL, LARGURA 90CM, (CANALETE 90/KALHETÃO), INCLUSIVE ACESSÓRIOS PARA FIXAÇÃO, FORNECIMENTO, INSTALAÇÃO E IÇAMENTO MANUAL VERTICAL</t>
  </si>
  <si>
    <t>CUMEEIRA PARA TELHA CERÂMICA, INCLUSIVE EMBOÇAMENTO COM ARGAMASSA, TRAÇO 1:2:9 (CIMENTO, CAL E AREIA), COM PREPARO MECANIZADO</t>
  </si>
  <si>
    <t>ED-33596</t>
  </si>
  <si>
    <t>VEDA ONDA EM POLIETILENO PARA TELHA ONDULADA, INCLUSIVE ACESSÓRIOS PARA FIXAÇÃO, FORNECIMENTO E INSTALAÇÃO</t>
  </si>
  <si>
    <t>CONDUTOR CIRCULAR DE ÁGUA PLUVIAL PARA DO TELHADO EM TUBO DE PVC, DIÂMETRO DE 100MM, INCLUSIVE CONEXÕES E SUPORTES</t>
  </si>
  <si>
    <t>CONDUTOR CIRCULAR DE ÁGUA PLUVIAL PARA DO TELHADO EM TUBO DE PVC, DIÂMETRO DE 75MM, INCLUSIVE CONEXÕES E SUPORTES</t>
  </si>
  <si>
    <t>RALO HEMISFÉRICO, TIPO ABACAXI, DIÂMETRO DE 100MM, EXCLUSIVE CONDUTOR DE ÁGUA PLUVIAL</t>
  </si>
  <si>
    <t>RALO HEMISFÉRICO, TIPO ABACAXI, DIÂMETRO DE 50MM, EXCLUSIVE CONDUTOR DE ÁGUA PLUVIAL</t>
  </si>
  <si>
    <t>RALO HEMISFÉRICO, TIPO ABACAXI, DIÂMETRO DE 75MM, EXCLUSIVE CONDUTOR DE ÁGUA PLUVIAL</t>
  </si>
  <si>
    <t>BUZINOTE DE DRENAGEM, PARA LAJES, EM TUBO DE PVC COM DIÂMETRO DE 50MM (2"), INCLUSIVE DEMOLIÇÃO EM CONCRETO E ALVENARIA</t>
  </si>
  <si>
    <t>CONDUTOR DE ÁGUAS PLUVIAIS RETANGULAR EM AÇO GALVANIZADO, DIMENSÃO (43X85)MM, , ESP. 0,43MM (GSG-28), INCLUSIVE CONEXÕES E SUPORTES</t>
  </si>
  <si>
    <t>MANTA ISOLANTE/TÉRMICA PARA TELHADO, EXCLUSIVE CONTA-CAIBRO</t>
  </si>
  <si>
    <t>PROTETOR DE PAREDE/BATE MACA CURVO EM PVC RÍGIDO DE ALTO IMPACTO, LARGURA 20CM, INCLUSIVE BASE DE FIXAÇÃO, TERMINAIS DE ACABAMENTO E ACESSÓRIOS</t>
  </si>
  <si>
    <t>ED-32664</t>
  </si>
  <si>
    <t>TORNEIRA PLÁSTICA PARA TANQUE/IRRIGAÇÃO, BICO COM ROSCA, FORNECIMENTO E INSTALAÇÃO</t>
  </si>
  <si>
    <t>ED-16340</t>
  </si>
  <si>
    <t>ACABAMENTO ANTIVANDALISMO COM ACIONAMENTO DUPLO, EM AÇO INOX, PARA CAIXA DE DESCARGA DE EMBUTIR, COMANDO DE ACIONAMENTO, INCLUSIVE ACESSÓRIOS PARA FIXAÇÃO E INSTALAÇÃO</t>
  </si>
  <si>
    <t>ED-16339</t>
  </si>
  <si>
    <t>ACABAMENTO PLÁSTICO COM ACIONAMENTO DUPLO, NA COR BRANCA, PARA CAIXA DE DESCARGA DE EMBUTIR, COMANDO DE ACIONAMENTO, INCLUSIVE ACESSÓRIOS PARA FIXAÇÃO E INSTALAÇÃO</t>
  </si>
  <si>
    <t>ED-16330</t>
  </si>
  <si>
    <t>CAIXA DE DESCARGA PLÁSTICA DE EMBUTIR EM ALVENARIA, INCLUSIVE CORTE E ENCHIMENTO EM ALVENARIA, TELA PARA APLICAÇÃO DE ARGAMASSA E ACESSÓRIOS DE FIXAÇÃO, EXCLUSIVE COMANDO DE ACIONAMENTO E ACABAMENTO</t>
  </si>
  <si>
    <t>ED-48177</t>
  </si>
  <si>
    <t>FILTRO DE ÁGUA POTÁVEL (BITOLA: Ø1/2"| CLASSE DE FILTRAGEM INMETRO: D| REDUÇÃO DE CLORO LIVRE: 75%)</t>
  </si>
  <si>
    <t>ED-32667</t>
  </si>
  <si>
    <t>DUCHA PLÁSTICA, LARGURA 5", FORNECIMENTO E INSTALAÇÃO INCLUSIVE BRAÇO</t>
  </si>
  <si>
    <t>CAIXA DE PASSAGEM PARA PISO EM ALUMÍNIO, TAMPA REVERSÍVEL (ANTIDERRAPANTE OU LISA), DIMENSÃO (100X100X60)MM, INCLUSIVE ACESSÓRIOS E FIXAÇÃO</t>
  </si>
  <si>
    <t>CAIXA DE PASSAGEM PARA PISO EM ALUMÍNIO, TAMPA REVERSÍVEL (ANTIDERRAPANTE OU LISA), DIMENSÃO (200X200X100)MM, INCLUSIVE ACESSÓRIOS E FIXAÇÃO</t>
  </si>
  <si>
    <t>CAIXA DE PASSAGEM PARA PISO EM ALUMÍNIO, TAMPA REVERSÍVEL (ANTIDERRAPANTE OU LISA), DIMENSÃO (300X300X120)MM, INCLUSIVE ACESSÓRIOS E FIXAÇÃO</t>
  </si>
  <si>
    <t>CAIXA DE PASSAGEM PARA PISO EM ALUMÍNIO, TAMPA REVERSÍVEL (ANTIDERRAPANTE OU LISA), DIMENSÃO (400X400X200)MM, INCLUSIVE ACESSÓRIOS E FIXAÇÃO</t>
  </si>
  <si>
    <t>PATCH CORD RJ45/RJ45 UTP-4P METÁLICO CATEGORIA 6, PINAGEM T568A (VOZ), COMPRIMENTO 2 METROS</t>
  </si>
  <si>
    <t>PATCH CORD RJ45/RJ45 UTP-4P METÁLICO CATEGORIA 6, PINAGEM T568A (VOZ), COMPRIMENTO 3 METROS</t>
  </si>
  <si>
    <t>ED-32207</t>
  </si>
  <si>
    <t>FILTRO ANAERÓBICO CIRCULAR DE CONCRETO PRÉ-MOLDADO, DIÂMETRO 250CM E PROFUNDIDADE DE 150CM, EXCLUSIVE ESCAVAÇÃO</t>
  </si>
  <si>
    <t>ED-32246</t>
  </si>
  <si>
    <t>PLACA FOTOLUMINESCENTE PARA SINALIZAÇÃO DE EMERGÊNCIA, TIPO "M1", DIMENSÃO (400X600)MM, INCLUSIVE FIXAÇÃO</t>
  </si>
  <si>
    <t>ED-32247</t>
  </si>
  <si>
    <t>PLACA FOTOLUMINESCENTE PARA SINALIZAÇÃO DE EMERGÊNCIA, TIPO "M2", DIMENSÃO (380X190)MM, INCLUSIVE FIXAÇÃO</t>
  </si>
  <si>
    <t>ED-32248</t>
  </si>
  <si>
    <t>PLACA FOTOLUMINESCENTE PARA SINALIZAÇÃO DE EMERGÊNCIA, TIPO "M3", DIMENSÃO (380X190)MM, INCLUSIVE FIXAÇÃO</t>
  </si>
  <si>
    <t>ED-32249</t>
  </si>
  <si>
    <t>PLACA FOTOLUMINESCENTE PARA SINALIZAÇÃO DE EMERGÊNCIA, TIPO "M4", DIMENSÃO (380X190)MM, INCLUSIVE FIXAÇÃO</t>
  </si>
  <si>
    <t>ED-32250</t>
  </si>
  <si>
    <t>PLACA FOTOLUMINESCENTE PARA SINALIZAÇÃO DE EMERGÊNCIA, TIPO "M7", DIMENSÃO (380X190)MM, INCLUSIVE FIXAÇÃO</t>
  </si>
  <si>
    <t>PONTO DE EMBUTIR PARA ESGOTO EM TUBO PVC RÍGIDO, PB - SÉRIE NORMAL, DN 40MM (1.1/2"), EMBUTIDO NA ALVENARIA/PISO, COM ALTURA (SAÍDA) DE 50CM DO PISO, COM DISTÂNCIA DE ATÉ CINCO (5) METROS DO RAMAL DE ESGOTO, EXCLUSIVE ESCAVAÇÃO, INCLUSIVE CONEXÕES E FIXAÇÃO DO TUBO COM ENCHIMENTO DO RASGO NA ALVENARIA/CONCRETO COM ARGAMASSA</t>
  </si>
  <si>
    <t>PONTO DE EMBUTIR PARA ESGOTO EM TUBO PVC RÍGIDO, PBV - SÉRIE NORMAL, DN 100MM (4"), EMBUTIDO EM PISO COM DISTÂNCIA DE ATÉ CINCO (5) METROS DO RAMAL DE ESGOTO, INCLUSIVE CONEXÕES E FIXAÇÃO DO TUBO COM ENCHIMENTO DO RASGO NO CONCRETO COM ARGAMASSA</t>
  </si>
  <si>
    <t>PONTO DE EMBUTIR PARA ESGOTO EM TUBO PVC RÍGIDO, PBV - SÉRIE NORMAL, DN 50MM (2"), EMBUTIDO EM PISO COM DISTÂNCIA DE ATÉ CINCO (5) METROS DO RAMAL DE ESGOTO, EXCLUSIVE ESCAVAÇÃO, INCLUSIVE CONEXÕES E FIXAÇÃO DO TUBO COM ENCHIMENTO DO RASGO NO CONCRETO COM ARGAMASSA</t>
  </si>
  <si>
    <t>FORNECIMENTO DE MARCO EM CHAPA METÁLICA, INCLUSIVE ASSENTAMENTO, EXCLUSIVE PORTA</t>
  </si>
  <si>
    <t>GUARDA-CORPO, ALTURA 100CM, FIXADO EM MURETA, EM TUBO GALVANIZADO, COM COSTURA, DIÂMETRO 2", ESP. 3MM, GRADIL COM PERFIL CANTONEIRA (1"X1/8") E TELA QUADRICULADA ONDULADA, COM MALHA DE 25,4MM (1"), FIO 10 (3,40MM), CONFORME CADERNO DE PROJETO PADRÃO PENITENCIÁRIA-MG (DETALHE D42B), INCLUSIVE FORNECIMENTO, INSTALAÇÃO E PINTURA ESMALTE SINTÉTICO, DUAS (2) DEMÃOS COM UMA (1) DEMÃO DE FUNDO ANTICORROSIVO</t>
  </si>
  <si>
    <t>GUARDA-CORPO, ALTURA 130CM, EM TUBO GALVANIZADO, COM COSTURA, DIÂMETRO 2", ESP. 3MM, GRADIL COM PERFIL CANTONEIRA (1"X1/8") E TELA QUADRICULADA ONDULADA, COM MALHA DE 25,4MM (1"), FIO 10 (3,40MM), CONFORME CADERNO DE PROJETO PADRÃO PENITENCIÁRIA-MG (DETALHE D42A), INCLUSIVE FORNECIMENTO, INSTALAÇÃO E PINTURA ESMALTE SINTÉTICO, DUAS (2) DEMÃOS COM UMA (1) DEMÃO DE FUNDO ANTICORROSIVO</t>
  </si>
  <si>
    <t>ED-33268</t>
  </si>
  <si>
    <t>BELICHE EM CONCRETO APOIADA EM ALVENARIA (ALOJAMENTO) PARA 2 PESSOAS COM UMA ESCADA E VIGAS DE BORDA, CONFORME CADERNO DE PROJETO PADRÃO PENITENCIÁRIA-MG (DETALHE D5A), INCLUSIVE FORNECIMENTO E INSTALAÇÃO</t>
  </si>
  <si>
    <t>ED-33267</t>
  </si>
  <si>
    <t>BELICHE EM CONCRETO APOIADA EM ALVENARIA (ALOJAMENTO) PARA 4 PESSOAS COM DUAS ESCADAS LATERAIS E VIGA DE BORDA, CONFORME CADERNO DE PROJETO PADRÃO PENITENCIÁRIA-MG (DETALHE D5), INCLUSIVE FORNECIMENTO E INSTALAÇÃO</t>
  </si>
  <si>
    <t>ED-33270</t>
  </si>
  <si>
    <t>BELICHE EM CONCRETO APOIADA EM ALVENARIA (ALOJAMENTO) PARA 4 PESSOAS COM UMA ESCADA CENTRAL E VIGA DE BORDA, CONFORME CADERNO DE PROJETO PADRÃO PENITENCIÁRIA-MG (DETALHE D5C), INCLUSIVE FORNECIMENTO E INSTALAÇÃO</t>
  </si>
  <si>
    <t>ED-33269</t>
  </si>
  <si>
    <t>BELICHE EM CONCRETO APOIADA EM ALVENARIA (ALOJAMENTO) PARA 4 PESSOAS COM UMA ESCADA CENTRAL SEM VIGA DE BORDA, CONFORME CADERNO DE PROJETO PADRÃO PENITENCIÁRIA-MG (DETALHE D5B), INCLUSIVE FORNECIMENTO E INSTALAÇÃO</t>
  </si>
  <si>
    <t>ED-33281</t>
  </si>
  <si>
    <t>CAMA EM CONCRETO APOIADA EM ALVENARIA (ALOJAMENTO CIA/CEIP) PARA 1 PESSOA, CONFORME CADERNO DE PROJETO PADRÃO PENITENCIÁRIA-MG (DETALHE D5G), INCLUSIVE FORNECIMENTO E INSTALAÇÃO</t>
  </si>
  <si>
    <t>ED-33280</t>
  </si>
  <si>
    <t>CAMA EM CONCRETO APOIADA EM ALVENARIA (ALOJAMENTO CSE) PARA 1 PESSOA, CONFORME CADERNO DE PROJETO PADRÃO PENITENCIÁRIA-MG (DETALHE D5E/D5F), INCLUSIVE FORNECIMENTO E INSTALAÇÃO</t>
  </si>
  <si>
    <t>ED-33277</t>
  </si>
  <si>
    <t>ESCADA PARA BELICHE OU TRELICHE CONFORME CADERNO DE PROJETO PADRÃO PENITENCIÁRIA-MG, INCLUSIVE FORNECIMENTO E INSTALAÇÃO</t>
  </si>
  <si>
    <t>ED-33286</t>
  </si>
  <si>
    <t>MESA DE CABECEIRA, CONFORME CADERNO DE PROJETO PADRÃO PENITENCIÁRIA-MG (DETALHE D6), INCLUSIVE FORNECIMENTO E INSTALAÇÃO</t>
  </si>
  <si>
    <t>MESA DE CABECEIRA, CONFORME CADERNO DE PROJETO PADRÃO PENITENCIÁRIA-MG (DETALHE D6A), INCLUSIVE FORNECIMENTO E INSTALAÇÃO</t>
  </si>
  <si>
    <t>ED-33285</t>
  </si>
  <si>
    <t>MESA DE CABECEIRA, CONFORME CADERNO DE PROJETO PADRÃO PENITENCIÁRIA-MG (DETALHE D6B), INCLUSIVE FORNECIMENTO E INSTALAÇÃO</t>
  </si>
  <si>
    <t>ED-33271</t>
  </si>
  <si>
    <t>TRELICHE EM CONCRETO APOIADA EM ALVENARIA (ALOJAMENTO) PARA 6 PESSOAS COM DUAS ESCADAS LATERAIS SEM VIGA DE BORDA, CONFORME CADERNO DE PROJETO PADRÃO PENITENCIÁRIA-MG (DETALHE D5D), INCLUSIVE FORNECIMENTO E INSTALAÇÃO</t>
  </si>
  <si>
    <t>COMPACTAÇÃO DE ATERROS A 100% DO PROCTOR INTERMEDIÁRIO (INCLUI ESPALHAMENTO)</t>
  </si>
  <si>
    <t>COMPACTAÇÃO DE ATERROS A 100% DO PROCTOR INTERNORMAL (INCLUI ESPALHAMENTO)</t>
  </si>
  <si>
    <t>COMPACTAÇÃO DE ATERROS A 100% DO PROCTOR NORMAL (INCLUI ESPALHAMENTO)</t>
  </si>
  <si>
    <t>COMPACTAÇÃO DE ATERROS A 95% DO PROCTOR NORMAL (INCLUI ESPALHAMENTO)</t>
  </si>
  <si>
    <t>COMPACTAÇÃO MANUAL COM PLACA VIBRATÓRIA</t>
  </si>
  <si>
    <t>CONSTRUÇÃO DE CORPO DE ATERRO COM MATERIAL DE 3ª CATEGORIA ORIUNDO DE CORTE (ESPALHAMENTO E COMPACTAÇÃO)</t>
  </si>
  <si>
    <t>DESTOCAMENTO DE ÁRVORES COM DIÂMETRO DE 0,15 A 0,30 M (EXCLUI CARGA E TRANSPORTE PARA BOTA-FORA)</t>
  </si>
  <si>
    <t>DESTOCAMENTO DE ÁRVORES COM DIÂMETRO MAIOR QUE 0,30 M (EXCLUI CARGA E TRANSPORTE PARA BOTA-FORA)</t>
  </si>
  <si>
    <t>ESCAVAÇÃO, CARGA E TRANSPORTE DE SOLOS MOLES - DMT ATÉ 50 M</t>
  </si>
  <si>
    <t>ESCAVAÇÃO DE VALA EM MATERIAL DE 3ª CATEGORIA - RESISTÊNCIA A COMPRESSÃO ACIMA DE 110 MPA - COM ESCAVADEIRA E ROMPEDOR HIDRÁULICO 1.500 KG (EXCLUI CARGA E TRANSPORTE)</t>
  </si>
  <si>
    <t>ESCAVAÇÃO DE VALA EM MATERIAL DE 3ª CATEGORIA - RESISTÊNCIA A COMPRESSÃO ATÉ 50 MPA - COM ESCAVADEIRA E ROMPEDOR HIDRÁULICO 1.500 KG (EXCLUI CARGA E TRANSPORTE)</t>
  </si>
  <si>
    <t>ESCAVAÇÃO DE VALA EM MATERIAL DE 3ª CATEGORIA - RESISTÊNCIA A COMPRESSÃO DE 50 A 70 MPA - COM ESCAVADEIRA E ROMPEDOR HIDRÁULICO 1.500 KG (EXCLUI CARGA E TRANSPORTE)</t>
  </si>
  <si>
    <t>ESCAVAÇÃO DE VALA EM MATERIAL DE 3ª CATEGORIA - RESISTÊNCIA A COMPRESSÃO DE 70 A 90 MPA - COM ESCAVADEIRA E ROMPEDOR HIDRÁULICO 1.500 KG (EXCLUI CARGA E TRANSPORTE)</t>
  </si>
  <si>
    <t>ESCAVAÇÃO EM MATERIAL DE 3ª CATEGORIA - RESISTÊNCIA A COMPRESSÃO ACIMA DE 110 MPA - COM ESCAVADEIRA E ROMPEDOR HIDRÁULICO 1.500 KG (EXCLUI CARGA E TRANSPORTE)</t>
  </si>
  <si>
    <t>ESCAVAÇÃO EM MATERIAL DE 3ª CATEGORIA - RESISTÊNCIA A COMPRESSÃO ATÉ 50 MPA - COM ESCAVADEIRA E ROMPEDOR HIDRÁULICO 1.500 KG (EXCLUI CARGA E TRANSPORTE)</t>
  </si>
  <si>
    <t>ESCAVAÇÃO EM MATERIAL DE 3ª CATEGORIA - RESISTÊNCIA A COMPRESSÃO DE 50 A 70 MPA - COM ESCAVADEIRA E ROMPEDOR HIDRÁULICO 1.500 KG (EXCLUI CARGA E TRANSPORTE)</t>
  </si>
  <si>
    <t>ESCAVAÇÃO EM MATERIAL DE 3ª CATEGORIA - RESISTÊNCIA A COMPRESSÃO DE 70 A 90 MPA - COM ESCAVADEIRA E ROMPEDOR HIDRÁULICO 1.500 KG (EXCLUI CARGA E TRANSPORTE)</t>
  </si>
  <si>
    <t>ESCAVAÇÃO EM MATERIAL DE 3ª CATEGORIA - RESISTÊNCIA A COMPRESSÃO DE 90 A 110 MPA - COM ESCAVADEIRA E ROMPEDOR HIDRÁULICO 1.500 KG (EXCLUI CARGA E TRANSPORTE)</t>
  </si>
  <si>
    <t>ESCAVAÇÃO MANUAL DE VALA EM MATERIAL DE 1ª CATEGORIA NA PROFUNDIDADE DE 0 A 1,50 M</t>
  </si>
  <si>
    <t>ESCAVAÇÃO MANUAL DE VALA EM MATERIAL DE 1ª CATEGORIA NA PROFUNDIDADE DE 1,50 A 3,00 M</t>
  </si>
  <si>
    <t>ESCAVAÇÃO MECÂNICA DE VALA COM DESCARGA LATERAL EM MATERIAL DE 1ª CATEGORIA</t>
  </si>
  <si>
    <t>FRAGMENTAÇÃO DE BLOCOS DE ROCHA COM ESCAVADEIRA E ROMPEDOR HIDRÁULICO 1.500 KG</t>
  </si>
  <si>
    <t>CO-33060</t>
  </si>
  <si>
    <t>ADVOGADO, NÍVEL JÚNIOR, INCLUSIVE ENCARGOS COMPLEMENTARES</t>
  </si>
  <si>
    <t>CO-33061</t>
  </si>
  <si>
    <t>ADVOGADO, NÍVEL PLENO, INCLUSIVE ENCARGOS COMPLEMENTARES</t>
  </si>
  <si>
    <t>CO-33062</t>
  </si>
  <si>
    <t>ADVOGADO, NÍVEL SÊNIOR, INCLUSIVE ENCARGOS COMPLEMENTARES</t>
  </si>
  <si>
    <t>CO-33116</t>
  </si>
  <si>
    <t>AJUDANTE DE TOPÓGRAFO/BALIZA, INCLUSIVE ENCARGOS COMPLEMENTARES</t>
  </si>
  <si>
    <t>CO-28409</t>
  </si>
  <si>
    <t>AJUDANTE ESPECIALIZADO, INCLUSIVE ENCARGOS COMPLEMENTARES</t>
  </si>
  <si>
    <t>CO-33089</t>
  </si>
  <si>
    <t>ANTROPÓLOGO, NÍVEL JÚNIOR, INCLUSIVE ENCARGOS COMPLEMENTARES</t>
  </si>
  <si>
    <t>CO-33090</t>
  </si>
  <si>
    <t>ANTROPÓLOGO, NÍVEL PLENO, INCLUSIVE ENCARGOS COMPLEMENTARES</t>
  </si>
  <si>
    <t>CO-33091</t>
  </si>
  <si>
    <t>ANTROPÓLOGO, NÍVEL SÊNIOR, INCLUSIVE ENCARGOS COMPLEMENTARES</t>
  </si>
  <si>
    <t>CO-33092</t>
  </si>
  <si>
    <t>ARQUEÓLOGO, NÍVEL JÚNIOR, INCLUSIVE ENCARGOS COMPLEMENTARES</t>
  </si>
  <si>
    <t>CO-33093</t>
  </si>
  <si>
    <t>ARQUEÓLOGO, NÍVEL PLENO, INCLUSIVE ENCARGOS COMPLEMENTARES</t>
  </si>
  <si>
    <t>CO-33095</t>
  </si>
  <si>
    <t>ARQUEÓLOGO, NÍVEL SÊNIOR, INCLUSIVE ENCARGOS COMPLEMENTARES</t>
  </si>
  <si>
    <t>CO-33063</t>
  </si>
  <si>
    <t>ASSISTENTE SOCIAL, NÍVEL JÚNIOR, INCLUSIVE ENCARGOS COMPLEMENTARES</t>
  </si>
  <si>
    <t>CO-33064</t>
  </si>
  <si>
    <t>ASSISTENTE SOCIAL, NÍVEL PLENO, INCLUSIVE ENCARGOS COMPLEMENTARES</t>
  </si>
  <si>
    <t>CO-33065</t>
  </si>
  <si>
    <t>ASSISTENTE SOCIAL, NÍVEL SÊNIOR, INCLUSIVE ENCARGOS COMPLEMENTARES</t>
  </si>
  <si>
    <t>CO-33067</t>
  </si>
  <si>
    <t>AUXILIAR ADMINISTRATIVO, INCLUSIVE ENCARGOS COMPLEMENTARES</t>
  </si>
  <si>
    <t>CO-33068</t>
  </si>
  <si>
    <t>AUXILIAR DE LABORATÓRIO, INCLUSIVE ENCARGOS COMPLEMENTARES</t>
  </si>
  <si>
    <t>CO-33069</t>
  </si>
  <si>
    <t>AUXILIAR DE TOPOGRAFIA, INCLUSIVE ENCARGOS COMPLEMENTARES</t>
  </si>
  <si>
    <t>CO-33066</t>
  </si>
  <si>
    <t>AUXILIAR/AJUDANTE DE OBRA, INCLUSIVE ENCARGOS COMPLEMENTARES</t>
  </si>
  <si>
    <t>CO-33070</t>
  </si>
  <si>
    <t>BIÓLOGO, NÍVEL JÚNIOR, INCLUSIVE ENCARGOS COMPLEMENTARES</t>
  </si>
  <si>
    <t>CO-33071</t>
  </si>
  <si>
    <t>BIÓLOGO, NÍVEL PLENO, INCLUSIVE ENCARGOS COMPLEMENTARES</t>
  </si>
  <si>
    <t>CO-33072</t>
  </si>
  <si>
    <t>BIÓLOGO, NÍVEL SÊNIOR, INCLUSIVE ENCARGOS COMPLEMENTARES</t>
  </si>
  <si>
    <t>CO-33073</t>
  </si>
  <si>
    <t>COORDENADOR AMBIENTAL, NÍVEL JÚNIOR, INCLUSIVE ENCARGOS COMPLEMENTARES</t>
  </si>
  <si>
    <t>CO-33107</t>
  </si>
  <si>
    <t>DESENHISTA TÉCNICO/CADISTA, INCLUSIVE ENCARGOS COMPLEMENTARES</t>
  </si>
  <si>
    <t>CO-33074</t>
  </si>
  <si>
    <t>ENGENHEIRO AGRIMENSOR, NÍVEL JÚNIOR, INCLUSIVE ENCARGOS COMPLEMENTARES</t>
  </si>
  <si>
    <t>CO-33075</t>
  </si>
  <si>
    <t>ENGENHEIRO AGRIMENSOR, NÍVEL PLENO, INCLUSIVE ENCARGOS COMPLEMENTARES</t>
  </si>
  <si>
    <t>CO-33076</t>
  </si>
  <si>
    <t>ENGENHEIRO AGRIMENSOR, NÍVEL SÊNIOR, INCLUSIVE ENCARGOS COMPLEMENTARES</t>
  </si>
  <si>
    <t>CO-33077</t>
  </si>
  <si>
    <t>ENGENHEIRO AGRÔNOMO, NÍVEL JÚNIOR, INCLUSIVE ENCARGOS COMPLEMENTARES</t>
  </si>
  <si>
    <t>CO-33078</t>
  </si>
  <si>
    <t>ENGENHEIRO AGRÔNOMO, NÍVEL PLENO, INCLUSIVE ENCARGOS COMPLEMENTARES</t>
  </si>
  <si>
    <t>CO-33079</t>
  </si>
  <si>
    <t>ENGENHEIRO AGRÔNOMO, NÍVEL SÊNIOR, INCLUSIVE ENCARGOS COMPLEMENTARES</t>
  </si>
  <si>
    <t>CO-33080</t>
  </si>
  <si>
    <t>ENGENHEIRO AMBIENTAL, NÍVEL JÚNIOR, INCLUSIVE ENCARGOS COMPLEMENTARES</t>
  </si>
  <si>
    <t>CO-33081</t>
  </si>
  <si>
    <t>ENGENHEIRO AMBIENTAL, NÍVEL PLENO, INCLUSIVE ENCARGOS COMPLEMENTARES</t>
  </si>
  <si>
    <t>CO-33082</t>
  </si>
  <si>
    <t>ENGENHEIRO AMBIENTAL, NÍVEL SÊNIOR, INCLUSIVE ENCARGOS COMPLEMENTARES</t>
  </si>
  <si>
    <t>TE DE REDUÇÃO, CPVC, SOLDÁVEL, DN 28 X 22 MM, INSTALADO EM RAMAL DE DISTRIBUIÇÃO DE ÁGUA - FORNECIMENTO E INSTALAÇÃO. AF_06/2022</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</si>
  <si>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</si>
  <si>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</si>
  <si>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</si>
  <si>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</si>
  <si>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</si>
  <si>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</si>
  <si>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</si>
  <si>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</si>
  <si>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</si>
  <si>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</si>
  <si>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</si>
  <si>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</si>
  <si>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</si>
  <si>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</si>
  <si>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</si>
  <si>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</si>
  <si>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</si>
  <si>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</si>
  <si>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</si>
  <si>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</si>
  <si>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</si>
  <si>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</si>
  <si>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</si>
  <si>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</si>
  <si>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</si>
  <si>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</si>
  <si>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</si>
  <si>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</si>
  <si>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</si>
  <si>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</si>
  <si>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</si>
  <si>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</si>
  <si>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</si>
  <si>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</si>
  <si>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</si>
  <si>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</si>
  <si>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</si>
  <si>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</si>
  <si>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</si>
  <si>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</si>
  <si>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</si>
  <si>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</si>
  <si>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</si>
  <si>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</si>
  <si>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</si>
  <si>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</si>
  <si>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</si>
  <si>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</si>
  <si>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</si>
  <si>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</si>
  <si>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</si>
  <si>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</si>
  <si>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</si>
  <si>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</si>
  <si>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</si>
  <si>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</si>
  <si>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</si>
  <si>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</si>
  <si>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</si>
  <si>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</si>
  <si>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</si>
  <si>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</si>
  <si>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</si>
  <si>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</si>
  <si>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</si>
  <si>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</si>
  <si>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</si>
  <si>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</si>
  <si>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</si>
  <si>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</si>
  <si>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</si>
  <si>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</si>
  <si>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</si>
  <si>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</si>
  <si>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</si>
  <si>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</si>
  <si>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</si>
  <si>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</si>
  <si>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</si>
  <si>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</si>
  <si>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</si>
  <si>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</si>
  <si>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</si>
  <si>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</si>
  <si>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</si>
  <si>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</si>
  <si>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</si>
  <si>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</si>
  <si>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</si>
  <si>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</si>
  <si>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</si>
  <si>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</si>
  <si>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</si>
  <si>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</si>
  <si>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</si>
  <si>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</si>
  <si>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</si>
  <si>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</si>
  <si>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</si>
  <si>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</si>
  <si>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</si>
  <si>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</si>
  <si>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</si>
  <si>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</si>
  <si>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</si>
  <si>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</si>
  <si>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</si>
  <si>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</si>
  <si>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</si>
  <si>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</si>
  <si>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</si>
  <si>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</si>
  <si>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</si>
  <si>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</si>
  <si>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</si>
  <si>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</si>
  <si>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</si>
  <si>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</si>
  <si>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</si>
  <si>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</si>
  <si>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</si>
  <si>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</si>
  <si>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</si>
  <si>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</si>
  <si>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</si>
  <si>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</si>
  <si>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</si>
  <si>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</si>
  <si>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</si>
  <si>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</si>
  <si>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</si>
  <si>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</si>
  <si>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</si>
  <si>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</si>
  <si>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</si>
  <si>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</si>
  <si>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</si>
  <si>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</si>
  <si>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</si>
  <si>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</si>
  <si>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</si>
  <si>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</si>
  <si>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CRIMPAR RJ11, RJ12 E RJ45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</si>
  <si>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</si>
  <si>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</si>
  <si>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</si>
  <si>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</si>
  <si>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</si>
  <si>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</si>
  <si>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</si>
  <si>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</si>
  <si>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</si>
  <si>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</si>
  <si>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</si>
  <si>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</si>
  <si>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</si>
  <si>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</si>
  <si>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</si>
  <si>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</si>
  <si>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</si>
  <si>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</si>
  <si>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</si>
  <si>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</si>
  <si>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</si>
  <si>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</si>
  <si>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</si>
  <si>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</si>
  <si>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</si>
  <si>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</si>
  <si>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</si>
  <si>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</si>
  <si>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</si>
  <si>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</si>
  <si>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</si>
  <si>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</si>
  <si>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</si>
  <si>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</si>
  <si>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</si>
  <si>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</si>
  <si>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</si>
  <si>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</si>
  <si>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</si>
  <si>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</si>
  <si>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</si>
  <si>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</si>
  <si>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</si>
  <si>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</si>
  <si>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</si>
  <si>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</si>
  <si>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</si>
  <si>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</si>
  <si>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</si>
  <si>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</si>
  <si>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</si>
  <si>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</si>
  <si>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</si>
  <si>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</si>
  <si>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</si>
  <si>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</si>
  <si>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</si>
  <si>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</si>
  <si>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</si>
  <si>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</si>
  <si>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</si>
  <si>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</si>
  <si>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</si>
  <si>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</si>
  <si>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</si>
  <si>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</si>
  <si>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</si>
  <si>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</si>
  <si>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</si>
  <si>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</si>
  <si>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</si>
  <si>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</si>
  <si>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</si>
  <si>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</si>
  <si>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</si>
  <si>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</si>
  <si>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</si>
  <si>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</si>
  <si>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</si>
  <si>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</si>
  <si>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</si>
  <si>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</si>
  <si>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</si>
  <si>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</si>
  <si>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</si>
  <si>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</si>
  <si>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</si>
  <si>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</si>
  <si>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</si>
  <si>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</si>
  <si>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</si>
  <si>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</si>
  <si>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</si>
  <si>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</si>
  <si>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</si>
  <si>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</si>
  <si>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</si>
  <si>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</si>
  <si>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</si>
  <si>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</si>
  <si>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</si>
  <si>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</si>
  <si>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</si>
  <si>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</si>
  <si>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</si>
  <si>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</si>
  <si>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</si>
  <si>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</si>
  <si>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</si>
  <si>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</si>
  <si>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</si>
  <si>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</si>
  <si>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</si>
  <si>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</si>
  <si>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</si>
  <si>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</si>
  <si>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</si>
  <si>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</si>
  <si>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</si>
  <si>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</si>
  <si>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</si>
  <si>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</si>
  <si>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</si>
  <si>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</si>
  <si>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</si>
  <si>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</si>
  <si>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</si>
  <si>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</si>
  <si>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</si>
  <si>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</si>
  <si>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</si>
  <si>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</si>
  <si>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</si>
  <si>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</si>
  <si>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</si>
  <si>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</si>
  <si>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</si>
  <si>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</si>
  <si>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</si>
  <si>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</si>
  <si>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</si>
  <si>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</si>
  <si>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</si>
  <si>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</si>
  <si>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</si>
  <si>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</si>
  <si>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</si>
  <si>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</si>
  <si>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</si>
  <si>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</si>
  <si>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</si>
  <si>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</si>
  <si>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</si>
  <si>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</si>
  <si>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</si>
  <si>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</si>
  <si>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</si>
  <si>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</si>
  <si>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</si>
  <si>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</si>
  <si>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</si>
  <si>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</si>
  <si>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</si>
  <si>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</si>
  <si>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</si>
  <si>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</si>
  <si>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</si>
  <si>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</si>
  <si>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</si>
  <si>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</si>
  <si>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</si>
  <si>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</si>
  <si>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</si>
  <si>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</si>
  <si>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</si>
  <si>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</si>
  <si>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</si>
  <si>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</si>
  <si>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</si>
  <si>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</si>
  <si>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</si>
  <si>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</si>
  <si>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</si>
  <si>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SANITARIO DE PLASTICO, TIPO CONVENCIONAL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</si>
  <si>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</si>
  <si>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</si>
  <si>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</si>
  <si>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</si>
  <si>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</si>
  <si>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</si>
  <si>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</si>
  <si>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</si>
  <si>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</si>
  <si>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</si>
  <si>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</si>
  <si>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</si>
  <si>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</si>
  <si>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</si>
  <si>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</si>
  <si>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</si>
  <si>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</si>
  <si>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</si>
  <si>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</si>
  <si>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</si>
  <si>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</si>
  <si>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</si>
  <si>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</si>
  <si>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</si>
  <si>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</si>
  <si>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</si>
  <si>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</si>
  <si>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</si>
  <si>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</si>
  <si>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</si>
  <si>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</si>
  <si>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</si>
  <si>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</si>
  <si>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</si>
  <si>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</si>
  <si>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</si>
  <si>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</si>
  <si>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</si>
  <si>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</si>
  <si>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</si>
  <si>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</si>
  <si>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</si>
  <si>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</si>
  <si>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</si>
  <si>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</si>
  <si>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</si>
  <si>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</si>
  <si>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</si>
  <si>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</si>
  <si>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</si>
  <si>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</si>
  <si>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</si>
  <si>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</si>
  <si>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</si>
  <si>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</si>
  <si>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</si>
  <si>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</si>
  <si>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</si>
  <si>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</si>
  <si>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</si>
  <si>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</si>
  <si>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</si>
  <si>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</si>
  <si>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</si>
  <si>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</si>
  <si>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</si>
  <si>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</si>
  <si>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</si>
  <si>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</si>
  <si>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</si>
  <si>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</si>
  <si>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</si>
  <si>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</si>
  <si>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</si>
  <si>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</si>
  <si>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</si>
  <si>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</si>
  <si>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</si>
  <si>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</si>
  <si>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</si>
  <si>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</si>
  <si>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</si>
  <si>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</si>
  <si>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</si>
  <si>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</si>
  <si>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</si>
  <si>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</si>
  <si>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</si>
  <si>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</si>
  <si>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</si>
  <si>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</si>
  <si>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</si>
  <si>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</si>
  <si>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</si>
  <si>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</si>
  <si>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</si>
  <si>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</si>
  <si>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</si>
  <si>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</si>
  <si>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</si>
  <si>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</si>
  <si>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</si>
  <si>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</si>
  <si>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</si>
  <si>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</si>
  <si>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</si>
  <si>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</si>
  <si>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</si>
  <si>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</si>
  <si>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</si>
  <si>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</si>
  <si>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</si>
  <si>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</si>
  <si>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</si>
  <si>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</si>
  <si>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</si>
  <si>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</si>
  <si>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</si>
  <si>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</si>
  <si>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</si>
  <si>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</si>
  <si>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</si>
  <si>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</si>
  <si>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</si>
  <si>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</si>
  <si>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</si>
  <si>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</si>
  <si>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</si>
  <si>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</si>
  <si>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</si>
  <si>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</si>
  <si>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MONOFASICO 0,50 CV DIAMETRO DE SUCCAO X ELEVACAO 3/4" X 3/4", MONOESTAGIO, DIAMETRO DOS ROTORES 114 MM, HM/Q: 2 M / 2,99 M3/H A 24 M / 0,71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</si>
  <si>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</si>
  <si>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</si>
  <si>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</si>
  <si>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</si>
  <si>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</si>
  <si>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</si>
  <si>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</si>
  <si>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</si>
  <si>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</si>
  <si>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</si>
  <si>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</si>
  <si>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</si>
  <si>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</si>
  <si>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</si>
  <si>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</si>
  <si>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</si>
  <si>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</si>
  <si>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</si>
  <si>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</si>
  <si>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</si>
  <si>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</si>
  <si>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</si>
  <si>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</si>
  <si>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</si>
  <si>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</si>
  <si>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</si>
  <si>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</si>
  <si>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</si>
  <si>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</si>
  <si>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</si>
  <si>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</si>
  <si>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</si>
  <si>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</si>
  <si>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</si>
  <si>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</si>
  <si>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</si>
  <si>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</si>
  <si>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</si>
  <si>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</si>
  <si>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</si>
  <si>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</si>
  <si>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</si>
  <si>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</si>
  <si>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</si>
  <si>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</si>
  <si>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</si>
  <si>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</si>
  <si>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</si>
  <si>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</si>
  <si>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</si>
  <si>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</si>
  <si>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</si>
  <si>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</si>
  <si>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</si>
  <si>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</si>
  <si>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</si>
  <si>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</si>
  <si>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</si>
  <si>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</si>
  <si>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</si>
  <si>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</si>
  <si>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</si>
  <si>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</si>
  <si>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</si>
  <si>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</si>
  <si>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</si>
  <si>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</si>
  <si>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</si>
  <si>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</si>
  <si>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</si>
  <si>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</si>
  <si>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</si>
  <si>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</si>
  <si>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</si>
  <si>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</si>
  <si>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</si>
  <si>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</si>
  <si>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</si>
  <si>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</si>
  <si>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</si>
  <si>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</si>
  <si>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</si>
  <si>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</si>
  <si>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</si>
  <si>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</si>
  <si>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</si>
  <si>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</si>
  <si>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</si>
  <si>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</si>
  <si>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</si>
  <si>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</si>
  <si>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</si>
  <si>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</si>
  <si>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</si>
  <si>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</si>
  <si>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</si>
  <si>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</si>
  <si>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</si>
  <si>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</si>
  <si>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</si>
  <si>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</si>
  <si>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</si>
  <si>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</si>
  <si>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</si>
  <si>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</si>
  <si>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</si>
  <si>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</si>
  <si>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</si>
  <si>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</si>
  <si>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</si>
  <si>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</si>
  <si>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</si>
  <si>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</si>
  <si>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</si>
  <si>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</si>
  <si>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</si>
  <si>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</si>
  <si>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</si>
  <si>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</si>
  <si>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</si>
  <si>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</si>
  <si>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</si>
  <si>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</si>
  <si>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</si>
  <si>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</si>
  <si>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</si>
  <si>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</si>
  <si>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</si>
  <si>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</si>
  <si>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</si>
  <si>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</si>
  <si>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</si>
  <si>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</si>
  <si>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</si>
  <si>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</si>
  <si>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</si>
  <si>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</si>
  <si>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</si>
  <si>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</si>
  <si>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</si>
  <si>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</si>
  <si>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</si>
  <si>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</si>
  <si>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</si>
  <si>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</si>
  <si>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</si>
  <si>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</si>
  <si>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</si>
  <si>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</si>
  <si>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</si>
  <si>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</si>
  <si>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</si>
  <si>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</si>
  <si>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</si>
  <si>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</si>
  <si>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</si>
  <si>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</si>
  <si>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</si>
  <si>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</si>
  <si>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</si>
  <si>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</si>
  <si>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</si>
  <si>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</si>
  <si>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</si>
  <si>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</si>
  <si>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</si>
  <si>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</si>
  <si>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</si>
  <si>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</si>
  <si>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</si>
  <si>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</si>
  <si>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</si>
  <si>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</si>
  <si>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</si>
  <si>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</si>
  <si>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</si>
  <si>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</si>
  <si>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</si>
  <si>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</si>
  <si>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</si>
  <si>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</si>
  <si>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</si>
  <si>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</si>
  <si>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</si>
  <si>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</si>
  <si>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</si>
  <si>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</si>
  <si>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</si>
  <si>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</si>
  <si>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</si>
  <si>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</si>
  <si>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</si>
  <si>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</si>
  <si>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</si>
  <si>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</si>
  <si>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</si>
  <si>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</si>
  <si>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</si>
  <si>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</si>
  <si>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</si>
  <si>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</si>
  <si>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</si>
  <si>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</si>
  <si>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</si>
  <si>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</si>
  <si>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</si>
  <si>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</si>
  <si>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</si>
  <si>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</si>
  <si>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</si>
  <si>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</si>
  <si>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</si>
  <si>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</si>
  <si>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</si>
  <si>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</si>
  <si>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</si>
  <si>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</si>
  <si>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</si>
  <si>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</si>
  <si>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</si>
  <si>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</si>
  <si>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</si>
  <si>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</si>
  <si>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</si>
  <si>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</si>
  <si>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</si>
  <si>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</si>
  <si>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</si>
  <si>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</si>
  <si>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</si>
  <si>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</si>
  <si>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</si>
  <si>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</si>
  <si>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</si>
  <si>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</si>
  <si>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</si>
  <si>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</si>
  <si>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</si>
  <si>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</si>
  <si>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</si>
  <si>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</si>
  <si>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</si>
  <si>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</si>
  <si>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</si>
  <si>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</si>
  <si>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</si>
  <si>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</si>
  <si>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</si>
  <si>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</si>
  <si>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</si>
  <si>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</si>
  <si>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</si>
  <si>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</si>
  <si>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</si>
  <si>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</si>
  <si>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</si>
  <si>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</si>
  <si>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</si>
  <si>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</si>
  <si>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</si>
  <si>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</si>
  <si>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</si>
  <si>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</si>
  <si>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</si>
  <si>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</si>
  <si>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</si>
  <si>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</si>
  <si>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</si>
  <si>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</si>
  <si>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</si>
  <si>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</si>
  <si>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</si>
  <si>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</si>
  <si>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</si>
  <si>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</si>
  <si>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</si>
  <si>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</si>
  <si>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</si>
  <si>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</si>
  <si>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</si>
  <si>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</si>
  <si>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</si>
  <si>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</si>
  <si>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</si>
  <si>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</si>
  <si>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</si>
  <si>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</si>
  <si>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</si>
  <si>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</si>
  <si>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</si>
  <si>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</si>
  <si>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</si>
  <si>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</si>
  <si>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</si>
  <si>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</si>
  <si>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</si>
  <si>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</si>
  <si>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</si>
  <si>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</si>
  <si>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</si>
  <si>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</si>
  <si>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</si>
  <si>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</si>
  <si>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</si>
  <si>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</si>
  <si>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</si>
  <si>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</si>
  <si>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</si>
  <si>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</si>
  <si>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</si>
  <si>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</si>
  <si>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</si>
  <si>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</si>
  <si>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</si>
  <si>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</si>
  <si>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</si>
  <si>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</si>
  <si>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</si>
  <si>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</si>
  <si>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</si>
  <si>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</si>
  <si>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</si>
  <si>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</si>
  <si>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</si>
  <si>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</si>
  <si>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</si>
  <si>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</si>
  <si>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</si>
  <si>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</si>
  <si>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</si>
  <si>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</si>
  <si>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</si>
  <si>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</si>
  <si>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</si>
  <si>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</si>
  <si>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</si>
  <si>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</si>
  <si>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</si>
  <si>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</si>
  <si>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</si>
  <si>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</si>
  <si>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</si>
  <si>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</si>
  <si>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</si>
  <si>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</si>
  <si>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</si>
  <si>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</si>
  <si>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</si>
  <si>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</si>
  <si>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</si>
  <si>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</si>
  <si>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</si>
  <si>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</si>
  <si>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</si>
  <si>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</si>
  <si>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</si>
  <si>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</si>
  <si>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</si>
  <si>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</si>
  <si>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</si>
  <si>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</si>
  <si>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</si>
  <si>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</si>
  <si>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</si>
  <si>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</si>
  <si>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</si>
  <si>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</si>
  <si>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</si>
  <si>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</si>
  <si>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</si>
  <si>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</si>
  <si>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</si>
  <si>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</si>
  <si>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</si>
  <si>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</si>
  <si>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</si>
  <si>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</si>
  <si>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</si>
  <si>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</si>
  <si>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</si>
  <si>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</si>
  <si>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</si>
  <si>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</si>
  <si>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</si>
  <si>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</si>
  <si>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</si>
  <si>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</si>
  <si>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</si>
  <si>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</si>
  <si>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</si>
  <si>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</si>
  <si>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</si>
  <si>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</si>
  <si>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</si>
  <si>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</si>
  <si>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</si>
  <si>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</si>
  <si>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</si>
  <si>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</si>
  <si>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</si>
  <si>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</si>
  <si>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</si>
  <si>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</si>
  <si>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</si>
  <si>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</si>
  <si>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</si>
  <si>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</si>
  <si>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</si>
  <si>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</si>
  <si>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</si>
  <si>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</si>
  <si>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</si>
  <si>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</si>
  <si>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</si>
  <si>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</si>
  <si>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</si>
  <si>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</si>
  <si>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</si>
  <si>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</si>
  <si>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</si>
  <si>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</si>
  <si>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</si>
  <si>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</si>
  <si>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</si>
  <si>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</si>
  <si>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</si>
  <si>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</si>
  <si>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</si>
  <si>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</si>
  <si>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</si>
  <si>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</si>
  <si>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</si>
  <si>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</si>
  <si>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</si>
  <si>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</si>
  <si>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</si>
  <si>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</si>
  <si>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</si>
  <si>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</si>
  <si>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</si>
  <si>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</si>
  <si>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</si>
  <si>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</si>
  <si>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</si>
  <si>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</si>
  <si>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</si>
  <si>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</si>
  <si>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</si>
  <si>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</si>
  <si>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</si>
  <si>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</si>
  <si>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</si>
  <si>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</si>
  <si>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</si>
  <si>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</si>
  <si>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</si>
  <si>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</si>
  <si>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</si>
  <si>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</si>
  <si>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</si>
  <si>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</si>
  <si>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</si>
  <si>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</si>
  <si>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</si>
  <si>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</si>
  <si>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</si>
  <si>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</si>
  <si>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</si>
  <si>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</si>
  <si>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</si>
  <si>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</si>
  <si>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</si>
  <si>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</si>
  <si>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</si>
  <si>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</si>
  <si>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</si>
  <si>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</si>
  <si>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</si>
  <si>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</si>
  <si>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</si>
  <si>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</si>
  <si>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</si>
  <si>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</si>
  <si>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</si>
  <si>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</si>
  <si>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</si>
  <si>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</si>
  <si>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</si>
  <si>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</si>
  <si>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</si>
  <si>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</si>
  <si>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</si>
  <si>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</si>
  <si>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</si>
  <si>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</si>
  <si>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</si>
  <si>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</si>
  <si>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</si>
  <si>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</si>
  <si>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</si>
  <si>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</si>
  <si>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</si>
  <si>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</si>
  <si>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</si>
  <si>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</si>
  <si>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</si>
  <si>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</si>
  <si>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</si>
  <si>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</si>
  <si>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</si>
  <si>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</si>
  <si>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</si>
  <si>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SAE 1020, BITOLA 1/4", E = 6,35 MM (49,85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</si>
  <si>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</si>
  <si>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</si>
  <si>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</si>
  <si>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</si>
  <si>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</si>
  <si>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</si>
  <si>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</si>
  <si>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</si>
  <si>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</si>
  <si>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</si>
  <si>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</si>
  <si>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</si>
  <si>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</si>
  <si>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</si>
  <si>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</si>
  <si>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</si>
  <si>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</si>
  <si>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</si>
  <si>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</si>
  <si>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</si>
  <si>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</si>
  <si>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</si>
  <si>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</si>
  <si>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</si>
  <si>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</si>
  <si>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</si>
  <si>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</si>
  <si>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</si>
  <si>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</si>
  <si>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</si>
  <si>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</si>
  <si>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</si>
  <si>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</si>
  <si>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</si>
  <si>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</si>
  <si>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</si>
  <si>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</si>
  <si>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</si>
  <si>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</si>
  <si>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</si>
  <si>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</si>
  <si>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</si>
  <si>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</si>
  <si>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COBRE ELETROLITICO EM BARRA OU CHAPA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</si>
  <si>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</si>
  <si>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</si>
  <si>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</si>
  <si>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</si>
  <si>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</si>
  <si>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</si>
  <si>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</si>
  <si>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</si>
  <si>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</si>
  <si>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</si>
  <si>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</si>
  <si>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</si>
  <si>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</si>
  <si>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</si>
  <si>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</si>
  <si>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</si>
  <si>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</si>
  <si>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</si>
  <si>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</si>
  <si>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</si>
  <si>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</si>
  <si>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</si>
  <si>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</si>
  <si>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</si>
  <si>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</si>
  <si>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</si>
  <si>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</si>
  <si>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</si>
  <si>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</si>
  <si>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</si>
  <si>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</si>
  <si>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</si>
  <si>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</si>
  <si>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</si>
  <si>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</si>
  <si>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</si>
  <si>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</si>
  <si>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</si>
  <si>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</si>
  <si>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</si>
  <si>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</si>
  <si>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</si>
  <si>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</si>
  <si>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</si>
  <si>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</si>
  <si>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</si>
  <si>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</si>
  <si>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</si>
  <si>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</si>
  <si>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</si>
  <si>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</si>
  <si>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</si>
  <si>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</si>
  <si>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</si>
  <si>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</si>
  <si>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</si>
  <si>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</si>
  <si>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</si>
  <si>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</si>
  <si>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</si>
  <si>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</si>
  <si>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</si>
  <si>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</si>
  <si>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</si>
  <si>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</si>
  <si>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</si>
  <si>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</si>
  <si>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</si>
  <si>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</si>
  <si>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</si>
  <si>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</si>
  <si>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</si>
  <si>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</si>
  <si>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</si>
  <si>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</si>
  <si>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</si>
  <si>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</si>
  <si>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</si>
  <si>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</si>
  <si>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</si>
  <si>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</si>
  <si>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</si>
  <si>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</si>
  <si>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</si>
  <si>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</si>
  <si>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</si>
  <si>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</si>
  <si>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</si>
  <si>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</si>
  <si>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</si>
  <si>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</si>
  <si>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</si>
  <si>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</si>
  <si>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</si>
  <si>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</si>
  <si>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</si>
  <si>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</si>
  <si>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</si>
  <si>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</si>
  <si>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</si>
  <si>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</si>
  <si>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</si>
  <si>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</si>
  <si>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</si>
  <si>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</si>
  <si>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</si>
  <si>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</si>
  <si>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</si>
  <si>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</si>
  <si>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</si>
  <si>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</si>
  <si>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</si>
  <si>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</si>
  <si>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</si>
  <si>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</si>
  <si>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</si>
  <si>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</si>
  <si>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</si>
  <si>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</si>
  <si>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</si>
  <si>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</si>
  <si>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</si>
  <si>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</si>
  <si>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</si>
  <si>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</si>
  <si>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</si>
  <si>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</si>
  <si>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</si>
  <si>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</si>
  <si>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</si>
  <si>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</si>
  <si>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</si>
  <si>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</si>
  <si>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</si>
  <si>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</si>
  <si>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</si>
  <si>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</si>
  <si>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</si>
  <si>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</si>
  <si>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</si>
  <si>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</si>
  <si>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</si>
  <si>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</si>
  <si>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</si>
  <si>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</si>
  <si>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</si>
  <si>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</si>
  <si>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</si>
  <si>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</si>
  <si>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</si>
  <si>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</si>
  <si>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</si>
  <si>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</si>
  <si>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</si>
  <si>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</si>
  <si>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</si>
  <si>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</si>
  <si>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</si>
  <si>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</si>
  <si>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</si>
  <si>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</si>
  <si>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</si>
  <si>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</si>
  <si>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</si>
  <si>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</si>
  <si>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</si>
  <si>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</si>
  <si>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</si>
  <si>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</si>
  <si>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</si>
  <si>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</si>
  <si>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</si>
  <si>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</si>
  <si>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</si>
  <si>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</si>
  <si>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</si>
  <si>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</si>
  <si>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</si>
  <si>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</si>
  <si>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</si>
  <si>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</si>
  <si>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</si>
  <si>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</si>
  <si>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</si>
  <si>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</si>
  <si>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</si>
  <si>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</si>
  <si>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</si>
  <si>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</si>
  <si>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</si>
  <si>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</si>
  <si>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</si>
  <si>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</si>
  <si>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</si>
  <si>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</si>
  <si>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</si>
  <si>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</si>
  <si>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</si>
  <si>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</si>
  <si>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</si>
  <si>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</si>
  <si>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</si>
  <si>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</si>
  <si>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</si>
  <si>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</si>
  <si>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</si>
  <si>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</si>
  <si>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</si>
  <si>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</si>
  <si>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</si>
  <si>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</si>
  <si>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</si>
  <si>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</si>
  <si>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</si>
  <si>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</si>
  <si>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</si>
  <si>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</si>
  <si>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</si>
  <si>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</si>
  <si>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</si>
  <si>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</si>
  <si>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</si>
  <si>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</si>
  <si>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</si>
  <si>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</si>
  <si>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</si>
  <si>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</si>
  <si>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</si>
  <si>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</si>
  <si>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</si>
  <si>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</si>
  <si>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</si>
  <si>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</si>
  <si>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</si>
  <si>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</si>
  <si>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</si>
  <si>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</si>
  <si>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</si>
  <si>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</si>
  <si>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</si>
  <si>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</si>
  <si>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</si>
  <si>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</si>
  <si>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</si>
  <si>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</si>
  <si>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</si>
  <si>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</si>
  <si>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</si>
  <si>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</si>
  <si>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</si>
  <si>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</si>
  <si>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</si>
  <si>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</si>
  <si>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</si>
  <si>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</si>
  <si>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</si>
  <si>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</si>
  <si>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</si>
  <si>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</si>
  <si>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</si>
  <si>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</si>
  <si>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</si>
  <si>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</si>
  <si>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</si>
  <si>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</si>
  <si>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</si>
  <si>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</si>
  <si>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</si>
  <si>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</si>
  <si>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</si>
  <si>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</si>
  <si>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</si>
  <si>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</si>
  <si>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</si>
  <si>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</si>
  <si>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</si>
  <si>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</si>
  <si>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</si>
  <si>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</si>
  <si>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</si>
  <si>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</si>
  <si>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</si>
  <si>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</si>
  <si>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</si>
  <si>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</si>
  <si>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</si>
  <si>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</si>
  <si>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</si>
  <si>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</si>
  <si>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</si>
  <si>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</si>
  <si>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</si>
  <si>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</si>
  <si>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</si>
  <si>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</si>
  <si>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</si>
  <si>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</si>
  <si>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</si>
  <si>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</si>
  <si>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</si>
  <si>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</si>
  <si>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</si>
  <si>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</si>
  <si>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</si>
  <si>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</si>
  <si>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</si>
  <si>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</si>
  <si>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</si>
  <si>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</si>
  <si>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</si>
  <si>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</si>
  <si>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</si>
  <si>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</si>
  <si>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</si>
  <si>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</si>
  <si>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</si>
  <si>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</si>
  <si>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</si>
  <si>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</si>
  <si>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</si>
  <si>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</si>
  <si>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</si>
  <si>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</si>
  <si>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</si>
  <si>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</si>
  <si>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</si>
  <si>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</si>
  <si>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</si>
  <si>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</si>
  <si>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</si>
  <si>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</si>
  <si>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</si>
  <si>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</si>
  <si>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</si>
  <si>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</si>
  <si>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</si>
  <si>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</si>
  <si>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</si>
  <si>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</si>
  <si>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</si>
  <si>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</si>
  <si>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</si>
  <si>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</si>
  <si>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</si>
  <si>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</si>
  <si>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</si>
  <si>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</si>
  <si>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</si>
  <si>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</si>
  <si>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</si>
  <si>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</si>
  <si>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</si>
  <si>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</si>
  <si>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</si>
  <si>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</si>
  <si>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</si>
  <si>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</si>
  <si>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</si>
  <si>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</si>
  <si>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</si>
  <si>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</si>
  <si>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</si>
  <si>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</si>
  <si>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</si>
  <si>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</si>
  <si>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</si>
  <si>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</si>
  <si>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</si>
  <si>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</si>
  <si>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</si>
  <si>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</si>
  <si>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</si>
  <si>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</si>
  <si>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</si>
  <si>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</si>
  <si>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</si>
  <si>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</si>
  <si>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</si>
  <si>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</si>
  <si>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</si>
  <si>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</si>
  <si>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</si>
  <si>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</si>
  <si>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</si>
  <si>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</si>
  <si>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</si>
  <si>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</si>
  <si>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</si>
  <si>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</si>
  <si>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</si>
  <si>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</si>
  <si>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</si>
  <si>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</si>
  <si>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</si>
  <si>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</si>
  <si>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</si>
  <si>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</si>
  <si>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</si>
  <si>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</si>
  <si>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</si>
  <si>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</si>
  <si>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</si>
  <si>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</si>
  <si>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</si>
  <si>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</si>
  <si>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</si>
  <si>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</si>
  <si>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</si>
  <si>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</si>
  <si>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</si>
  <si>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</si>
  <si>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</si>
  <si>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</si>
  <si>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</si>
  <si>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</si>
  <si>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</si>
  <si>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</si>
  <si>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</si>
  <si>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</si>
  <si>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</si>
  <si>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</si>
  <si>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</si>
  <si>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</si>
  <si>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</si>
  <si>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</si>
  <si>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</si>
  <si>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</si>
  <si>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</si>
  <si>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</si>
  <si>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</si>
  <si>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</si>
  <si>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</si>
  <si>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</si>
  <si>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</si>
  <si>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</si>
  <si>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</si>
  <si>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</si>
  <si>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</si>
  <si>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</si>
  <si>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</si>
  <si>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</si>
  <si>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</si>
  <si>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</si>
  <si>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</si>
  <si>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</si>
  <si>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</si>
  <si>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</si>
  <si>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</si>
  <si>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</si>
  <si>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</si>
  <si>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</si>
  <si>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</si>
  <si>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</si>
  <si>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</si>
  <si>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</si>
  <si>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</si>
  <si>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</si>
  <si>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</si>
  <si>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</si>
  <si>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</si>
  <si>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</si>
  <si>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</si>
  <si>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</si>
  <si>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</si>
  <si>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</si>
  <si>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</si>
  <si>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</si>
  <si>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</si>
  <si>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</si>
  <si>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</si>
  <si>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</si>
  <si>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</si>
  <si>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</si>
  <si>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</si>
  <si>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</si>
  <si>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</si>
  <si>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</si>
  <si>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</si>
  <si>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</si>
  <si>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</si>
  <si>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</si>
  <si>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</si>
  <si>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</si>
  <si>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</si>
  <si>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</si>
  <si>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</si>
  <si>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</si>
  <si>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</si>
  <si>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</si>
  <si>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CORTE DIAMANTADO SEGMENTADO PARA CONCRETO, DIAMETRO DE 110 MM, FURO DE 20 MM                                                                                                                                                                                                                                                                                                                                                                                                                     </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</si>
  <si>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</si>
  <si>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</si>
  <si>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</si>
  <si>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</si>
  <si>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</si>
  <si>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</si>
  <si>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</si>
  <si>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</si>
  <si>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</si>
  <si>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</si>
  <si>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</si>
  <si>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</si>
  <si>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</si>
  <si>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</si>
  <si>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</si>
  <si>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</si>
  <si>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</si>
  <si>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</si>
  <si>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</si>
  <si>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</si>
  <si>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</si>
  <si>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</si>
  <si>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</si>
  <si>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</si>
  <si>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</si>
  <si>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</si>
  <si>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</si>
  <si>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</si>
  <si>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</si>
  <si>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</si>
  <si>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</si>
  <si>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</si>
  <si>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</si>
  <si>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</si>
  <si>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</si>
  <si>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</si>
  <si>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</si>
  <si>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</si>
  <si>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</si>
  <si>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</si>
  <si>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</si>
  <si>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</si>
  <si>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</si>
  <si>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</si>
  <si>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</si>
  <si>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</si>
  <si>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</si>
  <si>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</si>
  <si>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</si>
  <si>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</si>
  <si>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</si>
  <si>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</si>
  <si>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</si>
  <si>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</si>
  <si>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</si>
  <si>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</si>
  <si>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</si>
  <si>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</si>
  <si>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</si>
  <si>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</si>
  <si>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</si>
  <si>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</si>
  <si>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</si>
  <si>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</si>
  <si>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</si>
  <si>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</si>
  <si>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</si>
  <si>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</si>
  <si>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</si>
  <si>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</si>
  <si>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DOBRADEIRA ELETROMECANICA DE VERGALHAO, PARA ACO DE DIAMETRO ATE 1 1/2", MOTOR ELETRICO TRIFASICO, POTENCIA DE 3 HP ATE 5 HP                                                                                                                                                                                                                                                                                                                                                                              </t>
  </si>
  <si>
    <t xml:space="preserve">DOBRADICA EM ACO/FERRO, 3" X 2 1/2", E= 1,2 A 1,8 MM, SEM ANEL, CROMADO OU ZINCADO, TAMPA BOLA,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</si>
  <si>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</si>
  <si>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</si>
  <si>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</si>
  <si>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</si>
  <si>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DUMPER COM CAPACIDADE DE CARGA DE 1700 KG, PARTIDA ELETRICA, MOTOR DIESEL COM POTENCIA DE 16 CV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</si>
  <si>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</si>
  <si>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</si>
  <si>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</si>
  <si>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</si>
  <si>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</si>
  <si>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</si>
  <si>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</si>
  <si>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</si>
  <si>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</si>
  <si>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</si>
  <si>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</si>
  <si>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</si>
  <si>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</si>
  <si>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</si>
  <si>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</si>
  <si>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</si>
  <si>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</si>
  <si>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</si>
  <si>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</si>
  <si>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</si>
  <si>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</si>
  <si>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</si>
  <si>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</si>
  <si>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</si>
  <si>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</si>
  <si>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</si>
  <si>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</si>
  <si>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</si>
  <si>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</si>
  <si>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</si>
  <si>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</si>
  <si>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</si>
  <si>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</si>
  <si>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</si>
  <si>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</si>
  <si>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</si>
  <si>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</si>
  <si>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</si>
  <si>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</si>
  <si>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</si>
  <si>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</si>
  <si>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</si>
  <si>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</si>
  <si>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</si>
  <si>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</si>
  <si>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</si>
  <si>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</si>
  <si>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</si>
  <si>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</si>
  <si>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</si>
  <si>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</si>
  <si>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</si>
  <si>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</si>
  <si>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</si>
  <si>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</si>
  <si>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</si>
  <si>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</si>
  <si>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</si>
  <si>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</si>
  <si>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</si>
  <si>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</si>
  <si>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</si>
  <si>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</si>
  <si>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</si>
  <si>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</si>
  <si>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</si>
  <si>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</si>
  <si>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</si>
  <si>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</si>
  <si>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</si>
  <si>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</si>
  <si>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</si>
  <si>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</si>
  <si>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</si>
  <si>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</si>
  <si>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</si>
  <si>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</si>
  <si>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</si>
  <si>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</si>
  <si>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</si>
  <si>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</si>
  <si>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</si>
  <si>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</si>
  <si>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</si>
  <si>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</si>
  <si>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</si>
  <si>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</si>
  <si>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</si>
  <si>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</si>
  <si>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</si>
  <si>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</si>
  <si>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</si>
  <si>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</si>
  <si>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</si>
  <si>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</si>
  <si>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</si>
  <si>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</si>
  <si>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</si>
  <si>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</si>
  <si>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</si>
  <si>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</si>
  <si>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</si>
  <si>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</si>
  <si>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</si>
  <si>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</si>
  <si>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</si>
  <si>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</si>
  <si>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</si>
  <si>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</si>
  <si>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</si>
  <si>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</si>
  <si>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</si>
  <si>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</si>
  <si>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</si>
  <si>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</si>
  <si>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</si>
  <si>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</si>
  <si>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</si>
  <si>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</si>
  <si>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</si>
  <si>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</si>
  <si>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</si>
  <si>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</si>
  <si>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</si>
  <si>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</si>
  <si>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</si>
  <si>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</si>
  <si>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</si>
  <si>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</si>
  <si>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</si>
  <si>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</si>
  <si>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</si>
  <si>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</si>
  <si>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</si>
  <si>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</si>
  <si>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</si>
  <si>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</si>
  <si>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</si>
  <si>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</si>
  <si>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</si>
  <si>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</si>
  <si>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</si>
  <si>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</si>
  <si>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</si>
  <si>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</si>
  <si>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</si>
  <si>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</si>
  <si>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</si>
  <si>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</si>
  <si>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</si>
  <si>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</si>
  <si>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</si>
  <si>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</si>
  <si>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</si>
  <si>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</si>
  <si>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</si>
  <si>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</si>
  <si>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</si>
  <si>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</si>
  <si>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</si>
  <si>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</si>
  <si>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</si>
  <si>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</si>
  <si>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</si>
  <si>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</si>
  <si>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</si>
  <si>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</si>
  <si>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</si>
  <si>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</si>
  <si>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</si>
  <si>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</si>
  <si>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</si>
  <si>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</si>
  <si>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</si>
  <si>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</si>
  <si>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</si>
  <si>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</si>
  <si>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</si>
  <si>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</si>
  <si>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</si>
  <si>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</si>
  <si>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</si>
  <si>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</si>
  <si>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</si>
  <si>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</si>
  <si>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</si>
  <si>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</si>
  <si>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</si>
  <si>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</si>
  <si>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</si>
  <si>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</si>
  <si>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</si>
  <si>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</si>
  <si>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</si>
  <si>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</si>
  <si>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</si>
  <si>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</si>
  <si>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</si>
  <si>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</si>
  <si>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</si>
  <si>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</si>
  <si>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</si>
  <si>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</si>
  <si>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</si>
  <si>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</si>
  <si>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</si>
  <si>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</si>
  <si>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</si>
  <si>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</si>
  <si>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</si>
  <si>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</si>
  <si>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</si>
  <si>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</si>
  <si>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</si>
  <si>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</si>
  <si>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</si>
  <si>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</si>
  <si>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</si>
  <si>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</si>
  <si>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</si>
  <si>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</si>
  <si>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</si>
  <si>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</si>
  <si>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</si>
  <si>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</si>
  <si>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</si>
  <si>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</si>
  <si>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</si>
  <si>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</si>
  <si>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</si>
  <si>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</si>
  <si>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</si>
  <si>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</si>
  <si>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</si>
  <si>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</si>
  <si>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</si>
  <si>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</si>
  <si>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</si>
  <si>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</si>
  <si>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</si>
  <si>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</si>
  <si>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</si>
  <si>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</si>
  <si>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</si>
  <si>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</si>
  <si>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</si>
  <si>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</si>
  <si>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</si>
  <si>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</si>
  <si>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</si>
  <si>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</si>
  <si>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</si>
  <si>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</si>
  <si>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</si>
  <si>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</si>
  <si>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</si>
  <si>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</si>
  <si>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</si>
  <si>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</si>
  <si>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</si>
  <si>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</si>
  <si>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</si>
  <si>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</si>
  <si>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</si>
  <si>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</si>
  <si>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</si>
  <si>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</si>
  <si>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</si>
  <si>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</si>
  <si>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</si>
  <si>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</si>
  <si>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</si>
  <si>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</si>
  <si>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</si>
  <si>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</si>
  <si>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</si>
  <si>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</si>
  <si>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</si>
  <si>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</si>
  <si>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</si>
  <si>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</si>
  <si>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</si>
  <si>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</si>
  <si>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</si>
  <si>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</si>
  <si>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</si>
  <si>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</si>
  <si>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</si>
  <si>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</si>
  <si>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</si>
  <si>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</si>
  <si>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</si>
  <si>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</si>
  <si>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</si>
  <si>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</si>
  <si>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</si>
  <si>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</si>
  <si>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</si>
  <si>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</si>
  <si>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</si>
  <si>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</si>
  <si>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</si>
  <si>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</si>
  <si>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</si>
  <si>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</si>
  <si>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</si>
  <si>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</si>
  <si>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</si>
  <si>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</si>
  <si>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</si>
  <si>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</si>
  <si>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</si>
  <si>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</si>
  <si>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</si>
  <si>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</si>
  <si>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</si>
  <si>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</si>
  <si>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</si>
  <si>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</si>
  <si>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</si>
  <si>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</si>
  <si>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</si>
  <si>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</si>
  <si>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</si>
  <si>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SOBREPOR, EM LATAO / ZAMAC, PARA JANELA PIVOTANTE - INCLUI PARAFUSOS                                                                                                                                                                                                                                                                                                                                                                                                                             </t>
  </si>
  <si>
    <t xml:space="preserve">GRADE DE DISCOS COM CONTROLE REMOTO, REBOCAVEL, COM 24 DISCOS 24" X 6 MM, COM PNEUS PARA TRANSPORTE                                                                                                                                                                                                                                                                                                                                                                                                       </t>
  </si>
  <si>
    <t xml:space="preserve">GRAMA BATATAIS EM PLACAS, SEM PLANTIO                                                                                                                                                                                                                                                                                                                                                                                                                                                                     </t>
  </si>
  <si>
    <t xml:space="preserve">GRAMA ESMERALDA OU SAO CARLOS OU CURITIBANA, EM PLACAS, SEM PLANTIO                                                                                                                                                                                                                                                                                                                                                                                                                                       </t>
  </si>
  <si>
    <t xml:space="preserve">GRAMPO LINHA VIVA DE LATAO ESTANHADO, DIAMETRO DO CONDUTOR PRINCIPAL DE 10 A 120 MM2, DIAMETRO DA DERIVACAO DE 10 A 70 MM2                                                                                                                                                                                                                                                                                                                                                                                </t>
  </si>
  <si>
    <t xml:space="preserve">GRAMPO PARALELO METALICO PARA CABO DE 6 A 50 MM2, COM 2 PARAFUSOS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</si>
  <si>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</si>
  <si>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</si>
  <si>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</si>
  <si>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</si>
  <si>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</si>
  <si>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</si>
  <si>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</si>
  <si>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</si>
  <si>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</si>
  <si>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</si>
  <si>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</si>
  <si>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</si>
  <si>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</si>
  <si>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</si>
  <si>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</si>
  <si>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</si>
  <si>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</si>
  <si>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</si>
  <si>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</si>
  <si>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</si>
  <si>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</si>
  <si>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</si>
  <si>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</si>
  <si>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</si>
  <si>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</si>
  <si>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</si>
  <si>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</si>
  <si>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</si>
  <si>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</si>
  <si>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</si>
  <si>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</si>
  <si>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</si>
  <si>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</si>
  <si>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</si>
  <si>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</si>
  <si>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</si>
  <si>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</si>
  <si>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</si>
  <si>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</si>
  <si>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</si>
  <si>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</si>
  <si>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</si>
  <si>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14340 KG, MOMENTO MAXIMO DE CARGA 42,3 TM, ALCANCE MAXIMO HORIZONTAL 16,80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</si>
  <si>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</si>
  <si>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</si>
  <si>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</si>
  <si>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</si>
  <si>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</si>
  <si>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5/16" X 35 CM PARA FIXACAO DE TELHA DE FIBROCIMENTO, INCLUI PORCA E ARRUELAS DE VEDACAO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</si>
  <si>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</si>
  <si>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</si>
  <si>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</si>
  <si>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</si>
  <si>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</si>
  <si>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</si>
  <si>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</si>
  <si>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</si>
  <si>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</si>
  <si>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</si>
  <si>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</si>
  <si>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</si>
  <si>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</si>
  <si>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</si>
  <si>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IMPERMEABILIZADOR (HORISTA)                                                                                                                                                                                                                                                                                                                                                                                                                                                                               </t>
  </si>
  <si>
    <t xml:space="preserve">IMPERMEABILIZADOR (MENSALISTA)                                                                                                                                                                                                                                                                                                                                                                                                                                                                            </t>
  </si>
  <si>
    <t xml:space="preserve">IMPERMEABILIZANTE FLEXIVEL BRANCO DE BASE ACRILICA PARA COBERTURAS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</si>
  <si>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</si>
  <si>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</si>
  <si>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</si>
  <si>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</si>
  <si>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</si>
  <si>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</si>
  <si>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</si>
  <si>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</si>
  <si>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</si>
  <si>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</si>
  <si>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</si>
  <si>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</si>
  <si>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</si>
  <si>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</si>
  <si>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</si>
  <si>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</si>
  <si>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</si>
  <si>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</si>
  <si>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</si>
  <si>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</si>
  <si>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</si>
  <si>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</si>
  <si>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</si>
  <si>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</si>
  <si>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</si>
  <si>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</si>
  <si>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</si>
  <si>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</si>
  <si>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</si>
  <si>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</si>
  <si>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</si>
  <si>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</si>
  <si>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</si>
  <si>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</si>
  <si>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</si>
  <si>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</si>
  <si>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</si>
  <si>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</si>
  <si>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</si>
  <si>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</si>
  <si>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</si>
  <si>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</si>
  <si>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</si>
  <si>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</si>
  <si>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MAXIM 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</si>
  <si>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</si>
  <si>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</si>
  <si>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</si>
  <si>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</si>
  <si>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</si>
  <si>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</si>
  <si>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</si>
  <si>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</si>
  <si>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</si>
  <si>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</si>
  <si>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</si>
  <si>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</si>
  <si>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</si>
  <si>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</si>
  <si>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</si>
  <si>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</si>
  <si>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</si>
  <si>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</si>
  <si>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</si>
  <si>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</si>
  <si>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</si>
  <si>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</si>
  <si>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</si>
  <si>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</si>
  <si>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</si>
  <si>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</si>
  <si>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</si>
  <si>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</si>
  <si>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</si>
  <si>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</si>
  <si>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</si>
  <si>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</si>
  <si>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</si>
  <si>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</si>
  <si>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</si>
  <si>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</si>
  <si>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</si>
  <si>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</si>
  <si>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</si>
  <si>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</si>
  <si>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</si>
  <si>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</si>
  <si>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</si>
  <si>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</si>
  <si>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</si>
  <si>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</si>
  <si>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</si>
  <si>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</si>
  <si>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</si>
  <si>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</si>
  <si>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</si>
  <si>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</si>
  <si>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</si>
  <si>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</si>
  <si>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</si>
  <si>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</si>
  <si>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</si>
  <si>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</si>
  <si>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</si>
  <si>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</si>
  <si>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</si>
  <si>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</si>
  <si>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</si>
  <si>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</si>
  <si>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</si>
  <si>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</si>
  <si>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</si>
  <si>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</si>
  <si>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</si>
  <si>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</si>
  <si>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</si>
  <si>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</si>
  <si>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</si>
  <si>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</si>
  <si>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</si>
  <si>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</si>
  <si>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</si>
  <si>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</si>
  <si>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</si>
  <si>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</si>
  <si>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</si>
  <si>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</si>
  <si>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</si>
  <si>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</si>
  <si>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</si>
  <si>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</si>
  <si>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</si>
  <si>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</si>
  <si>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</si>
  <si>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</si>
  <si>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</si>
  <si>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</si>
  <si>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</si>
  <si>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</si>
  <si>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</si>
  <si>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</si>
  <si>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</si>
  <si>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</si>
  <si>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</si>
  <si>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</si>
  <si>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</si>
  <si>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</si>
  <si>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</si>
  <si>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</si>
  <si>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</si>
  <si>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</si>
  <si>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</si>
  <si>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</si>
  <si>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</si>
  <si>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</si>
  <si>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</si>
  <si>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</si>
  <si>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</si>
  <si>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</si>
  <si>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</si>
  <si>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</si>
  <si>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</si>
  <si>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</si>
  <si>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</si>
  <si>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</si>
  <si>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</si>
  <si>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</si>
  <si>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</si>
  <si>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</si>
  <si>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</si>
  <si>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</si>
  <si>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</si>
  <si>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</si>
  <si>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</si>
  <si>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</si>
  <si>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</si>
  <si>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</si>
  <si>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</si>
  <si>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</si>
  <si>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</si>
  <si>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</si>
  <si>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</si>
  <si>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</si>
  <si>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</si>
  <si>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</si>
  <si>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</si>
  <si>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</si>
  <si>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</si>
  <si>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</si>
  <si>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</si>
  <si>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</si>
  <si>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</si>
  <si>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</si>
  <si>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</si>
  <si>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</si>
  <si>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</si>
  <si>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</si>
  <si>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</si>
  <si>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</si>
  <si>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</si>
  <si>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</si>
  <si>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</si>
  <si>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</si>
  <si>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</si>
  <si>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</si>
  <si>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</si>
  <si>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</si>
  <si>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</si>
  <si>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</si>
  <si>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</si>
  <si>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</si>
  <si>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</si>
  <si>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</si>
  <si>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</si>
  <si>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</si>
  <si>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</si>
  <si>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</si>
  <si>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</si>
  <si>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</si>
  <si>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</si>
  <si>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</si>
  <si>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COM MARCO EM ACO, NUCLEO SOLIDO, CAPA LISA EM HDF, ACABAMENTO MELAMINICO BRANCO (INCLUI MARCO, ALIZARES, DOBRADICAS E FECHADURA)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</si>
  <si>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</si>
  <si>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</si>
  <si>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</si>
  <si>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</si>
  <si>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</si>
  <si>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</si>
  <si>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</si>
  <si>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</si>
  <si>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</si>
  <si>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</si>
  <si>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</si>
  <si>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</si>
  <si>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</si>
  <si>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</si>
  <si>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</si>
  <si>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</si>
  <si>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</si>
  <si>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</si>
  <si>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</si>
  <si>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</si>
  <si>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</si>
  <si>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</si>
  <si>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</si>
  <si>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</si>
  <si>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</si>
  <si>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</si>
  <si>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</si>
  <si>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</si>
  <si>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</si>
  <si>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</si>
  <si>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</si>
  <si>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</si>
  <si>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</si>
  <si>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</si>
  <si>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</si>
  <si>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</si>
  <si>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</si>
  <si>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</si>
  <si>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</si>
  <si>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</si>
  <si>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</si>
  <si>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</si>
  <si>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</si>
  <si>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</si>
  <si>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</si>
  <si>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</si>
  <si>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</si>
  <si>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</si>
  <si>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</si>
  <si>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</si>
  <si>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</si>
  <si>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</si>
  <si>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</si>
  <si>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</si>
  <si>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</si>
  <si>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</si>
  <si>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</si>
  <si>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</si>
  <si>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</si>
  <si>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</si>
  <si>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</si>
  <si>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</si>
  <si>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</si>
  <si>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</si>
  <si>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</si>
  <si>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</si>
  <si>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</si>
  <si>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</si>
  <si>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</si>
  <si>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</si>
  <si>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</si>
  <si>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</si>
  <si>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</si>
  <si>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</si>
  <si>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</si>
  <si>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</si>
  <si>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</si>
  <si>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</si>
  <si>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</si>
  <si>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</si>
  <si>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</si>
  <si>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</si>
  <si>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</si>
  <si>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</si>
  <si>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</si>
  <si>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</si>
  <si>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</si>
  <si>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</si>
  <si>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</si>
  <si>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</si>
  <si>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</si>
  <si>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</si>
  <si>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</si>
  <si>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</si>
  <si>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</si>
  <si>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</si>
  <si>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</si>
  <si>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</si>
  <si>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</si>
  <si>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</si>
  <si>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</si>
  <si>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</si>
  <si>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</si>
  <si>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</si>
  <si>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</si>
  <si>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</si>
  <si>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</si>
  <si>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</si>
  <si>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</si>
  <si>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</si>
  <si>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</si>
  <si>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</si>
  <si>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</si>
  <si>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</si>
  <si>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</si>
  <si>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</si>
  <si>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</si>
  <si>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</si>
  <si>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</si>
  <si>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</si>
  <si>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</si>
  <si>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</si>
  <si>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</si>
  <si>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</si>
  <si>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</si>
  <si>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</si>
  <si>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</si>
  <si>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</si>
  <si>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</si>
  <si>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</si>
  <si>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</si>
  <si>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</si>
  <si>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</si>
  <si>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</si>
  <si>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</si>
  <si>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</si>
  <si>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</si>
  <si>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</si>
  <si>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</si>
  <si>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</si>
  <si>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</si>
  <si>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</si>
  <si>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</si>
  <si>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</si>
  <si>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</si>
  <si>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</si>
  <si>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</si>
  <si>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</si>
  <si>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</si>
  <si>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</si>
  <si>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</si>
  <si>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</si>
  <si>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</si>
  <si>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</si>
  <si>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</si>
  <si>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</si>
  <si>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</si>
  <si>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</si>
  <si>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</si>
  <si>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</si>
  <si>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</si>
  <si>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</si>
  <si>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</si>
  <si>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</si>
  <si>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</si>
  <si>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</si>
  <si>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</si>
  <si>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</si>
  <si>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</si>
  <si>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</si>
  <si>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</si>
  <si>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</si>
  <si>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</si>
  <si>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</si>
  <si>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</si>
  <si>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</si>
  <si>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</si>
  <si>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</si>
  <si>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</si>
  <si>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</si>
  <si>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</si>
  <si>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</si>
  <si>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</si>
  <si>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</si>
  <si>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</si>
  <si>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</si>
  <si>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</si>
  <si>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</si>
  <si>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</si>
  <si>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</si>
  <si>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</si>
  <si>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</si>
  <si>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</si>
  <si>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</si>
  <si>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</si>
  <si>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</si>
  <si>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</si>
  <si>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</si>
  <si>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</si>
  <si>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</si>
  <si>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</si>
  <si>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</si>
  <si>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</si>
  <si>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</si>
  <si>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</si>
  <si>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</si>
  <si>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</si>
  <si>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</si>
  <si>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</si>
  <si>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</si>
  <si>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</si>
  <si>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</si>
  <si>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</si>
  <si>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</si>
  <si>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</si>
  <si>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</si>
  <si>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</si>
  <si>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</si>
  <si>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</si>
  <si>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</si>
  <si>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</si>
  <si>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</si>
  <si>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</si>
  <si>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</si>
  <si>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</si>
  <si>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</si>
  <si>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</si>
  <si>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</si>
  <si>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</si>
  <si>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</si>
  <si>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</si>
  <si>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</si>
  <si>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</si>
  <si>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</si>
  <si>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</si>
  <si>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</si>
  <si>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</si>
  <si>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</si>
  <si>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</si>
  <si>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</si>
  <si>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</si>
  <si>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</si>
  <si>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</si>
  <si>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</si>
  <si>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</si>
  <si>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</si>
  <si>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</si>
  <si>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</si>
  <si>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</si>
  <si>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</si>
  <si>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</si>
  <si>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</si>
  <si>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</si>
  <si>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</si>
  <si>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</si>
  <si>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</si>
  <si>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</si>
  <si>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</si>
  <si>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</si>
  <si>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</si>
  <si>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</si>
  <si>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</si>
  <si>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</si>
  <si>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</si>
  <si>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</si>
  <si>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</si>
  <si>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</si>
  <si>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</si>
  <si>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</si>
  <si>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</si>
  <si>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</si>
  <si>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</si>
  <si>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</si>
  <si>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</si>
  <si>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</si>
  <si>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</si>
  <si>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</si>
  <si>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</si>
  <si>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</si>
  <si>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</si>
  <si>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</si>
  <si>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</si>
  <si>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</si>
  <si>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</si>
  <si>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</si>
  <si>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</si>
  <si>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</si>
  <si>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</si>
  <si>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</si>
  <si>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</si>
  <si>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</si>
  <si>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</si>
  <si>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</si>
  <si>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</si>
  <si>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</si>
  <si>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</si>
  <si>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</si>
  <si>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</si>
  <si>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</si>
  <si>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</si>
  <si>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</si>
  <si>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</si>
  <si>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</si>
  <si>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</si>
  <si>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</si>
  <si>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</si>
  <si>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</si>
  <si>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</si>
  <si>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</si>
  <si>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</si>
  <si>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</si>
  <si>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</si>
  <si>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</si>
  <si>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</si>
  <si>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</si>
  <si>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</si>
  <si>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</si>
  <si>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</si>
  <si>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</si>
  <si>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</si>
  <si>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</si>
  <si>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</si>
  <si>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</si>
  <si>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</si>
  <si>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</si>
  <si>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</si>
  <si>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GEOTEXTIL TECIDO DE LAMINETES DE POLIPROPILENO, RESISTENCIA A TRACAO = *25* KN/M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</si>
  <si>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</si>
  <si>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</si>
  <si>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</si>
  <si>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</si>
  <si>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</si>
  <si>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</si>
  <si>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</si>
  <si>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</si>
  <si>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</si>
  <si>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</si>
  <si>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</si>
  <si>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</si>
  <si>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</si>
  <si>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</si>
  <si>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</si>
  <si>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</si>
  <si>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</si>
  <si>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</si>
  <si>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</si>
  <si>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</si>
  <si>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MANUAL TIPO PRENSA PARA PRODUCAO DE BLOCOS E PAVIMENTOS DE CONCRETO, COM MOTOR ELETRICO TRIFASICO PARA VIBRACAO, POTENCIA TOTAL INSTALADA DE 1,5 KW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</si>
  <si>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</si>
  <si>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</si>
  <si>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</si>
  <si>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</si>
  <si>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</si>
  <si>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</si>
  <si>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</si>
  <si>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</si>
  <si>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</si>
  <si>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</si>
  <si>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</si>
  <si>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</si>
  <si>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</si>
  <si>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</si>
  <si>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</si>
  <si>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</si>
  <si>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</si>
  <si>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</si>
  <si>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</si>
  <si>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</si>
  <si>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</si>
  <si>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</si>
  <si>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</si>
  <si>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</si>
  <si>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</si>
  <si>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</si>
  <si>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</si>
  <si>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</si>
  <si>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7 METROS (6 M X DN= 2" + 1 M X DN= 1 1/2")                                                                                                                                                                                                                                                                                                                                                                                                                                 </t>
  </si>
  <si>
    <t xml:space="preserve">MASTRO TELESCOPICO GALVANIZADO 9 METROS (6 M X DN= 2" + 3 M X DN= 1 1/2")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</si>
  <si>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</si>
  <si>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</si>
  <si>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</si>
  <si>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</si>
  <si>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</si>
  <si>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</si>
  <si>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</si>
  <si>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</si>
  <si>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</si>
  <si>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</si>
  <si>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</si>
  <si>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</si>
  <si>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</si>
  <si>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</si>
  <si>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</si>
  <si>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</si>
  <si>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</si>
  <si>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</si>
  <si>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</si>
  <si>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</si>
  <si>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</si>
  <si>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</si>
  <si>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</si>
  <si>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</si>
  <si>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</si>
  <si>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</si>
  <si>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</si>
  <si>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</si>
  <si>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</si>
  <si>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</si>
  <si>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</si>
  <si>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</si>
  <si>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</si>
  <si>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</si>
  <si>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</si>
  <si>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</si>
  <si>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</si>
  <si>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</si>
  <si>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</si>
  <si>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</si>
  <si>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</si>
  <si>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</si>
  <si>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</si>
  <si>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</si>
  <si>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</si>
  <si>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</si>
  <si>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</si>
  <si>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</si>
  <si>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</si>
  <si>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</si>
  <si>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</si>
  <si>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</si>
  <si>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</si>
  <si>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</si>
  <si>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</si>
  <si>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</si>
  <si>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</si>
  <si>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</si>
  <si>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</si>
  <si>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</si>
  <si>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</si>
  <si>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</si>
  <si>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</si>
  <si>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</si>
  <si>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</si>
  <si>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</si>
  <si>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</si>
  <si>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</si>
  <si>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</si>
  <si>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</si>
  <si>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</si>
  <si>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</si>
  <si>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</si>
  <si>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</si>
  <si>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</si>
  <si>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</si>
  <si>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</si>
  <si>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</si>
  <si>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</si>
  <si>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</si>
  <si>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</si>
  <si>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</si>
  <si>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</si>
  <si>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</si>
  <si>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</si>
  <si>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</si>
  <si>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</si>
  <si>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</si>
  <si>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</si>
  <si>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</si>
  <si>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</si>
  <si>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</si>
  <si>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</si>
  <si>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</si>
  <si>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</si>
  <si>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</si>
  <si>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</si>
  <si>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</si>
  <si>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</si>
  <si>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</si>
  <si>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</si>
  <si>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</si>
  <si>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</si>
  <si>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</si>
  <si>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</si>
  <si>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</si>
  <si>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</si>
  <si>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</si>
  <si>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</si>
  <si>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</si>
  <si>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</si>
  <si>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</si>
  <si>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</si>
  <si>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</si>
  <si>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</si>
  <si>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</si>
  <si>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</si>
  <si>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</si>
  <si>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</si>
  <si>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</si>
  <si>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</si>
  <si>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</si>
  <si>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</si>
  <si>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</si>
  <si>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</si>
  <si>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</si>
  <si>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</si>
  <si>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</si>
  <si>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</si>
  <si>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</si>
  <si>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</si>
  <si>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</si>
  <si>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</si>
  <si>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</si>
  <si>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</si>
  <si>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</si>
  <si>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</si>
  <si>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</si>
  <si>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</si>
  <si>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</si>
  <si>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</si>
  <si>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</si>
  <si>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</si>
  <si>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</si>
  <si>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</si>
  <si>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</si>
  <si>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</si>
  <si>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</si>
  <si>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</si>
  <si>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</si>
  <si>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</si>
  <si>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</si>
  <si>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</si>
  <si>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</si>
  <si>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</si>
  <si>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</si>
  <si>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</si>
  <si>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</si>
  <si>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</si>
  <si>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</si>
  <si>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</si>
  <si>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</si>
  <si>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</si>
  <si>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</si>
  <si>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</si>
  <si>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</si>
  <si>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</si>
  <si>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</si>
  <si>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</si>
  <si>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</si>
  <si>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</si>
  <si>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</si>
  <si>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</si>
  <si>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</si>
  <si>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</si>
  <si>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</si>
  <si>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</si>
  <si>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</si>
  <si>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</si>
  <si>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</si>
  <si>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</si>
  <si>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</si>
  <si>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</si>
  <si>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</si>
  <si>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</si>
  <si>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</si>
  <si>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</si>
  <si>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</si>
  <si>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</si>
  <si>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</si>
  <si>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</si>
  <si>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</si>
  <si>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</si>
  <si>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</si>
  <si>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</si>
  <si>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</si>
  <si>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</si>
  <si>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</si>
  <si>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</si>
  <si>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</si>
  <si>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</si>
  <si>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</si>
  <si>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</si>
  <si>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</si>
  <si>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</si>
  <si>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</si>
  <si>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</si>
  <si>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</si>
  <si>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</si>
  <si>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</si>
  <si>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</si>
  <si>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</si>
  <si>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</si>
  <si>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</si>
  <si>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</si>
  <si>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</si>
  <si>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</si>
  <si>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</si>
  <si>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</si>
  <si>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</si>
  <si>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</si>
  <si>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</si>
  <si>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</si>
  <si>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</si>
  <si>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</si>
  <si>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</si>
  <si>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</si>
  <si>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</si>
  <si>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</si>
  <si>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</si>
  <si>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</si>
  <si>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</si>
  <si>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</si>
  <si>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</si>
  <si>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</si>
  <si>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</si>
  <si>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</si>
  <si>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</si>
  <si>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</si>
  <si>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</si>
  <si>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</si>
  <si>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</si>
  <si>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</si>
  <si>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</si>
  <si>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</si>
  <si>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</si>
  <si>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</si>
  <si>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</si>
  <si>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</si>
  <si>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</si>
  <si>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</si>
  <si>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</si>
  <si>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</si>
  <si>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</si>
  <si>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</si>
  <si>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</si>
  <si>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</si>
  <si>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</si>
  <si>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</si>
  <si>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</si>
  <si>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</si>
  <si>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</si>
  <si>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</si>
  <si>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</si>
  <si>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</si>
  <si>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</si>
  <si>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</si>
  <si>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</si>
  <si>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</si>
  <si>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</si>
  <si>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</si>
  <si>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</si>
  <si>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</si>
  <si>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BRITADA N. 0, OU PEDRISCO (4,8 A 9,5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</si>
  <si>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</si>
  <si>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</si>
  <si>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</si>
  <si>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</si>
  <si>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PEDREIRO (HORISTA)                                                                                                                                                                                                                                                                                                                                                                                                                                                                                        </t>
  </si>
  <si>
    <t xml:space="preserve">PEDREIRO (MENSALISTA)                                                                                                                                                                                                                                                                                                                                                                                                                                                                                     </t>
  </si>
  <si>
    <t xml:space="preserve">PEITORIL PRE-MOLDADO EM GRANILITE, MARMORITE OU GRANITINA, L = *15* CM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</si>
  <si>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</si>
  <si>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</si>
  <si>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</si>
  <si>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</si>
  <si>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</si>
  <si>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</si>
  <si>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</si>
  <si>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</si>
  <si>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</si>
  <si>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</si>
  <si>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</si>
  <si>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</si>
  <si>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</si>
  <si>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</si>
  <si>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</si>
  <si>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</si>
  <si>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</si>
  <si>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</si>
  <si>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</si>
  <si>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</si>
  <si>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</si>
  <si>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</si>
  <si>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</si>
  <si>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</si>
  <si>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</si>
  <si>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</si>
  <si>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</si>
  <si>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</si>
  <si>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</si>
  <si>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</si>
  <si>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</si>
  <si>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</si>
  <si>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</si>
  <si>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</si>
  <si>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</si>
  <si>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</si>
  <si>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</si>
  <si>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</si>
  <si>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</si>
  <si>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</si>
  <si>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</si>
  <si>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</si>
  <si>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</si>
  <si>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</si>
  <si>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</si>
  <si>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</si>
  <si>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</si>
  <si>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</si>
  <si>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</si>
  <si>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</si>
  <si>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</si>
  <si>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</si>
  <si>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</si>
  <si>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</si>
  <si>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</si>
  <si>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</si>
  <si>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</si>
  <si>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</si>
  <si>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</si>
  <si>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</si>
  <si>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</si>
  <si>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</si>
  <si>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</si>
  <si>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</si>
  <si>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</si>
  <si>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</si>
  <si>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</si>
  <si>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</si>
  <si>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</si>
  <si>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</si>
  <si>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</si>
  <si>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</si>
  <si>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</si>
  <si>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</si>
  <si>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</si>
  <si>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</si>
  <si>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</si>
  <si>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</si>
  <si>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</si>
  <si>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</si>
  <si>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</si>
  <si>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</si>
  <si>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</si>
  <si>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</si>
  <si>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</si>
  <si>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</si>
  <si>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</si>
  <si>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</si>
  <si>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</si>
  <si>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</si>
  <si>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</si>
  <si>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</si>
  <si>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</si>
  <si>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</si>
  <si>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</si>
  <si>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</si>
  <si>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</si>
  <si>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</si>
  <si>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</si>
  <si>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</si>
  <si>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</si>
  <si>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</si>
  <si>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</si>
  <si>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</si>
  <si>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</si>
  <si>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</si>
  <si>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</si>
  <si>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VINILICA SEMIFLEXIVEL PARA PISOS, E = 3,2 MM, 30 X 30 CM (SEM COLOCACAO)                                                                                                                                                                                                                                                                                                                                                                                                                            </t>
  </si>
  <si>
    <t xml:space="preserve">PLACA VINILICA SEMIFLEXIVEL PARA REVESTIMENTO DE PISOS E PAREDES, E = 2 MM (SEM COLOCACAO)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</si>
  <si>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</si>
  <si>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</si>
  <si>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</si>
  <si>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</si>
  <si>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</si>
  <si>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</si>
  <si>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</si>
  <si>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</si>
  <si>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</si>
  <si>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</si>
  <si>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</si>
  <si>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</si>
  <si>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</si>
  <si>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</si>
  <si>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</si>
  <si>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</si>
  <si>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</si>
  <si>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</si>
  <si>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</si>
  <si>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</si>
  <si>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</si>
  <si>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</si>
  <si>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</si>
  <si>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PONTEIRO PARA MARTELO ROMPEDOR, DIAMETRO = *28* MM, COMPRIMENTO = *520* MM, ENCAIXE  SEXTAVADO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</si>
  <si>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</si>
  <si>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</si>
  <si>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</si>
  <si>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</si>
  <si>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</si>
  <si>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</si>
  <si>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</si>
  <si>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</si>
  <si>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</si>
  <si>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</si>
  <si>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</si>
  <si>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</si>
  <si>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</si>
  <si>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</si>
  <si>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</si>
  <si>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</si>
  <si>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</si>
  <si>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</si>
  <si>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</si>
  <si>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</si>
  <si>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</si>
  <si>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</si>
  <si>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</si>
  <si>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</si>
  <si>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</si>
  <si>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</si>
  <si>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</si>
  <si>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</si>
  <si>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</si>
  <si>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</si>
  <si>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</si>
  <si>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</si>
  <si>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</si>
  <si>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</si>
  <si>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</si>
  <si>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</si>
  <si>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</si>
  <si>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</si>
  <si>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</si>
  <si>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</si>
  <si>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</si>
  <si>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</si>
  <si>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</si>
  <si>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</si>
  <si>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</si>
  <si>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</si>
  <si>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</si>
  <si>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</si>
  <si>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</si>
  <si>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</si>
  <si>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SIMPLES, FLANGEADO, H = 7 M, DIAMETRO INFERIOR = *125*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</si>
  <si>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</si>
  <si>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</si>
  <si>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</si>
  <si>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</si>
  <si>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</si>
  <si>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</si>
  <si>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</si>
  <si>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</si>
  <si>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</si>
  <si>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</si>
  <si>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</si>
  <si>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</si>
  <si>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</si>
  <si>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</si>
  <si>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</si>
  <si>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</si>
  <si>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</si>
  <si>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</si>
  <si>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</si>
  <si>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</si>
  <si>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</si>
  <si>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</si>
  <si>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</si>
  <si>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</si>
  <si>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</si>
  <si>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</si>
  <si>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</si>
  <si>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</si>
  <si>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</si>
  <si>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</si>
  <si>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</si>
  <si>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</si>
  <si>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</si>
  <si>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</si>
  <si>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</si>
  <si>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</si>
  <si>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</si>
  <si>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</si>
  <si>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</si>
  <si>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</si>
  <si>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</si>
  <si>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</si>
  <si>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</si>
  <si>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</si>
  <si>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</si>
  <si>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</si>
  <si>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</si>
  <si>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</si>
  <si>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</si>
  <si>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</si>
  <si>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</si>
  <si>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</si>
  <si>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</si>
  <si>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</si>
  <si>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</si>
  <si>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</si>
  <si>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</si>
  <si>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</si>
  <si>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</si>
  <si>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</si>
  <si>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</si>
  <si>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</si>
  <si>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</si>
  <si>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</si>
  <si>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</si>
  <si>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</si>
  <si>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</si>
  <si>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</si>
  <si>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</si>
  <si>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</si>
  <si>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</si>
  <si>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</si>
  <si>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</si>
  <si>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</si>
  <si>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</si>
  <si>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</si>
  <si>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</si>
  <si>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</si>
  <si>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</si>
  <si>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</si>
  <si>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</si>
  <si>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</si>
  <si>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</si>
  <si>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</si>
  <si>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</si>
  <si>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</si>
  <si>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</si>
  <si>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</si>
  <si>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</si>
  <si>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</si>
  <si>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</si>
  <si>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</si>
  <si>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</si>
  <si>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</si>
  <si>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</si>
  <si>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</si>
  <si>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</si>
  <si>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</si>
  <si>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</si>
  <si>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</si>
  <si>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</si>
  <si>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</si>
  <si>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</si>
  <si>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</si>
  <si>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</si>
  <si>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</si>
  <si>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</si>
  <si>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</si>
  <si>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</si>
  <si>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</si>
  <si>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</si>
  <si>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</si>
  <si>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</si>
  <si>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</si>
  <si>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</si>
  <si>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</si>
  <si>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</si>
  <si>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</si>
  <si>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</si>
  <si>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</si>
  <si>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</si>
  <si>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</si>
  <si>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</si>
  <si>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</si>
  <si>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</si>
  <si>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</si>
  <si>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</si>
  <si>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</si>
  <si>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</si>
  <si>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</si>
  <si>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</si>
  <si>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</si>
  <si>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</si>
  <si>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</si>
  <si>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</si>
  <si>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</si>
  <si>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</si>
  <si>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</si>
  <si>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</si>
  <si>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</si>
  <si>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</si>
  <si>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</si>
  <si>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</si>
  <si>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</si>
  <si>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</si>
  <si>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</si>
  <si>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</si>
  <si>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</si>
  <si>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</si>
  <si>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</si>
  <si>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</si>
  <si>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</si>
  <si>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</si>
  <si>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</si>
  <si>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</si>
  <si>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</si>
  <si>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</si>
  <si>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</si>
  <si>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</si>
  <si>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</si>
  <si>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</si>
  <si>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</si>
  <si>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</si>
  <si>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</si>
  <si>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</si>
  <si>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</si>
  <si>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</si>
  <si>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</si>
  <si>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</si>
  <si>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</si>
  <si>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</si>
  <si>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</si>
  <si>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</si>
  <si>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</si>
  <si>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</si>
  <si>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</si>
  <si>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</si>
  <si>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</si>
  <si>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</si>
  <si>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</si>
  <si>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</si>
  <si>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</si>
  <si>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</si>
  <si>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</si>
  <si>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</si>
  <si>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</si>
  <si>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</si>
  <si>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</si>
  <si>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</si>
  <si>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</si>
  <si>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</si>
  <si>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</si>
  <si>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</si>
  <si>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</si>
  <si>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</si>
  <si>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</si>
  <si>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</si>
  <si>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</si>
  <si>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</si>
  <si>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</si>
  <si>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</si>
  <si>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</si>
  <si>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</si>
  <si>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</si>
  <si>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</si>
  <si>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</si>
  <si>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</si>
  <si>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</si>
  <si>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</si>
  <si>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</si>
  <si>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</si>
  <si>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</si>
  <si>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POLIESTIRENO, BRANCO, H = *5* CM, E = *1,5*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</si>
  <si>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</si>
  <si>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</si>
  <si>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</si>
  <si>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</si>
  <si>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</si>
  <si>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</si>
  <si>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</si>
  <si>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</si>
  <si>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</si>
  <si>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</si>
  <si>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</si>
  <si>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</si>
  <si>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</si>
  <si>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</si>
  <si>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</si>
  <si>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</si>
  <si>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</si>
  <si>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</si>
  <si>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</si>
  <si>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</si>
  <si>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</si>
  <si>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</si>
  <si>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</si>
  <si>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</si>
  <si>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</si>
  <si>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</si>
  <si>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</si>
  <si>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</si>
  <si>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</si>
  <si>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</si>
  <si>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</si>
  <si>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SAIBRO PARA ARGAMASSA (COLETADO NO COMERCIO)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</si>
  <si>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</si>
  <si>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</si>
  <si>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</si>
  <si>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</si>
  <si>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</si>
  <si>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</si>
  <si>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</si>
  <si>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</si>
  <si>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</si>
  <si>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</si>
  <si>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</si>
  <si>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</si>
  <si>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</si>
  <si>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</si>
  <si>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</si>
  <si>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</si>
  <si>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</si>
  <si>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</si>
  <si>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</si>
  <si>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</si>
  <si>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</si>
  <si>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</si>
  <si>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</si>
  <si>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</si>
  <si>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</si>
  <si>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</si>
  <si>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</si>
  <si>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</si>
  <si>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</si>
  <si>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</si>
  <si>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</si>
  <si>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</si>
  <si>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</si>
  <si>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</si>
  <si>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PLASTICO EXTENSIVEL UNIVERSAL, TIPO COPO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</si>
  <si>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</si>
  <si>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</si>
  <si>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</si>
  <si>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</si>
  <si>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</si>
  <si>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</si>
  <si>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</si>
  <si>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</si>
  <si>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</si>
  <si>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</si>
  <si>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</si>
  <si>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</si>
  <si>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</si>
  <si>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PRE-MOLDADA EM GRANILITE, MARMORITE OU GRANITINA, L = *15 CM                                                                                                                                                                                                                                                                                                                                                                                                                                      </t>
  </si>
  <si>
    <t xml:space="preserve">SOLUCAO ASFALTICA ELASTOMERICA PARA IMPRIMACAO, APLICACAO A FRIO                                                                                                                                                                                                                                                                                                                                                                                                                                          </t>
  </si>
  <si>
    <t xml:space="preserve">SOLUCAO PREPARADORA / LIMPADORA PARA PVC, FRASCO COM 1000 CM3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</si>
  <si>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</si>
  <si>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</si>
  <si>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</si>
  <si>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</si>
  <si>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</si>
  <si>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</si>
  <si>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</si>
  <si>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</si>
  <si>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</si>
  <si>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</si>
  <si>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</si>
  <si>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</si>
  <si>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</si>
  <si>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</si>
  <si>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</si>
  <si>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</si>
  <si>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</si>
  <si>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</si>
  <si>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</si>
  <si>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</si>
  <si>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</si>
  <si>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</si>
  <si>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</si>
  <si>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</si>
  <si>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</si>
  <si>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</si>
  <si>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</si>
  <si>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</si>
  <si>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</si>
  <si>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</si>
  <si>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</si>
  <si>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</si>
  <si>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</si>
  <si>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</si>
  <si>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</si>
  <si>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</si>
  <si>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</si>
  <si>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</si>
  <si>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</si>
  <si>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</si>
  <si>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</si>
  <si>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</si>
  <si>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</si>
  <si>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</si>
  <si>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</si>
  <si>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</si>
  <si>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</si>
  <si>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</si>
  <si>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</si>
  <si>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</si>
  <si>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</si>
  <si>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</si>
  <si>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</si>
  <si>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COM CORRENTE, EM LATAO, ENGATE RAPIDO 1 1/2", PARA INSTALACAO PREDIAL DE COMBATE A INCENDIO                                                                                                                                                                                                                                                                                                                                                                                                        </t>
  </si>
  <si>
    <t xml:space="preserve">TAMPAO COM CORRENTE, EM LATAO, ENGATE RAPIDO 2 1/2", PARA INSTALACAO PREDIAL DE COMBATE A INCENDIO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</si>
  <si>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</si>
  <si>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</si>
  <si>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</si>
  <si>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</si>
  <si>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</si>
  <si>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</si>
  <si>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</si>
  <si>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</si>
  <si>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</si>
  <si>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</si>
  <si>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</si>
  <si>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</si>
  <si>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</si>
  <si>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</si>
  <si>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</si>
  <si>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</si>
  <si>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</si>
  <si>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</si>
  <si>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</si>
  <si>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</si>
  <si>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</si>
  <si>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</si>
  <si>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</si>
  <si>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</si>
  <si>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</si>
  <si>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</si>
  <si>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</si>
  <si>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</si>
  <si>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</si>
  <si>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</si>
  <si>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</si>
  <si>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</si>
  <si>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</si>
  <si>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</si>
  <si>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</si>
  <si>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</si>
  <si>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</si>
  <si>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</si>
  <si>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</si>
  <si>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</si>
  <si>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</si>
  <si>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</si>
  <si>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</si>
  <si>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</si>
  <si>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</si>
  <si>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</si>
  <si>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</si>
  <si>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</si>
  <si>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</si>
  <si>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</si>
  <si>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</si>
  <si>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</si>
  <si>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</si>
  <si>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</si>
  <si>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</si>
  <si>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</si>
  <si>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</si>
  <si>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</si>
  <si>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</si>
  <si>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</si>
  <si>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</si>
  <si>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</si>
  <si>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</si>
  <si>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</si>
  <si>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</si>
  <si>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</si>
  <si>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</si>
  <si>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</si>
  <si>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</si>
  <si>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</si>
  <si>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</si>
  <si>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</si>
  <si>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</si>
  <si>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</si>
  <si>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</si>
  <si>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</si>
  <si>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</si>
  <si>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</si>
  <si>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</si>
  <si>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</si>
  <si>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</si>
  <si>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</si>
  <si>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</si>
  <si>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</si>
  <si>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</si>
  <si>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</si>
  <si>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</si>
  <si>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</si>
  <si>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</si>
  <si>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</si>
  <si>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</si>
  <si>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</si>
  <si>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</si>
  <si>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</si>
  <si>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</si>
  <si>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</si>
  <si>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</si>
  <si>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</si>
  <si>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</si>
  <si>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</si>
  <si>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</si>
  <si>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</si>
  <si>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</si>
  <si>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</si>
  <si>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</si>
  <si>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</si>
  <si>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</si>
  <si>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</si>
  <si>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</si>
  <si>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</si>
  <si>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</si>
  <si>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</si>
  <si>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</si>
  <si>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</si>
  <si>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</si>
  <si>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</si>
  <si>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</si>
  <si>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</si>
  <si>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</si>
  <si>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</si>
  <si>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</si>
  <si>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</si>
  <si>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</si>
  <si>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</si>
  <si>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</si>
  <si>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</si>
  <si>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</si>
  <si>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</si>
  <si>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SOLDAVEL, BBB, 90 GRAUS, DN 40 MM, PARA ESGOTO SECUNDARIO PREDIAL                                                                                                                                                                                                                                                                                                                                                                                                                                  </t>
  </si>
  <si>
    <t xml:space="preserve">TE PVC, ROSCAVEL, 90 GRAUS, 1 1/2",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</si>
  <si>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</si>
  <si>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</si>
  <si>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</si>
  <si>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</si>
  <si>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</si>
  <si>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</si>
  <si>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</si>
  <si>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</si>
  <si>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</si>
  <si>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</si>
  <si>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</si>
  <si>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</si>
  <si>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</si>
  <si>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</si>
  <si>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</si>
  <si>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</si>
  <si>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</si>
  <si>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</si>
  <si>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</si>
  <si>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</si>
  <si>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</si>
  <si>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</si>
  <si>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</si>
  <si>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</si>
  <si>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</si>
  <si>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</si>
  <si>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</si>
  <si>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</si>
  <si>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</si>
  <si>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</si>
  <si>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</si>
  <si>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</si>
  <si>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</si>
  <si>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</si>
  <si>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</si>
  <si>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</si>
  <si>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</si>
  <si>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</si>
  <si>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</si>
  <si>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</si>
  <si>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</si>
  <si>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</si>
  <si>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</si>
  <si>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</si>
  <si>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</si>
  <si>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</si>
  <si>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</si>
  <si>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</si>
  <si>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</si>
  <si>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</si>
  <si>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</si>
  <si>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</si>
  <si>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</si>
  <si>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</si>
  <si>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</si>
  <si>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</si>
  <si>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</si>
  <si>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</si>
  <si>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</si>
  <si>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</si>
  <si>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</si>
  <si>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</si>
  <si>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</si>
  <si>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</si>
  <si>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</si>
  <si>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</si>
  <si>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</si>
  <si>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</si>
  <si>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</si>
  <si>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</si>
  <si>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</si>
  <si>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</si>
  <si>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</si>
  <si>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</si>
  <si>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</si>
  <si>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</si>
  <si>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</si>
  <si>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</si>
  <si>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</si>
  <si>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</si>
  <si>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</si>
  <si>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</si>
  <si>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</si>
  <si>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</si>
  <si>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</si>
  <si>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</si>
  <si>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</si>
  <si>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</si>
  <si>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</si>
  <si>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</si>
  <si>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</si>
  <si>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</si>
  <si>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</si>
  <si>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</si>
  <si>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</si>
  <si>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</si>
  <si>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</si>
  <si>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</si>
  <si>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</si>
  <si>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</si>
  <si>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</si>
  <si>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</si>
  <si>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</si>
  <si>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</si>
  <si>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</si>
  <si>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</si>
  <si>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</si>
  <si>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</si>
  <si>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</si>
  <si>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</si>
  <si>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</si>
  <si>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</si>
  <si>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</si>
  <si>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</si>
  <si>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</si>
  <si>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</si>
  <si>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</si>
  <si>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</si>
  <si>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</si>
  <si>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</si>
  <si>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</si>
  <si>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</si>
  <si>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</si>
  <si>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</si>
  <si>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</si>
  <si>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</si>
  <si>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</si>
  <si>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</si>
  <si>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</si>
  <si>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</si>
  <si>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</si>
  <si>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</si>
  <si>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</si>
  <si>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</si>
  <si>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</si>
  <si>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</si>
  <si>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</si>
  <si>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</si>
  <si>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</si>
  <si>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</si>
  <si>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</si>
  <si>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</si>
  <si>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</si>
  <si>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</si>
  <si>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</si>
  <si>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</si>
  <si>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</si>
  <si>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</si>
  <si>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</si>
  <si>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</si>
  <si>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</si>
  <si>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</si>
  <si>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</si>
  <si>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</si>
  <si>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</si>
  <si>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</si>
  <si>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</si>
  <si>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</si>
  <si>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</si>
  <si>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</si>
  <si>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</si>
  <si>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</si>
  <si>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</si>
  <si>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</si>
  <si>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</si>
  <si>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</si>
  <si>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</si>
  <si>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</si>
  <si>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</si>
  <si>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</si>
  <si>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</si>
  <si>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</si>
  <si>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</si>
  <si>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</si>
  <si>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</si>
  <si>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</si>
  <si>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</si>
  <si>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</si>
  <si>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</si>
  <si>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</si>
  <si>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</si>
  <si>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</si>
  <si>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</si>
  <si>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</si>
  <si>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</si>
  <si>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</si>
  <si>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</si>
  <si>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</si>
  <si>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</si>
  <si>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</si>
  <si>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</si>
  <si>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</si>
  <si>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</si>
  <si>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</si>
  <si>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</si>
  <si>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</si>
  <si>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</si>
  <si>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</si>
  <si>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</si>
  <si>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</si>
  <si>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</si>
  <si>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</si>
  <si>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</si>
  <si>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</si>
  <si>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</si>
  <si>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</si>
  <si>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</si>
  <si>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</si>
  <si>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</si>
  <si>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</si>
  <si>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</si>
  <si>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</si>
  <si>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</si>
  <si>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</si>
  <si>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</si>
  <si>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</si>
  <si>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</si>
  <si>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</si>
  <si>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</si>
  <si>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</si>
  <si>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</si>
  <si>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</si>
  <si>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</si>
  <si>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</si>
  <si>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</si>
  <si>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</si>
  <si>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</si>
  <si>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</si>
  <si>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</si>
  <si>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</si>
  <si>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</si>
  <si>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</si>
  <si>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</si>
  <si>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</si>
  <si>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</si>
  <si>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</si>
  <si>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PLASTICA DE BOIA CONVENCIONAL PARA CAIXA DE AGUA, AGUA FRIA, 3/4 ", COM HASTE METALICA E COM TORNEIRA E BALAO PLASTICOS (PADRAO POPULAR)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</si>
  <si>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</si>
  <si>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</si>
  <si>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</si>
  <si>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</si>
  <si>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</si>
  <si>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</si>
  <si>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</si>
  <si>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</si>
  <si>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</si>
  <si>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</si>
  <si>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</si>
  <si>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</si>
  <si>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</si>
  <si>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</si>
  <si>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</si>
  <si>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</si>
  <si>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</si>
  <si>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</si>
  <si>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</si>
  <si>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</si>
  <si>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</si>
  <si>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</si>
  <si>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</si>
  <si>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</si>
  <si>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</si>
  <si>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</si>
  <si>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</si>
  <si>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</si>
  <si>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</si>
  <si>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</si>
  <si>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</si>
  <si>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</si>
  <si>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</si>
  <si>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</si>
  <si>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</si>
  <si>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</si>
  <si>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</si>
  <si>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</si>
  <si>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</si>
  <si>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</si>
  <si>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</si>
  <si>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</si>
  <si>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</si>
  <si>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</si>
  <si>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</si>
  <si>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</si>
  <si>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</si>
  <si>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</si>
  <si>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</si>
  <si>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</si>
  <si>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</si>
  <si>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</si>
  <si>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</si>
  <si>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</si>
  <si>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</si>
  <si>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</si>
  <si>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</si>
  <si>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</si>
  <si>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8", E= *12,70 MM, SCHEDULE 80, *64,64 KG/M                                                                                                                                                                                                                                                                                                                                                                                                                                   </t>
  </si>
  <si>
    <t xml:space="preserve">TUBO ACO CARBONO SEM COSTURA 8", E= *7,04 MM, SCHEDULE 30, *36,75 KG/M                                                                                                                                                                                                                                                                                                                                                                                                                                    </t>
  </si>
  <si>
    <t xml:space="preserve">TUBO ACO CARBONO SEM COSTURA 8", E= *8,18 MM, SCHEDULE 40, *42,55 KG/M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</si>
  <si>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</si>
  <si>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</si>
  <si>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</si>
  <si>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</si>
  <si>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</si>
  <si>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</si>
  <si>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</si>
  <si>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</si>
  <si>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</si>
  <si>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</si>
  <si>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</si>
  <si>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</si>
  <si>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</si>
  <si>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</si>
  <si>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</si>
  <si>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</si>
  <si>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</si>
  <si>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</si>
  <si>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</si>
  <si>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</si>
  <si>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</si>
  <si>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</si>
  <si>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</si>
  <si>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</si>
  <si>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</si>
  <si>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</si>
  <si>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</si>
  <si>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</si>
  <si>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</si>
  <si>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</si>
  <si>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</si>
  <si>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</si>
  <si>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</si>
  <si>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</si>
  <si>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</si>
  <si>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</si>
  <si>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</si>
  <si>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</si>
  <si>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</si>
  <si>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</si>
  <si>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</si>
  <si>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</si>
  <si>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</si>
  <si>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</si>
  <si>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</si>
  <si>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</si>
  <si>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</si>
  <si>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</si>
  <si>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</si>
  <si>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</si>
  <si>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</si>
  <si>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</si>
  <si>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</si>
  <si>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</si>
  <si>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</si>
  <si>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</si>
  <si>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</si>
  <si>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</si>
  <si>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</si>
  <si>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</si>
  <si>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</si>
  <si>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</si>
  <si>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</si>
  <si>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</si>
  <si>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</si>
  <si>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</si>
  <si>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</si>
  <si>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</si>
  <si>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</si>
  <si>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</si>
  <si>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</si>
  <si>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</si>
  <si>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</si>
  <si>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</si>
  <si>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</si>
  <si>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</si>
  <si>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</si>
  <si>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</si>
  <si>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</si>
  <si>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</si>
  <si>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</si>
  <si>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</si>
  <si>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</si>
  <si>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</si>
  <si>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</si>
  <si>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</si>
  <si>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</si>
  <si>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</si>
  <si>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</si>
  <si>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</si>
  <si>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</si>
  <si>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</si>
  <si>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</si>
  <si>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</si>
  <si>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</si>
  <si>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</si>
  <si>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</si>
  <si>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</si>
  <si>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</si>
  <si>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</si>
  <si>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</si>
  <si>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</si>
  <si>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</si>
  <si>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</si>
  <si>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</si>
  <si>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</si>
  <si>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</si>
  <si>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</si>
  <si>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</si>
  <si>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</si>
  <si>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</si>
  <si>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</si>
  <si>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</si>
  <si>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</si>
  <si>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</si>
  <si>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</si>
  <si>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</si>
  <si>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</si>
  <si>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</si>
  <si>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</si>
  <si>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</si>
  <si>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</si>
  <si>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</si>
  <si>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</si>
  <si>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</si>
  <si>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</si>
  <si>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</si>
  <si>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50 MM X 4,6 MM PAREDE, (SDR 11 - PN 12,5) PARA REDE DE AGUA OU ESGOTO ( NBR 15561)                                                                                                                                                                                                                                                                                                                                                                </t>
  </si>
  <si>
    <t xml:space="preserve">TUBO DE REVESTIMENTO, EM ACO, CORPO SCHEDULE 40, PONTEIRA SCHEDULE 80, ROSQUEAVEL E SEGMENTADO PARA PERFURACAO, DIAMETRO 12" (320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</si>
  <si>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</si>
  <si>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</si>
  <si>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</si>
  <si>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</si>
  <si>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</si>
  <si>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</si>
  <si>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</si>
  <si>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</si>
  <si>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</si>
  <si>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</si>
  <si>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</si>
  <si>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</si>
  <si>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</si>
  <si>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</si>
  <si>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</si>
  <si>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</si>
  <si>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</si>
  <si>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</si>
  <si>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</si>
  <si>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</si>
  <si>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</si>
  <si>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</si>
  <si>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</si>
  <si>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</si>
  <si>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</si>
  <si>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</si>
  <si>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</si>
  <si>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</si>
  <si>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</si>
  <si>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</si>
  <si>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</si>
  <si>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</si>
  <si>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</si>
  <si>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</si>
  <si>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</si>
  <si>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</si>
  <si>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</si>
  <si>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</si>
  <si>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</si>
  <si>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</si>
  <si>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</si>
  <si>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</si>
  <si>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</si>
  <si>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</si>
  <si>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</si>
  <si>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</si>
  <si>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</si>
  <si>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</si>
  <si>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</si>
  <si>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</si>
  <si>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</si>
  <si>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</si>
  <si>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</si>
  <si>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</si>
  <si>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</si>
  <si>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</si>
  <si>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</si>
  <si>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</si>
  <si>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</si>
  <si>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</si>
  <si>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</si>
  <si>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</si>
  <si>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</si>
  <si>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</si>
  <si>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</si>
  <si>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</si>
  <si>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</si>
  <si>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</si>
  <si>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</si>
  <si>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</si>
  <si>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</si>
  <si>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</si>
  <si>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</si>
  <si>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</si>
  <si>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</si>
  <si>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</si>
  <si>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</si>
  <si>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</si>
  <si>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</si>
  <si>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</si>
  <si>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</si>
  <si>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</si>
  <si>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</si>
  <si>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</si>
  <si>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</si>
  <si>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</si>
  <si>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</si>
  <si>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</si>
  <si>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</si>
  <si>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</si>
  <si>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</si>
  <si>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</si>
  <si>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</si>
  <si>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</si>
  <si>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</si>
  <si>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</si>
  <si>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</si>
  <si>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</si>
  <si>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</si>
  <si>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</si>
  <si>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</si>
  <si>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</si>
  <si>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</si>
  <si>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</si>
  <si>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</si>
  <si>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</si>
  <si>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</si>
  <si>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</si>
  <si>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</si>
  <si>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</si>
  <si>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</si>
  <si>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</si>
  <si>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</si>
  <si>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</si>
  <si>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</si>
  <si>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</si>
  <si>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</si>
  <si>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</si>
  <si>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</si>
  <si>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</si>
  <si>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</si>
  <si>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</si>
  <si>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VALVULA DE DESCARGA EM METAL CROMADO PARA MICTORIO COM ACIONAMENTO POR PRESSAO E FECHAMENTO AUTOMATICO                                                                                                                                                                                                                                                                                                                                                                                                    </t>
  </si>
  <si>
    <t xml:space="preserve">VALVULA DE ESCOAMENTO PARA TANQUE, EM METAL CROMADO, 1.1/2 ", SEM LADRAO, COM TAMPAO PLASTICO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</si>
  <si>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</si>
  <si>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</si>
  <si>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</si>
  <si>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</si>
  <si>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</si>
  <si>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</si>
  <si>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</si>
  <si>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</si>
  <si>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</si>
  <si>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</si>
  <si>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</si>
  <si>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</si>
  <si>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</si>
  <si>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</si>
  <si>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</si>
  <si>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</si>
  <si>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</si>
  <si>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</si>
  <si>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</si>
  <si>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</si>
  <si>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</si>
  <si>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</si>
  <si>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</si>
  <si>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</si>
  <si>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</si>
  <si>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</si>
  <si>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PLASTICO BRANCO PARA LAVATORIO 1 ", SEM UNHO, COM LADRAO                                                                                                                                                                                                                                                                                                                                                                                                                                       </t>
  </si>
  <si>
    <t xml:space="preserve">VALVULA EM PLASTICO BRANCO PARA TANQUE OU LAVATORIO 1 ", SEM UNHO E SEM LADRAO                                                                                                                                                                                                                                                                                                                                                                                                                            </t>
  </si>
  <si>
    <t xml:space="preserve">VALVULA EM PLASTICO CROMADO PARA LAVATORIO 1 ", SEM UNHO, COM LADRAO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</si>
  <si>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</si>
  <si>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</si>
  <si>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</si>
  <si>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</si>
  <si>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</si>
  <si>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</si>
  <si>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</si>
  <si>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</si>
  <si>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</si>
  <si>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</si>
  <si>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</si>
  <si>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</si>
  <si>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</si>
  <si>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</si>
  <si>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</si>
  <si>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</si>
  <si>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</si>
  <si>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</si>
  <si>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</si>
  <si>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</si>
  <si>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</si>
  <si>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</si>
  <si>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</si>
  <si>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</si>
  <si>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</si>
  <si>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</si>
  <si>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</si>
  <si>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</si>
  <si>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</si>
  <si>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</si>
  <si>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</si>
  <si>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</si>
  <si>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</si>
  <si>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</si>
  <si>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</si>
  <si>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</si>
  <si>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</si>
  <si>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</si>
  <si>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</si>
  <si>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</si>
  <si>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</si>
  <si>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</si>
  <si>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</si>
  <si>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</si>
  <si>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</si>
  <si>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</si>
  <si>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</si>
  <si>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</si>
  <si>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</si>
  <si>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</si>
  <si>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</si>
  <si>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</si>
  <si>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</si>
  <si>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</si>
  <si>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</si>
  <si>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</si>
  <si>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</si>
  <si>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</si>
  <si>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</si>
  <si>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</si>
  <si>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</si>
  <si>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</si>
  <si>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</si>
  <si>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</si>
  <si>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</si>
  <si>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</si>
  <si>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</si>
  <si>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CORREÇÃO DE DEFEITOS POR FRESAGEM DESCONTÍNUA DO REVESTIMENTO ASFÁLTICO - ESPESSURA DE 5 CM</t>
  </si>
  <si>
    <t>FRESAGEM CONTÍNUA DE REVESTIMENTO ASFÁLTICO - ESPESSURA DE 3 CM</t>
  </si>
  <si>
    <t>FRESAGEM CONTÍNUA DE REVESTIMENTO ASFÁLTICO - ESPESSURA DE 4 CM</t>
  </si>
  <si>
    <t>FRESAGEM CONTÍNUA DE REVESTIMENTO ASFÁLTICO - ESPESSURA DE 5 CM</t>
  </si>
  <si>
    <t>FRESAGEM CONTÍNUA DE REVESTIMENTO ASFÁLTICO - ESPESSURA DE 6 CM</t>
  </si>
  <si>
    <t>FRESAGEM CONTÍNUA DE REVESTIMENTO ASFÁLTICO - ESPESSURA DE 7 CM</t>
  </si>
  <si>
    <t>FRESAGEM CONTÍNUA DE REVESTIMENTO ASFÁLTICO - ESPESSURA DE 8 CM</t>
  </si>
  <si>
    <t>FRESAGEM DESCONTÍNUA DE REVESTIMENTO ASFÁLTICO - ESPESSURA DE 3 CM</t>
  </si>
  <si>
    <t>FRESAGEM DESCONTÍNUA DE REVESTIMENTO ASFÁLTICO - ESPESSURA DE 4 CM</t>
  </si>
  <si>
    <t>FRESAGEM DESCONTÍNUA DE REVESTIMENTO ASFÁLTICO - ESPESSURA DE 5 CM</t>
  </si>
  <si>
    <t>FRESAGEM DESCONTÍNUA DE REVESTIMENTO ASFÁLTICO - ESPESSURA DE 6 CM</t>
  </si>
  <si>
    <t>FRESAGEM DESCONTÍNUA DE REVESTIMENTO ASFÁLTICO - ESPESSURA DE 7 CM</t>
  </si>
  <si>
    <t>FRESAGEM DESCONTÍNUA DE REVESTIMENTO ASFÁLTICO - ESPESSURA DE 8 CM</t>
  </si>
  <si>
    <t>CARGA, MANOBRA E DESCARGA DE MATERIAL FRESADO EM CAMINHÃO BASCULANTE DE 10 M³ - FRESAGEM CONTÍNUA EM ESPESSURA DE 3 CM - CARGA COM FRESADORA E DESCARGA LIVRE</t>
  </si>
  <si>
    <t>CARGA, MANOBRA E DESCARGA DE MATERIAL FRESADO EM CAMINHÃO BASCULANTE DE 10 M³ - FRESAGEM CONTÍNUA EM ESPESSURA DE 4 CM - CARGA COM FRESADORA E DESCARGA LIVRE</t>
  </si>
  <si>
    <t>CARGA, MANOBRA E DESCARGA DE MATERIAL FRESADO EM CAMINHÃO BASCULANTE DE 10 M³ - FRESAGEM CONTÍNUA EM ESPESSURA DE 5 CM - CARGA COM FRESADORA E DESCARGA LIVRE</t>
  </si>
  <si>
    <t>CARGA, MANOBRA E DESCARGA DE MATERIAL FRESADO EM CAMINHÃO BASCULANTE DE 10 M³ - FRESAGEM CONTÍNUA EM ESPESSURA DE 6 CM - CARGA COM FRESADORA E DESCARGA LIVRE</t>
  </si>
  <si>
    <t>CARGA, MANOBRA E DESCARGA DE MATERIAL FRESADO EM CAMINHÃO BASCULANTE DE 10 M³ - FRESAGEM CONTÍNUA EM ESPESSURA DE 7 CM - CARGA COM FRESADORA E DESCARGA LIVRE</t>
  </si>
  <si>
    <t>CARGA, MANOBRA E DESCARGA DE MATERIAL FRESADO EM CAMINHÃO BASCULANTE DE 10 M³ - FRESAGEM CONTÍNUA EM ESPESSURA DE 8 CM - CARGA COM FRESADORA E DESCARGA LIVRE</t>
  </si>
  <si>
    <t>CARGA, MANOBRA E DESCARGA DE MATERIAL FRESADO EM CAMINHÃO BASCULANTE DE 10 M³ - FRESAGEM DESCONTÍNUA EM ESPESSURA DE 3 CM - CARGA COM FRESADORA E DESCARGA LIVRE</t>
  </si>
  <si>
    <t>CARGA, MANOBRA E DESCARGA DE MATERIAL FRESADO EM CAMINHÃO BASCULANTE DE 10 M³ - FRESAGEM DESCONTÍNUA EM ESPESSURA DE 4 CM - CARGA COM FRESADORA E DESCARGA LIVRE</t>
  </si>
  <si>
    <t>CARGA, MANOBRA E DESCARGA DE MATERIAL FRESADO EM CAMINHÃO BASCULANTE DE 10 M³ - FRESAGEM DESCONTÍNUA EM ESPESSURA DE 5 CM - CARGA COM FRESADORA E DESCARGA LIVRE</t>
  </si>
  <si>
    <t>CARGA, MANOBRA E DESCARGA DE MATERIAL FRESADO EM CAMINHÃO BASCULANTE DE 10 M³ - FRESAGEM DESCONTÍNUA EM ESPESSURA DE 6 CM - CARGA COM FRESADORA E DESCARGA LIVRE</t>
  </si>
  <si>
    <t>CARGA, MANOBRA E DESCARGA DE MATERIAL FRESADO EM CAMINHÃO BASCULANTE DE 10 M³ - FRESAGEM DESCONTÍNUA EM ESPESSURA DE 7 CM - CARGA COM FRESADORA E DESCARGA LIVRE</t>
  </si>
  <si>
    <t>CARGA, MANOBRA E DESCARGA DE MATERIAL FRESADO EM CAMINHÃO BASCULANTE DE 10 M³ - FRESAGEM DESCONTÍNUA EM ESPESSURA DE 8 CM - CARGA COM FRESADORA E DESCARGA LIVRE</t>
  </si>
  <si>
    <t>CARGA, MANOBRA E DESCARGA DE MATERIAL FRESADO EM CAMINHÃO BASCULANTE DE 6 M³ - FRESAGEM DESCONTÍNUA EM ESPESSURA DE 5 CM - CARGA COM FRESADORA E DESCARGA LIVRE</t>
  </si>
  <si>
    <t>ESCRITORIO TIPO I</t>
  </si>
  <si>
    <t>ESCRITORIO TIPO II</t>
  </si>
  <si>
    <t>01.01.13</t>
  </si>
  <si>
    <t>LAVABO</t>
  </si>
  <si>
    <t>TAPUME PADRÃO SUDECAP DE COMPENSADO 10MM COM FIXAÇAO ENTERRADA</t>
  </si>
  <si>
    <t>TAPUME PADRÃO SUDECAP DE COMPENSADO 10MM COM BASE DE CONCRETO</t>
  </si>
  <si>
    <t>CONTAINER SIMPLES COM AR CONDICIONADO PARA ESCRITÓRIO</t>
  </si>
  <si>
    <t>CONTAINER COM SANITÁRIO E AR CONDICIONADO PARA ESCRITÓRIO</t>
  </si>
  <si>
    <t>INSTALAÇÕES DE MOBILIÁRIOS PARA CONTAINER TIPO ESCRITÓRIO COM SANITÁRIO</t>
  </si>
  <si>
    <t>INSTALAÇÕES DE MOBILIÁRIOS PARA CONTAINER TIPO REFEITÓRIO</t>
  </si>
  <si>
    <t>INSTALAÇÕES DE MOBILIÁRIOS PARA CONTAINER TIPO DEPÓSITO E FERRAMENTARIA COM LAVATÓRIO</t>
  </si>
  <si>
    <t>01.09.17</t>
  </si>
  <si>
    <t>INSTALAÇÕES DE MOBILIÁRIOS PARA CONTAINER TIPO ESCRITÓRIO SEM SANITÁRIO</t>
  </si>
  <si>
    <t>01.09.18</t>
  </si>
  <si>
    <t>CONTAINER VESTIÁRIO TIPO I</t>
  </si>
  <si>
    <t>01.09.19</t>
  </si>
  <si>
    <t>CONTAINER VESTIÁRIO TIPO II</t>
  </si>
  <si>
    <t>01.09.20</t>
  </si>
  <si>
    <t>CONTAINER VESTIÁRIO TIPO III</t>
  </si>
  <si>
    <t>01.09.21</t>
  </si>
  <si>
    <t>CONTAINER SIMPLES</t>
  </si>
  <si>
    <t>01.09.22</t>
  </si>
  <si>
    <t>CONTAINER COM LAVATÓRIO</t>
  </si>
  <si>
    <t>01.09.23</t>
  </si>
  <si>
    <t>CONTAINER COM SANITÁRIO</t>
  </si>
  <si>
    <t>01.09.24</t>
  </si>
  <si>
    <t>INSTALAÇÕES DE MOBILIÁRIOS PARA CONTAINER VESTIÁRIO 1</t>
  </si>
  <si>
    <t>01.09.25</t>
  </si>
  <si>
    <t>INSTALAÇÕES DE MOBILIÁRIOS PARA CONTAINER VESTIÁRIO 2</t>
  </si>
  <si>
    <t>01.09.26</t>
  </si>
  <si>
    <t>INSTALAÇÕES DE MOBILIÁRIOS PARA CONTAINER VESTIÁRIO 3</t>
  </si>
  <si>
    <t>01.13</t>
  </si>
  <si>
    <t>GERENCIAMENTO DE RESÍDUOS DA CONSTRUÇÃO CIVIL</t>
  </si>
  <si>
    <t>01.13.01</t>
  </si>
  <si>
    <t>BAIA SIMPLES PARA RESÍDUOS DA CONSTRUÇÃO CIVIL</t>
  </si>
  <si>
    <t>01.13.02</t>
  </si>
  <si>
    <t>BAIA DUPLA PARA RESÍDUOS DA CONSTRUÇÃO CIVIL</t>
  </si>
  <si>
    <t>01.13.03</t>
  </si>
  <si>
    <t>PLACA IDENTIFCAÇÃO RESÍDUOS-PGRCC, CONFORME RESOLUÇÃO CONAMA-RDC Nº 275/01,EM LONA (BANNER), (30X30)CM</t>
  </si>
  <si>
    <t>01.13.04</t>
  </si>
  <si>
    <t>FORNECIMENTO BIG BAG P/ RESÍDUOS COMUNS-CAP. APROX.1M3, PADRÃO CLUB FARM OU EQUIVALENTE</t>
  </si>
  <si>
    <t>01.13.05</t>
  </si>
  <si>
    <t>FORNECIMENTO LIXEIRA PLÁSTICA C/ TAMPA VAI-VEM - 100 LITROS, PADRÃO Q100 WEBPLASTICO/EQUIVALENTE</t>
  </si>
  <si>
    <t>01.13.06</t>
  </si>
  <si>
    <t>FORNECIMENTO DE LONA REFORÇADA DE POLIETILENO PARA COBERTURA DE CAÇAMBA (4Mx4M), 600 MICRA</t>
  </si>
  <si>
    <t>01.13.07</t>
  </si>
  <si>
    <t>FORNECIMENTO DE BOMBONA BOCA LARGA PARA RESÍDUOS CLASSE B - 100 LITROS</t>
  </si>
  <si>
    <t>01.14</t>
  </si>
  <si>
    <t>SERVIÇOS AUXILIARES DE INSTALAÇÃO DE OBRA</t>
  </si>
  <si>
    <t>01.14.01</t>
  </si>
  <si>
    <t>01.14.02</t>
  </si>
  <si>
    <t>CONJUNTO MESA (130X60CM) E 2 BANCOS (130X40CM) EM MADEIRITE</t>
  </si>
  <si>
    <t>01.14.03</t>
  </si>
  <si>
    <t>BANCO (130X40CM) EM MADEIRITE, PARA VESTIARIO</t>
  </si>
  <si>
    <t>01.14.04</t>
  </si>
  <si>
    <t>MAPOTECA PARA PROJETO 1,40X1,10X1,40M E PEÇA 8X8 CM</t>
  </si>
  <si>
    <t>01.14.05</t>
  </si>
  <si>
    <t>01.14.11</t>
  </si>
  <si>
    <t>01.14.12</t>
  </si>
  <si>
    <t>INSTALACAO ELETRICA - ESCRITÓRIO EMPREITEIRA, DEPOSITO OU VESTIARIO</t>
  </si>
  <si>
    <t>01.14.13</t>
  </si>
  <si>
    <t>01.14.14</t>
  </si>
  <si>
    <t>01.14.15</t>
  </si>
  <si>
    <t>01.14.16</t>
  </si>
  <si>
    <t>01.14.17</t>
  </si>
  <si>
    <t>01.14.18</t>
  </si>
  <si>
    <t>01.14.19</t>
  </si>
  <si>
    <t>INSTALAÇAO ELETRICA - DEPOSITO TIPO I</t>
  </si>
  <si>
    <t>01.14.20</t>
  </si>
  <si>
    <t>01.14.21</t>
  </si>
  <si>
    <t>01.14.22</t>
  </si>
  <si>
    <t>01.14.23</t>
  </si>
  <si>
    <t>01.14.24</t>
  </si>
  <si>
    <t>01.14.25</t>
  </si>
  <si>
    <t>01.14.26</t>
  </si>
  <si>
    <t>01.14.28</t>
  </si>
  <si>
    <t>01.14.29</t>
  </si>
  <si>
    <t>01.14.30</t>
  </si>
  <si>
    <t>01.14.31</t>
  </si>
  <si>
    <t>01.14.32</t>
  </si>
  <si>
    <t>INSTALAÇAO HIDROSSANITÁRIA - LAVABO</t>
  </si>
  <si>
    <t>01.14.33</t>
  </si>
  <si>
    <t>INSTALAÇAO ELÉTRICA - LAVABO</t>
  </si>
  <si>
    <t>01.14.34</t>
  </si>
  <si>
    <t>TORRE PROVISÓRIA PARA CAIXA D'ÁGUA DE 1000L, H=4,00M</t>
  </si>
  <si>
    <t>ANDAIMES</t>
  </si>
  <si>
    <t>MONTAGEM DE ANDAIME FACHADEIRO ADP REF 97063</t>
  </si>
  <si>
    <t>DESMONTAGEM DE ANDAIME FACHADEIRO ADP REF 97063</t>
  </si>
  <si>
    <t>01.29.05</t>
  </si>
  <si>
    <t>ANDAIME FACHADEIRO COMPLETO</t>
  </si>
  <si>
    <t>01.29.10</t>
  </si>
  <si>
    <t>ANDAIME METALICO TUBULAR, TIPO TORRE, L=1,0 ATE 1,5M E H=1,0 M COMPLETO</t>
  </si>
  <si>
    <t>01.29.11</t>
  </si>
  <si>
    <t>MONTAGEM DE ANDAIME DO TIPO TORRE ADP REF 97064</t>
  </si>
  <si>
    <t>01.29.12</t>
  </si>
  <si>
    <t>DESMONTAGEM DE ANDAIME DO TIPO TORRE ADP REF 97064</t>
  </si>
  <si>
    <t>DE PEDRA (MARMORE, ARDOSIA OU MARMORITE)</t>
  </si>
  <si>
    <t>03.01.08</t>
  </si>
  <si>
    <t xml:space="preserve">DESMATAMENTO, DESTOCAMENTO, TRANSPORTE ATÉ 50M E LIMPEZA MECANIZADA DO TERRENO COM RETROESCAVADEIRA </t>
  </si>
  <si>
    <t>03.03.03</t>
  </si>
  <si>
    <t xml:space="preserve">ESCAVAÇÃO MECÂNICA, INCLUSIVE TRANSPORTE ATÉ 50 M, COM RETROESCAVADEIRA EM MATERIAL DE 1ª CATEGORIA </t>
  </si>
  <si>
    <t>03.03.04</t>
  </si>
  <si>
    <t xml:space="preserve">ESCAVAÇÃO MECÂNICA, INCLUSIVE TRANSPORTE ATÉ 50 M, COM PÁ CARREGADEIRA EM MATERIAL DE 1ª CATEGORIA </t>
  </si>
  <si>
    <t>03.03.05</t>
  </si>
  <si>
    <t xml:space="preserve">ESCAVAÇÃO MECÂNICA, INCLUSIVE TRANSPORTE ATÉ 50 M, COM PÁ CARREGADEIRA EM MATERIAL DE 2ª CATEGORIA </t>
  </si>
  <si>
    <t>03.05.03</t>
  </si>
  <si>
    <t xml:space="preserve">ESCAVAÇÃO E CARGA MECANIZADA COM RETROESCAVADEIRA EM MATERIAL DE 1ª CATEGORIA  </t>
  </si>
  <si>
    <t>03.05.04</t>
  </si>
  <si>
    <t xml:space="preserve">ESCAVAÇÃO E CARGA MECANIZADA COM PÁ CARREGADEIRA EM MATERIAL DE 1ª CATEGORIA  </t>
  </si>
  <si>
    <t>03.05.05</t>
  </si>
  <si>
    <t xml:space="preserve">ESCAVAÇÃO E CARGA MECANIZADA COM PÁ CARREGADEIRA EM MATERIAL DE 2ª CATEGORIA  </t>
  </si>
  <si>
    <t>03.05.06</t>
  </si>
  <si>
    <t xml:space="preserve">ESCAVAÇÃO E CARGA MECANIZADA COM ESCAVADEIRA EM MATERIAL DE 1ª CATEGORIA  </t>
  </si>
  <si>
    <t>03.05.07</t>
  </si>
  <si>
    <t xml:space="preserve">ESCAVAÇÃO E CARGA MECANIZADA COM ESCAVADEIRA EM MATERIAL DE 2ª CATEGORIA  </t>
  </si>
  <si>
    <t>03.05.08</t>
  </si>
  <si>
    <t>ESCAVAÇÃO E CARGA MECANIZADA COM ESCAVADEIRA EM MATERIAL DE 1ª CATEGORIA EM VIAS URBANAS</t>
  </si>
  <si>
    <t>03.05.09</t>
  </si>
  <si>
    <t>ESCAVAÇÃO E CARGA MECANIZADA COM ESCAVADEIRA EM MATERIAL DE 2ª CATEGORIA EM VIAS URBANAS</t>
  </si>
  <si>
    <t>03.26</t>
  </si>
  <si>
    <t xml:space="preserve">ESCAVAÇÃO DE APOIO ÀS FUNDAÇÕES </t>
  </si>
  <si>
    <t>03.26.01</t>
  </si>
  <si>
    <t xml:space="preserve">ESCAVAÇÃO MECANIZADA PARA BLOCO DE COROAMENTO OU SAPATA COM RETROESCAVADEIRA (INCLUINDO ESCAVAÇÃO PARA COLOCAÇÃO DE FORMAS) REF 96521   </t>
  </si>
  <si>
    <t>03.26.02</t>
  </si>
  <si>
    <t>ESCAVAÇÃO MECANIZADA PARA VIGA BALDRAME COM MINI ESCAVADEIRA (INCLUINDO ESCAVAÇÃO PARA COLOCAÇÃO DE FÔRMAS) REF 96525</t>
  </si>
  <si>
    <t>04.31.06</t>
  </si>
  <si>
    <t>ARRASAMENTO ESTACA DE CONCRETO ARMADO, D &lt;= 40CM COM EQUIPAMENTO ELÉTRICO REF 95601</t>
  </si>
  <si>
    <t>04.31.07</t>
  </si>
  <si>
    <t>ARRASAMENTO ESTACA DE CONCRETO ARMADO, D=41 A 60CM COM EQUIPAMENTO ELÉTRICO REF 95602</t>
  </si>
  <si>
    <t>04.31.08</t>
  </si>
  <si>
    <t>ARRASAMENTO DE ESTACA DE CONCRETO ARMADO, D=61 A 80CM COM EQUIPAMENTO ELÉTRICO REF 95603</t>
  </si>
  <si>
    <t>04.31.09</t>
  </si>
  <si>
    <t>ARRASAMENTO ESTACA DE CONCRETO ARMADO, D=81 A 100CM COM EQUIPAMENTO ELÉTRICO REF 95604</t>
  </si>
  <si>
    <t>04.31.10</t>
  </si>
  <si>
    <t>ARRASAMENTO ESTACA DE CONCRETO ARMADO, D=101 A 150 CM COM EQUIPAMENTO ELÉTRICO REF 95605</t>
  </si>
  <si>
    <t>FORNECIMENTO E COLOCAÇÃO DE TELA Q-196</t>
  </si>
  <si>
    <t>LISO EM PLACAS 60 X 60 CM, EXCLUSIVE TABICA</t>
  </si>
  <si>
    <t>EM PLACAS ACARTONADAS, EXCLUSIVE TABICA</t>
  </si>
  <si>
    <t>09.02</t>
  </si>
  <si>
    <t>TRATAMENTO DE JUNTA</t>
  </si>
  <si>
    <t>09.02.02</t>
  </si>
  <si>
    <t>TRATAMENTO DE JUNTA DE DILATAÇÃO COM TARUGO DE POLIETILENO E SELANTE PU (INCLUSO PREENCHIMENTO COM ESPUMA EXPANSIVA) REF 98575</t>
  </si>
  <si>
    <t>09.02.03</t>
  </si>
  <si>
    <t>TRATAMENTO DE JUNTA DE DILATAÇÃO COM MANTA ASFÁLTICA ADERIDA COM MAÇARICO REF 98576</t>
  </si>
  <si>
    <t>09.02.04</t>
  </si>
  <si>
    <t>TRATAMENTO DE JUNTA SERRADA COM TARUGO DE POLIETILENO E SELANTE À BASE DE SILICONE REF 98577</t>
  </si>
  <si>
    <t>CAMADA DE REGULARIZAÇAO</t>
  </si>
  <si>
    <t>REGULARIZAÇÃO DE SUPERFÍCIE COM ARGAMASSA TRAÇO 1:3, E = 3 CM</t>
  </si>
  <si>
    <t>CAMADA DE PROTEÇAO</t>
  </si>
  <si>
    <t>PROTEÇÃO MECÂNICA DE SUPERFÍCIE HORIZONTAL COM ARGAMASSA DE CIMENTO E AREIA, TRAÇO 1:3, E = 3 CM. REF 98565</t>
  </si>
  <si>
    <t>09.04.03</t>
  </si>
  <si>
    <t>PROTEÇÃO MECÂNICA DE SUPERFÍCIE VERTICAL COM ARGAMASSA DE CIMENTO E AREIA, TRAÇO 1:3, E = 3 CM. REF 98566</t>
  </si>
  <si>
    <t>IMPERMEABILIZAÇÃO RÍGIDA</t>
  </si>
  <si>
    <t>IMPERMEABILIZAÇÃO DE PISO COM ARGAMASSA COM ADITIVO IMPERMEABILIZANTE, E = 2 CM REF 98560</t>
  </si>
  <si>
    <t>09.07.04</t>
  </si>
  <si>
    <t>IMPERMEABILIZAÇÃO DE PAREDES COM ARGAMASSA COM ADITIVO IMPERMEABILIZANTE, E = 2 CM ADP REF 98561</t>
  </si>
  <si>
    <t>09.07.05</t>
  </si>
  <si>
    <t>IMPERMEABILIZAÇÃO DE VIGA BALDRAME COM ARGAMASSA DE CIMENTO E AREIA, COM ADITIVO IMPERMEABILIZANTE, E = 2 CM REF 98562</t>
  </si>
  <si>
    <t>09.07.06</t>
  </si>
  <si>
    <t>IMPERMEABILIZAÇÃO COM CIMENTO CRISTALIZANTE</t>
  </si>
  <si>
    <t>09.08</t>
  </si>
  <si>
    <t>IMPERMEABILIZAÇÃO FLEXÍVEL - MEMBRANA</t>
  </si>
  <si>
    <t>09.08.01</t>
  </si>
  <si>
    <t>IMPERMEABILIZAÇÃO COM MEMBRANA À BASE DE POLIURETANO, 2 DEMÃOS REF 98553</t>
  </si>
  <si>
    <t>09.08.02</t>
  </si>
  <si>
    <t>IMPERMEABILIZAÇÃO COM MEMBRANA À BASE DE RESINA ACRÍLICA, 3 DEMÃOS REF 98554</t>
  </si>
  <si>
    <t>09.08.03</t>
  </si>
  <si>
    <t>IMPERMEABILIZAÇÃO COM ARGAMASSA POLIMÉRICA, 3 DEMÃOS REF 98555</t>
  </si>
  <si>
    <t>09.08.04</t>
  </si>
  <si>
    <t>IMPERMEABILIZAÇÃO COM ARGAMASSA POLIMÉRICA, 4 DEMÃOS, REFORÇADA COM TELA DE POLIÉSTER  REF 98556</t>
  </si>
  <si>
    <t>09.08.05</t>
  </si>
  <si>
    <t>IMPERMEABILIZAÇÃO COM EMULSÃO ASFÁLTICA, 2 DEMÃOS REF 98557</t>
  </si>
  <si>
    <t>IMPERMEABILIZAÇÃO FLEXÍVEL - MANTA</t>
  </si>
  <si>
    <t>IMPERMEABILIZAÇÃO COM MANTA ASFÁLTICA, INCLUSIVE APLICAÇÃO DE PRIMER ASFÁLTICO, E = 3 MM REF 98546</t>
  </si>
  <si>
    <t>09.11.02</t>
  </si>
  <si>
    <t>IMPERMEABILIZAÇÃO COM MANTA ASFÁLTICA, DUAS CAMADAS, INCLUSIVE APLICAÇÃO DE PRIMER ASFÁLTICO, E = 3 MM E E = 4 MM REF 98547</t>
  </si>
  <si>
    <t>VAL.DESCARGA E ACAB.BENEFIT DOCOL PMR (PESSOA COM MOBILIDADE REDUZIDA) OU EQUIVALENTE</t>
  </si>
  <si>
    <t>CX PASSAGEMINSPEÇÃO PRÉ FAB CONCRETO 0,6X0,6X0,5 (CXLXH) DRENAGEMESGOTO ADPT REF 97897</t>
  </si>
  <si>
    <t>11.06</t>
  </si>
  <si>
    <t>ELETRODUTOS EMBUTIDOS - FORNECIMENTO E INSTALAÇÃO</t>
  </si>
  <si>
    <t>11.06.01</t>
  </si>
  <si>
    <t>ELETRODUTO CORRUGADO DE PVC NORMAL, DN 20MM (1/2"), INSTALADO EM FORRO REF 91831</t>
  </si>
  <si>
    <t>11.06.02</t>
  </si>
  <si>
    <t>ELETRODUTO CORRUGADO DE PVC NORMAL, DN 25MM (3/4"), INSTALADO EM FORRO REF 91834</t>
  </si>
  <si>
    <t>11.06.03</t>
  </si>
  <si>
    <t>ELETRODUTO CORRUGADO DE PVC NORMAL, DN 32MM (1"), INSTALADO EM FORRO REF 91836</t>
  </si>
  <si>
    <t>11.06.04</t>
  </si>
  <si>
    <t>ELETRODUTO CORRUGADO DE PVC REFORÇADO, DN 20MM (1/2"), INSTALADO EM FORRO REF 91833</t>
  </si>
  <si>
    <t>11.06.05</t>
  </si>
  <si>
    <t>ELETRODUTO CORRUGADO DE PVC REFORÇADO, DN 25MM (3/4"), INSTALADO EM FORRO REF 91835</t>
  </si>
  <si>
    <t>11.06.06</t>
  </si>
  <si>
    <t>ELETRODUTO CORRUGADO DE PVC REFORÇADO, DN 32MM (1"), INSTALADO EM FORRO REF 91837</t>
  </si>
  <si>
    <t>11.06.07</t>
  </si>
  <si>
    <t>ELETRODUTO CORRUGADO PEAD, DN 32MM (1"), INSTALADO EM FORRO REF 91838</t>
  </si>
  <si>
    <t>11.06.08</t>
  </si>
  <si>
    <t>ELETRODUTO CORRUGADO PEAD, DN 40MM (1 1/4"), INSTALADO EM FORRO REF 91840</t>
  </si>
  <si>
    <t>11.06.09</t>
  </si>
  <si>
    <t>ELETRODUTO RÍGIDO ROSCÁVEL, PVC, DN 20MM (1/2"), INSTALADO EM FORRO, INCLUSIVE CONEXÕES ADP REF 91862</t>
  </si>
  <si>
    <t>11.06.10</t>
  </si>
  <si>
    <t>ELETRODUTO RÍGIDO ROSCÁVEL, PVC, DN 25MM (3/4"), INSTALADO EM FORRO, INCLUSIVE CONEXÕES ADP REF 91863</t>
  </si>
  <si>
    <t>11.06.11</t>
  </si>
  <si>
    <t>ELETRODUTO RÍGIDO ROSCÁVEL, PVC, DN 32MM (1"), INSTALADO EM FORRO, INCLUSIVE CONEXÕES ADP REF 91864</t>
  </si>
  <si>
    <t>11.06.12</t>
  </si>
  <si>
    <t>ELETRODUTO RÍGIDO ROSCÁVEL, PVC, DN 40MM (1 1/4"), INSTALADO EM FORRO, INCLUSIVE CONEXÕES ADP REF 91865</t>
  </si>
  <si>
    <t>11.06.13</t>
  </si>
  <si>
    <t>ELETRODUTO CORRUGADO DE PVC NORMAL, DN 20MM (1/2"), INSTALADO EM LAJE REF 91842</t>
  </si>
  <si>
    <t>11.06.14</t>
  </si>
  <si>
    <t>ELETRODUTO CORRUGADO DE PVC NORMAL, DN 25MM (3/4"), INSTALADO EM LAJE REF 91844</t>
  </si>
  <si>
    <t>11.06.15</t>
  </si>
  <si>
    <t>ELETRODUTO CORRUGADO DE PVC NORMAL, DN 32MM (1"), INSTALADO EM LAJE REF 91846</t>
  </si>
  <si>
    <t>11.06.16</t>
  </si>
  <si>
    <t>ELETRODUTO CORRUGADO DE PVC REFORÇADO, DN 20MM (1/2"), INSTALADO EM LAJE REF 91843</t>
  </si>
  <si>
    <t>11.06.17</t>
  </si>
  <si>
    <t>ELETRODUTO CORRUGADO DE PVC REFORÇADO, DN 25MM (3/4"), INSTALADO EM LAJE REF 91845</t>
  </si>
  <si>
    <t>11.06.18</t>
  </si>
  <si>
    <t>ELETRODUTO CORRUGADO DE PVC REFORÇADO, DN 32MM (1"), INSTALADO EM LAJE REF 91847</t>
  </si>
  <si>
    <t>11.06.19</t>
  </si>
  <si>
    <t>ELETRODUTO CORRUGADO PEAD, DN 32MM (1"), INSTALADO EM LAJE REF 91848</t>
  </si>
  <si>
    <t>11.06.20</t>
  </si>
  <si>
    <t>ELETRODUTO CORRUGADO PEAD, DN 40MM (1 1/4"), INSTALADO EM LAJE REF 91850</t>
  </si>
  <si>
    <t>11.06.21</t>
  </si>
  <si>
    <t>ELETRODUTO RÍGIDO ROSCÁVEL, PVC, DN 20MM (1/2"), INSTALADO EM LAJE, INCLUSIVE CONEXÕES ADP REF 91866</t>
  </si>
  <si>
    <t>11.06.22</t>
  </si>
  <si>
    <t>ELETRODUTO RÍGIDO ROSCÁVEL, PVC, DN 25MM (3/4"), INSTALADO EM LAJE, INCLUSIVE CONEXÕES ADP REF 91867</t>
  </si>
  <si>
    <t>11.06.23</t>
  </si>
  <si>
    <t>ELETRODUTO RÍGIDO ROSCÁVEL, PVC, DN 32MM (1"), INSTALADO EM LAJE, INCLUSIVE CONEXÕES ADP REF 91868</t>
  </si>
  <si>
    <t>11.06.24</t>
  </si>
  <si>
    <t>ELETRODUTO RÍGIDO ROSCÁVEL, PVC, DN 40MM (1 1/4"), INSTALADO EM LAJE, INCLUSIVE CONEXÕES ADP REF 91869</t>
  </si>
  <si>
    <t>11.06.25</t>
  </si>
  <si>
    <t>ELETRODUTO CORRUGADO DE PVC NORMAL, DN 20MM (1/2"), INSTALADO EM PAREDE REF 91852</t>
  </si>
  <si>
    <t>11.06.26</t>
  </si>
  <si>
    <t>ELETRODUTO CORRUGADO DE PVC NORMAL, DN 25MM (3/4"), INSTALADO EM PAREDE REF 91854</t>
  </si>
  <si>
    <t>11.06.27</t>
  </si>
  <si>
    <t>ELETRODUTO CORRUGADO DE PVC NORMAL, DN 32MM (1"), INSTALADO EM PAREDE REF 91856</t>
  </si>
  <si>
    <t>11.06.28</t>
  </si>
  <si>
    <t>ELETRODUTO CORRUGADO DE PVC REFORÇADO, DN 20MM (1/2"), INSTALADO EM PAREDE REF 91853</t>
  </si>
  <si>
    <t>11.06.29</t>
  </si>
  <si>
    <t>ELETRODUTO CCORRUGADO DE PVC REFORÇADO, DN 25MM (3/4"), INSTALADO EM PAREDE REF 91855</t>
  </si>
  <si>
    <t>11.06.30</t>
  </si>
  <si>
    <t>ELETRODUTO CORRUGADO DE PVC REFORÇADO, DN 32MM (1"), INSTALADO EM PAREDE REF 91857</t>
  </si>
  <si>
    <t>11.06.31</t>
  </si>
  <si>
    <t>ELETRODUTO CORRUGADO PEAD, DN 32MM (1"), INSTALADO EM PAREDE REF 91858</t>
  </si>
  <si>
    <t>11.06.32</t>
  </si>
  <si>
    <t>ELETRODUTO CORRUGADO PEAD, DN 40MM (1 1/4"), INSTALADO EM PAREDE REF 91860</t>
  </si>
  <si>
    <t>11.06.33</t>
  </si>
  <si>
    <t>ELETRODUTO RÍGIDO ROSCÁVEL, PVC, DN 20MM (1/2"), INSTALADO EM PAREDE, INCLUSIVE CONEXÕES ADP REF 91870</t>
  </si>
  <si>
    <t>11.06.34</t>
  </si>
  <si>
    <t>ELETRODUTO RÍGIDO ROSCÁVEL, PVC, DN 25MM (3/4"), INSTALADO EM PAREDE, INCLUSIVE CONEXÕES ADP REF 91871</t>
  </si>
  <si>
    <t>11.06.35</t>
  </si>
  <si>
    <t>ELETRODUTO RÍGIDO ROSCÁVEL, PVC, DN 32MM (1"), INSTALADO EM PAREDE, INCLUSIVE CONEXÕES ADP REF 91872</t>
  </si>
  <si>
    <t>11.06.36</t>
  </si>
  <si>
    <t>ELETRODUTO RÍGIDO ROSCÁVEL, PVC, DN 40MM (1 1/4"), INSTALADO EM PAREDE, INCLUSIVE CONEXÕES ADP REF 91873</t>
  </si>
  <si>
    <t>11.06.37</t>
  </si>
  <si>
    <t>FIXAÇÃO DE TUBOS DIÂMETROS MENORES OU IGUAIS A 40 MM REF 91170</t>
  </si>
  <si>
    <t>11.07</t>
  </si>
  <si>
    <t>ELETRODUTOS APARENTES - FORNECIMENTO E INSTALAÇÃO</t>
  </si>
  <si>
    <t>11.07.01</t>
  </si>
  <si>
    <t>ELETRODUTO RÍGIDO SOLDÁVEL, PVC, DN 20MM (1/2"), APARENTE, INCLUSIVE CONEXÕES ADP REF 95726</t>
  </si>
  <si>
    <t>11.07.02</t>
  </si>
  <si>
    <t>ELETRODUTO RÍGIDO SOLDÁVEL, PVC, DN 25MM (3/4"), APARENTE, INCLUSIVE CONEXÕES ADP REF 95727</t>
  </si>
  <si>
    <t>11.07.03</t>
  </si>
  <si>
    <t>ELETRODUTO RÍGIDO SOLDÁVEL, PVC, DN 32MM (1"), APARENTE, INCLUSIVE CONEXÕES ADP REF 95728</t>
  </si>
  <si>
    <t>11.07.04</t>
  </si>
  <si>
    <t>ELETRODUTO RÍGIDO, AÇO GALVANIZADO A QUENTE, PESADO, DN 20MM (3/4"), APARENTE, INCLUSIVE CONEXÕES ADP REF 104406</t>
  </si>
  <si>
    <t>11.07.05</t>
  </si>
  <si>
    <t>ELETRODUTO RÍGIDO, AÇO GALVANIZADO A QUENTE, PESADO, DN 25MM (1"), APARENTE, INCLUSIVE CONEXÕES ADP REF 104407</t>
  </si>
  <si>
    <t>11.07.06</t>
  </si>
  <si>
    <t>ELETRODUTO RÍGIDO, AÇO GALVANIZADO A QUENTE, PESADO, DN 32MM (1 1/4"), APARENTE, INCLUSIVE CONEXÕES ADP REF 104408</t>
  </si>
  <si>
    <t>11.07.07</t>
  </si>
  <si>
    <t>ELETRODUTO RÍGIDO, AÇO GALVANIZADO A QUENTE, PESADO, DN 40MM (1 1/2"), APARENTE, INCLUSIVE CONEXÕES ADP REF 104409</t>
  </si>
  <si>
    <t>11.08</t>
  </si>
  <si>
    <t>ELETRODUTOS ENTERRADOS - FORNECIMENTO E INSTALAÇÃO</t>
  </si>
  <si>
    <t>11.08.01</t>
  </si>
  <si>
    <t>ELETRODUTO CORRUGADO, PEAD, DN 50MM (1 1/2"), ENTERRADO REF 97667</t>
  </si>
  <si>
    <t>11.08.02</t>
  </si>
  <si>
    <t>ELETRODUTO CORRUGADO, PEAD, DN 63MM (2"), ENTERRADO REF 97668</t>
  </si>
  <si>
    <t>11.08.03</t>
  </si>
  <si>
    <t>ELETRODUTO CORRUGADO, PEAD, DN 90MM (3"), ENTERRADO REF 97669</t>
  </si>
  <si>
    <t>11.08.04</t>
  </si>
  <si>
    <t>ELETRODUTO CORRUGADO, PEAD, DN 110MM (4"), ENTERRADO REF 97670</t>
  </si>
  <si>
    <t>11.11.77</t>
  </si>
  <si>
    <t>ELETROCALHA LISA OU PERFURADA - 100X50MM (LXH), INCLUSIVE TAMPA, EMENDA E SUPORTE REF 97238</t>
  </si>
  <si>
    <t>11.11.78</t>
  </si>
  <si>
    <t>ELETROCALHA LISA OU PERFURADA - 200X50MM (LXH), INCLUSIVE TAMPA, EMENDA E SUPORTE REF 97241</t>
  </si>
  <si>
    <t>11.11.79</t>
  </si>
  <si>
    <t>ELETROCALHA LISA OU PERFURADA - 400X50MM (LXH), INCLUSIVE TAMPA, EMENDA E SUPORTE REF 97244</t>
  </si>
  <si>
    <t>11.11.80</t>
  </si>
  <si>
    <t>EMENDA PARA ELETROCALHA LISA OU PERFURADA - 100X50MM (LXH) REF 97251</t>
  </si>
  <si>
    <t>11.11.81</t>
  </si>
  <si>
    <t>EMENDA PARA ELETROCALHA LISA OU PERFURADA - 200X50MM (LXH) REF 97258</t>
  </si>
  <si>
    <t>11.11.82</t>
  </si>
  <si>
    <t>EMENDA PARA ELETROCALHA LISA OU PERFURADA - 400X50MM (LXH) REF 97263</t>
  </si>
  <si>
    <t>11.11.83</t>
  </si>
  <si>
    <t>SUPORTE PARA ELETROCALHA LISA OU PERFURADA REF 96562</t>
  </si>
  <si>
    <t>11.11.84</t>
  </si>
  <si>
    <t>CURVA OU COTOVELO HORIZONTAL OU VERTICAL 90° PARA ELETROCALHA 100X50MM (LXH), COM TAMPA REF 97278</t>
  </si>
  <si>
    <t>11.11.85</t>
  </si>
  <si>
    <t>CURVA OU COTOVELO HORIZONTAL OU VERTICAL 90° PARA ELETROCALHA 200X50MM (LXH), COM TAMPA REF 97289</t>
  </si>
  <si>
    <t>11.11.86</t>
  </si>
  <si>
    <t>CURVA OU COTOVELO HORIZONTAL OU VERTICAL 90° PARA ELETROCALHA 400X50MM (LXH), COM TAMPA REF 97296</t>
  </si>
  <si>
    <t>11.11.87</t>
  </si>
  <si>
    <t>DERIVAÇÃO "T" HORIZONTAL 90° PARA ELETROCALHA 100X50MM (LXH), COM TAMPA REF 97315</t>
  </si>
  <si>
    <t>11.11.88</t>
  </si>
  <si>
    <t>DERIVAÇÃO "T" HORIZONTAL 90° PARA ELETROCALHA 200X50MM (LXH), COM TAMPA REF 97318</t>
  </si>
  <si>
    <t>11.11.89</t>
  </si>
  <si>
    <t>DERIVAÇÃO "T" HORIZONTAL 90° PARA ELETROCALHA 400X50MM (LXH), COM TAMPA REF 97321</t>
  </si>
  <si>
    <t>CAIXA DE PASSAGEM, DE EMBUTIR, DE PVC, CPE-20 OU EQUIVALENTE</t>
  </si>
  <si>
    <t>CAIXA DE PASSAGEM, DE EMBUTIR, DE PVC, CPE-30 OU EQUIVALENTE</t>
  </si>
  <si>
    <t>CAIXA DE PASSAGEM METÁLICA PARA PISO 200X200X100MM</t>
  </si>
  <si>
    <t>CAIXA DE PASSAGEM METÁLICA PARA PISO 300X300X120MM</t>
  </si>
  <si>
    <t>CAIXA DE PASSAGEM EM ALVENARIA DE TIJOLO MACIÇO, TIPO ZA, PARA PASSEIO, COM TAMPA ARTICULADA 28X28X40CM - PADRÃO CEMIG</t>
  </si>
  <si>
    <t>CAIXA DE PASSAGEM EM ALVENARIA DE TIJOLO MACIÇO, TIPO ZB, PARA PASSEIO, COM TAMPA ARTICULADA 52X44X70CM - PADRÃO CEMIG</t>
  </si>
  <si>
    <t>CAIXA DE PASSAGEM PRÉ MOLDADA DE CONCRETO, TIPO ZC, PARA PASSEIO, COM TAMPA ARTICULADA 77X67X90CM - PADRÃO CEMIG</t>
  </si>
  <si>
    <t>11.14.53</t>
  </si>
  <si>
    <t>CAIXA DE PASSAGEM PARA ELÉTRICA, PRÉ MOLDADA DE CONCRETO, 30X30X30CM, COM FUNDO DE BRITA E TAMPA DE CONCRETO ADP REF 97881</t>
  </si>
  <si>
    <t>11.14.60</t>
  </si>
  <si>
    <t>CAIXA DE PASSAGEM METÁLICA, RETANGULAR, DE EMBUTIR, 4"X2" REF  92869</t>
  </si>
  <si>
    <t>11.14.61</t>
  </si>
  <si>
    <t>CAIXA DE PASSAGEM DE PVC, RETANGULAR, DE EMBUTIR, 4"X2" REF 91941</t>
  </si>
  <si>
    <t>11.14.62</t>
  </si>
  <si>
    <t>CAIXA DE PASSAGEM METÁLICA, QUADRADA, DE EMBUTIR, 4"X4" REF 92872</t>
  </si>
  <si>
    <t>11.14.63</t>
  </si>
  <si>
    <t>CAIXA DE PASSAGEM DE PVC, QUADRADA, DE EMBUTIR, 4"X4" REF 91944</t>
  </si>
  <si>
    <t>11.14.64</t>
  </si>
  <si>
    <t>CAIXA DE PASSAGEM METÁLICA, OCTOGONAL, DE EMBUTIR EM LAJE, 4"X4" REF 92865</t>
  </si>
  <si>
    <t>11.14.65</t>
  </si>
  <si>
    <t>CAIXA DE PASSAGEM PVC, OCTOGONAL, DE EMBUTIR EM LAJE, 4"X4" REF 91936</t>
  </si>
  <si>
    <t>11.14.66</t>
  </si>
  <si>
    <t>CONDULETE APARENTE DE ALUMÍNIO, TIPO C, PARA ELETRODUTO DE AÇO GALVANIZADO DN 20 MM (3/4'') REF 95778</t>
  </si>
  <si>
    <t>11.14.67</t>
  </si>
  <si>
    <t>CONDULETE APARENTE DE ALUMÍNIO, TIPO C, PARA ELETRODUTO DE AÇO GALVANIZADO DN 25 MM (1'') REF 95781</t>
  </si>
  <si>
    <t>11.14.68</t>
  </si>
  <si>
    <t>CONDULETE APARENTE DE ALUMÍNIO, TIPO C, PARA ELETRODUTO DE AÇO GALVANIZADO DN 32 MM (1 1/4'') REF 95784</t>
  </si>
  <si>
    <t>11.14.69</t>
  </si>
  <si>
    <t>CONDULETE APARENTE DE PVC, TIPO C, PARA ELETRODUTO DE PVC SOLDÁVEL DN 20 MM (1/2'') REF 104401</t>
  </si>
  <si>
    <t>11.14.70</t>
  </si>
  <si>
    <t>CONDULETE APARENTE DE PVC, TIPO C, PARA ELETRODUTO DE PVC SOLDÁVEL DN 25 MM (3/4'') REF 104402</t>
  </si>
  <si>
    <t>11.14.71</t>
  </si>
  <si>
    <t>CONDULETE APARENTE DE PVC, TIPO C, PARA ELETRODUTO DE PVC SOLDÁVEL DN 32 MM (1'') REF 104403</t>
  </si>
  <si>
    <t>PLACA TERMOPLASTICA CINZA 4X4" CEGA PIAL EQUIVALENTE OU EQUIVALENTE</t>
  </si>
  <si>
    <t>PLACA TERMOPLASTICA 2X4" COM FURO CENTRAL PIAL OU EQUIVALENTE</t>
  </si>
  <si>
    <t>ORGANIZADOR DE CABOS 1U</t>
  </si>
  <si>
    <t>PATCH PAINEL 24 PORTAS CATEG.5E MAXITELECOM OU EQUIVALENTE</t>
  </si>
  <si>
    <t>PATCH PAINEL 48 PORTAS CATEG.5E MAXITELECOM OU EQUIVALENTE</t>
  </si>
  <si>
    <t>CONECTOR DE PRESSAO 35MM2 TEL-5015/EQUIVALENTE OU EQUIVALENTE</t>
  </si>
  <si>
    <t>15.25.27</t>
  </si>
  <si>
    <t>PISO EM BORRACHA MONOLÍTICA, 70MM, BASE PRETA 60MM E CAMADA PIGMENTADA 10MM</t>
  </si>
  <si>
    <t>CERCAS</t>
  </si>
  <si>
    <t>18.74.08</t>
  </si>
  <si>
    <t>CERCA PEÇA 5X5 CADA 2,00M E 5 FIOS ARAME GALVANIZADO</t>
  </si>
  <si>
    <t>TIPO3-30X20CM CONC. 20MPA C/ TAMPA CONC. PERFURADA</t>
  </si>
  <si>
    <t>ARGAMASSA DE CIMENTO E AREIA 1:3 COM ADITIVO IMPERMEABILIZANTE ADAPTADO REF 100475</t>
  </si>
  <si>
    <t>CHI/VIBROACABADORA DE ASFALTO SOBRE ESTEIRAS, LARG. PAVIM. 2,13 M A 4,55 M, POT. 74 KW/ 100 HP, CAP. 400 T/ H OU EQUIVALENTE</t>
  </si>
  <si>
    <t>CHP/VASSOURA MECANICA REBOCAVEL COM ESCOVA CILINDRICA LARGURA UTIL DE VARRIMENTO = 2,44M OU EQUIVALENTE</t>
  </si>
  <si>
    <t>CHI/VASSOURA MECANICA REBOCAVEL COM ESCOVA CILINDRICA LARGURA UTIL DE VARRIMENTO = 2,44M OU EQUIVALENTE</t>
  </si>
  <si>
    <t>CHP/FRESADORA DE ASFALTO A FRIO SOBRE RODAS, LARG. FRESAGEM 1,00 M, POT. 155 KW/208 HP OU EQUIVALENTE</t>
  </si>
  <si>
    <t>CHI/CAMINHAO TANQUE, 10000 L</t>
  </si>
  <si>
    <t>CHP/ROLO COMPACTADOR VIBRATORIO DE UM CILINDRO LISO DE ACO, POTENCIA 125 HP, PESO SEM/COM LASTRO 10,75/12,92 T, IMPACTO DINAMICO 31,5/18,5 T, LARGURA TRABALHO 2,15 M OU EQUIVALENTE</t>
  </si>
  <si>
    <t>CHI/ROLO COMPACTADOR VIBRATORIO DE UM CILINDRO LISO DE ACO, POTENCIA 125 HP, PESO SEM/COM LASTRO 10,75/12,92 T, IMPACTO DINAMICO 31,5/18,5 T, LARGURA TRABALHO 2,15 M OU EQUIVALENTE</t>
  </si>
  <si>
    <t>50.20.09</t>
  </si>
  <si>
    <t>RETROESCAVADEIRA SOBRE RODAS COM CARREGADEIRA, TRAÇÃO 4X4, POTÊNCIA LÍQ. 88 HP, CAÇAMBA CARREG. CAP. MÍN. 1 M3, CAÇAMBA RETRO CAP. 0,26 M3, PESO OPERACIONAL MÍN. 6.674 KG, PROFUNDIDADE ESCAVAÇÃO MÁX. 4,37 M - CHP DIURNO</t>
  </si>
  <si>
    <t>50.20.10</t>
  </si>
  <si>
    <t>RETROESCAVADEIRA SOBRE RODAS COM CARREGADEIRA, TRAÇÃO 4X4, POTÊNCIA LÍQ. 88 HP, CAÇAMBA CARREG. CAP. MÍN. 1 M3, CAÇAMBA RETRO CAP. 0,26 M3, PESO OPERACIONAL MÍN. 6.674 KG, PROFUNDIDADE ESCAVAÇÃO MÁX. 4,37 M - CHI DIURNO</t>
  </si>
  <si>
    <t>50.20.11</t>
  </si>
  <si>
    <t>MINIESCAVADEIRA SOBRE ESTEIRAS, POTENCIA LIQUIDA DE *30* HP, PESO OPERACIONAL DE *3.500* KG - CHP DIURNO</t>
  </si>
  <si>
    <t>50.20.12</t>
  </si>
  <si>
    <t>MINIESCAVADEIRA SOBRE ESTEIRAS, POTENCIA LIQUIDA DE *30* HP, PESO OPERACIONAL DE *3.500* KG - CHI DIURNO</t>
  </si>
  <si>
    <t>54.20.09</t>
  </si>
  <si>
    <t>RETROESCAVADEIRA SOBRE RODAS COM CARREGADEIRA, TRACAO 4 X 4, POTENCIA LIQUIDA 88 HP, PESO OPERACIONAL MINIMO DE 6674 KG, CAPACIDADE DA CARREGADEIRA DE 1,00 M3 E DA  RETROESCAVADEIRA MINIMA DE 0,26 M3, PROFUNDIDADE DE ESCAVACAO MAXIMA DE 4,37 M REF 36531</t>
  </si>
  <si>
    <t>54.20.11</t>
  </si>
  <si>
    <t>MINIESCAVADEIRA SOBRE ESTEIRAS, POTENCIA LIQUIDA DE *30* HP, PESO OPERACIONAL DE *3.500* KG REF 37520</t>
  </si>
  <si>
    <t>55.10.76</t>
  </si>
  <si>
    <t>IMPERMEABILIZADOR REF 88270</t>
  </si>
  <si>
    <t>ACO CA-25, 12,5 MM, VERGALHAO REF 43054</t>
  </si>
  <si>
    <t>GABIAO CAIXA MALHA HEXAGONAL 8X10CM FIO 2,7MM 3,0x1,0x0,5M ZN/AL + PVC</t>
  </si>
  <si>
    <t>GABIAO CAIXA MALHA HEXAGONAL 8X10CM FIO 2,7MM 3,0X1,0X0,5M ZN/AL</t>
  </si>
  <si>
    <t>GABIAO CAIXA MALHA HEXAGONAL 8X10CM FIO 2,7MM 3,0x1,0x1,0M ZN/AL + PVC</t>
  </si>
  <si>
    <t>GABIAO CAIXA MALHA HEXAGONAL 8X10CM FIO 2,7MM 3,0X1,0X1,0M ZN/AL</t>
  </si>
  <si>
    <t>GABIAO MANTA (COLCHAO) MALHA HEXAGONAL 6X8CM FIO 2MM  4,0x2,0x0,17M ZN/AL + PVC REF 34802</t>
  </si>
  <si>
    <t>GABIAO MANTA (COLCHAO) MALHA HEXAGONAL 6X8CM FIO 2MM  4,0x2,0x0,23M ZN/AL + PVC REF 11588</t>
  </si>
  <si>
    <t>GABIAO MANTA (COLCHAO) MALHA HEXAGONAL 6X8CM FIO 2MM  4,0x2,0x0,30M ZN/AL + PVC REF 34383</t>
  </si>
  <si>
    <t>GABIAO SACO MALHA HEXAGONAL 8X10CM FIO 2,4MM DIMENSÕES: 3,0X0,65M ZN/AL + PVC REF 11594</t>
  </si>
  <si>
    <t>TELA DE ARAME GALV QUADRANGULAR / LOSANGULAR, FIO 2,11 MM (14 BWG), MALHA 5 X 5 CM, H = 2 M REF 7167</t>
  </si>
  <si>
    <t>60.30.40</t>
  </si>
  <si>
    <t>TELA DE ARAME GALVANIZADA, HEXAGONAL, FIO 0,56 MM (24 BWG), MALHA 1/2", H = 1 M REF 10931</t>
  </si>
  <si>
    <t>ARAME GALVANIZADO 10 BWG, 3,40 MM (0,0713 KG/M) REF 43131</t>
  </si>
  <si>
    <t>ARAME GALVANIZADO 12 BWG, 2,76 MM (0,048 KG/M) REF 43130</t>
  </si>
  <si>
    <t>ARAME GALVANIZADO 14 BWG, 2,11 MM (0,026 KG/M) REF 43130</t>
  </si>
  <si>
    <t>ARAME GALVANIZADO 16 BWG, 1,65MM (0,0166 KG/M) REF 344</t>
  </si>
  <si>
    <t xml:space="preserve">ARAME RECOZIDO (PG-7) 18 BWG, 1,24 MM (0,009 KG/M) REF 43132 </t>
  </si>
  <si>
    <t>61.20.01</t>
  </si>
  <si>
    <t>CAMADA SEPARADORA DE FILME DE POLIETILENO 20 A 25 MICRA REF 38365</t>
  </si>
  <si>
    <t>MANTA GEOTEXTIL RESISTENCIA TRAÇAO 16 KN/M (300 G/M2) REF 4019</t>
  </si>
  <si>
    <t>MANTA GEOTEXTIL RESISTENCIA TRAÇAO 9 KN/M (180 G/M2) REF 4013</t>
  </si>
  <si>
    <t>MANTA GEOTEXTIL RESISTENCIA TRAÇAO 10 KN/M (200 G/M2) REF 4011</t>
  </si>
  <si>
    <t>PORTA DE MADEIRA, FOLHA MEDIA DE 60 X 210 CM, E = 35 MM, NUCLEO SARRAFEADO, CAPA LISA EM HDF, ACABAMENTO EM PRIMER PARA PINTURA REF 10553</t>
  </si>
  <si>
    <t>PORTA DE MADEIRA, FOLHA MEDIA DE 70 X 210 CM, E = 35 MM, NUCLEO SARRAFEADO, CAPA LISA EM HDF, ACABAMENTO EM PRIMER PARA PINTURA REF 10554</t>
  </si>
  <si>
    <t>PORTA DE MADEIRA, FOLHA MEDIA DE 80 X 210 CM, E = 35 MM, NUCLEO SARRAFEADO, CAPA LISA EM HDF, ACABAMENTO EM PRIMER PARA PINTURA REF10555</t>
  </si>
  <si>
    <t>PORTA DE MADEIRA, FOLHA MEDIA DE 90 X 210 CM, E = 35 MM, NUCLEO SARRAFEADO, CAPA LISA EM HDF, ACABAMENTO EM PRIMER PARA PINTURA REF 10556</t>
  </si>
  <si>
    <t>KIT PORTA PRONTA DE MADEIRA, FOLHA MEDIA, 60 X 210 CM, E = 35 MM, NUCLEO SARRAFEADO, (INCLUI MARCO, ALIZARES DOBRADIÇAS E FECHADURAS) REF 39482</t>
  </si>
  <si>
    <t>KIT PORTA PRONTA DE MADEIRA, FOLHA MEDIA, 70 X 210 CM, E = 35 MM, NUCLEO SARRAFEADO, (INCLUI MARCO, ALIZARES DOBRADIÇAS E FECHADURAS) REF 39482</t>
  </si>
  <si>
    <t>KIT PORTA PRONTA DE MADEIRA, FOLHA MEDIA, 80 X 210 CM, E = 35 MM, NUCLEO SARRAFEADO, (INCLUI MARCO, ALIZARES DOBRADIÇAS E FECHADURAS) REF 39484</t>
  </si>
  <si>
    <t>KIT PORTA PRONTA DE MADEIRA, FOLHA MEDIA, 90 X 210 CM, E = 35 MM, NUCLEO SARRAFEADO, (INCLUI MARCO, ALIZARES DOBRADIÇAS E FECHADURAS) REF 39485</t>
  </si>
  <si>
    <t>MARCO L=14CM, PARA VÃOS ATÉ 100X210CM(LXH), EM MADEIRA ANGELIM OU EQUIVALENTE REF 183</t>
  </si>
  <si>
    <t>66.01.03</t>
  </si>
  <si>
    <t>LOCACAO DE ANDAIME METALICO TUBULAR TIPO TORRE, LARGURA DE 1 ATÉ 1,5 M, INCLUINDO ITENS NECESSARIOS A INSTALACAO</t>
  </si>
  <si>
    <t>MXMES</t>
  </si>
  <si>
    <t>TELHA DE FIBROCIMENTO ONDULADA E = 4 MM, DE 2,44 X 0,50 M (SEM AMIANTO) REF 7213</t>
  </si>
  <si>
    <t>TELHA DE ACO ZINCADO TRAPEZOIDAL, A = 40MM, E = 0,5 MM, SEM PINTURA REF 7243</t>
  </si>
  <si>
    <t>CUMEEIRA PARA TELHA CERAMICA, COMPRIMENTO DE 41 CM, RENDIMENTO DE 3 TELHAS/M REF 7181</t>
  </si>
  <si>
    <t>CUMEEIRA UNIVERSAL PARA TELHA ONDULADA DE FIBROCIMENTO, E = 6 MM, ABA 210 MM, COMPRIMENTO 1100 MM (SEM AMIANTO) REF 7219</t>
  </si>
  <si>
    <t>68.01.02</t>
  </si>
  <si>
    <t>GAS DE COZINHA - GLP REF 4226</t>
  </si>
  <si>
    <t>TABUA DE MADEIRA APARELHADA 2,5 X 25 CM, MACARANDUBA, ANGELIM OU EQUIVALENTE DA REGIAO REF 3990</t>
  </si>
  <si>
    <t>TÁBUA DE MADEIRA DE REFLORESTAMENTO APARELHADA E=2,5 L=30 CM (1"X12") REF 3992</t>
  </si>
  <si>
    <t>RIPA DE MADEIRA APARELHADA 1,5 X 5 CM, MACARANDUBA, ANGELIM OU EQUIVALENTE DA REGIAO REF 20205</t>
  </si>
  <si>
    <t>PECA DE MADEIRA DE PINUS 5,5X5,5 CM REF 4513</t>
  </si>
  <si>
    <t xml:space="preserve">CHAPA DE MADEIRA COMPENSADA RESINADA PARA FORMA DE CONCRETO, DE *2,2 X 1,1* M, E = 10 MM REF 43681                                                                                                                          </t>
  </si>
  <si>
    <t>CHAPA DE MADEIRA COMPENSADA RESINADA PARA FORMA DE CONCRETO, DE *2,2 X 1,1* M, E = 12 MM REF 43681</t>
  </si>
  <si>
    <t xml:space="preserve">CHAPA DE MADEIRA COMPENSADA RESINADA PARA FORMA DE CONCRETO, DE *2,2 X 1,1* M, E = 20 MM REF 43677                                                                                                                                               </t>
  </si>
  <si>
    <t>CHAPA DE MADEIRA COMPENSADA PLASTIFICADA PARA FORMA DE CONCRETO, DE 2,20 X 1,10 M, E = 12 MM REF 1347</t>
  </si>
  <si>
    <t>FORRO DE MADEIRA PINUS OU EQUIVALENTE DA REGIAO, ENCAIXE MACHO/FEMEA COM FRISO, 10 X 1CM (SEM COLOCACAO) REF 3283</t>
  </si>
  <si>
    <t>TUBO PVC SOLDÁVEL MARROM D= 20MM (1/2") REF 9867</t>
  </si>
  <si>
    <t>TUBO PVC SOLDÁVEL MARROM D= 25MM (3/4") REF 9868</t>
  </si>
  <si>
    <t>TUBO PVC SOLDÁVEL MARROM D= 32MM (1") REF 9869</t>
  </si>
  <si>
    <t>TUBO PVC SOLDÁVEL MARROM D= 40MM (1 1/4") REF 9874</t>
  </si>
  <si>
    <t>TUBO PVC SOLDÁVEL MARROM D= 50MM (1 1/2") REF 9875</t>
  </si>
  <si>
    <t>TUBO PVC SOLDÁVEL MARROM D= 60MM (2 1/4") 5649 REF 9873</t>
  </si>
  <si>
    <t>TUBO PVC SOLDÁVEL MARROM D= 75MM (2 1/2") REF 9871</t>
  </si>
  <si>
    <t>TUBO PVC SOLDÁVEL MARROM D= 85MM (3") REF 9872</t>
  </si>
  <si>
    <t>TUBO PVC SOLDÁVEL MARROM D= 110MM (4") REF 9870</t>
  </si>
  <si>
    <t>TUBO ACO GALV. DIN 2440 E= 2,65MM DN 1/2" C/COSTURA REF 7691</t>
  </si>
  <si>
    <t>TUBO ACO GALV. DIN 2440 E= 2,65MM DN 3/4" C/COSTURA REF 7700</t>
  </si>
  <si>
    <t>TUBO ACO GALV. DIN 2440 E= 3,35MM DN 1" C/COSTURA</t>
  </si>
  <si>
    <t>TUBO ACO GALV. DIN 2440 E= 3,35MM DN 1 1/4" C/COSTURA REF 7698</t>
  </si>
  <si>
    <t>TUBO ACO GALV. DIN 2440 E= 3,35MM DN 1 1/2" C/COSTURA REF 7697</t>
  </si>
  <si>
    <t>TUBO ACO GALV. DIN 2440 E= 3,75MM DN 2" C/COSTURA REF 7696</t>
  </si>
  <si>
    <t>TUBO ACO GALV. DIN 2440 E= 3,75MM DN 2 1/2" C/COSTURA REF 7701</t>
  </si>
  <si>
    <t>TUBO ACO GALV. DIN 2440 E= 4,00MM DN 3" C/COSTURA REF 7694</t>
  </si>
  <si>
    <t>TUBO ACO GALV. DIN 2440 E= 4,50MM DN 4" C/ COSTURA REF 7693</t>
  </si>
  <si>
    <t>TUBO ACO PRETO DIN 2440 E= 3,75MM DN 2" C/COSTURA REF 7696</t>
  </si>
  <si>
    <t>TUBO ACO PRETO DIN 2440 E= 3,35MM DN 1 1/2" C/COSTURA REF 7697</t>
  </si>
  <si>
    <t>TUBO ACO PRETO SCH-40 E= 2,31MM DN 3/8" S/COSTURA</t>
  </si>
  <si>
    <t>TUBO ACO PRETO SCH-40 E= 2,77MM DN 1/2" S/COSTURA REF 13127</t>
  </si>
  <si>
    <t>TUBO ACO PRETO SCH-40 E= 2,87MM DN 3/4" S/COSTURA REF 21150</t>
  </si>
  <si>
    <t>73.45.16</t>
  </si>
  <si>
    <t>REGISTRO ESFERA PVC ROSCÁVEL D=1/2"</t>
  </si>
  <si>
    <t>BANCO ARTICULADO EM ACO INOX 70X45CM - PNE OU EQUIVALENTE REF 36215</t>
  </si>
  <si>
    <t>ELETRODUTO DE PVC RIGIDO ROSCAVEL DE 1/2 ", SEM LUVA REF 2673</t>
  </si>
  <si>
    <t>ELETRODUTO DE PVC RIGIDO ROSCAVEL DE 1 1/4 ", SEM LUVA REF 2684</t>
  </si>
  <si>
    <t>74.01.13</t>
  </si>
  <si>
    <t>ELETRODUTO PVC FLEXIVEL CORRUGADO, COR AMARELA, DE 20 MM (1/2") REF 2689</t>
  </si>
  <si>
    <t>ELETRODUTO PVC FLEXIVEL CORRUGADO, COR AMARELA, DE 25 MM (3/4") REF 2688</t>
  </si>
  <si>
    <t>ELETRODUTO PVC FLEXIVEL CORRUGADO, COR AMARELA, DE 32 MM (1") REF 2690</t>
  </si>
  <si>
    <t>74.01.20</t>
  </si>
  <si>
    <t>ELETRODUTO PVC FLEXIVEL CORRUGADO, REFORÇADO, COR LARANJA, DE 20 MM (1/2") REF 39243</t>
  </si>
  <si>
    <t>74.01.21</t>
  </si>
  <si>
    <t>ELETRODUTO PVC FLEXIVEL CORRUGADO, REFORÇADO, COR LARANJA, DE 25 MM (3/4") REF 39244</t>
  </si>
  <si>
    <t>74.01.22</t>
  </si>
  <si>
    <t>ELETRODUTO PVC FLEXIVEL CORRUGADO, REFORÇADO, COR LARANJA, DE 32 MM (1") REF 39245</t>
  </si>
  <si>
    <t>74.01.23</t>
  </si>
  <si>
    <t>ELETRODUTO PEAD FLEXÍVEL CORRUGADO, 32 MM (1") REF 44090</t>
  </si>
  <si>
    <t>74.01.24</t>
  </si>
  <si>
    <t>ELETRODUTO PEAD FLEXÍVEL CORRUGADO, 40MM (1 1/4") REF 39247</t>
  </si>
  <si>
    <t>74.01.25</t>
  </si>
  <si>
    <t>ELETRODUTO PEAD FLEXIVEL PAREDE SIMPLES, CORRUGACAO HELICOIDAL, COR PRETA, COM SONDA, DE 1 1/2", PARA CABEAMENTO SUBTERRANEO REF 39246</t>
  </si>
  <si>
    <t>74.01.26</t>
  </si>
  <si>
    <t>ELETRODUTO PEAD FLEXIVEL PAREDE SIMPLES, CORRUGACAO HELICOIDAL, COR PRETA, COM SONDA, DE 2", PARA CABEAMENTO SUBTERRANEO REF 2446</t>
  </si>
  <si>
    <t>74.01.27</t>
  </si>
  <si>
    <t>ELETRODUTO PEAD FLEXIVEL PAREDE SIMPLES, CORRUGACAO HELICOIDAL, COR PRETA, COM SONDA, DE 3", PARA CABEAMENTO SUBTERRANEO REF 2442</t>
  </si>
  <si>
    <t>74.01.28</t>
  </si>
  <si>
    <t>ELETRODUTO PEAD FLEXIVEL PAREDE SIMPLES, CORRUGACAO HELICOIDAL, COR PRETA, COM SONDA, DE 4", PARA CABEAMENTO SUBTERRANEO REF 39248</t>
  </si>
  <si>
    <t>74.02.18</t>
  </si>
  <si>
    <t>ELETRODUTO DE PVC RIGIDO SOLDAVEL, CLASSE B, DE 20 MM (1/2") REF 2676</t>
  </si>
  <si>
    <t>74.02.19</t>
  </si>
  <si>
    <t>ELETRODUTO DE PVC RIGIDO SOLDAVEL, CLASSE B, DE 25 MM (3/4") REF 2678</t>
  </si>
  <si>
    <t>74.02.20</t>
  </si>
  <si>
    <t>ELETRODUTO DE PVC RIGIDO SOLDAVEL, CLASSE B, DE 32 MM (1") REF 2679</t>
  </si>
  <si>
    <t>74.02.21</t>
  </si>
  <si>
    <t>ELETRODUTO RÍGIDO EM AÇO ZINCADO OU GALVANIZADO, PESADO, DN 3/4" REF 41493</t>
  </si>
  <si>
    <t>74.02.22</t>
  </si>
  <si>
    <t>ELETRODUTO RÍGIDO EM AÇO ZINCADO OU GALVANIZADO, PESADO, DN 1" REF 41494</t>
  </si>
  <si>
    <t>74.02.23</t>
  </si>
  <si>
    <t>ELETRODUTO RÍGIDO EM AÇO ZINCADO OU GALVANIZADO, PESADO, DN 1 1/4" REF 41495</t>
  </si>
  <si>
    <t>74.02.24</t>
  </si>
  <si>
    <t>ELETRODUTO RÍGIDO EM AÇO ZINCADO OU GALVANIZADO, PESADO, DN 1 1/2"REF 41496</t>
  </si>
  <si>
    <t>ELETROCALHA GALVANIZADA PERFURADA CH.24 SEM TAMPA 100X50 MM</t>
  </si>
  <si>
    <t>74.03.07</t>
  </si>
  <si>
    <t>ELETROCALHA GALVANIZADA PERFURADA CH.24 SEM TAMPA 200X50 MM</t>
  </si>
  <si>
    <t>74.03.08</t>
  </si>
  <si>
    <t>ELETROCALHA GALVANIZADA PERFURADA CH.24 SEM TAMPA 400X50 MM</t>
  </si>
  <si>
    <t>74.03.11</t>
  </si>
  <si>
    <t>PERFILADO PERFURADO DUPLO 38 X 76 MM, CHAPA 22 REF 39029</t>
  </si>
  <si>
    <t>TAMPA DE ENCAIXE PARA ELETROCALHA DE 100MM</t>
  </si>
  <si>
    <t>TAMPA DE ENCAIXE PARA ELETROCALHA DE 200MM</t>
  </si>
  <si>
    <t>TAMPA DE ENCAIXE PARA ELETROCALHA DE 400MM</t>
  </si>
  <si>
    <t>TAMPA PARA CURVA HORIZONTAL 90° PARA ELETROCALHA DE 100 MM</t>
  </si>
  <si>
    <t>TAMPA PARA CURVA HORIZONTAL 90° PARA ELETROCALHA DE 200MM</t>
  </si>
  <si>
    <t>TAMPA PARA CURVA HORIZONTAL 90° PARA ELETROCALHA DE 400MM</t>
  </si>
  <si>
    <t>TAMPA PARA DERIVAÇÃO EM TÊ HORIZONTAL 90° PARA  ELETROCALHA DE 100MM</t>
  </si>
  <si>
    <t>TAMPA PARA DERIVAÇÃO EM TÊ HORIZONTAL 90° PARA  ELETROCALHA DE 200MM</t>
  </si>
  <si>
    <t>TAMPA PARA DERIVAÇÃO EM TÊ HORIZONTAL 90° PARA  ELETROCALHA DE 400MM</t>
  </si>
  <si>
    <t>VERGALHÃO DE AÇO ROSCA TOTAL D=1/4" L=3000MM REF 39996</t>
  </si>
  <si>
    <t>74.04.39</t>
  </si>
  <si>
    <t>CURVA OU COTOVELO HORIZONTAL OU VERTICAL 90° GALVANIZADA PARA ELETROCALHA 100X50MM REF 43920</t>
  </si>
  <si>
    <t>CURVA HORIZONTAL 90° GALVANIZADA PARA ELETROCALHA 100X50MM REF 43920</t>
  </si>
  <si>
    <t>74.04.46</t>
  </si>
  <si>
    <t>CURVA OU COTOVELO HORIZONTAL OU VERTICAL 90° GALVANIZADA PARA ELETROCALHA 200X50MM REF 43923</t>
  </si>
  <si>
    <t>74.04.47</t>
  </si>
  <si>
    <t>CURVA OU COTOVELO HORIZONTAL OU VERTICAL 90° GALVANIZADA PARA ELETROCALHA 400X50MM REF 43947</t>
  </si>
  <si>
    <t>DERIVAÇÃO EM TÊ HORIZONTAL 90º GALVANIZADA PARA ELETROCALHA 100X50 MM REF 44028</t>
  </si>
  <si>
    <t>74.04.62</t>
  </si>
  <si>
    <t>DERIVAÇÃO EM TÊ HORIZONTAL 90º GALVANIZADA PARA ELETROCALHA 200X50 MM REF 44028</t>
  </si>
  <si>
    <t>74.04.63</t>
  </si>
  <si>
    <t>DERIVAÇÃO EM TÊ HORIZONTAL 90º GALVANIZADA PARA ELETROCALHA 400X50 MM REF 44034</t>
  </si>
  <si>
    <t>TALA RETA PARA EMENDA DE ELETROCALHA 50MM REF 44027</t>
  </si>
  <si>
    <t>74.04.88</t>
  </si>
  <si>
    <t>EMENDA LISA PARA ELETROCALHA, 100X50MM (LXH) REF 44336</t>
  </si>
  <si>
    <t>74.04.89</t>
  </si>
  <si>
    <t>EMENDA LISA PARA ELETROCALHA, 200X50MM (LXH) REF 43964</t>
  </si>
  <si>
    <t>74.04.91</t>
  </si>
  <si>
    <t>EMENDA LISA PARA ELETROCALHA, 400X50MM (LXH) REF 44339</t>
  </si>
  <si>
    <t>PORCA SEXTAVADA 1/4" REF 39997</t>
  </si>
  <si>
    <t>74.05.42</t>
  </si>
  <si>
    <t>ARRUELA LISA 5/8" REF 11267</t>
  </si>
  <si>
    <t>CABO DE COBRE, RIGIDO, CLASSE 2, ISOLACAO EM PVC/A, ANTICHAMA BWF-B, 1 CONDUTOR, 450/750 V, SECAO NOMINAL 150 MM2 REF 990</t>
  </si>
  <si>
    <t>CABO DE COBRE, RIGIDO, CLASSE 2, ISOLACAO EM PVC/A, ANTICHAMA BWF-B, 1 CONDUTOR, 450/750 V, SECAO NOMINAL 240 MM2 REF 991</t>
  </si>
  <si>
    <t>FIO DE COBRE, SOLIDO, CLASSE 1, ISOLACAO EM PVC/A, ANTICHAMA BWF-B, 450/750V, SECAO NOMINAL 1,5 MM2 REF 938</t>
  </si>
  <si>
    <t>FIO DE COBRE, SOLIDO, CLASSE 1, ISOLACAO EM PVC/A, ANTICHAMA BWF-B, 450/750V, SECAO NOMINAL 6 MM2 REF 940</t>
  </si>
  <si>
    <t>FIO DE COBRE, SOLIDO, CLASSE 1, ISOLACAO EM PVC/A, ANTICHAMA BWF-B, 450/750V, SECAO NOMINAL 10 MM2 REF 937</t>
  </si>
  <si>
    <t>CABO DE COBRE, FLEXIVEL, CLASSE 4 OU 5, ISOLACAO EM PVC/A, ANTICHAMA BWF-B, 1 CONDUTOR, 450/750 V, SECAO NOMINAL 1,5 MM2 REF 1013</t>
  </si>
  <si>
    <t>CABO DE COBRE, FLEXIVEL, CLASSE 4 OU 5, ISOLACAO EM PVC/A, ANTICHAMA BWF-B, 1 CONDUTOR, 450/750 V, SECAO NOMINAL 6 MM2 REF 982</t>
  </si>
  <si>
    <t>CABO DE COBRE, FLEXIVEL, CLASSE 4 OU 5, ISOLACAO EM PVC/A, ANTICHAMA BWF-B, 1 CONDUTOR, 450/750 V, SECAO NOMINAL 10 MM2 REF 980</t>
  </si>
  <si>
    <t>CABO DE COBRE, FLEXIVEL, CLASSE 4 OU 5, ISOLACAO EM PVC/A, ANTICHAMA BWF-B, 1 CONDUTOR, 450/750 V, SECAO NOMINAL 16 MM2 REF 979</t>
  </si>
  <si>
    <t>CABO DE COBRE, FLEXIVEL, CLASSE 4 OU 5, ISOLACAO EM PVC/A, ANTICHAMA BWF-B, 1 CONDUTOR, 450/750 V, SECAO NOMINAL 25 MM2 REF 39232</t>
  </si>
  <si>
    <t>CABO DE COBRE, FLEXIVEL, CLASSE 4 OU 5, ISOLACAO EM PVC/A, ANTICHAMA BWF-B, 1 CONDUTOR, 450/750 V, SECAO NOMINAL 35 MM2 REF 39233</t>
  </si>
  <si>
    <t>CABO DE COBRE, FLEXIVEL, CLASSE 4 OU 5, ISOLACAO EM PVC/A, ANTICHAMA BWF-B, 1 CONDUTOR, 450/750 V, SECAO NOMINAL 50 MM2 39234</t>
  </si>
  <si>
    <t>CABO DE COBRE, FLEXIVEL, CLASSE 4 OU 5, ISOLACAO EM PVC/A, ANTICHAMA BWF-B, 1 CONDUTOR, 450/750 V, SECAO NOMINAL 70 MM2 REF 39235</t>
  </si>
  <si>
    <t>CABO DE COBRE, FLEXIVEL, CLASSE 4 OU 5, ISOLACAO EM PVC/A, ANTICHAMA BWF-B, 1 CONDUTOR, 450/750 V, SECAO NOMINAL 95 MM2 REF 39236</t>
  </si>
  <si>
    <t>CABO DE COBRE, FLEXIVEL, CLASSE 4 OU 5, ISOLACAO EM PVC/A, ANTICHAMA BWF-B, 1 CONDUTOR, 450/750 V, SECAO NOMINAL 120 MM2 REF 39237</t>
  </si>
  <si>
    <t>CABO DE COBRE, FLEXIVEL, CLASSE 4 OU 5, ISOLACAO EM PVC/A, ANTICHAMA BWF-B, COBERTURA PVC-ST1, ANTICHAMA BWF-B, 1 CONDUTOR, 0,6/1 KV, SECAO NOMINAL 1,5 MM2 REF 993</t>
  </si>
  <si>
    <t>CABO DE COBRE, FLEXIVEL, CLASSE 4 OU 5, ISOLACAO EM PVC/A, ANTICHAMA BWF-B, COBERTURA PVC-ST1, ANTICHAMA BWF-B, 1 CONDUTOR, 0,6/1 KV, SECAO NOMINAL 10 MM2 REF 1020</t>
  </si>
  <si>
    <t>CABO DE COBRE, FLEXIVEL, CLASSE 4 OU 5, ISOLACAO EM PVC/A, ANTICHAMA BWF-B, COBERTURA PVC-ST1, ANTICHAMA BWF-B, 1 CONDUTOR, 0,6/1 KV, SECAO NOMINAL 25 MM2 REF 996</t>
  </si>
  <si>
    <t>CABO DE COBRE, FLEXIVEL, CLASSE 4 OU 5, ISOLACAO EM PVC/A, ANTICHAMA BWF-B, COBERTURA PVC-ST1, ANTICHAMA BWF-B, 1 CONDUTOR, 0,6/1 KV, SECAO NOMINAL 35 MM2 REF 1019</t>
  </si>
  <si>
    <t>CABO DE COBRE, FLEXIVEL, CLASSE 4 OU 5, ISOLACAO EM PVC/A, ANTICHAMA BWF-B, COBERTURA PVC-ST1, ANTICHAMA BWF-B, 1 CONDUTOR, 0,6/1 KV, SECAO NOMINAL 50 MM2 REF 1018</t>
  </si>
  <si>
    <t>CABO DE COBRE, FLEXIVEL, CLASSE 4 OU 5, ISOLACAO EM PVC/A, ANTICHAMA BWF-B, COBERTURA PVC-ST1, ANTICHAMA BWF-B, 1 CONDUTOR, 0,6/1 KV, SECAO NOMINAL 70 MM2 REF 977</t>
  </si>
  <si>
    <t>CABO DE COBRE NU (CORDOALHA) 10,0MM2 REF 862</t>
  </si>
  <si>
    <t>CABO DE COBRE NU (CORDOALHA) 16,0MM2 REF 857</t>
  </si>
  <si>
    <t>CABO DE COBRE NU (CORDOALHA) 25,0MM2 REF 868</t>
  </si>
  <si>
    <t>CABO DE COBRE NU (CORDOALHA) 70,0MM2 REF 864</t>
  </si>
  <si>
    <t>74.17.55</t>
  </si>
  <si>
    <t>CONDULETE PVC 1"</t>
  </si>
  <si>
    <t>CABO TELEFONICO CI 50, 10 PARES, USO INTERNO REF 11919</t>
  </si>
  <si>
    <t>CABO TELEFONICO CI 50, 20 PARES, USO INTERNO REF 11920</t>
  </si>
  <si>
    <t>CABO TELEFONICO CI 50, 30 PARES, USO INTERNO REF 11921</t>
  </si>
  <si>
    <t>CABO TELEFONICO CI 50, 50 PARES, USO INTERNO REF 11922</t>
  </si>
  <si>
    <t>CABO TELEFONICO CCI 50, 2 PARES, USO INTERNO, SEM BLINDAGEM REF 11902</t>
  </si>
  <si>
    <t>CABO TELEFONICO CCI 50, 4 PARES, USO INTERNO, SEM BLINDAGEM REF 11904</t>
  </si>
  <si>
    <t>CABO TELEFONICO CCI 50, 6 PARES, USO INTERNO, SEM BLINDAGEM REF 11906</t>
  </si>
  <si>
    <t>CABO TELEFONICO CTP - APL - 50, 10 PARES, USO EXTERNO REF 11916</t>
  </si>
  <si>
    <t>CABO TELEFONICO CTP - APL - 50, 20 PARES, USO EXTERNO REF 11917</t>
  </si>
  <si>
    <t>CABO TELEFONICO CTP - APL - 50, 30 PARES, USO EXTERNO REF 11918</t>
  </si>
  <si>
    <t>74.21.55</t>
  </si>
  <si>
    <t>CONDULETE DE ALUMINIO TIPO C D=1 1/4"</t>
  </si>
  <si>
    <t>74.44.41</t>
  </si>
  <si>
    <t>ABRACADEIRA EM ACO PARA AMARRACAO DE ELETRODUTOS, TIPO D, COM 1/2" E PARAFUSO DE FIXACAO REF 392</t>
  </si>
  <si>
    <t>BLOQUETE/PISO INTERTRAVADO DE CONCRETO - MODELO RETANGULAR/TIJOLINHO/PAVER/HOLANDES/PARALELEPIPEDO, 20 CM X 10 CM, E = 6 CM, RESISTENCIA DE 35 MPA, COR NATURAL REF 36155</t>
  </si>
  <si>
    <t>CAIXA GORDURA, SIMPLES, CONCRETO PRE MOLDADO, CIRCULAR, COM TAMPA, D = 40 CM REF 11881</t>
  </si>
  <si>
    <t>CAIXA PRÉ-FABRICADA DE CONCRETO ARMADO 0,3X0,3X0,3 (CXLXH), SEM TAMPA REF 43434</t>
  </si>
  <si>
    <t>CAIXA PRÉ-FABRICADA DE CONCRETO ARMADO 0,4X0,4X0,4 (CXLXH), SEM TAMPA REF 43435</t>
  </si>
  <si>
    <t>CAIXA PRÉ-FABRICADA DE CONCRETO ARMADO 0,6X0,6X0,5 (CXLXH), SEM TAMPA REF 43436</t>
  </si>
  <si>
    <t>76.31.09</t>
  </si>
  <si>
    <t>CAIXA PRÉ-FABRICADA DE CONCRETO ARMADO 30X30X30CM (CXLXH), SEM FUNDO, COM TAMPA</t>
  </si>
  <si>
    <t>77.05.54</t>
  </si>
  <si>
    <t>CHUMBADOR, 1/4" COM PARAFUSO 1/4" X 40 MM REF 11976</t>
  </si>
  <si>
    <t>TIJOLO CERAMICO MACICO REQUEIMADO 20X10X5CM C/FRETE REF 7258</t>
  </si>
  <si>
    <t>TIJOLO CERAMICO FURADO 8 FUROS 29X19X9CM C/FRETE REF 7268</t>
  </si>
  <si>
    <t>BLOCO DE CONCRETO VAZADO 3,0MPA DE VEDAÇÃO 09X19X39 CM C/ FRETE REF 650</t>
  </si>
  <si>
    <t>BLOCO DE CONCRETO VAZADO 3,0MPA DE VEDAÇÃO 14X19X39 CM C/ FRETE REF 651</t>
  </si>
  <si>
    <t>BLOCO DE CONCRETO VAZADO 3,0MPA DE VEDAÇÃO 19X19X39 CM C/ FRETE REF 654</t>
  </si>
  <si>
    <t>DIVISORIA EM MARMORE, COM DUAS FACES POLIDAS, BRANCO COMUM, E= 3,0 CM REF 10629</t>
  </si>
  <si>
    <t>TUBO CONCRETO ARMADO, CLASSE PA-1, PB, DN 400 MM REF 7745</t>
  </si>
  <si>
    <t>TUBO CONCRETO ARMADO, CLASSE PA-1, PB, DN 500 MM REF 7714</t>
  </si>
  <si>
    <t>TUBO CONCRETO ARMADO, CLASSE PA-1, PB, DN 600 MM REF 7725</t>
  </si>
  <si>
    <t>TUBO CONCRETO ARMADO, CLASSE PA-1, PB, DN 800 MM REF 7750</t>
  </si>
  <si>
    <t>TUBO CONCRETO ARMADO, CLASSE PA-1, PB, DN 1000 MM REF 7753</t>
  </si>
  <si>
    <t>TUBO CONCRETO ARMADO, CLASSE PA-1, PB, DN 1200 MM REF 7757</t>
  </si>
  <si>
    <t>TUBO CONCRETO ARMADO, CLASSE PA-1, PB, DN 1500 MM REF 7758</t>
  </si>
  <si>
    <t>TUBO CONCRETO ARMADO, CLASSE PA-2, PB, DN 400 MM REF 7761</t>
  </si>
  <si>
    <t>TUBO CONCRETO ARMADO, CLASSE PA-2, PB, DN 500 MM REF 7752</t>
  </si>
  <si>
    <t>TUBO CONCRETO ARMADO, CLASSE PA-2, PB, DN 600 MM REF 7762</t>
  </si>
  <si>
    <t>TUBO CONCRETO ARMADO, CLASSE PA-2, PB, DN 800 MM REF 7763</t>
  </si>
  <si>
    <t>TUBO CONCRETO ARMADO, CLASSE PA-2, PB, DN 1000 MM REF 7765</t>
  </si>
  <si>
    <t>TUBO CONCRETO ARMADO, CLASSE PA-2, PB, DN 1200 MM REF 7766</t>
  </si>
  <si>
    <t>TUBO CONCRETO ARMADO, CLASSE PA-2, PB, DN 1500 MM REF 7767</t>
  </si>
  <si>
    <t>TUBO CONCRETO ARMADO, CLASSE PA-3, PB, DN 600 MM REF 12578</t>
  </si>
  <si>
    <t>TUBO CONCRETO ARMADO, CLASSE PA-3, PB, DN 800 MM REF 12580</t>
  </si>
  <si>
    <t>TUBO CONCRETO ARMADO, CLASSE PA-3, PB, DN 1000 MM REF 12572</t>
  </si>
  <si>
    <t>TUBO CONCRETO ARMADO, CLASSE PA-3, PB, DN 1200 MM REF 12574</t>
  </si>
  <si>
    <t>TUBO CONCRETO ARMADO, CLASSE PA-3, PB, DN 1500 MM REF 12575</t>
  </si>
  <si>
    <t>TUBO CONCRETO ARMADO, CLASSE EA-2, PB JE, DN 400 MM REF 7740</t>
  </si>
  <si>
    <t>TUBO CONCRETO ARMADO, CLASSE EA-2, PB JE, DN 500 MM REF 7741</t>
  </si>
  <si>
    <t>TUBO CONCRETO ARMADO, CLASSE EA-2, PB JE, DN 600 MM REF 7774</t>
  </si>
  <si>
    <t>TUBO CONCRETO ARMADO, CLASSE EA-2, PB JE, DN 800 MM REF 7773</t>
  </si>
  <si>
    <t>TUBO CONCRETO ARMADO, CLASSE EA-2, PB JE, DN 1000 MM REF 7720</t>
  </si>
  <si>
    <t>TUBO CONCRETO ARMADO, CLASSE EA-2, PB JE, DN 1500 MM</t>
  </si>
  <si>
    <t>CALHA/CANALETA DE CONCRETO SIMPLES, TIPO MEIA CANA, D = 20 CM, PARA AGUA PLUVIAL REF 13115</t>
  </si>
  <si>
    <t>CALHA/CANALETA DE CONCRETO SIMPLES, TIPO MEIA CANA, D = 30 CM, PARA AGUA PLUVIAL REF 10541</t>
  </si>
  <si>
    <t>CALHA/CANALETA DE CONCRETO SIMPLES, TIPO MEIA CANA, D= 40 CM, PARA AGUA PLUVIAL REF 10542</t>
  </si>
  <si>
    <t>CALHA/CANALETA DE CONCRETO SIMPLES, TIPO MEIA CANA, D = 50 CM, PARA AGUA PLUVIAL REF 10543</t>
  </si>
  <si>
    <t>CALHA/CANALETA DE CONCRETO SIMPLES, TIPO MEIA CANA, D = 60 CM, PARA AGUA PLUVIAL REF 10544</t>
  </si>
  <si>
    <t>TAMPAO FOFO ARTICULADO P/ REGISTRO, CLASSE A15 CARGA MAX 1,5 T, 200 X 200 MM REF 11289</t>
  </si>
  <si>
    <t>PEDRA ARDOSIA, CINZA, 40 X 40 CM, E=1 CM REF 10731</t>
  </si>
  <si>
    <t>LADRILHO HIDRAULICO, 20 X 20 CM, E= 2 CM, TATIL ALERTA OU DIRECIONAL, AMARELO REF 38135</t>
  </si>
  <si>
    <t>BANCADA/ BANCA EM MARMORE, POLIDO, BRANCO COMUM, E= 3 CM REF 11692</t>
  </si>
  <si>
    <t>GRANITO CINZA CORUMBA E= 2CM REF 10841</t>
  </si>
  <si>
    <t>GRANITO CINZA CORUMBA PARA BANCADA E=2CM REF 11795</t>
  </si>
  <si>
    <t>82.17.70</t>
  </si>
  <si>
    <t>FORNECIMENTO E INSTALAÇÃO DE PISO EM BORRACHA RECICLADA MONOLÍTICA, ESPESSURA 70MM, BASE COM LASCAS DE PNEU RECICLADO (60MM) E CAMADA SUPERIOR PIGMENTADA COM AGLOMERADO DE PNEU (10 MM)</t>
  </si>
  <si>
    <t>RODAPE OU RODABANCADA EM GRANITO, POLIDO, TIPO ANDORINHA/ QUARTZ/ CASTELO/ CORUMBA OU OUTROS EQUIVALENTES DA REGIAO, H= 10 CM, E= 2,0CM REF 20231</t>
  </si>
  <si>
    <t>RODAPE DE MADEIRA MACICA CUMARU/IPE CHAMPANHE OU EQUIVALENTE DA REGIAO, 1,5 X 7 CM REF 6186</t>
  </si>
  <si>
    <t>RODAPE EM MARMORE, POLIDO, BRANCO COMUM, L= 7 CM, E= 2CM, CORTE RETO REF 4829</t>
  </si>
  <si>
    <t>CONJUNTO PARA FUTSAL COM TRAVES OFICIAIS DE 3,00 X 2,00 M EM TUBO DE ACO GALVANIZADO 3" COM REQUADRO EM TUBO DE 1", PINTURA EM PRIMER COM TINTA ESMALTE SINTETICO E REDES DE POLIETILENO FIO 4 MM REF 25398</t>
  </si>
  <si>
    <t>83.25.43</t>
  </si>
  <si>
    <t>ESTANTE DE AÇO REFORÇADA COM 06 PRATELEIRAS (CARGA MÁXIMA 600KG)</t>
  </si>
  <si>
    <t>83.25.44</t>
  </si>
  <si>
    <t>ARMÁRIO ROUPEIRO DE AÇO GRANDE 8 PORTAS TIPO VESTIÁRIO</t>
  </si>
  <si>
    <t>83.25.55</t>
  </si>
  <si>
    <t>VENTILADOR DE MESA, 40CM, 3 VELOCIDADES</t>
  </si>
  <si>
    <t>83.42.02</t>
  </si>
  <si>
    <t>TARUGO DELIMITADOR DE PROFUNDIDADE EM ESPUMA DE POLIETILENO DE BAIXA DENSIDADE 10 MM, CINZA REF 44073</t>
  </si>
  <si>
    <t>83.42.03</t>
  </si>
  <si>
    <t>PRIMER DE POLIURETANO REF 44074</t>
  </si>
  <si>
    <t>83.42.04</t>
  </si>
  <si>
    <t>PRIMER PARA MANTA ASFALTICA A BASE DE ASFALTO MODIFICADO DILUIDO EM SOLVENTE, APLICACAO A FRIO REF 511</t>
  </si>
  <si>
    <t>83.42.05</t>
  </si>
  <si>
    <t>SELANTE MONOCOMPONENTE A BASE DE SILICONE DE BAIXO MODULO, PARA JUNTAS DE PAVIMENTACAO REF 43142</t>
  </si>
  <si>
    <t>83.42.06</t>
  </si>
  <si>
    <t>MEMBRANA IMPERMEABILIZANTE A BASE DE POLIURETANO REF 43148</t>
  </si>
  <si>
    <t>83.42.07</t>
  </si>
  <si>
    <t>MEMBRANA IMPERMEABILIZANTE ACRILICA MONOCOMPONENTE REF 43147</t>
  </si>
  <si>
    <t>83.42.08</t>
  </si>
  <si>
    <t>ARGAMASSA POLIMERICA IMPERMEABILIZANTE SEMIFLEXIVEL, BICOMPONENTE (MEMBRANA IMPERMEABILIZANTE ACRILICA) REF 135</t>
  </si>
  <si>
    <t>83.42.09</t>
  </si>
  <si>
    <t>TELA DE POLIESTER PARA IMPERMEABILIZACAO REF 4030</t>
  </si>
  <si>
    <t>83.42.10</t>
  </si>
  <si>
    <t>MANTA LIQUIDA DE BASE ASFALTICA MODIFICADA COM A ADICAO DE ELASTOMEROS DILUIDOS EM SOLVENTE ORGANICO, APLICACAO A FRIO (MEMBRANA IMPERMEABILIZANTE ASFALTICA) REF 626</t>
  </si>
  <si>
    <t>83.42.11</t>
  </si>
  <si>
    <t>MANTA ASFALTICA ELASTOMERICA EM POLIESTER 3 MM, TIPO III, CLASSE B, ACABAMENTO PP (NBR 9952) REF 4014</t>
  </si>
  <si>
    <t>83.42.12</t>
  </si>
  <si>
    <t>MANTA ASFALTICA ELASTOMERICA EM POLIESTER 4 MM, TIPO III, CLASSE B, ACABAMENTO PP (NBR 9952) REF 4015</t>
  </si>
  <si>
    <t>83.42.13</t>
  </si>
  <si>
    <t>MANTA ASFALTICA ELASTOMERICA EM POLIESTER ALUMINIZADA 3 MM, TIPO III, CLASSE B (NBR 9952) REF 11621</t>
  </si>
  <si>
    <t>83.42.14</t>
  </si>
  <si>
    <t>ASFALTO MODIFICADO TIPO II - NBR 9910 (ASFALTO OXIDADO PARA IMPERMEABILIZACAO, COEFICIENTE DE PENETRACAO 20-35) REF 516</t>
  </si>
  <si>
    <t>SERVICO DE BOMBEAMENTO DE CONCRETO COM CONSUMO MINIMO DE 40 M3 REF 44535</t>
  </si>
  <si>
    <t>89.20.91</t>
  </si>
  <si>
    <t>LOCAÇÃO DE GRUPO GERADOR 80 A 125 KVA, MOTOR DIESEL, REBOCÁVEL, ACIONAMENTO MANUAL REF 3346</t>
  </si>
  <si>
    <t>CALCADA PORTUGUESA ASSENTADA</t>
  </si>
  <si>
    <t>MANTA ASFALTICA PREFABRICADA TIPO3 E=4MM REF 4015</t>
  </si>
  <si>
    <t>LOCAÇÃO CONTAINER 6,00X2,30X2,82M COM ISOLAMENTO TÉRMICO</t>
  </si>
  <si>
    <t>LOCAÇÃO CONTAINER 6,00X2,30X2,82 M COM ISOLAMENTO TÉRMICO E SANITÁRIO</t>
  </si>
  <si>
    <t>LOCAÇÃO CONTAINER 6,00X2,30X2,82 M COM ISOLAMENTO TÉRMICO E LAVATÓRIO</t>
  </si>
  <si>
    <t>89.50.11</t>
  </si>
  <si>
    <t>LOCAÇÃO CONTAINER 6,00X2,30X2,82 M COM ISOLAMENTO TÉRMICO PARA VESTIÁRIO E SANITÁRIO - SIMPLES</t>
  </si>
  <si>
    <t>89.50.12</t>
  </si>
  <si>
    <t>LOCAÇÃO CONTAINER 6,00X2,30X2,82 M COM ISOLAMENTO TÉRMICO PARA VESTIÁRIO E SANITÁRIO - DUPLO</t>
  </si>
  <si>
    <t>89.50.13</t>
  </si>
  <si>
    <t>LOCAÇÃO CONTAINER 6,00X2,30X2,82 M COM ISOLAMENTO TÉRMICO PARA VESTIÁRIO E SANITÁRIO - TRIPLO</t>
  </si>
  <si>
    <t>LOCAÇÃO AR CONDICIONADO PARA CONTAINER</t>
  </si>
  <si>
    <t>89.51.01</t>
  </si>
  <si>
    <t>LICENÇA ANUAL DE AMBIENTE COMUM DE DADOS, TRIMBLE CONNECT BUSINESS OU EQUIVALENTE</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</si>
  <si>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</si>
  <si>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</si>
  <si>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</si>
  <si>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</si>
  <si>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</si>
  <si>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</si>
  <si>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</si>
  <si>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</si>
  <si>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</si>
  <si>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</si>
  <si>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</si>
  <si>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</si>
  <si>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</si>
  <si>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</si>
  <si>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</si>
  <si>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</si>
  <si>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</si>
  <si>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</si>
  <si>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</si>
  <si>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</si>
  <si>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</si>
  <si>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</si>
  <si>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</si>
  <si>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</si>
  <si>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</si>
  <si>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</si>
  <si>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</si>
  <si>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</si>
  <si>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</si>
  <si>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</si>
  <si>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</si>
  <si>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</si>
  <si>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</si>
  <si>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</si>
  <si>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</si>
  <si>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E COMPACTAÇÃO DE BASE E OU SUB BASE PARA PAVIMENTAÇÃO DE SOLO ESTABILIZADO GRANULOMETRICAMENTE SEM MISTURA DE SOLOS - EXCLUSIVE SOLO, ESCAVAÇÃO, CARGA E TRANSPORTE. AF_11/2023</t>
  </si>
  <si>
    <t>DRENO EM MURO DE CONTENÇÃO, EXECUTADO NO PÉ DO MURO, COM TUBO DE PVC CORRUGADO RÍGIDO PERFURADO, ENCHIMENTO COM BRITA, ENVOLVIDO COM MANTA GEOTÊXTIL. AF_07/2021</t>
  </si>
  <si>
    <t>CONTRAPISO EM ARGAMASSA PRONTA, PREPARO MANUAL, APLICADO EM ÁREAS SECAS SOBRE LAJE, ADERIDO, ACABAMENTO NÃO REFORÇADO, ESPESSURA 2CM. AF_07/2021</t>
  </si>
  <si>
    <t xml:space="preserve">PISO EM CERAMICA ESMALTADA EXTRA, COR LISA, PEI MAIOR OU IGUAL A 4, FORMATO MAIOR QUE 2025 CM2                                                                                                                                                                                                                                                                                                                                                                                                            </t>
  </si>
  <si>
    <t xml:space="preserve">PISO EM CERAMICA ESMALTADA EXTRA, COR LISA, PEI MAIOR OU IGUAL A 4, FORMATO MENOR OU IGUAL A 2025 CM2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</si>
  <si>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</si>
  <si>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</si>
  <si>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PORTA CORTA-FOGO SIMPLES PARA SAIDA DE EMERGENCIA, 1 FOLHA DE ABRIR, 5 CM, ACABAMENTO NATURAL / SEM PINTURA, COM FECHADURA TIPO TRINCO, DOBRADICAS E BATENTE, VAO LUZ DE 90 X 210 CM, CLASSE P-90 (NBR 11742)                                                                                                                                                                                                                                                                                             </t>
  </si>
  <si>
    <t>CANALETA PERFIL CARTOLA 50 X 70 X 3 MM - ABA 20 MM</t>
  </si>
  <si>
    <t>DEMOLIÇÃO MECÂNICA DE CONCRETO SIMPLES COM ESCAVADEIRA HIDRÁULICA</t>
  </si>
  <si>
    <t>ESTRUTURA EM PERFIL DE AÇO ASTM A36 CORTE, SOLDA E MONTAGEM - FORNECIMENTO E INSTALAÇÃO</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</si>
  <si>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</si>
  <si>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</si>
  <si>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</si>
  <si>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</si>
  <si>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</si>
  <si>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</si>
  <si>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</si>
  <si>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</si>
  <si>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</si>
  <si>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</si>
  <si>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</si>
  <si>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</si>
  <si>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</si>
  <si>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</si>
  <si>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</si>
  <si>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</si>
  <si>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</si>
  <si>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</si>
  <si>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</si>
  <si>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</si>
  <si>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</si>
  <si>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</si>
  <si>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</si>
  <si>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</si>
  <si>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</si>
  <si>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</si>
  <si>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</si>
  <si>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</si>
  <si>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</si>
  <si>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</si>
  <si>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</si>
  <si>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</si>
  <si>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</si>
  <si>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</si>
  <si>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</si>
  <si>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</si>
  <si>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</si>
  <si>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</si>
  <si>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</si>
  <si>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</si>
  <si>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</si>
  <si>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</si>
  <si>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</si>
  <si>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</si>
  <si>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</si>
  <si>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</si>
  <si>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</si>
  <si>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</si>
  <si>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</si>
  <si>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</si>
  <si>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</si>
  <si>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</si>
  <si>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</si>
  <si>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</si>
  <si>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</si>
  <si>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</si>
  <si>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</si>
  <si>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</si>
  <si>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</si>
  <si>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</si>
  <si>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</si>
  <si>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</si>
  <si>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</si>
  <si>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</si>
  <si>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</si>
  <si>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</si>
  <si>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</si>
  <si>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</si>
  <si>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</si>
  <si>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</si>
  <si>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</si>
  <si>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</si>
  <si>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</si>
  <si>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</si>
  <si>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</si>
  <si>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</si>
  <si>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</si>
  <si>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</si>
  <si>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</si>
  <si>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</si>
  <si>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</si>
  <si>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</si>
  <si>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</si>
  <si>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</si>
  <si>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</si>
  <si>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</si>
  <si>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</si>
  <si>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</si>
  <si>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</si>
  <si>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</si>
  <si>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</si>
  <si>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</si>
  <si>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</si>
  <si>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</si>
  <si>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</si>
  <si>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</si>
  <si>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</si>
  <si>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</si>
  <si>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</si>
  <si>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</si>
  <si>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 xml:space="preserve">ADITIVO IMPERMEABILIZANTE CRISTALIZANTE PARA CONCRETO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</si>
  <si>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</si>
  <si>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</si>
  <si>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</si>
  <si>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</si>
  <si>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</si>
  <si>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</si>
  <si>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</si>
  <si>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TERRAPLENAGEM</t>
  </si>
  <si>
    <t>PAVIMENTAÇÃO</t>
  </si>
  <si>
    <t>CPU-002</t>
  </si>
  <si>
    <t>SUB-BASE ESTABILIZADA GRANULOMETRICAMENTE COM MISTURA DE 70% DE BICA CORRIDA E 30% ARGILA, COMPACTADA NA ENERGIA DE PROCTOR INTERMODIFICADO(EXECUÇÃO, INCLUINDO O FORNECIMENTO DA BICA CORRIDA, CARGA, DESCARGA, ESPALHAMENTO E COMPACTAÇÃO DO MATERIAL, EXCLUI ESCAVAÇÃO E CARGA DA ARGILA)</t>
  </si>
  <si>
    <t>Cons.</t>
  </si>
  <si>
    <t>Ut. Prod.</t>
  </si>
  <si>
    <t>Ut. Imp.</t>
  </si>
  <si>
    <t>Vl. Hr. Prod.</t>
  </si>
  <si>
    <t>Vl. Hr. Improd.</t>
  </si>
  <si>
    <t>Custo Horário</t>
  </si>
  <si>
    <t>EQUIPAMENTO</t>
  </si>
  <si>
    <t>EQRO-30037</t>
  </si>
  <si>
    <t>SETOP</t>
  </si>
  <si>
    <t>EQRO-30093</t>
  </si>
  <si>
    <t>EQRO-30631</t>
  </si>
  <si>
    <t>ROLO COMP PNEUMATICO AUTOPROPELIDO CAPACIDADE DE 21,0 A 26,5 TON MULLER AP - 26 NICAMAQUI</t>
  </si>
  <si>
    <t>EQRO-30693</t>
  </si>
  <si>
    <t>TOTAL DE EQUIPAMENTOS -&gt;</t>
  </si>
  <si>
    <t>Sal/Hora</t>
  </si>
  <si>
    <t>MÃO DE OBRA</t>
  </si>
  <si>
    <t>TOTAL MÃO DE OBRA -&gt;</t>
  </si>
  <si>
    <t>PRODUÇÃO DE EQUIPE -&gt;</t>
  </si>
  <si>
    <t>CUSTO UNITÁRIO DA EXECUÇÃO -&gt;</t>
  </si>
  <si>
    <t>Und.</t>
  </si>
  <si>
    <t>Custo Unitário</t>
  </si>
  <si>
    <t>MATERIAL</t>
  </si>
  <si>
    <t>BICA CORRIDA COMERCIAL</t>
  </si>
  <si>
    <t>m³</t>
  </si>
  <si>
    <t>SERVIÇO</t>
  </si>
  <si>
    <t>Custo Total sem BDI -&gt;</t>
  </si>
  <si>
    <t>CPU-003</t>
  </si>
  <si>
    <t>BASE ESTABILIZADA COM MISTURA NA PISTA DE 85% DE BICA CORRIDA E 15% ARGILA, COMPACTADA NA ENERGIA DO PROCTOR MODIFICADO (EXECUÇÃO, INCLUINDO O FORNECIMENTO DA BICA CORRIDA)</t>
  </si>
  <si>
    <t>CPU-004</t>
  </si>
  <si>
    <t>BUEIRO SIMPLES TUBULAR DE CONCRETO, CLASSE CA-4. BSTC Ø 1,00 M - CORPO (EXECUÇÃO, INCLUINDO FORNECIMENTO E TRANSPORTE DE TODOS OS MATERIAIS E BERÇO, EXCLUSIVE ESCAVAÇÃO E COMPACTAÇÃO)</t>
  </si>
  <si>
    <t>EQRO-30690</t>
  </si>
  <si>
    <t>M2178</t>
  </si>
  <si>
    <t>SICRO</t>
  </si>
  <si>
    <t>TUBO DE CONCRETO ARMADO PA4 - D = 1,00 M</t>
  </si>
  <si>
    <t>m</t>
  </si>
  <si>
    <t>m²</t>
  </si>
  <si>
    <t>und</t>
  </si>
  <si>
    <t>SINALIZAÇÃO</t>
  </si>
  <si>
    <t>SINALIZAÇÃO HORIZONTAL</t>
  </si>
  <si>
    <t>CPU-009</t>
  </si>
  <si>
    <t>TRAVESSIA ELEVADA DE PEDESTRES COM USO DE PMF (EXECUÇÃO, INCLUINDO FORNECIMENTO E TRANSPORTE DE TODOS OS MATERIAIS</t>
  </si>
  <si>
    <t>SINALIZAÇÃO VERTICAL</t>
  </si>
  <si>
    <t>OBRAS COMPLEMENTARES</t>
  </si>
  <si>
    <t>INFRAESTRUTURA</t>
  </si>
  <si>
    <t>MESOESTRUTURA</t>
  </si>
  <si>
    <t>SUPERESTRUTURA</t>
  </si>
  <si>
    <t>ACABAMENTOS</t>
  </si>
  <si>
    <t>OBRAS DE ARTE ESPECIAIS - RIBEIRÃO ÁGUAS CLARAS - ESTACA 275 + 0,00</t>
  </si>
  <si>
    <t>ATERRO EM SOLO COMPRESSÍVEL - BRUMADINHO - BONFIM</t>
  </si>
  <si>
    <t>TRECHO 01</t>
  </si>
  <si>
    <t>TRECHO 02</t>
  </si>
  <si>
    <t>TRECHO 03</t>
  </si>
  <si>
    <t>TRECHO 04</t>
  </si>
  <si>
    <t>TRECHO 05</t>
  </si>
  <si>
    <t>TRECHO 06</t>
  </si>
  <si>
    <t>TRECHO 07</t>
  </si>
  <si>
    <t>TRECHO 08</t>
  </si>
  <si>
    <t>CÁLCULO DO TRANSPORTE DE MATERIAL BETUMINOSO</t>
  </si>
  <si>
    <t>RODOVIA COM REVESTIMENTO ASFÁLTICO</t>
  </si>
  <si>
    <t>DMT:</t>
  </si>
  <si>
    <t>REGAP até a Usina</t>
  </si>
  <si>
    <t>Betim/MG</t>
  </si>
  <si>
    <t>TOTAL (Km)</t>
  </si>
  <si>
    <t>TRANSPORTE DE MATERIAL BETUMINOSO (conforme Portaria 1977/17)</t>
  </si>
  <si>
    <t>Tipo de revestimento</t>
  </si>
  <si>
    <t>Dist. (km)</t>
  </si>
  <si>
    <t>Revestimento asfáltico</t>
  </si>
  <si>
    <t>Revestimento primário</t>
  </si>
  <si>
    <t>Leito natural</t>
  </si>
  <si>
    <t>ÍNDICE DE REAJ. (PAV) - (FGV)</t>
  </si>
  <si>
    <t>a</t>
  </si>
  <si>
    <t>b</t>
  </si>
  <si>
    <t>R=a/b</t>
  </si>
  <si>
    <t>Valores atualizados para:</t>
  </si>
  <si>
    <t>BDI DIF. (%)</t>
  </si>
  <si>
    <t>ICMS (%)</t>
  </si>
  <si>
    <t>REV. PAVIMENTADO</t>
  </si>
  <si>
    <t>REV. PRIMÁRIO</t>
  </si>
  <si>
    <t>LEITO NATURAL</t>
  </si>
  <si>
    <t>ÍNDICES</t>
  </si>
  <si>
    <t xml:space="preserve">fórmulas </t>
  </si>
  <si>
    <t>a quente</t>
  </si>
  <si>
    <t>a frio</t>
  </si>
  <si>
    <t>R</t>
  </si>
  <si>
    <t>DMT (Km)</t>
  </si>
  <si>
    <t>D</t>
  </si>
  <si>
    <t>Custo Direto</t>
  </si>
  <si>
    <t>A</t>
  </si>
  <si>
    <t>B</t>
  </si>
  <si>
    <t>C=A+B*D</t>
  </si>
  <si>
    <t>Bonificação</t>
  </si>
  <si>
    <t>ICMS</t>
  </si>
  <si>
    <t>I</t>
  </si>
  <si>
    <t>Valor por tonelada</t>
  </si>
  <si>
    <t>J=C*(H/I)*R</t>
  </si>
  <si>
    <t>QUADRO PARA CÁLCULO DO PREÇO DO MATERIAL BETUMINOSO POR UNIDADE DO SERVIÇO</t>
  </si>
  <si>
    <t xml:space="preserve"> CONFORME OF. CIRCULAR 001/02</t>
  </si>
  <si>
    <t>Estado mais vantajoso</t>
  </si>
  <si>
    <t>UNID.</t>
  </si>
  <si>
    <t>MAT. BETUMINOSO</t>
  </si>
  <si>
    <t>CONSUMO</t>
  </si>
  <si>
    <t>PREÇO R$/T</t>
  </si>
  <si>
    <t>PREÇO P/ UNID.SERVIÇO</t>
  </si>
  <si>
    <t>Minas Gerais</t>
  </si>
  <si>
    <t>t</t>
  </si>
  <si>
    <t>CAP 50/70</t>
  </si>
  <si>
    <t>BINÔMIO AQUISIÇÃO + TRANSPORTE DE MATERIAL BETUMINOSO</t>
  </si>
  <si>
    <t>Estado</t>
  </si>
  <si>
    <t>Aquisição (R$/T)</t>
  </si>
  <si>
    <t>Transporte
(R$/T)</t>
  </si>
  <si>
    <t>Pedágio (R$/T)</t>
  </si>
  <si>
    <t>Aquisição + Transporte + Pedágio
(R$/T)</t>
  </si>
  <si>
    <t>Observação</t>
  </si>
  <si>
    <t xml:space="preserve">ICMS </t>
  </si>
  <si>
    <t>BDI Diferenciado</t>
  </si>
  <si>
    <t>MELHOR OPÇÃO DE BINÔMIO</t>
  </si>
  <si>
    <t>Aquisição R$</t>
  </si>
  <si>
    <t>Transporte + Pedágio (R$)</t>
  </si>
  <si>
    <t>Aquisição + Transporte
(R$/T)</t>
  </si>
  <si>
    <t>Aquisição de CAP 50/70 - faixa C com borracha</t>
  </si>
  <si>
    <t>Aquisição de CAP 50/70 faixa C com borracha - CPU-010</t>
  </si>
  <si>
    <t>Transporte de CAP 50/70 faixa C com borracha - CPU-011</t>
  </si>
  <si>
    <t>CPU-010</t>
  </si>
  <si>
    <t>CPU-011</t>
  </si>
  <si>
    <t>ADMINISTRAÇÃO LOCAL - PARCELA FIXA</t>
  </si>
  <si>
    <t>Composição de custo da parcela fixa da administração local (mão de obra)</t>
  </si>
  <si>
    <t>Item</t>
  </si>
  <si>
    <t>Código SICRO</t>
  </si>
  <si>
    <t>Discriminação</t>
  </si>
  <si>
    <t>Unidade</t>
  </si>
  <si>
    <t>Quantidade</t>
  </si>
  <si>
    <t>Custo Unitário (R$)</t>
  </si>
  <si>
    <t>Custo Total (R$)</t>
  </si>
  <si>
    <t>1.</t>
  </si>
  <si>
    <t>Mão de Obra</t>
  </si>
  <si>
    <t>1.1</t>
  </si>
  <si>
    <t>Gerência Técnica</t>
  </si>
  <si>
    <t>1.1.1</t>
  </si>
  <si>
    <t>Geral</t>
  </si>
  <si>
    <t>1.1.1.1</t>
  </si>
  <si>
    <t>P9955</t>
  </si>
  <si>
    <t>Engenheiro chefe</t>
  </si>
  <si>
    <t>mês</t>
  </si>
  <si>
    <t>1.1.1.2</t>
  </si>
  <si>
    <t>P9819</t>
  </si>
  <si>
    <t>Engenheiro supervisor</t>
  </si>
  <si>
    <t>1.1.1.3</t>
  </si>
  <si>
    <t>P9840</t>
  </si>
  <si>
    <t>Encarregado geral</t>
  </si>
  <si>
    <t>1.1.1.4</t>
  </si>
  <si>
    <t>P9897</t>
  </si>
  <si>
    <t>Técnico de meio ambiente</t>
  </si>
  <si>
    <t>1.1.1.5</t>
  </si>
  <si>
    <t>P9948</t>
  </si>
  <si>
    <t>Motorista de veículo leve - mensalista</t>
  </si>
  <si>
    <t>1.1.1.6</t>
  </si>
  <si>
    <t>P9878</t>
  </si>
  <si>
    <t>Secretária</t>
  </si>
  <si>
    <t>Total do Item Mão de Obra - Gerência Técnica Geral:</t>
  </si>
  <si>
    <t>1.1.2</t>
  </si>
  <si>
    <t>Auxiliar</t>
  </si>
  <si>
    <t>1.1.2.1</t>
  </si>
  <si>
    <t>P9946</t>
  </si>
  <si>
    <t>Engenheiro auxiliar</t>
  </si>
  <si>
    <t>1.1.2.2</t>
  </si>
  <si>
    <t>P9903</t>
  </si>
  <si>
    <t>Auxiliar técnico</t>
  </si>
  <si>
    <t>Total do Item Mão de Obra - Gerência Técnica Auxiliar:</t>
  </si>
  <si>
    <t>Total do Item Mão de Obra - Gerência Técnica:</t>
  </si>
  <si>
    <t>1.2</t>
  </si>
  <si>
    <t>Gerência Administrativa</t>
  </si>
  <si>
    <t>1.2.1</t>
  </si>
  <si>
    <t>1.2.1.1</t>
  </si>
  <si>
    <t>P9883</t>
  </si>
  <si>
    <t>Chefe do setor administrativo</t>
  </si>
  <si>
    <t>1.2.1.2</t>
  </si>
  <si>
    <t>P9809</t>
  </si>
  <si>
    <t>Encarregado administrativo</t>
  </si>
  <si>
    <t>1.2.1.3</t>
  </si>
  <si>
    <t>P9896</t>
  </si>
  <si>
    <t>Porteiro</t>
  </si>
  <si>
    <t>1.2.1.4</t>
  </si>
  <si>
    <t>P9827</t>
  </si>
  <si>
    <t>Vigia</t>
  </si>
  <si>
    <t>1.2.1.5</t>
  </si>
  <si>
    <t>Total do Item Mão de Obra - Gerência Administrativa Geral:</t>
  </si>
  <si>
    <t>1.2.2</t>
  </si>
  <si>
    <t>1.2.2.1</t>
  </si>
  <si>
    <t>P9806</t>
  </si>
  <si>
    <t>Auxiliar administrativo</t>
  </si>
  <si>
    <t>1.2.2.2</t>
  </si>
  <si>
    <t>P9842</t>
  </si>
  <si>
    <t>Faxineiro</t>
  </si>
  <si>
    <t>Total do Item Mão de Obra - Gerência Administrativa Auxiliar:</t>
  </si>
  <si>
    <t>Total do Item Mão de Obra - Gerência Administrativa:</t>
  </si>
  <si>
    <t>Total do Item Mão de Obra - Gerência Técnica e Gerência Administrativa:</t>
  </si>
  <si>
    <t>Composição de custo da parcela fixa da administração local (veículos)</t>
  </si>
  <si>
    <t>Utilização (h)</t>
  </si>
  <si>
    <t>Custo Horário (R$)</t>
  </si>
  <si>
    <t>Produtiva</t>
  </si>
  <si>
    <t>Improdutiva</t>
  </si>
  <si>
    <t>Produtivo</t>
  </si>
  <si>
    <t>Improdutivo</t>
  </si>
  <si>
    <t>2.</t>
  </si>
  <si>
    <t>Veículos</t>
  </si>
  <si>
    <t>2.1</t>
  </si>
  <si>
    <t>2.1.1</t>
  </si>
  <si>
    <t>2.1.1.1</t>
  </si>
  <si>
    <t>E9093</t>
  </si>
  <si>
    <t>Veículo leve - 53 kW (sem motorista)</t>
  </si>
  <si>
    <t>2.1.1.2</t>
  </si>
  <si>
    <t>E9560</t>
  </si>
  <si>
    <t>Ônibus com capacidade para 80 lugares - 175 kW</t>
  </si>
  <si>
    <t>2.1.1.3</t>
  </si>
  <si>
    <t>E9134</t>
  </si>
  <si>
    <t>Miniônibus - 111 kW</t>
  </si>
  <si>
    <t>Total do Item Veículos - Gerência Técnica Geral:</t>
  </si>
  <si>
    <t>2.1.2</t>
  </si>
  <si>
    <t>2.1.2.1</t>
  </si>
  <si>
    <t>Total do Item Veículos - Gerência Técnica Auxiliar:</t>
  </si>
  <si>
    <t>2.2</t>
  </si>
  <si>
    <t>2.2.1</t>
  </si>
  <si>
    <t>Total do Item Veículos - Gerência Administrativa:</t>
  </si>
  <si>
    <t>Total do Item Veículos - Gerência Técnica e Gerência Administrativa:</t>
  </si>
  <si>
    <t>ADMINISTRAÇÃO LOCAL - PARCELA VINCULADA</t>
  </si>
  <si>
    <t>Composição de custo da equipe de terraplenagem</t>
  </si>
  <si>
    <r>
      <t>CP = 1 + (km</t>
    </r>
    <r>
      <rPr>
        <vertAlign val="subscript"/>
        <sz val="11"/>
        <color theme="1"/>
        <rFont val="Calibri"/>
        <family val="2"/>
        <scheme val="minor"/>
      </rPr>
      <t>P</t>
    </r>
    <r>
      <rPr>
        <sz val="11"/>
        <color theme="1"/>
        <rFont val="Calibri"/>
        <family val="2"/>
        <scheme val="minor"/>
      </rPr>
      <t xml:space="preserve"> - km</t>
    </r>
    <r>
      <rPr>
        <vertAlign val="subscript"/>
        <sz val="11"/>
        <color theme="1"/>
        <rFont val="Calibri"/>
        <family val="2"/>
        <scheme val="minor"/>
      </rPr>
      <t>R</t>
    </r>
    <r>
      <rPr>
        <sz val="11"/>
        <color theme="1"/>
        <rFont val="Calibri"/>
        <family val="2"/>
        <scheme val="minor"/>
      </rPr>
      <t xml:space="preserve"> / km</t>
    </r>
    <r>
      <rPr>
        <vertAlign val="subscript"/>
        <sz val="11"/>
        <color theme="1"/>
        <rFont val="Calibri"/>
        <family val="2"/>
        <scheme val="minor"/>
      </rPr>
      <t>R</t>
    </r>
    <r>
      <rPr>
        <sz val="11"/>
        <color theme="1"/>
        <rFont val="Calibri"/>
        <family val="2"/>
        <scheme val="minor"/>
      </rPr>
      <t>)</t>
    </r>
  </si>
  <si>
    <t>Equipe de Terraplenagem</t>
  </si>
  <si>
    <t>CP representa o coeficiente de proporcionalidade (adimensional);</t>
  </si>
  <si>
    <r>
      <t>km</t>
    </r>
    <r>
      <rPr>
        <vertAlign val="subscript"/>
        <sz val="11"/>
        <color theme="1"/>
        <rFont val="Calibri"/>
        <family val="2"/>
        <scheme val="minor"/>
      </rPr>
      <t>P</t>
    </r>
    <r>
      <rPr>
        <sz val="11"/>
        <color theme="1"/>
        <rFont val="Calibri"/>
        <family val="2"/>
        <scheme val="minor"/>
      </rPr>
      <t xml:space="preserve"> representa a extensão de faixa prevista em projeto (km);</t>
    </r>
  </si>
  <si>
    <t>P9884</t>
  </si>
  <si>
    <t>Encarregado de terraplenagem</t>
  </si>
  <si>
    <r>
      <t>km</t>
    </r>
    <r>
      <rPr>
        <vertAlign val="subscript"/>
        <sz val="11"/>
        <color theme="1"/>
        <rFont val="Calibri"/>
        <family val="2"/>
        <scheme val="minor"/>
      </rPr>
      <t>R</t>
    </r>
    <r>
      <rPr>
        <sz val="11"/>
        <color theme="1"/>
        <rFont val="Calibri"/>
        <family val="2"/>
        <scheme val="minor"/>
      </rPr>
      <t xml:space="preserve"> representa a extensão de referência (200 km).</t>
    </r>
  </si>
  <si>
    <t>Total do Item Equipe de Topografia - Mão de Obra:</t>
  </si>
  <si>
    <r>
      <t>km</t>
    </r>
    <r>
      <rPr>
        <vertAlign val="subscript"/>
        <sz val="11"/>
        <color theme="1"/>
        <rFont val="Calibri"/>
        <family val="2"/>
        <scheme val="minor"/>
      </rPr>
      <t>P</t>
    </r>
  </si>
  <si>
    <t>ATIVIDADES DE ENGENHARIA SÃO CLASSIFICADAS COMO GRAU DE RISCO 4, EXCETO ATIVIDADES DE CONSERVAÇÃO QUE TEM GRAU DE RISCO 3.</t>
  </si>
  <si>
    <t>Total do Item Equipe de Topografia - Veículos:</t>
  </si>
  <si>
    <t>Total do Item Equipe de Terraplenagem:</t>
  </si>
  <si>
    <t>Composição de custo da equipe de pavimentação</t>
  </si>
  <si>
    <t>Importante destacar que a norma regulamentadora NR 4 prevê a presença parcial de 3 horas do engenheiro de segurança e do médico do trabalho por jornada de trabalho para obras entre 101 e 500 funcionários.</t>
  </si>
  <si>
    <t>Encarregado depavimentação</t>
  </si>
  <si>
    <t>Composição de custo da equipe de topografia</t>
  </si>
  <si>
    <t>3.</t>
  </si>
  <si>
    <t>Equipe de Topografia</t>
  </si>
  <si>
    <t>3.1</t>
  </si>
  <si>
    <t>3.1.1</t>
  </si>
  <si>
    <t>P9949</t>
  </si>
  <si>
    <t>Topógrafo</t>
  </si>
  <si>
    <t>3.1.2</t>
  </si>
  <si>
    <t>P9950</t>
  </si>
  <si>
    <t>Auxiliar de topografia</t>
  </si>
  <si>
    <t>3.2</t>
  </si>
  <si>
    <t>3.2.1</t>
  </si>
  <si>
    <t>E9125</t>
  </si>
  <si>
    <t>Van furgão - 93 kW</t>
  </si>
  <si>
    <t>Total do Item Equipe de Topografia:</t>
  </si>
  <si>
    <t>Composição de custo do setor de medicina e segurança do trabalho</t>
  </si>
  <si>
    <t>4.</t>
  </si>
  <si>
    <t>Setor de Medicina e Segurança do Trabalho</t>
  </si>
  <si>
    <t>4.1</t>
  </si>
  <si>
    <t>P9876</t>
  </si>
  <si>
    <t>Técnico de segurança do trabalho</t>
  </si>
  <si>
    <t>Operador Mobilizado</t>
  </si>
  <si>
    <t>4.2</t>
  </si>
  <si>
    <t>P9864</t>
  </si>
  <si>
    <t>Engenheiro de segurança do trabalho</t>
  </si>
  <si>
    <r>
      <t>(N</t>
    </r>
    <r>
      <rPr>
        <vertAlign val="subscript"/>
        <sz val="11"/>
        <color theme="1"/>
        <rFont val="Calibri"/>
        <family val="2"/>
        <scheme val="minor"/>
      </rPr>
      <t>PF</t>
    </r>
    <r>
      <rPr>
        <sz val="11"/>
        <color theme="1"/>
        <rFont val="Calibri"/>
        <family val="2"/>
        <scheme val="minor"/>
      </rPr>
      <t>) Número de funcionários da parcela fixa da administração local</t>
    </r>
  </si>
  <si>
    <t>GERAR CURVA ABC DE INSUMOS DE MÃO DE OBRA DO COMPOR PARA DIMENSIONAR O PICO DA OBRA</t>
  </si>
  <si>
    <t>4.3</t>
  </si>
  <si>
    <t>P9851</t>
  </si>
  <si>
    <t>Médico do trabalho</t>
  </si>
  <si>
    <r>
      <t>(N</t>
    </r>
    <r>
      <rPr>
        <vertAlign val="subscript"/>
        <sz val="11"/>
        <color theme="1"/>
        <rFont val="Calibri"/>
        <family val="2"/>
        <scheme val="minor"/>
      </rPr>
      <t>PF-V</t>
    </r>
    <r>
      <rPr>
        <sz val="11"/>
        <color theme="1"/>
        <rFont val="Calibri"/>
        <family val="2"/>
        <scheme val="minor"/>
      </rPr>
      <t>) Número de funcionários das parcelas fixa e vinculada da administração local</t>
    </r>
  </si>
  <si>
    <t>-&gt;</t>
  </si>
  <si>
    <t>4.4</t>
  </si>
  <si>
    <t>P9951</t>
  </si>
  <si>
    <t>Médico de câmara hiperbárica</t>
  </si>
  <si>
    <r>
      <t>(N</t>
    </r>
    <r>
      <rPr>
        <vertAlign val="subscript"/>
        <sz val="11"/>
        <color theme="1"/>
        <rFont val="Calibri"/>
        <family val="2"/>
        <scheme val="minor"/>
      </rPr>
      <t>PV</t>
    </r>
    <r>
      <rPr>
        <sz val="11"/>
        <color theme="1"/>
        <rFont val="Calibri"/>
        <family val="2"/>
        <scheme val="minor"/>
      </rPr>
      <t>) Número de funcionários da parcela variável da administração local no mês de pico</t>
    </r>
  </si>
  <si>
    <t>Total do Item Setor de Medicina e Segurança do Trabalho:</t>
  </si>
  <si>
    <r>
      <t>(N</t>
    </r>
    <r>
      <rPr>
        <vertAlign val="subscript"/>
        <sz val="11"/>
        <color theme="1"/>
        <rFont val="Calibri"/>
        <family val="2"/>
        <scheme val="minor"/>
      </rPr>
      <t>MO</t>
    </r>
    <r>
      <rPr>
        <sz val="11"/>
        <color theme="1"/>
        <rFont val="Calibri"/>
        <family val="2"/>
        <scheme val="minor"/>
      </rPr>
      <t>) Número de funcionários da mão de obra ordinária no mês de pico</t>
    </r>
  </si>
  <si>
    <r>
      <t>(N</t>
    </r>
    <r>
      <rPr>
        <vertAlign val="subscript"/>
        <sz val="11"/>
        <color theme="1"/>
        <rFont val="Calibri"/>
        <family val="2"/>
        <scheme val="minor"/>
      </rPr>
      <t>FA</t>
    </r>
    <r>
      <rPr>
        <sz val="11"/>
        <color theme="1"/>
        <rFont val="Calibri"/>
        <family val="2"/>
        <scheme val="minor"/>
      </rPr>
      <t>) Número de funcionários alojados no canteiro</t>
    </r>
  </si>
  <si>
    <r>
      <t>(N</t>
    </r>
    <r>
      <rPr>
        <vertAlign val="subscript"/>
        <sz val="11"/>
        <color theme="1"/>
        <rFont val="Calibri"/>
        <family val="2"/>
        <scheme val="minor"/>
      </rPr>
      <t>MAX</t>
    </r>
    <r>
      <rPr>
        <sz val="11"/>
        <color theme="1"/>
        <rFont val="Calibri"/>
        <family val="2"/>
        <scheme val="minor"/>
      </rPr>
      <t>) Número máximo de funcionários</t>
    </r>
  </si>
  <si>
    <t>ADMINISTRAÇÃO LOCAL - PARCELA VARIÁVEL (QUANTIDADE)</t>
  </si>
  <si>
    <t>1) Equipes de acompanhamento das frentes de serviço de terraplenagem</t>
  </si>
  <si>
    <t>Produção Horária (und/h)</t>
  </si>
  <si>
    <r>
      <t>E</t>
    </r>
    <r>
      <rPr>
        <vertAlign val="subscript"/>
        <sz val="11"/>
        <color theme="1"/>
        <rFont val="Calibri"/>
        <family val="2"/>
        <scheme val="minor"/>
      </rPr>
      <t>fs</t>
    </r>
  </si>
  <si>
    <r>
      <t>E</t>
    </r>
    <r>
      <rPr>
        <vertAlign val="subscript"/>
        <sz val="11"/>
        <color theme="1"/>
        <rFont val="Calibri"/>
        <family val="2"/>
        <scheme val="minor"/>
      </rPr>
      <t>Fs</t>
    </r>
    <r>
      <rPr>
        <sz val="11"/>
        <color theme="1"/>
        <rFont val="Calibri"/>
        <family val="2"/>
        <scheme val="minor"/>
      </rPr>
      <t xml:space="preserve"> = Q</t>
    </r>
    <r>
      <rPr>
        <vertAlign val="subscript"/>
        <sz val="11"/>
        <color theme="1"/>
        <rFont val="Calibri"/>
        <family val="2"/>
        <scheme val="minor"/>
      </rPr>
      <t>P</t>
    </r>
    <r>
      <rPr>
        <sz val="11"/>
        <color theme="1"/>
        <rFont val="Calibri"/>
        <family val="2"/>
        <scheme val="minor"/>
      </rPr>
      <t xml:space="preserve"> / (P</t>
    </r>
    <r>
      <rPr>
        <vertAlign val="subscript"/>
        <sz val="11"/>
        <color theme="1"/>
        <rFont val="Calibri"/>
        <family val="2"/>
        <scheme val="minor"/>
      </rPr>
      <t>H</t>
    </r>
    <r>
      <rPr>
        <sz val="11"/>
        <color theme="1"/>
        <rFont val="Calibri"/>
        <family val="2"/>
        <scheme val="minor"/>
      </rPr>
      <t xml:space="preserve"> x 182,49)</t>
    </r>
  </si>
  <si>
    <t>Frentes de serviço para terraplenagem</t>
  </si>
  <si>
    <t>equipe x mês</t>
  </si>
  <si>
    <t>Total de equipes para terraplenagem:</t>
  </si>
  <si>
    <t>2) Equipes de acompanhamento das frentes de serviço de pavimentação</t>
  </si>
  <si>
    <t>Frentes de serviço para pavimentação</t>
  </si>
  <si>
    <t>2.3</t>
  </si>
  <si>
    <t>2.4</t>
  </si>
  <si>
    <t>2.5</t>
  </si>
  <si>
    <t>2.6</t>
  </si>
  <si>
    <t>2.7</t>
  </si>
  <si>
    <t>2.8</t>
  </si>
  <si>
    <t>Total de equipes para pavimentação:</t>
  </si>
  <si>
    <t>3) Equipes de acompanhamento das frentes de serviço de drenagem</t>
  </si>
  <si>
    <r>
      <t>E</t>
    </r>
    <r>
      <rPr>
        <vertAlign val="subscript"/>
        <sz val="11"/>
        <color theme="1"/>
        <rFont val="Calibri"/>
        <family val="2"/>
        <scheme val="minor"/>
      </rPr>
      <t>fsdu</t>
    </r>
  </si>
  <si>
    <t>Frentes de serviço para drenagem</t>
  </si>
  <si>
    <t>Dispositivos de drenagem superficial</t>
  </si>
  <si>
    <t>Meio fio</t>
  </si>
  <si>
    <t>3.3</t>
  </si>
  <si>
    <t>Sarjeta de concreto</t>
  </si>
  <si>
    <t>3.4</t>
  </si>
  <si>
    <t>Valeta de concreto</t>
  </si>
  <si>
    <t>3.5</t>
  </si>
  <si>
    <t>Sarjeta com ou sem revestimento vegetal</t>
  </si>
  <si>
    <t>3.6</t>
  </si>
  <si>
    <t>Valeta com ou sem revestimento vegetal</t>
  </si>
  <si>
    <t>3.7</t>
  </si>
  <si>
    <t>3.8</t>
  </si>
  <si>
    <t>Total de equipes para drenagem:</t>
  </si>
  <si>
    <t>4) Equipes de acompanhamento das frentes de serviço de obras de arte correntes</t>
  </si>
  <si>
    <t>Frentes de serviço para obras de arte correntes</t>
  </si>
  <si>
    <t>Diâmetro (m)</t>
  </si>
  <si>
    <r>
      <t>Moldados in loco E</t>
    </r>
    <r>
      <rPr>
        <vertAlign val="subscript"/>
        <sz val="11"/>
        <color theme="1"/>
        <rFont val="Calibri"/>
        <family val="2"/>
        <scheme val="minor"/>
      </rPr>
      <t>fsdu</t>
    </r>
  </si>
  <si>
    <r>
      <t>Pré-moldados E</t>
    </r>
    <r>
      <rPr>
        <vertAlign val="subscript"/>
        <sz val="11"/>
        <color theme="1"/>
        <rFont val="Calibri"/>
        <family val="2"/>
        <scheme val="minor"/>
      </rPr>
      <t>fsdu</t>
    </r>
  </si>
  <si>
    <t>Corpo BSTC</t>
  </si>
  <si>
    <t>Corpo BDTC</t>
  </si>
  <si>
    <t>Corpo BTTC</t>
  </si>
  <si>
    <t>Boca BSTC</t>
  </si>
  <si>
    <t>Boca BDTC</t>
  </si>
  <si>
    <t>Boca BTTC</t>
  </si>
  <si>
    <t>Corpo BSCC</t>
  </si>
  <si>
    <t>Corpo BDCC</t>
  </si>
  <si>
    <t>Corpo BTCC</t>
  </si>
  <si>
    <t>Boca BSCC</t>
  </si>
  <si>
    <t>Boca BDCC</t>
  </si>
  <si>
    <t>Boca BTCC</t>
  </si>
  <si>
    <t>1,50 x 1,50</t>
  </si>
  <si>
    <t>2,00 x 2,00</t>
  </si>
  <si>
    <t>2,50 x 2,50</t>
  </si>
  <si>
    <t>4.5</t>
  </si>
  <si>
    <t>3,00 x 3,00</t>
  </si>
  <si>
    <t>4.6</t>
  </si>
  <si>
    <t>4.7</t>
  </si>
  <si>
    <t>4.8</t>
  </si>
  <si>
    <t>4.9</t>
  </si>
  <si>
    <t>Total de equipes para obras de arte correntes:</t>
  </si>
  <si>
    <t>5) Equipes de acompanhamento das frentes de serviço de sinalização</t>
  </si>
  <si>
    <t>5.</t>
  </si>
  <si>
    <t>Frentes de serviço para obras de sinalização</t>
  </si>
  <si>
    <t>5.1</t>
  </si>
  <si>
    <t>5.2</t>
  </si>
  <si>
    <t>5.3</t>
  </si>
  <si>
    <t>5.4</t>
  </si>
  <si>
    <t>5.5</t>
  </si>
  <si>
    <t>5.6</t>
  </si>
  <si>
    <t>5.7</t>
  </si>
  <si>
    <t>5.8</t>
  </si>
  <si>
    <t>5.9</t>
  </si>
  <si>
    <t>5.10</t>
  </si>
  <si>
    <t>5.11</t>
  </si>
  <si>
    <t>Total de equipes para sinalização:</t>
  </si>
  <si>
    <t>6) Equipes de acompanhamento das frentes de serviço de obras complementares</t>
  </si>
  <si>
    <t>6.</t>
  </si>
  <si>
    <t>Frentes de serviço para obras complementares</t>
  </si>
  <si>
    <t>6.1</t>
  </si>
  <si>
    <t>6.2</t>
  </si>
  <si>
    <t>6.3</t>
  </si>
  <si>
    <t>6.4</t>
  </si>
  <si>
    <t>6.5</t>
  </si>
  <si>
    <t>6.6</t>
  </si>
  <si>
    <t>6.7</t>
  </si>
  <si>
    <t>6.8</t>
  </si>
  <si>
    <t>Total de equipes para obras complementares:</t>
  </si>
  <si>
    <t>7) Equipes de acompanhamento das frentes de serviço de proteção ambiental</t>
  </si>
  <si>
    <t>7.</t>
  </si>
  <si>
    <t>Frentes de serviço para proteção ambiental</t>
  </si>
  <si>
    <t>7.1</t>
  </si>
  <si>
    <t>7.2</t>
  </si>
  <si>
    <t>7.3</t>
  </si>
  <si>
    <t>7.4</t>
  </si>
  <si>
    <t>7.5</t>
  </si>
  <si>
    <t>7.6</t>
  </si>
  <si>
    <t>7.7</t>
  </si>
  <si>
    <t>7.8</t>
  </si>
  <si>
    <t>Total de equipes para proteção ambiental:</t>
  </si>
  <si>
    <t>Total das equipes de acompanhamento das frentes de serviço (equipe x mês):</t>
  </si>
  <si>
    <t>8) Equipes de laboratório de solos para terraplenagem</t>
  </si>
  <si>
    <r>
      <t>Q</t>
    </r>
    <r>
      <rPr>
        <vertAlign val="subscript"/>
        <sz val="11"/>
        <color theme="1"/>
        <rFont val="Calibri"/>
        <family val="2"/>
        <scheme val="minor"/>
      </rPr>
      <t>p</t>
    </r>
  </si>
  <si>
    <r>
      <t>Q</t>
    </r>
    <r>
      <rPr>
        <vertAlign val="subscript"/>
        <sz val="11"/>
        <color theme="1"/>
        <rFont val="Calibri"/>
        <family val="2"/>
        <scheme val="minor"/>
      </rPr>
      <t>e</t>
    </r>
  </si>
  <si>
    <r>
      <t>E</t>
    </r>
    <r>
      <rPr>
        <vertAlign val="subscript"/>
        <sz val="11"/>
        <color theme="1"/>
        <rFont val="Calibri"/>
        <family val="2"/>
        <scheme val="minor"/>
      </rPr>
      <t>ls</t>
    </r>
  </si>
  <si>
    <r>
      <t>E</t>
    </r>
    <r>
      <rPr>
        <vertAlign val="subscript"/>
        <sz val="11"/>
        <color theme="1"/>
        <rFont val="Calibri"/>
        <family val="2"/>
        <scheme val="minor"/>
      </rPr>
      <t>LS</t>
    </r>
    <r>
      <rPr>
        <sz val="11"/>
        <color theme="1"/>
        <rFont val="Calibri"/>
        <family val="2"/>
        <scheme val="minor"/>
      </rPr>
      <t xml:space="preserve"> = Q</t>
    </r>
    <r>
      <rPr>
        <vertAlign val="subscript"/>
        <sz val="11"/>
        <color theme="1"/>
        <rFont val="Calibri"/>
        <family val="2"/>
        <scheme val="minor"/>
      </rPr>
      <t>P</t>
    </r>
    <r>
      <rPr>
        <sz val="11"/>
        <color theme="1"/>
        <rFont val="Calibri"/>
        <family val="2"/>
        <scheme val="minor"/>
      </rPr>
      <t xml:space="preserve"> / Q</t>
    </r>
    <r>
      <rPr>
        <vertAlign val="subscript"/>
        <sz val="11"/>
        <color theme="1"/>
        <rFont val="Calibri"/>
        <family val="2"/>
        <scheme val="minor"/>
      </rPr>
      <t>E</t>
    </r>
  </si>
  <si>
    <t>8.</t>
  </si>
  <si>
    <t>Equipes de laboratório de solos para terraplenagem</t>
  </si>
  <si>
    <t>8.1</t>
  </si>
  <si>
    <t>Para corpo de aterro (compactação a 100% do Proctor normal)</t>
  </si>
  <si>
    <t>8.1.1</t>
  </si>
  <si>
    <t>8.2</t>
  </si>
  <si>
    <t>Para camada final de aterro (compactação a 100% do Proctor intermediário)</t>
  </si>
  <si>
    <t>8.2.1</t>
  </si>
  <si>
    <t>Total de Equipes de Laboratório de Solos para Terraplenagem:</t>
  </si>
  <si>
    <t>9) Equipes de laboratório de solos para pavimentação:</t>
  </si>
  <si>
    <r>
      <t>Q</t>
    </r>
    <r>
      <rPr>
        <vertAlign val="subscript"/>
        <sz val="11"/>
        <color theme="1"/>
        <rFont val="Calibri"/>
        <family val="2"/>
        <scheme val="minor"/>
      </rPr>
      <t>P</t>
    </r>
  </si>
  <si>
    <r>
      <t>Q</t>
    </r>
    <r>
      <rPr>
        <vertAlign val="subscript"/>
        <sz val="11"/>
        <color theme="1"/>
        <rFont val="Calibri"/>
        <family val="2"/>
        <scheme val="minor"/>
      </rPr>
      <t>E</t>
    </r>
  </si>
  <si>
    <r>
      <t>E</t>
    </r>
    <r>
      <rPr>
        <vertAlign val="subscript"/>
        <sz val="11"/>
        <color theme="1"/>
        <rFont val="Calibri"/>
        <family val="2"/>
        <scheme val="minor"/>
      </rPr>
      <t>LS</t>
    </r>
  </si>
  <si>
    <t>9.</t>
  </si>
  <si>
    <t>Equipes de Laboratório de Solos para Pavimentação</t>
  </si>
  <si>
    <t xml:space="preserve"> </t>
  </si>
  <si>
    <t>9.1</t>
  </si>
  <si>
    <t>Bases e sub bases com adição de cimento</t>
  </si>
  <si>
    <t>9.1.1</t>
  </si>
  <si>
    <t>9.2</t>
  </si>
  <si>
    <t>Bases e sub bases sem adição de cimento</t>
  </si>
  <si>
    <t>9.2.1</t>
  </si>
  <si>
    <t>9.2.2</t>
  </si>
  <si>
    <t>Total de Equipes de Laboratório de Solos para Pavimentação:</t>
  </si>
  <si>
    <t>10) Equipes de laboratório de asfalto:</t>
  </si>
  <si>
    <r>
      <t>E</t>
    </r>
    <r>
      <rPr>
        <vertAlign val="subscript"/>
        <sz val="11"/>
        <color theme="1"/>
        <rFont val="Calibri"/>
        <family val="2"/>
        <scheme val="minor"/>
      </rPr>
      <t>LA</t>
    </r>
  </si>
  <si>
    <r>
      <t>E</t>
    </r>
    <r>
      <rPr>
        <vertAlign val="subscript"/>
        <sz val="11"/>
        <color theme="1"/>
        <rFont val="Calibri"/>
        <family val="2"/>
        <scheme val="minor"/>
      </rPr>
      <t>LA</t>
    </r>
    <r>
      <rPr>
        <sz val="11"/>
        <color theme="1"/>
        <rFont val="Calibri"/>
        <family val="2"/>
        <scheme val="minor"/>
      </rPr>
      <t xml:space="preserve"> = Q</t>
    </r>
    <r>
      <rPr>
        <vertAlign val="subscript"/>
        <sz val="11"/>
        <color theme="1"/>
        <rFont val="Calibri"/>
        <family val="2"/>
        <scheme val="minor"/>
      </rPr>
      <t>P</t>
    </r>
    <r>
      <rPr>
        <sz val="11"/>
        <color theme="1"/>
        <rFont val="Calibri"/>
        <family val="2"/>
        <scheme val="minor"/>
      </rPr>
      <t xml:space="preserve"> / Q</t>
    </r>
    <r>
      <rPr>
        <vertAlign val="subscript"/>
        <sz val="11"/>
        <color theme="1"/>
        <rFont val="Calibri"/>
        <family val="2"/>
        <scheme val="minor"/>
      </rPr>
      <t>E</t>
    </r>
  </si>
  <si>
    <t>10.</t>
  </si>
  <si>
    <t>Equipes de Laboratório de Asfalto</t>
  </si>
  <si>
    <t>equipexmês</t>
  </si>
  <si>
    <t>10.1</t>
  </si>
  <si>
    <t>10.2</t>
  </si>
  <si>
    <t>10.3</t>
  </si>
  <si>
    <t>10.4</t>
  </si>
  <si>
    <t>10.5</t>
  </si>
  <si>
    <t>10.6</t>
  </si>
  <si>
    <t>10.7</t>
  </si>
  <si>
    <t>10.8</t>
  </si>
  <si>
    <t>10.9</t>
  </si>
  <si>
    <t>10.11</t>
  </si>
  <si>
    <t>Total de Equipes de Laboratório de Asfalto:</t>
  </si>
  <si>
    <t>11) Equipes de laboratório de concreto para pavimento rígido:</t>
  </si>
  <si>
    <r>
      <t>E</t>
    </r>
    <r>
      <rPr>
        <vertAlign val="subscript"/>
        <sz val="11"/>
        <color theme="1"/>
        <rFont val="Calibri"/>
        <family val="2"/>
        <scheme val="minor"/>
      </rPr>
      <t>LC</t>
    </r>
  </si>
  <si>
    <r>
      <t>E</t>
    </r>
    <r>
      <rPr>
        <vertAlign val="subscript"/>
        <sz val="11"/>
        <color theme="1"/>
        <rFont val="Calibri"/>
        <family val="2"/>
        <scheme val="minor"/>
      </rPr>
      <t>LC</t>
    </r>
    <r>
      <rPr>
        <sz val="11"/>
        <color theme="1"/>
        <rFont val="Calibri"/>
        <family val="2"/>
        <scheme val="minor"/>
      </rPr>
      <t xml:space="preserve"> = Q</t>
    </r>
    <r>
      <rPr>
        <vertAlign val="subscript"/>
        <sz val="11"/>
        <color theme="1"/>
        <rFont val="Calibri"/>
        <family val="2"/>
        <scheme val="minor"/>
      </rPr>
      <t>P</t>
    </r>
    <r>
      <rPr>
        <sz val="11"/>
        <color theme="1"/>
        <rFont val="Calibri"/>
        <family val="2"/>
        <scheme val="minor"/>
      </rPr>
      <t xml:space="preserve"> / Q</t>
    </r>
    <r>
      <rPr>
        <vertAlign val="subscript"/>
        <sz val="11"/>
        <color theme="1"/>
        <rFont val="Calibri"/>
        <family val="2"/>
        <scheme val="minor"/>
      </rPr>
      <t>E</t>
    </r>
  </si>
  <si>
    <t>11.</t>
  </si>
  <si>
    <t>Equipes de Laboratório de Concreto para Pavimento Rígido</t>
  </si>
  <si>
    <t>11.1</t>
  </si>
  <si>
    <t>11.2</t>
  </si>
  <si>
    <t>11.3</t>
  </si>
  <si>
    <t>Total de Equipes de Laboratório de Concreto para Pavimento Rígido:</t>
  </si>
  <si>
    <t>12) Equipes de laboratório de concreto para OAE:</t>
  </si>
  <si>
    <t>12.</t>
  </si>
  <si>
    <t>Equipes de Laboratório de Concreto para OAE</t>
  </si>
  <si>
    <t>12.1</t>
  </si>
  <si>
    <t>12.2</t>
  </si>
  <si>
    <t>12.3</t>
  </si>
  <si>
    <t>Total de Equipes de Laboratório de Concreto para OAE:</t>
  </si>
  <si>
    <t>13) Equipes de laboratório de concreto para OAC:</t>
  </si>
  <si>
    <r>
      <t>E</t>
    </r>
    <r>
      <rPr>
        <vertAlign val="subscript"/>
        <sz val="11"/>
        <color theme="1"/>
        <rFont val="Calibri"/>
        <family val="2"/>
        <scheme val="minor"/>
      </rPr>
      <t>LU</t>
    </r>
  </si>
  <si>
    <r>
      <t>E</t>
    </r>
    <r>
      <rPr>
        <vertAlign val="subscript"/>
        <sz val="11"/>
        <color theme="1"/>
        <rFont val="Calibri"/>
        <family val="2"/>
        <scheme val="minor"/>
      </rPr>
      <t>LC</t>
    </r>
    <r>
      <rPr>
        <sz val="11"/>
        <color theme="1"/>
        <rFont val="Calibri"/>
        <family val="2"/>
        <scheme val="minor"/>
      </rPr>
      <t xml:space="preserve"> = Q</t>
    </r>
    <r>
      <rPr>
        <vertAlign val="subscript"/>
        <sz val="11"/>
        <color theme="1"/>
        <rFont val="Calibri"/>
        <family val="2"/>
        <scheme val="minor"/>
      </rPr>
      <t>P</t>
    </r>
    <r>
      <rPr>
        <sz val="11"/>
        <color theme="1"/>
        <rFont val="Calibri"/>
        <family val="2"/>
        <scheme val="minor"/>
      </rPr>
      <t xml:space="preserve"> x E</t>
    </r>
    <r>
      <rPr>
        <vertAlign val="subscript"/>
        <sz val="11"/>
        <color theme="1"/>
        <rFont val="Calibri"/>
        <family val="2"/>
        <scheme val="minor"/>
      </rPr>
      <t>LU</t>
    </r>
  </si>
  <si>
    <t>Bueiro Tubular</t>
  </si>
  <si>
    <t>13.</t>
  </si>
  <si>
    <t>Equipes de Laboratório de Concreto para OAC</t>
  </si>
  <si>
    <t>BDTC</t>
  </si>
  <si>
    <t>13.1</t>
  </si>
  <si>
    <t>13.2</t>
  </si>
  <si>
    <t>13.3</t>
  </si>
  <si>
    <t>Bueiro Celular</t>
  </si>
  <si>
    <t>13.4</t>
  </si>
  <si>
    <t>BDCC</t>
  </si>
  <si>
    <t>13.5</t>
  </si>
  <si>
    <t>13.6</t>
  </si>
  <si>
    <t>13.7</t>
  </si>
  <si>
    <t>13.8</t>
  </si>
  <si>
    <t>-</t>
  </si>
  <si>
    <t>13.9</t>
  </si>
  <si>
    <t>13.10</t>
  </si>
  <si>
    <t>13.11</t>
  </si>
  <si>
    <t>13.12</t>
  </si>
  <si>
    <t>Total de Equipes de laboratório de Concreto para OAC:</t>
  </si>
  <si>
    <t>* Caso os bueiros sejam adquiridos comercialmente, não deve ser prevista equipe de laboratório</t>
  </si>
  <si>
    <t>14) Equipes de laboratório de concreto para demais obras:</t>
  </si>
  <si>
    <t>14.</t>
  </si>
  <si>
    <t>Equipes de Laboratório de Concreto para Demais Obras</t>
  </si>
  <si>
    <t>14.1</t>
  </si>
  <si>
    <t>14.2</t>
  </si>
  <si>
    <t>14.3</t>
  </si>
  <si>
    <t>14.4</t>
  </si>
  <si>
    <t>14.5</t>
  </si>
  <si>
    <t>Total de Equipes de Laboratório de Concreto para Demais Obras:</t>
  </si>
  <si>
    <t>* Para serviços que necessitem de concretos estruturais em sua composição, e que não se enquadrem naqueles anteriormente discriminados</t>
  </si>
  <si>
    <t>15) Técnico de manejo florestal:</t>
  </si>
  <si>
    <t>Produção Horária (un/h)</t>
  </si>
  <si>
    <r>
      <t>T</t>
    </r>
    <r>
      <rPr>
        <vertAlign val="subscript"/>
        <sz val="11"/>
        <color theme="1"/>
        <rFont val="Calibri"/>
        <family val="2"/>
        <scheme val="minor"/>
      </rPr>
      <t>F</t>
    </r>
  </si>
  <si>
    <r>
      <t>T</t>
    </r>
    <r>
      <rPr>
        <vertAlign val="subscript"/>
        <sz val="11"/>
        <color theme="1"/>
        <rFont val="Calibri"/>
        <family val="2"/>
        <scheme val="minor"/>
      </rPr>
      <t>F</t>
    </r>
    <r>
      <rPr>
        <sz val="11"/>
        <color theme="1"/>
        <rFont val="Calibri"/>
        <family val="2"/>
        <scheme val="minor"/>
      </rPr>
      <t xml:space="preserve"> = Q</t>
    </r>
    <r>
      <rPr>
        <vertAlign val="subscript"/>
        <sz val="11"/>
        <color theme="1"/>
        <rFont val="Calibri"/>
        <family val="2"/>
        <scheme val="minor"/>
      </rPr>
      <t>P</t>
    </r>
    <r>
      <rPr>
        <sz val="11"/>
        <color theme="1"/>
        <rFont val="Calibri"/>
        <family val="2"/>
        <scheme val="minor"/>
      </rPr>
      <t xml:space="preserve"> / (P</t>
    </r>
    <r>
      <rPr>
        <vertAlign val="subscript"/>
        <sz val="11"/>
        <color theme="1"/>
        <rFont val="Calibri"/>
        <family val="2"/>
        <scheme val="minor"/>
      </rPr>
      <t>H</t>
    </r>
    <r>
      <rPr>
        <sz val="11"/>
        <color theme="1"/>
        <rFont val="Calibri"/>
        <family val="2"/>
        <scheme val="minor"/>
      </rPr>
      <t xml:space="preserve"> x 182,49)</t>
    </r>
  </si>
  <si>
    <t>15.</t>
  </si>
  <si>
    <t>Controle e Manejo Florestal</t>
  </si>
  <si>
    <t>técnico x mês</t>
  </si>
  <si>
    <t>15.1</t>
  </si>
  <si>
    <t>15.2</t>
  </si>
  <si>
    <t>15.3</t>
  </si>
  <si>
    <t>Total de Controle e Manejo Florestal:</t>
  </si>
  <si>
    <t>3.9</t>
  </si>
  <si>
    <t>3.10</t>
  </si>
  <si>
    <t>3.11</t>
  </si>
  <si>
    <t>3.12</t>
  </si>
  <si>
    <t>3.13</t>
  </si>
  <si>
    <t>3.14</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</si>
  <si>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</si>
  <si>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</si>
  <si>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</si>
  <si>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</si>
  <si>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</si>
  <si>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</si>
  <si>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</si>
  <si>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</si>
  <si>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</si>
  <si>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</si>
  <si>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</si>
  <si>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</si>
  <si>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</si>
  <si>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</si>
  <si>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</si>
  <si>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</si>
  <si>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</si>
  <si>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</si>
  <si>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</si>
  <si>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</si>
  <si>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</si>
  <si>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</si>
  <si>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</si>
  <si>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</si>
  <si>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</si>
  <si>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</si>
  <si>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</si>
  <si>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</si>
  <si>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</si>
  <si>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</si>
  <si>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5.12</t>
  </si>
  <si>
    <t>5.13</t>
  </si>
  <si>
    <t>5.14</t>
  </si>
  <si>
    <t>8.1.2</t>
  </si>
  <si>
    <t>8.2.2</t>
  </si>
  <si>
    <t>12.4</t>
  </si>
  <si>
    <t>12.5</t>
  </si>
  <si>
    <t>12.6</t>
  </si>
  <si>
    <t>12.7</t>
  </si>
  <si>
    <t>12.8</t>
  </si>
  <si>
    <t>12.9</t>
  </si>
  <si>
    <t>13.13</t>
  </si>
  <si>
    <t>13.14</t>
  </si>
  <si>
    <t>13.15</t>
  </si>
  <si>
    <t>13.16</t>
  </si>
  <si>
    <t>13.17</t>
  </si>
  <si>
    <t>13.18</t>
  </si>
  <si>
    <t>13.19</t>
  </si>
  <si>
    <t>13.20</t>
  </si>
  <si>
    <t>13.21</t>
  </si>
  <si>
    <t>13.22</t>
  </si>
  <si>
    <t>13.23</t>
  </si>
  <si>
    <t>13.24</t>
  </si>
  <si>
    <t>13.25</t>
  </si>
  <si>
    <t>13.26</t>
  </si>
  <si>
    <t>13.27</t>
  </si>
  <si>
    <t>13.28</t>
  </si>
  <si>
    <t>13.29</t>
  </si>
  <si>
    <t>13.30</t>
  </si>
  <si>
    <t>13.32</t>
  </si>
  <si>
    <t>13.33</t>
  </si>
  <si>
    <t>13.34</t>
  </si>
  <si>
    <t>13.35</t>
  </si>
  <si>
    <t>13.36</t>
  </si>
  <si>
    <t>13.37</t>
  </si>
  <si>
    <t>13.39</t>
  </si>
  <si>
    <t>ADMINISTRAÇÃO LOCAL - PARCELA VARIÁVEL (CUSTO)</t>
  </si>
  <si>
    <t>1) Equipe de frente de serviço</t>
  </si>
  <si>
    <t>P9875</t>
  </si>
  <si>
    <t>Encarregado de turma</t>
  </si>
  <si>
    <t>P9804</t>
  </si>
  <si>
    <t>Apontador</t>
  </si>
  <si>
    <t>Total de equipe de frente de serviço:</t>
  </si>
  <si>
    <t>2) Composição de custo do laboratório de solos para terraplenagem</t>
  </si>
  <si>
    <t>Laboratório de Solos para Terraplenagem</t>
  </si>
  <si>
    <t>P9858</t>
  </si>
  <si>
    <t>Laboratorista</t>
  </si>
  <si>
    <t>P9833</t>
  </si>
  <si>
    <t>Auxiliar de laboratório</t>
  </si>
  <si>
    <t>Total do Item Laboratório de Solos para Terraplenagem - Mão de Obra:</t>
  </si>
  <si>
    <t>Total do Item Laboratório de Solos para Terraplenagem - Veículos:</t>
  </si>
  <si>
    <t>Total do Item Laboratório de Solos para Terraplenagem:</t>
  </si>
  <si>
    <t>3) Composição de custo do laboratório de solos para pavimentação</t>
  </si>
  <si>
    <t>Laboratório de Solos para Pavimentação</t>
  </si>
  <si>
    <t>Total do Item Laboratório de Solos para Pavimentação - Mão de Obra:</t>
  </si>
  <si>
    <t>Total do Item Laboratório de Solos para Pavimentação - Veículos:</t>
  </si>
  <si>
    <t>Total do Item Laboratório de Solos para Pavimentação:</t>
  </si>
  <si>
    <t>4) Composição de custo do laboratório de asfalto</t>
  </si>
  <si>
    <t>Laboratório de Asfalto</t>
  </si>
  <si>
    <t>4.1.1</t>
  </si>
  <si>
    <t>4.1.2</t>
  </si>
  <si>
    <t>Total do Item Laboratório de Asfalto - Mão de Obra:</t>
  </si>
  <si>
    <t>4.2.1</t>
  </si>
  <si>
    <t>Total do Item Laboratório de Asfalto - Veículos:</t>
  </si>
  <si>
    <t>Total do Item Laboratório de Asfalto:</t>
  </si>
  <si>
    <t>5) Composição de custo do laboratório de concreto</t>
  </si>
  <si>
    <t>Laboratório de Concreto</t>
  </si>
  <si>
    <t>5.1.1</t>
  </si>
  <si>
    <t>5.1.2</t>
  </si>
  <si>
    <t>Total do Item Laboratório de Concreto - Mão de Obra:</t>
  </si>
  <si>
    <t>5.2.1</t>
  </si>
  <si>
    <t>Total do Item Laboratório de Concreto - Veículos:</t>
  </si>
  <si>
    <t>Total do Item Laboratório de Concreto:</t>
  </si>
  <si>
    <t>6) Composição de custo do manejo florestal</t>
  </si>
  <si>
    <t>Manejo Floretal</t>
  </si>
  <si>
    <t>P9947</t>
  </si>
  <si>
    <t>Técnico florestal</t>
  </si>
  <si>
    <t>Total do Item Manejo Floretal:</t>
  </si>
  <si>
    <t>ADMINISTRAÇÃO LOCAL - MANUTENÇÃO DO CANTEIRO DE OBRAS E ACAMPAMENTOS</t>
  </si>
  <si>
    <t>Composição de custo para manutenção do canteiro de obras e acampamentos</t>
  </si>
  <si>
    <r>
      <t>Quantidade x C</t>
    </r>
    <r>
      <rPr>
        <vertAlign val="subscript"/>
        <sz val="11"/>
        <color theme="1"/>
        <rFont val="Calibri"/>
        <family val="2"/>
        <scheme val="minor"/>
      </rPr>
      <t>AC</t>
    </r>
  </si>
  <si>
    <t>Canteiro Referencial</t>
  </si>
  <si>
    <t>Manutenção do Canteiro de Obras e Acampamentos</t>
  </si>
  <si>
    <t>Área do terreno (m²)</t>
  </si>
  <si>
    <t>Instalações cobertas (m²)</t>
  </si>
  <si>
    <t>P9953</t>
  </si>
  <si>
    <t>Eletricista</t>
  </si>
  <si>
    <t>Áreas descobertas (m²)</t>
  </si>
  <si>
    <t>P9952</t>
  </si>
  <si>
    <t>Pedreiro</t>
  </si>
  <si>
    <t>1.1.3</t>
  </si>
  <si>
    <t>P9954</t>
  </si>
  <si>
    <t>Servente</t>
  </si>
  <si>
    <r>
      <t>C</t>
    </r>
    <r>
      <rPr>
        <vertAlign val="subscript"/>
        <sz val="11"/>
        <color theme="1"/>
        <rFont val="Calibri"/>
        <family val="2"/>
        <scheme val="minor"/>
      </rPr>
      <t>AC</t>
    </r>
    <r>
      <rPr>
        <sz val="11"/>
        <color theme="1"/>
        <rFont val="Calibri"/>
        <family val="2"/>
        <scheme val="minor"/>
      </rPr>
      <t xml:space="preserve"> = AC</t>
    </r>
    <r>
      <rPr>
        <vertAlign val="subscript"/>
        <sz val="11"/>
        <color theme="1"/>
        <rFont val="Calibri"/>
        <family val="2"/>
        <scheme val="minor"/>
      </rPr>
      <t>P</t>
    </r>
    <r>
      <rPr>
        <sz val="11"/>
        <color theme="1"/>
        <rFont val="Calibri"/>
        <family val="2"/>
        <scheme val="minor"/>
      </rPr>
      <t xml:space="preserve"> / AC</t>
    </r>
    <r>
      <rPr>
        <vertAlign val="subscript"/>
        <sz val="11"/>
        <color theme="1"/>
        <rFont val="Calibri"/>
        <family val="2"/>
        <scheme val="minor"/>
      </rPr>
      <t>R</t>
    </r>
  </si>
  <si>
    <t>Total do Item Manutenção do Canteiro de Obras e Acampamentos - Mão de Obra:</t>
  </si>
  <si>
    <r>
      <t>C</t>
    </r>
    <r>
      <rPr>
        <vertAlign val="subscript"/>
        <sz val="11"/>
        <color theme="1"/>
        <rFont val="Calibri"/>
        <family val="2"/>
        <scheme val="minor"/>
      </rPr>
      <t>AC</t>
    </r>
    <r>
      <rPr>
        <sz val="11"/>
        <color theme="1"/>
        <rFont val="Calibri"/>
        <family val="2"/>
        <scheme val="minor"/>
      </rPr>
      <t xml:space="preserve"> representa o coeficiente de proporcionalidade de áreas cobertas;</t>
    </r>
  </si>
  <si>
    <t>Equipamentos</t>
  </si>
  <si>
    <r>
      <t>AC</t>
    </r>
    <r>
      <rPr>
        <vertAlign val="subscript"/>
        <sz val="11"/>
        <color theme="1"/>
        <rFont val="Calibri"/>
        <family val="2"/>
        <scheme val="minor"/>
      </rPr>
      <t>P</t>
    </r>
    <r>
      <rPr>
        <sz val="11"/>
        <color theme="1"/>
        <rFont val="Calibri"/>
        <family val="2"/>
        <scheme val="minor"/>
      </rPr>
      <t xml:space="preserve"> representa a área das instalações cobertas previstas em projeto (m²);</t>
    </r>
  </si>
  <si>
    <t>E9686</t>
  </si>
  <si>
    <t>Caminhão carroceria com guindauto com capacidade de 20 t.m - 136 kW</t>
  </si>
  <si>
    <t>h</t>
  </si>
  <si>
    <r>
      <t>AC</t>
    </r>
    <r>
      <rPr>
        <vertAlign val="subscript"/>
        <sz val="11"/>
        <color theme="1"/>
        <rFont val="Calibri"/>
        <family val="2"/>
        <scheme val="minor"/>
      </rPr>
      <t>R</t>
    </r>
    <r>
      <rPr>
        <sz val="11"/>
        <color theme="1"/>
        <rFont val="Calibri"/>
        <family val="2"/>
        <scheme val="minor"/>
      </rPr>
      <t xml:space="preserve"> representa a área das instalações cobertas referenciais (m²);</t>
    </r>
  </si>
  <si>
    <t>E9669</t>
  </si>
  <si>
    <t>Caminhão tanque com capacidade de 8.000 l - 136 kW</t>
  </si>
  <si>
    <t>1.2.3</t>
  </si>
  <si>
    <t>E9524</t>
  </si>
  <si>
    <t>Motoniveladora - 93 kW</t>
  </si>
  <si>
    <r>
      <t>AC</t>
    </r>
    <r>
      <rPr>
        <vertAlign val="subscript"/>
        <sz val="11"/>
        <color theme="1"/>
        <rFont val="Calibri"/>
        <family val="2"/>
        <scheme val="minor"/>
      </rPr>
      <t>P</t>
    </r>
  </si>
  <si>
    <t>Total do Item Manutenção do Canteiro de Obras e Acampamentos - Equipamentos:</t>
  </si>
  <si>
    <r>
      <t>C</t>
    </r>
    <r>
      <rPr>
        <vertAlign val="subscript"/>
        <sz val="11"/>
        <color theme="1"/>
        <rFont val="Calibri"/>
        <family val="2"/>
        <scheme val="minor"/>
      </rPr>
      <t>AC</t>
    </r>
  </si>
  <si>
    <t>Total do Item Manutenção do Canteiro de Obras e Acampamentos:</t>
  </si>
  <si>
    <t>No caso específico da conservação rodoviária, as reduzidas áreas do canteiro referencial proposto, particularmente em função da utilização de contêineres, restringem a aplicação de qualquer coeficiente de proporcionalidade. Nestas situações, deve-se adotar 50% da equipe mínima de mão de obra e equipamentos prevista para as áreas de canteiro</t>
  </si>
  <si>
    <t>Resumo das parcelas de administração local</t>
  </si>
  <si>
    <t>Parcela Fixa</t>
  </si>
  <si>
    <t>Mão de Obra - Gerência Técnica e Administrativa</t>
  </si>
  <si>
    <t>Total Parcela Fixa:</t>
  </si>
  <si>
    <t>Parcela Vinculada</t>
  </si>
  <si>
    <t>Equipe de Conservação Rodoviária</t>
  </si>
  <si>
    <t>Equipe de Pavimentação</t>
  </si>
  <si>
    <t>Total Parcela Vinculada:</t>
  </si>
  <si>
    <t>Parcela Variável</t>
  </si>
  <si>
    <t>Equipes de Frentes de Serviço</t>
  </si>
  <si>
    <t>Manejo Florestal</t>
  </si>
  <si>
    <t>Total Parcela Variável:</t>
  </si>
  <si>
    <t>Equipe de Manutenção</t>
  </si>
  <si>
    <t>Total Manutenção do Canteiro de Obras e Acampamentos:</t>
  </si>
  <si>
    <t>Despesas diversas</t>
  </si>
  <si>
    <t>Subtotal</t>
  </si>
  <si>
    <t>Despesas Diversas</t>
  </si>
  <si>
    <t>Total da Administração Local</t>
  </si>
  <si>
    <t>BDI</t>
  </si>
  <si>
    <t>Total da Administração Local c/ Incidência do BDI</t>
  </si>
  <si>
    <t>ADMINISTRAÇÃO LOCAL - PARCELA VARIÁVEL (QUANTIDADE) - CPU-001</t>
  </si>
  <si>
    <t>Natureza da Obra</t>
  </si>
  <si>
    <t>Porte da obra</t>
  </si>
  <si>
    <t>Canteiro provisório para obra rodoviária de pequeno porte</t>
  </si>
  <si>
    <t>Fatores de Equivalência</t>
  </si>
  <si>
    <t>k1</t>
  </si>
  <si>
    <t>k2</t>
  </si>
  <si>
    <t>k3 - fator de ajuste da distância do canteiro aos centros fornecedores</t>
  </si>
  <si>
    <t>CMCC</t>
  </si>
  <si>
    <t>ID</t>
  </si>
  <si>
    <t>Tipo</t>
  </si>
  <si>
    <t>Coef.</t>
  </si>
  <si>
    <t>Dimensionamento das Áreas Variáveis</t>
  </si>
  <si>
    <t>Áreas Fixas</t>
  </si>
  <si>
    <t>Fatores de Equivalência de Áreas</t>
  </si>
  <si>
    <t>Relação entre áreas cobertas edificadas e as áreas totais dos terrenos</t>
  </si>
  <si>
    <r>
      <t xml:space="preserve">CCO = [(k1 x k2 x k3 x </t>
    </r>
    <r>
      <rPr>
        <sz val="11"/>
        <color theme="1"/>
        <rFont val="Calibri"/>
        <family val="2"/>
      </rPr>
      <t>ΣAC x FEAC) + (ΣAD x FEAD)] x CMCC + CII</t>
    </r>
  </si>
  <si>
    <t>Custo Total do Canteiro Central (CCP)</t>
  </si>
  <si>
    <t>Pequeno</t>
  </si>
  <si>
    <t>Médio</t>
  </si>
  <si>
    <t>Grande</t>
  </si>
  <si>
    <t>Descrição dos Serviços</t>
  </si>
  <si>
    <t>Instalações Cobertas</t>
  </si>
  <si>
    <t>FEAC</t>
  </si>
  <si>
    <t>Canteiro Provisório</t>
  </si>
  <si>
    <t>Canteiro Permanente</t>
  </si>
  <si>
    <t>Canteiro de Obras</t>
  </si>
  <si>
    <t>Leito Natural</t>
  </si>
  <si>
    <t>Revestimento Primário</t>
  </si>
  <si>
    <t>Rodovia Pavimentada</t>
  </si>
  <si>
    <t>LN</t>
  </si>
  <si>
    <t>Reves. Primário</t>
  </si>
  <si>
    <t>Pav.</t>
  </si>
  <si>
    <t>SINAPI</t>
  </si>
  <si>
    <t>Nmo</t>
  </si>
  <si>
    <t>Nº de func de mão de obra ordinária no mês de pico</t>
  </si>
  <si>
    <t>Instalações cobertas</t>
  </si>
  <si>
    <t>Equações</t>
  </si>
  <si>
    <t>Área (m²)</t>
  </si>
  <si>
    <t>Instalação</t>
  </si>
  <si>
    <t>Instalações</t>
  </si>
  <si>
    <t>Área de Ref. (m²)</t>
  </si>
  <si>
    <t>FEAC (%)</t>
  </si>
  <si>
    <t>Áreas Equivalentes (m²)</t>
  </si>
  <si>
    <t>Porte da Obra</t>
  </si>
  <si>
    <t>CCO - custo total do canteiro de obras e de suas instalações industriais</t>
  </si>
  <si>
    <t>Construção rodoviária</t>
  </si>
  <si>
    <t>Até 15 km</t>
  </si>
  <si>
    <t>De 15 a 30 km</t>
  </si>
  <si>
    <t>Acima de 30 km</t>
  </si>
  <si>
    <t>Limpeza mecanizada da camada vegetal</t>
  </si>
  <si>
    <t>Escritório e seção técnica</t>
  </si>
  <si>
    <t>Construção e restauração rodoviária de pequeno ou médio porte</t>
  </si>
  <si>
    <t>fator k3</t>
  </si>
  <si>
    <t>1 + 0,0014 x DT</t>
  </si>
  <si>
    <t>1 + 0,0009 x DT</t>
  </si>
  <si>
    <t>1 + 0,0008 x DT</t>
  </si>
  <si>
    <t>CC 01</t>
  </si>
  <si>
    <t>Canteiro Central - DT</t>
  </si>
  <si>
    <t>Npv</t>
  </si>
  <si>
    <t>Nº de func da parcela variável da adm local no mês de pico</t>
  </si>
  <si>
    <t>Ae-st = 57,95 + 4,5 x Npf</t>
  </si>
  <si>
    <t>Almoxarifado</t>
  </si>
  <si>
    <t>k1 - fator de ajuste do padrão de construção</t>
  </si>
  <si>
    <t>Custo Total da Instalação de Canteiro de Obras (CCO)</t>
  </si>
  <si>
    <t>Obra:</t>
  </si>
  <si>
    <t>Expurgo de jazida</t>
  </si>
  <si>
    <t>Alojamentos</t>
  </si>
  <si>
    <t>Adotado</t>
  </si>
  <si>
    <t>Construção e restauração rodoviária de grande porte</t>
  </si>
  <si>
    <t>Cálculo</t>
  </si>
  <si>
    <t>Npf</t>
  </si>
  <si>
    <t>Nº de func da parcela fixa da adm local</t>
  </si>
  <si>
    <t>Refeitório e cozinha</t>
  </si>
  <si>
    <t>Ar-c = 1,55 x 50%Nmax</t>
  </si>
  <si>
    <t>Depósito de cimento</t>
  </si>
  <si>
    <t>k2 - fator de mobiliário</t>
  </si>
  <si>
    <t>CCO = CCP</t>
  </si>
  <si>
    <t>Regularização do subleito</t>
  </si>
  <si>
    <t>Residências</t>
  </si>
  <si>
    <t>Conservação rodoviária</t>
  </si>
  <si>
    <t>Total k3</t>
  </si>
  <si>
    <t>Npf-v</t>
  </si>
  <si>
    <t>Nº de func das parcelas fixas e vinculada da adm local</t>
  </si>
  <si>
    <t>Aal = 3,11 x 50% (Nmo + Npv)</t>
  </si>
  <si>
    <t>Oficina</t>
  </si>
  <si>
    <t>OBS: valor sem BDI</t>
  </si>
  <si>
    <t>Reforço do subleito com material de jazida</t>
  </si>
  <si>
    <t>Construção ou recuperação, reforço e alargamento de obras de arte especiais de pequeno porte</t>
  </si>
  <si>
    <t>Nfa</t>
  </si>
  <si>
    <t>Nº de func alojados no canteiro</t>
  </si>
  <si>
    <t>Banheiros e vestiários</t>
  </si>
  <si>
    <t>Ab-v = 0,77 x (Nmo + Npv)</t>
  </si>
  <si>
    <t>Topografia</t>
  </si>
  <si>
    <t>Área total de referência do terreno (m²)</t>
  </si>
  <si>
    <t>AC - área das edificações consideradas cobertas e com vedação lateral</t>
  </si>
  <si>
    <t>Lastro de brita comercial com espalhamento mecânico</t>
  </si>
  <si>
    <t>Banheiros e vestiário</t>
  </si>
  <si>
    <t>Construção ou recuperação, reforço e alargamento de obras de arte especiais de médio ou grande porte</t>
  </si>
  <si>
    <t>Nmax</t>
  </si>
  <si>
    <t>Nº máximo de func</t>
  </si>
  <si>
    <t>Ambulatório</t>
  </si>
  <si>
    <t>Aamb = 0,25 x Nmax</t>
  </si>
  <si>
    <t>Guarita</t>
  </si>
  <si>
    <t>FEAC - fatores de equivalência de áreas cobertas das instalações</t>
  </si>
  <si>
    <t>Locação de obra</t>
  </si>
  <si>
    <t>Construção ferroviária</t>
  </si>
  <si>
    <t>Área de recreação</t>
  </si>
  <si>
    <t>Aar = 1,5 x 50%Nfa</t>
  </si>
  <si>
    <t>Total (m²)</t>
  </si>
  <si>
    <t>Áreas Descobertas (m²)</t>
  </si>
  <si>
    <t>AD - áreas descobertas ou sem vedação lateral</t>
  </si>
  <si>
    <t>Meio fio de concreto - MFC 06 com areia e brita comerciais - fôrma de madeira</t>
  </si>
  <si>
    <t>Ares = 8,46 x Npf-v</t>
  </si>
  <si>
    <t>CII - custo especifíco das instalações industriais</t>
  </si>
  <si>
    <t>Plantio de mudas arbustivas de porte de 50,0 cm em covas de 0,40 x 0,40 x 0,40 m</t>
  </si>
  <si>
    <t>Sala de topografia</t>
  </si>
  <si>
    <t>FEAD</t>
  </si>
  <si>
    <t>CMCC - custo médio da construção civil por m² - SINAPI</t>
  </si>
  <si>
    <t>Cerca com 4 fios de arame farpado e mourão de madeira a cada 2,5 m</t>
  </si>
  <si>
    <t>Laboratórios</t>
  </si>
  <si>
    <t>Escritório e seção técnica em tábua de pinho - com reaproveitamento</t>
  </si>
  <si>
    <t>Almoxarifado em barracão em tábua de pinho - com reaproveitamento</t>
  </si>
  <si>
    <t>Depósito de cimento em barracão em tábua de pinho - com reaproveitamento</t>
  </si>
  <si>
    <t>Central de armaduras em barracão em compensado de 10 mm - com reaproveitamento</t>
  </si>
  <si>
    <t>Refeitório e cozinha em barracão em tábua de pinho - com reaproveitamento</t>
  </si>
  <si>
    <t>FEAD médio (pág. 95)</t>
  </si>
  <si>
    <t>Alojamentos barracão em tábua de pinho - com reaproveitamento</t>
  </si>
  <si>
    <t>Banheiros e vestiários em barracão em tábua de pinho - com reaproveitamento</t>
  </si>
  <si>
    <t>Oficina em barracão em tábua de pinho - com reaproveitamento</t>
  </si>
  <si>
    <t>Ambulatório em barracão em tábua de pinho - com reaproveitamento</t>
  </si>
  <si>
    <t>Rampa de lavagem - inclusive demolição</t>
  </si>
  <si>
    <t>Sistema separador de água e óleo</t>
  </si>
  <si>
    <t>Equipe de topografia em barracão em tábua de pinho - com reaproveitamento</t>
  </si>
  <si>
    <t>Posto de combustível - tipo I</t>
  </si>
  <si>
    <t>Carpintaria em barracão em tábua de pinho - com reaproveitamento</t>
  </si>
  <si>
    <t>Área de recreação em barracão em tábua de pinho - com reaproveitamento</t>
  </si>
  <si>
    <t>Guarita em barracão em tábua de pinho - com reaproveitamento</t>
  </si>
  <si>
    <t>Residências em barracão em tábua de pinho - com reaproveitamento</t>
  </si>
  <si>
    <t>Demolição de construções provisórias em madeira - com reaproveitamento</t>
  </si>
  <si>
    <t>Demolição de construções provisórias sem fechamento lateral - com reaproveitamento</t>
  </si>
  <si>
    <t>46 km</t>
  </si>
  <si>
    <t>ABC DE MÃO DE OBRA</t>
  </si>
  <si>
    <t>Unid</t>
  </si>
  <si>
    <t>Qtde</t>
  </si>
  <si>
    <t>Custo Unit</t>
  </si>
  <si>
    <t>Valor</t>
  </si>
  <si>
    <t>% Acum</t>
  </si>
  <si>
    <t>Horas Mensais</t>
  </si>
  <si>
    <t>Prazo da Obra (meses)</t>
  </si>
  <si>
    <t xml:space="preserve">BARRA DE ACO CHATO, RETANGULAR, 25,4 MM X 4,76 MM (L X E), 0,94 KG/M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</si>
  <si>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</si>
  <si>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</si>
  <si>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</si>
  <si>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GANCHO CHATO EM ACO GALVANIZADO, L = 110 MM, RECOBRIMENTO = 100MM, SECAO 1/8 X 1/2" (3 MM X 12 MM), PARA FIXAR TELHA DE FIBROCIMENTO ONDULADA                                                                                                                                                                                                                                                                                                                                                             </t>
  </si>
  <si>
    <t xml:space="preserve">HASTE RETA DE ACO GALVANIZADO, H = *30* CM, BASE RETANGULAR, PARA FIXACAO DE CONCERTINA SIMPLES DE 30 CM (NAO INCLUI OS FIXADORES)                                                                                                                                                                                                                                                                                                                                                                        </t>
  </si>
  <si>
    <t xml:space="preserve">JOELHO/COTOVELO 90 GRAUS, ROSCA FEMEA MOVEL, METALICO, PARA CONEXAO COM ANEL DESLIZANTE, DN 20 MM X 3/4",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</si>
  <si>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</si>
  <si>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</si>
  <si>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</si>
  <si>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</si>
  <si>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</si>
  <si>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</si>
  <si>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</si>
  <si>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AUTOATARRAXANTE, CABECA CHATA, FENDA SIMPLES, EM ACO ZINCADO, 1/4" (6,35 MM) X 25 MM                                                                                                                                                                                                                                                                                                                                                                                                            </t>
  </si>
  <si>
    <t xml:space="preserve">PORTA DE ABRIR EM ACO, TIPO VENEZIANA, 90 X 210 CM, COM FUNDO ANTICORROSIVO / PRIMER DE PROTECAO, INCLUI FECHADURA, MACANETA E PARAFUSOS, SEM GUARNICAO/ALIZAR/VISTA                                                                                                                                                                                                                                                                                                                                      </t>
  </si>
  <si>
    <t xml:space="preserve">SUPORTE PARA CALHA DE 150 MM EM ACO GALVANIZADO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</si>
  <si>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</si>
  <si>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</si>
  <si>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</si>
  <si>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</si>
  <si>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D400 CARGA MAX. 40 T, REDONDO, TAMPA 600 MM (COM INSCRICAO EM RELEVO DO TIPO DE REDE)                                                                                                                                                                                                                                                                                                                                                                     </t>
  </si>
  <si>
    <t xml:space="preserve">TORNEIRA ELETRICA DE PAREDE, PLASTICA, BICA ALTA, PARA COZINHA, 5500 W (110/220 V)                                                                                                                                                                                                                                                                                                                                                                                                                        </t>
  </si>
  <si>
    <t>Encarregado</t>
  </si>
  <si>
    <t>Calceteiro</t>
  </si>
  <si>
    <t>Carpinteiro</t>
  </si>
  <si>
    <t>Ajudante de armador</t>
  </si>
  <si>
    <t>Armador</t>
  </si>
  <si>
    <t>Montador</t>
  </si>
  <si>
    <t>Ajudante de Carpinteiro</t>
  </si>
  <si>
    <t>4.1.3</t>
  </si>
  <si>
    <t>4.1.4</t>
  </si>
  <si>
    <t>4.1.5</t>
  </si>
  <si>
    <t>4.1.6</t>
  </si>
  <si>
    <t>4.1.7</t>
  </si>
  <si>
    <t>4.1.8</t>
  </si>
  <si>
    <t>4.1.9</t>
  </si>
  <si>
    <t>4.1.10</t>
  </si>
  <si>
    <t>4.1.11</t>
  </si>
  <si>
    <t>4.1.12</t>
  </si>
  <si>
    <t>4.1.13</t>
  </si>
  <si>
    <t>4.1.14</t>
  </si>
  <si>
    <t>4.1.15</t>
  </si>
  <si>
    <t>4.1.16</t>
  </si>
  <si>
    <t>4.1.17</t>
  </si>
  <si>
    <t>4.1.18</t>
  </si>
  <si>
    <t>4.1.19</t>
  </si>
  <si>
    <t>4.1.20</t>
  </si>
  <si>
    <t>4.1.21</t>
  </si>
  <si>
    <t>4.1.22</t>
  </si>
  <si>
    <t>4.1.23</t>
  </si>
  <si>
    <t>4.1.24</t>
  </si>
  <si>
    <t>4.1.25</t>
  </si>
  <si>
    <t>4.1.26</t>
  </si>
  <si>
    <t>4.1.27</t>
  </si>
  <si>
    <t>6.9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</si>
  <si>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</si>
  <si>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</si>
  <si>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</si>
  <si>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</si>
  <si>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</si>
  <si>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</si>
  <si>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</si>
  <si>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</si>
  <si>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</si>
  <si>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</si>
  <si>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</si>
  <si>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</si>
  <si>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</si>
  <si>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</si>
  <si>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</si>
  <si>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</si>
  <si>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</si>
  <si>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</si>
  <si>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</si>
  <si>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</si>
  <si>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</si>
  <si>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</si>
  <si>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</si>
  <si>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</si>
  <si>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</si>
  <si>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</si>
  <si>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</si>
  <si>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</si>
  <si>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</si>
  <si>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</si>
  <si>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</si>
  <si>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</si>
  <si>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</si>
  <si>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</si>
  <si>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</si>
  <si>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</si>
  <si>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</si>
  <si>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</si>
  <si>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</si>
  <si>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</si>
  <si>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</si>
  <si>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</si>
  <si>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</si>
  <si>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</si>
  <si>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</si>
  <si>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</si>
  <si>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</si>
  <si>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</si>
  <si>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</si>
  <si>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</si>
  <si>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</si>
  <si>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</si>
  <si>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</si>
  <si>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</si>
  <si>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</si>
  <si>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</si>
  <si>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7.1.1</t>
  </si>
  <si>
    <t>7.1.2</t>
  </si>
  <si>
    <t>7.1.4</t>
  </si>
  <si>
    <t>7.1.5</t>
  </si>
  <si>
    <t>7.1.6</t>
  </si>
  <si>
    <t>7.2.1</t>
  </si>
  <si>
    <t>7.2.2</t>
  </si>
  <si>
    <t>8.3</t>
  </si>
  <si>
    <t>11.1.1</t>
  </si>
  <si>
    <t>11.1.2</t>
  </si>
  <si>
    <t>11.1.3</t>
  </si>
  <si>
    <t>11.1.4</t>
  </si>
  <si>
    <t>11.2.1</t>
  </si>
  <si>
    <t>11.2.2</t>
  </si>
  <si>
    <t>11.2.3</t>
  </si>
  <si>
    <t>11.2.4</t>
  </si>
  <si>
    <t>11.3.1</t>
  </si>
  <si>
    <t>11.3.2</t>
  </si>
  <si>
    <t>11.3.3</t>
  </si>
  <si>
    <t>11.3.4</t>
  </si>
  <si>
    <t>11.4</t>
  </si>
  <si>
    <t>11.4.1</t>
  </si>
  <si>
    <t>11.4.2</t>
  </si>
  <si>
    <t>11.4.3</t>
  </si>
  <si>
    <t>11.4.4</t>
  </si>
  <si>
    <t>11.5</t>
  </si>
  <si>
    <t>11.5.1</t>
  </si>
  <si>
    <t>11.5.2</t>
  </si>
  <si>
    <t>11.5.3</t>
  </si>
  <si>
    <t>11.5.4</t>
  </si>
  <si>
    <t>PREFEITURA MUNICIPAL DE BRUMADINHO</t>
  </si>
  <si>
    <t>MG 040 - CEP: 35460-000</t>
  </si>
  <si>
    <t>12 MESES</t>
  </si>
  <si>
    <t>BRUMADINHO</t>
  </si>
  <si>
    <t>5 MÊS</t>
  </si>
  <si>
    <t>6 MÊS</t>
  </si>
  <si>
    <t>7 MÊS</t>
  </si>
  <si>
    <t>8 MÊS</t>
  </si>
  <si>
    <t>9 MÊS</t>
  </si>
  <si>
    <t>10 MÊS</t>
  </si>
  <si>
    <t>11 MÊS</t>
  </si>
  <si>
    <t>12 MÊS</t>
  </si>
  <si>
    <t>CPU-013</t>
  </si>
  <si>
    <t>CPU-014</t>
  </si>
  <si>
    <t>MOBILIZAÇÃO</t>
  </si>
  <si>
    <t>DESMOBILIZAÇÃO</t>
  </si>
  <si>
    <t>km</t>
  </si>
  <si>
    <t>V:</t>
  </si>
  <si>
    <t>km/h</t>
  </si>
  <si>
    <t>CÓDIGO</t>
  </si>
  <si>
    <t>A - EQUIPAMENTOS</t>
  </si>
  <si>
    <t>K</t>
  </si>
  <si>
    <t>FU</t>
  </si>
  <si>
    <t>Equipam.</t>
  </si>
  <si>
    <t>R$/h</t>
  </si>
  <si>
    <t xml:space="preserve">DMT: </t>
  </si>
  <si>
    <t>EQRO-31833</t>
  </si>
  <si>
    <t>Escavadeira hidráulica sobre esteiras com caçamba com capacidade de 1,40 m³ - 118 kW - SICOR</t>
  </si>
  <si>
    <t>E9666</t>
  </si>
  <si>
    <t>EQRO-31837</t>
  </si>
  <si>
    <t>Caminhão basculante com capacidade de 12 m³ - 188 Kw - SICOR</t>
  </si>
  <si>
    <t>EQRO-31971</t>
  </si>
  <si>
    <t>Trator sobre esteiras com lâmina - 269 kW - SICOR</t>
  </si>
  <si>
    <t>E9018</t>
  </si>
  <si>
    <t>EQRO-32136</t>
  </si>
  <si>
    <t>Caminhão tanque com capacidade de 10.000 l - 188 kW - SICOR</t>
  </si>
  <si>
    <t>EQRO-32141</t>
  </si>
  <si>
    <t>Motoniveladora - 147 kW - SICOR</t>
  </si>
  <si>
    <t>E9665</t>
  </si>
  <si>
    <t>EQRO-32143</t>
  </si>
  <si>
    <t>Rolo compactador pé de carneiro vibratório autopropelido por pneus de 10,8 t - 97 kW - SICOR</t>
  </si>
  <si>
    <t>EQRO-32133</t>
  </si>
  <si>
    <t>Trator agrícola sobre pneus - 77 kW - SICOR</t>
  </si>
  <si>
    <t>Caminhão Distribuidor de Água capacidade de 10000 litros</t>
  </si>
  <si>
    <t>Motoniveladora Articulada capacidade de 100 a 145 HP</t>
  </si>
  <si>
    <t>Rolo Comp Pneumatico Autopropelido capacidade de 21,0 a 26,5 ton MULLER AP - 26 NICAMAQUI</t>
  </si>
  <si>
    <t>Rolo Compactador Pé-de-Carneiro Auto-propelido sem tração no cilindro IMPAC. DIN. 15,1 a 25,0 ton</t>
  </si>
  <si>
    <t>EQRO-30633</t>
  </si>
  <si>
    <t>Trator de Pneus 4 x 4 Potencia de 81 a 90 HP</t>
  </si>
  <si>
    <t>EQRO-30626</t>
  </si>
  <si>
    <t>Caminhão Distribuidor de Asfalto capacidade de 5000 litros</t>
  </si>
  <si>
    <t>EQRO-30632</t>
  </si>
  <si>
    <t>Tanque Para Material Betuminoso com serpentina capacidade 20000 L</t>
  </si>
  <si>
    <t>E9762</t>
  </si>
  <si>
    <t>Rolo compactador de pneus autopropelido de 27 t - 85 Kw</t>
  </si>
  <si>
    <t>E9681</t>
  </si>
  <si>
    <t>Rolo compactador liso tandem vibratório autopropelido de 10,4 t - 82 kW</t>
  </si>
  <si>
    <t>E9545</t>
  </si>
  <si>
    <t>Vibroacabadora de asfalto sobre esteiras - 82 kW</t>
  </si>
  <si>
    <t>Caminhão basculante 14 m3, com cavalo mecânico de capacidade máxima de tração combinado de 36000 kg, potência 286 cv, inclusive semireboque com caçamba metálica</t>
  </si>
  <si>
    <t>Retroescavadeira com carregador frontal - capacidade até 1,0 m³ 4 x 2</t>
  </si>
  <si>
    <t>E9660</t>
  </si>
  <si>
    <t>Guindaste móvel sobre esteiras com capacidade de 40 t - 186 kW</t>
  </si>
  <si>
    <t>EQRO-30133</t>
  </si>
  <si>
    <t>Carregadeira de Pneus Articulada Aspiração natural capacidade de 1,73 a 2,00 m³</t>
  </si>
  <si>
    <t>EQRO-30700</t>
  </si>
  <si>
    <t>Trator de Esteiras com Lâmina sem Escarificador potencia de 135 a 190 HP</t>
  </si>
  <si>
    <t>E9687</t>
  </si>
  <si>
    <t>Caminhão carroceria com capacidade de 5 t - 115 Kw</t>
  </si>
  <si>
    <t>EQRO-30683</t>
  </si>
  <si>
    <t>Máquina de Pintar Faixas a Diesel, 59 HP, 3 Pistolas</t>
  </si>
  <si>
    <t>EQRO-17597</t>
  </si>
  <si>
    <t>Caminhão Ford CARGO 1419 com guindauto com capacidade de 20 t, carroceria de 4 t - 136 kW acoplado bate estaca hidráulico para defensas</t>
  </si>
  <si>
    <t>E9526</t>
  </si>
  <si>
    <t>Retroescavadeira de pneus - capacidade da caçamba da pá-carregadeira de 0,76 m³ e da</t>
  </si>
  <si>
    <t>PROJETO DE ENGENHARIA RODOVIÁRIA PARA MELHORAMENTOS E PAVIMENTAÇÃO - MG 040 - TRECHO: BRUMADINHO - BONFIM</t>
  </si>
  <si>
    <t>9.1.2</t>
  </si>
  <si>
    <t>9.1.3</t>
  </si>
  <si>
    <t>9.1.4</t>
  </si>
  <si>
    <t>9.1.5</t>
  </si>
  <si>
    <t>9.1.6</t>
  </si>
  <si>
    <t>9.1.7</t>
  </si>
  <si>
    <t>9.2.3</t>
  </si>
  <si>
    <t>9.2.4</t>
  </si>
  <si>
    <t>9.2.5</t>
  </si>
  <si>
    <t>9.2.6</t>
  </si>
  <si>
    <t>9.3</t>
  </si>
  <si>
    <t>9.3.1</t>
  </si>
  <si>
    <t>9.3.2</t>
  </si>
  <si>
    <t>9.3.3</t>
  </si>
  <si>
    <t>9.3.4</t>
  </si>
  <si>
    <t>9.3.5</t>
  </si>
  <si>
    <t>9.3.6</t>
  </si>
  <si>
    <t>9.4</t>
  </si>
  <si>
    <t>9.4.1</t>
  </si>
  <si>
    <t>9.4.2</t>
  </si>
  <si>
    <t>9.4.3</t>
  </si>
  <si>
    <t>9.4.4</t>
  </si>
  <si>
    <t>9.4.5</t>
  </si>
  <si>
    <t>9.4.6</t>
  </si>
  <si>
    <t>9.5</t>
  </si>
  <si>
    <t>9.5.1</t>
  </si>
  <si>
    <t>9.5.2</t>
  </si>
  <si>
    <t>9.5.3</t>
  </si>
  <si>
    <t>9.5.4</t>
  </si>
  <si>
    <t>9.5.5</t>
  </si>
  <si>
    <t>9.5.6</t>
  </si>
  <si>
    <t>9.5.7</t>
  </si>
  <si>
    <t>9.5.8</t>
  </si>
  <si>
    <t>10.1.1</t>
  </si>
  <si>
    <t>10.1.2</t>
  </si>
  <si>
    <t>10.1.3</t>
  </si>
  <si>
    <t>10.1.4</t>
  </si>
  <si>
    <t>10.2.1</t>
  </si>
  <si>
    <t>10.2.2</t>
  </si>
  <si>
    <t>10.2.3</t>
  </si>
  <si>
    <t>10.2.4</t>
  </si>
  <si>
    <t>10.3.1</t>
  </si>
  <si>
    <t>10.3.2</t>
  </si>
  <si>
    <t>10.3.3</t>
  </si>
  <si>
    <t>10.3.4</t>
  </si>
  <si>
    <t>10.4.1</t>
  </si>
  <si>
    <t>10.4.2</t>
  </si>
  <si>
    <t>10.4.3</t>
  </si>
  <si>
    <t>10.4.4</t>
  </si>
  <si>
    <t>10.5.1</t>
  </si>
  <si>
    <t>10.5.2</t>
  </si>
  <si>
    <t>10.5.3</t>
  </si>
  <si>
    <t>10.5.4</t>
  </si>
  <si>
    <t>10.5.5</t>
  </si>
  <si>
    <t>OBRAS DE ARTE ESPECIAIS - RIBEIRÃO ÁGUAS CLARAS - ESTACA 152 + 0,00</t>
  </si>
  <si>
    <t>10.2.5</t>
  </si>
  <si>
    <t>10.2.6</t>
  </si>
  <si>
    <t>10.3.5</t>
  </si>
  <si>
    <t>10.3.6</t>
  </si>
  <si>
    <t>10.4.5</t>
  </si>
  <si>
    <t>10.4.6</t>
  </si>
  <si>
    <t>10.5.6</t>
  </si>
  <si>
    <t>10.5.7</t>
  </si>
  <si>
    <t>10.5.8</t>
  </si>
  <si>
    <t>2.9</t>
  </si>
  <si>
    <t>2.10</t>
  </si>
  <si>
    <t>2.11</t>
  </si>
  <si>
    <t>11.6</t>
  </si>
  <si>
    <t>11.6.1</t>
  </si>
  <si>
    <t>11.6.2</t>
  </si>
  <si>
    <t>11.6.3</t>
  </si>
  <si>
    <t>11.6.4</t>
  </si>
  <si>
    <t>11.7</t>
  </si>
  <si>
    <t>11.7.1</t>
  </si>
  <si>
    <t>11.7.2</t>
  </si>
  <si>
    <t>11.7.3</t>
  </si>
  <si>
    <t>11.7.4</t>
  </si>
  <si>
    <t>11.8</t>
  </si>
  <si>
    <t>11.8.1</t>
  </si>
  <si>
    <t>11.8.2</t>
  </si>
  <si>
    <t>11.8.3</t>
  </si>
  <si>
    <t>11.8.4</t>
  </si>
  <si>
    <t>José Henrique Resende Baesse
Engenheiro Civil
CREA MG 053341/D</t>
  </si>
  <si>
    <t>R.T do Orçamento</t>
  </si>
  <si>
    <t>Raquel de Amorim Zago
Engenheira Civil
CREA MG 227533/D</t>
  </si>
  <si>
    <t>Autoria do Orçamento</t>
  </si>
  <si>
    <t>DESTOCAMENTO E AFASTAMENTO DE REMANESCENTE ARBÓREO, INCLUSIVE TRANSPORTE COM RETIRADA DO MATERIAL DESTOCADO (EM CAÇAMBA)</t>
  </si>
  <si>
    <t>ALVENARIA DE ELEMENTO VAZADO,  COBOGÓ DE CONCRETO (20X40)CM, ESP. 10CM, TIPO VENEZIANA COM ACABAMENTO APARENTE, INCLUSIVE ARGAMASSA PARA ASSENTAMENTO</t>
  </si>
  <si>
    <t>ALVENARIA DE ELEMENTO VAZADO, COBOGÓ CERÂMICO (18X18)CM, ESP. 7CM, COM ACABAMENTO APARENTE, INCLUSIVE ARGAMASSA PARA ASSENTAMENTO</t>
  </si>
  <si>
    <t>ALVENARIA DE ELEMENTO VAZADO DE VIDRO,  BLOCO DE VIDRO (10X20)CM, ESP. 10CM, TIPO CAPELA, INCLUSIVE ARGAMASSA PARA ASSENTAMENTO E REJUNTAMENTO</t>
  </si>
  <si>
    <t>ALVENARIA DE ELEMENTO VAZADO DE VIDRO,  BLOCO DE VIDRO (10X20)CM, ESP. 10CM, TIPO RIO, INCLUSIVE ARGAMASSA PARA ASSENTAMENTO E REJUNTAMENTO</t>
  </si>
  <si>
    <t>ALVENARIA DE VEDAÇÃO COM BLOCO DE VIDRO (19X19)CM, ESP. 8CM, TIPO ONDULADO, INCLUSIVE ARGAMASSA PARA ASSENTAMENTO E REJUTAMENTO</t>
  </si>
  <si>
    <t>ASSENTAMENTO DE JANELA METÁLICA DE AÇO OU FERRO, TIPO BASCULANTE OU FIXA, EXCLUSIVE FORNECIMENTO</t>
  </si>
  <si>
    <t>ASSENTAMENTO DE JANELA METÁLICA DE AÇO OU FERRO, TIPO DE CORRER OU MÁXIM-AR, EXCLUSIVE FORNECIMENTO</t>
  </si>
  <si>
    <t>ASSENTAMENTO DE PORTA METÁLICA DE AÇO OU FERRO, COM UMA (1) OU DUAS (2) FOLHAS, EXCLUSIVE FORNECIMENTO</t>
  </si>
  <si>
    <t xml:space="preserve">FORNECIMENTO DE GRADE FIXA DE FERRO, PARA PROTEÇÃO DE JANELA, INCLUSIVE ASSENTAMENTO E ACESSÓRIOS
</t>
  </si>
  <si>
    <t>PORTA EM ALUMÍNIO COMPLETA, DIMENSÃO (120X210)CM, TIPO DE CORRER, COM DUAS (2) FOLHAS, LINHA 25/SUPREMA, ACABAMENTO ANODIZADO NATURAL, INCLUSIVE PERFIS, VIDRO, FERRAGENS E INSTALAÇÃO</t>
  </si>
  <si>
    <t>PORTA EM ALUMÍNIO COMPLETA, DIMENSÃO (140X210)CM, TIPO DE CORRER, COM DUAS (2) FOLHAS, LINHA 25/SUPREMA, ACABAMENTO ANODIZADO NATURAL, INCLUSIVE PERFIS, VIDRO, FERRAGENS E INSTALAÇÃO</t>
  </si>
  <si>
    <t>PORTA EM ALUMÍNIO COMPLETA, DIMENSÃO (160X210)CM, TIPO DE CORRER, COM DUAS (2) FOLHAS, LINHA 25/SUPREMA, ACABAMENTO ANODIZADO NATURAL, INCLUSIVE PERFIS, VIDRO, FERRAGENS E INSTALAÇÃO</t>
  </si>
  <si>
    <t>PORTA VENEZIANA EM ALUMÍNIO COMPLETA, DIMENSÃO (60X210)CM, TIPO DE ABRIR, COM UMA (1) FOLHA, LINHA 25/SUPREMA, ACABAMENTO ANODIZADO NATURAL, INCLUSIVE PERFIS, FERRAGENS E INSTALAÇÃO</t>
  </si>
  <si>
    <t>PORTA VENEZIANA EM ALUMÍNIO COMPLETA, DIMENSÃO (70X210)CM, TIPO DE ABRIR, COM UMA (1) FOLHA, LINHA 25/SUPREMA, ACABAMENTO ANODIZADO NATURAL, INCLUSIVE PERFIS, FERRAGENS E INSTALAÇÃO</t>
  </si>
  <si>
    <t>PORTA VENEZIANA EM ALUMÍNIO COMPLETA, DIMENSÃO (80X210)CM, TIPO DE ABRIR, COM UMA (1) FOLHA, LINHA 25/SUPREMA, ACABAMENTO ANODIZADO NATURAL, INCLUSIVE PERFIS, FERRAGENS E INSTALAÇÃO</t>
  </si>
  <si>
    <t>PORTA VENEZIANA EM ALUMÍNIO COMPLETA, DIMENSÃO (90X210)CM, TIPO DE ABRIR, COM UMA (1) FOLHA, LINHA 25/SUPREMA, ACABAMENTO ANODIZADO NATURAL, INCLUSIVE PERFIS, FERRAGENS E INSTALAÇÃO</t>
  </si>
  <si>
    <t>ASSENTAMENTO DE GRADIL OU PORTÃO METÁLICO DE AÇO OU FERRO, EXCLUSIVE FORNECIMENTO</t>
  </si>
  <si>
    <t>PORTÃO EM CHAPA DE AÇO GALVANIZADO, TIPO LAMBRIL, ESP. 1,25MM (GSG-18), COM REQUADRO EM TUBO DE AÇO (50X30)MM, ESP. 1,25MM, EXCLUSIVE CADEADO E PINTURA</t>
  </si>
  <si>
    <t>FORNECIMENTO DE VISOR (30X20)CM DE VIDRO EM CRISTAL INCOLOR FIXO, ESP. 4MM, INCLUSIVE MOLDURA DE MADEIRA</t>
  </si>
  <si>
    <t>ED-33843</t>
  </si>
  <si>
    <t>CAIBRO DE MADEIRA PARAJU APARELHADA (MEDIDAS 6X5CM), INCLUSIVE FIXAÇÃO E IÇAMENTO MANUAL VERTICAL</t>
  </si>
  <si>
    <t>ENGRADAMENTO EM MADEIRA PARAJU OU EQUIVALENTE, PARA TELHAS CERÂMICAS OU DE CONCRETO, EXCLUSIVE TELHAS</t>
  </si>
  <si>
    <t>ENGRADAMENTO EM MADEIRA PARAJU OU EQUIVALENTE, PARA TELHAS DE FIBROCIMENTO ONDULADAS, EXCLUSIVE TELHAS</t>
  </si>
  <si>
    <t>ED-33940</t>
  </si>
  <si>
    <t>ENGRADAMENTO EM MADEIRA PARAJU OU EQUIVALENTE, PARA TELHAS DE FIBROCIMENTO, TIPO CALHA ESTRUTURAL (CANALETE 49 OU 90/KALHETA/ KALHETÃO), EXCLUSIVE TELHAS</t>
  </si>
  <si>
    <t>ED-33844</t>
  </si>
  <si>
    <t>PEÇA DE MADEIRA PARAJU APARELHADA (MEDIDAS 12X6CM|TIPO: TERÇA/VIGA), INCLUSIVE FIXAÇÃO E IÇAMENTO MANUAL VERTICAL</t>
  </si>
  <si>
    <t>ED-33845</t>
  </si>
  <si>
    <t>PEÇA DE MADEIRA PARAJU APARELHADA (MEDIDAS 15X6CM|TIPO: TERÇA/VIGA), INCLUSIVE FIXAÇÃO E IÇAMENTO MANUAL VERTICAL</t>
  </si>
  <si>
    <t>PEÇA DE MADEIRA PARAJU APARELHADA (MEDIDAS 8X8CM|TIPO: PENDURAL/TIRANTE/PILAR), INCLUSIVE IÇAMENTO MANUAL VERTICAL</t>
  </si>
  <si>
    <t>RIPA DE MADEIRA PARAJU (MEDIDAS 4X1,5CM), INCLUSIVE FIXAÇÃO E IÇAMENTO MANUAL VERTICAL</t>
  </si>
  <si>
    <t>CUMEEIRA ARTICULADA DE FIBROCIMENTO PARA TELHA ONDULADA, ESP. 6MM, INCLUSIVE ACESSÓRIOS PARA FIXAÇÃO, FORNECIMENTO, INSTALAÇÃO E IÇAMENTO MANUAL VERTICAL</t>
  </si>
  <si>
    <t>CUMEEIRA GALVANIZADA TRAPEZOIDAL, TIPO SIMPLES, ESP. 0,50MM, ACABAMENTO NATURAL, INCLUSIVE ACESSÓRIOS PARA FIXAÇÃO, FORNECIMENTO, INSTALAÇÃO E IÇAMENTO MANUAL VERTICAL</t>
  </si>
  <si>
    <t>CUMEEIRA ONDULADA DE FIBRA VEGETAL COM BETUME, INCLUSIVE ACESSÓRIOS PARA FIXAÇÃO, FORNECIMENTO, INSTALAÇÃO E IÇAMENTO MANUAL VERTICAL</t>
  </si>
  <si>
    <t>ESPIGÃO EM FIBROCIMENTO PARA TELHA ONDULADA, INCLUSIVE ACESSÓRIOS PARA FIXAÇÃO, FORNECIMENTO, INSTALAÇÃO E IÇAMENTO MANUAL VERTICAL</t>
  </si>
  <si>
    <t>RUFO E CONTRARRUFO EM CHAPA GALVANIZADA, ESP. 0,5MM (GSG-26), COM DESENVOLVIMENTO DE 25CM, INCLUSIVE IÇAMENTO MANUAL VERTICAL</t>
  </si>
  <si>
    <t>RUFO E CONTRARRUFO EM CHAPA GALVANIZADA, ESP. 0,5MM (GSG-26), COM DESENVOLVIMENTO DE 33CM, INCLUSIVE IÇAMENTO MANUAL VERTICAL</t>
  </si>
  <si>
    <t>FECHAMENTO DE ONDA DE TELHA</t>
  </si>
  <si>
    <t>ED-5102</t>
  </si>
  <si>
    <t>PISO VINÍLICO EM RÉGUAS ASSENTADO SOBRE ARGAMASSA AUTONIVELANTE</t>
  </si>
  <si>
    <t>CALAFETAÇÃO DE PISO DE TACO DE MADEIRA (7CMX21CM), EXCLUSIVE APLICAÇÃO DE VERNIZ/RESINA</t>
  </si>
  <si>
    <t>PISO PODOTÁTIL DE BORRACHA, ALERTA OU DIRECIONAL, ESP. 12MM, COLORIDA, ASSENTAMENTO COM ARGAMASSA, TRAÇO 1:4 (CIMENTO E AREIA), INCLUSIVE FORNECIMENTO E INSTALAÇÃO</t>
  </si>
  <si>
    <t>PISO PODOTÁTIL DE BORRACHA, ALERTA OU DIRECIONAL, ESP. 5MM, COLORIDA, ASSENTAMENTO COM COLA DE CONTATO, INCLUSIVE FORNECIMENTO E INSTALAÇÃO</t>
  </si>
  <si>
    <t>PISO PODOTÁTIL DE CONCRETO, ALERTA OU DIRECIONAL, APLICADO EM PISO (20X20CM) COM JUNTA SECA, COR VERMELHO/AMARELO, ASSENTAMENTO COM ARGAMASSA INDUSTRIALIZADA, INCLUSIVE FORNECIMENTO E INSTALAÇÃO</t>
  </si>
  <si>
    <t>PISO PODOTÁTIL DE CONCRETO, ALERTA OU DIRECIONAL, APLICADO EM PISO (40X40CM) COM JUNTA SECA, COR VERMELHO/AMARELO, ASSENTAMENTO COM ARGAMASSA INDUSTRIALIZADA, INCLUSIVE FORNECIMENTO E INSTALAÇÃO</t>
  </si>
  <si>
    <t>PISO DE PLACA DE BORRACHA PASTILHADO/MOEDA, MEDIDAS 50X50CM, ASSENTAMENTO COM COLA DE CONTATO, INCLUSIVE FORNECIMENTO E INSTALAÇÃO</t>
  </si>
  <si>
    <t>SÓCULO COM ENCHIMENTO EM TIJOLOS MACIÇOS, ALTURA DE 10CM À 12CM, INCLUSIVE ACABAMENTO FINAL EM ARGAMASSA, ESP. 20MM, APLICAÇÃO MANUAL</t>
  </si>
  <si>
    <t>ED-6254</t>
  </si>
  <si>
    <t>RODAPÉ EM POLIESTIRENO, ALTURA 7CM, ASSENTADO COM COLA, INCLUSIVE CALAFETAÇÃO COM SILICONE</t>
  </si>
  <si>
    <t>FRISO DE ALUMÍNIO ANODIZADO NATURAL, COM PERFIL TIPO "U", APLICADO EM PAREDE COM REVESTIMENTO CERÂMICO, INCLUSIVE FIXAÇÃO</t>
  </si>
  <si>
    <t>ED-6282</t>
  </si>
  <si>
    <t>REBOCO COM ARGAMASSA, TRAÇO 1:2:8 (CIMENTO, CAL E AREIA), ESP. 25MM, APLICAÇÃO MANUAL, INCLUSIVE ARGAMASSA COM PREPARO MECANIZADO, EXCLUSIVE</t>
  </si>
  <si>
    <t>ED-6284</t>
  </si>
  <si>
    <t>REBOCO COM ARGAMASSA, TRAÇO 1:2:8 (CIMENTO, CAL E AREIA), ESP. 30MM, APLICAÇÃO MANUAL, INCLUSIVE ARGAMASSA COM PREPARO MECANIZADO, EXCLUSIVE</t>
  </si>
  <si>
    <t>ED-6286</t>
  </si>
  <si>
    <t>REBOCO COM ARGAMASSA, TRAÇO 1:2:8 (CIMENTO, CAL E AREIA), ESP. 35MM, APLICAÇÃO MANUAL, INCLUSIVE ARGAMASSA COM PREPARO MECANIZADO, EXCLUSIVE</t>
  </si>
  <si>
    <t>ED-6288</t>
  </si>
  <si>
    <t>REBOCO COM ARGAMASSA, TRAÇO 1:2:8 (CIMENTO, CAL E AREIA), ESP. 40MM, APLICAÇÃO MANUAL, INCLUSIVE ARGAMASSA COM PREPARO MECANIZADO, EXCLUSIVE</t>
  </si>
  <si>
    <t>ED-6292</t>
  </si>
  <si>
    <t>REVESTIMENTO COM ARGAMASSA BARITADA, ESP. 25MM, APLICAÇÃO MANUAL COM DESEMPENADEIRA, PREPARO MANUAL</t>
  </si>
  <si>
    <t>ED-6294</t>
  </si>
  <si>
    <t>REVESTIMENTO COM ARGAMASSA BARITADA, ESP. 30MM, APLICAÇÃO MANUAL COM DESEMPENADEIRA, PREPARO MANUAL</t>
  </si>
  <si>
    <t>ED-6296</t>
  </si>
  <si>
    <t>REVESTIMENTO COM ARGAMASSA BARITADA, ESP. 35MM, APLICAÇÃO MANUAL COM DESEMPENADEIRA, PREPARO MANUAL</t>
  </si>
  <si>
    <t>ED-6298</t>
  </si>
  <si>
    <t>REVESTIMENTO COM ARGAMASSA BARITADA, ESP. 40MM, APLICAÇÃO MANUAL COM DESEMPENADEIRA, PREPARO MANUAL</t>
  </si>
  <si>
    <t>ED-6299</t>
  </si>
  <si>
    <t>REVESTIMENTO COM ARGAMASSA BARITADA, ESP. 45MM, APLICAÇÃO MANUAL COM DESEMPENADEIRA, PREPARO MANUAL</t>
  </si>
  <si>
    <t>ED-6301</t>
  </si>
  <si>
    <t>REVESTIMENTO COM ARGAMASSA BARITADA, ESP. 50MM, APLICAÇÃO MANUAL COM DESEMPENADEIRA, PREPARO MANUAL</t>
  </si>
  <si>
    <t>CIMALHA PARA ACABAMENTO DE FORRO DE MADEIRA</t>
  </si>
  <si>
    <t>FECHAMENTO DE EMPENA COM FORRO DE MADEIRA EM ANGELIM, INCLUSIVE ESTRUTURA DE FIXAÇÃO</t>
  </si>
  <si>
    <t>FORRO DE MADEIRA EM ANGELIM, INCLUSIVE ESTRUTURA DE FIXAÇÃO, EXCLUSIVE CIMALHA DE ACABAMENTO</t>
  </si>
  <si>
    <t>FORRO DE MADEIRA EM PINUS, INCLUSIVE ESTRUTURA DE FIXAÇÃO, EXCLUSIVE CIMALHA DE ACABAMENTO</t>
  </si>
  <si>
    <t>ED-1454</t>
  </si>
  <si>
    <t>PINTURA COM VERNIZ IMPREGNANTE EM SUPERFÍCIE DE MADEIRA, DUAS (2) DEMÃOS, ACABAMENTO TIPO FOSCO</t>
  </si>
  <si>
    <t>ED-6248</t>
  </si>
  <si>
    <t>LÂMPADA LED COM SENSOR DE PRESENÇA, BASE E27, POTÊNCIA 9W, BULBO A60, TEMPERATURA DA COR 6500K, TENSÃO 110-127V, FORNECIMENTO E INSTALAÇÃO, EXCLUSIVE LUMINÁRIA</t>
  </si>
  <si>
    <t>VÁLVULA DE DESCARGA METÁLICA PARA MICTÓRIO COM FECHAMENTO AUTOMÁTICO, EXCLUSIVE MICTÓRIO</t>
  </si>
  <si>
    <t>ED-4862</t>
  </si>
  <si>
    <t>CABO DE 4 VIAS PARA ALARME, INCLUSIVE FORNECIMENTO E INSTALAÇÃO</t>
  </si>
  <si>
    <t>CAIXA DE INSPEÇÃO EM CONCRETO, TIPO "ZA" PASSEIO, PADRÃO CEMIG, DIMENSÃO (28X28)CM, ALTURA 40CM, COM TAMPA E ARO ARTICULADO EM FERRO FUNDIDO, INCLUSIVE ESCAVAÇÃO, APILOAMENTO, LASTRO DE BRITA, REATERRO E TRANSPORTE COM RETIRADA DO MATERIAL ESCAVADO (EM CAÇAMBA)</t>
  </si>
  <si>
    <t xml:space="preserve">CAIXA DE INSPEÇÃO EM CONCRETO, TIPO "ZB" GARAGEM, PADRÃO CEMIG, DIMENSÃO (52X44)CM, ALTURA 70CM, COM TAMPA E ARO ARTICULADO EM FERRO FUNDIDO, INCLUSIVE ESCAVAÇÃO, APILOAMENTO, LASTRO DE BRITA, REATERRO E TRANSPORTE COM RETIRADA DO MATERIAL ESCAVADO (EM CAÇAMBA) </t>
  </si>
  <si>
    <t>CAIXA DE INSPEÇÃO EM CONCRETO, TIPO "ZB" PASSEIO, PADRÃO CEMIG, DIMENSÃO (52X44)CM, ALTURA 70CM, COM TAMPA E ARO ARTICULADO EM FERRO FUNDIDO, INCLUSIVE ESCAVAÇÃO, APILOAMENTO, LASTRO DE BRITA, REATERRO E TRANSPORTE COM RETIRADA DO MATERIAL ESCAVADO (EM CAÇAMBA)</t>
  </si>
  <si>
    <t>CAIXA DE INSPEÇÃO EM CONCRETO, TIPO "ZC" GARAGEM, PADRÃO CEMIG, DIMENSÃO (77X67)CM, ALTURA 90CM, COM TAMPA E ARO ARTICULADO EM FERRO FUNDIDO, INCLUSIVE ESCAVAÇÃO, APILOAMENTO, LASTRO DE BRITA, REATERRO E TRANSPORTE COM RETIRADA DO MATERIAL ESCAVADO (EM CAÇAMBA)</t>
  </si>
  <si>
    <t>CAIXA DE INSPEÇÃO EM CONCRETO, TIPO "ZC" PASSEIO, PADRÃO CEMIG, DIMENSÃO (77X67)CM, ALTURA 90CM, COM TAMPA E ARO ARTICULADO EM FERRO FUNDIDO, INCLUSIVE ESCAVAÇÃO, APILOAMENTO, LASTRO DE BRITA, REATERRO E TRANSPORTE COM RETIRADA DO MATERIAL ESCAVADO (EM CAÇAMBA)</t>
  </si>
  <si>
    <t>CAIXA DE PASSAGEM, DIMENSÃO (10X10)CM, EM CHAPA DE AÇO, TIPO DE SOBREPOR, COM ACABAMENTO EM PINTURA ELETROSTÁTICA E TAMPA CEGA, INCLUSIVE FIXAÇÃO EM ALVENARIA</t>
  </si>
  <si>
    <t>CAIXA DE PASSAGEM, DIMENSÃO (15X15)CM, EM CHAPA DE AÇO, TIPO DE EMBUTIR, COM ACABAMENTO EM PINTURA ELETROSTÁTICA E TAMPA CEGA, INCLUSIVE FIXAÇÃO EM ALVENARIA</t>
  </si>
  <si>
    <t>CAIXA DE PASSAGEM, DIMENSÃO (15X15)CM, EM CHAPA DE AÇO, TIPO DE SOBREPOR, COM ACABAMENTO EM PINTURA ELETROSTÁTICA E TAMPA CEGA, INCLUSIVE FIXAÇÃO EM ALVENARIA</t>
  </si>
  <si>
    <t>CAIXA DE PASSAGEM, DIMENSÃO (20X20)CM, EM CHAPA DE AÇO, TIPO DE EMBUTIR, COM ACABAMENTO EM PINTURA ELETROSTÁTICA E TAMPA CEGA, INCLUSIVE FIXAÇÃO EM ALVENARIA</t>
  </si>
  <si>
    <t>CAIXA DE PASSAGEM, DIMENSÃO (20X20)CM, EM CHAPA DE AÇO, TIPO DE SOBREPOR, COM ACABAMENTO EM PINTURA ELETROSTÁTICA E TAMPA CEGA, INCLUSIVE FIXAÇÃO EM ALVENARIA</t>
  </si>
  <si>
    <t>CAIXA DE PASSAGEM, DIMENSÃO (25X25)CM, EM CHAPA DE AÇO, TIPO DE SOBREPOR, COM ACABAMENTO EM PINTURA ELETROSTÁTICA E TAMPA CEGA, INCLUSIVE FIXAÇÃO EM ALVENARIA</t>
  </si>
  <si>
    <t>ED-5571</t>
  </si>
  <si>
    <t>CAIXA DE PASSAGEM, DIMENSÃO (30X30)CM, EM CHAPA DE AÇO, TIPO DE EMBUTIR, COM ACABAMENTO EM PINTURA ELETROSTÁTICA E TAMPA CEGA, INCLUSIVE FIXAÇÃO EM ALVENARIA</t>
  </si>
  <si>
    <t>CAIXA DE PASSAGEM, DIMENSÃO (30X30)CM, EM CHAPA DE AÇO, TIPO DE SOBREPOR, COM ACABAMENTO EM PINTURA ELETROSTÁTICA E TAMPA CEGA, INCLUSIVE FIXAÇÃO EM ALVENARIA</t>
  </si>
  <si>
    <t>CAIXA DE TELEFONIA/REDE/CFTV, DIMENSÃO (100X100)CM, EM CHAPA DE AÇO GALVANIZADO, TIPO DE EMBUTIR, COM FECHO E ACABAMENTO EM PINTURA ELETROSTÁTICA, INCLUSIVE INSTALAÇÃO</t>
  </si>
  <si>
    <t>CAIXA DE TELEFONIA/REDE/CFTV, DIMENSÃO (120X120)CM, EM CHAPA DE AÇO GALVANIZADO, TIPO DE EMBUTIR, COM FECHO E ACABAMENTO EM PINTURA ELETROSTÁTICA, INCLUSIVE INSTALAÇÃO</t>
  </si>
  <si>
    <t>CAIXA DE TELEFONIA/REDE/CFTV, DIMENSÃO (150X150)CM, EM CHAPA DE AÇO GALVANIZADO, TIPO DE EMBUTIR, COM FECHO E ACABAMENTO EM PINTURA ELETROSTÁTICA, INCLUSIVE INSTALAÇÃO</t>
  </si>
  <si>
    <t>ED-5560</t>
  </si>
  <si>
    <t>CAIXA DE TELEFONIA/REDE/CFTV, DIMENSÃO (20X20)CM, EM CHAPA DE AÇO GALVANIZADO, TIPO DE EMBUTIR, COM FECHO E ACABAMENTO EM PINTURA ELETROSTÁTICA, INCLUSIVE INSTALAÇÃO</t>
  </si>
  <si>
    <t>CAIXA DE TELEFONIA/REDE/CFTV, DIMENSÃO (20X20)CM, EM CHAPA DE AÇO GALVANIZADO, TIPO DE SOBREPOR, COM FECHO E ACABAMENTO EM PINTURA ELETROSTÁTICA, INCLUSIVE INSTALAÇÃO</t>
  </si>
  <si>
    <t>CAIXA DE TELEFONIA/REDE/CFTV, DIMENSÃO (40X40)CM, EM CHAPA DE AÇO GALVANIZADO, TIPO DE EMBUTIR, COM FECHO E ACABAMENTO EM PINTURA ELETROSTÁTICA, INCLUSIVE INSTALAÇÃO</t>
  </si>
  <si>
    <t>CAIXA DE TELEFONIA/REDE/CFTV, DIMENSÃO (40X40)CM, EM CHAPA DE AÇO GALVANIZADO, TIPO DE SOBREPOR, COM FECHO E ACABAMENTO EM PINTURA ELETROSTÁTICA, INCLUSIVE INSTALAÇÃO</t>
  </si>
  <si>
    <t>CAIXA DE TELEFONIA/REDE/CFTV, DIMENSÃO (60X60)CM, EM CHAPA DE AÇO GALVANIZADO, TIPO DE EMBUTIR, COM FECHO E ACABAMENTO EM PINTURA ELETROSTÁTICA, INCLUSIVE INSTALAÇÃO</t>
  </si>
  <si>
    <t>CAIXA DE TELEFONIA/REDE/CFTV, DIMENSÃO (60X60)CM, EM CHAPA DE AÇO GALVANIZADO, TIPO DE SOBREPOR, COM FECHO E ACABAMENTO EM PINTURA ELETROSTÁTICA, INCLUSIVE INSTALAÇÃO</t>
  </si>
  <si>
    <t>CAIXA DE TELEFONIA/REDE/CFTV, DIMENSÃO (80X80)CM, EM CHAPA DE AÇO GALVANIZADO, TIPO DE EMBUTIR, COM FECHO E ACABAMENTO EM PINTURA ELETROSTÁTICA, INCLUSIVE INSTALAÇÃO</t>
  </si>
  <si>
    <t>CAIXA DE TELEFONIA/REDE/CFTV, DIMENSÃO (80X80)CM, EM CHAPA DE AÇO GALVANIZADO, TIPO DE SOBREPOR, COM FECHO E ACABAMENTO EM PINTURA ELETROSTÁTICA, INCLUSIVE INSTALAÇÃO</t>
  </si>
  <si>
    <t>CAIXA PRÉ-MOLDADA PARA ENTRADA TELEFÔNICA SUBTERRÂNEA, TIPO R1, MEDIDAS INTERNAS (60X35X50)CM, INCLUSIVE ESCAVAÇÃO, APILOAMENTO, LASTRO DE BRITA, REATERRO E TRANSPORTE COM RETIRADA DO MATERIAL ESCAVADO (EM CAÇAMBA)</t>
  </si>
  <si>
    <t>CAIXA PRÉ-MOLDADA PARA ENTRADA TELEFÔNICA SUBTERRÂNEA, TIPO R2, MEDIDAS INTERNAS (107X52X50)CM, INCLUSIVE ESCAVAÇÃO, APILOAMENTO, LASTRO DE BRITA, REATERRO E TRANSPORTE COM RETIRADA DO MATERIAL ESCAVADO (EM CAÇAMBA)</t>
  </si>
  <si>
    <t>CAIXA SUBTERRÂNEA, TIPO P20, EM FERRO FUNDIDO COM TAMPA, INCLUSIVE ESCAVAÇÃO, REATERRO, LASTRO DE BRITA E TRANSPORTE COM RETIRADA DO MATERIAL ESCAVADO (EM CAÇAMBA)</t>
  </si>
  <si>
    <t>ED-34473</t>
  </si>
  <si>
    <t>DISJUNTOR BIPOLAR TIPO DIN, CORRENTE NOMINAL DE 10A, FORNECIMENTO E INSTALAÇÃO, INCLUSIVE TERMINAL ILHÓS</t>
  </si>
  <si>
    <t>ED-34483</t>
  </si>
  <si>
    <t>DISJUNTOR BIPOLAR TIPO DIN, CORRENTE NOMINAL DE 100A, FORNECIMENTO E INSTALAÇÃO, INCLUSIVE TERMINAL ILHÓS</t>
  </si>
  <si>
    <t>ED-34484</t>
  </si>
  <si>
    <t>DISJUNTOR BIPOLAR TIPO DIN, CORRENTE NOMINAL DE 125A, FORNECIMENTO E INSTALAÇÃO, INCLUSIVE TERMINAL DE COMPRESSÃO</t>
  </si>
  <si>
    <t>ED-34474</t>
  </si>
  <si>
    <t>DISJUNTOR BIPOLAR TIPO DIN, CORRENTE NOMINAL DE 16A, FORNECIMENTO E INSTALAÇÃO, INCLUSIVE TERMINAL ILHÓS</t>
  </si>
  <si>
    <t>ED-34475</t>
  </si>
  <si>
    <t>DISJUNTOR BIPOLAR TIPO DIN, CORRENTE NOMINAL DE 20A, FORNECIMENTO E INSTALAÇÃO, INCLUSIVE TERMINAL ILHÓS</t>
  </si>
  <si>
    <t>ED-34476</t>
  </si>
  <si>
    <t>DISJUNTOR BIPOLAR TIPO DIN, CORRENTE NOMINAL DE 25A, FORNECIMENTO E INSTALAÇÃO, INCLUSIVE TERMINAL ILHÓS</t>
  </si>
  <si>
    <t>ED-34477</t>
  </si>
  <si>
    <t>DISJUNTOR BIPOLAR TIPO DIN, CORRENTE NOMINAL DE 32A, FORNECIMENTO E INSTALAÇÃO, INCLUSIVE TERMINAL ILHÓS</t>
  </si>
  <si>
    <t>ED-34478</t>
  </si>
  <si>
    <t>DISJUNTOR BIPOLAR TIPO DIN, CORRENTE NOMINAL DE 40A, FORNECIMENTO E INSTALAÇÃO, INCLUSIVE TERMINAL ILHÓS</t>
  </si>
  <si>
    <t>ED-34479</t>
  </si>
  <si>
    <t>DISJUNTOR BIPOLAR TIPO DIN, CORRENTE NOMINAL DE 50A, FORNECIMENTO E INSTALAÇÃO, INCLUSIVE TERMINAL ILHÓS</t>
  </si>
  <si>
    <t>ED-34472</t>
  </si>
  <si>
    <t>DISJUNTOR BIPOLAR TIPO DIN, CORRENTE NOMINAL DE 6A, FORNECIMENTO E INSTALAÇÃO, INCLUSIVE TERMINAL ILHÓS</t>
  </si>
  <si>
    <t>ED-34480</t>
  </si>
  <si>
    <t>DISJUNTOR BIPOLAR TIPO DIN, CORRENTE NOMINAL DE 63A, FORNECIMENTO E INSTALAÇÃO, INCLUSIVE TERMINAL ILHÓS</t>
  </si>
  <si>
    <t>ED-34481</t>
  </si>
  <si>
    <t>DISJUNTOR BIPOLAR TIPO DIN, CORRENTE NOMINAL DE 70A, FORNECIMENTO E INSTALAÇÃO, INCLUSIVE TERMINAL ILHÓS</t>
  </si>
  <si>
    <t>ED-34482</t>
  </si>
  <si>
    <t>DISJUNTOR BIPOLAR TIPO DIN, CORRENTE NOMINAL DE 80A, FORNECIMENTO E INSTALAÇÃO, INCLUSIVE TERMINAL ILHÓS</t>
  </si>
  <si>
    <t>ED-5435</t>
  </si>
  <si>
    <t>DISJUNTOR DE PROTEÇÃO DIFERENCIAL RESIDUAL (DR), BIPOLAR TIPO DIN, CORRENTE NOMINAL DE 100A, SENSIBILIDADE DE 30MA, FORNECIMENTO E INSTALAÇÃO, INCLUSIVE TERMINAL ILHÓS</t>
  </si>
  <si>
    <t>DISJUNTOR DE PROTEÇÃO DIFERENCIAL RESIDUAL (DR), BIPOLAR TIPO DIN, CORRENTE NOMINAL DE 25A, SENSIBILIDADE DE 30MA, FORNECIMENTO E INSTALAÇÃO, INCLUSIVE TERMINAL ILHÓS</t>
  </si>
  <si>
    <t>DISJUNTOR DE PROTEÇÃO DIFERENCIAL RESIDUAL (DR), BIPOLAR TIPO DIN, CORRENTE NOMINAL DE 40A, SENSIBILIDADE DE 30MA, FORNECIMENTO E INSTALAÇÃO, INCLUSIVE TERMINAL ILHÓS</t>
  </si>
  <si>
    <t>DISJUNTOR DE PROTEÇÃO DIFERENCIAL RESIDUAL (DR), BIPOLAR TIPO DIN, CORRENTE NOMINAL DE 63A, SENSIBILIDADE DE 30MA, FORNECIMENTO E INSTALAÇÃO, INCLUSIVE TERMINAL ILHÓS</t>
  </si>
  <si>
    <t>ED-5434</t>
  </si>
  <si>
    <t>DISJUNTOR DE PROTEÇÃO DIFERENCIAL RESIDUAL (DR), BIPOLAR TIPO DIN, CORRENTE NOMINAL DE 80A, SENSIBILIDADE DE 30MA, FORNECIMENTO E INSTALAÇÃO, INCLUSIVE TERMINAL ILHÓS</t>
  </si>
  <si>
    <t>ED-5443</t>
  </si>
  <si>
    <t>DISJUNTOR DE PROTEÇÃO DIFERENCIAL RESIDUAL (DR), TETRAPOLAR TIPO DIN, CORRENTE NOMINAL DE 100A, SENSIBILIDADE DE 30MA, FORNECIMENTO E INSTALAÇÃO, INCLUSIVE TERMINAL ILHÓS</t>
  </si>
  <si>
    <t>ED-5444</t>
  </si>
  <si>
    <t>DISJUNTOR DE PROTEÇÃO DIFERENCIAL RESIDUAL (DR), TETRAPOLAR TIPO DIN, CORRENTE NOMINAL DE 125A, SENSIBILIDADE DE 30MA, FORNECIMENTO E INSTALAÇÃO, INCLUSIVE TERMINAL DE COMPRESSÃO</t>
  </si>
  <si>
    <t>ED-5437</t>
  </si>
  <si>
    <t>DISJUNTOR DE PROTEÇÃO DIFERENCIAL RESIDUAL (DR), TETRAPOLAR TIPO DIN, CORRENTE NOMINAL DE 25A, SENSIBILIDADE DE 30MA, FORNECIMENTO E INSTALAÇÃO, INCLUSIVE TERMINAL ILHÓS</t>
  </si>
  <si>
    <t>ED-5439</t>
  </si>
  <si>
    <t>DISJUNTOR DE PROTEÇÃO DIFERENCIAL RESIDUAL (DR), TETRAPOLAR TIPO DIN, CORRENTE NOMINAL DE 40A, SENSIBILIDADE DE 30MA, FORNECIMENTO E INSTALAÇÃO, INCLUSIVE TERMINAL ILHÓS</t>
  </si>
  <si>
    <t>DISJUNTOR DE PROTEÇÃO DIFERENCIAL RESIDUAL (DR), TETRAPOLAR TIPO DIN, CORRENTE NOMINAL DE 63A, SENSIBILIDADE DE 30MA, FORNECIMENTO E INSTALAÇÃO, INCLUSIVE TERMINAL ILHÓS</t>
  </si>
  <si>
    <t>ED-5441</t>
  </si>
  <si>
    <t>DISJUNTOR DE PROTEÇÃO DIFERENCIAL RESIDUAL (DR), TETRAPOLAR TIPO DIN, CORRENTE NOMINAL DE 80A, SENSIBILIDADE DE 30MA, FORNECIMENTO E INSTALAÇÃO, INCLUSIVE TERMINAL ILHÓS</t>
  </si>
  <si>
    <t>ED-34460</t>
  </si>
  <si>
    <t>DISJUNTOR MONOPOLAR TIPO DIN, CORRENTE NOMINAL DE 10A, FORNECIMENTO E INSTALAÇÃO, INCLUSIVE TERMINAL ILHÓS</t>
  </si>
  <si>
    <t>ED-34470</t>
  </si>
  <si>
    <t>DISJUNTOR MONOPOLAR TIPO DIN, CORRENTE NOMINAL DE 100A, FORNECIMENTO E INSTALAÇÃO, INCLUSIVE TERMINAL ILHÓS</t>
  </si>
  <si>
    <t>ED-34471</t>
  </si>
  <si>
    <t>DISJUNTOR MONOPOLAR TIPO DIN, CORRENTE NOMINAL DE 125A, FORNECIMENTO E INSTALAÇÃO, INCLUSIVE TERMINAL DE COMPRESSÃO</t>
  </si>
  <si>
    <t>ED-34461</t>
  </si>
  <si>
    <t>DISJUNTOR MONOPOLAR TIPO DIN, CORRENTE NOMINAL DE 16A, FORNECIMENTO E INSTALAÇÃO, INCLUSIVE TERMINAL ILHÓS</t>
  </si>
  <si>
    <t>ED-34462</t>
  </si>
  <si>
    <t>DISJUNTOR MONOPOLAR TIPO DIN, CORRENTE NOMINAL DE 20A, FORNECIMENTO E INSTALAÇÃO, INCLUSIVE TERMINAL ILHÓS</t>
  </si>
  <si>
    <t>ED-34463</t>
  </si>
  <si>
    <t>DISJUNTOR MONOPOLAR TIPO DIN, CORRENTE NOMINAL DE 25A, FORNECIMENTO E INSTALAÇÃO, INCLUSIVE TERMINAL ILHÓS</t>
  </si>
  <si>
    <t>ED-34464</t>
  </si>
  <si>
    <t>DISJUNTOR MONOPOLAR TIPO DIN, CORRENTE NOMINAL DE 32A, FORNECIMENTO E INSTALAÇÃO, INCLUSIVE TERMINAL ILHÓS</t>
  </si>
  <si>
    <t>ED-34465</t>
  </si>
  <si>
    <t>DISJUNTOR MONOPOLAR TIPO DIN, CORRENTE NOMINAL DE 40A, FORNECIMENTO E INSTALAÇÃO, INCLUSIVE TERMINAL ILHÓS</t>
  </si>
  <si>
    <t>ED-34466</t>
  </si>
  <si>
    <t>DISJUNTOR MONOPOLAR TIPO DIN, CORRENTE NOMINAL DE 50A, FORNECIMENTO E INSTALAÇÃO, INCLUSIVE TERMINAL ILHÓS</t>
  </si>
  <si>
    <t>ED-34459</t>
  </si>
  <si>
    <t>DISJUNTOR MONOPOLAR TIPO DIN, CORRENTE NOMINAL DE 6A, FORNECIMENTO E INSTALAÇÃO, INCLUSIVE TERMINAL ILHÓS</t>
  </si>
  <si>
    <t>ED-34467</t>
  </si>
  <si>
    <t>DISJUNTOR MONOPOLAR TIPO DIN, CORRENTE NOMINAL DE 63A, FORNECIMENTO E INSTALAÇÃO, INCLUSIVE TERMINAL ILHÓS</t>
  </si>
  <si>
    <t>ED-34468</t>
  </si>
  <si>
    <t>DISJUNTOR MONOPOLAR TIPO DIN, CORRENTE NOMINAL DE 70A, FORNECIMENTO E INSTALAÇÃO, INCLUSIVE TERMINAL ILHÓS</t>
  </si>
  <si>
    <t>ED-34469</t>
  </si>
  <si>
    <t>DISJUNTOR MONOPOLAR TIPO DIN, CORRENTE NOMINAL DE 80A, FORNECIMENTO E INSTALAÇÃO, INCLUSIVE TERMINAL ILHÓS</t>
  </si>
  <si>
    <t>ED-34499</t>
  </si>
  <si>
    <t>DISJUNTOR TRIPOLAR TIPO CAIXA MOLDADA, CORRENTE NOMINAL DE 100A, FORNECIMENTO E INSTALAÇÃO, INCLUSIVE TERMINAL DE COMPRESSÃO</t>
  </si>
  <si>
    <t>ED-34500</t>
  </si>
  <si>
    <t>DISJUNTOR TRIPOLAR TIPO CAIXA MOLDADA, CORRENTE NOMINAL DE 125A, FORNECIMENTO E INSTALAÇÃO, INCLUSIVE TERMINAL DE COMPRESSÃO</t>
  </si>
  <si>
    <t>ED-34501</t>
  </si>
  <si>
    <t>DISJUNTOR TRIPOLAR TIPO CAIXA MOLDADA, CORRENTE NOMINAL DE 150A, FORNECIMENTO E INSTALAÇÃO, INCLUSIVE TERMINAL DE COMPRESSÃO</t>
  </si>
  <si>
    <t>ED-34502</t>
  </si>
  <si>
    <t>DISJUNTOR TRIPOLAR TIPO CAIXA MOLDADA, CORRENTE NOMINAL DE 160A, FORNECIMENTO E INSTALAÇÃO, INCLUSIVE TERMINAL DE COMPRESSÃO</t>
  </si>
  <si>
    <t>ED-34503</t>
  </si>
  <si>
    <t>DISJUNTOR TRIPOLAR TIPO CAIXA MOLDADA, CORRENTE NOMINAL DE 175A, FORNECIMENTO E INSTALAÇÃO, INCLUSIVE TERMINAL DE COMPRESSÃO</t>
  </si>
  <si>
    <t>ED-34504</t>
  </si>
  <si>
    <t>DISJUNTOR TRIPOLAR TIPO CAIXA MOLDADA, CORRENTE NOMINAL DE 200A, FORNECIMENTO E INSTALAÇÃO, INCLUSIVE TERMINAL DE COMPRESSÃO</t>
  </si>
  <si>
    <t>ED-34505</t>
  </si>
  <si>
    <t>DISJUNTOR TRIPOLAR TIPO CAIXA MOLDADA, CORRENTE NOMINAL DE 225A, FORNECIMENTO E INSTALAÇÃO, INCLUSIVE TERMINAL DE COMPRESSÃO</t>
  </si>
  <si>
    <t>ED-34506</t>
  </si>
  <si>
    <t>DISJUNTOR TRIPOLAR TIPO CAIXA MOLDADA, CORRENTE NOMINAL DE 250A, FORNECIMENTO E INSTALAÇÃO, INCLUSIVE TERMINAL DE COMPRESSÃO</t>
  </si>
  <si>
    <t>ED-34507</t>
  </si>
  <si>
    <t>DISJUNTOR TRIPOLAR TIPO CAIXA MOLDADA, CORRENTE NOMINAL DE 300A, FORNECIMENTO E INSTALAÇÃO, INCLUSIVE TERMINAL DE COMPRESSÃO</t>
  </si>
  <si>
    <t>ED-34508</t>
  </si>
  <si>
    <t>DISJUNTOR TRIPOLAR TIPO CAIXA MOLDADA, CORRENTE NOMINAL DE 400A, FORNECIMENTO E INSTALAÇÃO, INCLUSIVE TERMINAL DE COMPRESSÃO</t>
  </si>
  <si>
    <t>ED-34486</t>
  </si>
  <si>
    <t>DISJUNTOR TRIPOLAR TIPO DIN, CORRENTE NOMINAL DE 10A, FORNECIMENTO E INSTALAÇÃO, INCLUSIVE TERMINAL ILHÓS</t>
  </si>
  <si>
    <t>ED-34496</t>
  </si>
  <si>
    <t>DISJUNTOR TRIPOLAR TIPO DIN, CORRENTE NOMINAL DE 100A, FORNECIMENTO E INSTALAÇÃO, INCLUSIVE TERMINAL ILHÓS</t>
  </si>
  <si>
    <t>ED-34498</t>
  </si>
  <si>
    <t>DISJUNTOR TRIPOLAR TIPO DIN, CORRENTE NOMINAL DE 125A, FORNECIMENTO E INSTALAÇÃO, INCLUSIVE TERMINAL DE COMPRESSÃO</t>
  </si>
  <si>
    <t>ED-34487</t>
  </si>
  <si>
    <t>DISJUNTOR TRIPOLAR TIPO DIN, CORRENTE NOMINAL DE 16A, FORNECIMENTO E INSTALAÇÃO, INCLUSIVE TERMINAL ILHÓS</t>
  </si>
  <si>
    <t>ED-34488</t>
  </si>
  <si>
    <t>DISJUNTOR TRIPOLAR TIPO DIN, CORRENTE NOMINAL DE 20A, FORNECIMENTO E INSTALAÇÃO, INCLUSIVE TERMINAL ILHÓS</t>
  </si>
  <si>
    <t>ED-34489</t>
  </si>
  <si>
    <t>DISJUNTOR TRIPOLAR TIPO DIN, CORRENTE NOMINAL DE 25A, FORNECIMENTO E INSTALAÇÃO, INCLUSIVE TERMINAL ILHÓS</t>
  </si>
  <si>
    <t>ED-34490</t>
  </si>
  <si>
    <t>DISJUNTOR TRIPOLAR TIPO DIN, CORRENTE NOMINAL DE 32A, FORNECIMENTO E INSTALAÇÃO, INCLUSIVE TERMINAL ILHÓS</t>
  </si>
  <si>
    <t>ED-34491</t>
  </si>
  <si>
    <t>DISJUNTOR TRIPOLAR TIPO DIN, CORRENTE NOMINAL DE 40A, FORNECIMENTO E INSTALAÇÃO, INCLUSIVE TERMINAL ILHÓS</t>
  </si>
  <si>
    <t>ED-34492</t>
  </si>
  <si>
    <t>DISJUNTOR TRIPOLAR TIPO DIN, CORRENTE NOMINAL DE 50A, FORNECIMENTO E INSTALAÇÃO, INCLUSIVE TERMINAL ILHÓS</t>
  </si>
  <si>
    <t>ED-34485</t>
  </si>
  <si>
    <t>DISJUNTOR TRIPOLAR TIPO DIN, CORRENTE NOMINAL DE 6A, FORNECIMENTO E INSTALAÇÃO, INCLUSIVE TERMINAL ILHÓS</t>
  </si>
  <si>
    <t>ED-34493</t>
  </si>
  <si>
    <t>DISJUNTOR TRIPOLAR TIPO DIN, CORRENTE NOMINAL DE 63A, FORNECIMENTO E INSTALAÇÃO, INCLUSIVE TERMINAL ILHÓS</t>
  </si>
  <si>
    <t>ED-34494</t>
  </si>
  <si>
    <t>DISJUNTOR TRIPOLAR TIPO DIN, CORRENTE NOMINAL DE 70A, FORNECIMENTO E INSTALAÇÃO, INCLUSIVE TERMINAL ILHÓS</t>
  </si>
  <si>
    <t>ED-34495</t>
  </si>
  <si>
    <t>DISJUNTOR TRIPOLAR TIPO DIN, CORRENTE NOMINAL DE 80A, FORNECIMENTO E INSTALAÇÃO, INCLUSIVE TERMINAL ILHÓS</t>
  </si>
  <si>
    <t>ED-4892</t>
  </si>
  <si>
    <t>ALARME AUDIOVISUAL SEM FIO PARA PCD. FORNECIMENTO E INSTALAÇÃO</t>
  </si>
  <si>
    <t>CABO UTP COM QUATRO (4) PARES, CATEGORIA 6, CLASSIFICAÇÃO LSZH, COM ISOLAMENTO NÃO HALOGENADO E ANTICHAMA, EXCLUSIVE MÓDULO/CONECTOR</t>
  </si>
  <si>
    <t>ED-3010</t>
  </si>
  <si>
    <t>ATERRAMENTO COM HASTE EM AÇO GALVANIZADO À FOGO, TIPO CANTONEIRA COM ABAS IGUAIS DE 25MM (1"), ESPESSURA DE 4,76 MM (3/16"), COMPRIMENTO DE 240CM, EXCLUSIVE CABO E CAIXA PARA ATERRAMENTO, INCLUSIVE PRENSA PARA HASTE E INSTALAÇÃO</t>
  </si>
  <si>
    <t>CAIXA DE INSPEÇÃO EM CONCRETO, SEM FUNDO, DIMENSÃO (30X30X30)CM, COM TAMPÃO EM FERRO FUNDIDO, INCLUSIVE ESCAVAÇÃO, REATERRO, LASTRO DE BRITA E TRANSPORTE COM RETIRADA DO MATERIAL ESCAVADO (EM CAÇAMBA)</t>
  </si>
  <si>
    <t>ATERRAMENTO COM HASTE DE COBRE, TIPO COPPERWELD, DIÂMETRO DE  5/8", COMPRIMENTO DE 240CM, EXCLUSIVE CABO E CAIXA PARA ATERRAMENTO, INCLUSIVE GRAMPO PARA HASTE E INSTALAÇÃO</t>
  </si>
  <si>
    <t>ATERRAMENTO COMPLETO PARA PARA-RAIOS, COM HASTE DE COBRE DE ALTA CAMADA, TIPO COPPERWELD, DIÂMETRO DE 3/4", COMPRIMENTO DE 240CM, EXCLUSIVE CABO, INCLUSIVE CAIXA DE INSPEÇÃO COM TAMPA EM FERRO FUNDIDO E GRAMPO PARA HASTE</t>
  </si>
  <si>
    <t>ED-34432</t>
  </si>
  <si>
    <t>TERMINAL DE COMPRESSÃO DE 1 FURO PARA CABO DE 120MM2</t>
  </si>
  <si>
    <t>ED-34433</t>
  </si>
  <si>
    <t>TERMINAL DE COMPRESSÃO DE 1 FURO PARA CABO DE 150MM2</t>
  </si>
  <si>
    <t>ED-34446</t>
  </si>
  <si>
    <t>TERMINAL DE COMPRESSÃO DE 1 FURO PARA CABO DE 16MM2</t>
  </si>
  <si>
    <t>ED-34443</t>
  </si>
  <si>
    <t>TERMINAL DE COMPRESSÃO DE 1 FURO PARA CABO DE 185MM2</t>
  </si>
  <si>
    <t>ED-34447</t>
  </si>
  <si>
    <t>TERMINAL DE COMPRESSÃO DE 1 FURO PARA CABO DE 25MM2</t>
  </si>
  <si>
    <t>ED-34434</t>
  </si>
  <si>
    <t>TERMINAL DE COMPRESSÃO DE 1 FURO PARA CABO DE 300MM2</t>
  </si>
  <si>
    <t>ED-34448</t>
  </si>
  <si>
    <t>TERMINAL DE COMPRESSÃO DE 1 FURO PARA CABO DE 35MM2</t>
  </si>
  <si>
    <t>ED-34449</t>
  </si>
  <si>
    <t>TERMINAL DE COMPRESSÃO DE 1 FURO PARA CABO DE 50MM2</t>
  </si>
  <si>
    <t>ED-34430</t>
  </si>
  <si>
    <t>TERMINAL DE COMPRESSÃO DE 1 FURO PARA CABO DE 70MM2</t>
  </si>
  <si>
    <t>ED-34431</t>
  </si>
  <si>
    <t>TERMINAL DE COMPRESSÃO DE 1 FURO PARA CABO DE 95MM2</t>
  </si>
  <si>
    <t>ED-34445</t>
  </si>
  <si>
    <t>TERMINAL DE COMPRESSÃO DE 1 FURO PARA CABOS DE 2,5MM2</t>
  </si>
  <si>
    <t>ED-34439</t>
  </si>
  <si>
    <t>TERMINAL ILHÓS PARA CABO DE 10MM2</t>
  </si>
  <si>
    <t>ED-34435</t>
  </si>
  <si>
    <t>TERMINAL ILHÓS PARA CABO DE 1,5MM2</t>
  </si>
  <si>
    <t>ED-34440</t>
  </si>
  <si>
    <t>TERMINAL ILHÓS PARA CABO DE 16MM2</t>
  </si>
  <si>
    <t>ED-34436</t>
  </si>
  <si>
    <t>TERMINAL ILHÓS PARA CABO DE 2,5MM2</t>
  </si>
  <si>
    <t>ED-34441</t>
  </si>
  <si>
    <t>TERMINAL ILHÓS PARA CABO DE 25MM2</t>
  </si>
  <si>
    <t>ED-34442</t>
  </si>
  <si>
    <t>TERMINAL ILHÓS PARA CABO DE 35MM2</t>
  </si>
  <si>
    <t>ED-34437</t>
  </si>
  <si>
    <t>TERMINAL ILHÓS PARA CABO DE 4MM2</t>
  </si>
  <si>
    <t>ED-34438</t>
  </si>
  <si>
    <t>TERMINAL ILHÓS PARA CABO DE 6MM2</t>
  </si>
  <si>
    <t>ED-5636</t>
  </si>
  <si>
    <t>RALO SIFONADO PVC CÔNICO COM SAÍDA ARTICULADA 100 X 40 MM COM GRELHA PVC</t>
  </si>
  <si>
    <t>GRELHA EM FERRO FUNDIDO COM CAIXILHO, DIMENSÃO (10X10)CM, INCLUSIVE ASSENTAMENTO DE CAIXILHO, EXCLUSIVE CAIXA COLETORA</t>
  </si>
  <si>
    <t>GRELHA EM FERRO FUNDIDO COM CAIXILHO, DIMENSÃO (15X15)CM, INCLUSIVE ASSENTAMENTO DE CAIXILHO, EXCLUSIVE CAIXA COLETORA</t>
  </si>
  <si>
    <t>GRELHA EM FERRO FUNDIDO COM CAIXILHO, DIMENSÃO (20X20)CM, INCLUSIVE ASSENTAMENTO DE CAIXILHO, EXCLUSIVE CAIXA COLETORA</t>
  </si>
  <si>
    <t>GRELHA EM FERRO FUNDIDO COM CAIXILHO, DIMENSÃO (30X30)CM, INCLUSIVE ASSENTAMENTO DE CAIXILHO, EXCLUSIVE CAIXA COLETORA</t>
  </si>
  <si>
    <t>CAIXA DE ESGOTO DE INSPEÇÃO/PASSAGEM EM ALVENARIA (100X100X50CM), REVESTIMENTO EM ARGAMASSA COM ADITIVO IMPERMEABILIZANTE, COM TAMPA DE CONCRETO, INCLUSIVE ESCAVAÇÃO, REATERRO E TRANSPORTE COM RETIRADA DO MATERIAL ESCAVADO (EM CAÇAMBA)</t>
  </si>
  <si>
    <t>CAIXA DE ESGOTO DE INSPEÇÃO/PASSAGEM EM ALVENARIA (100X100X80CM), REVESTIMENTO EM ARGAMASSA COM ADITIVO IMPERMEABILIZANTE, COM TAMPA DE CONCRETO, INCLUSIVE ESCAVAÇÃO, REATERRO E TRANSPORTE COM RETIRADA DO MATERIAL ESCAVADO (EM CAÇAMBA)</t>
  </si>
  <si>
    <t>CAIXA DE ESGOTO DE INSPEÇÃO/PASSAGEM EM ALVENARIA (30X30X30CM), REVESTIMENTO EM ARGAMASSA COM ADITIVO IMPERMEABILIZANTE, COM TAMPA DE CONCRETO, INCLUSIVE ESCAVAÇÃO, REATERRO E TRANSPORTE COM RETIRADA DO MATERIAL ESCAVADO (EM CAÇAMBA)</t>
  </si>
  <si>
    <t>CAIXA DE ESGOTO DE INSPEÇÃO/PASSAGEM EM ALVENARIA (30X30X40CM), REVESTIMENTO EM ARGAMASSA COM ADITIVO IMPERMEABILIZANTE, COM TAMPA DE CONCRETO, INCLUSIVE ESCAVAÇÃO, REATERRO E TRANSPORTE COM RETIRADA DO MATERIAL ESCAVADO (EM CAÇAMBA)</t>
  </si>
  <si>
    <t>CAIXA DE ESGOTO DE INSPEÇÃO/PASSAGEM EM ALVENARIA (30X30X60CM), REVESTIMENTO EM ARGAMASSA COM ADITIVO IMPERMEABILIZANTE, COM TAMPA DE CONCRETO, INCLUSIVE ESCAVAÇÃO, REATERRO E TRANSPORTE COM RETIRADA DO MATERIAL ESCAVADO (EM CAÇAMBA)</t>
  </si>
  <si>
    <t>CAIXA DE ESGOTO DE INSPEÇÃO/PASSAGEM EM ALVENARIA (40X40X100CM), REVESTIMENTO EM ARGAMASSA COM ADITIVO IMPERMEABILIZANTE, COM TAMPA DE CONCRETO, INCLUSIVE ESCAVAÇÃO, REATERRO E TRANSPORTE COM RETIRADA DO MATERIAL ESCAVADO (EM CAÇAMBA)</t>
  </si>
  <si>
    <t>CAIXA DE ESGOTO DE INSPEÇÃO/PASSAGEM EM ALVENARIA (40X40X40CM), REVESTIMENTO EM ARGAMASSA COM ADITIVO IMPERMEABILIZANTE, COM TAMPA DE CONCRETO, INCLUSIVE ESCAVAÇÃO, REATERRO E TRANSPORTE COM RETIRADA DO MATERIAL ESCAVADO (EM CAÇAMBA)</t>
  </si>
  <si>
    <t>CAIXA DE ESGOTO DE INSPEÇÃO/PASSAGEM EM ALVENARIA (40X40X60CM), REVESTIMENTO EM ARGAMASSA COM ADITIVO IMPERMEABILIZANTE, COM TAMPA DE CONCRETO, INCLUSIVE ESCAVAÇÃO, REATERRO E TRANSPORTE COM RETIRADA DO MATERIAL ESCAVADO (EM CAÇAMBA)</t>
  </si>
  <si>
    <t>CAIXA DE ESGOTO DE INSPEÇÃO/PASSAGEM EM ALVENARIA (40X40X80CM), REVESTIMENTO EM ARGAMASSA COM ADITIVO IMPERMEABILIZANTE, COM TAMPA DE CONCRETO, INCLUSIVE ESCAVAÇÃO, REATERRO E TRANSPORTE COM RETIRADA DO MATERIAL ESCAVADO (EM CAÇAMBA)</t>
  </si>
  <si>
    <t>CAIXA DE ESGOTO DE INSPEÇÃO/PASSAGEM EM ALVENARIA (50X50X100CM), REVESTIMENTO EM ARGAMASSA COM ADITIVO IMPERMEABILIZANTE, COM TAMPA DE CONCRETO, INCLUSIVE ESCAVAÇÃO, REATERRO E TRANSPORTE COM RETIRADA DO MATERIAL ESCAVADO (EM CAÇAMBA)</t>
  </si>
  <si>
    <t>CAIXA DE ESGOTO DE INSPEÇÃO/PASSAGEM EM ALVENARIA (50X50X40CM), REVESTIMENTO EM ARGAMASSA COM ADITIVO IMPERMEABILIZANTE, COM TAMPA DE CONCRETO, INCLUSIVE ESCAVAÇÃO, REATERRO E TRANSPORTE COM RETIRADA DO MATERIAL ESCAVADO (EM CAÇAMBA)</t>
  </si>
  <si>
    <t>CAIXA DE ESGOTO DE INSPEÇÃO/PASSAGEM EM ALVENARIA (50X50X45CM), REVESTIMENTO EM ARGAMASSA COM ADITIVO IMPERMEABILIZANTE, COM TAMPA DE CONCRETO, INCLUSIVE ESCAVAÇÃO, REATERRO E TRANSPORTE COM RETIRADA DO MATERIAL ESCAVADO (EM CAÇAMBA)</t>
  </si>
  <si>
    <t>CAIXA DE ESGOTO DE INSPEÇÃO/PASSAGEM EM ALVENARIA (50X50X60CM), REVESTIMENTO EM ARGAMASSA COM ADITIVO IMPERMEABILIZANTE, COM TAMPA DE CONCRETO, INCLUSIVE ESCAVAÇÃO, REATERRO E TRANSPORTE COM RETIRADA DO MATERIAL ESCAVADO (EM CAÇAMBA)</t>
  </si>
  <si>
    <t>CAIXA DE ESGOTO DE INSPEÇÃO/PASSAGEM EM ALVENARIA (50X50X80CM), REVESTIMENTO EM ARGAMASSA COM ADITIVO IMPERMEABILIZANTE, COM TAMPA DE CONCRETO, INCLUSIVE ESCAVAÇÃO, REATERRO E TRANSPORTE COM RETIRADA DO MATERIAL ESCAVADO (EM CAÇAMBA)</t>
  </si>
  <si>
    <t>CAIXA DE ESGOTO DE INSPEÇÃO/PASSAGEM EM ALVENARIA (60X60X100CM), REVESTIMENTO EM ARGAMASSA COM ADITIVO IMPERMEABILIZANTE, COM TAMPA DE CONCRETO, INCLUSIVE ESCAVAÇÃO, REATERRO E TRANSPORTE COM RETIRADA DO MATERIAL ESCAVADO (EM CAÇAMBA)</t>
  </si>
  <si>
    <t>CAIXA DE ESGOTO DE INSPEÇÃO/PASSAGEM EM ALVENARIA (60X60X40CM), REVESTIMENTO EM ARGAMASSA COM ADITIVO IMPERMEABILIZANTE, COM TAMPA DE CONCRETO, INCLUSIVE ESCAVAÇÃO, REATERRO E TRANSPORTE COM RETIRADA DO MATERIAL ESCAVADO (EM CAÇAMBA)</t>
  </si>
  <si>
    <t>CAIXA DE ESGOTO DE INSPEÇÃO/PASSAGEM EM ALVENARIA (60X60X60CM), REVESTIMENTO EM ARGAMASSA COM ADITIVO IMPERMEABILIZANTE, COM TAMPA DE CONCRETO, INCLUSIVE ESCAVAÇÃO, REATERRO E TRANSPORTE COM RETIRADA DO MATERIAL ESCAVADO (EM CAÇAMBA)</t>
  </si>
  <si>
    <t>CAIXA DE ESGOTO DE INSPEÇÃO/PASSAGEM EM ALVENARIA (60X60X65CM), REVESTIMENTO EM ARGAMASSA COM ADITIVO IMPERMEABILIZANTE, COM TAMPA DE CONCRETO, INCLUSIVE ESCAVAÇÃO, REATERRO E TRANSPORTE COM RETIRADA DO MATERIAL ESCAVADO (EM CAÇAMBA)</t>
  </si>
  <si>
    <t>CAIXA DE ESGOTO DE INSPEÇÃO/PASSAGEM EM ALVENARIA (60X60X70CM), REVESTIMENTO EM ARGAMASSA COM ADITIVO IMPERMEABILIZANTE, COM TAMPA DE CONCRETO, INCLUSIVE ESCAVAÇÃO, REATERRO E TRANSPORTE COM RETIRADA DO MATERIAL ESCAVADO (EM CAÇAMBA)</t>
  </si>
  <si>
    <t>CAIXA DE ESGOTO DE INSPEÇÃO/PASSAGEM EM ALVENARIA (60X60X75CM), REVESTIMENTO EM ARGAMASSA COM ADITIVO IMPERMEABILIZANTE, COM TAMPA DE CONCRETO, INCLUSIVE ESCAVAÇÃO, REATERRO E TRANSPORTE COM RETIRADA DO MATERIAL ESCAVADO (EM CAÇAMBA)</t>
  </si>
  <si>
    <t>CAIXA DE ESGOTO DE INSPEÇÃO/PASSAGEM EM ALVENARIA (60X60X80CM), REVESTIMENTO EM ARGAMASSA COM ADITIVO IMPERMEABILIZANTE, COM TAMPA DE CONCRETO, INCLUSIVE ESCAVAÇÃO, REATERRO E TRANSPORTE COM RETIRADA DO MATERIAL ESCAVADO (EM CAÇAMBA)</t>
  </si>
  <si>
    <t>CAIXA DE ESGOTO DE INSPEÇÃO/PASSAGEM EM ALVENARIA (60X60X85CM), REVESTIMENTO EM ARGAMASSA COM ADITIVO IMPERMEABILIZANTE, COM TAMPA DE CONCRETO, INCLUSIVE ESCAVAÇÃO, REATERRO E TRANSPORTE COM RETIRADA DO MATERIAL ESCAVADO (EM CAÇAMBA)</t>
  </si>
  <si>
    <t>CAIXA DE ESGOTO DE INSPEÇÃO/PASSAGEM EM ALVENARIA (70X70X110CM), REVESTIMENTO EM ARGAMASSA COM ADITIVO IMPERMEABILIZANTE, COM TAMPA DE CONCRETO, INCLUSIVE ESCAVAÇÃO, REATERRO E TRANSPORTE COM RETIRADA DO MATERIAL ESCAVADO (EM CAÇAMBA)</t>
  </si>
  <si>
    <t>CAIXA DE ESGOTO DE INSPEÇÃO/PASSAGEM EM ALVENARIA (70X70X40CM), REVESTIMENTO EM ARGAMASSA COM ADITIVO IMPERMEABILIZANTE, COM TAMPA DE CONCRETO, INCLUSIVE ESCAVAÇÃO, REATERRO E TRANSPORTE COM RETIRADA DO MATERIAL ESCAVADO (EM CAÇAMBA)</t>
  </si>
  <si>
    <t>CAIXA DE ESGOTO DE INSPEÇÃO/PASSAGEM EM ALVENARIA (70X70X60CM), REVESTIMENTO EM ARGAMASSA COM ADITIVO IMPERMEABILIZANTE, COM TAMPA DE CONCRETO, INCLUSIVE ESCAVAÇÃO, REATERRO E TRANSPORTE COM RETIRADA DO MATERIAL ESCAVADO (EM CAÇAMBA)</t>
  </si>
  <si>
    <t>CAIXA DE ESGOTO DE INSPEÇÃO/PASSAGEM EM ALVENARIA (70X70X80CM), REVESTIMENTO EM ARGAMASSA COM ADITIVO IMPERMEABILIZANTE, COM TAMPA DE CONCRETO, INCLUSIVE ESCAVAÇÃO, REATERRO E TRANSPORTE COM RETIRADA DO MATERIAL ESCAVADO (EM CAÇAMBA)</t>
  </si>
  <si>
    <t>CAIXA DE ESGOTO DE INSPEÇÃO/PASSAGEM EM ALVENARIA (80X80X100CM), REVESTIMENTO EM ARGAMASSA COM ADITIVO IMPERMEABILIZANTE, COM TAMPA DE CONCRETO, INCLUSIVE ESCAVAÇÃO, REATERRO E TRANSPORTE COM RETIRADA DO MATERIAL ESCAVADO (EM CAÇAMBA)</t>
  </si>
  <si>
    <t>CAIXA DE ESGOTO DE INSPEÇÃO/PASSAGEM EM ALVENARIA (80X80X140CM), REVESTIMENTO EM ARGAMASSA COM ADITIVO IMPERMEABILIZANTE, COM TAMPA DE CONCRETO, INCLUSIVE ESCAVAÇÃO, REATERRO E TRANSPORTE COM RETIRADA DO MATERIAL ESCAVADO (EM CAÇAMBA)</t>
  </si>
  <si>
    <t>CAIXA DE ESGOTO DE INSPEÇÃO/PASSAGEM EM ALVENARIA (80X80X40CM), REVESTIMENTO EM ARGAMASSA COM ADITIVO IMPERMEABILIZANTE, COM TAMPA DE CONCRETO, INCLUSIVE ESCAVAÇÃO, REATERRO E TRANSPORTE COM RETIRADA DO MATERIAL ESCAVADO (EM CAÇAMBA)</t>
  </si>
  <si>
    <t>CAIXA DE ESGOTO DE INSPEÇÃO/PASSAGEM EM ALVENARIA (80X80X60CM), REVESTIMENTO EM ARGAMASSA COM ADITIVO IMPERMEABILIZANTE, COM TAMPA DE CONCRETO, INCLUSIVE ESCAVAÇÃO, REATERRO E TRANSPORTE COM RETIRADA DO MATERIAL ESCAVADO (EM CAÇAMBA)</t>
  </si>
  <si>
    <t>CAIXA DE ESGOTO DE INSPEÇÃO/PASSAGEM EM ALVENARIA (80X80X80CM), REVESTIMENTO EM ARGAMASSA COM ADITIVO IMPERMEABILIZANTE, COM TAMPA DE CONCRETO, INCLUSIVE ESCAVAÇÃO, REATERRO E TRANSPORTE COM RETIRADA DO MATERIAL ESCAVADO (EM CAÇAMBA)</t>
  </si>
  <si>
    <t>CAIXA DE ESGOTO DE INSPEÇÃO/PASSAGEM EM ALVENARIA (90X90X100CM), REVESTIMENTO EM ARGAMASSA COM ADITIVO IMPERMEABILIZANTE, COM TAMPA DE CONCRETO, INCLUSIVE ESCAVAÇÃO, REATERRO E TRANSPORTE COM RETIRADA DO MATERIAL ESCAVADO (EM CAÇAMBA)</t>
  </si>
  <si>
    <t>CAIXA DE ESGOTO DE INSPEÇÃO/PASSAGEM EM ALVENARIA (90X90X140CM), REVESTIMENTO EM ARGAMASSA COM ADITIVO IMPERMEABILIZANTE, COM TAMPA DE CONCRETO, INCLUSIVE ESCAVAÇÃO, REATERRO E TRANSPORTE COM RETIRADA DO MATERIAL ESCAVADO (EM CAÇAMBA)</t>
  </si>
  <si>
    <t>CAIXA DE ESGOTO DE INSPEÇÃO/PASSAGEM EM ALVENARIA (90X90X60CM), REVESTIMENTO EM ARGAMASSA COM ADITIVO IMPERMEABILIZANTE, COM TAMPA DE CONCRETO, INCLUSIVE ESCAVAÇÃO, REATERRO E TRANSPORTE COM RETIRADA DO MATERIAL ESCAVADO (EM CAÇAMBA)</t>
  </si>
  <si>
    <t>CAIXA DE ESGOTO DE INSPEÇÃO/PASSAGEM EM ALVENARIA (90X90X80CM), REVESTIMENTO EM ARGAMASSA COM ADITIVO IMPERMEABILIZANTE, COM TAMPA DE CONCRETO, INCLUSIVE ESCAVAÇÃO, REATERRO E TRANSPORTE COM RETIRADA DO MATERIAL ESCAVADO (EM CAÇAMBA)</t>
  </si>
  <si>
    <t>CAIXA DE DRENAGEM DE INSPEÇÃO/PASSAGEM EM ALVENARIA (100X100X50CM), REVESTIMENTO EM ARGAMASSA COM ADITIVO IMPERMEABILIZANTE, COM TAMPA EM GRELHA, INCLUSIVE ESCAVAÇÃO, REATERRO E TRANSPORTE COM RETIRADA DO MATERIAL ESCAVADO (EM CAÇAMBA)</t>
  </si>
  <si>
    <t>CAIXA DE DRENAGEM DE INSPEÇÃO/PASSAGEM EM ALVENARIA (100X100X80CM), REVESTIMENTO EM ARGAMASSA COM ADITIVO IMPERMEABILIZANTE, COM TAMPA EM GRELHA, INCLUSIVE ESCAVAÇÃO, REATERRO E TRANSPORTE COM RETIRADA DO MATERIAL ESCAVADO (EM CAÇAMBA)</t>
  </si>
  <si>
    <t>CAIXA DE DRENAGEM DE INSPEÇÃO/PASSAGEM EM ALVENARIA (30X30X30CM), REVESTIMENTO EM ARGAMASSA COM ADITIVO IMPERMEABILIZANTE, COM TAMPA EM GRELHA, INCLUSIVE ESCAVAÇÃO, REATERRO E TRANSPORTE COM RETIRADA DO MATERIAL ESCAVADO (EM CAÇAMBA)</t>
  </si>
  <si>
    <t>CAIXA DE DRENAGEM DE INSPEÇÃO/PASSAGEM EM ALVENARIA (30X30X40CM), REVESTIMENTO EM ARGAMASSA COM ADITIVO IMPERMEABILIZANTE, COM TAMPA EM GRELHA, INCLUSIVE ESCAVAÇÃO, REATERRO E TRANSPORTE COM RETIRADA DO MATERIAL ESCAVADO (EM CAÇAMBA)</t>
  </si>
  <si>
    <t>CAIXA DE DRENAGEM DE INSPEÇÃO/PASSAGEM EM ALVENARIA (30X30X60CM), REVESTIMENTO EM ARGAMASSA COM ADITIVO IMPERMEABILIZANTE, COM TAMPA EM GRELHA, INCLUSIVE ESCAVAÇÃO, REATERRO E TRANSPORTE COM RETIRADA DO MATERIAL ESCAVADO (EM CAÇAMBA)</t>
  </si>
  <si>
    <t>CAIXA DE DRENAGEM DE INSPEÇÃO/PASSAGEM EM ALVENARIA (40X40X40CM), REVESTIMENTO EM ARGAMASSA COM ADITIVO IMPERMEABILIZANTE, COM TAMPA EM GRELHA, INCLUSIVE ESCAVAÇÃO, REATERRO E TRANSPORTE COM RETIRADA DO MATERIAL ESCAVADO (EM CAÇAMBA)</t>
  </si>
  <si>
    <t>CAIXA DE DRENAGEM DE INSPEÇÃO/PASSAGEM EM ALVENARIA (40X40X60CM), REVESTIMENTO EM ARGAMASSA COM ADITIVO IMPERMEABILIZANTE, COM TAMPA EM GRELHA, INCLUSIVE ESCAVAÇÃO, REATERRO E TRANSPORTE COM RETIRADA DO MATERIAL ESCAVADO (EM CAÇAMBA)</t>
  </si>
  <si>
    <t>CAIXA DE DRENAGEM DE INSPEÇÃO/PASSAGEM EM ALVENARIA (40X40X80CM), REVESTIMENTO EM ARGAMASSA COM ADITIVO IMPERMEABILIZANTE, COM TAMPA EM GRELHA, INCLUSIVE ESCAVAÇÃO, REATERRO E TRANSPORTE COM RETIRADA DO MATERIAL ESCAVADO (EM CAÇAMBA)</t>
  </si>
  <si>
    <t>CAIXA DE DRENAGEM DE INSPEÇÃO/PASSAGEM EM ALVENARIA (50X50X100CM), REVESTIMENTO EM ARGAMASSA COM ADITIVO IMPERMEABILIZANTE, COM TAMPA EM GRELHA, INCLUSIVE ESCAVAÇÃO, REATERRO E TRANSPORTE COM RETIRADA DO MATERIAL ESCAVADO (EM CAÇAMBA)</t>
  </si>
  <si>
    <t>CAIXA DE DRENAGEM DE INSPEÇÃO/PASSAGEM EM ALVENARIA (50X50X40CM), REVESTIMENTO EM ARGAMASSA COM ADITIVO IMPERMEABILIZANTE, COM TAMPA EM GRELHA, INCLUSIVE ESCAVAÇÃO, REATERRO E TRANSPORTE COM RETIRADA DO MATERIAL ESCAVADO (EM CAÇAMBA)</t>
  </si>
  <si>
    <t>CAIXA DE DRENAGEM DE INSPEÇÃO/PASSAGEM EM ALVENARIA (50X50X60CM), REVESTIMENTO EM ARGAMASSA COM ADITIVO IMPERMEABILIZANTE, COM TAMPA EM GRELHA, INCLUSIVE ESCAVAÇÃO, REATERRO E TRANSPORTE COM RETIRADA DO MATERIAL ESCAVADO (EM CAÇAMBA)</t>
  </si>
  <si>
    <t>CAIXA DE DRENAGEM DE INSPEÇÃO/PASSAGEM EM ALVENARIA (60X60X100CM), REVESTIMENTO EM ARGAMASSA COM ADITIVO IMPERMEABILIZANTE, COM TAMPA EM GRELHA, INCLUSIVE ESCAVAÇÃO, REATERRO E TRANSPORTE COM RETIRADA DO MATERIAL ESCAVADO (EM CAÇAMBA)</t>
  </si>
  <si>
    <t>CAIXA DE DRENAGEM DE INSPEÇÃO/PASSAGEM EM ALVENARIA (60X60X40CM), REVESTIMENTO EM ARGAMASSA COM ADITIVO IMPERMEABILIZANTE, COM TAMPA EM GRELHA, INCLUSIVE ESCAVAÇÃO, REATERRO E TRANSPORTE COM RETIRADA DO MATERIAL ESCAVADO (EM CAÇAMBA)</t>
  </si>
  <si>
    <t>CAIXA DE DRENAGEM DE INSPEÇÃO/PASSAGEM EM ALVENARIA (60X60X60CM), REVESTIMENTO EM ARGAMASSA COM ADITIVO IMPERMEABILIZANTE, COM TAMPA EM GRELHA, INCLUSIVE ESCAVAÇÃO, REATERRO E TRANSPORTE COM RETIRADA DO MATERIAL ESCAVADO (EM CAÇAMBA)</t>
  </si>
  <si>
    <t>CAIXA DE DRENAGEM DE INSPEÇÃO/PASSAGEM EM ALVENARIA (60X60X80CM), REVESTIMENTO EM ARGAMASSA COM ADITIVO IMPERMEABILIZANTE, COM TAMPA EM GRELHA, INCLUSIVE ESCAVAÇÃO, REATERRO E TRANSPORTE COM RETIRADA DO MATERIAL ESCAVADO (EM CAÇAMBA)</t>
  </si>
  <si>
    <t>CAIXA DE DRENAGEM DE INSPEÇÃO/PASSAGEM EM ALVENARIA (70X70X110CM), REVESTIMENTO EM ARGAMASSA COM ADITIVO IMPERMEABILIZANTE, COM TAMPA EM GRELHA, INCLUSIVE ESCAVAÇÃO, REATERRO E TRANSPORTE COM RETIRADA DO MATERIAL ESCAVADO (EM CAÇAMBA)</t>
  </si>
  <si>
    <t>CAIXA DE DRENAGEM DE INSPEÇÃO/PASSAGEM EM ALVENARIA (70X70X40CM), REVESTIMENTO EM ARGAMASSA COM ADITIVO IMPERMEABILIZANTE, COM TAMPA EM GRELHA, INCLUSIVE ESCAVAÇÃO, REATERRO E TRANSPORTE COM RETIRADA DO MATERIAL ESCAVADO (EM CAÇAMBA)</t>
  </si>
  <si>
    <t>CAIXA DE DRENAGEM DE INSPEÇÃO/PASSAGEM EM ALVENARIA (70X70X60CM), REVESTIMENTO EM ARGAMASSA COM ADITIVO IMPERMEABILIZANTE, COM TAMPA EM GRELHA, INCLUSIVE ESCAVAÇÃO, REATERRO E TRANSPORTE COM RETIRADA DO MATERIAL ESCAVADO (EM CAÇAMBA)</t>
  </si>
  <si>
    <t>CAIXA DE DRENAGEM DE INSPEÇÃO/PASSAGEM EM ALVENARIA (70X70X80CM), REVESTIMENTO EM ARGAMASSA COM ADITIVO IMPERMEABILIZANTE, COM TAMPA EM GRELHA, INCLUSIVE ESCAVAÇÃO, REATERRO E TRANSPORTE COM RETIRADA DO MATERIAL ESCAVADO (EM CAÇAMBA)</t>
  </si>
  <si>
    <t>CAIXA DE DRENAGEM DE INSPEÇÃO/PASSAGEM EM ALVENARIA (80X80X100CM), REVESTIMENTO EM ARGAMASSA COM ADITIVO IMPERMEABILIZANTE, COM TAMPA EM GRELHA, INCLUSIVE ESCAVAÇÃO, REATERRO E TRANSPORTE COM RETIRADA DO MATERIAL ESCAVADO (EM CAÇAMBA)</t>
  </si>
  <si>
    <t>CAIXA DE DRENAGEM DE INSPEÇÃO/PASSAGEM EM ALVENARIA (80X80X140CM), REVESTIMENTO EM ARGAMASSA COM ADITIVO IMPERMEABILIZANTE, COM TAMPA EM GRELHA, INCLUSIVE ESCAVAÇÃO, REATERRO E TRANSPORTE COM RETIRADA DO MATERIAL ESCAVADO (EM CAÇAMBA)</t>
  </si>
  <si>
    <t>CAIXA DE DRENAGEM DE INSPEÇÃO/PASSAGEM EM ALVENARIA (80X80X40CM), REVESTIMENTO EM ARGAMASSA COM ADITIVO IMPERMEABILIZANTE, COM TAMPA EM GRELHA, INCLUSIVE ESCAVAÇÃO, REATERRO E TRANSPORTE COM RETIRADA DO MATERIAL ESCAVADO (EM CAÇAMBA)</t>
  </si>
  <si>
    <t>CAIXA DE DRENAGEM DE INSPEÇÃO/PASSAGEM EM ALVENARIA (80X80X60CM), REVESTIMENTO EM ARGAMASSA COM ADITIVO IMPERMEABILIZANTE, COM TAMPA EM GRELHA, INCLUSIVE ESCAVAÇÃO, REATERRO E TRANSPORTE COM RETIRADA DO MATERIAL ESCAVADO (EM CAÇAMBA)</t>
  </si>
  <si>
    <t>CAIXA DE DRENAGEM DE INSPEÇÃO/PASSAGEM EM ALVENARIA (80X80X80CM), REVESTIMENTO EM ARGAMASSA COM ADITIVO IMPERMEABILIZANTE, COM TAMPA EM GRELHA, INCLUSIVE ESCAVAÇÃO, REATERRO E TRANSPORTE COM RETIRADA DO MATERIAL ESCAVADO (EM CAÇAMBA)</t>
  </si>
  <si>
    <t>CAIXA DE DRENAGEM DE INSPEÇÃO/PASSAGEM EM ALVENARIA (90X90X100CM), REVESTIMENTO EM ARGAMASSA COM ADITIVO IMPERMEABILIZANTE, COM TAMPA EM GRELHA, INCLUSIVE ESCAVAÇÃO, REATERRO E TRANSPORTE COM RETIRADA DO MATERIAL ESCAVADO (EM CAÇAMBA)</t>
  </si>
  <si>
    <t>CAIXA DE DRENAGEM DE INSPEÇÃO/PASSAGEM EM ALVENARIA (90X90X140CM), REVESTIMENTO EM ARGAMASSA COM ADITIVO IMPERMEABILIZANTE, COM TAMPA EM GRELHA, INCLUSIVE ESCAVAÇÃO, REATERRO E TRANSPORTE COM RETIRADA DO MATERIAL ESCAVADO (EM CAÇAMBA)</t>
  </si>
  <si>
    <t>CAIXA DE DRENAGEM DE INSPEÇÃO/PASSAGEM EM ALVENARIA (90X90X60CM), REVESTIMENTO EM ARGAMASSA COM ADITIVO IMPERMEABILIZANTE, COM TAMPA EM GRELHA, INCLUSIVE ESCAVAÇÃO, REATERRO E TRANSPORTE COM RETIRADA DO MATERIAL ESCAVADO (EM CAÇAMBA)</t>
  </si>
  <si>
    <t>CAIXA DE DRENAGEM DE INSPEÇÃO/PASSAGEM EM ALVENARIA (90X90X80CM), REVESTIMENTO EM ARGAMASSA COM ADITIVO IMPERMEABILIZANTE, COM TAMPA EM GRELHA, INCLUSIVE ESCAVAÇÃO, REATERRO E TRANSPORTE COM RETIRADA DO MATERIAL ESCAVADO (EM CAÇAMBA)</t>
  </si>
  <si>
    <t xml:space="preserve">RESERVATÓRIO DE ÁGUA ENTERRADO, CAPACIDADE DE 15M3, EM CONCRETO ARMADO COM CASAS DE BOMBAS, INCLUSIVE ALÇAPÃO, ESCAVAÇÃO, REATERRO E TRANSPORTE COM RETIRADA DO MATERIAL ESCAVADO (EM CAÇAMBA), EXCLUSIVE TUBULAÇÕES, BOMBAS E QUADROS
</t>
  </si>
  <si>
    <t>BOMBA CENTRÍFUGA MONOFÁSICA DE 0,33CV, INCLUSIVE FORNECIMENTO E INSTALAÇÃO</t>
  </si>
  <si>
    <t>BOMBA CENTRÍFUGA MONOFÁSICA DE 0,5CV, INCLUSIVE FORNECIMENTO E INSTALAÇÃO</t>
  </si>
  <si>
    <t>BOMBA CENTRÍFUGA MONOFÁSICA DE 0,75CV, INCLUSIVE FORNECIMENTO E INSTALAÇÃO</t>
  </si>
  <si>
    <t>BOMBA CENTRÍFUGA MONOFÁSICA DE 1CV, INCLUSIVE FORNECIMENTO E INSTALAÇÃO</t>
  </si>
  <si>
    <t>BOMBA CENTRÍFUGA TRIFÁSICA DE 10CV, INCLUSIVE FORNECIMENTO E INSTALAÇÃO</t>
  </si>
  <si>
    <t>ED-34629</t>
  </si>
  <si>
    <t>BOMBA CENTRÍFUGA TRIFÁSICA DE 1,5CV, INCLUSIVE FORNECIMENTO E INSTALAÇÃO</t>
  </si>
  <si>
    <t>BOMBA CENTRÍFUGA TRIFÁSICA DE 2CV, INCLUSIVE FORNECIMENTO E INSTALAÇÃO</t>
  </si>
  <si>
    <t>BOMBA CENTRÍFUGA TRIFÁSICA DE 3CV, INCLUSIVE FORNECIMENTO E INSTALAÇÃO</t>
  </si>
  <si>
    <t>BOMBA CENTRÍFUGA TRIFÁSICA DE 5CV, INCLUSIVE FORNECIMENTO E INSTALAÇÃO</t>
  </si>
  <si>
    <t>BOMBA CENTRÍFUGA TRIFÁSICA DE 7,5CV, INCLUSIVE FORNECIMENTO E INSTALAÇÃO</t>
  </si>
  <si>
    <t>ED-5371</t>
  </si>
  <si>
    <t>TUBO PERFURADO CORRUGADO EM PEAD PARA DRENAGEM, DN 100MM(4"), EXCLUSIVE ESCAVAÇÃO DE VALA E APLICAÇÃO DE MATERIAL DRENANTE</t>
  </si>
  <si>
    <t>ED-5372</t>
  </si>
  <si>
    <t>TUBO PERFURADO CORRUGADO EM PEAD PARA DRENAGEM, DN 160MM(6"), EXCLUSIVE ESCAVAÇÃO DE VALA E APLICAÇÃO DE MATERIAL DRENANTE</t>
  </si>
  <si>
    <t>ED-5376</t>
  </si>
  <si>
    <t>TUBO PERFURADO CORRUGADO EM PEAD PARA DRENAGEM, DN 200MM(8"), EXCLUSIVE ESCAVAÇÃO DE VALA E APLICAÇÃO DE MATERIAL DRENANTE</t>
  </si>
  <si>
    <t>ED-5370</t>
  </si>
  <si>
    <t>TUBO PERFURADO CORRUGADO EM PEAD PARA DRENAGEM, DN 65MM(2.1/2"), EXCLUSIVE ESCAVAÇÃO DE VALA E APLICAÇÃO DE MATERIAL DRENANTE</t>
  </si>
  <si>
    <t>ACIONADOR MANUAL DE ALARME DE INCÊNDIO, INCLUSIVE FORNECIMENTO E INSTALAÇÃO, EXCLUSIVE CABO DE 4 VIAS PARA ALARME</t>
  </si>
  <si>
    <t>ED-4855</t>
  </si>
  <si>
    <t>CENTRAL DE ALARME DE INCÊNDIO ENDEREÇÁVEL PARA 24 LAÇOS, INCLUSIVE FORNECIMENTO E INSTALAÇÃO, EXCLUSIVE CABO DE 4 VIAS PARA ALARME</t>
  </si>
  <si>
    <t>ED-4859</t>
  </si>
  <si>
    <t>DETECTOR DE FUMAÇA ÓPTICO, INCLUSIVE FORNECIMENTO E INSTALAÇÃO, EXCLUSIVE CABO DE 4 VIAS PARA ALARME</t>
  </si>
  <si>
    <t>ED-4856</t>
  </si>
  <si>
    <t>ISOLADOR DE LAÇO, INCLUSIVE FORNECIMENTO E INSTALAÇÃO, EXCLUSIVE CABO DE 4 VIAS PARA ALARME</t>
  </si>
  <si>
    <t>ED-4860</t>
  </si>
  <si>
    <t>SINALIZADOR AUDIOVISUAL ENDEREÇÁVEL, INCLUSIVE FORNECIMENTO E INSTALAÇÃO, EXCLUSIVE CABO DE 4 VIAS PARA ALARME</t>
  </si>
  <si>
    <t xml:space="preserve">POSTE DE VÔLEI OU PETECA OFICIAL (PAR) COM REDE, EM TUBO DE AÇO, DIÂMETRO DE 3", TIPO TELESCÓPICO, INCLUSIVE TRATAMENTO ANTICORROSIVO E PINTURA
</t>
  </si>
  <si>
    <t>TABELA DE BASQUETE OFICIAL COM ARO FIXO, REDE E POSTE METÁLICO, INCLUSIVE SUPORTE PARA PISO, INCLUSIVE TRATAMENTO ANTICORROSIVO E PINTURA</t>
  </si>
  <si>
    <t>TRAVE DE FUTEBOL DE CAMPO OFICIAL COM REDE, EM TUBO DE AÇO, DIÂMETRO DE 3", COMPRIMENTO 732CM, ALTURA 244CM, INCLUSIVE TRATAMENTO ANTICORROSIVO E PINTURA</t>
  </si>
  <si>
    <t>TRAVE DE FUTSAL (PAR) COM REDE, EM TUBO DE AÇO, DIÂMETRO DE 3", COMPRIMENTO 300CM, ALTURA 200CM, INCLUSIVE TRATAMENTO ANTICORROSIVO E PINTURA</t>
  </si>
  <si>
    <t>PORTA METÁLICA PARA SANITÁRIO EM CHAPA GALVANIZADA, ESP. 1,25MM (GSG-18), DIMENSÃO (60X150)CM, TIPO DE ABRIR, UMA (1) FOLHA, INCLUSIVE BATENTE, ESTRUTURA EM METALON (20X30)MM, DOBRADIÇA E TRANQUETA, EXCLUSIVE PINTURA</t>
  </si>
  <si>
    <t>PORTA METÁLICA PARA SANITÁRIO EM CHAPA GALVANIZADA, ESP. 1,25MM (GSG-18), DIMENSÃO (60X180)CM, TIPO DE ABRIR, UMA (1) FOLHA, INCLUSIVE BATENTE, ESTRUTURA EM METALON (20X30)MM, DOBRADIÇA E TRANQUETA, EXCLUSIVE PINTURA</t>
  </si>
  <si>
    <t>PORTA METÁLICA PARA SANITÁRIO EM CHAPA GALVANIZADA, ESP. 1,25MM (GSG-18), DIMENSÃO (80X150)CM, TIPO DE ABRIR, UMA (1) FOLHA, INCLUSIVE BATENTE, ESTRUTURA EM METALON (20X30)MM, DOBRADIÇA E TRANQUETA, EXCLUSIVE PINTURA</t>
  </si>
  <si>
    <t>RO-00228</t>
  </si>
  <si>
    <t>RO-00217</t>
  </si>
  <si>
    <t>RO-00216</t>
  </si>
  <si>
    <t>RO-00215</t>
  </si>
  <si>
    <t>RO-00214</t>
  </si>
  <si>
    <t>RO-00229</t>
  </si>
  <si>
    <t>RO-00230</t>
  </si>
  <si>
    <t>RO-00204</t>
  </si>
  <si>
    <t>RO-00002</t>
  </si>
  <si>
    <t xml:space="preserve">CORTE DE ÁRVORES COM DIÂMETRO SUPERIOR A 0,15 M (EXCLUI CARGA E TRANSPORTE PARA BOTA-FORA) </t>
  </si>
  <si>
    <t>RO-00001</t>
  </si>
  <si>
    <t xml:space="preserve">DESMATAMENTO, DESTOCAMENTO, LIMPEZA DE ÁREA E ESTOCAGEM DO MATERIAL DE LIMPEZA COM ÁRVORES DE DIÂMETRO ATÉ 0,15 M (EXCLUI CARGA E TRANSPORTE PARA BOTA-FORA) </t>
  </si>
  <si>
    <t>RO-00205</t>
  </si>
  <si>
    <t>RO-00206</t>
  </si>
  <si>
    <t>RO-01093</t>
  </si>
  <si>
    <t>DESMONTE DE MATERIAL DE 3ª CATEGORIA PARA TERRAPLENAGEM</t>
  </si>
  <si>
    <t>RO-00003</t>
  </si>
  <si>
    <t>RO-00004</t>
  </si>
  <si>
    <t>RO-00213</t>
  </si>
  <si>
    <t>RO-00046</t>
  </si>
  <si>
    <t>ESCAVAÇÃO, CARGA E TRANSPORTE DE MATERIAL DE 1ª CATEGORIA - EXECUTADO COM ESCAVADEIRA DE 1,40 M3 E CAMINHÃO BASCULANTE DE 12 M3 E COM CAMINHO DE SERVIÇO EM LEITO NATURAL - DMT DE      50 A    200 M</t>
  </si>
  <si>
    <t>RO-00047</t>
  </si>
  <si>
    <t>ESCAVAÇÃO, CARGA E TRANSPORTE DE MATERIAL DE 1ª CATEGORIA - EXECUTADO COM ESCAVADEIRA DE 1,40 M3 E CAMINHÃO BASCULANTE DE 12 M3 E COM CAMINHO DE SERVIÇO EM LEITO NATURAL - DMT DE    200 A    400 M</t>
  </si>
  <si>
    <t>RO-00048</t>
  </si>
  <si>
    <t>ESCAVAÇÃO, CARGA E TRANSPORTE DE MATERIAL DE 1ª CATEGORIA - EXECUTADO COM ESCAVADEIRA DE 1,40 M3 E CAMINHÃO BASCULANTE DE 12 M3 E COM CAMINHO DE SERVIÇO EM LEITO NATURAL - DMT DE    400 A    600 M</t>
  </si>
  <si>
    <t>RO-00049</t>
  </si>
  <si>
    <t>ESCAVAÇÃO, CARGA E TRANSPORTE DE MATERIAL DE 1ª CATEGORIA - EXECUTADO COM ESCAVADEIRA DE 1,40 M3 E CAMINHÃO BASCULANTE DE 12 M3 E COM CAMINHO DE SERVIÇO EM LEITO NATURAL - DMT DE    600 A    800 M</t>
  </si>
  <si>
    <t>RO-00050</t>
  </si>
  <si>
    <t>ESCAVAÇÃO, CARGA E TRANSPORTE DE MATERIAL DE 1ª CATEGORIA - EXECUTADO COM ESCAVADEIRA DE 1,40 M3 E CAMINHÃO BASCULANTE DE 12 M3 E COM CAMINHO DE SERVIÇO EM LEITO NATURAL - DMT DE    800 A 1.000 M</t>
  </si>
  <si>
    <t>RO-00051</t>
  </si>
  <si>
    <t>ESCAVAÇÃO, CARGA E TRANSPORTE DE MATERIAL DE 1ª CATEGORIA - EXECUTADO COM ESCAVADEIRA DE 1,40 M3 E CAMINHÃO BASCULANTE DE 12 M3 E COM CAMINHO DE SERVIÇO EM LEITO NATURAL - DMT DE 1.000 A 1.200 M</t>
  </si>
  <si>
    <t>RO-00052</t>
  </si>
  <si>
    <t>ESCAVAÇÃO, CARGA E TRANSPORTE DE MATERIAL DE 1ª CATEGORIA - EXECUTADO COM ESCAVADEIRA DE 1,40 M3 E CAMINHÃO BASCULANTE DE 12 M3 E COM CAMINHO DE SERVIÇO EM LEITO NATURAL - DMT DE 1.200 A 1.400 M</t>
  </si>
  <si>
    <t>RO-00053</t>
  </si>
  <si>
    <t>ESCAVAÇÃO, CARGA E TRANSPORTE DE MATERIAL DE 1ª CATEGORIA - EXECUTADO COM ESCAVADEIRA DE 1,40 M3 E CAMINHÃO BASCULANTE DE 12 M3 E COM CAMINHO DE SERVIÇO EM LEITO NATURAL - DMT DE 1.400 A 1.600 M</t>
  </si>
  <si>
    <t>RO-00054</t>
  </si>
  <si>
    <t>ESCAVAÇÃO, CARGA E TRANSPORTE DE MATERIAL DE 1ª CATEGORIA - EXECUTADO COM ESCAVADEIRA DE 1,40 M3 E CAMINHÃO BASCULANTE DE 12 M3 E COM CAMINHO DE SERVIÇO EM LEITO NATURAL - DMT DE 1.600 A 1.800 M</t>
  </si>
  <si>
    <t>RO-00055</t>
  </si>
  <si>
    <t>ESCAVAÇÃO, CARGA E TRANSPORTE DE MATERIAL DE 1ª CATEGORIA - EXECUTADO COM ESCAVADEIRA DE 1,40 M3 E CAMINHÃO BASCULANTE DE 12 M3 E COM CAMINHO DE SERVIÇO EM LEITO NATURAL - DMT DE 1.800 A 2.000 M</t>
  </si>
  <si>
    <t>RO-00056</t>
  </si>
  <si>
    <t>ESCAVAÇÃO, CARGA E TRANSPORTE DE MATERIAL DE 1ª CATEGORIA - EXECUTADO COM ESCAVADEIRA DE 1,40 M3 E CAMINHÃO BASCULANTE DE 12 M3 E COM CAMINHO DE SERVIÇO EM LEITO NATURAL - DMT DE 2.000 A 2.500 M</t>
  </si>
  <si>
    <t>RO-00057</t>
  </si>
  <si>
    <t>ESCAVAÇÃO, CARGA E TRANSPORTE DE MATERIAL DE 1ª CATEGORIA - EXECUTADO COM ESCAVADEIRA DE 1,40 M3 E CAMINHÃO BASCULANTE DE 12 M3 E COM CAMINHO DE SERVIÇO EM LEITO NATURAL - DMT DE 2.500 A 3.000 M</t>
  </si>
  <si>
    <t>RO-00058</t>
  </si>
  <si>
    <t>ESCAVAÇÃO, CARGA E TRANSPORTE DE MATERIAL DE 1ª CATEGORIA - EXECUTADO COM ESCAVADEIRA DE 1,40 M3 E CAMINHÃO BASCULANTE DE 12 M3 E COM CAMINHO DE SERVIÇO EM LEITO NATURAL - DMT DE 3.000 M</t>
  </si>
  <si>
    <t>RO-00059</t>
  </si>
  <si>
    <t>ESCAVAÇÃO, CARGA E TRANSPORTE DE MATERIAL DE 1ª CATEGORIA - EXECUTADO COM ESCAVADEIRA DE 1,40 M3 E CAMINHÃO BASCULANTE DE 12 M3 E COM CAMINHO DE SERVIÇO EM REVESTIMENTO PRIMÁRIO - DMT DE      50 A    200 M</t>
  </si>
  <si>
    <t>RO-00060</t>
  </si>
  <si>
    <t>ESCAVAÇÃO, CARGA E TRANSPORTE DE MATERIAL DE 1ª CATEGORIA - EXECUTADO COM ESCAVADEIRA DE 1,40 M3 E CAMINHÃO BASCULANTE DE 12 M3 E COM CAMINHO DE SERVIÇO EM REVESTIMENTO PRIMÁRIO - DMT DE    200 A    400 M</t>
  </si>
  <si>
    <t>RO-00061</t>
  </si>
  <si>
    <t>ESCAVAÇÃO, CARGA E TRANSPORTE DE MATERIAL DE 1ª CATEGORIA - EXECUTADO COM ESCAVADEIRA DE 1,40 M3 E CAMINHÃO BASCULANTE DE 12 M3 E COM CAMINHO DE SERVIÇO EM REVESTIMENTO PRIMÁRIO - DMT DE    400 A    600 M</t>
  </si>
  <si>
    <t>RO-00062</t>
  </si>
  <si>
    <t>ESCAVAÇÃO, CARGA E TRANSPORTE DE MATERIAL DE 1ª CATEGORIA - EXECUTADO COM ESCAVADEIRA DE 1,40 M3 E CAMINHÃO BASCULANTE DE 12 M3 E COM CAMINHO DE SERVIÇO EM REVESTIMENTO PRIMÁRIO - DMT DE    600 A    800 M</t>
  </si>
  <si>
    <t>RO-00063</t>
  </si>
  <si>
    <t>ESCAVAÇÃO, CARGA E TRANSPORTE DE MATERIAL DE 1ª CATEGORIA - EXECUTADO COM ESCAVADEIRA DE 1,40 M3 E CAMINHÃO BASCULANTE DE 12 M3 E COM CAMINHO DE SERVIÇO EM REVESTIMENTO PRIMÁRIO - DMT DE    800 A 1.000 M</t>
  </si>
  <si>
    <t>RO-00064</t>
  </si>
  <si>
    <t>ESCAVAÇÃO, CARGA E TRANSPORTE DE MATERIAL DE 1ª CATEGORIA - EXECUTADO COM ESCAVADEIRA DE 1,40 M3 E CAMINHÃO BASCULANTE DE 12 M3 E COM CAMINHO DE SERVIÇO EM REVESTIMENTO PRIMÁRIO - DMT DE 1.000 A 1.200 M</t>
  </si>
  <si>
    <t>RO-00065</t>
  </si>
  <si>
    <t>ESCAVAÇÃO, CARGA E TRANSPORTE DE MATERIAL DE 1ª CATEGORIA - EXECUTADO COM ESCAVADEIRA DE 1,40 M3 E CAMINHÃO BASCULANTE DE 12 M3 E COM CAMINHO DE SERVIÇO EM REVESTIMENTO PRIMÁRIO - DMT DE 1.200 A 1.400 M</t>
  </si>
  <si>
    <t>RO-00066</t>
  </si>
  <si>
    <t>ESCAVAÇÃO, CARGA E TRANSPORTE DE MATERIAL DE 1ª CATEGORIA - EXECUTADO COM ESCAVADEIRA DE 1,40 M3 E CAMINHÃO BASCULANTE DE 12 M3 E COM CAMINHO DE SERVIÇO EM REVESTIMENTO PRIMÁRIO - DMT DE 1.400 A 1.600 M</t>
  </si>
  <si>
    <t>RO-00067</t>
  </si>
  <si>
    <t>ESCAVAÇÃO, CARGA E TRANSPORTE DE MATERIAL DE 1ª CATEGORIA - EXECUTADO COM ESCAVADEIRA DE 1,40 M3 E CAMINHÃO BASCULANTE DE 12 M3 E COM CAMINHO DE SERVIÇO EM REVESTIMENTO PRIMÁRIO - DMT DE 1.600 A 1.800 M</t>
  </si>
  <si>
    <t>RO-00068</t>
  </si>
  <si>
    <t>ESCAVAÇÃO, CARGA E TRANSPORTE DE MATERIAL DE 1ª CATEGORIA - EXECUTADO COM ESCAVADEIRA DE 1,40 M3 E CAMINHÃO BASCULANTE DE 12 M3 E COM CAMINHO DE SERVIÇO EM REVESTIMENTO PRIMÁRIO - DMT DE 1.800 A 2.000 M</t>
  </si>
  <si>
    <t>RO-00069</t>
  </si>
  <si>
    <t>ESCAVAÇÃO, CARGA E TRANSPORTE DE MATERIAL DE 1ª CATEGORIA - EXECUTADO COM ESCAVADEIRA DE 1,40 M3 E CAMINHÃO BASCULANTE DE 12 M3 E COM CAMINHO DE SERVIÇO EM REVESTIMENTO PRIMÁRIO - DMT DE 2.000 A 2.500 M</t>
  </si>
  <si>
    <t>RO-00070</t>
  </si>
  <si>
    <t>ESCAVAÇÃO, CARGA E TRANSPORTE DE MATERIAL DE 1ª CATEGORIA - EXECUTADO COM ESCAVADEIRA DE 1,40 M3 E CAMINHÃO BASCULANTE DE 12 M3 E COM CAMINHO DE SERVIÇO EM REVESTIMENTO PRIMÁRIO - DMT DE 2.500 A 3.000 M</t>
  </si>
  <si>
    <t>RO-00071</t>
  </si>
  <si>
    <t>ESCAVAÇÃO, CARGA E TRANSPORTE DE MATERIAL DE 1ª CATEGORIA - EXECUTADO COM ESCAVADEIRA DE 1,40 M3 E CAMINHÃO BASCULANTE DE 12 M3 E COM CAMINHO DE SERVIÇO EM REVESTIMENTO PRIMÁRIO - DMT DE 3.000 M</t>
  </si>
  <si>
    <t>RO-00072</t>
  </si>
  <si>
    <t>ESCAVAÇÃO, CARGA E TRANSPORTE DE MATERIAL DE 1ª CATEGORIA - EXECUTADO COM ESCAVADEIRA DE 1,40 M3 E CAMINHÃO BASCULANTE DE 12 M3 E COM CAMINHO DE SERVIÇO PAVIMENTADO - DMT DE      50 A    200 M</t>
  </si>
  <si>
    <t>RO-00073</t>
  </si>
  <si>
    <t>ESCAVAÇÃO, CARGA E TRANSPORTE DE MATERIAL DE 1ª CATEGORIA - EXECUTADO COM ESCAVADEIRA DE 1,40 M3 E CAMINHÃO BASCULANTE DE 12 M3 E COM CAMINHO DE SERVIÇO PAVIMENTADO - DMT DE    200 A    400 M</t>
  </si>
  <si>
    <t>RO-00074</t>
  </si>
  <si>
    <t>ESCAVAÇÃO, CARGA E TRANSPORTE DE MATERIAL DE 1ª CATEGORIA - EXECUTADO COM ESCAVADEIRA DE 1,40 M3 E CAMINHÃO BASCULANTE DE 12 M3 E COM CAMINHO DE SERVIÇO PAVIMENTADO - DMT DE    400 A    600 M</t>
  </si>
  <si>
    <t>RO-00075</t>
  </si>
  <si>
    <t>ESCAVAÇÃO, CARGA E TRANSPORTE DE MATERIAL DE 1ª CATEGORIA - EXECUTADO COM ESCAVADEIRA DE 1,40 M3 E CAMINHÃO BASCULANTE DE 12 M3 E COM CAMINHO DE SERVIÇO PAVIMENTADO - DMT DE    600 A    800 M</t>
  </si>
  <si>
    <t>RO-00076</t>
  </si>
  <si>
    <t>ESCAVAÇÃO, CARGA E TRANSPORTE DE MATERIAL DE 1ª CATEGORIA - EXECUTADO COM ESCAVADEIRA DE 1,40 M3 E CAMINHÃO BASCULANTE DE 12 M3 E COM CAMINHO DE SERVIÇO PAVIMENTADO - DMT DE    800 A 1.000 M</t>
  </si>
  <si>
    <t>RO-00077</t>
  </si>
  <si>
    <t>ESCAVAÇÃO, CARGA E TRANSPORTE DE MATERIAL DE 1ª CATEGORIA - EXECUTADO COM ESCAVADEIRA DE 1,40 M3 E CAMINHÃO BASCULANTE DE 12 M3 E COM CAMINHO DE SERVIÇO PAVIMENTADO - DMT DE 1.000 A 1.200 M</t>
  </si>
  <si>
    <t>RO-00078</t>
  </si>
  <si>
    <t>ESCAVAÇÃO, CARGA E TRANSPORTE DE MATERIAL DE 1ª CATEGORIA - EXECUTADO COM ESCAVADEIRA DE 1,40 M3 E CAMINHÃO BASCULANTE DE 12 M3 E COM CAMINHO DE SERVIÇO PAVIMENTADO - DMT DE 1.200 A 1.400 M</t>
  </si>
  <si>
    <t>RO-00079</t>
  </si>
  <si>
    <t>ESCAVAÇÃO, CARGA E TRANSPORTE DE MATERIAL DE 1ª CATEGORIA - EXECUTADO COM ESCAVADEIRA DE 1,40 M3 E CAMINHÃO BASCULANTE DE 12 M3 E COM CAMINHO DE SERVIÇO PAVIMENTADO - DMT DE 1.400 A 1.600 M</t>
  </si>
  <si>
    <t>RO-00080</t>
  </si>
  <si>
    <t>ESCAVAÇÃO, CARGA E TRANSPORTE DE MATERIAL DE 1ª CATEGORIA - EXECUTADO COM ESCAVADEIRA DE 1,40 M3 E CAMINHÃO BASCULANTE DE 12 M3 E COM CAMINHO DE SERVIÇO PAVIMENTADO - DMT DE 1.600 A 1.800 M</t>
  </si>
  <si>
    <t>RO-00081</t>
  </si>
  <si>
    <t>ESCAVAÇÃO, CARGA E TRANSPORTE DE MATERIAL DE 1ª CATEGORIA - EXECUTADO COM ESCAVADEIRA DE 1,40 M3 E CAMINHÃO BASCULANTE DE 12 M3 E COM CAMINHO DE SERVIÇO PAVIMENTADO - DMT DE 1.800 A 2.000 M</t>
  </si>
  <si>
    <t>RO-00082</t>
  </si>
  <si>
    <t>ESCAVAÇÃO, CARGA E TRANSPORTE DE MATERIAL DE 1ª CATEGORIA - EXECUTADO COM ESCAVADEIRA DE 1,40 M3 E CAMINHÃO BASCULANTE DE 12 M3 E COM CAMINHO DE SERVIÇO PAVIMENTADO - DMT DE 2.000 A 2.500 M</t>
  </si>
  <si>
    <t>RO-00083</t>
  </si>
  <si>
    <t>ESCAVAÇÃO, CARGA E TRANSPORTE DE MATERIAL DE 1ª CATEGORIA - EXECUTADO COM ESCAVADEIRA DE 1,40 M3 E CAMINHÃO BASCULANTE DE 12 M3 E COM CAMINHO DE SERVIÇO PAVIMENTADO - DMT DE 2.500 A 3.000 M</t>
  </si>
  <si>
    <t>RO-00084</t>
  </si>
  <si>
    <t>ESCAVAÇÃO, CARGA E TRANSPORTE DE MATERIAL DE 1ª CATEGORIA - EXECUTADO COM ESCAVADEIRA DE 1,40 M3 E CAMINHÃO BASCULANTE DE 12 M3 E COM CAMINHO DE SERVIÇO PAVIMENTADO - DMT DE 3.000 M</t>
  </si>
  <si>
    <t>RO-00086</t>
  </si>
  <si>
    <t>ESCAVAÇÃO, CARGA E TRANSPORTE DE MATERIAL DE 2ª CATEGORIA - EXECUTADO COM ESCAVADEIRA DE 1,40 M3 E CAMINHÃO BASCULANTE DE 12 M3 E COM CAMINHO DE SERVIÇO EM LEITO NATURAL - DMT DE      50 A    200 M</t>
  </si>
  <si>
    <t>RO-00087</t>
  </si>
  <si>
    <t>ESCAVAÇÃO, CARGA E TRANSPORTE DE MATERIAL DE 2ª CATEGORIA - EXECUTADO COM ESCAVADEIRA DE 1,40 M3 E CAMINHÃO BASCULANTE DE 12 M3 E COM CAMINHO DE SERVIÇO EM LEITO NATURAL - DMT DE    200 A    400 M</t>
  </si>
  <si>
    <t>RO-00088</t>
  </si>
  <si>
    <t>ESCAVAÇÃO, CARGA E TRANSPORTE DE MATERIAL DE 2ª CATEGORIA - EXECUTADO COM ESCAVADEIRA DE 1,40 M3 E CAMINHÃO BASCULANTE DE 12 M3 E COM CAMINHO DE SERVIÇO EM LEITO NATURAL - DMT DE    400 A    600 M</t>
  </si>
  <si>
    <t>RO-00089</t>
  </si>
  <si>
    <t>ESCAVAÇÃO, CARGA E TRANSPORTE DE MATERIAL DE 2ª CATEGORIA - EXECUTADO COM ESCAVADEIRA DE 1,40 M3 E CAMINHÃO BASCULANTE DE 12 M3 E COM CAMINHO DE SERVIÇO EM LEITO NATURAL - DMT DE    600 A    800 M</t>
  </si>
  <si>
    <t>RO-00090</t>
  </si>
  <si>
    <t>ESCAVAÇÃO, CARGA E TRANSPORTE DE MATERIAL DE 2ª CATEGORIA - EXECUTADO COM ESCAVADEIRA DE 1,40 M3 E CAMINHÃO BASCULANTE DE 12 M3 E COM CAMINHO DE SERVIÇO EM LEITO NATURAL - DMT DE    800 A 1.000 M</t>
  </si>
  <si>
    <t>RO-00091</t>
  </si>
  <si>
    <t>ESCAVAÇÃO, CARGA E TRANSPORTE DE MATERIAL DE 2ª CATEGORIA - EXECUTADO COM ESCAVADEIRA DE 1,40 M3 E CAMINHÃO BASCULANTE DE 12 M3 E COM CAMINHO DE SERVIÇO EM LEITO NATURAL - DMT DE 1.000 A 1.200 M</t>
  </si>
  <si>
    <t>RO-00092</t>
  </si>
  <si>
    <t>ESCAVAÇÃO, CARGA E TRANSPORTE DE MATERIAL DE 2ª CATEGORIA - EXECUTADO COM ESCAVADEIRA DE 1,40 M3 E CAMINHÃO BASCULANTE DE 12 M3 E COM CAMINHO DE SERVIÇO EM LEITO NATURAL - DMT DE 1.200 A 1.400 M</t>
  </si>
  <si>
    <t>RO-00093</t>
  </si>
  <si>
    <t>ESCAVAÇÃO, CARGA E TRANSPORTE DE MATERIAL DE 2ª CATEGORIA - EXECUTADO COM ESCAVADEIRA DE 1,40 M3 E CAMINHÃO BASCULANTE DE 12 M3 E COM CAMINHO DE SERVIÇO EM LEITO NATURAL - DMT DE 1.400 A 1.600 M</t>
  </si>
  <si>
    <t>RO-00094</t>
  </si>
  <si>
    <t>ESCAVAÇÃO, CARGA E TRANSPORTE DE MATERIAL DE 2ª CATEGORIA - EXECUTADO COM ESCAVADEIRA DE 1,40 M3 E CAMINHÃO BASCULANTE DE 12 M3 E COM CAMINHO DE SERVIÇO EM LEITO NATURAL - DMT DE 1.600 A 1.800 M</t>
  </si>
  <si>
    <t>RO-00095</t>
  </si>
  <si>
    <t>ESCAVAÇÃO, CARGA E TRANSPORTE DE MATERIAL DE 2ª CATEGORIA - EXECUTADO COM ESCAVADEIRA DE 1,40 M3 E CAMINHÃO BASCULANTE DE 12 M3 E COM CAMINHO DE SERVIÇO EM LEITO NATURAL - DMT DE 1.800 A 2.000 M</t>
  </si>
  <si>
    <t>RO-00096</t>
  </si>
  <si>
    <t>ESCAVAÇÃO, CARGA E TRANSPORTE DE MATERIAL DE 2ª CATEGORIA - EXECUTADO COM ESCAVADEIRA DE 1,40 M3 E CAMINHÃO BASCULANTE DE 12 M3 E COM CAMINHO DE SERVIÇO EM LEITO NATURAL - DMT DE 2.000 A 2.500 M</t>
  </si>
  <si>
    <t>RO-00097</t>
  </si>
  <si>
    <t>ESCAVAÇÃO, CARGA E TRANSPORTE DE MATERIAL DE 2ª CATEGORIA - EXECUTADO COM ESCAVADEIRA DE 1,40 M3 E CAMINHÃO BASCULANTE DE 12 M3 E COM CAMINHO DE SERVIÇO EM LEITO NATURAL - DMT DE 2.500 A 3.000 M</t>
  </si>
  <si>
    <t>RO-00098</t>
  </si>
  <si>
    <t>ESCAVAÇÃO, CARGA E TRANSPORTE DE MATERIAL DE 2ª CATEGORIA - EXECUTADO COM ESCAVADEIRA DE 1,40 M3 E CAMINHÃO BASCULANTE DE 12 M3 E COM CAMINHO DE SERVIÇO EM LEITO NATURAL - DMT DE 3.000 M</t>
  </si>
  <si>
    <t>RO-00099</t>
  </si>
  <si>
    <t>ESCAVAÇÃO, CARGA E TRANSPORTE DE MATERIAL DE 2ª CATEGORIA - EXECUTADO COM ESCAVADEIRA DE 1,40 M3 E CAMINHÃO BASCULANTE DE 12 M3 E COM CAMINHO DE SERVIÇO EM REVESTIMENTO PRIMÁRIO - DMT DE      50 A    200 M</t>
  </si>
  <si>
    <t>RO-00100</t>
  </si>
  <si>
    <t>ESCAVAÇÃO, CARGA E TRANSPORTE DE MATERIAL DE 2ª CATEGORIA - EXECUTADO COM ESCAVADEIRA DE 1,40 M3 E CAMINHÃO BASCULANTE DE 12 M3 E COM CAMINHO DE SERVIÇO EM REVESTIMENTO PRIMÁRIO - DMT DE    200 A    400 M</t>
  </si>
  <si>
    <t>RO-00101</t>
  </si>
  <si>
    <t>ESCAVAÇÃO, CARGA E TRANSPORTE DE MATERIAL DE 2ª CATEGORIA - EXECUTADO COM ESCAVADEIRA DE 1,40 M3 E CAMINHÃO BASCULANTE DE 12 M3 E COM CAMINHO DE SERVIÇO EM REVESTIMENTO PRIMÁRIO - DMT DE    400 A    600 M</t>
  </si>
  <si>
    <t>RO-00102</t>
  </si>
  <si>
    <t>ESCAVAÇÃO, CARGA E TRANSPORTE DE MATERIAL DE 2ª CATEGORIA - EXECUTADO COM ESCAVADEIRA DE 1,40 M3 E CAMINHÃO BASCULANTE DE 12 M3 E COM CAMINHO DE SERVIÇO EM REVESTIMENTO PRIMÁRIO - DMT DE    600 A    800 M</t>
  </si>
  <si>
    <t>RO-00103</t>
  </si>
  <si>
    <t>ESCAVAÇÃO, CARGA E TRANSPORTE DE MATERIAL DE 2ª CATEGORIA - EXECUTADO COM ESCAVADEIRA DE 1,40 M3 E CAMINHÃO BASCULANTE DE 12 M3 E COM CAMINHO DE SERVIÇO EM REVESTIMENTO PRIMÁRIO - DMT DE    800 A 1.000 M</t>
  </si>
  <si>
    <t>RO-00104</t>
  </si>
  <si>
    <t>ESCAVAÇÃO, CARGA E TRANSPORTE DE MATERIAL DE 2ª CATEGORIA - EXECUTADO COM ESCAVADEIRA DE 1,40 M3 E CAMINHÃO BASCULANTE DE 12 M3 E COM CAMINHO DE SERVIÇO EM REVESTIMENTO PRIMÁRIO - DMT DE 1.000 A 1.200 M</t>
  </si>
  <si>
    <t>RO-00105</t>
  </si>
  <si>
    <t>ESCAVAÇÃO, CARGA E TRANSPORTE DE MATERIAL DE 2ª CATEGORIA - EXECUTADO COM ESCAVADEIRA DE 1,40 M3 E CAMINHÃO BASCULANTE DE 12 M3 E COM CAMINHO DE SERVIÇO EM REVESTIMENTO PRIMÁRIO - DMT DE 1.200 A 1.400 M</t>
  </si>
  <si>
    <t>RO-00106</t>
  </si>
  <si>
    <t>ESCAVAÇÃO, CARGA E TRANSPORTE DE MATERIAL DE 2ª CATEGORIA - EXECUTADO COM ESCAVADEIRA DE 1,40 M3 E CAMINHÃO BASCULANTE DE 12 M3 E COM CAMINHO DE SERVIÇO EM REVESTIMENTO PRIMÁRIO - DMT DE 1.400 A 1.600 M</t>
  </si>
  <si>
    <t>RO-00107</t>
  </si>
  <si>
    <t>ESCAVAÇÃO, CARGA E TRANSPORTE DE MATERIAL DE 2ª CATEGORIA - EXECUTADO COM ESCAVADEIRA DE 1,40 M3 E CAMINHÃO BASCULANTE DE 12 M3 E COM CAMINHO DE SERVIÇO EM REVESTIMENTO PRIMÁRIO - DMT DE 1.600 A 1.800 M</t>
  </si>
  <si>
    <t>RO-00108</t>
  </si>
  <si>
    <t>ESCAVAÇÃO, CARGA E TRANSPORTE DE MATERIAL DE 2ª CATEGORIA - EXECUTADO COM ESCAVADEIRA DE 1,40 M3 E CAMINHÃO BASCULANTE DE 12 M3 E COM CAMINHO DE SERVIÇO EM REVESTIMENTO PRIMÁRIO - DMT DE 1.800 A 2.000 M</t>
  </si>
  <si>
    <t>RO-00109</t>
  </si>
  <si>
    <t>ESCAVAÇÃO, CARGA E TRANSPORTE DE MATERIAL DE 2ª CATEGORIA - EXECUTADO COM ESCAVADEIRA DE 1,40 M3 E CAMINHÃO BASCULANTE DE 12 M3 E COM CAMINHO DE SERVIÇO EM REVESTIMENTO PRIMÁRIO - DMT DE 2.000 A 2.500 M</t>
  </si>
  <si>
    <t>RO-00110</t>
  </si>
  <si>
    <t>ESCAVAÇÃO, CARGA E TRANSPORTE DE MATERIAL DE 2ª CATEGORIA - EXECUTADO COM ESCAVADEIRA DE 1,40 M3 E CAMINHÃO BASCULANTE DE 12 M3 E COM CAMINHO DE SERVIÇO EM REVESTIMENTO PRIMÁRIO - DMT DE 2.500 A 3.000 M</t>
  </si>
  <si>
    <t>RO-00111</t>
  </si>
  <si>
    <t>ESCAVAÇÃO, CARGA E TRANSPORTE DE MATERIAL DE 2ª CATEGORIA - EXECUTADO COM ESCAVADEIRA DE 1,40 M3 E CAMINHÃO BASCULANTE DE 12 M3 E COM CAMINHO DE SERVIÇO EM REVESTIMENTO PRIMÁRIO - DMT DE 3.000 M</t>
  </si>
  <si>
    <t>RO-00112</t>
  </si>
  <si>
    <t>ESCAVAÇÃO, CARGA E TRANSPORTE DE MATERIAL DE 2ª CATEGORIA - EXECUTADO COM ESCAVADEIRA DE 1,40 M3 E CAMINHÃO BASCULANTE DE 12 M3 E COM CAMINHO DE SERVIÇO PAVIMENTADO - DMT DE      50 A    200 M</t>
  </si>
  <si>
    <t>RO-00113</t>
  </si>
  <si>
    <t>ESCAVAÇÃO, CARGA E TRANSPORTE DE MATERIAL DE 2ª CATEGORIA - EXECUTADO COM ESCAVADEIRA DE 1,40 M3 E CAMINHÃO BASCULANTE DE 12 M3 E COM CAMINHO DE SERVIÇO PAVIMENTADO - DMT DE    200 A    400 M</t>
  </si>
  <si>
    <t>RO-00114</t>
  </si>
  <si>
    <t>ESCAVAÇÃO, CARGA E TRANSPORTE DE MATERIAL DE 2ª CATEGORIA - EXECUTADO COM ESCAVADEIRA DE 1,40 M3 E CAMINHÃO BASCULANTE DE 12 M3 E COM CAMINHO DE SERVIÇO PAVIMENTADO - DMT DE    400 A    600 M</t>
  </si>
  <si>
    <t>RO-00115</t>
  </si>
  <si>
    <t>ESCAVAÇÃO, CARGA E TRANSPORTE DE MATERIAL DE 2ª CATEGORIA - EXECUTADO COM ESCAVADEIRA DE 1,40 M3 E CAMINHÃO BASCULANTE DE 12 M3 E COM CAMINHO DE SERVIÇO PAVIMENTADO - DMT DE    600 A    800 M</t>
  </si>
  <si>
    <t>RO-00116</t>
  </si>
  <si>
    <t>ESCAVAÇÃO, CARGA E TRANSPORTE DE MATERIAL DE 2ª CATEGORIA - EXECUTADO COM ESCAVADEIRA DE 1,40 M3 E CAMINHÃO BASCULANTE DE 12 M3 E COM CAMINHO DE SERVIÇO PAVIMENTADO - DMT DE    800 A 1.000 M</t>
  </si>
  <si>
    <t>RO-00117</t>
  </si>
  <si>
    <t>ESCAVAÇÃO, CARGA E TRANSPORTE DE MATERIAL DE 2ª CATEGORIA - EXECUTADO COM ESCAVADEIRA DE 1,40 M3 E CAMINHÃO BASCULANTE DE 12 M3 E COM CAMINHO DE SERVIÇO PAVIMENTADO - DMT DE 1.000 A 1.200 M</t>
  </si>
  <si>
    <t>RO-00118</t>
  </si>
  <si>
    <t>ESCAVAÇÃO, CARGA E TRANSPORTE DE MATERIAL DE 2ª CATEGORIA - EXECUTADO COM ESCAVADEIRA DE 1,40 M3 E CAMINHÃO BASCULANTE DE 12 M3 E COM CAMINHO DE SERVIÇO PAVIMENTADO - DMT DE 1.200 A 1.400 M</t>
  </si>
  <si>
    <t>RO-00119</t>
  </si>
  <si>
    <t>ESCAVAÇÃO, CARGA E TRANSPORTE DE MATERIAL DE 2ª CATEGORIA - EXECUTADO COM ESCAVADEIRA DE 1,40 M3 E CAMINHÃO BASCULANTE DE 12 M3 E COM CAMINHO DE SERVIÇO PAVIMENTADO - DMT DE 1.400 A 1.600 M</t>
  </si>
  <si>
    <t>RO-00120</t>
  </si>
  <si>
    <t>ESCAVAÇÃO, CARGA E TRANSPORTE DE MATERIAL DE 2ª CATEGORIA - EXECUTADO COM ESCAVADEIRA DE 1,40 M3 E CAMINHÃO BASCULANTE DE 12 M3 E COM CAMINHO DE SERVIÇO PAVIMENTADO - DMT DE 1.600 A 1.800 M</t>
  </si>
  <si>
    <t>RO-00121</t>
  </si>
  <si>
    <t>ESCAVAÇÃO, CARGA E TRANSPORTE DE MATERIAL DE 2ª CATEGORIA - EXECUTADO COM ESCAVADEIRA DE 1,40 M3 E CAMINHÃO BASCULANTE DE 12 M3 E COM CAMINHO DE SERVIÇO PAVIMENTADO - DMT DE 1.800 A 2.000 M</t>
  </si>
  <si>
    <t>RO-00122</t>
  </si>
  <si>
    <t>ESCAVAÇÃO, CARGA E TRANSPORTE DE MATERIAL DE 2ª CATEGORIA - EXECUTADO COM ESCAVADEIRA DE 1,40 M3 E CAMINHÃO BASCULANTE DE 12 M3 E COM CAMINHO DE SERVIÇO PAVIMENTADO - DMT DE 2.000 A 2.500 M</t>
  </si>
  <si>
    <t>RO-00123</t>
  </si>
  <si>
    <t>ESCAVAÇÃO, CARGA E TRANSPORTE DE MATERIAL DE 2ª CATEGORIA - EXECUTADO COM ESCAVADEIRA DE 1,40 M3 E CAMINHÃO BASCULANTE DE 12 M3 E COM CAMINHO DE SERVIÇO PAVIMENTADO - DMT DE 2.500 A 3.000 M</t>
  </si>
  <si>
    <t>RO-00124</t>
  </si>
  <si>
    <t>ESCAVAÇÃO, CARGA E TRANSPORTE DE MATERIAL DE 2ª CATEGORIA - EXECUTADO COM ESCAVADEIRA DE 1,40 M3 E CAMINHÃO BASCULANTE DE 12 M3 E COM CAMINHO DE SERVIÇO PAVIMENTADO - DMT DE 3.000 M</t>
  </si>
  <si>
    <t>RO-00125</t>
  </si>
  <si>
    <t>ESCAVAÇÃO, CARGA E TRANSPORTE DE MATERIAL DE 3ª CATEGORIA - EXECUTADO COM CARREGADEIRA DE 2,50 M3 E CAMINHÃO BASCULANTE DE 12 M3 E COM CAMINHO DE SERVIÇO EM LEITO NATURAL - DMT DE      50 A    200 M</t>
  </si>
  <si>
    <t>RO-00126</t>
  </si>
  <si>
    <t>ESCAVAÇÃO, CARGA E TRANSPORTE DE MATERIAL DE 3ª CATEGORIA - EXECUTADO COM CARREGADEIRA DE 2,50 M3 E CAMINHÃO BASCULANTE DE 12 M3 E COM CAMINHO DE SERVIÇO EM LEITO NATURAL - DMT DE    200 A    400 M</t>
  </si>
  <si>
    <t>RO-00127</t>
  </si>
  <si>
    <t>ESCAVAÇÃO, CARGA E TRANSPORTE DE MATERIAL DE 3ª CATEGORIA - EXECUTADO COM CARREGADEIRA DE 2,50 M3 E CAMINHÃO BASCULANTE DE 12 M3 E COM CAMINHO DE SERVIÇO EM LEITO NATURAL - DMT DE    400 A    600 M</t>
  </si>
  <si>
    <t>RO-00128</t>
  </si>
  <si>
    <t>ESCAVAÇÃO, CARGA E TRANSPORTE DE MATERIAL DE 3ª CATEGORIA - EXECUTADO COM CARREGADEIRA DE 2,50 M3 E CAMINHÃO BASCULANTE DE 12 M3 E COM CAMINHO DE SERVIÇO EM LEITO NATURAL - DMT DE    600 A    800 M</t>
  </si>
  <si>
    <t>RO-00129</t>
  </si>
  <si>
    <t>ESCAVAÇÃO, CARGA E TRANSPORTE DE MATERIAL DE 3ª CATEGORIA - EXECUTADO COM CARREGADEIRA DE 2,50 M3 E CAMINHÃO BASCULANTE DE 12 M3 E COM CAMINHO DE SERVIÇO EM LEITO NATURAL - DMT DE    800 A 1.000 M</t>
  </si>
  <si>
    <t>RO-00130</t>
  </si>
  <si>
    <t>ESCAVAÇÃO, CARGA E TRANSPORTE DE MATERIAL DE 3ª CATEGORIA - EXECUTADO COM CARREGADEIRA DE 2,50 M3 E CAMINHÃO BASCULANTE DE 12 M3 E COM CAMINHO DE SERVIÇO EM LEITO NATURAL - DMT DE 1.000 A 1.200 M</t>
  </si>
  <si>
    <t>RO-00131</t>
  </si>
  <si>
    <t>ESCAVAÇÃO, CARGA E TRANSPORTE DE MATERIAL DE 3ª CATEGORIA - EXECUTADO COM CARREGADEIRA DE 2,50 M3 E CAMINHÃO BASCULANTE DE 12 M3 E COM CAMINHO DE SERVIÇO EM LEITO NATURAL - DMT DE 1.200 A 1.400 M</t>
  </si>
  <si>
    <t>RO-00132</t>
  </si>
  <si>
    <t>ESCAVAÇÃO, CARGA E TRANSPORTE DE MATERIAL DE 3ª CATEGORIA - EXECUTADO COM CARREGADEIRA DE 2,50 M3 E CAMINHÃO BASCULANTE DE 12 M3 E COM CAMINHO DE SERVIÇO EM LEITO NATURAL - DMT DE 1.400 A 1.600 M</t>
  </si>
  <si>
    <t>RO-00133</t>
  </si>
  <si>
    <t>ESCAVAÇÃO, CARGA E TRANSPORTE DE MATERIAL DE 3ª CATEGORIA - EXECUTADO COM CARREGADEIRA DE 2,50 M3 E CAMINHÃO BASCULANTE DE 12 M3 E COM CAMINHO DE SERVIÇO EM LEITO NATURAL - DMT DE 1.600 A 1.800 M</t>
  </si>
  <si>
    <t>RO-00134</t>
  </si>
  <si>
    <t>ESCAVAÇÃO, CARGA E TRANSPORTE DE MATERIAL DE 3ª CATEGORIA - EXECUTADO COM CARREGADEIRA DE 2,50 M3 E CAMINHÃO BASCULANTE DE 12 M3 E COM CAMINHO DE SERVIÇO EM LEITO NATURAL - DMT DE 1.800 A 2.000 M</t>
  </si>
  <si>
    <t>RO-00135</t>
  </si>
  <si>
    <t>ESCAVAÇÃO, CARGA E TRANSPORTE DE MATERIAL DE 3ª CATEGORIA - EXECUTADO COM CARREGADEIRA DE 2,50 M3 E CAMINHÃO BASCULANTE DE 12 M3 E COM CAMINHO DE SERVIÇO EM LEITO NATURAL - DMT DE 2.000 A 2.500 M</t>
  </si>
  <si>
    <t>RO-00136</t>
  </si>
  <si>
    <t>ESCAVAÇÃO, CARGA E TRANSPORTE DE MATERIAL DE 3ª CATEGORIA - EXECUTADO COM CARREGADEIRA DE 2,50 M3 E CAMINHÃO BASCULANTE DE 12 M3 E COM CAMINHO DE SERVIÇO EM LEITO NATURAL - DMT DE 2.500 A 3.000 M</t>
  </si>
  <si>
    <t>RO-00137</t>
  </si>
  <si>
    <t>ESCAVAÇÃO, CARGA E TRANSPORTE DE MATERIAL DE 3ª CATEGORIA - EXECUTADO COM CARREGADEIRA DE 2,50 M3 E CAMINHÃO BASCULANTE DE 12 M3 E COM CAMINHO DE SERVIÇO EM LEITO NATURAL - DMT DE 3.000 M</t>
  </si>
  <si>
    <t>RO-00138</t>
  </si>
  <si>
    <t>ESCAVAÇÃO, CARGA E TRANSPORTE DE MATERIAL DE 3ª CATEGORIA - EXECUTADO COM CARREGADEIRA DE 2,50 M3 E CAMINHÃO BASCULANTE DE 12 M3 E COM CAMINHO DE SERVIÇO EM REVESTIMENTO PRIMÁRIO - DMT DE      50 A    200 M</t>
  </si>
  <si>
    <t>RO-00139</t>
  </si>
  <si>
    <t>ESCAVAÇÃO, CARGA E TRANSPORTE DE MATERIAL DE 3ª CATEGORIA - EXECUTADO COM CARREGADEIRA DE 2,50 M3 E CAMINHÃO BASCULANTE DE 12 M3 E COM CAMINHO DE SERVIÇO EM REVESTIMENTO PRIMÁRIO - DMT DE    200 A    400 M</t>
  </si>
  <si>
    <t>RO-00140</t>
  </si>
  <si>
    <t>ESCAVAÇÃO, CARGA E TRANSPORTE DE MATERIAL DE 3ª CATEGORIA - EXECUTADO COM CARREGADEIRA DE 2,50 M3 E CAMINHÃO BASCULANTE DE 12 M3 E COM CAMINHO DE SERVIÇO EM REVESTIMENTO PRIMÁRIO - DMT DE    400 A    600 M</t>
  </si>
  <si>
    <t>RO-00141</t>
  </si>
  <si>
    <t>ESCAVAÇÃO, CARGA E TRANSPORTE DE MATERIAL DE 3ª CATEGORIA - EXECUTADO COM CARREGADEIRA DE 2,50 M3 E CAMINHÃO BASCULANTE DE 12 M3 E COM CAMINHO DE SERVIÇO EM REVESTIMENTO PRIMÁRIO - DMT DE    600 A    800 M</t>
  </si>
  <si>
    <t>RO-00142</t>
  </si>
  <si>
    <t>ESCAVAÇÃO, CARGA E TRANSPORTE DE MATERIAL DE 3ª CATEGORIA - EXECUTADO COM CARREGADEIRA DE 2,50 M3 E CAMINHÃO BASCULANTE DE 12 M3 E COM CAMINHO DE SERVIÇO EM REVESTIMENTO PRIMÁRIO - DMT DE    800 A 1.000 M</t>
  </si>
  <si>
    <t>RO-00143</t>
  </si>
  <si>
    <t>ESCAVAÇÃO, CARGA E TRANSPORTE DE MATERIAL DE 3ª CATEGORIA - EXECUTADO COM CARREGADEIRA DE 2,50 M3 E CAMINHÃO BASCULANTE DE 12 M3 E COM CAMINHO DE SERVIÇO EM REVESTIMENTO PRIMÁRIO - DMT DE 1.000 A 1.200 M</t>
  </si>
  <si>
    <t>RO-00144</t>
  </si>
  <si>
    <t>ESCAVAÇÃO, CARGA E TRANSPORTE DE MATERIAL DE 3ª CATEGORIA - EXECUTADO COM CARREGADEIRA DE 2,50 M3 E CAMINHÃO BASCULANTE DE 12 M3 E COM CAMINHO DE SERVIÇO EM REVESTIMENTO PRIMÁRIO - DMT DE 1.200 A 1.400 M</t>
  </si>
  <si>
    <t>RO-00145</t>
  </si>
  <si>
    <t>ESCAVAÇÃO, CARGA E TRANSPORTE DE MATERIAL DE 3ª CATEGORIA - EXECUTADO COM CARREGADEIRA DE 2,50 M3 E CAMINHÃO BASCULANTE DE 12 M3 E COM CAMINHO DE SERVIÇO EM REVESTIMENTO PRIMÁRIO - DMT DE 1.400 A 1.600 M</t>
  </si>
  <si>
    <t>RO-00146</t>
  </si>
  <si>
    <t>ESCAVAÇÃO, CARGA E TRANSPORTE DE MATERIAL DE 3ª CATEGORIA - EXECUTADO COM CARREGADEIRA DE 2,50 M3 E CAMINHÃO BASCULANTE DE 12 M3 E COM CAMINHO DE SERVIÇO EM REVESTIMENTO PRIMÁRIO - DMT DE 1.600 A 1.800 M</t>
  </si>
  <si>
    <t>RO-00147</t>
  </si>
  <si>
    <t>ESCAVAÇÃO, CARGA E TRANSPORTE DE MATERIAL DE 3ª CATEGORIA - EXECUTADO COM CARREGADEIRA DE 2,50 M3 E CAMINHÃO BASCULANTE DE 12 M3 E COM CAMINHO DE SERVIÇO EM REVESTIMENTO PRIMÁRIO - DMT DE 1.800 A 2.000 M</t>
  </si>
  <si>
    <t>RO-00148</t>
  </si>
  <si>
    <t>ESCAVAÇÃO, CARGA E TRANSPORTE DE MATERIAL DE 3ª CATEGORIA - EXECUTADO COM CARREGADEIRA DE 2,50 M3 E CAMINHÃO BASCULANTE DE 12 M3 E COM CAMINHO DE SERVIÇO EM REVESTIMENTO PRIMÁRIO - DMT DE 2.000 A 2.500 M</t>
  </si>
  <si>
    <t>RO-00149</t>
  </si>
  <si>
    <t>ESCAVAÇÃO, CARGA E TRANSPORTE DE MATERIAL DE 3ª CATEGORIA - EXECUTADO COM CARREGADEIRA DE 2,50 M3 E CAMINHÃO BASCULANTE DE 12 M3 E COM CAMINHO DE SERVIÇO EM REVESTIMENTO PRIMÁRIO - DMT DE 2.500 A 3.000 M</t>
  </si>
  <si>
    <t>RO-00150</t>
  </si>
  <si>
    <t>ESCAVAÇÃO, CARGA E TRANSPORTE DE MATERIAL DE 3ª CATEGORIA - EXECUTADO COM CARREGADEIRA DE 2,50 M3 E CAMINHÃO BASCULANTE DE 12 M3 E COM CAMINHO DE SERVIÇO EM REVESTIMENTO PRIMÁRIO - DMT DE 3.000 M</t>
  </si>
  <si>
    <t>RO-00151</t>
  </si>
  <si>
    <t>ESCAVAÇÃO, CARGA E TRANSPORTE DE MATERIAL DE 3ª CATEGORIA - EXECUTADO COM CARREGADEIRA DE 2,50 M3 E CAMINHÃO BASCULANTE DE 12 M3 E COM CAMINHO DE SERVIÇO PAVIMENTADO - DMT DE      50 A    200 M</t>
  </si>
  <si>
    <t>RO-00152</t>
  </si>
  <si>
    <t>ESCAVAÇÃO, CARGA E TRANSPORTE DE MATERIAL DE 3ª CATEGORIA - EXECUTADO COM CARREGADEIRA DE 2,50 M3 E CAMINHÃO BASCULANTE DE 12 M3 E COM CAMINHO DE SERVIÇO PAVIMENTADO - DMT DE    200 A    400 M</t>
  </si>
  <si>
    <t>RO-00153</t>
  </si>
  <si>
    <t>ESCAVAÇÃO, CARGA E TRANSPORTE DE MATERIAL DE 3ª CATEGORIA - EXECUTADO COM CARREGADEIRA DE 2,50 M3 E CAMINHÃO BASCULANTE DE 12 M3 E COM CAMINHO DE SERVIÇO PAVIMENTADO - DMT DE    400 A    600 M</t>
  </si>
  <si>
    <t>RO-00154</t>
  </si>
  <si>
    <t>ESCAVAÇÃO, CARGA E TRANSPORTE DE MATERIAL DE 3ª CATEGORIA - EXECUTADO COM CARREGADEIRA DE 2,50 M3 E CAMINHÃO BASCULANTE DE 12 M3 E COM CAMINHO DE SERVIÇO PAVIMENTADO - DMT DE    600 A    800 M</t>
  </si>
  <si>
    <t>RO-00155</t>
  </si>
  <si>
    <t>ESCAVAÇÃO, CARGA E TRANSPORTE DE MATERIAL DE 3ª CATEGORIA - EXECUTADO COM CARREGADEIRA DE 2,50 M3 E CAMINHÃO BASCULANTE DE 12 M3 E COM CAMINHO DE SERVIÇO PAVIMENTADO - DMT DE    800 A 1.000 M</t>
  </si>
  <si>
    <t>RO-00156</t>
  </si>
  <si>
    <t>ESCAVAÇÃO, CARGA E TRANSPORTE DE MATERIAL DE 3ª CATEGORIA - EXECUTADO COM CARREGADEIRA DE 2,50 M3 E CAMINHÃO BASCULANTE DE 12 M3 E COM CAMINHO DE SERVIÇO PAVIMENTADO - DMT DE 1.000 A 1.200 M</t>
  </si>
  <si>
    <t>RO-00157</t>
  </si>
  <si>
    <t>ESCAVAÇÃO, CARGA E TRANSPORTE DE MATERIAL DE 3ª CATEGORIA - EXECUTADO COM CARREGADEIRA DE 2,50 M3 E CAMINHÃO BASCULANTE DE 12 M3 E COM CAMINHO DE SERVIÇO PAVIMENTADO - DMT DE 1.200 A 1.400 M</t>
  </si>
  <si>
    <t>RO-00158</t>
  </si>
  <si>
    <t>ESCAVAÇÃO, CARGA E TRANSPORTE DE MATERIAL DE 3ª CATEGORIA - EXECUTADO COM CARREGADEIRA DE 2,50 M3 E CAMINHÃO BASCULANTE DE 12 M3 E COM CAMINHO DE SERVIÇO PAVIMENTADO - DMT DE 1.400 A 1.600 M</t>
  </si>
  <si>
    <t>RO-00159</t>
  </si>
  <si>
    <t>ESCAVAÇÃO, CARGA E TRANSPORTE DE MATERIAL DE 3ª CATEGORIA - EXECUTADO COM CARREGADEIRA DE 2,50 M3 E CAMINHÃO BASCULANTE DE 12 M3 E COM CAMINHO DE SERVIÇO PAVIMENTADO - DMT DE 1.600 A 1.800 M</t>
  </si>
  <si>
    <t>RO-00160</t>
  </si>
  <si>
    <t>ESCAVAÇÃO, CARGA E TRANSPORTE DE MATERIAL DE 3ª CATEGORIA - EXECUTADO COM CARREGADEIRA DE 2,50 M3 E CAMINHÃO BASCULANTE DE 12 M3 E COM CAMINHO DE SERVIÇO PAVIMENTADO - DMT DE 1.800 A 2.000 M</t>
  </si>
  <si>
    <t>RO-00161</t>
  </si>
  <si>
    <t>ESCAVAÇÃO, CARGA E TRANSPORTE DE MATERIAL DE 3ª CATEGORIA - EXECUTADO COM CARREGADEIRA DE 2,50 M3 E CAMINHÃO BASCULANTE DE 12 M3 E COM CAMINHO DE SERVIÇO PAVIMENTADO - DMT DE 2.000 A 2.500 M</t>
  </si>
  <si>
    <t>RO-00162</t>
  </si>
  <si>
    <t>ESCAVAÇÃO, CARGA E TRANSPORTE DE MATERIAL DE 3ª CATEGORIA - EXECUTADO COM CARREGADEIRA DE 2,50 M3 E CAMINHÃO BASCULANTE DE 12 M3 E COM CAMINHO DE SERVIÇO PAVIMENTADO - DMT DE 2.500 A 3.000 M</t>
  </si>
  <si>
    <t>RO-00163</t>
  </si>
  <si>
    <t>ESCAVAÇÃO, CARGA E TRANSPORTE DE MATERIAL DE 3ª CATEGORIA - EXECUTADO COM CARREGADEIRA DE 2,50 M3 E CAMINHÃO BASCULANTE DE 12 M3 E COM CAMINHO DE SERVIÇO PAVIMENTADO - DMT DE 3.000 M</t>
  </si>
  <si>
    <t>RO-00164</t>
  </si>
  <si>
    <t>ESCAVAÇÃO, CARGA E TRANSPORTE DE MATERIAL DE 3ª CATEGORIA - EXECUTADO COM ESCAVADEIRA DE 1,40 M3 E CAMINHÃO BASCULANTE DE 12 M3 E COM CAMINHO DE SERVIÇO EM LEITO NATURAL - DMT DE      50 A    200 M</t>
  </si>
  <si>
    <t>RO-00165</t>
  </si>
  <si>
    <t>ESCAVAÇÃO, CARGA E TRANSPORTE DE MATERIAL DE 3ª CATEGORIA - EXECUTADO COM ESCAVADEIRA DE 1,40 M3 E CAMINHÃO BASCULANTE DE 12 M3 E COM CAMINHO DE SERVIÇO EM LEITO NATURAL - DMT DE    200 A    400 M</t>
  </si>
  <si>
    <t>RO-00166</t>
  </si>
  <si>
    <t>ESCAVAÇÃO, CARGA E TRANSPORTE DE MATERIAL DE 3ª CATEGORIA - EXECUTADO COM ESCAVADEIRA DE 1,40 M3 E CAMINHÃO BASCULANTE DE 12 M3 E COM CAMINHO DE SERVIÇO EM LEITO NATURAL - DMT DE    400 A    600 M</t>
  </si>
  <si>
    <t>RO-00167</t>
  </si>
  <si>
    <t>ESCAVAÇÃO, CARGA E TRANSPORTE DE MATERIAL DE 3ª CATEGORIA - EXECUTADO COM ESCAVADEIRA DE 1,40 M3 E CAMINHÃO BASCULANTE DE 12 M3 E COM CAMINHO DE SERVIÇO EM LEITO NATURAL - DMT DE    600 A    800 M</t>
  </si>
  <si>
    <t>RO-00168</t>
  </si>
  <si>
    <t>ESCAVAÇÃO, CARGA E TRANSPORTE DE MATERIAL DE 3ª CATEGORIA - EXECUTADO COM ESCAVADEIRA DE 1,40 M3 E CAMINHÃO BASCULANTE DE 12 M3 E COM CAMINHO DE SERVIÇO EM LEITO NATURAL - DMT DE    800 A 1.000 M</t>
  </si>
  <si>
    <t>RO-00169</t>
  </si>
  <si>
    <t>ESCAVAÇÃO, CARGA E TRANSPORTE DE MATERIAL DE 3ª CATEGORIA - EXECUTADO COM ESCAVADEIRA DE 1,40 M3 E CAMINHÃO BASCULANTE DE 12 M3 E COM CAMINHO DE SERVIÇO EM LEITO NATURAL - DMT DE 1.000 A 1.200 M</t>
  </si>
  <si>
    <t>RO-00170</t>
  </si>
  <si>
    <t>ESCAVAÇÃO, CARGA E TRANSPORTE DE MATERIAL DE 3ª CATEGORIA - EXECUTADO COM ESCAVADEIRA DE 1,40 M3 E CAMINHÃO BASCULANTE DE 12 M3 E COM CAMINHO DE SERVIÇO EM LEITO NATURAL - DMT DE 1.200 A 1.400 M</t>
  </si>
  <si>
    <t>RO-00171</t>
  </si>
  <si>
    <t>ESCAVAÇÃO, CARGA E TRANSPORTE DE MATERIAL DE 3ª CATEGORIA - EXECUTADO COM ESCAVADEIRA DE 1,40 M3 E CAMINHÃO BASCULANTE DE 12 M3 E COM CAMINHO DE SERVIÇO EM LEITO NATURAL - DMT DE 1.400 A 1.600 M</t>
  </si>
  <si>
    <t>RO-00172</t>
  </si>
  <si>
    <t>ESCAVAÇÃO, CARGA E TRANSPORTE DE MATERIAL DE 3ª CATEGORIA - EXECUTADO COM ESCAVADEIRA DE 1,40 M3 E CAMINHÃO BASCULANTE DE 12 M3 E COM CAMINHO DE SERVIÇO EM LEITO NATURAL - DMT DE 1.600 A 1.800 M</t>
  </si>
  <si>
    <t>RO-00173</t>
  </si>
  <si>
    <t>ESCAVAÇÃO, CARGA E TRANSPORTE DE MATERIAL DE 3ª CATEGORIA - EXECUTADO COM ESCAVADEIRA DE 1,40 M3 E CAMINHÃO BASCULANTE DE 12 M3 E COM CAMINHO DE SERVIÇO EM LEITO NATURAL - DMT DE 1.800 A 2.000 M</t>
  </si>
  <si>
    <t>RO-00174</t>
  </si>
  <si>
    <t>ESCAVAÇÃO, CARGA E TRANSPORTE DE MATERIAL DE 3ª CATEGORIA - EXECUTADO COM ESCAVADEIRA DE 1,40 M3 E CAMINHÃO BASCULANTE DE 12 M3 E COM CAMINHO DE SERVIÇO EM LEITO NATURAL - DMT DE 2.000 A 2.500 M</t>
  </si>
  <si>
    <t>RO-00175</t>
  </si>
  <si>
    <t>ESCAVAÇÃO, CARGA E TRANSPORTE DE MATERIAL DE 3ª CATEGORIA - EXECUTADO COM ESCAVADEIRA DE 1,40 M3 E CAMINHÃO BASCULANTE DE 12 M3 E COM CAMINHO DE SERVIÇO EM LEITO NATURAL - DMT DE 2.500 A 3.000 M</t>
  </si>
  <si>
    <t>RO-00176</t>
  </si>
  <si>
    <t>ESCAVAÇÃO, CARGA E TRANSPORTE DE MATERIAL DE 3ª CATEGORIA - EXECUTADO COM ESCAVADEIRA DE 1,40 M3 E CAMINHÃO BASCULANTE DE 12 M3 E COM CAMINHO DE SERVIÇO EM LEITO NATURAL - DMT DE 3.000 M</t>
  </si>
  <si>
    <t>RO-00177</t>
  </si>
  <si>
    <t>ESCAVAÇÃO, CARGA E TRANSPORTE DE MATERIAL DE 3ª CATEGORIA - EXECUTADO COM ESCAVADEIRA DE 1,40 M3 E CAMINHÃO BASCULANTE DE 12 M3 E COM CAMINHO DE SERVIÇO EM REVESTIMENTO PRIMÁRIO - DMT DE      50 A    200 M</t>
  </si>
  <si>
    <t>RO-00178</t>
  </si>
  <si>
    <t>ESCAVAÇÃO, CARGA E TRANSPORTE DE MATERIAL DE 3ª CATEGORIA - EXECUTADO COM ESCAVADEIRA DE 1,40 M3 E CAMINHÃO BASCULANTE DE 12 M3 E COM CAMINHO DE SERVIÇO EM REVESTIMENTO PRIMÁRIO - DMT DE    200 A    400 M</t>
  </si>
  <si>
    <t>RO-00179</t>
  </si>
  <si>
    <t>ESCAVAÇÃO, CARGA E TRANSPORTE DE MATERIAL DE 3ª CATEGORIA - EXECUTADO COM ESCAVADEIRA DE 1,40 M3 E CAMINHÃO BASCULANTE DE 12 M3 E COM CAMINHO DE SERVIÇO EM REVESTIMENTO PRIMÁRIO - DMT DE    400 A    600 M</t>
  </si>
  <si>
    <t>RO-00180</t>
  </si>
  <si>
    <t>ESCAVAÇÃO, CARGA E TRANSPORTE DE MATERIAL DE 3ª CATEGORIA - EXECUTADO COM ESCAVADEIRA DE 1,40 M3 E CAMINHÃO BASCULANTE DE 12 M3 E COM CAMINHO DE SERVIÇO EM REVESTIMENTO PRIMÁRIO - DMT DE    600 A    800 M</t>
  </si>
  <si>
    <t>RO-00181</t>
  </si>
  <si>
    <t>ESCAVAÇÃO, CARGA E TRANSPORTE DE MATERIAL DE 3ª CATEGORIA - EXECUTADO COM ESCAVADEIRA DE 1,40 M3 E CAMINHÃO BASCULANTE DE 12 M3 E COM CAMINHO DE SERVIÇO EM REVESTIMENTO PRIMÁRIO - DMT DE    800 A 1.000 M</t>
  </si>
  <si>
    <t>RO-00182</t>
  </si>
  <si>
    <t>ESCAVAÇÃO, CARGA E TRANSPORTE DE MATERIAL DE 3ª CATEGORIA - EXECUTADO COM ESCAVADEIRA DE 1,40 M3 E CAMINHÃO BASCULANTE DE 12 M3 E COM CAMINHO DE SERVIÇO EM REVESTIMENTO PRIMÁRIO - DMT DE 1.000 A 1.200 M</t>
  </si>
  <si>
    <t>RO-00183</t>
  </si>
  <si>
    <t>ESCAVAÇÃO, CARGA E TRANSPORTE DE MATERIAL DE 3ª CATEGORIA - EXECUTADO COM ESCAVADEIRA DE 1,40 M3 E CAMINHÃO BASCULANTE DE 12 M3 E COM CAMINHO DE SERVIÇO EM REVESTIMENTO PRIMÁRIO - DMT DE 1.200 A 1.400 M</t>
  </si>
  <si>
    <t>RO-00184</t>
  </si>
  <si>
    <t>ESCAVAÇÃO, CARGA E TRANSPORTE DE MATERIAL DE 3ª CATEGORIA - EXECUTADO COM ESCAVADEIRA DE 1,40 M3 E CAMINHÃO BASCULANTE DE 12 M3 E COM CAMINHO DE SERVIÇO EM REVESTIMENTO PRIMÁRIO - DMT DE 1.400 A 1.600 M</t>
  </si>
  <si>
    <t>RO-00185</t>
  </si>
  <si>
    <t>ESCAVAÇÃO, CARGA E TRANSPORTE DE MATERIAL DE 3ª CATEGORIA - EXECUTADO COM ESCAVADEIRA DE 1,40 M3 E CAMINHÃO BASCULANTE DE 12 M3 E COM CAMINHO DE SERVIÇO EM REVESTIMENTO PRIMÁRIO - DMT DE 1.600 A 1.800 M</t>
  </si>
  <si>
    <t>RO-00186</t>
  </si>
  <si>
    <t>ESCAVAÇÃO, CARGA E TRANSPORTE DE MATERIAL DE 3ª CATEGORIA - EXECUTADO COM ESCAVADEIRA DE 1,40 M3 E CAMINHÃO BASCULANTE DE 12 M3 E COM CAMINHO DE SERVIÇO EM REVESTIMENTO PRIMÁRIO - DMT DE 1.800 A 2.000 M</t>
  </si>
  <si>
    <t>RO-00187</t>
  </si>
  <si>
    <t>ESCAVAÇÃO, CARGA E TRANSPORTE DE MATERIAL DE 3ª CATEGORIA - EXECUTADO COM ESCAVADEIRA DE 1,40 M3 E CAMINHÃO BASCULANTE DE 12 M3 E COM CAMINHO DE SERVIÇO EM REVESTIMENTO PRIMÁRIO - DMT DE 2.000 A 2.500 M</t>
  </si>
  <si>
    <t>RO-00188</t>
  </si>
  <si>
    <t>ESCAVAÇÃO, CARGA E TRANSPORTE DE MATERIAL DE 3ª CATEGORIA - EXECUTADO COM ESCAVADEIRA DE 1,40 M3 E CAMINHÃO BASCULANTE DE 12 M3 E COM CAMINHO DE SERVIÇO EM REVESTIMENTO PRIMÁRIO - DMT DE 2.500 A 3.000 M</t>
  </si>
  <si>
    <t>RO-00189</t>
  </si>
  <si>
    <t>ESCAVAÇÃO, CARGA E TRANSPORTE DE MATERIAL DE 3ª CATEGORIA - EXECUTADO COM ESCAVADEIRA DE 1,40 M3 E CAMINHÃO BASCULANTE DE 12 M3 E COM CAMINHO DE SERVIÇO EM REVESTIMENTO PRIMÁRIO - DMT DE 3.000 M</t>
  </si>
  <si>
    <t>RO-00190</t>
  </si>
  <si>
    <t>ESCAVAÇÃO, CARGA E TRANSPORTE DE MATERIAL DE 3ª CATEGORIA - EXECUTADO COM ESCAVADEIRA DE 1,40 M3 E CAMINHÃO BASCULANTE DE 12 M3 E COM CAMINHO DE SERVIÇO PAVIMENTADO - DMT DE      50 A    200 M</t>
  </si>
  <si>
    <t>RO-00191</t>
  </si>
  <si>
    <t>ESCAVAÇÃO, CARGA E TRANSPORTE DE MATERIAL DE 3ª CATEGORIA - EXECUTADO COM ESCAVADEIRA DE 1,40 M3 E CAMINHÃO BASCULANTE DE 12 M3 E COM CAMINHO DE SERVIÇO PAVIMENTADO - DMT DE    200 A    400 M</t>
  </si>
  <si>
    <t>RO-00192</t>
  </si>
  <si>
    <t>ESCAVAÇÃO, CARGA E TRANSPORTE DE MATERIAL DE 3ª CATEGORIA - EXECUTADO COM ESCAVADEIRA DE 1,40 M3 E CAMINHÃO BASCULANTE DE 12 M3 E COM CAMINHO DE SERVIÇO PAVIMENTADO - DMT DE    400 A    600 M</t>
  </si>
  <si>
    <t>RO-00193</t>
  </si>
  <si>
    <t>ESCAVAÇÃO, CARGA E TRANSPORTE DE MATERIAL DE 3ª CATEGORIA - EXECUTADO COM ESCAVADEIRA DE 1,40 M3 E CAMINHÃO BASCULANTE DE 12 M3 E COM CAMINHO DE SERVIÇO PAVIMENTADO - DMT DE    600 A    800 M</t>
  </si>
  <si>
    <t>RO-00194</t>
  </si>
  <si>
    <t>ESCAVAÇÃO, CARGA E TRANSPORTE DE MATERIAL DE 3ª CATEGORIA - EXECUTADO COM ESCAVADEIRA DE 1,40 M3 E CAMINHÃO BASCULANTE DE 12 M3 E COM CAMINHO DE SERVIÇO PAVIMENTADO - DMT DE    800 A 1.000 M</t>
  </si>
  <si>
    <t>RO-00195</t>
  </si>
  <si>
    <t>ESCAVAÇÃO, CARGA E TRANSPORTE DE MATERIAL DE 3ª CATEGORIA - EXECUTADO COM ESCAVADEIRA DE 1,40 M3 E CAMINHÃO BASCULANTE DE 12 M3 E COM CAMINHO DE SERVIÇO PAVIMENTADO - DMT DE 1.000 A 1.200 M</t>
  </si>
  <si>
    <t>RO-00196</t>
  </si>
  <si>
    <t>ESCAVAÇÃO, CARGA E TRANSPORTE DE MATERIAL DE 3ª CATEGORIA - EXECUTADO COM ESCAVADEIRA DE 1,40 M3 E CAMINHÃO BASCULANTE DE 12 M3 E COM CAMINHO DE SERVIÇO PAVIMENTADO - DMT DE 1.200 A 1.400 M</t>
  </si>
  <si>
    <t>RO-00197</t>
  </si>
  <si>
    <t>ESCAVAÇÃO, CARGA E TRANSPORTE DE MATERIAL DE 3ª CATEGORIA - EXECUTADO COM ESCAVADEIRA DE 1,40 M3 E CAMINHÃO BASCULANTE DE 12 M3 E COM CAMINHO DE SERVIÇO PAVIMENTADO - DMT DE 1.400 A 1.600 M</t>
  </si>
  <si>
    <t>RO-00198</t>
  </si>
  <si>
    <t>ESCAVAÇÃO, CARGA E TRANSPORTE DE MATERIAL DE 3ª CATEGORIA - EXECUTADO COM ESCAVADEIRA DE 1,40 M3 E CAMINHÃO BASCULANTE DE 12 M3 E COM CAMINHO DE SERVIÇO PAVIMENTADO - DMT DE 1.600 A 1.800 M</t>
  </si>
  <si>
    <t>RO-00199</t>
  </si>
  <si>
    <t>ESCAVAÇÃO, CARGA E TRANSPORTE DE MATERIAL DE 3ª CATEGORIA - EXECUTADO COM ESCAVADEIRA DE 1,40 M3 E CAMINHÃO BASCULANTE DE 12 M3 E COM CAMINHO DE SERVIÇO PAVIMENTADO - DMT DE 1.800 A 2.000 M</t>
  </si>
  <si>
    <t>RO-00200</t>
  </si>
  <si>
    <t>ESCAVAÇÃO, CARGA E TRANSPORTE DE MATERIAL DE 3ª CATEGORIA - EXECUTADO COM ESCAVADEIRA DE 1,40 M3 E CAMINHÃO BASCULANTE DE 12 M3 E COM CAMINHO DE SERVIÇO PAVIMENTADO - DMT DE 2.000 A 2.500 M</t>
  </si>
  <si>
    <t>RO-00201</t>
  </si>
  <si>
    <t>ESCAVAÇÃO, CARGA E TRANSPORTE DE MATERIAL DE 3ª CATEGORIA - EXECUTADO COM ESCAVADEIRA DE 1,40 M3 E CAMINHÃO BASCULANTE DE 12 M3 E COM CAMINHO DE SERVIÇO PAVIMENTADO - DMT DE 2.500 A 3.000 M</t>
  </si>
  <si>
    <t>RO-00202</t>
  </si>
  <si>
    <t>ESCAVAÇÃO, CARGA E TRANSPORTE DE MATERIAL DE 3ª CATEGORIA - EXECUTADO COM ESCAVADEIRA DE 1,40 M3 E CAMINHÃO BASCULANTE DE 12 M3 E COM CAMINHO DE SERVIÇO PAVIMENTADO - DMT DE 3.000 M</t>
  </si>
  <si>
    <t>RO-00005</t>
  </si>
  <si>
    <t>RO-00006</t>
  </si>
  <si>
    <t>ESCAVAÇÃO, CARGA E TRANSPORTE DE SOLOS MOLES - EXECUTADO COM CAMINHÃO BASCULANTE DE 12 M3 E COM CAMINHO DE SERVIÇO EM LEITO NATURAL - DMT DE      50 A    200 M</t>
  </si>
  <si>
    <t>RO-00007</t>
  </si>
  <si>
    <t>ESCAVAÇÃO, CARGA E TRANSPORTE DE SOLOS MOLES - EXECUTADO COM CAMINHÃO BASCULANTE DE 12 M3 E COM CAMINHO DE SERVIÇO EM LEITO NATURAL - DMT DE    200 A    400 M</t>
  </si>
  <si>
    <t>RO-00008</t>
  </si>
  <si>
    <t>ESCAVAÇÃO, CARGA E TRANSPORTE DE SOLOS MOLES - EXECUTADO COM CAMINHÃO BASCULANTE DE 12 M3 E COM CAMINHO DE SERVIÇO EM LEITO NATURAL - DMT DE    400 A    600 M</t>
  </si>
  <si>
    <t>RO-00009</t>
  </si>
  <si>
    <t>ESCAVAÇÃO, CARGA E TRANSPORTE DE SOLOS MOLES - EXECUTADO COM CAMINHÃO BASCULANTE DE 12 M3 E COM CAMINHO DE SERVIÇO EM LEITO NATURAL - DMT DE    600 A    800 M</t>
  </si>
  <si>
    <t>RO-00010</t>
  </si>
  <si>
    <t>ESCAVAÇÃO, CARGA E TRANSPORTE DE SOLOS MOLES - EXECUTADO COM CAMINHÃO BASCULANTE DE 12 M3 E COM CAMINHO DE SERVIÇO EM LEITO NATURAL - DMT DE    800 A 1.000 M</t>
  </si>
  <si>
    <t>RO-00011</t>
  </si>
  <si>
    <t>ESCAVAÇÃO, CARGA E TRANSPORTE DE SOLOS MOLES - EXECUTADO COM CAMINHÃO BASCULANTE DE 12 M3 E COM CAMINHO DE SERVIÇO EM LEITO NATURAL - DMT DE 1.000 A 1.200 M</t>
  </si>
  <si>
    <t>RO-00012</t>
  </si>
  <si>
    <t>ESCAVAÇÃO, CARGA E TRANSPORTE DE SOLOS MOLES - EXECUTADO COM CAMINHÃO BASCULANTE DE 12 M3 E COM CAMINHO DE SERVIÇO EM LEITO NATURAL - DMT DE 1.200 A 1.400 M</t>
  </si>
  <si>
    <t>RO-00013</t>
  </si>
  <si>
    <t>ESCAVAÇÃO, CARGA E TRANSPORTE DE SOLOS MOLES - EXECUTADO COM CAMINHÃO BASCULANTE DE 12 M3 E COM CAMINHO DE SERVIÇO EM LEITO NATURAL - DMT DE 1.400 A 1.600 M</t>
  </si>
  <si>
    <t>RO-00014</t>
  </si>
  <si>
    <t>ESCAVAÇÃO, CARGA E TRANSPORTE DE SOLOS MOLES - EXECUTADO COM CAMINHÃO BASCULANTE DE 12 M3 E COM CAMINHO DE SERVIÇO EM LEITO NATURAL - DMT DE 1.600 A 1.800 M</t>
  </si>
  <si>
    <t>RO-00015</t>
  </si>
  <si>
    <t>ESCAVAÇÃO, CARGA E TRANSPORTE DE SOLOS MOLES - EXECUTADO COM CAMINHÃO BASCULANTE DE 12 M3 E COM CAMINHO DE SERVIÇO EM LEITO NATURAL - DMT DE 1.800 A 2.000 M</t>
  </si>
  <si>
    <t>RO-00016</t>
  </si>
  <si>
    <t>ESCAVAÇÃO, CARGA E TRANSPORTE DE SOLOS MOLES - EXECUTADO COM CAMINHÃO BASCULANTE DE 12 M3 E COM CAMINHO DE SERVIÇO EM LEITO NATURAL - DMT DE 2.000 A 2.500 M</t>
  </si>
  <si>
    <t>RO-00017</t>
  </si>
  <si>
    <t>ESCAVAÇÃO, CARGA E TRANSPORTE DE SOLOS MOLES - EXECUTADO COM CAMINHÃO BASCULANTE DE 12 M3 E COM CAMINHO DE SERVIÇO EM LEITO NATURAL - DMT DE 2.500 A 3.000 M</t>
  </si>
  <si>
    <t>RO-00018</t>
  </si>
  <si>
    <t>ESCAVAÇÃO, CARGA E TRANSPORTE DE SOLOS MOLES - EXECUTADO COM CAMINHÃO BASCULANTE DE 12 M3 E COM CAMINHO DE SERVIÇO EM LEITO NATURAL - DMT DE 3.000 M</t>
  </si>
  <si>
    <t>RO-00019</t>
  </si>
  <si>
    <t>ESCAVAÇÃO, CARGA E TRANSPORTE DE SOLOS MOLES - EXECUTADO COM CAMINHÃO BASCULANTE DE 12 M3 E COM CAMINHO DE SERVIÇO EM REVESTIMENTO PRIMÁRIO - DMT DE      50 A    200 M</t>
  </si>
  <si>
    <t>RO-00020</t>
  </si>
  <si>
    <t>ESCAVAÇÃO, CARGA E TRANSPORTE DE SOLOS MOLES - EXECUTADO COM CAMINHÃO BASCULANTE DE 12 M3 E COM CAMINHO DE SERVIÇO EM REVESTIMENTO PRIMÁRIO - DMT DE    200 A    400 M</t>
  </si>
  <si>
    <t>RO-00021</t>
  </si>
  <si>
    <t>ESCAVAÇÃO, CARGA E TRANSPORTE DE SOLOS MOLES - EXECUTADO COM CAMINHÃO BASCULANTE DE 12 M3 E COM CAMINHO DE SERVIÇO EM REVESTIMENTO PRIMÁRIO - DMT DE    400 A    600 M</t>
  </si>
  <si>
    <t>RO-00022</t>
  </si>
  <si>
    <t>ESCAVAÇÃO, CARGA E TRANSPORTE DE SOLOS MOLES - EXECUTADO COM CAMINHÃO BASCULANTE DE 12 M3 E COM CAMINHO DE SERVIÇO EM REVESTIMENTO PRIMÁRIO - DMT DE    600 A    800 M</t>
  </si>
  <si>
    <t>RO-00023</t>
  </si>
  <si>
    <t>ESCAVAÇÃO, CARGA E TRANSPORTE DE SOLOS MOLES - EXECUTADO COM CAMINHÃO BASCULANTE DE 12 M3 E COM CAMINHO DE SERVIÇO EM REVESTIMENTO PRIMÁRIO - DMT DE    800 A 1.000 M</t>
  </si>
  <si>
    <t>RO-00024</t>
  </si>
  <si>
    <t>ESCAVAÇÃO, CARGA E TRANSPORTE DE SOLOS MOLES - EXECUTADO COM CAMINHÃO BASCULANTE DE 12 M3 E COM CAMINHO DE SERVIÇO EM REVESTIMENTO PRIMÁRIO - DMT DE 1.000 A 1.200 M</t>
  </si>
  <si>
    <t>RO-00025</t>
  </si>
  <si>
    <t>ESCAVAÇÃO, CARGA E TRANSPORTE DE SOLOS MOLES - EXECUTADO COM CAMINHÃO BASCULANTE DE 12 M3 E COM CAMINHO DE SERVIÇO EM REVESTIMENTO PRIMÁRIO - DMT DE 1.200 A 1.400 M</t>
  </si>
  <si>
    <t>RO-00026</t>
  </si>
  <si>
    <t>ESCAVAÇÃO, CARGA E TRANSPORTE DE SOLOS MOLES - EXECUTADO COM CAMINHÃO BASCULANTE DE 12 M3 E COM CAMINHO DE SERVIÇO EM REVESTIMENTO PRIMÁRIO - DMT DE 1.400 A 1.600 M</t>
  </si>
  <si>
    <t>RO-00027</t>
  </si>
  <si>
    <t>ESCAVAÇÃO, CARGA E TRANSPORTE DE SOLOS MOLES - EXECUTADO COM CAMINHÃO BASCULANTE DE 12 M3 E COM CAMINHO DE SERVIÇO EM REVESTIMENTO PRIMÁRIO - DMT DE 1.600 A 1.800 M</t>
  </si>
  <si>
    <t>RO-00028</t>
  </si>
  <si>
    <t>ESCAVAÇÃO, CARGA E TRANSPORTE DE SOLOS MOLES - EXECUTADO COM CAMINHÃO BASCULANTE DE 12 M3 E COM CAMINHO DE SERVIÇO EM REVESTIMENTO PRIMÁRIO - DMT DE 1.800 A 2.000 M</t>
  </si>
  <si>
    <t>RO-00029</t>
  </si>
  <si>
    <t>ESCAVAÇÃO, CARGA E TRANSPORTE DE SOLOS MOLES - EXECUTADO COM CAMINHÃO BASCULANTE DE 12 M3 E COM CAMINHO DE SERVIÇO EM REVESTIMENTO PRIMÁRIO - DMT DE 2.000 A 2.500 M</t>
  </si>
  <si>
    <t>RO-00030</t>
  </si>
  <si>
    <t>ESCAVAÇÃO, CARGA E TRANSPORTE DE SOLOS MOLES - EXECUTADO COM CAMINHÃO BASCULANTE DE 12 M3 E COM CAMINHO DE SERVIÇO EM REVESTIMENTO PRIMÁRIO - DMT DE 2.500 A 3.000 M</t>
  </si>
  <si>
    <t>RO-00031</t>
  </si>
  <si>
    <t>ESCAVAÇÃO, CARGA E TRANSPORTE DE SOLOS MOLES - EXECUTADO COM CAMINHÃO BASCULANTE DE 12 M3 E COM CAMINHO DE SERVIÇO EM REVESTIMENTO PRIMÁRIO - DMT DE 3.000 M</t>
  </si>
  <si>
    <t>RO-00032</t>
  </si>
  <si>
    <t>ESCAVAÇÃO, CARGA E TRANSPORTE DE SOLOS MOLES - EXECUTADO COM CAMINHÃO BASCULANTE DE 12 M3 E COM CAMINHO DE SERVIÇO PAVIMENTADO - DMT DE      50 A    200 M</t>
  </si>
  <si>
    <t>RO-00033</t>
  </si>
  <si>
    <t>ESCAVAÇÃO, CARGA E TRANSPORTE DE SOLOS MOLES - EXECUTADO COM CAMINHÃO BASCULANTE DE 12 M3 E COM CAMINHO DE SERVIÇO PAVIMENTADO - DMT DE    200 A    400 M</t>
  </si>
  <si>
    <t>RO-00034</t>
  </si>
  <si>
    <t>ESCAVAÇÃO, CARGA E TRANSPORTE DE SOLOS MOLES - EXECUTADO COM CAMINHÃO BASCULANTE DE 12 M3 E COM CAMINHO DE SERVIÇO PAVIMENTADO - DMT DE    400 A    600 M</t>
  </si>
  <si>
    <t>RO-00035</t>
  </si>
  <si>
    <t>ESCAVAÇÃO, CARGA E TRANSPORTE DE SOLOS MOLES - EXECUTADO COM CAMINHÃO BASCULANTE DE 12 M3 E COM CAMINHO DE SERVIÇO PAVIMENTADO - DMT DE    600 A    800 M</t>
  </si>
  <si>
    <t>RO-00036</t>
  </si>
  <si>
    <t>ESCAVAÇÃO, CARGA E TRANSPORTE DE SOLOS MOLES - EXECUTADO COM CAMINHÃO BASCULANTE DE 12 M3 E COM CAMINHO DE SERVIÇO PAVIMENTADO - DMT DE    800 A 1.000 M</t>
  </si>
  <si>
    <t>RO-00037</t>
  </si>
  <si>
    <t>ESCAVAÇÃO, CARGA E TRANSPORTE DE SOLOS MOLES - EXECUTADO COM CAMINHÃO BASCULANTE DE 12 M3 E COM CAMINHO DE SERVIÇO PAVIMENTADO - DMT DE 1.000 A 1.200 M</t>
  </si>
  <si>
    <t>RO-00038</t>
  </si>
  <si>
    <t>ESCAVAÇÃO, CARGA E TRANSPORTE DE SOLOS MOLES - EXECUTADO COM CAMINHÃO BASCULANTE DE 12 M3 E COM CAMINHO DE SERVIÇO PAVIMENTADO - DMT DE 1.200 A 1.400 M</t>
  </si>
  <si>
    <t>RO-00039</t>
  </si>
  <si>
    <t>ESCAVAÇÃO, CARGA E TRANSPORTE DE SOLOS MOLES - EXECUTADO COM CAMINHÃO BASCULANTE DE 12 M3 E COM CAMINHO DE SERVIÇO PAVIMENTADO - DMT DE 1.400 A 1.600 M</t>
  </si>
  <si>
    <t>RO-00040</t>
  </si>
  <si>
    <t>ESCAVAÇÃO, CARGA E TRANSPORTE DE SOLOS MOLES - EXECUTADO COM CAMINHÃO BASCULANTE DE 12 M3 E COM CAMINHO DE SERVIÇO PAVIMENTADO - DMT DE 1.600 A 1.800 M</t>
  </si>
  <si>
    <t>RO-00041</t>
  </si>
  <si>
    <t>ESCAVAÇÃO, CARGA E TRANSPORTE DE SOLOS MOLES - EXECUTADO COM CAMINHÃO BASCULANTE DE 12 M3 E COM CAMINHO DE SERVIÇO PAVIMENTADO - DMT DE 1.800 A 2.000 M</t>
  </si>
  <si>
    <t>RO-00042</t>
  </si>
  <si>
    <t>ESCAVAÇÃO, CARGA E TRANSPORTE DE SOLOS MOLES - EXECUTADO COM CAMINHÃO BASCULANTE DE 12 M3 E COM CAMINHO DE SERVIÇO PAVIMENTADO - DMT DE 2.000 A 2.500 M</t>
  </si>
  <si>
    <t>RO-00043</t>
  </si>
  <si>
    <t>ESCAVAÇÃO, CARGA E TRANSPORTE DE SOLOS MOLES - EXECUTADO COM CAMINHÃO BASCULANTE DE 12 M3 E COM CAMINHO DE SERVIÇO PAVIMENTADO - DMT DE 2.500 A 3.000 M</t>
  </si>
  <si>
    <t>RO-00044</t>
  </si>
  <si>
    <t>ESCAVAÇÃO, CARGA E TRANSPORTE DE SOLOS MOLES - EXECUTADO COM CAMINHÃO BASCULANTE DE 12 M3 E COM CAMINHO DE SERVIÇO PAVIMENTADO - DMT DE 3.000 M</t>
  </si>
  <si>
    <t>RO-00227</t>
  </si>
  <si>
    <t>RO-00223</t>
  </si>
  <si>
    <t>RO-00224</t>
  </si>
  <si>
    <t>RO-00225</t>
  </si>
  <si>
    <t>RO-00226</t>
  </si>
  <si>
    <t>ESCAVAÇÃO DE VALA EM MATERIAL DE 3ª CATEGORIA - RESISTÊNCIA A COMPRESSÃO DE 90 A 110 MPA - COM ESCAVADEIRA E ROMPEDOR HIDRÁULICO 1.500 KG (EXCLUI CARGA E TRANSPORTE)</t>
  </si>
  <si>
    <t>RO-00222</t>
  </si>
  <si>
    <t>ESCAVAÇÃO DE VALA EM MATERIAL DE 3ª CATEGORIA (EXCLUI CARGA E TRANSPORTE)</t>
  </si>
  <si>
    <t>RO-00045</t>
  </si>
  <si>
    <t>ESCAVAÇÃO E TRANSPORTE EM MATERIAL DE 1ª CATEGORIA - COM TRATOR SOBRE ESTEIRAS - DMT ATÉ 50 M</t>
  </si>
  <si>
    <t>RO-00085</t>
  </si>
  <si>
    <t>ESCAVAÇÃO E TRANSPORTE EM MATERIAL DE 2ª CATEGORIA - COM TRATOR SOBRE ESTEIRAS - DMT ATÉ 50 M</t>
  </si>
  <si>
    <t>RO-00212</t>
  </si>
  <si>
    <t>RO-00208</t>
  </si>
  <si>
    <t>RO-00209</t>
  </si>
  <si>
    <t>RO-00210</t>
  </si>
  <si>
    <t>RO-00211</t>
  </si>
  <si>
    <t>RO-00218</t>
  </si>
  <si>
    <t>RO-00219</t>
  </si>
  <si>
    <t>RO-00220</t>
  </si>
  <si>
    <t>RO-00221</t>
  </si>
  <si>
    <t>ESCAVAÇÃO MECÂNICA DE VALA COM DESCARGA LATERAL EM MATERIAL DE 2ª CATEGORIA</t>
  </si>
  <si>
    <t>RO-01092</t>
  </si>
  <si>
    <t>RO-00207</t>
  </si>
  <si>
    <t>RO-01091</t>
  </si>
  <si>
    <t>RO-00233</t>
  </si>
  <si>
    <t>RO-00203</t>
  </si>
  <si>
    <t>RO-00231</t>
  </si>
  <si>
    <t>RO-00232</t>
  </si>
  <si>
    <t>RO-3870</t>
  </si>
  <si>
    <t>TRANSPORTE EM CAMINHÃO BASCULANTE COM CAPACIDADE DE 12 M3 - RODOVIA EM LEITO NATURAL</t>
  </si>
  <si>
    <t>RO-3871</t>
  </si>
  <si>
    <t>TRANSPORTE EM CAMINHÃO BASCULANTE COM CAPACIDADE DE 12 M3 - RODOVIA EM REVESTIMENTO PRIMÁRIO</t>
  </si>
  <si>
    <t>RO-3872</t>
  </si>
  <si>
    <t>TRANSPORTE EM CAMINHÃO BASCULANTE COM CAPACIDADE DE 12 M3 - RODOVIA PAVIMENTADA</t>
  </si>
  <si>
    <t>RO-00234</t>
  </si>
  <si>
    <t>RO-00326</t>
  </si>
  <si>
    <t>BASE COM MISTURA EM USINA DE SOLO MELHORADO COM 3% DE CIMENTO, COM MATERIAL DE JAZIDA - COMPACTADO NA ENERGIA MODIFICADA (EXECUÇÃO, INCLUÍDO ESCAVAÇÃO E CARGA DO MATERIAL DE JAZIDA, FORNECIMENTO E CARGA DO CIMENTO, EXCLUI OS TRANSPORTES ATÉ A USINA E PISTA)</t>
  </si>
  <si>
    <t>RO-00321</t>
  </si>
  <si>
    <t>BASE COM MISTURA NA PISTA DE SOLO MELHORADO COM 3% DE CIMENTO, COM MATERIAL DE JAZIDA - COMPACTADO NA ENERGIA MODIFICADA (EXECUÇÃO, INCLUÍDO ESCAVAÇÃO E CARGA DO MATERIAL DE JAZIDA, FORNECIMENTO E CARGA DO CIMENTO, EXCLUI O TRANSPORTE)</t>
  </si>
  <si>
    <t>RO-00320</t>
  </si>
  <si>
    <t>BASE COM MISTURA NA PISTA DE SOLO-CAL COM 7% DE CAL, COM MATERIAL DE JAZIDA - COMPACTADO NA ENERGIA INTERMEDIÁRIA (EXECUÇÃO, INCLUÍDO ESCAVAÇÃO E CARGA DO MATERIAL DE JAZIDA, FORNECIMENTO E CARGA DA CAL, EXCLUI O TRANSPORTE)</t>
  </si>
  <si>
    <t>RO-00332</t>
  </si>
  <si>
    <t>BASE, COM MISTURA NA PISTA E EXECUTADA COM RECICLADORA, DE SOLO MELHORADO COM 3% DE CIMENTO, COM MATERIAL DE JAZIDA - COMPACTADO NA ENERGIA MODIFICADA (EXECUÇÃO, INCLUÍDO ESCAVAÇÃO E CARGA DO MATERIAL DE JAZIDA, FORNECIMENTO E CARGA DO CIMENTO, EXCLUI O TRANSPORTE)</t>
  </si>
  <si>
    <t>RO-00318</t>
  </si>
  <si>
    <t>BASE DE SOLO ESTABILIZADO GRANULOMETRICAMENTE SEM MISTURA COM MATERIAL DE JAZIDA - COMPACTADO NA ENERGIA MODIFICADA (EXECUÇÃO, INCLUÍDO ESCAVAÇÃO E CARGA DO MATERIAL DE JAZIDA, EXCLUI O TRANSPORTE)</t>
  </si>
  <si>
    <t>RO-00328</t>
  </si>
  <si>
    <t>BASE ESTABILIZADA GRANULOMETRICAMENTE COM MISTURA EM USINA DE SOLO AREIA (50% - 50%), COM MATERIAL DE JAZIDA E AREIA COMERCIAL - COMPACTADO NA ENERGIA MODIFICADA (EXECUÇÃO, INCLUÍDO ESCAVAÇÃO E CARGA DO MATERIAL DE JAZIDA, FORNECIMENTO E CARGA DA AREIA, EXCLUI OS TRANSPORTES ATÉ A USINA E PISTA)</t>
  </si>
  <si>
    <t>RO-00327</t>
  </si>
  <si>
    <t>BASE ESTABILIZADA GRANULOMETRICAMENTE COM MISTURA EM USINA DE SOLO AREIA (50% - 50%), COM MATERIAL DE JAZIDA E AREIA EXTRAÍDA - COMPACTADO NA ENERGIA MODIFICADA (EXECUÇÃO, INCLUÍDO ESCAVAÇÃO E CARGA DO MATERIAL DE JAZIDA, FORNECIMENTO E CARGA DA AREIA, EXCLUI OS TRANSPORTES ATÉ A USINA E PISTA)</t>
  </si>
  <si>
    <t>RO-00330</t>
  </si>
  <si>
    <t>BASE ESTABILIZADA GRANULOMETRICAMENTE COM MISTURA EM USINA DE SOLO BRITA (30% - 70%), COM MATERIAL DE JAZIDA E BRITA COMERCIAL - COMPACTADO NA ENERGIA MODIFICADA (EXECUÇÃO, INCLUÍDO ESCAVAÇÃO E CARGA DO MATERIAL DE JAZIDA, FORNECIMENTO E CARGA DA BRITA, EXCLUI OS TRANSPORTES ATÉ A USINA E PISTA)</t>
  </si>
  <si>
    <t>RO-00329</t>
  </si>
  <si>
    <t>BASE ESTABILIZADA GRANULOMETRICAMENTE COM MISTURA EM USINA DE SOLO BRITA (30% - 70%), COM MATERIAL DE JAZIDA E BRITA PRODUZIDA - COMPACTADO NA ENERGIA MODIFICADA (EXECUÇÃO, INCLUÍDO ESCAVAÇÃO E CARGA DO MATERIAL DE JAZIDA, FORNECIMENTO E CARGA DA BRITA, EXCLUI OS TRANSPORTES ATÉ A USINA E PISTA)</t>
  </si>
  <si>
    <t>RO-00323</t>
  </si>
  <si>
    <t>BASE ESTABILIZADA GRANULOMETRICAMENTE COM MISTURA NA PISTA DE SOLO AREIA (50% - 50%), COM MATERIAL DE JAZIDA E AREIA COMERCIAL - COMPACTADO NA ENERGIA MODIFICADA (EXECUÇÃO, INCLUÍDO ESCAVAÇÃO E CARGA DO MATERIAL DE JAZIDA, FORNECIMENTO E CARGA DA AREIA, EXCLUI O TRANSPORTE)</t>
  </si>
  <si>
    <t>RO-00322</t>
  </si>
  <si>
    <t>BASE ESTABILIZADA GRANULOMETRICAMENTE COM MISTURA NA PISTA DE SOLO AREIA (50% - 50%), COM MATERIAL DE JAZIDA E AREIA EXTRAÍDA - COMPACTADO NA ENERGIA MODIFICADA (EXECUÇÃO, INCLUÍDO ESCAVAÇÃO E CARGA DO MATERIAL DE JAZIDA, FORNECIMENTO E CARGA DA AREIA, EXCLUI O TRANSPORTE)</t>
  </si>
  <si>
    <t>RO-00325</t>
  </si>
  <si>
    <t>BASE ESTABILIZADA GRANULOMETRICAMENTE COM MISTURA NA PISTA DE SOLO BRITA (30% - 70%), COM MATERIAL DE JAZIDA E BRITA COMERCIAL - COMPACTADO NA ENERGIA MODIFICADA (EXECUÇÃO, INCLUÍDO ESCAVAÇÃO E CARGA DO MATERIAL DE JAZIDA, FORNECIMENTO E CARGA DA BRITA, EXCLUI O TRANSPORTE)</t>
  </si>
  <si>
    <t>RO-00324</t>
  </si>
  <si>
    <t>BASE ESTABILIZADA GRANULOMETRICAMENTE COM MISTURA NA PISTA DE SOLO BRITA (30% - 70%), COM MATERIAL DE JAZIDA E BRITA PRODUZIDA - COMPACTADO NA ENERGIA MODIFICADA (EXECUÇÃO, INCLUÍDO ESCAVAÇÃO E CARGA DO MATERIAL DE JAZIDA, FORNECIMENTO E CARGA DA BRITA, EXCLUI O TRANSPORTE)</t>
  </si>
  <si>
    <t>RO-00319</t>
  </si>
  <si>
    <t>BASE ESTABILIZADA GRANULOMETRICAMENTE COM MISTURA NA PISTA DE SOLOS, COM MATERIAL DE JAZIDA - COMPACTADO NA ENERGIA MODIFICADA (EXECUÇÃO, INCLUÍDO ESCAVAÇÃO E CARGA DO MATERIAL DE JAZIDA, EXCLUI O TRANSPORTE)</t>
  </si>
  <si>
    <t>RO-00331</t>
  </si>
  <si>
    <t>BASE ESTABILIZADA GRANULOMETRICAMENTE EXECUTADA COM RECICLADORA COM MISTURA DE SOLOS, COM MATERIAL DE JAZIDA - COMPACTADO NA ENERGIA MODIFICADA (EXECUÇÃO, INCLUÍDO ESCAVAÇÃO E CARGA DO MATERIAL DE JAZIDA, EXCLUI O TRANSPORTE)</t>
  </si>
  <si>
    <t>RO-00333</t>
  </si>
  <si>
    <t>BASE ESTABILIZADA GRANULOMETRICAMENTE EXECUTADA COM RECICLADORA COM MISTURA SOLO AREIA (50% - 50%), COM MATERIAL DE JAZIDA E AREIA COMERCIAL - COMPACTADO NA ENERGIA MODIFICADA (EXECUÇÃO, INCLUÍDO ESCAVAÇÃO E CARGA DO MATERIAL DE JAZIDA, FORNECIMENTO E CARGA DA AREIA, EXCLUI O TRANSPORTE)</t>
  </si>
  <si>
    <t>RO-00334</t>
  </si>
  <si>
    <t>BASE ESTABILIZADA GRANULOMETRICAMENTE EXECUTADA COM RECICLADORA COM MISTURA SOLO BRITA (30% - 70%), COM MATERIAL DE JAZIDA E BRITA COMERCIAL - COMPACTADO NA ENERGIA MODIFICADA (EXECUÇÃO, INCLUÍDO ESCAVAÇÃO E CARGA DO MATERIAL DE JAZIDA, FORNECIMENTO E CARGA DA BRITA, EXCLUI O TRANSPORTE)</t>
  </si>
  <si>
    <t>RO-00352</t>
  </si>
  <si>
    <t>BASE OU SUB-BASE COM MISTURA EM USINA DE SOLO-CIMENTO COM 7% DE CIMENTO, COM MATERIAL DE JAZIDA - COMPACTADO NA ENERGIA NORMAL (EXECUÇÃO, INCLUÍDO ESCAVAÇÃO E CARGA DO MATERIAL DE JAZIDA, FORNECIMENTO E CARGA DO CIMENTO, EXCLUI O TRANSPORTE)</t>
  </si>
  <si>
    <t>RO-00335</t>
  </si>
  <si>
    <t>BASE OU SUB-BASE COM MISTURA NA PISTA DE SOLO-CIMENTO COM 7% DE CIMENTO, COM MATERIAL DE JAZIDA - COMPACTADO NA ENERGIA NORMAL (EXECUÇÃO, INCLUÍDO ESCAVAÇÃO E CARGA DO MATERIAL DE JAZIDA, FORNECIMENTO E CARGA DO CIMENTO, EXCLUI O TRANSPORTE)</t>
  </si>
  <si>
    <t>RO-00357</t>
  </si>
  <si>
    <t>BASE OU SUB-BASE, COM MISTURA NA PISTA E EXECUTA COM RECICLADORA, DE SOLO-CIMENTO COM 7% DE CIMENTO, COM MATERIAL DE JAZIDA - COMPACTADO NA ENERGIA NORMAL (EXECUÇÃO, INCLUÍDO ESCAVAÇÃO E CARGA DO MATERIAL DE JAZIDA, FORNECIMENTO E CARGA DO CIMENTO, EXCLUI O TRANSPORTE)</t>
  </si>
  <si>
    <t>RO-00345</t>
  </si>
  <si>
    <t>BASE OU SUB-BASE DE BRITA GRADUADA SIMPLES COM BRITA COMERCIAL - COMPACTADO NA ENERGIA MODIFICADA (EXECUÇÃO, INCLUÍDO FORNECIMENTO E CARGA DA BRITA, EXCLUI O TRANSPORTE)</t>
  </si>
  <si>
    <t>RO-00344</t>
  </si>
  <si>
    <t>BASE OU SUB-BASE DE BRITA GRADUADA SIMPLES COM BRITA PRODUZIDA - COMPACTADO NA ENERGIA MODIFICADA (EXECUÇÃO, INCLUÍDO FORNECIMENTO E CARGA DA BRITA, EXCLUI O TRANSPORTE)</t>
  </si>
  <si>
    <t>RO-00347</t>
  </si>
  <si>
    <t>BASE OU SUB-BASE DE BRITA GRADUADA SIMPLES EXECUTADA COM VIBROACABADORA - BRITA COMERCIAL - COMPACTADO NA ENERGIA MODIFICADA (EXECUÇÃO, INCLUÍDO FORNECIMENTO E CARGA DA BRITA, EXCLUI O TRANSPORTE)</t>
  </si>
  <si>
    <t>RO-00346</t>
  </si>
  <si>
    <t>BASE OU SUB-BASE DE BRITA GRADUADA SIMPLES EXECUTADA COM VIBROACABADORA - BRITA PRODUZIDA - COMPACTADO NA ENERGIA MODIFICADA (EXECUÇÃO, INCLUÍDO FORNECIMENTO E CARGA DA BRITA, EXCLUI O TRANSPORTE)</t>
  </si>
  <si>
    <t>RO-00349</t>
  </si>
  <si>
    <t>BASE OU SUB-BASE DE BRITA GRADUADA TRATADA COM CIMENTO COM BRITA COMERCIAL - COMPACTADO NA ENERGIA MODIFICADA(EXECUÇÃO, INCLUÍDO  FORNECIMENTO E CARGA DO CIMENTO E DA BRITA, EXCLUI O TRANSPORTE)</t>
  </si>
  <si>
    <t>RO-00348</t>
  </si>
  <si>
    <t>BASE OU SUB-BASE DE BRITA GRADUADA TRATADA COM CIMENTO COM BRITA PRODUZIDA - COMPACTADO NA ENERGIA MODIFICADA (EXECUÇÃO, INCLUÍDO  FORNECIMENTO E CARGA DO CIMENTO E DA BRITA, EXCLUI O TRANSPORTE)</t>
  </si>
  <si>
    <t>RO-00351</t>
  </si>
  <si>
    <t>BASE OU SUB-BASE DE BRITA GRADUADA TRATADA COM CIMENTO EXECUTADA COM VIBROACABADORA - BRITA COMERCIAL - COMPACTADO NA ENERGIA MODIFICADA (EXECUÇÃO, INCLUÍDO  FORNECIMENTO E CARGA DO CIMENTO E DA BRITA, EXCLUI O TRANSPORTE)</t>
  </si>
  <si>
    <t>RO-00350</t>
  </si>
  <si>
    <t>BASE OU SUB-BASE DE BRITA GRADUADA TRATADA COM CIMENTO EXECUTADA COM VIBROACABADORA - BRITA PRODUZIDA - COMPACTADO NA ENERGIA MODIFICADA (EXECUÇÃO, INCLUÍDO  FORNECIMENTO E CARGA DO CIMENTO E DA BRITA, EXCLUI O TRANSPORTE)</t>
  </si>
  <si>
    <t>RO-00343</t>
  </si>
  <si>
    <t>BASE OU SUB-BASE DE MACADAME HIDRÁULICO COM BRITA COMERCIAL (EXECUÇÃO, INCLUÍDO FORNECIMENTO E CARGA DA BRITA, EXCLUI O TRANSPORTE)</t>
  </si>
  <si>
    <t>RO-00342</t>
  </si>
  <si>
    <t>BASE OU SUB-BASE DE MACADAME HIDRÁULICO COM BRITA PRODUZIDA (EXECUÇÃO, INCLUÍDO FORNECIMENTO E CARGA DA BRITA, EXCLUI O TRANSPORTE)</t>
  </si>
  <si>
    <t>RO-00341</t>
  </si>
  <si>
    <t>BASE OU SUB-BASE DE MACADAME SECO COM BRITA COMERCIAL (EXECUÇÃO, INCLUÍDO FORNECIMENTO E CARGA DA BRITA, EXCLUI O TRANSPORTE)</t>
  </si>
  <si>
    <t>RO-00340</t>
  </si>
  <si>
    <t>BASE OU SUB-BASE DE MACADAME SECO COM BRITA PRODUZIDA (EXECUÇÃO, INCLUÍDO FORNECIMENTO E CARGA DA BRITA, EXCLUI O TRANSPORTE)</t>
  </si>
  <si>
    <t>RO-00356</t>
  </si>
  <si>
    <t>BASE OU SUB-BASE ESTABILIZADA GRANULOMETRICAMENTE COM MISTURA EM USINA DE SOLO BRITA (29,10% - 67,90%) COM 3% DE CIMENTO, COM MATERIAL DE JAZIDA E BRITA COMERCIAL - COMPACTADO NA ENERGIA INTERMEDIÁRIA (EXECUÇÃO, INCLUÍDO ESCAVAÇÃO E CARGA DO MATERIAL DE JAZIDA, FORNECIMENTO E CARGA DO CIMENTO E DA BRITA, EXCLUI O TRANSPORTE)</t>
  </si>
  <si>
    <t>RO-00355</t>
  </si>
  <si>
    <t>BASE OU SUB-BASE ESTABILIZADA GRANULOMETRICAMENTE COM MISTURA EM USINA DE SOLO BRITA (29,10% - 67,90%) COM 3% DE CIMENTO, COM MATERIAL DE JAZIDA E BRITA PRODUZIDA - COMPACTADO NA ENERGIA INTERMEDIÁRIA (EXECUÇÃO, INCLUÍDO ESCAVAÇÃO E CARGA DO MATERIAL DE JAZIDA, FORNECIMENTO E CARGA DO CIMENTO E DA BRITA, EXCLUI O TRANSPORTE)</t>
  </si>
  <si>
    <t>RO-00353</t>
  </si>
  <si>
    <t>BASE OU SUB-BASE ESTABILIZADA GRANULOMETRICAMENTE COM MISTURA EM USINA DE SOLO ESCÓRIA DE ACIARIA (50%-50%), COM MATERIAL DE JAZIDA - COMPACTADO NA ENERGIA INTERMEDIÁRIA (EXECUÇÃO, INCLUÍDO ESCAVAÇÃO E CARGA DO MATERIAL DE JAZIDA, FORNECIMENTO E CARGA DA ESCORIA, EXCLUI O TRANSPORTE)</t>
  </si>
  <si>
    <t>RO-00354</t>
  </si>
  <si>
    <t>BASE OU SUB-BASE ESTABILIZADA GRANULOMETRICAMENTE COM MISTURA EM USINA DE SOLO ESCÓRIA DE ACIARIA (50%-50%), COM MATERIAL DE JAZIDA - COMPACTADO NA ENERGIA INTERMODIFICADA (EXECUÇÃO, INCLUÍDO ESCAVAÇÃO E CARGA DO MATERIAL DE JAZIDA, FORNECIMENTO E CARGA DA ESCORIA, EXCLUI O TRANSPORTE)</t>
  </si>
  <si>
    <t>RO-00337</t>
  </si>
  <si>
    <t>BASE OU SUB-BASE ESTABILIZADA GRANULOMETRICAMENTE COM MISTURA NA PISTA DE SOLO BICA CORRIDA (30% - 70%), COM MATERIAL DE JAZIDA E BICA CORRIDA COMERCIAL - COMPACTADO NA ENERGIA MODIFICADA (EXECUÇÃO, INCLUÍDO ESCAVAÇÃO E CARGA DO MATERIAL DE JAZIDA, FORNECIMENTO E CARGA DA BICA CORRIDA, EXCLUI O TRANSPORTE)</t>
  </si>
  <si>
    <t>RO-00336</t>
  </si>
  <si>
    <t>BASE OU SUB-BASE ESTABILIZADA GRANULOMETRICAMENTE COM MISTURA NA PISTA DE SOLO BICA CORRIDA (30% - 70%), COM MATERIAL DE JAZIDA E BICA CORRIDA PRODUZIDA - COMPACTADO NA ENERGIA MODIFICADA (EXECUÇÃO, INCLUINDO ESCAVAÇÃO E CARGA DO MATERIAL DE JAZIDA, FORNECIMENTO E CARGA DA BICA CORRIDA, EXCLUI O TRANSPORTE)</t>
  </si>
  <si>
    <t>RO-00338</t>
  </si>
  <si>
    <t>BASE OU SUB-BASE ESTABILIZADA GRANULOMETRICAMENTE COM MISTURA NA PISTA DE SOLO ESCÓRIA DE ACIARIA (50%-50%), COM MATERIAL DE JAZIDA - COMPACTADO NA ENERGIA INTERMEDIÁRIA (EXECUÇÃO, INCLUÍDO ESCAVAÇÃO E CARGA DO MATERIAL DE JAZIDA, FORNECIMENTO E CARGA DA ESCORIA, EXCLUI O TRANSPORTE)</t>
  </si>
  <si>
    <t>RO-00339</t>
  </si>
  <si>
    <t>BASE OU SUB-BASE ESTABILIZADA GRANULOMETRICAMENTE COM MISTURA NA PISTA DE SOLO ESCÓRIA DE ACIARIA (50%-50%), COM MATERIAL DE JAZIDA - COMPACTADO NA ENERGIA INTERMODIFICADA (EXECUÇÃO, INCLUÍDO ESCAVAÇÃO E CARGA DO MATERIAL DE JAZIDA, FORNECIMENTO E CARGA DA ESCORIA, EXCLUI O TRANSPORTE)</t>
  </si>
  <si>
    <t>RO-00359</t>
  </si>
  <si>
    <t>BASE OU SUB-BASE ESTABILIZADA GRANULOMETRICAMENTE, COM MISTURA NA PISTA E EXECUTADA COM RECICLADORA, DE SOLO BICA CORRIDA (30% - 70%), COM MATERIAL DE JAZIDA E BICA CORRIDA COMERCIAL - COMPACTADO NA ENERGIA MODIFICADA (EXECUÇÃO, INCLUÍDO ESCAVAÇÃO E CARGA DO MATERIAL DE JAZIDA, FORNECIMENTO E CARGA DA BICA CORRIDA, EXCLUI O TRANSPORTE)</t>
  </si>
  <si>
    <t>RO-00358</t>
  </si>
  <si>
    <t>BASE OU SUB-BASE ESTABILIZADA GRANULOMETRICAMENTE, COM MISTURA NA PISTA E EXECUTADA COM RECICLADORA, DE SOLO ESCÓRIA DE ACIARIA (50%-50%), COM MATERIAL DE JAZIDA - COMPACTADO NA ENERGIA INTERMEDIÁRIA (EXECUÇÃO, INCLUÍDO ESCAVAÇÃO E CARGA DO MATERIAL DE JAZIDA, FORNECIMENTO E CARGA DA ESCORIA, EXCLUI O TRANSPORTE)</t>
  </si>
  <si>
    <t>RO-00360</t>
  </si>
  <si>
    <t>BASE OU SUB-BASE ESTABILIZADA QUÍMICA E GRANULOMETRICAMENTE, COM MISTURA NA PISTA E EXECUTADA COM RECICLADORA, DE SOLO BRITA (29,10% - 67,90%) COM 3% DE CIMENTO, COM MATERIAL DE JAZIDA E BRITA COMERCIAL - COMPACTADO NA ENERGIA INTERMEDIÁRIA (EXECUÇÃO, INCLUÍDO ESCAVAÇÃO E CARGA DO MATERIAL DE JAZIDA, FORNECIMENTO E CARGA DA BRITA E DO CIMENTO, EXCLUI O TRANSPORTE)</t>
  </si>
  <si>
    <t>RO-00460</t>
  </si>
  <si>
    <t>CONCRETO ASFÁLTICO USINADO EM USINA DE ASFALTO GRAVIMÉTRICA 120T/H - FAIXA A - AREIA E BRITA COMERCIAIS (EXECUÇÃO, INCLUINDO O FORNECIMENTO E A CARGA DA AREIA, BRITA E MASSA, EXCLUI O TRANSPORTE DA AREIA, BRITA E MASSA E O FORNECIMENTO E TRANSPORTE DO MATERIAL BETUMINOSO)</t>
  </si>
  <si>
    <t>RO-00459</t>
  </si>
  <si>
    <t>CONCRETO ASFÁLTICO USINADO EM USINA DE ASFALTO GRAVIMÉTRICA 120T/H - FAIXA A - AREIA EXTRAÍDA E BRITA PRODUZIDA (EXECUÇÃO, INCLUINDO O FORNECIMENTO E A CARGA DA AREIA, BRITA E MASSA, EXCLUI O TRANSPORTE DA AREIA, BRITA E MASSA E O FORNECIMENTO E TRANSPORTE DO MATERIAL BETUMINOSO)</t>
  </si>
  <si>
    <t>RO-00462</t>
  </si>
  <si>
    <t>CONCRETO ASFÁLTICO USINADO EM USINA DE ASFALTO GRAVIMÉTRICA 120T/H - FAIXA B - AREIA E BRITA COMERCIAIS (EXECUÇÃO, INCLUINDO O FORNECIMENTO E A CARGA DA AREIA, BRITA E MASSA, EXCLUI O TRANSPORTE DA AREIA, BRITA E MASSA E O FORNECIMENTO E TRANSPORTE DO MATERIAL BETUMINOSO)</t>
  </si>
  <si>
    <t>RO-00461</t>
  </si>
  <si>
    <t>CONCRETO ASFÁLTICO USINADO EM USINA DE ASFALTO GRAVIMÉTRICA 120T/H - FAIXA B - AREIA EXTRAÍDA E BRITA PRODUZIDA (EXECUÇÃO, INCLUINDO O FORNECIMENTO E A CARGA DA AREIA, BRITA E MASSA, EXCLUI O TRANSPORTE DA AREIA, BRITA E MASSA E O FORNECIMENTO E TRANSPORTE DO MATERIAL BETUMINOSO)</t>
  </si>
  <si>
    <t>RO-00464</t>
  </si>
  <si>
    <t>CONCRETO ASFÁLTICO USINADO EM USINA DE ASFALTO GRAVIMÉTRICA 120T/H - FAIXA C - AREIA E BRITA COMERCIAIS (EXECUÇÃO, INCLUINDO O FORNECIMENTO E A CARGA DA AREIA, BRITA E MASSA, EXCLUI O TRANSPORTE DA AREIA, BRITA E MASSA E O FORNECIMENTO E TRANSPORTE DO MATERIAL BETUMINOSO)</t>
  </si>
  <si>
    <t>RO-00463</t>
  </si>
  <si>
    <t>CONCRETO ASFÁLTICO USINADO EM USINA DE ASFALTO GRAVIMÉTRICA 120T/H - FAIXA C - AREIA EXTRAÍDA E BRITA PRODUZIDA (EXECUÇÃO, INCLUINDO O FORNECIMENTO E A CARGA DA AREIA, BRITA E MASSA, EXCLUI O TRANSPORTE DA AREIA, BRITA E MASSA E O FORNECIMENTO E TRANSPORTE DO MATERIAL BETUMINOSO)</t>
  </si>
  <si>
    <t>RO-00466</t>
  </si>
  <si>
    <t>CONCRETO ASFÁLTICO USINADO EM USINA DE ASFALTO GRAVIMÉTRICA 120T/H COM ASFALTO POLÍMERO - FAIXA A - AREIA E BRITA COMERCIAIS (EXECUÇÃO, INCLUINDO O FORNECIMENTO E A CARGA DA AREIA, BRITA E MASSA, EXCLUI O TRANSPORTE DA AREIA, BRITA E MASSA E O FORNECIMENTO E TRANSPORTE DO MATERIAL BETUMINOSO)</t>
  </si>
  <si>
    <t>RO-00465</t>
  </si>
  <si>
    <t>CONCRETO ASFÁLTICO USINADO EM USINA DE ASFALTO GRAVIMÉTRICA 120T/H COM ASFALTO POLÍMERO - FAIXA A - AREIA EXTRAÍDA E BRITA PRODUZIDA (EXECUÇÃO, INCLUINDO O FORNECIMENTO E A CARGA DA AREIA, BRITA E MASSA, EXCLUI O TRANSPORTE DA AREIA, BRITA E MASSA E O FORNECIMENTO E TRANSPORTE DO MATERIAL BETUMINOSO)</t>
  </si>
  <si>
    <t>RO-00468</t>
  </si>
  <si>
    <t>CONCRETO ASFÁLTICO USINADO EM USINA DE ASFALTO GRAVIMÉTRICA 120T/H COM ASFALTO POLÍMERO - FAIXA B - AREIA E BRITA COMERCIAIS (EXECUÇÃO, INCLUINDO O FORNECIMENTO E A CARGA DA AREIA, BRITA E MASSA, EXCLUI O TRANSPORTE DA AREIA, BRITA E MASSA E O FORNECIMENTO E TRANSPORTE DO MATERIAL BETUMINOSO)</t>
  </si>
  <si>
    <t>RO-00467</t>
  </si>
  <si>
    <t>CONCRETO ASFÁLTICO USINADO EM USINA DE ASFALTO GRAVIMÉTRICA 120T/H COM ASFALTO POLÍMERO - FAIXA B - AREIA EXTRAÍDA E BRITA PRODUZIDA (EXECUÇÃO, INCLUINDO O FORNECIMENTO E A CARGA DA AREIA, BRITA E MASSA, EXCLUI O TRANSPORTE DA AREIA, BRITA E MASSA E O FORNECIMENTO E TRANSPORTE DO MATERIAL BETUMINOSO)</t>
  </si>
  <si>
    <t>RO-00470</t>
  </si>
  <si>
    <t>CONCRETO ASFÁLTICO USINADO EM USINA DE ASFALTO GRAVIMÉTRICA 120T/H COM ASFALTO POLÍMERO - FAIXA C - AREIA E BRITA COMERCIAIS (EXECUÇÃO, INCLUINDO O FORNECIMENTO E A CARGA DA AREIA, BRITA E MASSA, EXCLUI O TRANSPORTE DA AREIA, BRITA E MASSA E O FORNECIMENTO E TRANSPORTE DO MATERIAL BETUMINOSO)</t>
  </si>
  <si>
    <t>RO-00469</t>
  </si>
  <si>
    <t>CONCRETO ASFÁLTICO USINADO EM USINA DE ASFALTO GRAVIMÉTRICA 120T/H COM ASFALTO POLÍMERO - FAIXA C - AREIA EXTRAÍDA E BRITA PRODUZIDA (EXECUÇÃO, INCLUINDO O FORNECIMENTO E A CARGA DA AREIA, BRITA E MASSA, EXCLUI O TRANSPORTE DA AREIA, BRITA E MASSA E O FORNECIMENTO E TRANSPORTE DO MATERIAL BETUMINOSO)</t>
  </si>
  <si>
    <t>RO-00472</t>
  </si>
  <si>
    <t>CONCRETO ASFÁLTICO USINADO EM USINA DE ASFALTO GRAVIMÉTRICA 120T/H COM BORRACHA - FAIXA A - BRITA COMERCIAL (EXECUÇÃO, INCLUINDO O FORNECIMENTO E A CARGA DA BRITA E MASSA, EXCLUI O TRANSPORTE DA BRITA E MASSA E O FORNECIMENTO E TRANSPORTE DO MATERIAL BETUMINOSO)</t>
  </si>
  <si>
    <t>RO-00471</t>
  </si>
  <si>
    <t>CONCRETO ASFÁLTICO USINADO EM USINA DE ASFALTO GRAVIMÉTRICA 120T/H COM BORRACHA - FAIXA A - BRITA PRODUZIDA (EXECUÇÃO, INCLUINDO O FORNECIMENTO E A CARGA DA BRITA E MASSA, EXCLUI O TRANSPORTE DA BRITA E MASSA E O FORNECIMENTO E TRANSPORTE DO MATERIAL BETUMINOSO)</t>
  </si>
  <si>
    <t>RO-00474</t>
  </si>
  <si>
    <t>CONCRETO ASFÁLTICO USINADO EM USINA DE ASFALTO GRAVIMÉTRICA 120T/H COM BORRACHA - FAIXA B - BRITA COMERCIAL (EXECUÇÃO, INCLUINDO O FORNECIMENTO E A CARGA DA BRITA E MASSA, EXCLUI O TRANSPORTE DA  BRITA E MASSA E O FORNECIMENTO E TRANSPORTE DO MATERIAL BETUMINOSO)</t>
  </si>
  <si>
    <t>RO-00473</t>
  </si>
  <si>
    <t>CONCRETO ASFÁLTICO USINADO EM USINA DE ASFALTO GRAVIMÉTRICA 120T/H COM BORRACHA - FAIXA B - BRITA PRODUZIDA (EXECUÇÃO, INCLUINDO O FORNECIMENTO E A CARGA DA BRITA E MASSA, EXCLUI O TRANSPORTE DA  BRITA E MASSA E O FORNECIMENTO E TRANSPORTE DO MATERIAL BETUMINOSO)</t>
  </si>
  <si>
    <t>RO-00476</t>
  </si>
  <si>
    <t>CONCRETO ASFÁLTICO USINADO EM USINA DE ASFALTO GRAVIMÉTRICA 120T/H COM BORRACHA - FAIXA C - BRITA COMERCIAL (EXECUÇÃO, INCLUINDO O FORNECIMENTO E A CARGA DA BRITA E MASSA, EXCLUI O TRANSPORTE DA  BRITA E MASSA E O FORNECIMENTO E TRANSPORTE DO MATERIAL BETUMINOSO)</t>
  </si>
  <si>
    <t>RO-00475</t>
  </si>
  <si>
    <t>CONCRETO ASFÁLTICO USINADO EM USINA DE ASFALTO GRAVIMÉTRICA 120T/H COM BORRACHA - FAIXA C - BRITA PRODUZIDA (EXECUÇÃO, INCLUINDO O FORNECIMENTO E A CARGA DA BRITA E MASSA, EXCLUI O TRANSPORTE DA  BRITA E MASSA E O FORNECIMENTO E TRANSPORTE DO MATERIAL BETUMINOSO)</t>
  </si>
  <si>
    <t>RO-00478</t>
  </si>
  <si>
    <t>CONCRETO ASFÁLTICO USINADO EM USINA DE ASFALTO GRAVIMÉTRICA 120T/H COM BORRACHA (GAP GRADED) - BRITA COMERCIAL (EXECUÇÃO, INCLUINDO O FORNECIMENTO E CARGA DA BRITA E MASSA, EXCLUI O TRANSPORTE DA BRITA E MASSA E O FORNECIMENTO E TRANSPORTE DO MATERIAL BETUMINOSO ATÉ A OBRA)</t>
  </si>
  <si>
    <t>RO-00477</t>
  </si>
  <si>
    <t>CONCRETO ASFÁLTICO USINADO EM USINA DE ASFALTO GRAVIMÉTRICA 120T/H COM BORRACHA (GAP GRADED) - BRITA PRODUZIDA (EXECUÇÃO, INCLUINDO O FORNECIMENTO E CARGA DA BRITA E MASSA, EXCLUI O TRANSPORTE DA BRITA E MASSA E O FORNECIMENTO E TRANSPORTE DO MATERIAL BETUMINOSO ATÉ A OBRA)</t>
  </si>
  <si>
    <t>RO-00273</t>
  </si>
  <si>
    <t>EXECUÇÃO DE REVESTIMENTO PRIMÁRIO COM MATERIAL DE JAZIDA - COMPACTADO NA ENERGIA INTERMEDIÁRIA (EXECUÇÃO, INCLUÍDO ESCAVAÇÃO E CARGA DO MATERIAL DE JAZIDA, EXCLUI O TRANSPORTE)</t>
  </si>
  <si>
    <t>RO-00274</t>
  </si>
  <si>
    <t>FRESAGEM CONTÍNUA DE REVESTIMENTO ASFÁLTICO - ESPESSURA DE 2,0 CM (EXECUÇÃO, INCLUÍDO A CARGA DO MATERIAL DO MATERIAL FRESADO, EXCLUI O TRANSPORTE DO MATERIAL FRESADO)</t>
  </si>
  <si>
    <t>RO-00275</t>
  </si>
  <si>
    <t>FRESAGEM CONTÍNUA DE REVESTIMENTO ASFÁLTICO - ESPESSURA DE 3,0 CM (EXECUÇÃO, INCLUÍDO A CARGA DO MATERIAL DO MATERIAL FRESADO, EXCLUI O TRANSPORTE DO MATERIAL FRESADO)</t>
  </si>
  <si>
    <t>RO-00276</t>
  </si>
  <si>
    <t>FRESAGEM CONTÍNUA DE REVESTIMENTO ASFÁLTICO - ESPESSURA DE 4,0 CM (EXECUÇÃO, INCLUÍDO A CARGA DO MATERIAL DO MATERIAL FRESADO, EXCLUI O TRANSPORTE DO MATERIAL FRESADO)</t>
  </si>
  <si>
    <t>RO-00277</t>
  </si>
  <si>
    <t>FRESAGEM CONTÍNUA DE REVESTIMENTO ASFÁLTICO - ESPESSURA DE 5,0 CM (EXECUÇÃO, INCLUÍDO A CARGA DO MATERIAL DO MATERIAL FRESADO, EXCLUI O TRANSPORTE DO MATERIAL FRESADO)</t>
  </si>
  <si>
    <t>RO-00278</t>
  </si>
  <si>
    <t>FRESAGEM DESCONTÍNUA DE REVESTIMENTO ASFÁLTICO - ESPESSURA DE 2,0 CM (EXECUÇÃO, INCLUÍDO A CARGA DO MATERIAL DO MATERIAL FRESADO, EXCLUI O TRANSPORTE DO MATERIAL FRESADO)</t>
  </si>
  <si>
    <t>RO-00279</t>
  </si>
  <si>
    <t>FRESAGEM DESCONTÍNUA DE REVESTIMENTO ASFÁLTICO - ESPESSURA DE 3,0 CM (EXECUÇÃO, INCLUÍDO A CARGA DO MATERIAL DO MATERIAL FRESADO, EXCLUI O TRANSPORTE DO MATERIAL FRESADO)</t>
  </si>
  <si>
    <t>RO-00280</t>
  </si>
  <si>
    <t>FRESAGEM DESCONTÍNUA DE REVESTIMENTO ASFÁLTICO - ESPESSURA DE 4,0 CM (EXECUÇÃO, INCLUÍDO A CARGA DO MATERIAL DO MATERIAL FRESADO, EXCLUI O TRANSPORTE DO MATERIAL FRESADO)</t>
  </si>
  <si>
    <t>RO-00281</t>
  </si>
  <si>
    <t>FRESAGEM DESCONTÍNUA DE REVESTIMENTO ASFÁLTICO - ESPESSURA DE 5,0 CM (EXECUÇÃO, INCLUÍDO A CARGA DO MATERIAL DO MATERIAL FRESADO, EXCLUI O TRANSPORTE DO MATERIAL FRESADO)</t>
  </si>
  <si>
    <t>RO-00282</t>
  </si>
  <si>
    <t>GEOGRELHA BIDIRECIONAL COM RESISTÊNCIA À TRAÇÃO DE 30 KN/M - DEFORMAÇÃO &lt; 5% - MALHA DE 36 X 34 MM - PARA REFORÇO DE BASE GRANULAR (EXECUÇÃO, INCLUINDO FORNECIMENTO E TRANSPORTE DO MATERIAL)</t>
  </si>
  <si>
    <t>RO-00387</t>
  </si>
  <si>
    <t>IMPRIMAÇÃO COM ASFALTO DILUÍDO (EXECUÇÃO, EXCLUI FORNECIMENTO E TRANSPORTE DO MATERIAL BETUMINOSO ATÉ A OBRA)</t>
  </si>
  <si>
    <t>RO-00388</t>
  </si>
  <si>
    <t>IMPRIMAÇÃO COM EMULSÃO ASFÁLTICA (EXECUÇÃO, EXCLUI FORNECIMENTO E TRANSPORTE DO MATERIAL BETUMINOSO ATÉ A OBRA)</t>
  </si>
  <si>
    <t>RO-00392</t>
  </si>
  <si>
    <t>LAMA ASFÁLTICA COM ESPESSURA DE 0,3 CM - FAIXA I - AREIA E BRITA COMERCIAIS (EXECUÇÃO, INCLUINDO O FORNECIMENTO E CARGA DA AREIA E DA BRITA, EXCLUI O TRANSPORTE DA AREIA E BRITA E O FORNECIMENTO E TRANSPORTE DO MATERIAL BETUMINOSO ATÉ A OBRA)</t>
  </si>
  <si>
    <t>RO-00391</t>
  </si>
  <si>
    <t>LAMA ASFÁLTICA COM ESPESSURA DE 0,3 CM - FAIXA I - AREIA EXTRAÍDA E BRITA PRODUZIDA (EXECUÇÃO, INCLUINDO O FORNECIMENTO E CARGA DA AREIA E DA BRITA, EXCLUI O TRANSPORTE DA AREIA E BRITA E O FORNECIMENTO E TRANSPORTE DO MATERIAL BETUMINOSO ATÉ A OBRA)</t>
  </si>
  <si>
    <t>RO-00394</t>
  </si>
  <si>
    <t>LAMA ASFÁLTICA COM ESPESSURA DE 0,6 CM - FAIXA II - AREIA E BRITA COMERCIAIS (EXECUÇÃO, INCLUINDO O FORNECIMENTO E CARGA DA AREIA E DA BRITA, EXCLUI O TRANSPORTE DA AREIA E BRITA E O FORNECIMENTO E TRANSPORTE DO MATERIAL BETUMINOSO ATÉ A OBRA)</t>
  </si>
  <si>
    <t>RO-00393</t>
  </si>
  <si>
    <t>LAMA ASFÁLTICA COM ESPESSURA DE 0,6 CM - FAIXA II - AREIA EXTRAÍDA E BRITA PRODUZIDA (EXECUÇÃO, INCLUINDO O FORNECIMENTO E CARGA DA AREIA E DA BRITA, EXCLUI O TRANSPORTE DA AREIA E BRITA E O FORNECIMENTO E TRANSPORTE DO MATERIAL BETUMINOSO ATÉ A OBRA)</t>
  </si>
  <si>
    <t>RO-00396</t>
  </si>
  <si>
    <t>LAMA ASFÁLTICA COM ESPESSURA DE 0,9 CM - FAIXA III - AREIA E BRITA COMERCIAIS (EXECUÇÃO, INCLUINDO O FORNECIMENTO E CARGA DA AREIA E DA BRITA, EXCLUI O TRANSPORTE DA AREIA E BRITA E O FORNECIMENTO E TRANSPORTE DO MATERIAL BETUMINOSO ATÉ A OBRA)</t>
  </si>
  <si>
    <t>RO-00395</t>
  </si>
  <si>
    <t>LAMA ASFÁLTICA COM ESPESSURA DE 0,9 CM - FAIXA III - AREIA EXTRAÍDA E BRITA PRODUZIDA (EXECUÇÃO, INCLUINDO O FORNECIMENTO E CARGA DA AREIA E DA BRITA, EXCLUI O TRANSPORTE DA AREIA E BRITA E O FORNECIMENTO E TRANSPORTE DO MATERIAL BETUMINOSO ATÉ A OBRA)</t>
  </si>
  <si>
    <t>RO-00398</t>
  </si>
  <si>
    <t>LAMA ASFÁLTICA COM ESPESSURA DE 1,2 CM - FAIXA IV - AREIA E BRITA COMERCIAIS (EXECUÇÃO, INCLUINDO O FORNECIMENTO E CARGA DA AREIA E DA BRITA, EXCLUI O TRANSPORTE DA AREIA E BRITA E O FORNECIMENTO E TRANSPORTE DO MATERIAL BETUMINOSO ATÉ A OBRA)</t>
  </si>
  <si>
    <t>RO-00397</t>
  </si>
  <si>
    <t>LAMA ASFÁLTICA COM ESPESSURA DE 1,2 CM - FAIXA IV - AREIA EXTRAÍDA E BRITA PRODUZIDA (EXECUÇÃO, INCLUINDO O FORNECIMENTO E CARGA DA AREIA E DA BRITA, EXCLUI O TRANSPORTE DA AREIA E BRITA E O FORNECIMENTO E TRANSPORTE DO MATERIAL BETUMINOSO ATÉ A OBRA)</t>
  </si>
  <si>
    <t>RO-00375</t>
  </si>
  <si>
    <t>MACADAME BETUMINOSO POR PENETRAÇÃO - FAIXA A - BRITA COMERCIAL (EXECUÇÃO, INCLUÍDO O FORNECIMENTO E CARGA DA BRITA, EXCLUI O TRANSPORTE DA BRITA E FORNECIMENTO E TRANSPORTE DO MATERIAL BETUMINOSO)</t>
  </si>
  <si>
    <t>RO-00374</t>
  </si>
  <si>
    <t>MACADAME BETUMINOSO POR PENETRAÇÃO - FAIXA A - BRITA PRODUZIDA (EXECUÇÃO, INCLUÍDO O FORNECIMENTO E CARGA DA BRITA, EXCLUI O TRANSPORTE DA BRITA E FORNECIMENTO E TRANSPORTE DO MATERIAL BETUMINOSO)</t>
  </si>
  <si>
    <t>RO-00377</t>
  </si>
  <si>
    <t>MACADAME BETUMINOSO POR PENETRAÇÃO - FAIXA B - BRITA COMERCIAL (EXECUÇÃO, INCLUÍDO O FORNECIMENTO E CARGA DA BRITA, EXCLUI O TRANSPORTE DA BRITA E FORNECIMENTO E TRANSPORTE DO MATERIAL BETUMINOSO)</t>
  </si>
  <si>
    <t>RO-00376</t>
  </si>
  <si>
    <t>MACADAME BETUMINOSO POR PENETRAÇÃO - FAIXA B - BRITA PRODUZIDA (EXECUÇÃO, INCLUÍDO O FORNECIMENTO E CARGA DA BRITA, EXCLUI O TRANSPORTE DA BRITA E FORNECIMENTO E TRANSPORTE DO MATERIAL BETUMINOSO)</t>
  </si>
  <si>
    <t>RO-00379</t>
  </si>
  <si>
    <t>MACADAME BETUMINOSO POR PENETRAÇÃO - FAIXA C - BRITA COMERCIAL (EXECUÇÃO, INCLUÍDO O FORNECIMENTO E CARGA DA BRITA, EXCLUI O TRANSPORTE DA BRITA E FORNECIMENTO E TRANSPORTE DO MATERIAL BETUMINOSO)</t>
  </si>
  <si>
    <t>RO-00378</t>
  </si>
  <si>
    <t>MACADAME BETUMINOSO POR PENETRAÇÃO - FAIXA C - BRITA PRODUZIDA (EXECUÇÃO, INCLUÍDO O FORNECIMENTO E CARGA DA BRITA, EXCLUI O TRANSPORTE DA BRITA E FORNECIMENTO E TRANSPORTE DO MATERIAL BETUMINOSO)</t>
  </si>
  <si>
    <t>RO-00381</t>
  </si>
  <si>
    <t>MACADAME BETUMINOSO POR PENETRAÇÃO - FAIXA D - BRITA COMERCIAL (EXECUÇÃO, INCLUÍDO O FORNECIMENTO E CARGA DA BRITA, EXCLUI O TRANSPORTE DA BRITA E FORNECIMENTO E TRANSPORTE DO MATERIAL BETUMINOSO)</t>
  </si>
  <si>
    <t>RO-00380</t>
  </si>
  <si>
    <t>MACADAME BETUMINOSO POR PENETRAÇÃO - FAIXA D - BRITA PRODUZIDA (EXECUÇÃO, INCLUÍDO O FORNECIMENTO E CARGA DA BRITA, EXCLUI O TRANSPORTE DA BRITA E FORNECIMENTO E TRANSPORTE DO MATERIAL BETUMINOSO)</t>
  </si>
  <si>
    <t>RO-00383</t>
  </si>
  <si>
    <t>MACADAME BETUMINOSO POR PENETRAÇÃO COM ASFALTO COM POLÍMERO - FAIXA A - BRITA COMERCIAL (EXECUÇÃO, INCLUÍDO O FORNECIMENTO E CARGA DA BRITA, EXCLUI O TRANSPORTE DA BRITA E FORNECIMENTO E TRANSPORTE DO MATERIAL BETUMINOSO)</t>
  </si>
  <si>
    <t>RO-00382</t>
  </si>
  <si>
    <t>MACADAME BETUMINOSO POR PENETRAÇÃO COM ASFALTO COM POLÍMERO - FAIXA A - BRITA PRODUZIDA (EXECUÇÃO, INCLUÍDO O FORNECIMENTO E CARGA DA BRITA, EXCLUI O TRANSPORTE DA BRITA E FORNECIMENTO E TRANSPORTE DO MATERIAL BETUMINOSO)</t>
  </si>
  <si>
    <t>RO-00384</t>
  </si>
  <si>
    <t>MANTA SINTÉTICA PARA RECAPEAMENTO ASFÁLTICO COM GEOTÊXTIL RT - 09 (EXECUÇÃO, INCLUINDO FORNECIMENTO E TRANSPORTE DOS MATERIAIS)</t>
  </si>
  <si>
    <t>RO-00402</t>
  </si>
  <si>
    <t>MICRORREVESTIMENTO A FRIO COM EMULSÃO MODIFICADA COM POLÍMERO DE 0,8 CM - BRITA COMERCIAL (EXECUÇÃO, INCLUINDO O FORNECIMENTO E CARGA DA BRITA, EXCLUI O TRANSPORTE DA BRITA E O FORNECIMENTO E TRANSPORTE DO MATERIAL BETUMINOSO ATÉ A OBRA)</t>
  </si>
  <si>
    <t>RO-00401</t>
  </si>
  <si>
    <t>MICRORREVESTIMENTO A FRIO COM EMULSÃO MODIFICADA COM POLÍMERO DE 0,8 CM - BRITA PRODUZIDA (EXECUÇÃO, INCLUINDO O FORNECIMENTO E CARGA DA BRITA, EXCLUI O TRANSPORTE DA BRITA E O FORNECIMENTO E TRANSPORTE DO MATERIAL BETUMINOSO ATÉ A OBRA)</t>
  </si>
  <si>
    <t>RO-00406</t>
  </si>
  <si>
    <t>MICRORREVESTIMENTO A FRIO COM EMULSÃO MODIFICADA COM POLÍMERO DE 1,5 CM - BRITA COMERCIAL (EXECUÇÃO, INCLUINDO O FORNECIMENTO E CARGA DA BRITA, EXCLUI O TRANSPORTE DA BRITA E O FORNECIMENTO E TRANSPORTE DO MATERIAL BETUMINOSO ATÉ A OBRA)</t>
  </si>
  <si>
    <t>RO-00405</t>
  </si>
  <si>
    <t>MICRORREVESTIMENTO A FRIO COM EMULSÃO MODIFICADA COM POLÍMERO DE 1,5 CM - BRITA PRODUZIDA (EXECUÇÃO, INCLUINDO O FORNECIMENTO E CARGA DA BRITA, EXCLUI O TRANSPORTE DA BRITA E O FORNECIMENTO E TRANSPORTE DO MATERIAL BETUMINOSO ATÉ A OBRA)</t>
  </si>
  <si>
    <t>RO-00410</t>
  </si>
  <si>
    <t>MICRORREVESTIMENTO A FRIO COM EMULSÃO MODIFICADA COM POLÍMERO DE 2,0 CM - BRITA COMERCIAL (EXECUÇÃO, INCLUINDO O FORNECIMENTO E CARGA DA BRITA, EXCLUI O TRANSPORTE DA BRITA E O FORNECIMENTO E TRANSPORTE DO MATERIAL BETUMINOSO ATÉ A OBRA)</t>
  </si>
  <si>
    <t>RO-00409</t>
  </si>
  <si>
    <t>MICRORREVESTIMENTO A FRIO COM EMULSÃO MODIFICADA COM POLÍMERO DE 2,0 CM - BRITA PRODUZIDA (EXECUÇÃO, INCLUINDO O FORNECIMENTO E CARGA DA BRITA, EXCLUI O TRANSPORTE DA BRITA E O FORNECIMENTO E TRANSPORTE DO MATERIAL BETUMINOSO ATÉ A OBRA)</t>
  </si>
  <si>
    <t>RO-00390</t>
  </si>
  <si>
    <t>PINTURA DE LIGAÇÃO - EMULSÃO COM POLÍMERO (EXECUÇÃO, EXCLUI FORNECIMENTO E TRANSPORTE DO MATERIAL BETUMINOSO ATÉ A OBRA)</t>
  </si>
  <si>
    <t>RO-00389</t>
  </si>
  <si>
    <t>PINTURA DE LIGAÇÃO (EXECUÇÃO, EXCLUI FORNECIMENTO E TRANSPORTE DO MATERIAL BETUMINOSO ATÉ A OBRA)</t>
  </si>
  <si>
    <t>RO-00444</t>
  </si>
  <si>
    <t>PRÉ-MISTURADO A FRIO - FAIXA A - AREIA E BRITA COMERCIAIS (EXECUÇÃO, INCLUINDO O FORNECIMENTO E CARGA DA AREIA E DA BRITA, EXCLUI O TRANSPORTE DA AREIA E DA BRITA E O FORNECIMENTO E TRANSPORTE DO MATERIAL BETUMINOSO ATÉ A OBRA)</t>
  </si>
  <si>
    <t>RO-00443</t>
  </si>
  <si>
    <t>PRÉ-MISTURADO A FRIO - FAIXA A - AREIA EXTRAÍDA E BRITA PRODUZIDA (EXECUÇÃO, INCLUINDO O FORNECIMENTO E CARGA DA AREIA E DA BRITA, EXCLUI O TRANSPORTE DA AREIA E DA BRITA E O FORNECIMENTO E TRANSPORTE DO MATERIAL BETUMINOSO ATÉ A OBRA)</t>
  </si>
  <si>
    <t>RO-00446</t>
  </si>
  <si>
    <t>PRÉ-MISTURADO A FRIO - FAIXA B - AREIA E BRITA COMERCIAIS (EXECUÇÃO, INCLUINDO O FORNECIMENTO E CARGA DA AREIA E DA BRITA, EXCLUI O TRANSPORTE DA AREIA E DA BRITA E O FORNECIMENTO E TRANSPORTE DO MATERIAL BETUMINOSO ATÉ A OBRA)</t>
  </si>
  <si>
    <t>RO-00445</t>
  </si>
  <si>
    <t>PRÉ-MISTURADO A FRIO - FAIXA B - AREIA EXTRAÍDA E BRITA PRODUZIDA (EXECUÇÃO, INCLUINDO O FORNECIMENTO E CARGA DA AREIA E DA BRITA, EXCLUI O TRANSPORTE DA AREIA E DA BRITA E O FORNECIMENTO E TRANSPORTE DO MATERIAL BETUMINOSO ATÉ A OBRA)</t>
  </si>
  <si>
    <t>RO-00448</t>
  </si>
  <si>
    <t>PRÉ-MISTURADO A FRIO - FAIXA C - AREIA E BRITA COMERCIAIS (EXECUÇÃO, INCLUINDO O FORNECIMENTO E CARGA DA AREIA E DA BRITA, EXCLUI O TRANSPORTE DA AREIA E DA BRITA E O FORNECIMENTO E TRANSPORTE DO MATERIAL BETUMINOSO ATÉ A OBRA)</t>
  </si>
  <si>
    <t>RO-00447</t>
  </si>
  <si>
    <t>PRÉ-MISTURADO A FRIO - FAIXA C - AREIA EXTRAÍDA E BRITA PRODUZIDA (EXECUÇÃO, INCLUINDO O FORNECIMENTO E CARGA DA AREIA E DA BRITA, EXCLUI O TRANSPORTE DA AREIA E DA BRITA E O FORNECIMENTO E TRANSPORTE DO MATERIAL BETUMINOSO ATÉ A OBRA)</t>
  </si>
  <si>
    <t>RO-00450</t>
  </si>
  <si>
    <t>PRÉ-MISTURADO A FRIO - FAIXA D - AREIA E BRITA COMERCIAIS (EXECUÇÃO, INCLUINDO O FORNECIMENTO E CARGA DA AREIA E DA BRITA, EXCLUI O TRANSPORTE DA AREIA E DA BRITA E O FORNECIMENTO E TRANSPORTE DO MATERIAL BETUMINOSO ATÉ A OBRA)</t>
  </si>
  <si>
    <t>RO-00449</t>
  </si>
  <si>
    <t>PRÉ-MISTURADO A FRIO - FAIXA D - AREIA EXTRAÍDA E BRITA PRODUZIDA (EXECUÇÃO, INCLUINDO O FORNECIMENTO E CARGA DA AREIA E DA BRITA, EXCLUI O TRANSPORTE DA AREIA E DA BRITA E O FORNECIMENTO E TRANSPORTE DO MATERIAL BETUMINOSO ATÉ A OBRA)</t>
  </si>
  <si>
    <t>RO-00452</t>
  </si>
  <si>
    <t>PRÉ-MISTURADO A FRIO COM EMULSÃO ASFÁLTICA COM POLÍMERO - FAIXA A - AREIA E BRITA COMERCIAIS (EXECUÇÃO, INCLUINDO O FORNECIMENTO E CARGA DA AREIA E DA BRITA, EXCLUI O TRANSPORTE DA AREIA E DA BRITA E O FORNECIMENTO E TRANSPORTE DO MATERIAL BETUMINOSO ATÉ A OBRA)</t>
  </si>
  <si>
    <t>RO-00451</t>
  </si>
  <si>
    <t>PRÉ-MISTURADO A FRIO COM EMULSÃO ASFÁLTICA COM POLÍMERO - FAIXA A - AREIA EXTRAÍDA E BRITA PRODUZIDA (EXECUÇÃO, INCLUINDO O FORNECIMENTO E CARGA DA AREIA E DA BRITA, EXCLUI O TRANSPORTE DA AREIA E DA BRITA E O FORNECIMENTO E TRANSPORTE DO MATERIAL BETUMINOSO ATÉ A OBRA)</t>
  </si>
  <si>
    <t>RO-00454</t>
  </si>
  <si>
    <t>PRÉ-MISTURADO A FRIO COM EMULSÃO ASFÁLTICA COM POLÍMERO - FAIXA B - AREIA E BRITA COMERCIAIS (EXECUÇÃO, INCLUINDO O FORNECIMENTO E CARGA DA AREIA E DA BRITA, EXCLUI O TRANSPORTE DA AREIA E DA BRITA E O FORNECIMENTO E TRANSPORTE DO MATERIAL BETUMINOSO ATÉ A OBRA)</t>
  </si>
  <si>
    <t>RO-00453</t>
  </si>
  <si>
    <t>PRÉ-MISTURADO A FRIO COM EMULSÃO ASFÁLTICA COM POLÍMERO - FAIXA B - AREIA EXTRAÍDA E BRITA PRODUZIDA (EXECUÇÃO, INCLUINDO O FORNECIMENTO E CARGA DA AREIA E DA BRITA, EXCLUI O TRANSPORTE DA AREIA E DA BRITA E O FORNECIMENTO E TRANSPORTE DO MATERIAL BETUMINOSO ATÉ A OBRA)</t>
  </si>
  <si>
    <t>RO-00456</t>
  </si>
  <si>
    <t>PRÉ-MISTURADO A FRIO COM EMULSÃO ASFÁLTICA COM POLÍMERO - FAIXA C - AREIA E BRITA COMERCIAIS (EXECUÇÃO, INCLUINDO O FORNECIMENTO E CARGA DA AREIA E DA BRITA, EXCLUI O TRANSPORTE DA AREIA E DA BRITA E O FORNECIMENTO E TRANSPORTE DO MATERIAL BETUMINOSO ATÉ A OBRA)</t>
  </si>
  <si>
    <t>RO-00455</t>
  </si>
  <si>
    <t>PRÉ-MISTURADO A FRIO COM EMULSÃO ASFÁLTICA COM POLÍMERO - FAIXA C - AREIA EXTRAÍDA E BRITA PRODUZIDA (EXECUÇÃO, INCLUINDO O FORNECIMENTO E CARGA DA AREIA E DA BRITA, EXCLUI O TRANSPORTE DA AREIA E DA BRITA E O FORNECIMENTO E TRANSPORTE DO MATERIAL BETUMINOSO ATÉ A OBRA)</t>
  </si>
  <si>
    <t>RO-00458</t>
  </si>
  <si>
    <t>PRÉ-MISTURADO A FRIO COM EMULSÃO ASFÁLTICA COM POLÍMERO - FAIXA D - AREIA E BRITA COMERCIAIS (EXECUÇÃO, INCLUINDO O FORNECIMENTO E CARGA DA AREIA E DA BRITA, EXCLUI O TRANSPORTE DA AREIA E DA BRITA E O FORNECIMENTO E TRANSPORTE DO MATERIAL BETUMINOSO ATÉ A OBRA)</t>
  </si>
  <si>
    <t>RO-00457</t>
  </si>
  <si>
    <t>PRÉ-MISTURADO A FRIO COM EMULSÃO ASFÁLTICA COM POLÍMERO - FAIXA D - AREIA EXTRAÍDA E BRITA PRODUZIDA (EXECUÇÃO, INCLUINDO O FORNECIMENTO E CARGA DA AREIA E DA BRITA, EXCLUI O TRANSPORTE DA AREIA E DA BRITA E O FORNECIMENTO E TRANSPORTE DO MATERIAL BETUMINOSO ATÉ A OBRA)</t>
  </si>
  <si>
    <t>RO-00364</t>
  </si>
  <si>
    <t>RECICLAGEM COM ADIÇÃO DE 25% DE BRITA COMERCIAL E INCORPORAÇÃO DO REVESTIMENTO ASFÁLTICO À BASE - COMPACTADO NA ENERGIA MODIFICADA (EXECUÇÃO, INCLUÍDO FORNECIMENTO E CARGA DA BRITA, EXCLUI O TRANSPORTE)</t>
  </si>
  <si>
    <t>RO-00366</t>
  </si>
  <si>
    <t>RECICLAGEM COM ADIÇÃO DE 25% DE BRITA COMERCIAL, 3% DE CIMENTO E INCORPORAÇÃO DO REVESTIMENTO ASFÁLTICO À BASE - COMPACTADO NA ENERGIA MODIFICADA (EXECUÇÃO, INCLUÍDO FORNECIMENTO E CARGA DA BRITA E DO CIMENTO, EXCLUI O TRANSPORTE)</t>
  </si>
  <si>
    <t>RO-00363</t>
  </si>
  <si>
    <t>RECICLAGEM COM ADIÇÃO DE 25% DE BRITA PRODUZIDA E INCORPORAÇÃO DO REVESTIMENTO ASFÁLTICO À BASE - COMPACTADO NA ENERGIA MODIFICADA (EXECUÇÃO, INCLUÍDO FORNECIMENTO E CARGA DA BRITA, EXCLUI O TRANSPORTE)</t>
  </si>
  <si>
    <t>RO-00365</t>
  </si>
  <si>
    <t>RECICLAGEM COM ADIÇÃO DE 25% DE BRITA PRODUZIDA, 3% DE CIMENTO E INCORPORAÇÃO DO REVESTIMENTO ASFÁLTICO À BASE - COMPACTADO NA ENERGIA MODIFICADA (EXECUÇÃO, INCLUÍDO FORNECIMENTO E CARGA DA BRITA E DO CIMENTO, EXCLUI O TRANSPORTE)</t>
  </si>
  <si>
    <t>RO-00362</t>
  </si>
  <si>
    <t>RECICLAGEM COM ADIÇÃO DE 3% CIMENTO E INCORPORAÇÃO DO REVESTIMENTO ASFÁLTICO À BASE - COMPACTADO NA ENERGIA MODIFICADA (EXECUÇÃO, INCLUÍDO FORNECIMENTO E CARGA DO CIMENTO, EXCLUI O TRANSPORTE)</t>
  </si>
  <si>
    <t>RO-00361</t>
  </si>
  <si>
    <t>RECICLAGEM SIMPLES COM INCORPORAÇÃO DO REVESTIMENTO ASFÁLTICO À BASE - COMPACTADO NA ENERGIA MODIFICADA</t>
  </si>
  <si>
    <t>RO-00369</t>
  </si>
  <si>
    <t>REESTABILIZAÇÃO DE CAMADA DE BASE COM ADIÇÃO DE 3% DE CIMENTO (EXECUÇÃO, INCLUÍDO FORNECIMENTO E CARGA DO CIMENTO, EXCLUI O TRANSPORTE)</t>
  </si>
  <si>
    <t>RO-00371</t>
  </si>
  <si>
    <t>REESTABILIZAÇÃO DE CAMADA DE BASE COM ADIÇÃO DE 30% DE BRITA COMERCIAL (EXECUÇÃO, INCLUÍDO FORNECIMENTO E CARGA DA BRITA, EXCLUI O TRANSPORTE)</t>
  </si>
  <si>
    <t>RO-00370</t>
  </si>
  <si>
    <t>REESTABILIZAÇÃO DE CAMADA DE BASE COM ADIÇÃO DE 30% DE BRITA PRODUZIDA (EXECUÇÃO, INCLUÍDO FORNECIMENTO E CARGA DA BRITA, EXCLUI O TRANSPORTE)</t>
  </si>
  <si>
    <t>RO-00368</t>
  </si>
  <si>
    <t>REESTABILIZAÇÃO DE CAMADA DE BASE COM ADIÇÃO DE 30% DE MATERIAL DE JAZIDA (EXECUÇÃO, INCLUÍDO ESCAVAÇÃO E CARGA DO MATERIAL DE JAZIDA, EXCLUI O TRANSPORTE)</t>
  </si>
  <si>
    <t>RO-00372</t>
  </si>
  <si>
    <t>REESTABILIZAÇÃO DE CAMADA DE BASE COM ADIÇÃO DE 30% DE MATERIAL FRESADO RETIRADO DA PISTA (EXECUÇÃO, INCLUÍDO A FRESAGEM DO MATERIAL DA PISTA, EXCLUI O TRANSPORTE)</t>
  </si>
  <si>
    <t>RO-00367</t>
  </si>
  <si>
    <t>RO-00373</t>
  </si>
  <si>
    <t>REESTABILIZAÇÃO, EXECUTADA COM RECICLADORA, DE CAMADA DE BASE COM ADIÇÃO DE 30% DE MATERIAL FRESADO RETIRADO DA PISTA (EXECUÇÃO, INCLUÍDO A FRESAGEM DO MATERIAL DA PISTA, EXCLUI O TRANSPORTE)</t>
  </si>
  <si>
    <t>RO-00270</t>
  </si>
  <si>
    <t>REFORÇO DO SUBLEITO COM MATERIAL DE JAZIDA - COMPACTADO NA ENERGIA INTERMEDIÁRIA (EXECUÇÃO, INCLUÍDO ESCAVAÇÃO E CARGA DO MATERIAL DE JAZIDA, EXCLUI O TRANSPORTE)</t>
  </si>
  <si>
    <t>RO-00269</t>
  </si>
  <si>
    <t>REGULARIZAÇÃO DO SUBLEITO - COMPACTADO NA ENERGIA INTERMEDIÁRIA</t>
  </si>
  <si>
    <t>RO-00268</t>
  </si>
  <si>
    <t>REGULARIZAÇÃO DO SUBLEITO - COMPACTADO NA ENERGIA INTERNORMAL</t>
  </si>
  <si>
    <t>RO-00267</t>
  </si>
  <si>
    <t>REGULARIZAÇÃO DO SUBLEITO - COMPACTADO NA ENERGIA NORMAL</t>
  </si>
  <si>
    <t>RO-00296</t>
  </si>
  <si>
    <t>SUB-BASE COM MISTURA EM USINA DE SOLO MELHORADO COM 3% DE CIMENTO, COM MATERIAL DE JAZIDA - COMPACTADO NA ENERGIA INTERMEDIÁRIA (EXECUÇÃO, INCLUÍDO ESCAVAÇÃO E CARGA DO MATERIAL DE JAZIDA, FORNECIMENTO E CARGA DO CIMENTO, EXCLUI OS TRANSPORTES ATÉ A USINA E PISTA)</t>
  </si>
  <si>
    <t>RO-00297</t>
  </si>
  <si>
    <t>SUB-BASE COM MISTURA EM USINA DE SOLO MELHORADO COM 3% DE CIMENTO, COM MATERIAL DE JAZIDA - COMPACTADO NA ENERGIA INTERMODIFICADA (EXECUÇÃO, INCLUÍDO ESCAVAÇÃO E CARGA DO MATERIAL DE JAZIDA, FORNECIMENTO E CARGA DO CIMENTO, EXCLUI OS TRANSPORTES ATÉ A USINA E PISTA)</t>
  </si>
  <si>
    <t>RO-00288</t>
  </si>
  <si>
    <t>SUB-BASE COM MISTURA NA PISTA DE SOLO MELHORADO COM 3% DE CIMENTO, COM MATERIAL DE JAZIDA - COMPACTADO NA ENERGIA INTERMEDIÁRIA (EXECUÇÃO, INCLUÍDO ESCAVAÇÃO E CARGA DO MATERIAL DE JAZIDA, FORNECIMENTO E CARGA DO CIMENTO, EXCLUI O TRANSPORTE)</t>
  </si>
  <si>
    <t>RO-00289</t>
  </si>
  <si>
    <t>SUB-BASE COM MISTURA NA PISTA DE SOLO MELHORADO COM 3% DE CIMENTO, COM MATERIAL DE JAZIDA - COMPACTADO NA ENERGIA INTERMODIFICADA (EXECUÇÃO, INCLUÍDO ESCAVAÇÃO E CARGA DO MATERIAL DE JAZIDA, FORNECIMENTO E CARGA DO CIMENTO, EXCLUI O TRANSPORTE)</t>
  </si>
  <si>
    <t>RO-00287</t>
  </si>
  <si>
    <t>SUB-BASE COM MISTURA NA PISTA DE SOLO-CAL COM 7% DE CAL, COM MATERIAL DE JAZIDA - COMPACTADO NA ENERGIA NORMAL (EXECUÇÃO, INCLUÍDO ESCAVAÇÃO E CARGA DO MATERIAL DE JAZIDA, FORNECIMENTO E CARGA DA CAL, EXCLUI O TRANSPORTE)</t>
  </si>
  <si>
    <t>RO-00313</t>
  </si>
  <si>
    <t>SUB-BASE COM MISTURA NA PISTA E EXECUTADA COM RECICLADORA, DE SOLO MELHORADO COM 3% DE CIMENTO, COM MATERIAL DE JAZIDA - COMPACTADO NA ENERGIA INTERMEDIÁRIA (EXECUÇÃO, INCLUÍDO ESCAVAÇÃO E CARGA DO MATERIAL DE JAZIDA, FORNECIMENTO E CARGA DO CIMENTO, EXCLUI O TRANSPORTE)</t>
  </si>
  <si>
    <t>RO-00305</t>
  </si>
  <si>
    <t>SUB-BASE DE BRITA GRADUADA TRATADA COM CIMENTO COM BRITA COMERCIAL - COMPACTADO NA ENERGIA INTERMEDIÁRIA (EXECUÇÃO, INCLUÍDO FORNECIMENTO E CARGA DA BRITA, FORNECIMENTO E CARGA DO CIMENTO, EXCLUI OS TRANSPORTES ATÉ A USINA E PISTA)</t>
  </si>
  <si>
    <t>RO-00306</t>
  </si>
  <si>
    <t>SUB-BASE DE BRITA GRADUADA TRATADA COM CIMENTO COM BRITA COMERCIAL - COMPACTADO NA ENERGIA INTERMODIFICADA (EXECUÇÃO, INCLUÍDO FORNECIMENTO E CARGA DA BRITA, FORNECIMENTO E CARGA DO CIMENTO, EXCLUI OS TRANSPORTES ATÉ A USINA E PISTA)</t>
  </si>
  <si>
    <t>RO-00304</t>
  </si>
  <si>
    <t>SUB-BASE DE BRITA GRADUADA TRATADA COM CIMENTO COM BRITA PRODUZIDA - COMPACTADO NA ENERGIA INTERMEDIÁRIA (EXECUÇÃO, INCLUÍDO FORNECIMENTO E CARGA DA BRITA, FORNECIMENTO E CARGA DO CIMENTO, EXCLUI OS TRANSPORTES ATÉ A USINA E PISTA)</t>
  </si>
  <si>
    <t>RO-00307</t>
  </si>
  <si>
    <t>SUB-BASE DE BRITA GRADUADA TRATADA COM CIMENTO COM BRITA PRODUZIDA - COMPACTADO NA ENERGIA INTERMODIFICADA (EXECUÇÃO, INCLUÍDO FORNECIMENTO E CARGA DA BRITA, FORNECIMENTO E CARGA DO CIMENTO, EXCLUI OS TRANSPORTES ATÉ A USINA E PISTA)</t>
  </si>
  <si>
    <t>RO-00308</t>
  </si>
  <si>
    <t>SUB-BASE DE BRITA GRADUADA TRATADA COM CIMENTO EXECUTADA COM VIBROACABADORA - BRITA COMERCIAL - COMPACTADO NA ENERGIA INTERMEDIÁRIA (EXECUÇÃO, INCLUÍDO FORNECIMENTO E CARGA DA BRITA, FORNECIMENTO E CARGA DO CIMENTO, EXCLUI OS TRANSPORTES ATÉ A USINA E PISTA)</t>
  </si>
  <si>
    <t>RO-00310</t>
  </si>
  <si>
    <t>SUB-BASE DE BRITA GRADUADA TRATADA COM CIMENTO EXECUTADA COM VIBROACABADORA - BRITA COMERCIAL - COMPACTADO NA ENERGIA INTERMODIFICADA (EXECUÇÃO, INCLUÍDO FORNECIMENTO E CARGA DA BRITA, FORNECIMENTO E CARGA DO CIMENTO, EXCLUI OS TRANSPORTES ATÉ A USINA E PISTA)</t>
  </si>
  <si>
    <t>RO-00309</t>
  </si>
  <si>
    <t>SUB-BASE DE BRITA GRADUADA TRATADA COM CIMENTO EXECUTADA COM VIBROACABADORA - BRITA PRODUZIDA - COMPACTADO NA ENERGIA INTERMEDIÁRIA (EXECUÇÃO, INCLUÍDO FORNECIMENTO E CARGA DA BRITA, FORNECIMENTO E CARGA DO CIMENTO, EXCLUI OS TRANSPORTES ATÉ A USINA E PISTA)</t>
  </si>
  <si>
    <t>RO-00311</t>
  </si>
  <si>
    <t>SUB-BASE DE BRITA GRADUADA TRATADA COM CIMENTO EXECUTADA COM VIBROACABADORA - BRITA PRODUZIDA - COMPACTADO NA ENERGIA INTERMODIFICADA (EXECUÇÃO, INCLUÍDO FORNECIMENTO E CARGA DA BRITA, FORNECIMENTO E CARGA DO CIMENTO, EXCLUI OS TRANSPORTES ATÉ A USINA E PISTA)</t>
  </si>
  <si>
    <t>RO-00317</t>
  </si>
  <si>
    <t>SUB-BASE DE CONCRETO USINADA EM CENTRAL DE CONCRETO DE 150 T/H E COMPACTADA COM ROLO - BRITA COMERCIAL (EXECUÇÃO, INCLUINDO O FORNECIMENTO E CARGA DO CIMENTO, BRITA E DO CONCRETO, EXCLUI O TRANSPORTE DO CIMENTO, BRITA E CONCRETO)</t>
  </si>
  <si>
    <t>RO-00316</t>
  </si>
  <si>
    <t>SUB-BASE DE CONCRETO USINADA EM CENTRAL DE CONCRETO DE 150 T/H E COMPACTADA COM ROLO - BRITA PRODUZIDA (EXECUÇÃO, INCLUINDO O FORNECIMENTO E CARGA DO CIMENTO, BRITA E DO CONCRETO, EXCLUI O TRANSPORTE DO CIMENTO, BRITA E CONCRETO)</t>
  </si>
  <si>
    <t>RO-00283</t>
  </si>
  <si>
    <t>SUB-BASE DE SOLO ESTABILIZADO GRANULOMETRICAMENTE SEM MISTURA COM MATERIAL DE JAZIDA - COMPACTADO NA ENERGIA INTERMEDIÁRIA (EXECUÇÃO, INCLUÍDO ESCAVAÇÃO E CARGA DO MATERIAL DE JAZIDA, EXCLUI O TRANSPORTE)</t>
  </si>
  <si>
    <t>RO-00284</t>
  </si>
  <si>
    <t>SUB-BASE DE SOLO ESTABILIZADO GRANULOMETRICAMENTE SEM MISTURA COM MATERIAL DE JAZIDA - COMPACTADO NA ENERGIA INTERMODIFICADA (EXECUÇÃO, INCLUÍDO ESCAVAÇÃO E CARGA DO MATERIAL DE JAZIDA, EXCLUI O TRANSPORTE)</t>
  </si>
  <si>
    <t>RO-00299</t>
  </si>
  <si>
    <t>SUB-BASE ESTABILIZADA GRANULOMETRICAMENTE COM MISTURA EM USINA DE SOLO AREIA (50% - 50%), COM MATERIAL DE JAZIDA E AREIA COMERCIAL - COMPACTADO NA ENERGIA INTERMEDIÁRIA (EXECUÇÃO, INCLUÍDO ESCAVAÇÃO E CARGA DO MATERIAL DE JAZIDA, FORNECIMENTO E CARGA DA AREIA, EXCLUI OS TRANSPORTES ATÉ A USINA E PISTA)</t>
  </si>
  <si>
    <t>RO-00298</t>
  </si>
  <si>
    <t>SUB-BASE ESTABILIZADA GRANULOMETRICAMENTE COM MISTURA EM USINA DE SOLO AREIA (50% - 50%), COM MATERIAL DE JAZIDA E AREIA EXTRAÍDA - COMPACTADO NA ENERGIA INTERMEDIÁRIA (EXECUÇÃO, INCLUÍDO ESCAVAÇÃO E CARGA DO MATERIAL DE JAZIDA, FORNECIMENTO E CARGA DA AREIA, EXCLUI OS TRANSPORTES ATÉ A USINA E PISTA)</t>
  </si>
  <si>
    <t>RO-00301</t>
  </si>
  <si>
    <t>SUB-BASE ESTABILIZADA GRANULOMETRICAMENTE COM MISTURA EM USINA DE SOLO BRITA (30% - 70%), COM MATERIAL DE JAZIDA E BRITA COMERCIAL - COMPACTADO NA ENERGIA INTERMEDIÁRIA (EXECUÇÃO, INCLUÍDO ESCAVAÇÃO E CARGA DO MATERIAL DE JAZIDA, FORNECIMENTO E CARGA DA BRITA, EXCLUI OS TRANSPORTES ATÉ A USINA E PISTA)</t>
  </si>
  <si>
    <t>RO-00302</t>
  </si>
  <si>
    <t>SUB-BASE ESTABILIZADA GRANULOMETRICAMENTE COM MISTURA EM USINA DE SOLO BRITA (30% - 70%), COM MATERIAL DE JAZIDA E BRITA COMERCIAL - COMPACTADO NA ENERGIA INTERMODIFICADA (EXECUÇÃO, INCLUÍDO ESCAVAÇÃO E CARGA DO MATERIAL DE JAZIDA, FORNECIMENTO E CARGA DA BRITA, EXCLUI OS TRANSPORTES ATÉ A USINA E PISTA)</t>
  </si>
  <si>
    <t>RO-00300</t>
  </si>
  <si>
    <t>SUB-BASE ESTABILIZADA GRANULOMETRICAMENTE COM MISTURA EM USINA DE SOLO BRITA (30% - 70%), COM MATERIAL DE JAZIDA E BRITA PRODUZIDA - COMPACTADO NA ENERGIA INTERMEDIÁRIA (EXECUÇÃO, INCLUÍDO ESCAVAÇÃO E CARGA DO MATERIAL DE JAZIDA, FORNECIMENTO E CARGA DA BRITA, EXCLUI OS TRANSPORTES ATÉ A USINA E PISTA)</t>
  </si>
  <si>
    <t>RO-00303</t>
  </si>
  <si>
    <t>SUB-BASE ESTABILIZADA GRANULOMETRICAMENTE COM MISTURA EM USINA DE SOLO BRITA (30% - 70%) COM MATERIAL DE JAZIDA E BRITA PRODUZIDA - COMPACTADO NA ENERGIA INTERMODIFICADA (EXECUÇÃO, INCLUÍDO ESCAVAÇÃO E CARGA DO MATERIAL DE JAZIDA, FORNECIMENTO E CARGA DA BRITA, EXCLUI OS TRANSPORTES ATÉ A USINA E PISTA)</t>
  </si>
  <si>
    <t>RO-00291</t>
  </si>
  <si>
    <t>SUB-BASE ESTABILIZADA GRANULOMETRICAMENTE COM MISTURA NA PISTA DE SOLO AREIA (50% - 50%), COM MATERIAL DE JAZIDA E AREIA COMERCIAL - COMPACTADO NA ENERGIA INTERMEDIÁRIA (EXECUÇÃO, INCLUÍDO ESCAVAÇÃO E CARGA DO MATERIAL DE JAZIDA, FORNECIMENTO E CARGA DA AREIA, EXCLUI O TRANSPORTE)</t>
  </si>
  <si>
    <t>RO-00290</t>
  </si>
  <si>
    <t>SUB-BASE ESTABILIZADA GRANULOMETRICAMENTE COM MISTURA NA PISTA DE SOLO AREIA (50% - 50%), COM MATERIAL DE JAZIDA E AREIA EXTRAÍDA - COMPACTADO NA ENERGIA INTERMEDIÁRIA (EXECUÇÃO, INCLUÍDO ESCAVAÇÃO E CARGA DO MATERIAL DE JAZIDA, FORNECIMENTO E CARGA DA AREIA, EXCLUI O TRANSPORTE)</t>
  </si>
  <si>
    <t>RO-00293</t>
  </si>
  <si>
    <t>SUB-BASE ESTABILIZADA GRANULOMETRICAMENTE COM MISTURA NA PISTA DE SOLO BRITA (30% - 70%), COM MATERIAL DE JAZIDA E BRITA COMERCIAL - COMPACTADO NA ENERGIA INTERMEDIÁRIA (EXECUÇÃO, INCLUÍDO ESCAVAÇÃO E CARGA DO MATERIAL DE JAZIDA, FORNECIMENTO E CARGA DA BRITA, EXCLUI O TRANSPORTE)</t>
  </si>
  <si>
    <t>RO-00295</t>
  </si>
  <si>
    <t>SUB-BASE ESTABILIZADA GRANULOMETRICAMENTE COM MISTURA NA PISTA DE SOLO BRITA (30% - 70%), COM MATERIAL DE JAZIDA E BRITA COMERCIAL - COMPACTADO NA ENERGIA INTERMODIFICADA (EXECUÇÃO, INCLUÍDO ESCAVAÇÃO E CARGA DO MATERIAL DE JAZIDA, FORNECIMENTO E CARGA DA BRITA, EXCLUI O TRANSPORTE)</t>
  </si>
  <si>
    <t>RO-00292</t>
  </si>
  <si>
    <t>SUB-BASE ESTABILIZADA GRANULOMETRICAMENTE COM MISTURA NA PISTA DE SOLO BRITA (30% - 70%), COM MATERIAL DE JAZIDA E BRITA PRODUZIDA - COMPACTADO NA ENERGIA INTERMEDIÁRIA (EXECUÇÃO, INCLUÍDO ESCAVAÇÃO E CARGA DO MATERIAL DE JAZIDA, FORNECIMENTO E CARGA DA BRITA, EXCLUI O TRANSPORTE)</t>
  </si>
  <si>
    <t>RO-00294</t>
  </si>
  <si>
    <t>SUB-BASE ESTABILIZADA GRANULOMETRICAMENTE COM MISTURA NA PISTA DE SOLO BRITA (30% - 70%), COM MATERIAL DE JAZIDA E BRITA PRODUZIDA - COMPACTADO NA ENERGIA INTERMODIFICADA (EXECUÇÃO, INCLUÍDO ESCAVAÇÃO E CARGA DO MATERIAL DE JAZIDA, FORNECIMENTO E CARGA DA BRITA, EXCLUI O TRANSPORTE)</t>
  </si>
  <si>
    <t>RO-00285</t>
  </si>
  <si>
    <t>SUB-BASE ESTABILIZADA GRANULOMETRICAMENTE COM MISTURA NA PISTA DE SOLOS, COM MATERIAL DE JAZIDA - COMPACTADO NA ENERGIA INTERMEDIÁRIA (EXECUÇÃO, INCLUÍDO ESCAVAÇÃO E CARGA DOS MATERIAIS DE JAZIDA, EXCLUI O TRANSPORTE)</t>
  </si>
  <si>
    <t>RO-00286</t>
  </si>
  <si>
    <t>SUB-BASE ESTABILIZADA GRANULOMETRICAMENTE COM MISTURA NA PISTA DE SOLOS, COM MATERIAL DE JAZIDA - COMPACTADO NA ENERGIA INTERMODIFICADA (EXECUÇÃO, INCLUÍDO ESCAVAÇÃO E CARGA DOS MATERIAIS DE JAZIDA, EXCLUI O TRANSPORTE)</t>
  </si>
  <si>
    <t>RO-00312</t>
  </si>
  <si>
    <t>SUB-BASE ESTABILIZADA GRANULOMETRICAMENTE, EXECUTADA COM RECICLADORA, COM MISTURA DE SOLOS, COM MATERIAL DE JAZIDA - COMPACTADO NA ENERGIA INTERMEDIÁRIA (EXECUÇÃO, INCLUÍDO ESCAVAÇÃO E CARGA DO MATERIAL DE JAZIDA, EXCLUI O TRANSPORTE)</t>
  </si>
  <si>
    <t>RO-00314</t>
  </si>
  <si>
    <t>SUB-BASE ESTABILIZADA GRANULOMETRICAMENTE, EXECUTADA COM RECICLADORA, COM MISTURA SOLO AREIA (50% - 50%), COM MATERIAL DE JAZIDA E AREIA COMERCIAL - COMPACTADO NA ENERGIA INTERMEDIÁRIA (EXECUÇÃO, INCLUÍDO ESCAVAÇÃO E CARGA DO MATERIAL DE JAZIDA, FORNECIMENTO E CARGA DA AREIA, EXCLUI O TRANSPORTE)</t>
  </si>
  <si>
    <t>RO-00315</t>
  </si>
  <si>
    <t>SUB-BASE ESTABILIZADA GRANULOMETRICAMENTE, EXECUTADA COM RECICLADORA, COM MISTURA SOLO BRITA (30% - 70%), COM MATERIAL DE JAZIDA E BRITA COMERCIAL - COMPACTADO NA ENERGIA INTERMEDIÁRIA (EXECUÇÃO, INCLUÍDO ESCAVAÇÃO E CARGA DO MATERIAL DE JAZIDA, FORNECIMENTO E CARGA DA AREIA, EXCLUI O TRANSPORTE)</t>
  </si>
  <si>
    <t>RO-00272</t>
  </si>
  <si>
    <t>SUBLEITO DE SOLO MELHORADO COM 3% DE CAL E MISTURA NA PISTA COM MATERIAL DE JAZIDA - COMPACTADO NA ENERGIA NORMAL (EXECUÇÃO, INCLUINDO ESCAVAÇÃO E CARGA DO MATERIAL DE JAZIDA E O FORNECIMENTO E CARGA DA CAL, EXCLUI O TRANSPORTE)</t>
  </si>
  <si>
    <t>RO-00271</t>
  </si>
  <si>
    <t>SUBLEITO MELHORADO COM ADIÇÃO DE 3% DE CAL - COMPACTADO NA ENERGIA NORMAL (EXECUÇÃO, INCLUINDO O FORNECIMENTO E CARGA DA CAL, EXCLUI O TRANSPORTE)</t>
  </si>
  <si>
    <t>RO-00442</t>
  </si>
  <si>
    <t>TRATAMENTO ANTIPÓ - AREIA COMERCIAL (EXECUÇÃO, INCLUINDO O FORNECIMENTO E CARGA DA AREIA, EXCLUI O TRANSPORTE DA AREIA)</t>
  </si>
  <si>
    <t>RO-00441</t>
  </si>
  <si>
    <t>TRATAMENTO ANTIPÓ - AREIA EXTRAÍDA (EXECUÇÃO, INCLUINDO O FORNECIMENTO E CARGA DA AREIA, EXCLUI O TRANSPORTE DA AREIA)</t>
  </si>
  <si>
    <t>RO-00428</t>
  </si>
  <si>
    <t>TRATAMENTO SUPERFICIAL DUPLO COM BANHO DILUÍDO - BRITA COMERCIAL (EXECUÇÃO, INCLUINDO O FORNECIMENTO E CARGA DA BRITA, EXCLUI O TRANSPORTE DA BRITA E O FORNECIMENTO E TRANSPORTE DO MATERIAL BETUMINOSO ATÉ A OBRA)</t>
  </si>
  <si>
    <t>RO-00427</t>
  </si>
  <si>
    <t>TRATAMENTO SUPERFICIAL DUPLO COM BANHO DILUÍDO - BRITA PRODUZIDA (EXECUÇÃO, INCLUINDO O FORNECIMENTO E CARGA DA BRITA, EXCLUI O TRANSPORTE DA BRITA E O FORNECIMENTO E TRANSPORTE DO MATERIAL BETUMINOSO ATÉ A OBRA)</t>
  </si>
  <si>
    <t>RO-00430</t>
  </si>
  <si>
    <t>TRATAMENTO SUPERFICIAL DUPLO COM BANHO DILUÍDO COM EMULSÃO COM POLÍMERO - BRITA COMERCIAL (EXECUÇÃO, INCLUINDO O FORNECIMENTO E CARGA DA BRITA, EXCLUI O TRANSPORTE DA BRITA E O FORNECIMENTO E TRANSPORTE DO MATERIAL BETUMINOSO ATÉ A OBRA)</t>
  </si>
  <si>
    <t>RO-00429</t>
  </si>
  <si>
    <t>TRATAMENTO SUPERFICIAL DUPLO COM BANHO DILUÍDO COM EMULSÃO COM POLÍMERO - BRITA PRODUZIDA (EXECUÇÃO, INCLUINDO O FORNECIMENTO E CARGA DA BRITA, EXCLUI O TRANSPORTE DA BRITA E O FORNECIMENTO E TRANSPORTE DO MATERIAL BETUMINOSO ATÉ A OBRA)</t>
  </si>
  <si>
    <t>RO-00424</t>
  </si>
  <si>
    <t>TRATAMENTO SUPERFICIAL DUPLO COM EMULSÃO - BRITA COMERCIAL (EXECUÇÃO, INCLUINDO O FORNECIMENTO E CARGA DA BRITA, EXCLUI O TRANSPORTE DA BRITA E O FORNECIMENTO E TRANSPORTE DO MATERIAL BETUMINOSO ATÉ A OBRA)</t>
  </si>
  <si>
    <t>RO-00423</t>
  </si>
  <si>
    <t>TRATAMENTO SUPERFICIAL DUPLO COM EMULSÃO - BRITA PRODUZIDA (EXECUÇÃO, INCLUINDO O FORNECIMENTO E CARGA DA BRITA, EXCLUI O TRANSPORTE DA BRITA E O FORNECIMENTO E TRANSPORTE DO MATERIAL BETUMINOSO ATÉ A OBRA)</t>
  </si>
  <si>
    <t>RO-00426</t>
  </si>
  <si>
    <t>TRATAMENTO SUPERFICIAL DUPLO COM EMULSÃO COM POLÍMERO - BRITA COMERCIAL (EXECUÇÃO, INCLUINDO O FORNECIMENTO E CARGA DA BRITA, EXCLUI O TRANSPORTE DA BRITA E O FORNECIMENTO E TRANSPORTE DO MATERIAL BETUMINOSO ATÉ A OBRA)</t>
  </si>
  <si>
    <t>RO-00425</t>
  </si>
  <si>
    <t>TRATAMENTO SUPERFICIAL DUPLO COM EMULSÃO COM POLÍMERO - BRITA PRODUZIDA (EXECUÇÃO, INCLUINDO O FORNECIMENTO E CARGA DA BRITA, EXCLUI O TRANSPORTE DA BRITA E O FORNECIMENTO E TRANSPORTE DO MATERIAL BETUMINOSO ATÉ A OBRA)</t>
  </si>
  <si>
    <t>RO-00418</t>
  </si>
  <si>
    <t>TRATAMENTO SUPERFICIAL SIMPLES COM BANHO DILUÍDO - BRITA COMERCIAL (EXECUÇÃO, INCLUINDO O FORNECIMENTO E CARGA DA BRITA, EXCLUI O TRANSPORTE DA BRITA E O FORNECIMENTO E TRANSPORTE DO MATERIAL BETUMINOSO ATÉ A OBRA)</t>
  </si>
  <si>
    <t>RO-00417</t>
  </si>
  <si>
    <t>TRATAMENTO SUPERFICIAL SIMPLES COM BANHO DILUÍDO - BRITA PRODUZIDA (EXECUÇÃO, INCLUINDO O FORNECIMENTO E CARGA DA BRITA, EXCLUI O TRANSPORTE DA BRITA E O FORNECIMENTO E TRANSPORTE DO MATERIAL BETUMINOSO ATÉ A OBRA)</t>
  </si>
  <si>
    <t>RO-00420</t>
  </si>
  <si>
    <t>TRATAMENTO SUPERFICIAL SIMPLES COM BANHO DILUÍDO COM EMULSÃO COM POLÍMERO - BRITA COMERCIAL (EXECUÇÃO, INCLUINDO O FORNECIMENTO E CARGA DA BRITA, EXCLUI O TRANSPORTE DA BRITA E O FORNECIMENTO E TRANSPORTE DO MATERIAL BETUMINOSO ATÉ A OBRA)</t>
  </si>
  <si>
    <t>RO-00419</t>
  </si>
  <si>
    <t>TRATAMENTO SUPERFICIAL SIMPLES COM BANHO DILUÍDO COM EMULSÃO COM POLÍMERO - BRITA PRODUZIDA (EXECUÇÃO, INCLUINDO O FORNECIMENTO E CARGA DA BRITA, EXCLUI O TRANSPORTE DA BRITA E O FORNECIMENTO E TRANSPORTE DO MATERIAL BETUMINOSO ATÉ A OBRA)</t>
  </si>
  <si>
    <t>RO-00414</t>
  </si>
  <si>
    <t>TRATAMENTO SUPERFICIAL SIMPLES COM EMULSÃO - BRITA COMERCIAL (EXECUÇÃO, INCLUINDO O FORNECIMENTO E CARGA DA BRITA, EXCLUI O TRANSPORTE DA BRITA E O FORNECIMENTO E TRANSPORTE DO MATERIAL BETUMINOSO ATÉ A OBRA)</t>
  </si>
  <si>
    <t>RO-00413</t>
  </si>
  <si>
    <t>TRATAMENTO SUPERFICIAL SIMPLES COM EMULSÃO - BRITA PRODUZIDA (EXECUÇÃO, INCLUINDO O FORNECIMENTO E CARGA DA BRITA, EXCLUI O TRANSPORTE DA BRITA E O FORNECIMENTO E TRANSPORTE DO MATERIAL BETUMINOSO ATÉ A OBRA)</t>
  </si>
  <si>
    <t>RO-00416</t>
  </si>
  <si>
    <t>TRATAMENTO SUPERFICIAL SIMPLES COM EMULSÃO COM POLÍMERO - BRITA COMERCIAL (EXECUÇÃO, INCLUINDO O FORNECIMENTO E CARGA DA BRITA, EXCLUI O TRANSPORTE DA BRITA E O FORNECIMENTO E TRANSPORTE DO MATERIAL BETUMINOSO ATÉ A OBRA)</t>
  </si>
  <si>
    <t>RO-00415</t>
  </si>
  <si>
    <t>TRATAMENTO SUPERFICIAL SIMPLES COM EMULSÃO COM POLÍMERO - BRITA PRODUZIDA (EXECUÇÃO, INCLUINDO O FORNECIMENTO E CARGA DA BRITA, EXCLUI O TRANSPORTE DA BRITA E O FORNECIMENTO E TRANSPORTE DO MATERIAL BETUMINOSO ATÉ A OBRA)</t>
  </si>
  <si>
    <t>RO-00438</t>
  </si>
  <si>
    <t>TRATAMENTO SUPERFICIAL TRIPLO COM BANHO DILUÍDO - BRITA COMERCIAL (EXECUÇÃO, INCLUINDO O FORNECIMENTO E CARGA DA BRITA, EXCLUI O TRANSPORTE DA BRITA E O FORNECIMENTO E TRANSPORTE DO MATERIAL BETUMINOSO ATÉ A OBRA)</t>
  </si>
  <si>
    <t>RO-00437</t>
  </si>
  <si>
    <t>TRATAMENTO SUPERFICIAL TRIPLO COM BANHO DILUÍDO - BRITA PRODUZIDA (EXECUÇÃO, INCLUINDO O FORNECIMENTO E CARGA DA BRITA, EXCLUI O TRANSPORTE DA BRITA E O FORNECIMENTO E TRANSPORTE DO MATERIAL BETUMINOSO ATÉ A OBRA)</t>
  </si>
  <si>
    <t>RO-00440</t>
  </si>
  <si>
    <t>TRATAMENTO SUPERFICIAL TRIPLO COM BANHO DILUÍDO COM EMULSÃO COM POLÍMERO - BRITA COMERCIAL (EXECUÇÃO, INCLUINDO O FORNECIMENTO E CARGA DA BRITA, EXCLUI O TRANSPORTE DA BRITA E O FORNECIMENTO E TRANSPORTE DO MATERIAL BETUMINOSO ATÉ A OBRA)</t>
  </si>
  <si>
    <t>RO-00439</t>
  </si>
  <si>
    <t>TRATAMENTO SUPERFICIAL TRIPLO COM BANHO DILUÍDO COM EMULSÃO COM POLÍMERO - BRITA PRODUZIDA (EXECUÇÃO, INCLUINDO O FORNECIMENTO E CARGA DA BRITA, EXCLUI O TRANSPORTE DA BRITA E O FORNECIMENTO E TRANSPORTE DO MATERIAL BETUMINOSO ATÉ A OBRA)</t>
  </si>
  <si>
    <t>RO-00434</t>
  </si>
  <si>
    <t>TRATAMENTO SUPERFICIAL TRIPLO COM EMULSÃO - BRITA COMERCIAL (EXECUÇÃO, INCLUINDO O FORNECIMENTO E CARGA DA BRITA, EXCLUI O TRANSPORTE DA BRITA E O FORNECIMENTO E TRANSPORTE DO MATERIAL BETUMINOSO ATÉ A OBRA)</t>
  </si>
  <si>
    <t>RO-00433</t>
  </si>
  <si>
    <t>TRATAMENTO SUPERFICIAL TRIPLO COM EMULSÃO - BRITA PRODUZIDA (EXECUÇÃO, INCLUINDO O FORNECIMENTO E CARGA DA BRITA, EXCLUI O TRANSPORTE DA BRITA E O FORNECIMENTO E TRANSPORTE DO MATERIAL BETUMINOSO ATÉ A OBRA)</t>
  </si>
  <si>
    <t>RO-00436</t>
  </si>
  <si>
    <t>TRATAMENTO SUPERFICIAL TRIPLO COM EMULSÃO COM POLÍMERO - BRITA COMERCIAL (EXECUÇÃO, INCLUINDO O FORNECIMENTO E CARGA DA BRITA, EXCLUI O TRANSPORTE DA BRITA E O FORNECIMENTO E TRANSPORTE DO MATERIAL BETUMINOSO ATÉ A OBRA)</t>
  </si>
  <si>
    <t>RO-00435</t>
  </si>
  <si>
    <t>TRATAMENTO SUPERFICIAL TRIPLO COM EMULSÃO COM POLÍMERO - BRITA PRODUZIDA (EXECUÇÃO, INCLUINDO O FORNECIMENTO E CARGA DA BRITA, EXCLUI O TRANSPORTE DA BRITA E O FORNECIMENTO E TRANSPORTE DO MATERIAL BETUMINOSO ATÉ A OBRA)</t>
  </si>
  <si>
    <t>RO-00385</t>
  </si>
  <si>
    <t>RO-00489</t>
  </si>
  <si>
    <t>CURA COM PINTURA ASFÁLTICA PARA CAMADAS GRANULARES EXECUTADAS OU RECICLADAS COM ADIÇÃO DE CIMENTO (EXECUÇÃO, INCLUINDO FORNECIMENTO E TRANSPORTE DOS MATERIAIS)</t>
  </si>
  <si>
    <t>RO-00490</t>
  </si>
  <si>
    <t>CURA COM PINTURA ASFÁLTICA PARA PAVIMENTO DE CONCRETO COMPACTADO COM ROLO (EXECUÇÃO, INCLUINDO FORNECIMENTO E TRANSPORTE DOS MATERIAIS)</t>
  </si>
  <si>
    <t>RO-00487</t>
  </si>
  <si>
    <t>MEMBRANA PLÁSTICA ISOLANTE E IMPERMEABILIZANTE COM ESPESSURA DE 0,2 MM - (EXECUÇÃO, INCLUINDO FORNECIMENTO E TRANSPORTE DOS MATERIAIS)</t>
  </si>
  <si>
    <t>RO-00483</t>
  </si>
  <si>
    <t>PAVIMENTO DE CONCRETO COM EQUIPAMENTO DE PEQUENO PORTE - AREIA E BRITA COMERCIAIS (EXECUÇÃO, INCLUINDO O FORNECIMENTO E CARGA DO CIMENTO DA AREIA E DA BRITA, EXCLUI O TRANSPORTE DO CIMENTO DA AREIA E DA BRITA)</t>
  </si>
  <si>
    <t>RO-00484</t>
  </si>
  <si>
    <t>PAVIMENTO DE CONCRETO COM EQUIPAMENTO DE PEQUENO PORTE - AREIA EXTRAÍDA E BRITA PRODUZIDA (EXECUÇÃO, INCLUINDO O FORNECIMENTO E CARGA DO CIMENTO DA AREIA E DA BRITA, EXCLUI O TRANSPORTE DO CIMENTO DA AREIA E DA BRITA)</t>
  </si>
  <si>
    <t>RO-00480</t>
  </si>
  <si>
    <t>PAVIMENTO DE CONCRETO USINADO EM CENTRAL DE CONCRETO DE 150 T/H E APLICADO COM EQUIPAMENTO FÔRMA-TRILHO - AREIA E BRITA COMERCIAIS (EXECUÇÃO, INCLUINDO O FORNECIMENTO E CARGA DO CIMENO, AREIA, BRITA E DO CONCRETO, EXCLUI O TRANSPORTE DO CIMENTO. AREIA, BRITA E CONCRETO)</t>
  </si>
  <si>
    <t>RO-00479</t>
  </si>
  <si>
    <t>PAVIMENTO DE CONCRETO USINADO EM CENTRAL DE CONCRETO DE 150 T/H E APLICADO COM EQUIPAMENTO FÔRMA-TRILHO - AREIA EXTRAÍDA E BRITA PRODUZIDA (EXECUÇÃO, INCLUINDO O FORNECIMENTO E CARGA DO CIMENO, AREIA, BRITA E DO CONCRETO, EXCLUI O TRANSPORTE DO CIMENTO. AREIA, BRITA E CONCRETO)</t>
  </si>
  <si>
    <t>RO-00482</t>
  </si>
  <si>
    <t>PAVIMENTO DE CONCRETO USINADO EM CENTRAL DE CONCRETO DE 150 T/H E APLICADO COM FÔRMAS DESLIZANTES - AREIA E BRITA COMERCIAIS (EXECUÇÃO, INCLUINDO O FORNECIMENTO E CARGA DO CIMENO, AREIA, BRITA E DO CONCRETO, EXCLUI O TRANSPORTE DO CIMENTO. AREIA, BRITA E CONCRETO)</t>
  </si>
  <si>
    <t>RO-00481</t>
  </si>
  <si>
    <t>PAVIMENTO DE CONCRETO USINADO EM CENTRAL DE CONCRETO DE 150 T/H E APLICADO COM FÔRMAS DESLIZANTES - AREIA EXTRAÍDA E BRITA PRODUZIDA (EXECUÇÃO, INCLUINDO O FORNECIMENTO E CARGA DO CIMENO, AREIA, BRITA E DO CONCRETO, EXCLUI O TRANSPORTE DO CIMENTO. AREIA, BRITA E CONCRETO)</t>
  </si>
  <si>
    <t>RO-00486</t>
  </si>
  <si>
    <t>PAVIMENTO DE CONCRETO USINADO EM CENTRAL DE CONCRETO DE 150 T/H E COMPACTADO COM ROLO - BRITA COMERCIAL (EXECUÇÃO, INCLUINDO O FORNECIMENTO E CARGA DO CIMENO, BRITA E DO CONCRETO, EXCLUI O TRANSPORTE DO CIMENTO, BRITA E CONCRETO)</t>
  </si>
  <si>
    <t>RO-00485</t>
  </si>
  <si>
    <t>PAVIMENTO DE CONCRETO USINADO EM CENTRAL DE CONCRETO DE 150 T/H E COMPACTADO COM ROLO - BRITA PRODUZIDA (EXECUÇÃO, INCLUINDO O FORNECIMENTO E CARGA DO CIMENTO, BRITA E DO CONCRETO, EXCLUI O TRANSPORTE DO CIMENTO, BRITA E CONCRETO)</t>
  </si>
  <si>
    <t>RO-00488</t>
  </si>
  <si>
    <t>SERRAGEM DE JUNTAS EM PAVIMENTO DE CONCRETO, LIMPEZA E ENCHIMENTO COM SELANTE A FRIO(EXECUÇÃO, INCLUINDO FORNECIMENTO E TRANSPORTE DOS MATERIAIS)</t>
  </si>
  <si>
    <t>RO-00827</t>
  </si>
  <si>
    <t>RO-00831</t>
  </si>
  <si>
    <t>CARGA, MANOBRA E DESCARGA DE AGREGADOS OU SOLOS EM CAMINHÃO BASCULANTE DE 12 M³ - CARGA COM CARREGADEIRA DE 3,40 M³ E DESCARGA EM DISTRIBUIDOR AUTOPROPELIDO</t>
  </si>
  <si>
    <t>RO-00832</t>
  </si>
  <si>
    <t>CARGA, MANOBRA E DESCARGA DE AGREGADOS OU SOLOS EM CAMINHÃO BASCULANTE DE 12 M³ - CARGA COM CARREGADEIRA DE 3,40 M³ E DESCARGA EM DISTRIBUIDOR REBOCÁVEL</t>
  </si>
  <si>
    <t>RO-00833</t>
  </si>
  <si>
    <t>CARGA, MANOBRA E DESCARGA DE AGREGADOS OU SOLOS EM CAMINHÃO BASCULANTE DE 12 M³ - CARGA COM CARREGADEIRA DE 3,40 M³ E DESCARGA LIVRE</t>
  </si>
  <si>
    <t>RO-00828</t>
  </si>
  <si>
    <t>CARGA, MANOBRA E DESCARGA DE AGREGADOS OU SOLOS EM CAMINHÃO BASCULANTE DE 12 M³ - CARGA COM CARREGADEIRA DE 3,40 M³ (EXCLUSA) E DESCARGA EM DISTRIBUIDOR AUTOPROPELIDO</t>
  </si>
  <si>
    <t>RO-00829</t>
  </si>
  <si>
    <t>CARGA, MANOBRA E DESCARGA DE AGREGADOS OU SOLOS EM CAMINHÃO BASCULANTE DE 12 M³ - CARGA COM CARREGADEIRA DE 3,40 M³ (EXCLUSA) E DESCARGA EM DISTRIBUIDOR REBOCÁVEL</t>
  </si>
  <si>
    <t>RO-00830</t>
  </si>
  <si>
    <t>CARGA, MANOBRA E DESCARGA DE AGREGADOS OU SOLOS EM CAMINHÃO BASCULANTE DE 12 M³ - CARGA COM CARREGADEIRA DE 3,40 M³ (EXCLUSA) E DESCARGA LIVRE</t>
  </si>
  <si>
    <t>RO-00834</t>
  </si>
  <si>
    <t>CARGA, MANOBRA E DESCARGA DE AGREGADOS OU SOLOS EM CAMINHÃO BASCULANTE DE 12 M³ - CARGA COM ESCAVADEIRA DE 1,40 M³ (EXCLUSA) E DESCARGA LIVRE</t>
  </si>
  <si>
    <t>RO-00836</t>
  </si>
  <si>
    <t>CARGA, MANOBRA E DESCARGA DE AGREGADOS OU SOLOS EM CAMINHÃO BASCULANTE DE 12 M³ - CARGA EM USINA DE SOLOS DE 300 T/H E DESCARGA EM DISTRIBUIDOR AUTOPROPELIDO</t>
  </si>
  <si>
    <t>RO-00837</t>
  </si>
  <si>
    <t>CARGA, MANOBRA E DESCARGA DE AGREGADOS OU SOLOS EM CAMINHÃO BASCULANTE DE 12 M³ - CARGA EM USINA DE SOLOS DE 300 T/H E DESCARGA EM VIBROACABADORA</t>
  </si>
  <si>
    <t>RO-00838</t>
  </si>
  <si>
    <t>CARGA, MANOBRA E DESCARGA DE AGREGADOS OU SOLOS EM CAMINHÃO BASCULANTE DE 12 M³ - CARGA EM USINA DE SOLOS DE 300 T/H E DESCARGA LIVRE</t>
  </si>
  <si>
    <t>RO-00835</t>
  </si>
  <si>
    <t>CARGA, MANOBRA E DESCARGA DE AGREGADOS OU SOLOS EM CAMINHÃO BASCULANTE DE 12 M³ - CARGA EM USINA DE 60 T/H (PMF) E DESCARGA LIVRE</t>
  </si>
  <si>
    <t>RO-00842</t>
  </si>
  <si>
    <t>RO-00843</t>
  </si>
  <si>
    <t>RO-00844</t>
  </si>
  <si>
    <t>RO-00839</t>
  </si>
  <si>
    <t>RO-00840</t>
  </si>
  <si>
    <t>RO-00846</t>
  </si>
  <si>
    <t>CARGA, MANOBRA E DESCARGA DE AGREGADOS OU SOLOS EM CAMINHÃO BASCULANTE DE 6 M³ - CARGA COM ESCAVADEIRA DE 1,40 M³ E DESCARGA LIVRE</t>
  </si>
  <si>
    <t>RO-00845</t>
  </si>
  <si>
    <t>CARGA, MANOBRA E DESCARGA DE AGREGADOS OU SOLOS EM CAMINHÃO BASCULANTE DE 6 M³ - CARGA COM ESCAVADEIRA DE 1,40 M³ (EXCLUSA) E DESCARGA LIVRE</t>
  </si>
  <si>
    <t>RO-00848</t>
  </si>
  <si>
    <t>CARGA, MANOBRA E DESCARGA DE BLOCOS DE ROCHA EM CAMINHÃO BASCULANTE DE 8 M³ - CARGA COM ESCAVADEIRA DE 1,40 M³ E DESCARGA LIVRE</t>
  </si>
  <si>
    <t>RO-00847</t>
  </si>
  <si>
    <t>CARGA, MANOBRA E DESCARGA DE BLOCOS DE ROCHA EM CAMINHÃO BASCULANTE DE 8 M³ - CARGA COM ESCAVADEIRA DE 1,40 M³ (EXCLUSA) E DESCARGA LIVRE</t>
  </si>
  <si>
    <t>RO-00849</t>
  </si>
  <si>
    <t>RO-00850</t>
  </si>
  <si>
    <t>CARGA, MANOBRA E DESCARGA DE CIMENTO A GRANEL EM CAMINHÃO SILO DE 30 M³</t>
  </si>
  <si>
    <t>RO-00851</t>
  </si>
  <si>
    <t>CARGA, MANOBRA E DESCARGA DE CONCRETO ASFÁLTICO COM BORRACHA EM CAMINHÃO BASCULANTE DE 12 M³ - CARGA EM USINA DE ASFALTO 120 T/H E DESCARGA EM VIBROACABADORA</t>
  </si>
  <si>
    <t>RO-00852</t>
  </si>
  <si>
    <t>CARGA, MANOBRA E DESCARGA DE CONCRETO COM CAMINHÃO BETONEIRA DE 8 M³ - CARGA EM CENTRAL DE CONCRETO DE 30 M³/H E DESCARGA LIVRE</t>
  </si>
  <si>
    <t>RO-6136</t>
  </si>
  <si>
    <t>RO-00853</t>
  </si>
  <si>
    <t>CARGA, MANOBRA E DESCARGA DE CONCRETO COM CAMINHÃO BETONEIRA DE 8 M³ - CARGA EM CENTRAL DE CONCRETO DE 40 M³/H E DESCARGA LIVRE</t>
  </si>
  <si>
    <t>RO-6135</t>
  </si>
  <si>
    <t>RO-6139</t>
  </si>
  <si>
    <t>CARGA, MANOBRA E DESCARGA DE FRESAGEM CONTÍNUA SOLTA - ESPESSURA DE 2,0 CM EM CAMINHÃO BASCULANTE DE 12 M³ - CARGA COM FRESADORA E DESCARGA LIVRE</t>
  </si>
  <si>
    <t>RO-6140</t>
  </si>
  <si>
    <t>CARGA, MANOBRA E DESCARGA DE FRESAGEM CONTÍNUA SOLTA - ESPESSURA DE 3,0 CM EM CAMINHÃO BASCULANTE DE 12 M³ - CARGA COM FRESADORA E DESCARGA LIVRE</t>
  </si>
  <si>
    <t>RO-6141</t>
  </si>
  <si>
    <t>CARGA, MANOBRA E DESCARGA DE FRESAGEM CONTÍNUA SOLTA - ESPESSURA DE 4,0 CM EM CAMINHÃO BASCULANTE DE 12 M³ - CARGA COM FRESADORA E DESCARGA LIVRE</t>
  </si>
  <si>
    <t>RO-6142</t>
  </si>
  <si>
    <t>CARGA, MANOBRA E DESCARGA DE FRESAGEM CONTÍNUA SOLTA - ESPESSURA DE 5,0 CM EM CAMINHÃO BASCULANTE DE 12 M³ - CARGA COM FRESADORA E DESCARGA LIVRE</t>
  </si>
  <si>
    <t>RO-6143</t>
  </si>
  <si>
    <t>CARGA, MANOBRA E DESCARGA DE FRESAGEM DESCONTÍNUA SOLTA - ESPESSURA DE 2,0 CM EM CAMINHÃO BASCULANTE DE 12 M³ - CARGA COM FRESADORA E DESCARGA LIVRE</t>
  </si>
  <si>
    <t>RO-6144</t>
  </si>
  <si>
    <t>CARGA, MANOBRA E DESCARGA DE FRESAGEM DESCONTÍNUA SOLTA - ESPESSURA DE 3,0 CM EM CAMINHÃO BASCULANTE DE 12 M³ - CARGA COM FRESADORA E DESCARGA LIVRE</t>
  </si>
  <si>
    <t>RO-6145</t>
  </si>
  <si>
    <t>CARGA, MANOBRA E DESCARGA DE FRESAGEM DESCONTÍNUA SOLTA - ESPESSURA DE 4,0 CM EM CAMINHÃO BASCULANTE DE 12 M³ - CARGA COM FRESADORA E DESCARGA LIVRE</t>
  </si>
  <si>
    <t>RO-6146</t>
  </si>
  <si>
    <t>CARGA, MANOBRA E DESCARGA DE FRESAGEM DESCONTÍNUA SOLTA - ESPESSURA DE 5,0 CM EM CAMINHÃO BASCULANTE DE 12 M³ - CARGA COM FRESADORA E DESCARGA LIVRE</t>
  </si>
  <si>
    <t>RO-00854</t>
  </si>
  <si>
    <t>RO-00855</t>
  </si>
  <si>
    <t>RO-00856</t>
  </si>
  <si>
    <t>RO-00857</t>
  </si>
  <si>
    <t>RO-00858</t>
  </si>
  <si>
    <t>RO-00859</t>
  </si>
  <si>
    <t>RO-00860</t>
  </si>
  <si>
    <t>RO-00861</t>
  </si>
  <si>
    <t>CARGA, MANOBRA E DESCARGA DE MISTURA BETUMINOSA A FRIO EM CAMINHÃO BASCULANTE DE 12 M³ - CARGA EM USINA DE 60 T/H (PMF) E DESCARGA EM VIBROACABADORA</t>
  </si>
  <si>
    <t>RO-00862</t>
  </si>
  <si>
    <t>RO-00863</t>
  </si>
  <si>
    <t>RO-00864</t>
  </si>
  <si>
    <t>CARGA, MANOBRA E DESCARGA DE MISTURA BETUMINOSA A QUENTE EM CAMINHÃO BASCULANTE DE 12 M³ - CARGA EM USINA DE ASFALTO 120 T/H E DESCARGA EM VIBROACABADORA</t>
  </si>
  <si>
    <t>RO-00865</t>
  </si>
  <si>
    <t>CARGA, MANOBRA E DESCARGA DE MISTURA BETUMINOSA A QUENTE EM CAMINHÃO BASCULANTE DE 6 M³ - CARGA EM USINA DE ASFALTO 120 T/H E DESCARGA EM VIBROACABADORA</t>
  </si>
  <si>
    <t>RO-00866</t>
  </si>
  <si>
    <t>CARGA, MANOBRA E DESCARGA DE MISTURA BETUMINOSA A QUENTE EM CAMINHÃO BASCULANTE DE 6 M³ - CARGA EM USINA DE ASFALTO 120 T/H E DESCARGA MANUAL</t>
  </si>
  <si>
    <t>RO-00867</t>
  </si>
  <si>
    <t>CARGA, MANOBRA E DESCARGA DE MISTURA BETUMINOSA A QUENTE EM CAMINHÃO COM CAÇAMBA TÉRMICA DE 6 M³ - CARGA EM USINA DE ASFALTO DE 120 T/H E DESCARGA MANUAL</t>
  </si>
  <si>
    <t>RO-00868</t>
  </si>
  <si>
    <t>RO-00872</t>
  </si>
  <si>
    <t>CARGA, MANOBRA E DESCARGA DE VIGAS PRÉ-MOLDADAS DE ATÉ 500 KN EM CAVALO MECÂNICO COM DOLLY DE 4 EIXOS COM CAPACIDADE DE 57 T</t>
  </si>
  <si>
    <t>RO-00869</t>
  </si>
  <si>
    <t>CARGA, MANOBRA E DESCARGA DE VIGAS PRÉ-MOLDADAS DE 1.000 A 1.250 KN EM CAVALO MECÂNICO COM REBOQUES DE 5 E 4 EIXOS COM CAPACIDADE DE 130 T</t>
  </si>
  <si>
    <t>RO-00870</t>
  </si>
  <si>
    <t>CARGA, MANOBRA E DESCARGA DE VIGAS PRÉ-MOLDADAS DE 500 A 750 KN EM CAVALO MECÂNICO COM DOLLYS DE 3 E 4 EIXOS COM CAPACIDADE DE 77 T</t>
  </si>
  <si>
    <t>RO-00871</t>
  </si>
  <si>
    <t>CARGA, MANOBRA E DESCARGA DE VIGAS PRÉ-MOLDADAS DE 750 A 1.000 KN EM CAVALO MECÂNICO COM DOLLYS DE 5 E 4 EIXOS COM CAPACIDADE DE 111 T</t>
  </si>
  <si>
    <t>DIÁRIA DE VIAGEM COM OU SEM PERNOITE, INCLUSIVE ALIMENTAÇÃO</t>
  </si>
  <si>
    <t>PROJETO EXECUTIVO DE INSTALAÇÕES HIDROSSANITÁRIAS</t>
  </si>
  <si>
    <t>MATRO-1771</t>
  </si>
  <si>
    <t>AÇO CA-25 - CORTADO E DOBRADO</t>
  </si>
  <si>
    <t>MATRO-1772</t>
  </si>
  <si>
    <t>AÇO CA-50 - CORTADO E DOBRADO</t>
  </si>
  <si>
    <t>MATRO-1773</t>
  </si>
  <si>
    <t>AÇO CA-60 - CORTADO E DOBRADO</t>
  </si>
  <si>
    <t>MATRO-1774</t>
  </si>
  <si>
    <t>ADITIVO DE CURA PARA CONCRETO</t>
  </si>
  <si>
    <t>MATRO-1775</t>
  </si>
  <si>
    <t>ADITIVO INCORPORADOR DE AR PARA CONCRETO E ARGAMASSA</t>
  </si>
  <si>
    <t>MATRO-1776</t>
  </si>
  <si>
    <t>ADITIVO RETARDADOR DE PEGA PARA CONCRETO E ARGAMASSA</t>
  </si>
  <si>
    <t>MATRO-1777</t>
  </si>
  <si>
    <t>ADITIVO SUPERPLASTIFICANTE PARA CONCRETO E ARGAMASSA</t>
  </si>
  <si>
    <t>MATRO-1778</t>
  </si>
  <si>
    <t>ARAME LISO RECOZIDO EM AÇO-CARBONO - D = 1,24 MM (18 BWG)</t>
  </si>
  <si>
    <t>MATRO-1779</t>
  </si>
  <si>
    <t>AREIA FINA LAVADA</t>
  </si>
  <si>
    <t>MATRO-1780</t>
  </si>
  <si>
    <t>AREIA MÉDIA LAVADA</t>
  </si>
  <si>
    <t>MATRO-1781</t>
  </si>
  <si>
    <t>ARGAMASSA EXPANSIVA PARA DESMONTE DE ROCHA E DEMOLIÇÃO DE CONCRETO</t>
  </si>
  <si>
    <t>MATRO-1782</t>
  </si>
  <si>
    <t>ARGAMASSA PRÉ-DOSADA AUTOADENSÁVEL PARA GRAUTEAMENTO</t>
  </si>
  <si>
    <t>MATRO-1783</t>
  </si>
  <si>
    <t>ARGAMASSA PRÉ-DOSADA PARA GRAUTEAMENTO</t>
  </si>
  <si>
    <t>MATRO-1877</t>
  </si>
  <si>
    <t>ASFALTO BORRACHA AB-8</t>
  </si>
  <si>
    <t>MATRO-1878</t>
  </si>
  <si>
    <t>ASFALTO DILUÍDO DE PETRÓLEO - CM-30</t>
  </si>
  <si>
    <t>MATRO-1784</t>
  </si>
  <si>
    <t>BICA CORRIDA</t>
  </si>
  <si>
    <t>MATRO-1786</t>
  </si>
  <si>
    <t>BRITA 0 OU PEDRISCO</t>
  </si>
  <si>
    <t>MATRO-1787</t>
  </si>
  <si>
    <t>BRITA 1</t>
  </si>
  <si>
    <t>MATRO-1788</t>
  </si>
  <si>
    <t>BRITA 2</t>
  </si>
  <si>
    <t>MATRO-1789</t>
  </si>
  <si>
    <t>BRITA 3</t>
  </si>
  <si>
    <t>MATRO-1790</t>
  </si>
  <si>
    <t>BRITA 4</t>
  </si>
  <si>
    <t>MATRO-1791</t>
  </si>
  <si>
    <t>CAIBRO DE 7,5 X 7,5 CM - 3ª CATEGORIA - PINUS OU SIMILAR DA REGIÃO - NÃO APARELHADA</t>
  </si>
  <si>
    <t>MATRO-1792</t>
  </si>
  <si>
    <t>CAL HIDRATADA - A GRANEL</t>
  </si>
  <si>
    <t>MATRO-1793</t>
  </si>
  <si>
    <t>CAL HIDRATADA - SACO</t>
  </si>
  <si>
    <t>MATRO-1794</t>
  </si>
  <si>
    <t>CHUMBADOR EM AÇO A36</t>
  </si>
  <si>
    <t>MATRO-1879</t>
  </si>
  <si>
    <t>CIMENTO ASFÁLTICO DE PETRÓLEO - CAP 50/70</t>
  </si>
  <si>
    <t>MATRO-1880</t>
  </si>
  <si>
    <t>CIMENTO ASFÁLTICO DE PETRÓLEO CAP 85/100</t>
  </si>
  <si>
    <t>MATRO-1881</t>
  </si>
  <si>
    <t>CIMENTO ASFÁLTICO DE PETRÓLEO COM POLÍMERO - CAP 55/75-E</t>
  </si>
  <si>
    <t>MATRO-1795</t>
  </si>
  <si>
    <t>CIMENTO PORTLAND CP II - 32 - A GRANEL</t>
  </si>
  <si>
    <t>MATRO-1796</t>
  </si>
  <si>
    <t>CIMENTO PORTLAND CP II - 32 - SACO</t>
  </si>
  <si>
    <t>MATRO-1797</t>
  </si>
  <si>
    <t>COMPENSADO RESINADO - E = 14 MM</t>
  </si>
  <si>
    <t>MATRO-1785</t>
  </si>
  <si>
    <t>CONCRETO COMERCIAL</t>
  </si>
  <si>
    <t>MATRO-1798</t>
  </si>
  <si>
    <t>CORDÃO DE POLIETILENO EXPANDIDO DE BAIXA DENSIDADE - D = 10,0 MM</t>
  </si>
  <si>
    <t>MATRO-1799</t>
  </si>
  <si>
    <t>COROA DE BOTÕES ESFÉRICOS LINHA T38 - D = 64 MM (2 1/2")</t>
  </si>
  <si>
    <t>MATRO-1800</t>
  </si>
  <si>
    <t>CUNHA LATERAL INFERIOR PARA BRITADOR</t>
  </si>
  <si>
    <t>MATRO-1801</t>
  </si>
  <si>
    <t>CUNHA LATERAL SUPERIOR PARA BRITADOR</t>
  </si>
  <si>
    <t>MATRO-1802</t>
  </si>
  <si>
    <t>DENTE DE CORTE PARA FRESADORA DE 455 KW</t>
  </si>
  <si>
    <t>MATRO-1803</t>
  </si>
  <si>
    <t>DENTE DE CORTE PARA RECICLADORA</t>
  </si>
  <si>
    <t>MATRO-1804</t>
  </si>
  <si>
    <t>DESMOLDANTE PARA FÔRMAS DE MADEIRA</t>
  </si>
  <si>
    <t>MATRO-1805</t>
  </si>
  <si>
    <t>DILUENTE PARA TINTA EPÓXI BICOMPONENTE OU TRICOMPONENTE</t>
  </si>
  <si>
    <t>MATRO-1806</t>
  </si>
  <si>
    <t>DISCO DE CORTE ABRASIVO PARA POLICORTE - D = 300 MM</t>
  </si>
  <si>
    <t>MATRO-1807</t>
  </si>
  <si>
    <t>DISCO DE CORTE COM 60 DENTES PARA MADEIRA - D = 350 MM</t>
  </si>
  <si>
    <t>MATRO-1808</t>
  </si>
  <si>
    <t>DISCO DE CORTE DIAMANTADO PARA CONCRETO E ASFALTO - D = 350 MM</t>
  </si>
  <si>
    <t>MATRO-1882</t>
  </si>
  <si>
    <t>EMULSÃO ASFÁLTICA - RL-1C</t>
  </si>
  <si>
    <t>MATRO-1883</t>
  </si>
  <si>
    <t>EMULSÃO ASFÁLTICA - RM-1C</t>
  </si>
  <si>
    <t>MATRO-1884</t>
  </si>
  <si>
    <t>EMULSÃO ASFÁLTICA - RR-1C</t>
  </si>
  <si>
    <t>MATRO-1885</t>
  </si>
  <si>
    <t>EMULSÃO ASFÁLTICA COM POLÍMERO - RC-1C-E</t>
  </si>
  <si>
    <t>MATRO-1886</t>
  </si>
  <si>
    <t>EMULSÃO ASFÁLTICA COM POLÍMERO - RL-1C-E</t>
  </si>
  <si>
    <t>MATRO-1887</t>
  </si>
  <si>
    <t>EMULSÃO ASFÁLTICA COM POLÍMERO - RR-1C-E</t>
  </si>
  <si>
    <t>MATRO-1888</t>
  </si>
  <si>
    <t>EMULSÃO ASFÁLTICA COM POLÍMERO - RR-2C-E</t>
  </si>
  <si>
    <t>MATRO-1889</t>
  </si>
  <si>
    <t>EMULSÃO ASFÁLTICA PARA IMPRIMAÇÃO - EAI</t>
  </si>
  <si>
    <t>MATRO-1890</t>
  </si>
  <si>
    <t>EMULSÃO ASFÁLTICA RR-2C</t>
  </si>
  <si>
    <t>MATRO-1809</t>
  </si>
  <si>
    <t>EMULSÃO EXPLOSIVA ENCARTUCHADA</t>
  </si>
  <si>
    <t>MATRO-1810</t>
  </si>
  <si>
    <t>ESCORA DE MADEIRA - D = 15 CM</t>
  </si>
  <si>
    <t>MATRO-1811</t>
  </si>
  <si>
    <t>ESCÓRIA DE ACIARIA</t>
  </si>
  <si>
    <t>MATRO-1812</t>
  </si>
  <si>
    <t>FÍLER CALCÁRIO</t>
  </si>
  <si>
    <t>MATRO-1494</t>
  </si>
  <si>
    <t>MATRO-1813</t>
  </si>
  <si>
    <t>GEOGRELHA BIDIRECIONAL EM POLIPROPILENO EXTRUDADO - RESISTÊNCIA À TRAÇÃO DE 30 KN/M, DEFORMAÇÃO INFERIOR A 5% E MALHA DE 36 X 34 MM</t>
  </si>
  <si>
    <t>MATRO-1814</t>
  </si>
  <si>
    <t>GEOTÊXTIL NÃO-TECIDO AGULHADO EM POLIÉSTER - RESISTÊNCIA À TRAÇÃO LONGITUDINAL DE 9 KN/M</t>
  </si>
  <si>
    <t>MATRO-1815</t>
  </si>
  <si>
    <t>HASTE LINHA T38 PARA PERFURATRIZ SOBRE ESTEIRAS - D = 38,0 MM (1 1/2") E C = 3,05 M</t>
  </si>
  <si>
    <t>MATRO-1816</t>
  </si>
  <si>
    <t>LONA PLÁSTICA - E = 200 MICRA</t>
  </si>
  <si>
    <t>MATRO-1817</t>
  </si>
  <si>
    <t>LUVA EM AÇO LINHA T38 PARA PERFURATRIZ SOBRE ESTEIRAS - D = 38,0 MM (1 1/2")</t>
  </si>
  <si>
    <t>MATRO-1818</t>
  </si>
  <si>
    <t>LUVA EM AÇO PARA EMENDA COM ROSCA CÔNICA - D = 12,5 MM</t>
  </si>
  <si>
    <t>MATRO-1819</t>
  </si>
  <si>
    <t>LUVA EM AÇO PARA EMENDA COM ROSCA CÔNICA - D = 16,0 MM</t>
  </si>
  <si>
    <t>MATRO-1820</t>
  </si>
  <si>
    <t>LUVA EM AÇO PARA EMENDA COM ROSCA CÔNICA - D = 20,0 MM</t>
  </si>
  <si>
    <t>MATRO-1821</t>
  </si>
  <si>
    <t>LUVA EM AÇO PARA EMENDA COM ROSCA CÔNICA - D = 25,0 MM</t>
  </si>
  <si>
    <t>MATRO-1822</t>
  </si>
  <si>
    <t>LUVA EM AÇO PARA EMENDA COM ROSCA CÔNICA - D = 32,0 MM</t>
  </si>
  <si>
    <t>MATRO-1823</t>
  </si>
  <si>
    <t>LUVA EM AÇO PARA EMENDA TIPO PRENSADA - D = 12,5 MM</t>
  </si>
  <si>
    <t>MATRO-1824</t>
  </si>
  <si>
    <t>LUVA EM AÇO PARA EMENDA TIPO PRENSADA - D = 16,0 MM</t>
  </si>
  <si>
    <t>MATRO-1825</t>
  </si>
  <si>
    <t>LUVA EM AÇO PARA EMENDA TIPO PRENSADA - D = 20,0 MM</t>
  </si>
  <si>
    <t>MATRO-1826</t>
  </si>
  <si>
    <t>LUVA EM AÇO PARA EMENDA TIPO PRENSADA - D = 25,0 MM</t>
  </si>
  <si>
    <t>MATRO-1827</t>
  </si>
  <si>
    <t>LUVA EM AÇO PARA EMENDA TIPO PRENSADA - D = 32,0 MM</t>
  </si>
  <si>
    <t>MATRO-1828</t>
  </si>
  <si>
    <t>MANDÍBULA FIXA PARA BRITADOR - ABERTURA DE ALIMENTAÇÃO COM L = 930 MM</t>
  </si>
  <si>
    <t>MATRO-1829</t>
  </si>
  <si>
    <t>MANDÍBULA MÓVEL PARA BRITADOR - ABERTURA DE ALIMENTAÇÃO COM L = 930 MM</t>
  </si>
  <si>
    <t>MATRO-1830</t>
  </si>
  <si>
    <t>MANTA DO BRITADOR CÔNICO HP200 OU SIMILAR</t>
  </si>
  <si>
    <t>MATRO-1831</t>
  </si>
  <si>
    <t>NONEL DE COLUNA - C = 12,0 M</t>
  </si>
  <si>
    <t>MATRO-1832</t>
  </si>
  <si>
    <t>NONEL DE COLUNA - C = 6,0 M</t>
  </si>
  <si>
    <t>MATRO-1833</t>
  </si>
  <si>
    <t>NONEL DE INICIAÇÃO PARA FOGACHO - C = 6,0 M</t>
  </si>
  <si>
    <t>MATRO-1834</t>
  </si>
  <si>
    <t>NONEL DE LIGAÇÃO - C = 6,0 M</t>
  </si>
  <si>
    <t>MATRO-1835</t>
  </si>
  <si>
    <t>NONEL INICIADOR - C = 150,0 M</t>
  </si>
  <si>
    <t>MATRO-1495</t>
  </si>
  <si>
    <t>ÓLEO DIESEL</t>
  </si>
  <si>
    <t>MATRO-1836</t>
  </si>
  <si>
    <t>ÓLEO TIPO A1</t>
  </si>
  <si>
    <t>MATRO-1837</t>
  </si>
  <si>
    <t>PEDRA DE MÃO OU RACHÃO</t>
  </si>
  <si>
    <t>MATRO-1838</t>
  </si>
  <si>
    <t>PINO CONECTOR DE CISALHAMENTO PARA LAJE STEEL DECK - D = 19 MM E C = 80 MM</t>
  </si>
  <si>
    <t>MATRO-1839</t>
  </si>
  <si>
    <t>PÓ DE PEDRA</t>
  </si>
  <si>
    <t>MATRO-1840</t>
  </si>
  <si>
    <t>PONTEIRO PARA ROMPEDOR HIDRÁULICO DE 1.500 KG</t>
  </si>
  <si>
    <t>MATRO-1841</t>
  </si>
  <si>
    <t>PORTA-DENTE DE CORTE PARA FRESADORA E RECICLADORA A FRIO</t>
  </si>
  <si>
    <t>MATRO-1842</t>
  </si>
  <si>
    <t>PREGO DE FERRO</t>
  </si>
  <si>
    <t>MATRO-1843</t>
  </si>
  <si>
    <t>PUNHO LINHA T38 PARA PERFURATRIZ SOBRE ESTEIRAS - D = 38 MM (1 1/2")</t>
  </si>
  <si>
    <t>MATRO-1844</t>
  </si>
  <si>
    <t>REVESTIMENTO DO BOJO INTERNO DO BRITADOR CÔNICO HP200 OU SIMILAR</t>
  </si>
  <si>
    <t>MATRO-1845</t>
  </si>
  <si>
    <t>SARRAFO DE MADEIRA DE 2,5 X 7,5 CM - 3ª CATEGORIA - PINUS OU SIMILAR DA REGIÃO - NÃO APARELHADA</t>
  </si>
  <si>
    <t>MATRO-1846</t>
  </si>
  <si>
    <t>SELANTE ELÁSTICO À BASE DE POLIURETANO E ASFALTO</t>
  </si>
  <si>
    <t>MATRO-1847</t>
  </si>
  <si>
    <t>SÉRIE DE BROCAS INTEGRAIS S12</t>
  </si>
  <si>
    <t>MATRO-1848</t>
  </si>
  <si>
    <t>SÍLICA ATIVA PARA CONCRETO E ARGAMASSA (MICROSSÍLICA)</t>
  </si>
  <si>
    <t>MATRO-1849</t>
  </si>
  <si>
    <t>SILICATO DE ALUMÍNIO</t>
  </si>
  <si>
    <t>MATRO-1850</t>
  </si>
  <si>
    <t>TÁBUA DE MADEIRA - E = 2,5 CM - 3ª CATEGORIA - PINUS OU SIMILAR DA REGIÃO - NÃO APARELHADA</t>
  </si>
  <si>
    <t>MATRO-1851</t>
  </si>
  <si>
    <t>TÁBUA DE MADEIRA DE 2,5 X 10 CM - 3ª CATEGORIA - PINUS OU SIMILAR DA REGIÃO - NÃO APARELHADA</t>
  </si>
  <si>
    <t>MATRO-1852</t>
  </si>
  <si>
    <t>TÁBUA DE MADEIRA DE 2,5 X 15 CM - 3ª CATEGORIA - PINUS OU SIMILAR DA REGIÃO - NÃO APARELHADA</t>
  </si>
  <si>
    <t>MATRO-1853</t>
  </si>
  <si>
    <t>TÁBUA DE MADEIRA DE 2,5 X 30 CM - 3ª CATEGORIA - PINUS OU SIMILAR DA REGIÃO - NÃO APARELHADA</t>
  </si>
  <si>
    <t>MATRO-1854</t>
  </si>
  <si>
    <t>TELA EM AÇO CA-60 SOLDADA NERVURADA</t>
  </si>
  <si>
    <t>MATRO-1855</t>
  </si>
  <si>
    <t>TELHA-FÔRMA EM AÇO GALVANIZADO ASTM A653 GRAU 40 - E = 0,80 MM</t>
  </si>
  <si>
    <t>MATRO-1856</t>
  </si>
  <si>
    <t>TELHA-FÔRMA EM AÇO GALVANIZADO ASTM A653 GRAU 40 - E = 0,95 MM</t>
  </si>
  <si>
    <t>MATRO-1857</t>
  </si>
  <si>
    <t>TELHA-FÔRMA EM AÇO GALVANIZADO ASTM A653 GRAU 40 - E = 1,25 MM</t>
  </si>
  <si>
    <t>MATRO-1858</t>
  </si>
  <si>
    <t>TINTA À BASE DE RESINA EPÓXI BICOMPONENTE PARA FUNDO PREPARADOR DE PINTURA</t>
  </si>
  <si>
    <t>MATRO-1859</t>
  </si>
  <si>
    <t>TINTA ESMALTE À BASE DE RESINA EPÓXI BICOMPONENTE</t>
  </si>
  <si>
    <t>MATRO-1860</t>
  </si>
  <si>
    <t>TRELIÇA NERVURADA ELETROSSOLDADA EM AÇO CA-60</t>
  </si>
  <si>
    <t>MATRO-1861</t>
  </si>
  <si>
    <t>TUBO DE CONCRETO ARMADO PA1 - D = 0,60 M</t>
  </si>
  <si>
    <t>MATRO-1862</t>
  </si>
  <si>
    <t>TUBO DE CONCRETO ARMADO PA1 - D = 0,80 M</t>
  </si>
  <si>
    <t>MATRO-1863</t>
  </si>
  <si>
    <t>TUBO DE CONCRETO ARMADO PA1 - D = 1,00 M</t>
  </si>
  <si>
    <t>MATRO-1864</t>
  </si>
  <si>
    <t>TUBO DE CONCRETO ARMADO PA1 - D = 1,20 M</t>
  </si>
  <si>
    <t>MATRO-1865</t>
  </si>
  <si>
    <t>TUBO DE CONCRETO ARMADO PA1 - D = 1,50 M</t>
  </si>
  <si>
    <t>MATRO-1866</t>
  </si>
  <si>
    <t>TUBO DE CONCRETO ARMADO PA2 - D = 0,60 M</t>
  </si>
  <si>
    <t>MATRO-1867</t>
  </si>
  <si>
    <t>TUBO DE CONCRETO ARMADO PA2 - D = 0,80 M</t>
  </si>
  <si>
    <t>MATRO-1868</t>
  </si>
  <si>
    <t>TUBO DE CONCRETO ARMADO PA2 - D = 1,00 M</t>
  </si>
  <si>
    <t>MATRO-1869</t>
  </si>
  <si>
    <t>TUBO DE CONCRETO ARMADO PA2 - D = 1,20 M</t>
  </si>
  <si>
    <t>MATRO-1870</t>
  </si>
  <si>
    <t>TUBO DE CONCRETO ARMADO PA2 - D = 1,50 M</t>
  </si>
  <si>
    <t>MATRO-1871</t>
  </si>
  <si>
    <t>TUBO DE CONCRETO ARMADO PA3 - D = 0,60 M</t>
  </si>
  <si>
    <t>MATRO-1872</t>
  </si>
  <si>
    <t>TUBO DE CONCRETO ARMADO PA3 - D = 0,80 M</t>
  </si>
  <si>
    <t>MATRO-1873</t>
  </si>
  <si>
    <t>TUBO DE CONCRETO ARMADO PA3 - D = 1,00 M</t>
  </si>
  <si>
    <t>MATRO-1874</t>
  </si>
  <si>
    <t>TUBO DE CONCRETO ARMADO PA3 - D = 1,20 M</t>
  </si>
  <si>
    <t>MATRO-1875</t>
  </si>
  <si>
    <t>TUBO DE CONCRETO ARMADO PA3 - D = 1,50 M</t>
  </si>
  <si>
    <t>MATRO-1876</t>
  </si>
  <si>
    <t>TUBO PEAD PE 100 PN 10 COM FLANGES - D = 160 MM</t>
  </si>
  <si>
    <t>MATED-12021</t>
  </si>
  <si>
    <t>ABRAÇADEIRA GUIA (APLICAÇÃO: MASTRO SIMPLES|QUANTIDADE DE DESCIDA: 1|DIÂMETRO: 1.1/2")</t>
  </si>
  <si>
    <t>MATED-12022</t>
  </si>
  <si>
    <t>ABRAÇADEIRA GUIA (APLICAÇÃO: MASTRO SIMPLES|QUANTIDADE DE DESCIDA: 1|DIÂMETRO: 2")</t>
  </si>
  <si>
    <t>MATED-12025</t>
  </si>
  <si>
    <t>ABRAÇADEIRA GUIA (APLICAÇÃO: MASTRO SIMPLES|QUANTIDADE DE DESCIDA: 2|DIÂMETRO: 1.1/2")</t>
  </si>
  <si>
    <t>MATED-12024</t>
  </si>
  <si>
    <t>ABRAÇADEIRA GUIA (APLICAÇÃO: MASTRO SIMPLES|QUANTIDADE DE DESCIDA: 2|DIÂMETRO: 2")</t>
  </si>
  <si>
    <t>MATED-12337</t>
  </si>
  <si>
    <t>ABRAÇADEIRA (TIPO: CIRCULAR|MATERIAL: AÇO GALVANIZADO|DIÂMETRO: 2")</t>
  </si>
  <si>
    <t>MATED-28556</t>
  </si>
  <si>
    <t>ABRAÇADEIRA TIPO FITA PERFURADA (MATERIAL: AÇO GALVANIZADO|LARGURA: 19MM|ESPESSURA: 4MM)</t>
  </si>
  <si>
    <t>MATED-28547</t>
  </si>
  <si>
    <t>ABRAÇADEIRA (MATERIAL: NYLON|COMPRIMENTO: 150MM|LARGURA*: 3,6MM|COR: PRETA)</t>
  </si>
  <si>
    <t>MATED-31669</t>
  </si>
  <si>
    <t>DISCO DE CORTE PARA SERRA DE BANCADA (DIÂMETRO DO FURO: 30MM|DIÂMETRO NOMINAL: 10"[250MM]|APLICAÇÃO: MADEIRA)</t>
  </si>
  <si>
    <t>MATED-11963</t>
  </si>
  <si>
    <t>DISCO DE DESBASTE/CORTE (ESPESSURA*: 1/4"[6,4MM]|DIÂMETRO DO FURO: 7/8"[22,2MM]|DIÂMETRO NOMINAL: 7"[180MM]|APLICAÇÃO: METAL)*VALORES REFERENCIAIS APROXIMADOS</t>
  </si>
  <si>
    <t>MATED-20773</t>
  </si>
  <si>
    <t>DISCO DIAMANTADO (APLICAÇÃO: MULTIUSO|DIÂMETRO DO FURO: 25,4MM|ESPESSURA DO DISCO: 2,2MM*|DIÂMETRO NOMINAL: 14" [350MM])*VALORES REFERENCIAIS APROXIMADOS</t>
  </si>
  <si>
    <t>MATED-11961</t>
  </si>
  <si>
    <t>ESCOVA CIRCULAR DE AÇO CARBONO (ESPESSURA: 1/2"[12,7MM]|DIÂMETRO DO FURO: 7/8"[22,2MM]|DIÂMETRO NOMINAL: 7"[180MM]|APLICAÇÃO: METAL)</t>
  </si>
  <si>
    <t>MATED-18295</t>
  </si>
  <si>
    <t>KIT PARA POLIMENTO (APLICAÇÃO: ALUMÍNIO E AÇO INOX|ACABAMENTO: PRÉ-POLIMENTO, POLIMENTO E LUSTRO|INCLUSO: DISCOS DE ESMERIL E BARRAS)</t>
  </si>
  <si>
    <t>MATED-20766</t>
  </si>
  <si>
    <t xml:space="preserve">KIT PARA POLIMENTO (APLICAÇÃO: MÁRMORE E GRANITO|ACABAMENTO: PRÉ-POLIMENTO, POLIMENTO E LUSTRO|INCLUSO: LIXA DIAMANTADA) </t>
  </si>
  <si>
    <t>MATED-17856</t>
  </si>
  <si>
    <t>DISCO DE LIXA (DIÂMETRO: 115MM[4.1/2"]|GRÃO: 16)</t>
  </si>
  <si>
    <t>MATED-17857</t>
  </si>
  <si>
    <t>DISCO DE LIXA (DIÂMETRO: 115MM[4.1/2"]|GRÃO: 36)</t>
  </si>
  <si>
    <t>MATED-17858</t>
  </si>
  <si>
    <t>DISCO DE LIXA (DIÂMETRO: 115MM[4.1/2"]|GRÃO: 80)</t>
  </si>
  <si>
    <t>MATED-12749</t>
  </si>
  <si>
    <t>LIXA D'AGUA CARBETO DE SILÍCIO EM FOLHA (GRÃO: 1200|DIMENSÃO: 225X275MM)</t>
  </si>
  <si>
    <t>MATED-8598</t>
  </si>
  <si>
    <t>LIXA D'AGUA EM FOLHA (GRÃO: 100|DIMENSÃO: 225X275MM)</t>
  </si>
  <si>
    <t>MATED-11445</t>
  </si>
  <si>
    <t>LIXA PARA SUPERFÍCIE MADEIRA/MASSA EM FOLHA (GRÃO: 100|DIMENSÃO: 225X275MM)</t>
  </si>
  <si>
    <t>MATED-11433</t>
  </si>
  <si>
    <t>LIXA PARA SUPERFÍCIE METÁLICA EM FOLHA (GRÃO: 100|DIMENSÃO: 225X275MM)</t>
  </si>
  <si>
    <t>MATED-12430</t>
  </si>
  <si>
    <t>ANEL GUIA (APLICAÇÃO: TELEFONIA|MATERIAL: AÇO GALVANIZADO|TIPO DE GALVANIZAÇÃO: Á FOGO|TIPO: AGS-1|TIPO DE ROSCA: SOBERBA)</t>
  </si>
  <si>
    <t>MATED-11974</t>
  </si>
  <si>
    <t>ANILHA (TIPO: MARCADOR|APLICAÇÃO: IDENTIFICAÇÃO DE CABO|BITOLA MÁXIMA: 16MM2|QUANTIDADE PACOTE: 500UN|REFERÊNCIA: MHG4/9 OU EQUIVALENTE)</t>
  </si>
  <si>
    <t>MATED-11973</t>
  </si>
  <si>
    <t>ANILHA (TIPO: MARCADOR|APLICAÇÃO: IDENTIFICAÇÃO DE CABO|BITOLA MÁXIMA: 6MM2|QUANTIDADE PACOTE: 500UN|REFERÊNCIA: MHG2/5 OU EQUIVALENTE)</t>
  </si>
  <si>
    <t>MATED-12431</t>
  </si>
  <si>
    <t>BLOCO BLI (TIPO: BLI-10|QUANTIDADE DE PARES: 10|APLICAÇÃO: TELEFONIA|CANALETA: INCLUSO)</t>
  </si>
  <si>
    <t>MATED-12845</t>
  </si>
  <si>
    <t>ESPÉCIE VEGETAL (TIPO: ÁRVORE|NOME POPULAR: ACÁCIA-MIMOSA|GÊNERO: ACACIA|ALTURA MÉDIA: 1,80-2,20M)</t>
  </si>
  <si>
    <t>MATED-25299</t>
  </si>
  <si>
    <t>ESPÉCIE VEGETAL (TIPO: ÁRVORE|NOME POPULAR: AROEIRA-MOLE|AROEIRA-SALSA|GÊNERO: SCHINUS|ALTURA MÉDIA: 1,80-2,20M)</t>
  </si>
  <si>
    <t>MATED-12840</t>
  </si>
  <si>
    <t>ESPÉCIE VEGETAL (TIPO: ÁRVORE|NOME POPULAR: IPÊ-AMARELO|IPÊ-BRANCO|IPÊ-ROSA|IPÊ-ROXO|GÊNERO: HANDROANTHUS|ALTURA MÉDIA: 1,80-2,20M)</t>
  </si>
  <si>
    <t>MATED-12847</t>
  </si>
  <si>
    <t>ESPÉCIE VEGETAL (TIPO: ÁRVORE|NOME POPULAR: JACARANDÁ MIMOSO|GÊNERO: JACARANDA|ALTURA MÉDIA: 1,80-2,20M)</t>
  </si>
  <si>
    <t>MATED-25302</t>
  </si>
  <si>
    <t>ESPÉCIE VEGETAL (TIPO: ÁRVORE|NOME POPULAR: JATOBÁ|GÊNERO: HYMENAEA|ALTURA MÉDIA: 1,80-2,20M)</t>
  </si>
  <si>
    <t>MATED-25508</t>
  </si>
  <si>
    <t>ESPÉCIE VEGETAL (TIPO: ÁRVORE|NOME POPULAR: OITI|GÊNERO: MOQUILEA|ALTURA MÉDIA: 1,80-2,20M)</t>
  </si>
  <si>
    <t>MATED-25294</t>
  </si>
  <si>
    <t>ESPÉCIE VEGETAL (TIPO: ÁRVORE|NOME POPULAR: PAINEIRA|GÊNERO: CEIBA|ALTURA MÉDIA: 1,80-2,20M)</t>
  </si>
  <si>
    <t>MATED-25296</t>
  </si>
  <si>
    <t>ESPÉCIE VEGETAL (TIPO: ÁRVORE|NOME POPULAR: PAU-BRASIL|GÊNERO: PAUBRASILIA|ALTURA MÉDIA: 1,80-2,20M)</t>
  </si>
  <si>
    <t>MATED-12844</t>
  </si>
  <si>
    <t>ESPÉCIE VEGETAL (TIPO: ÁRVORE|NOME POPULAR: PAU-FERRO|GÊNERO: CAESALPINIA|ALTURA MÉDIA: 1,80-2,20M)</t>
  </si>
  <si>
    <t>MATED-25501</t>
  </si>
  <si>
    <t>ESPÉCIE VEGETAL (TIPO: ÁRVORE|NOME POPULAR: PAU-MULATO|GÊNERO: CALYCOPHYLLUM|ALTURA MÉDIA: 1,80-2,20M)</t>
  </si>
  <si>
    <t>MATED-25292</t>
  </si>
  <si>
    <t>ESPÉCIE VEGETAL (TIPO: ÁRVORE|NOME POPULAR: QUARESMEIRA|MANACÁ-DA-SERRA|GÊNERO: TIBOUCHINA|ALTURA MÉDIA: 1,80-2,20M)</t>
  </si>
  <si>
    <t>MATED-25505</t>
  </si>
  <si>
    <t>ESPÉCIE VEGETAL (TIPO: ÁRVORE|NOME POPULAR: SAPUCAIA|GÊNERO: LECYTHIS|ALTURA MÉDIA: 1,80-2,20M)</t>
  </si>
  <si>
    <t>MATED-12833</t>
  </si>
  <si>
    <t>ESPÉCIE VEGETAL (TIPO: ÁRVORE|NOME POPULAR: SIBIPURUNA|GÊNERO: CAESALPINIA|ALTURA MÉDIA: 1,80-2,20M)</t>
  </si>
  <si>
    <t>MATED-25304</t>
  </si>
  <si>
    <t>ESPÉCIE VEGETAL (TIPO: ÁRVORE|NOME POPULAR: UNHA-DE-VACA|GÊNERO: BAUHINIA|ALTURA MÉDIA: 1,80-2,20M)</t>
  </si>
  <si>
    <t>MATED-12836</t>
  </si>
  <si>
    <t>ESPÉCIE VEGETAL (TIPO: PALMEIRA|NOME POPULAR: ARECA-BAMBU|GÊNERO: DYPSIS|ALTURA MÍNIMA: 50CM)</t>
  </si>
  <si>
    <t>MATED-12835</t>
  </si>
  <si>
    <t>ESPÉCIE VEGETAL (TIPO: PALMEIRA|NOME POPULAR: LICURI|JERIVÁ|GÊNERO: SYAGRUS|ALTURA MÉDIA: 1,80-2,20M)</t>
  </si>
  <si>
    <t>MATED-31448</t>
  </si>
  <si>
    <t>ARGILA EXPANDIDA (GRANULOMETRIA: 15-22MM|DENSIDADE APARENTE: 500KG/M3)</t>
  </si>
  <si>
    <t>MATED-31910</t>
  </si>
  <si>
    <t xml:space="preserve">FERTILIZANTE ORGÂNICO (TIPO: ESTERCO BOVINO|DENSIDADE APARENTE MÉDIA: 245KG/M3) </t>
  </si>
  <si>
    <t>MATED-11271</t>
  </si>
  <si>
    <t>TERRA VEGETAL (TIPO: COMUM PRETA)</t>
  </si>
  <si>
    <t>MATED-12851</t>
  </si>
  <si>
    <t>ESPÉCIE VEGETAL (TIPO: ARBUSTO|NOME POPULAR: BELA-EMÍLIA|GÊNERO: PLUMBAGO|ALTURA MÍNIMA DA MUDA: 15CM)</t>
  </si>
  <si>
    <t>MATED-12834</t>
  </si>
  <si>
    <t>ESPÉCIE VEGETAL (TIPO: ARBUSTO|NOME POPULAR: CAMARÁ|GÊNERO: LANTANA|ALTURA MÍNIMA DA MUDA: 15CM)</t>
  </si>
  <si>
    <t>MATED-25568</t>
  </si>
  <si>
    <t>ESPÉCIE VEGETAL (TIPO: FORRAÇÃO|GÊNERO: ACALYPHA)</t>
  </si>
  <si>
    <t>MATED-25570</t>
  </si>
  <si>
    <t>ESPÉCIE VEGETAL (TIPO: FORRAÇÃO|GÊNERO: CLOROFITO)</t>
  </si>
  <si>
    <t>MATED-25569</t>
  </si>
  <si>
    <t>ESPÉCIE VEGETAL (TIPO: FORRAÇÃO|GÊNERO: WEDELIA)</t>
  </si>
  <si>
    <t>MATED-24248</t>
  </si>
  <si>
    <t>ESPÉCIE VEGETAL (TIPO: FORRAÇÃO|NOME POPULAR: GRAMA-AMENDOIM|GÊNERO: ARACHIS)</t>
  </si>
  <si>
    <t>MATED-11269</t>
  </si>
  <si>
    <t>ESPÉCIE VEGETAL (TIPO: GRAMA EM PLACA|NOME POPULAR: SÃO CARLOS|GÊNERO: AXONOPUS)</t>
  </si>
  <si>
    <t>MATED-11270</t>
  </si>
  <si>
    <t>ESPÉCIE VEGETAL (TIPO: GRAMA EM PLACAS|NOME POPULAR: BATATAIS|GÊNERO: PASPALUM)</t>
  </si>
  <si>
    <t>MATED-12837</t>
  </si>
  <si>
    <t>ESPÉCIE VEGETAL (TIPO: GRAMA EM PLACAS|NOME POPULAR: GRAMA ESMERALDA|GÊNERO: ZOYSIA)</t>
  </si>
  <si>
    <t>MATED-11321</t>
  </si>
  <si>
    <t>CAPTOR FRANKLIN (MATERIAL: AÇO INOX|QUANTIDADE DE PONTA: 4|TIPO DE ACABAMENTO: POLIDO|COMPRIMENTO DA PONTA CENTRAL: 350MM)</t>
  </si>
  <si>
    <t>MATED-11472</t>
  </si>
  <si>
    <t>CAPTOR FRANKLIN (MATERIAL: LATÃO|QUANTIDADE DE PONTA: 4|TIPO DE ACABAMENTO: CROMADO|COMPRIMENTO DA PONTA CENTRAL: 350MM)</t>
  </si>
  <si>
    <t>MATED-12001</t>
  </si>
  <si>
    <t>CONECTOR ESTRUTURAL (TIPO: REGULAGEM)</t>
  </si>
  <si>
    <t>MATED-12115</t>
  </si>
  <si>
    <t>BARRA CHATA (MATERIAL: ALUMÍNIO|LARGURA: 3/4"|ESPESSURA: 1/4"|COMPRIMENTO DA BARRA: 3M|APLICAÇÃO: SISTEMA DE PROTEÇÃO CONTRA DESCARGAS ATMOSFÉRICAS)</t>
  </si>
  <si>
    <t>MATED-11994</t>
  </si>
  <si>
    <t>CURVA DE ALUMÍNIO (SEÇÃO: 3/4"X1/4"|DESENVOLVIMENTO: 300MM)</t>
  </si>
  <si>
    <t>MATED-11995</t>
  </si>
  <si>
    <t>CURVA DE ALUMÍNIO (SEÇÃO: 7/8"X1/8"|DESENVOLVIMENTO: 300MM)</t>
  </si>
  <si>
    <t>MATED-11997</t>
  </si>
  <si>
    <t>CURVA DE COBRE (SEÇÃO: 3/4"X3/16"|DESENVOLVIMENTO: 300MM)</t>
  </si>
  <si>
    <t>MATED-11477</t>
  </si>
  <si>
    <t>HASTE PARA ATERRAMENTO COPPERWELD (DIÂMETRO: 3/4"|COMPRIMENTO: 240CM|MATERIAL DO NÚCLEO: AÇO (SAE 1010/1020)|REVESTIMENTO: COBRE ELETROLÍTICO|TIPO: ALTA CAMADA)</t>
  </si>
  <si>
    <t>MATED-11989</t>
  </si>
  <si>
    <t>HASTE PARA ATERRAMENTO COPPERWELD (DIÂMETRO: 3/4"|COMPRIMENTO: 300CM|MATERIAL DO NÚCLEO: AÇO (SAE 1010/1020)|REVESTIMENTO: COBRE ELETROLÍTICO|TIPO: ALTA CAMADA)</t>
  </si>
  <si>
    <t>MATED-11478</t>
  </si>
  <si>
    <t>HASTE PARA ATERRAMENTO COPPERWELD (DIÂMETRO: 5/8"|COMPRIMENTO: 240CM|MATERIAL DO NÚCLEO: AÇO (SAE 1010/1020)|REVESTIMENTO: COBRE ELETROLÍTICO|TIPO: BAIXA CAMADA)</t>
  </si>
  <si>
    <t>MATED-3012</t>
  </si>
  <si>
    <t>HASTE PARA ATERRAMENTO (MATERIAL: AÇO|TIPO DE GALVANIZAÇÃO: À FOGO|COMPRIMENTO: 240CM|FOMATO: CANTONEIRA|DIMENSÃO: (25X25)MM|ESPESSURA: 4,76MM [3/16"]|PRENSA: INCLUSO)</t>
  </si>
  <si>
    <t>MATED-11470</t>
  </si>
  <si>
    <t>BASE PARA MASTRO (MATERIAL: ALUMÍNIO FUNDIDO|DIÂMETRO DA SEÇÃO: 1.1/2"|APLICAÇÃO: MASTRO DE PÁRA-RAIOS)</t>
  </si>
  <si>
    <t>MATED-11475</t>
  </si>
  <si>
    <t>CONJUNTO DE CORDOALHAS PARA ESTAIAMENTO DE SISTEMA SPDA(COMPRIMENTO DAS CORDOALHAS: 4M|DIÂMETRO DO MASTRO: 1.1/2"|ACESSÓRIOS DE FIXAÇÃO: INCLUSOS|REFERÊNCIA: TEL-401 OU EQUIVALENTE)</t>
  </si>
  <si>
    <t>MATED-11479</t>
  </si>
  <si>
    <t>MASTRO PARA PÁRA-RAIOS SIMPLES (MATERIAL: AÇO GALVANIZADO|COMPRIMENTO: 300CM|DIÂMETRO DA SEÇÃO: 1.1/2")</t>
  </si>
  <si>
    <t>MATED-12174</t>
  </si>
  <si>
    <t>ALICATE PARA SOLDA EXOTÉRMICA (MODELO: Z-201)</t>
  </si>
  <si>
    <t>MATED-12029</t>
  </si>
  <si>
    <t>CARTUCHO PARA SOLDA EXOTÉRMICA (MODELO: 115 GRAMAS)</t>
  </si>
  <si>
    <t>MATED-27668</t>
  </si>
  <si>
    <t>CARTUCHO PARA SOLDA EXOTÉRMICA (MODELO: 150 GRAMAS)</t>
  </si>
  <si>
    <t>MATED-12173</t>
  </si>
  <si>
    <t>CARTUCHO PARA SOLDA EXOTÉRMICA (MODELO: 90 GRAMAS)</t>
  </si>
  <si>
    <t>MATED-12028</t>
  </si>
  <si>
    <t>MOLDE PARA SOLDA EXOTÉRMICA (TIPO: EMENDA HASTE COM CABO PASSANTE LATERAL|BITOLA HASTE: 3/4"|BITOLA CABO: 50MM2|REFERÊNCIA: HCL OU EQUIVALENTE)</t>
  </si>
  <si>
    <t>MATED-12027</t>
  </si>
  <si>
    <t>MOLDE PARA SOLDA EXOTÉRMICA (TIPO: EMENDA HASTE COM CABO PASSANTE LATERAL|BITOLA HASTE: 5/8"|BITOLA CABO: 50MM2|REFERÊNCIA: HCL OU EQUIVALENTE)</t>
  </si>
  <si>
    <t>MATED-12172</t>
  </si>
  <si>
    <t>MOLDE PARA SOLDA EXOTÉRMICA (TIPO: EMENDA SUPERFÍCIE COM CABO INCLINADO|BITOLA CABO: 50MM2|REFERÊNCIA: SCI OU EQUIVALENTE)</t>
  </si>
  <si>
    <t>MATED-27669</t>
  </si>
  <si>
    <t>MOLDE PARA SOLDA EXOTÉRMICA (TIPO: EMENDA T DE DOIS CABOS|BITOLA CABOS: 50MM2|REFERÊNCIA: CDH OU EQUIVALENTE)</t>
  </si>
  <si>
    <t>MATED-27670</t>
  </si>
  <si>
    <t>MOLDE PARA SOLDA EXOTÉRMICA (TIPO: EMENDA X DE DOIS CABOS|BITOLA CABOS: 50MM2|REFERÊNCIA: XPH OU EQUIVALENTE)</t>
  </si>
  <si>
    <t>MATED-11341</t>
  </si>
  <si>
    <t>SOLDA EM FIO (DIÂMETRO*: 2,4MM|MATERIAL: ESTANHO E CHUMBO [50X50]|PASTA: NÃO INCLUSO|APLICAÇÃO: SOLDAGEM DE TUBOS E CONEXÕES EM COBRE)*VALORES REFERENCIAIS APROXIMADOS</t>
  </si>
  <si>
    <t>MATED-11468</t>
  </si>
  <si>
    <t>SUPORTE COM ROLDANA E CHAPA DE ENCOSTO PARA PÁRA-RAIOS(ACABAMENTO: GALVANIZADO A FOGO|COMPRIMENTO: 50MM)</t>
  </si>
  <si>
    <t>MATED-11466</t>
  </si>
  <si>
    <t>SUPORTE ISOLADOR COM 1 DESCIDA PARA PÁRA-RAIOS SIMPLES COM ROSCA MECÂNICA DE AÇO (DIÂMETRO MASTRO: 1.1/2"|TIPO DE ACABAMENTO: GALVANIZADO A FOGO)</t>
  </si>
  <si>
    <t>MATED-11677</t>
  </si>
  <si>
    <t>ADESIVO PLÁSTICO (APLICAÇÃO: COLAGEM DE TUBOS E CONEXÕES EM CPVC[ÁGUA QUENTE]|PINCEL APLICADOR: INCLUSO)</t>
  </si>
  <si>
    <t>MATED-11613</t>
  </si>
  <si>
    <t>ADESIVO PLÁSTICO (APLICAÇÃO: COLAGEM DE TUBOS E CONEXÕES EM PVC[ÁGUA FRIA]|PINCEL APLICADOR: INCLUSO)</t>
  </si>
  <si>
    <t>MATED-13085</t>
  </si>
  <si>
    <t>ADESIVO (TIPO: BICOMPONENTE|COMPOSIÇÃO: RESINA EPÓXI|APLICAÇÃO: CONCRETO, AÇO OU PEDRA)</t>
  </si>
  <si>
    <t>MATED-5026</t>
  </si>
  <si>
    <t>ADESIVO (TIPO: COLA ACRÍLICA|APLICAÇÃO: PISOS VINÍLICOS EM GERAL E CARPETES)</t>
  </si>
  <si>
    <t>MATED-11412</t>
  </si>
  <si>
    <t>ADESIVO (TIPO: COLA BRANCA|COMPOSIÇÃO: PVA|APLICAÇÃO: MADEIRA OU PAPEL)</t>
  </si>
  <si>
    <t>MATED-11430</t>
  </si>
  <si>
    <t>ADESIVO (TIPO: COLA DE CONTATO|COMPOSIÇÃO: BORRACHA DE POLICLOROPRENO|APLICAÇÃO: MADEIRA, COURO, METAL, BORRACHA OU CONCRETO)</t>
  </si>
  <si>
    <t>MATED-16673</t>
  </si>
  <si>
    <t>ADESIVO VINÍLICO PLOTADO PARA PLACA - CONFORME MANUAL PADRÃO DO GOVERNO DE MINAS GERAIS</t>
  </si>
  <si>
    <t>MATED-11589</t>
  </si>
  <si>
    <t>SOLUÇÃO LIMPADORA (APLICAÇÃO: TUBO DE PVC RÍGIDO)</t>
  </si>
  <si>
    <t>MATED-9598</t>
  </si>
  <si>
    <t>FITA CREPE ROLO (LARGURA: 25MM|COMPRIMENTO DO ROLO*: 50M)*VALORES REFERENCIAIS APROXIMADOS</t>
  </si>
  <si>
    <t>MATED-31493</t>
  </si>
  <si>
    <t>FITA DUPLA FACE (LARGURA: 12MM|COR: TRANSPARENTE|COMPRIMENTO DO ROLO*: 20M|APLICAÇÃO: USO GERAL)*VALORES REFERENCIAIS APROXIMADOS</t>
  </si>
  <si>
    <t>MATED-12522</t>
  </si>
  <si>
    <t>FITA ISOLANTE (TIPO: ANTI-CHAMA|LARGURA: 19MM|COR: PRETA)</t>
  </si>
  <si>
    <t>MATED-12456</t>
  </si>
  <si>
    <t>FITA ALUMINIZADA (TIPO: ADESIVA ASFÁLTICA|APLICAÇÃO: MULTIUSO|LARGURA: 10CM|COMPRIMENTO DO ROLO*: 10M)*VALORES REFERENCIAIS APROXIMADOS</t>
  </si>
  <si>
    <t>MATED-11975</t>
  </si>
  <si>
    <t>FITA ANTIDERRAPANTE (TRÁFEDO: MÉDIO|MÉTODO DE APLICAÇÃO: ADESIVO|LARGURA: 50MM|COR: PRETA OU TRANSPARENTE|COMPRIMENTO DO ROLO*: 5M)*VALORES REFERENCIAIS APROXIMADOS</t>
  </si>
  <si>
    <t>MATED-15101</t>
  </si>
  <si>
    <t>MASSA PLÁSTICA (COR: BRANCA, CINZA OU PRETA|CATALIZADOR: INCLUSO|RENDIMENTO: 0,59KG/M2)</t>
  </si>
  <si>
    <t>MATED-9529</t>
  </si>
  <si>
    <t>SILICONE ACÉTICO (COR: INCOLOR|APLICAÇÃO: USO GERAL|REFIL: 9"|DENSIDADE: 0,99 G/ML OU 990 KG/M3)</t>
  </si>
  <si>
    <t>MATED-31457</t>
  </si>
  <si>
    <t>TELA DE POLIÉSTER ESTRUTURANTE (APLICAÇÃO: MANUTENÇÃO PREVENTIVA E CORRETIVA DE TRINCA)</t>
  </si>
  <si>
    <t>MATED-11459</t>
  </si>
  <si>
    <t>TELA DE POLIETILENO PARA PROTEÇÃO TAPUME (LARGURA: 1,20 M)</t>
  </si>
  <si>
    <t>MATED-11246</t>
  </si>
  <si>
    <t>TELA POLIETILENO PARA PROTEÇÃO DE FACHADA (DIMENSÕES DA TRAMA: 2X2MM|LARGURA: 3,00 M)</t>
  </si>
  <si>
    <t>MATED-11272</t>
  </si>
  <si>
    <t>ADITIVO (TIPO: EXPANSOR|APLICAÇÃO: ARGAMASSA DE ENCUNHAMENTO)</t>
  </si>
  <si>
    <t>MATED-11360</t>
  </si>
  <si>
    <t>ADITIVO (TIPO: IMPERMEABILIZANTE E PLASTIFICANTE|CONTEÚDO DA EMBALAGEM: PÓ|APLICAÇÃO: ARGAMASSAS)</t>
  </si>
  <si>
    <t>MATED-13083</t>
  </si>
  <si>
    <t>ARGAMASSA (TIPO: POLIMÉRICA BICOMPONENTE A BASE DE DISPERSÃO ACRÍLICA|UTILIZAÇÃO: IMPERMEABILIZAÇÃO)</t>
  </si>
  <si>
    <t>MATED-11279</t>
  </si>
  <si>
    <t>DESMOLDANTE (APLICAÇÃO: FÔRMAS DE MADEIRA PARA CONCRETO)</t>
  </si>
  <si>
    <t>MATED-8151</t>
  </si>
  <si>
    <t>ADESIVO/SELANTE ELÁSTICO MONOCOMPONENTE (APLICAÇÃO: USO GERAL|BASE: POLIURETANO|EMBALAGEM: 310ML|DENSIDADE*: 1,35G/CM3)*VALORES REFERENCIAIS APROXIMADOS</t>
  </si>
  <si>
    <t>MATED-11480</t>
  </si>
  <si>
    <t>ACIONADOR MANUAL DE ALARME DE INCÊNDIO (ALTURA: 89MM|LARGURA: 93MM|PROFUNDIDADE: 26,5MM|TENSÃO: 17-28 V)</t>
  </si>
  <si>
    <t>MATED-4848</t>
  </si>
  <si>
    <t>CENTRAL DE ALARME (TIPO: ENDEREÇÁVEL|CLASSE: A/B|LAÇOS: 24|DISPOSITIVOS POR LAÇO: 20)</t>
  </si>
  <si>
    <t>MATED-4850</t>
  </si>
  <si>
    <t>DETECTOR DE FUMAÇA ÓPTICO (TIPO: ENDEREÇÁVEL)</t>
  </si>
  <si>
    <t>MATED-4849</t>
  </si>
  <si>
    <t>MÓDULO ISOLADOR DE LAÇO (DISPOSITIVOS POR ISOLADOR: 20)</t>
  </si>
  <si>
    <t>MATED-12084</t>
  </si>
  <si>
    <t>ALIZAR PARA UMA (1) FACE DE PORTA (LARGURA: 5CM|ESPESSURA: 1CM|MADEIRA DE LEI: TAUARI, CEDRINHO, ANGELIM, EUCALIPTO OU EQUIVALENTE DA REGIÃO)</t>
  </si>
  <si>
    <t>MATED-12344</t>
  </si>
  <si>
    <t>ALIZAR PARA UMA (1) FACE DE PORTA (LARGURA: 7CM|ESPESSURA: 1CM|MADEIRA DE LEI: TAUARI, CEDRINHO, ANGELIM, EUCALIPTO OU EQUIVALENTE DA REGIÃO)</t>
  </si>
  <si>
    <t>MATED-11978</t>
  </si>
  <si>
    <t>CIMALHA PARA FORRO (MADEIRA: PINUS, CEDRINHO, IPÊ, AGENLIM OU EQUIVALENTE DA REGIÃO)*VALORES REFERENCIAIS APROXIMADOS</t>
  </si>
  <si>
    <t>MATED-7044</t>
  </si>
  <si>
    <t>CORDÃO DE CANTO (LARGURA*:10-15MM|ESPESSURA*: 10-15MM|MADEIRA: PINUS, CEDRINHO, IPÊ, AGENLIM OU EQUIVALENTE DA REGIÃO)*VALORES REFERENCIAIS APROXIMADOS</t>
  </si>
  <si>
    <t>MATED-7046</t>
  </si>
  <si>
    <t>CORDÃO DE CANTO (LARGURA*:15-20MM|ESPESSURA*: 10-15MM|MADEIRA: PINUS, CEDRINHO, IPÊ, AGENLIM OU EQUIVALENTE DA REGIÃO)*VALORES REFERENCIAIS APROXIMADOS</t>
  </si>
  <si>
    <t>MATED-13051</t>
  </si>
  <si>
    <t>RÉGUA (ACABAMENTO: APARELHADO|LARGURA: 15CM|ESPESSURA*: 2CM|MADEIRA: TAUARI, CUMARÚ, SUCUPIRA, IPÊ OU EQUIVALENTE DA REGIÃO)*VALORES REFERENCIAIS APROXIMADOS</t>
  </si>
  <si>
    <t>MATED-12812</t>
  </si>
  <si>
    <t>RÉGUA OU RODAPÉ (ACABAMENTO: APARELHADO COM CANTO BOLEADO|LARGURA: 10CM|ESPESSURA*: 2CM|MADEIRA: PEROBA ROSA OU EQUIVALENTE DA REGIÃO)*VALORES REFERENCIAIS APROXIMADOS</t>
  </si>
  <si>
    <t>MATED-12773</t>
  </si>
  <si>
    <t>RÉGUA OU RODAPÉ (ACABAMENTO: APARELHADO COM CANTO BOLEADO|LARGURA: 7CM|ESPESSURA*: 2CM|MADEIRA: IPÊ, TAUARI, CUMARÚ, SUCUPIRA OU EQUIVALENTE DA REGIÃO OU EQUIVALENTE DA REGIÃO)*VALORES REFERENCIAIS APROXIMADOS</t>
  </si>
  <si>
    <t>MATED-11411</t>
  </si>
  <si>
    <t>BANCADA DE AÇO INOXIDÁVEL, COM ACABAMENTO ESCOVADO FINO E CANTO RETO (ALTURA: 40MM)</t>
  </si>
  <si>
    <t>MATED-12598</t>
  </si>
  <si>
    <t>CUBA DE AÇO INOXIDÁVEL QUADRADA SIMPLES SEM VÁLVULA DE ESCOAMENTO (TIPO: EMBUTIR|APLICAÇÃO: TANQUE|MATERIAL: AÇO AISI 304|ACABAMENTO: BRILHANTE|COMPRIMENTO: 600MM*|LARGURA: 600MM*|ALTURA: 400MM*)*VALORES REFERENCIAIS APROXIMADOS</t>
  </si>
  <si>
    <t>MATED-12318</t>
  </si>
  <si>
    <t>CUBA DE AÇO INOXIDÁVEL RETANGULAR SIMPLES SEM VÁLVULA DE ESCOAMENTO (TIPO: EMBUTIR|APLICAÇÃO: PIA|MATERIAL: AÇO AISI 304|ACABAMENTO: BRILHANTE|COMPRIMENTO: 465MM*|LARGURA: 340MM*|ALTURA: 140MM*)*VALORES REFERENCIAIS APROXIMADOS</t>
  </si>
  <si>
    <t>MATED-12328</t>
  </si>
  <si>
    <t>CUBA DE AÇO INOXIDÁVEL RETANGULAR SIMPLES SEM VÁLVULA DE ESCOAMENTO (TIPO: EMBUTIR|APLICAÇÃO: PIA|MATERIAL: AÇO AISI 304|ACABAMENTO: BRILHANTE|COMPRIMENTO: 560MM*|LARGURA: 340MM*|ALTURA: 140MM*)*VALORES REFERENCIAIS APROXIMADOS</t>
  </si>
  <si>
    <t>MATED-12599</t>
  </si>
  <si>
    <t>CUBA DE AÇO INOXIDÁVEL RETANGULAR SIMPLES (TIPO: SOBREPOR|APLICAÇÃO: TANQUE|MATERIAL: AÇO AISI 304|ACABAMENTO: BRILHANTE|COMPRIMENTO*: 630MM|LARGURA*: 515MM|ALTURA*: 260MM|VÁLVULA DE ESCOAMENTO: INCLUSO)*VALORES REFERENCIAIS APROXIMADOS</t>
  </si>
  <si>
    <t>MATED-13068</t>
  </si>
  <si>
    <t>LAVATÓRIO INOX COLETIVO (MATERIAL: AÇO INOX AISI 304|CHAPA: 22|ESPESSURA: 0,8MM|LARGURA: 41CM|ALTURA: 39CM)</t>
  </si>
  <si>
    <t>MATED-11322</t>
  </si>
  <si>
    <t>ARAME FARPADO (DIÂMETRO DO FIO: 1,60MM[BWG16]|CARGA MÍNIMA DE RUPTURA: 350KGF|TORÇÃO DOS FIOS: CONTÍNUA|MASSA LINEAR*: 0,0448KG/M)*VALORES REFERENCIAIS APROXIMADOS</t>
  </si>
  <si>
    <t>MATED-11233</t>
  </si>
  <si>
    <t>ARAME FARPADO (DIÂMETRO DO FIO: 2,00MM[BWG14]|CARGA MÍNIMA DE RUPTURA: 250KGF|TORÇÃO DOS FIOS: CONTÍNUA|MASSA LINEAR*: 0,06KG/M)*VALORES REFERENCIAIS APROXIMADOS</t>
  </si>
  <si>
    <t>MATED-11324</t>
  </si>
  <si>
    <t>ARAME GALVANIZADO (BITOLA: 10BWG|DIÂMETRO DO FIO: 3,40MM|MASSA LINEAR: 0,0713KG/M)</t>
  </si>
  <si>
    <t>MATED-20647</t>
  </si>
  <si>
    <t>ARAME GALVANIZADO (BITOLA: 12BWG|DIÂMETRO DO FIO: 2,77MM|MASSA LINEAR: 0,0454KG/M)</t>
  </si>
  <si>
    <t>MATED-11325</t>
  </si>
  <si>
    <t>ARAME GALVANIZADO (BITOLA: 14BWG|DIÂMETRO DO FIO: 2,10MM|MASSA LINEAR: 0,0272KG/M)</t>
  </si>
  <si>
    <t>MATED-12852</t>
  </si>
  <si>
    <t>ARAME GALVANIZADO (BITOLA: 16BWG|DIÂMETRO DO FIO: 1,65MM|MASSA LINEAR: 0,0166KG/M)</t>
  </si>
  <si>
    <t>MATED-11326</t>
  </si>
  <si>
    <t>ARAME GALVANIZADO (BITOLA: 18BWG|DIÂMETRO DO FIO: 1,24MM|MASSA LINEAR: 0,009KG/M)</t>
  </si>
  <si>
    <t>MATED-11333</t>
  </si>
  <si>
    <t>ARAME RECOZIDO (BITOLA: 18BWG|DIÂMETRO DO FIO: 1,25MM|MASSA LINEAR: 0,01KG/M)</t>
  </si>
  <si>
    <t>MATED-15694</t>
  </si>
  <si>
    <t>AREIA LAVADA POSTO OBRA (TIPO: FINA)</t>
  </si>
  <si>
    <t>MATED-11249</t>
  </si>
  <si>
    <t>AREIA LAVADA POSTO OBRA (TIPO: GROSSA)</t>
  </si>
  <si>
    <t>MATED-11248</t>
  </si>
  <si>
    <t>AREIA LAVADA POSTO OBRA (TIPO: MÉDIA)</t>
  </si>
  <si>
    <t>MATED-9939</t>
  </si>
  <si>
    <t>ARGAMASSA INDUSTRIALIZADA (TIPO: AUTONIVELANTE|TIPO DE EMBALAGEM: SACO|RENDIMENTO*: 1,7KG/M2/MM)*VALORES REFERENCIAIS APROXIMADOS</t>
  </si>
  <si>
    <t>MATED-12352</t>
  </si>
  <si>
    <t>ARGAMASSA COLANTE (TIPO: AC-III|UTILIZAÇÃO: AMBIENTES INTERNOS E EXTERNOS)</t>
  </si>
  <si>
    <t>MATED-12350</t>
  </si>
  <si>
    <t>ARGAMASSA COLANTE (TIPO: AC-II|UTILIZAÇÃO: AMBIENTES EXTERNOS)</t>
  </si>
  <si>
    <t>MATED-12351</t>
  </si>
  <si>
    <t>ARGAMASSA COLANTE (TIPO: AC-I|UTILIZAÇÃO: AMBIENTES INTERNOS)</t>
  </si>
  <si>
    <t>MATED-12354</t>
  </si>
  <si>
    <t>ARGAMASSA (TIPO: BARITADA|UTILIZAÇÃO: PROTEÇÃO RADIOLÓGICA)</t>
  </si>
  <si>
    <t>MATED-12353</t>
  </si>
  <si>
    <t>ARGAMASSA (TIPO: ESPECIAL|APLICAÇÃO: VIDRO E PORCELANA)</t>
  </si>
  <si>
    <t>MATED-12334</t>
  </si>
  <si>
    <t>ARGAMASSA (TIPO: INDUSTRIALIZADA|UTILIZAÇÃO: CHAPISCO)</t>
  </si>
  <si>
    <t>MATED-11309</t>
  </si>
  <si>
    <t>ARGAMASSA (TIPO: PRÉ-FABRICADA DE CIMENTO COLANTE|UTILIZAÇÃO: ASSENTAMENTO DE BLOCO DE CONCRETO CELULAR AUTOCLAVADO)</t>
  </si>
  <si>
    <t>MATED-12355</t>
  </si>
  <si>
    <t>REJUNTE CIMENTÍCIO FLEXÍVEL (COR: DIVERSAS|DENSIDADE DA PASTA: 1500KG/M3*)*VALORES REFERENCIAIS APROXIMADOS</t>
  </si>
  <si>
    <t>MATED-17820</t>
  </si>
  <si>
    <t>REJUNTE EPÓXI (COMPOSTO: BICOMPONENTE OU TRICOMPONENTE|COR: DIVERSAS|DENSIDADE DA PASTA: 1600KG/M3*)*VALORES REFERENCIAIS APROXIMADOS</t>
  </si>
  <si>
    <t>MATED-7631</t>
  </si>
  <si>
    <t>CONCRETO BETUMINOSO USINADO A QUENTE "CBUQ" (APLICAÇÃO: PAVIMENTAÇÃO ASFÁLTICA|PADRÃO: DNIT|FAIXA: C|CAP: 50/70|AQUISIÇÃO: POSTO USINA "MASSA COMERCIAL")</t>
  </si>
  <si>
    <t>TON</t>
  </si>
  <si>
    <t>MATED-7635</t>
  </si>
  <si>
    <t>EMULSÃO ASFÁLTICA (TIPO: RL-1C|APLICAÇÃO: PAVIMENTAÇÃO ASFÁLTICA|ICMS: INCLUSO)</t>
  </si>
  <si>
    <t>MATED-11460</t>
  </si>
  <si>
    <t>CANTONEIRA EM PERFIL PARA ACABAMENTO DE QUINAS (MATERIAL: ALUMÍNIO|COR: NATURAL|ESPESSURA: 1MM|LARGURA DAS ABAS: 19MM)</t>
  </si>
  <si>
    <t>MATED-11414</t>
  </si>
  <si>
    <t>AZULEJO ESMALTADO LISO (COMPRIMENTO: 15CM|LARGURA: 15CM)</t>
  </si>
  <si>
    <t>MATED-11415</t>
  </si>
  <si>
    <t>AZULEJO ESMALTADO LISO (COMPRIMENTO: 20CM|LARGURA: 20CM)</t>
  </si>
  <si>
    <t>MATED-21710</t>
  </si>
  <si>
    <t>ARDÓSIA (COR: NATURAL|ACABAMENTO: POLIDO|ESPESSURA: 2CM|DENSIDADE: 2,8G/CM3*|PESO: 56KG/M2) *FONTE NBR 6120</t>
  </si>
  <si>
    <t>MATED-12793</t>
  </si>
  <si>
    <t>BANCADA EM ARDÓSIA (COR: NATURAL|TIPO: POLIDO|ESPESSURA: 3CM) - IPRM</t>
  </si>
  <si>
    <t>MATED-12367</t>
  </si>
  <si>
    <t>BANCADA EM ARDÓSIA PARA SANITÁRIO (COR: NATURAL|TIPO: POLIDO|LARGURA: 55CM|ESPESSURA: 3CM|DETALHE: 35) - IPRM</t>
  </si>
  <si>
    <t>MATED-12792</t>
  </si>
  <si>
    <t>TESTEIRA EM ARDÓSIA (COR: NATURAL|TIPO: POLIDO|ESPESSURA: 3CM) - IPRM</t>
  </si>
  <si>
    <t>MATED-12368</t>
  </si>
  <si>
    <t>BANCADA EM GRANITO (COR: CINZA ANDORINHA|TIPO: POLIDO|ESPESSURA: 3CM) - IPRM</t>
  </si>
  <si>
    <t>MATED-21574</t>
  </si>
  <si>
    <t>GRANITO (COR: CINZA ANDORINHA|ACABAMENTO: POLIDO|ESPESSURA: 2CM|DENSIDADE: 2,8G/CM3*|PESO: 56KG/M2) *FONTE NBR 6120</t>
  </si>
  <si>
    <t>MATED-31409</t>
  </si>
  <si>
    <t>GRANITO (COR: CINZA ANDORINHA|ACABAMENTO: POLIDO|ESPESSURA: 3CM|DENSIDADE: 2,8G/CM3*|PESO: 84KG/M2) *FONTE NBR 6120</t>
  </si>
  <si>
    <t>MATED-12790</t>
  </si>
  <si>
    <t>TESTEIRA EM GRANITO (COR: CINZA ANDORINHA|TIPO: POLIDO|ESPESSURA: 3CM|ALTURA: 3CM) - IPRM</t>
  </si>
  <si>
    <t>MATED-12369</t>
  </si>
  <si>
    <t>BANCADA EM MÁRMORE (COR: BRANCO COMUM|TIPO: POLIDO|ESPESSURA: 3CM) - IPRM</t>
  </si>
  <si>
    <t>MATED-21709</t>
  </si>
  <si>
    <t>MÁRMORE (COR: BRANCO COMUM|ACABAMENTO: POLIDO|ESPESSURA: 2CM|DENSIDADE: 2,8G/CM3*|PESO: 56KG/M2) *FONTE NBR 6120</t>
  </si>
  <si>
    <t>MATED-12797</t>
  </si>
  <si>
    <t>RODABANCADA EM MÁRMORE (COR: BRANCO COMUM|TIPO: POLIDO|ESPESSURA: 2CM|ALTURA: 10CM) - IPRM</t>
  </si>
  <si>
    <t>MATED-12796</t>
  </si>
  <si>
    <t>RODABANCADA EM MÁRMORE (COR: BRANCO COMUM|TIPO: POLIDO|ESPESSURA: 2CM|ALTURA: 7CM) - IPRM</t>
  </si>
  <si>
    <t>MATED-12791</t>
  </si>
  <si>
    <t>TESTEIRA EM MÁRMORE (COR: BRANCO COMUM|TIPO: POLIDO|ESPESSURA: 3CM|ALTURA: 3CM) - IPRM</t>
  </si>
  <si>
    <t>MATED-13052</t>
  </si>
  <si>
    <t>BATE MACA E PROTETOR DE PAREDE (MATERIAL: PVC|TIPO: CURVO|LARGURA: 20CM|ESPESSURA: 3CM|ACESSÓRIOS: INCLUSOS)*VALORES REFERENCIAIS APROXIMADOS</t>
  </si>
  <si>
    <t>MATED-12358</t>
  </si>
  <si>
    <t>SEGREGADOR BATE-RODAS (MATERIAL: TUBO GALVANIZADO|ACABAMENTO: PINTURA ESMALTE|COR: AMARELA OU BRANCA|DIÂMETRO: 3" OU 75MM|COMPRIMENTO: 190CM|ALTURA: 15CM|FIXAÇÃO: CHUMBADO)</t>
  </si>
  <si>
    <t>MATED-33576</t>
  </si>
  <si>
    <t>BEBEDOURO DE COLUNA/PRESSÃO (TIPO: ACESSÍVEL|ACABAMENTO: INOX|COR: NATURAL|ALTURA*: 57CM|LARGURA*: 46CM|PROFUNDIDADE*: 48CM|PESO*: 20KG)*VALORES REFERENCIAIS APROXIMADOS</t>
  </si>
  <si>
    <t>MATED-12074</t>
  </si>
  <si>
    <t>BEBEDOURO DE COLUNA/PRESSÃO (TIPO: ADULTO E INFANTIL|ACABAMENTO: INOX|COR: NATURAL|ALTURA*: 112CM|LARGURA*: 65CM|PROFUNDIDADE*: 35CM|PESO*: 17KG)*VALORES REFERENCIAIS APROXIMADOS</t>
  </si>
  <si>
    <t>MATED-12075</t>
  </si>
  <si>
    <t>BEBEDOURO DE COLUNA/PRESSÃO (TIPO: ADULTO E INFANTIL|ACABAMENTO: PINTURA ELETROSTÁTICA|COR: BRANCA|ALTURA*: 110CM|LARGURA*: 65CM|PROFUNDIDADE*: 35CM|PESO*: 17KG)*VALORES REFERENCIAIS APROXIMADOS</t>
  </si>
  <si>
    <t>MATED-12072</t>
  </si>
  <si>
    <t>BEBEDOURO DE COLUNA/PRESSÃO (TIPO: ADULTO|ACABAMENTO: INOX|COR: NATURAL|ALTURA*: 110CM|LARGURA*: 35CM|PROFUNDIDADE*: 35CM|PESO*: 14,5KG)*VALORES REFERENCIAIS APROXIMADOS</t>
  </si>
  <si>
    <t>MATED-12073</t>
  </si>
  <si>
    <t>BEBEDOURO DE COLUNA/PRESSÃO (TIPO: ADULTO|ACABAMENTO: PINTURA ELETROSTÁTICA|COR: BRANCA|ALTURA*: 112CM|LARGURA*: 35CM|PROFUNDIDADE*: 35CM|PESO*: 14,5KG)*VALORES REFERENCIAIS APROXIMADOS</t>
  </si>
  <si>
    <t>MATED-12223</t>
  </si>
  <si>
    <t>MATED-12383</t>
  </si>
  <si>
    <t>BLOCO DE VIDRO (TONALIDADE: INCOLOR|TIPO: ONDULADO|LARGURA: 190MM|ALTURA: 190MM|ESPESSURA: 80MM)</t>
  </si>
  <si>
    <t>MATED-12179</t>
  </si>
  <si>
    <t>COBOGÓ CERÂMICO (MODELO: VARIADOS|ALTURA: 18CM*|COMPRIMENTO: 18CM*|ESPESSURA: 7CM*)*VALORES REFERENCIAIS APROXIMADOS</t>
  </si>
  <si>
    <t>MATED-12181</t>
  </si>
  <si>
    <t>ELEMENTO VAZADO (MATERIAL: CONCRETO|TIPO: VENEZIANA|ALTURA: 20CM|COMPRIMENTO: 40CM|ESPESSURA: 10CM)</t>
  </si>
  <si>
    <t>MATED-11319</t>
  </si>
  <si>
    <t>ELEMENTO VAZADO (MATERIAL: VIDRO|TIPO: CAPELA|ALTURA*: 10CM|COMPRIMENTO: 20CM|LARGURA: 10CM)*VALORES REFERENCIAIS APROXIMADOS</t>
  </si>
  <si>
    <t>MATED-11320</t>
  </si>
  <si>
    <t>ELEMENTO VAZADO (MATERIAL: VIDRO|TIPO: RIO|ALTURA*: 10CM|COMPRIMENTO: 20CM|LARGURA: 10CM)*VALORES REFERENCIAIS APROXIMADOS</t>
  </si>
  <si>
    <t>MATED-12371</t>
  </si>
  <si>
    <t>ESPAÇADOR PARA BLOCOS DE VIDRO (MATERIAL: POLIPROPILENO|ESPESSURA JUNTA: 10MM)</t>
  </si>
  <si>
    <t>MATED-13067</t>
  </si>
  <si>
    <t>MEIO BLOCO DE CONCRETO (TIPO: VEDAÇÃO|LARGURA: 14CM|ALTURA: 19CM|COMPRIMENTO: 19CM|ACABAMENTO: A REVESTIR|CLASSE: D)</t>
  </si>
  <si>
    <t>MATED-13069</t>
  </si>
  <si>
    <t>MEIO BLOCO DE CONCRETO (TIPO: VEDAÇÃO|LARGURA: 14CM|ALTURA: 19CM|COMPRIMENTO: 19CM|ACABAMENTO: APARENTE|CLASSE: D)</t>
  </si>
  <si>
    <t>MATED-13070</t>
  </si>
  <si>
    <t>MEIO BLOCO DE CONCRETO (TIPO: VEDAÇÃO|LARGURA: 19CM|ALTURA: 19CM|COMPRIMENTO: 19CM|ACABAMENTO: A REVESTIR|CLASSE: D)</t>
  </si>
  <si>
    <t>MATED-13071</t>
  </si>
  <si>
    <t>MEIO BLOCO DE CONCRETO (TIPO: VEDAÇÃO|LARGURA: 19CM|ALTURA: 19CM|COMPRIMENTO: 19CM|ACABAMENTO: APARENTE|CLASSE: D)</t>
  </si>
  <si>
    <t>MATED-13065</t>
  </si>
  <si>
    <t>MEIO BLOCO DE CONCRETO (TIPO: VEDAÇÃO|LARGURA: 9CM|ALTURA: 19CM|COMPRIMENTO: 19CM|ACABAMENTO: A REVESTIR|CLASSE: D)</t>
  </si>
  <si>
    <t>MATED-13066</t>
  </si>
  <si>
    <t>MEIO BLOCO DE CONCRETO (TIPO: VEDAÇÃO|LARGURA: 9CM|ALTURA: 19CM|COMPRIMENTO: 19CM|ACABAMENTO: APARENTE|CLASSE: D)</t>
  </si>
  <si>
    <t>MATED-13063</t>
  </si>
  <si>
    <t>MEIO BLOCO DE CONCRETO (TIPO: ESTRUTURAL|LARGURA: 14CM|ALTURA: 19CM|COMPRIMENTO: 19CM|ACABAMENTO: A REVESTIR|FBK: 4,5MPA)</t>
  </si>
  <si>
    <t>MATED-8174</t>
  </si>
  <si>
    <t>MEIO BLOCO DE CONCRETO (TIPO: ESTRUTURAL|LARGURA: 14CM|ALTURA: 19CM|COMPRIMENTO: 19CM|ACABAMENTO: APARENTE|FBK: 4,5MPA)</t>
  </si>
  <si>
    <t>MATED-13072</t>
  </si>
  <si>
    <t>MEIO BLOCO DE CONCRETO (TIPO: ESTRUTURAL|LARGURA: 19CM|ALTURA: 19CM|COMPRIMENTO: 19CM|ACABAMENTO: A REVESTIR|FBK: 4,5MPA)</t>
  </si>
  <si>
    <t>MATED-8175</t>
  </si>
  <si>
    <t>MEIO BLOCO DE CONCRETO (TIPO: ESTRUTURAL|LARGURA: 19CM|ALTURA: 19CM|COMPRIMENTO: 19CM|ACABAMENTO: APARENTE|FBK: 4,5MPA)</t>
  </si>
  <si>
    <t>MATED-13064</t>
  </si>
  <si>
    <t>MEIO BLOCO DE CONCRETO (TIPO: ESTRUTURAL|LARGURA: 9CM|ALTURA: 19CM|COMPRIMENTO: 19CM|ACABAMENTO: A REVESTIR|FBK: 4,5MPA)</t>
  </si>
  <si>
    <t>MATED-8176</t>
  </si>
  <si>
    <t>MEIO BLOCO DE CONCRETO (TIPO: ESTRUTURAL|LARGURA: 9CM|ALTURA: 19CM|COMPRIMENTO: 19CM|ACABAMENTO: APARENTE|FBK: 4,5MPA)</t>
  </si>
  <si>
    <t>MATED-11318</t>
  </si>
  <si>
    <t>BLOCO DE CONCRETO CELULAR AUTOCLAVADO SEM FUNÇÃO ESTRUTURAL (LARGURA: 100MM|COMPRIMENTO: 600MM|ALTURA: 300MM)</t>
  </si>
  <si>
    <t>MATED-11316</t>
  </si>
  <si>
    <t>BLOCO DE CONCRETO CELULAR AUTOCLAVADO SEM FUNÇÃO ESTRUTURAL (LARGURA: 150MM|COMPRIMENTO: 600MM|ALTURA: 300MM)</t>
  </si>
  <si>
    <t>MATED-11317</t>
  </si>
  <si>
    <t>BLOCO DE CONCRETO CELULAR AUTOCLAVADO SEM FUNÇÃO ESTRUTURAL (LARGURA: 200MM|COMPRIMENTO: 600MM|ALTURA: 300MM)</t>
  </si>
  <si>
    <t>MATED-12090</t>
  </si>
  <si>
    <t>BLOCO DE CONCRETO (TIPO: VEDAÇÃO|LARGURA: 14CM|ALTURA: 19CM|COMPRIMENTO: 39CM|ACABAMENTO: A REVESTIR|CLASSE: D)</t>
  </si>
  <si>
    <t>MATED-12100</t>
  </si>
  <si>
    <t>BLOCO DE CONCRETO (TIPO: VEDAÇÃO|LARGURA: 14CM|ALTURA: 19CM|COMPRIMENTO: 39CM|ACABAMENTO: APARENTE|CLASSE: D)</t>
  </si>
  <si>
    <t>MATED-12091</t>
  </si>
  <si>
    <t>BLOCO DE CONCRETO (TIPO: VEDAÇÃO|LARGURA: 19CM|ALTURA: 19CM|COMPRIMENTO: 39CM|ACABAMENTO: A REVESTIR|CLASSE: D)</t>
  </si>
  <si>
    <t>MATED-12108</t>
  </si>
  <si>
    <t>BLOCO DE CONCRETO (TIPO: VEDAÇÃO|LARGURA: 19CM|ALTURA: 19CM|COMPRIMENTO: 39CM|ACABAMENTO: APARENTE|CLASSE: D)</t>
  </si>
  <si>
    <t>MATED-12187</t>
  </si>
  <si>
    <t>BLOCO DE CONCRETO (TIPO: VEDAÇÃO|LARGURA: 9CM|ALTURA: 19CM|COMPRIMENTO: 39CM|ACABAMENTO: A REVESTIR|CLASSE: D)</t>
  </si>
  <si>
    <t>MATED-12092</t>
  </si>
  <si>
    <t>BLOCO DE CONCRETO (TIPO: VEDAÇÃO|LARGURA: 9CM|ALTURA: 19CM|COMPRIMENTO: 39CM|ACABAMENTO: APARENTE|CLASSE: D)</t>
  </si>
  <si>
    <t>MATED-12122</t>
  </si>
  <si>
    <t>BLOCO DE CONCRETO (TIPO: ESTRUTURAL|LARGURA: 14CM|ALTURA: 19CM|COMPRIMENTO: 39CM|ACABAMENTO: A REVESTIR|FBK: 4,5MPA)</t>
  </si>
  <si>
    <t>MATED-12128</t>
  </si>
  <si>
    <t>BLOCO DE CONCRETO (TIPO: ESTRUTURAL|LARGURA: 14CM|ALTURA: 19CM|COMPRIMENTO: 39CM|ACABAMENTO: APARENTE|FBK: 4,5MPA)</t>
  </si>
  <si>
    <t>MATED-12125</t>
  </si>
  <si>
    <t>BLOCO DE CONCRETO (TIPO: ESTRUTURAL|LARGURA: 19CM|ALTURA: 19CM|COMPRIMENTO: 39CM|ACABAMENTO: A REVESTIR|FBK: 4,5MPA)</t>
  </si>
  <si>
    <t>MATED-12145</t>
  </si>
  <si>
    <t>BLOCO DE CONCRETO (TIPO: ESTRUTURAL|LARGURA: 19CM|ALTURA: 19CM|COMPRIMENTO: 39CM|ACABAMENTO: APARENTE|FBK: 4,5MPA)</t>
  </si>
  <si>
    <t>MATED-12114</t>
  </si>
  <si>
    <t>BLOCO DE CONCRETO (TIPO: ESTRUTURAL|LARGURA: 9CM|ALTURA: 19CM|COMPRIMENTO: 39CM|ACABAMENTO: A REVESTIR|FBK: 4,5MPA)</t>
  </si>
  <si>
    <t>MATED-12127</t>
  </si>
  <si>
    <t>BLOCO DE CONCRETO (TIPO: ESTRUTURAL|LARGURA: 9CM|ALTURA: 19CM|COMPRIMENTO: 39CM|ACABAMENTO: APARENTE|FBK: 4,5MPA)</t>
  </si>
  <si>
    <t>MATED-12596</t>
  </si>
  <si>
    <t>BLOCO CANALETA DE CONCRETO (TIPO: ESTRUTURAL|FORMATO TIPO: "J"|DIMENSÃO: (14X19X19X31)CM|LARGURA: 14CM|COMPRIMENTO: 19CM|ALTURA ABA MENOR: 19CM|ALTURA ABA MAIOR: 31CM|ACABAMENTO: A REVESTIR|FBK: 4,5MPA)</t>
  </si>
  <si>
    <t>MATED-12087</t>
  </si>
  <si>
    <t>BLOCO CANALETA DE CONCRETO (TIPO: ESTRUTURAL|FORMATO TIPO: "J"|DIMENSÃO: (14X19X19X31)CM|LARGURA: 14CM|COMPRIMENTO: 19CM|ALTURA ABA MENOR: 19CM|ALTURA ABA MAIOR: 31CM|ACABAMENTO: APARENTE|FBK: 4,5MPA)</t>
  </si>
  <si>
    <t>MATED-12077</t>
  </si>
  <si>
    <t>BLOCO CANALETA DE CONCRETO (TIPO: ESTRUTURAL|FORMATO TIPO: "U"|LARGURA: 14CM|COMPRIMENTO: 39CM|ALTURA: 19CM|ACABAMENTO: A REVESTIR|FBK: 4,5MPA)</t>
  </si>
  <si>
    <t>MATED-12080</t>
  </si>
  <si>
    <t>BLOCO CANALETA DE CONCRETO (TIPO: ESTRUTURAL|FORMATO TIPO: "U"|LARGURA: 14CM|COMPRIMENTO: 39CM|ALTURA: 19CM|ACABAMENTO: APARENTE|FBK: 4,5MPA)</t>
  </si>
  <si>
    <t>MATED-12079</t>
  </si>
  <si>
    <t>BLOCO CANALETA DE CONCRETO (TIPO: ESTRUTURAL|FORMATO TIPO: "U"|LARGURA: 19CM|COMPRIMENTO: 39CM|ALTURA: 19CM|ACABAMENTO: A REVESTIR|FBK: 4,5MPA)</t>
  </si>
  <si>
    <t>MATED-12597</t>
  </si>
  <si>
    <t>BLOCO CANALETA DE CONCRETO (TIPO: ESTRUTURAL|FORMATO TIPO: "U"|LARGURA: 19CM|COMPRIMENTO: 39CM|ALTURA: 19CM|ACABAMENTO: APARENTE|FBK: 4,5MPA)</t>
  </si>
  <si>
    <t>MATED-12086</t>
  </si>
  <si>
    <t>BLOCO CANALETA DE CONCRETO (TIPO: ESTRUTURAL|FORMATO TIPO: "U"|LARGURA: 9CM|COMPRIMENTO: 39CM|ALTURA: 19CM|ACABAMENTO: A REVESTIR|FBK: 4,5MPA)</t>
  </si>
  <si>
    <t>MATED-12089</t>
  </si>
  <si>
    <t>BLOCO CANALETA DE CONCRETO (TIPO: ESTRUTURAL|FORMATO TIPO: "U"|LARGURA: 9CM|COMPRIMENTO: 39CM|ALTURA: 19CM|ACABAMENTO: APARENTE|FBK: 4,5MPA)</t>
  </si>
  <si>
    <t>MATED-29564</t>
  </si>
  <si>
    <t>LAJOTA (MATERIAL: CERÂMICA|DIMENSÃO*: (200X330X70)MM|TIPO:H7)*VALORES REFERENCIAIS APROXIMADOS</t>
  </si>
  <si>
    <t>MATED-12370</t>
  </si>
  <si>
    <t>TIJOLO CERÂMICO FURADO (TIPO: VEDAÇÃO|QUANTIDADE DE FUROS: 12|LARGURA: 14CM|COMPRIMENTO: 29CM|ALTURA: 19CM)</t>
  </si>
  <si>
    <t>MATED-12364</t>
  </si>
  <si>
    <t>TIJOLO CERÂMICO FURADO (TIPO: VEDAÇÃO|QUANTIDADE DE FUROS: 8|LARGURA: 9CM|COMPRIMENTO: 29CM|ALTURA: 19CM)</t>
  </si>
  <si>
    <t>MATED-11314</t>
  </si>
  <si>
    <t>TIJOLO CERÂMICO LAMINADO (TIPO: VEDAÇÃO|QUANTIDADE DE FUROS: 18/21|COMPRIMENTO: 235MM*|LARGURA: 110MM*|ALTURA: 55MM*)*VALORES REFERENCIAIS APROXIMADOS</t>
  </si>
  <si>
    <t>MATED-11315</t>
  </si>
  <si>
    <t>TIJOLO CERÂMICO MACIÇO (TIPO: COMUM|COMPRIMENTO: 200MM*|LARGURA: 100MM*|ALTURA: 50MM*)*VALORES REFERENCIAIS APROXIMADOS</t>
  </si>
  <si>
    <t>MATED-11161</t>
  </si>
  <si>
    <t>BOMBA (TIPO: CENTRÍFUGA MONOESTÁGIO|POLOS: MONOFÁSICO|POTÊNCIA: 0,33CV|ALTURA MANOMÉTRICA*: [4-16]MCA|VAZÃO*: [5,3-0,9]M3/H)*VALORES REFERENCIAIS APROXIMADOS</t>
  </si>
  <si>
    <t>MATED-11162</t>
  </si>
  <si>
    <t>BOMBA (TIPO: CENTRÍFUGA MONOESTÁGIO|POLOS: MONOFÁSICO|POTÊNCIA: 0,5CV|ALTURA MANOMÉTRICA*: [4-18]MCA|VAZÃO*: [5,6-0,6]M3/H)*VALORES REFERENCIAIS APROXIMADOS</t>
  </si>
  <si>
    <t>MATED-12296</t>
  </si>
  <si>
    <t>BOMBA (TIPO: CENTRÍFUGA MONOESTÁGIO|POLOS: MONOFÁSICO|POTÊNCIA: 0,75CV|ALTURA MANOMÉTRICA*: [6-22]MCA|VAZÃO*: [6,7-0,8]M3/H)*VALORES REFERENCIAIS APROXIMADOS</t>
  </si>
  <si>
    <t>MATED-12563</t>
  </si>
  <si>
    <t>BOMBA (TIPO: CENTRÍFUGA MONOESTÁGIO|POLOS: MONOFÁSICO|POTÊNCIA: 1CV|ALTURA MANOMÉTRICA*: [6-24]MCA|VAZÃO*: [7,2-0,3]M3/H)*VALORES REFERENCIAIS APROXIMADOS</t>
  </si>
  <si>
    <t>MATED-11167</t>
  </si>
  <si>
    <t>BOMBA (TIPO: CENTRÍFUGA MONOESTÁGIO|POLOS: TRIFÁSICO|POTÊNCIA: 10CV|ALTURA MANOMÉTRICA*: [44-60]MCA|VAZÃO*: [32,8-20,8]M3/H)*VALORES REFERENCIAIS APROXIMADOS</t>
  </si>
  <si>
    <t>MATED-34622</t>
  </si>
  <si>
    <t>BOMBA (TIPO: CENTRÍFUGA MONOESTÁGIO|POLOS: TRIFÁSICO|POTÊNCIA: 1,5CV|ALTURA MANOMÉTRICA*: [14-32]MCA|VAZÃO*: [12,8-1,8]M3/H)*VALORES REFERENCIAIS APROXIMADOS</t>
  </si>
  <si>
    <t>MATED-11164</t>
  </si>
  <si>
    <t>BOMBA (TIPO: CENTRÍFUGA MONOESTÁGIO|POLOS: TRIFÁSICO|POTÊNCIA: 2CV|ALTURA MANOMÉTRICA*: [14-38]MCA|VAZÃO*: [14,4-2,3]M3/H)*VALORES REFERENCIAIS APROXIMADOS</t>
  </si>
  <si>
    <t>MATED-11163</t>
  </si>
  <si>
    <t>BOMBA (TIPO: CENTRÍFUGA MONOESTÁGIO|POLOS: TRIFÁSICO|POTÊNCIA: 3CV|ALTURA MANOMÉTRICA*: [14-42]MCA|VAZÃO*: [14,5-2,8]M3/H)*VALORES REFERENCIAIS APROXIMADOS</t>
  </si>
  <si>
    <t>MATED-11165</t>
  </si>
  <si>
    <t>BOMBA (TIPO: CENTRÍFUGA MONOESTÁGIO|POLOS: TRIFÁSICO|POTÊNCIA: 5CV|ALTURA MANOMÉTRICA*: [34-46]MCA|VAZÃO*: [24,8-6,6]M3/H)*VALORES REFERENCIAIS APROXIMADOS</t>
  </si>
  <si>
    <t>MATED-11166</t>
  </si>
  <si>
    <t>BOMBA (TIPO: CENTRÍFUGA MONOESTÁGIO|POLOS: TRIFÁSICO|POTÊNCIA: 7,5CV|ALTURA MANOMÉTRICA*: [36-44]MCA|VAZÃO*: [39,7-19]M3/H)*VALORES REFERENCIAIS APROXIMADOS</t>
  </si>
  <si>
    <t>MATED-11992</t>
  </si>
  <si>
    <t>BARRA CHATA (MATERIAL: ALUMÍNIO|LARGURA: 7/8"[ 22,23MM]|ESPESSURA: 1/8"[3,18MM]|COMPRIMENTO: 3M) - IPRM</t>
  </si>
  <si>
    <t>MATED-19556</t>
  </si>
  <si>
    <t>BARRA CHATA (MATERIAL: COBRE ELETROLÍTICO|APLICAÇÃO: BARRAMENTO)</t>
  </si>
  <si>
    <t>MATED-11990</t>
  </si>
  <si>
    <t>CABO DE ALUMÍNIO NU (SEÇÃO TRANSVERSAL: 67,35MM2 [2/0 AWG]|QUANTIDADE FIOS: 7|DIÂMETRO DOS FIOS: 3,50MM)</t>
  </si>
  <si>
    <t>MATED-12612</t>
  </si>
  <si>
    <t>CABO DE COBRE NU (SEÇÃO TRANSVERSAL: 10MM2|NÚMEROS DE FIOS: 7|DIÂMETRO DOS FIOS: 1,36MM|CLASSE: 2A)</t>
  </si>
  <si>
    <t>MATED-12613</t>
  </si>
  <si>
    <t>CABO DE COBRE NU (SEÇÃO TRANSVERSAL: 16MM2|NÚMEROS DE FIOS: 7|DIÂMETRO DOS FIOS: 1,70MM|CLASSE: 2A)</t>
  </si>
  <si>
    <t>MATED-12614</t>
  </si>
  <si>
    <t>CABO DE COBRE NU (SEÇÃO TRANSVERSAL: 25MM2|NÚMEROS DE FIOS: 7|DIÂMETRO DOS FIOS: 2,06MM|CLASSE: 2A)</t>
  </si>
  <si>
    <t>MATED-12615</t>
  </si>
  <si>
    <t>CABO DE COBRE NU (SEÇÃO TRANSVERSAL: 35MM2|NÚMEROS DE FIOS: 7|DIÂMETRO DOS FIOS: 2,50MM|CLASSE: 2A)</t>
  </si>
  <si>
    <t>MATED-12616</t>
  </si>
  <si>
    <t>CABO DE COBRE NU (SEÇÃO TRANSVERSAL: 50MM2|NÚMEROS DE FIOS: 7|DIÂMETRO DOS FIOS: 3,00MM|CLASSE: 2A)</t>
  </si>
  <si>
    <t>MATED-12617</t>
  </si>
  <si>
    <t>CABO DE COBRE NU (SEÇÃO TRANSVERSAL: 70MM2|NÚMEROS DE FIOS: 7|DIÂMETRO DOS FIOS: 3,45MM|CLASSE: 2A)</t>
  </si>
  <si>
    <t>MATED-11754</t>
  </si>
  <si>
    <t>CABO DE COBRE NU (SEÇÃO TRANSVERSAL: 95MM2|NÚMEROS DE FIOS: 7|DIÂMETRO DOS FIOS: 4,12MM|CLASSE: 2A)</t>
  </si>
  <si>
    <t>MATED-12030</t>
  </si>
  <si>
    <t>CORDOALHA FLEXÍVEL DE COBRE ESTANHADO (DIMENSÃO: 25X300MM|QUANTIDADE DE FUROS: 4|DIÂMETRO FURO: 11MM|APLICAÇÃO: SISTEMA DE PROTEÇÃO CONTRA DESCARGAS ATMOSFÉRICAS)</t>
  </si>
  <si>
    <t>MATED-12040</t>
  </si>
  <si>
    <t>CORDOALHA FLEXÍVEL DE COBRE ESTANHADO (DIMENSÃO: 25X500MM|QUANTIDADE DE FUROS: 4|DIÂMETRO FURO: 11MM|APLICAÇÃO: SISTEMA DE PROTEÇÃO CONTRA DESCARGAS ATMOSFÉRICAS)</t>
  </si>
  <si>
    <t>MATED-12584</t>
  </si>
  <si>
    <t>CABO TELEFÔNICO (TIPO: CCE-APL-50|DIÂMETRO EXTERNO*: 7,5MM|DIÂMETRO CONDUTOR: 0,5MM|NÚMERO DE  CONDUTORES: 2|APLICAÇÃO: INSTALAÇÃO INTERNA|MASSA LINEAR*: 0,043KG/M)*VALORES REFERENCIAIS APROXIMADOS</t>
  </si>
  <si>
    <t>MATED-12585</t>
  </si>
  <si>
    <t>CABO TELEFÔNICO (TIPO: CCE-APL-50|DIÂMETRO EXTERNO*: 8,0MM|DIÂMETRO CONDUTOR: 0,5MM|NÚMERO DE  CONDUTORES: 3|APLICAÇÃO: INSTALAÇÃO INTERNA|MASSA LINEAR*: 0,051KG/M)*VALORES REFERENCIAIS APROXIMADOS</t>
  </si>
  <si>
    <t>MATED-12591</t>
  </si>
  <si>
    <t>CABO TELEFÔNICO (TIPO: CCE-APL-50|DIÂMETRO EXTERNO*: 8,5MM|DIÂMETRO CONDUTOR: 0,5MM|NÚMERO DE  CONDUTORES: 4|APLICAÇÃO: INSTALAÇÃO INTERNA|MASSA LINEAR*: 0,057KG/M)*VALORES REFERENCIAIS APROXIMADOS</t>
  </si>
  <si>
    <t>MATED-12571</t>
  </si>
  <si>
    <t>CABO TELEFÔNICO (TIPO: CCE-APL-50|DIÂMETRO EXTERNO*: 9,0MM|DIÂMETRO CONDUTOR: 0,5MM|NÚMERO DE  CONDUTORES: 5|APLICAÇÃO: INSTALAÇÃO INTERNA|MASSA LINEAR*: 0,067KG/M)*VALORES REFERENCIAIS APROXIMADOS</t>
  </si>
  <si>
    <t>MATED-12572</t>
  </si>
  <si>
    <t>CABO TELEFÔNICO (TIPO: CCE-APL-50|DIÂMETRO EXTERNO*: 9,5MM|DIÂMETRO CONDUTOR: 0,5MM|NÚMERO DE  CONDUTORES: 6|APLICAÇÃO: INSTALAÇÃO INTERNA|MASSA LINEAR*: 0,074KG/M)*VALORES REFERENCIAIS APROXIMADOS</t>
  </si>
  <si>
    <t>MATED-12578</t>
  </si>
  <si>
    <t>CABO TELEFÔNICO (TIPO: CI-50|DIÂMETRO EXTERNO*: 10,0MM|DIÂMETRO CONDUTOR: 0,5MM|NÚMERO DE  CONDUTORES: 10|APLICAÇÃO: INSTALAÇÃO INTERNA|MASSA LINEAR*: 0,105KG/M)*VALORES REFERENCIAIS APROXIMADOS</t>
  </si>
  <si>
    <t>MATED-12580</t>
  </si>
  <si>
    <t>CABO TELEFÔNICO (TIPO: CI-50|DIÂMETRO EXTERNO*: 12,5MM|DIÂMETRO CONDUTOR: 0,5MM|NÚMERO DE  CONDUTORES: 20|APLICAÇÃO: INSTALAÇÃO INTERNA|MASSA LINEAR*: 0,170KG/M)*VALORES REFERENCIAIS APROXIMADOS</t>
  </si>
  <si>
    <t>MATED-12581</t>
  </si>
  <si>
    <t>CABO TELEFÔNICO (TIPO: CI-50|DIÂMETRO EXTERNO*: 14,5MM|DIÂMETRO CONDUTOR: 0,5MM|NÚMERO DE  CONDUTORES: 30|APLICAÇÃO: INSTALAÇÃO INTERNA|MASSA LINEAR*: 0,240KG/M)*VALORES REFERENCIAIS APROXIMADOS</t>
  </si>
  <si>
    <t>MATED-12582</t>
  </si>
  <si>
    <t>CABO TELEFÔNICO (TIPO: CI-50|DIÂMETRO EXTERNO*: 17,5MM|DIÂMETRO CONDUTOR: 0,5MM|NÚMERO DE  CONDUTORES: 50|APLICAÇÃO: INSTALAÇÃO INTERNA|MASSA LINEAR*: 0,365KG/M)*VALORES REFERENCIAIS APROXIMADOS</t>
  </si>
  <si>
    <t>MATED-12583</t>
  </si>
  <si>
    <t>CABO TELEFÔNICO (TIPO: CI-50|DIÂMETRO EXTERNO*: 22,5MM|DIÂMETRO CONDUTOR: 0,5MM|NÚMERO DE  CONDUTORES: 100|APLICAÇÃO: INSTALAÇÃO INTERNA|MASSA LINEAR*: 0,655KG/M)*VALORES REFERENCIAIS APROXIMADOS</t>
  </si>
  <si>
    <t>MATED-11781</t>
  </si>
  <si>
    <t>CABO COAXIAL (SÉRIE: RG-59|DIÂMETRO EXTERNO*: 6,0MM|DIÂMETRO CONDUTOR: 0,8MM|IMPEDÂNCIA: 75OHM|MATERIAL CONDUTOR: COBRE NU|BLINDAGEM: MALHA DE ALUMÍNIO|PERCENTUAL DE MALHA: 67%|NÚMERO DE CONDUTOR: 1|MASSA LINEAR*: 0,015KG/M)*VALORES REFERENCIAIS APROXIMADOS</t>
  </si>
  <si>
    <t>MATED-12103</t>
  </si>
  <si>
    <t>CABO COAXIAL (SÉRIE: RG-59|DIÂMETRO EXTERNO*: 6,0MM|DIÂMETRO CONDUTOR: 0,8MM|IMPEDÂNCIA: 75OHM|MATERIAL CONDUTOR: COBRE NU|BLINDAGEM: MALHA DE ALUMÍNIO|PERCENTUAL DE MALHA: 97%|NÚMERO DE CONDUTOR: 1|MASSA LINEAR*: 0,011KG/M)*VALORES REFERENCIAIS APROXIMADOS</t>
  </si>
  <si>
    <t>MATED-12573</t>
  </si>
  <si>
    <t>CABO TELEFÔNICO (TIPO: CTP-APL-SN-50|DIÂMETRO EXTERNO*: 13,5MM|DIÂMETRO CONDUTOR: 0,5MM|NÚMERO DE  CONDUTORES: 10|APLICAÇÃO: INSTALAÇÃO EXTERNA|MASSA LINEAR*: 0,125KG/M)*VALORES REFERENCIAIS APROXIMADOS</t>
  </si>
  <si>
    <t>MATED-12574</t>
  </si>
  <si>
    <t>CABO TELEFÔNICO (TIPO: CTP-APL-SN-50|DIÂMETRO EXTERNO*: 15,0MM|DIÂMETRO CONDUTOR: 0,5MM|NÚMERO DE  CONDUTORES: 20|APLICAÇÃO: INSTALAÇÃO EXTERNA|MASSA LINEAR*: 0,180KG/M)*VALORES REFERENCIAIS APROXIMADOS</t>
  </si>
  <si>
    <t>MATED-12575</t>
  </si>
  <si>
    <t>CABO TELEFÔNICO (TIPO: CTP-APL-SN-50|DIÂMETRO EXTERNO*: 17,0MM|DIÂMETRO CONDUTOR: 0,5MM|NÚMERO DE  CONDUTORES: 30|APLICAÇÃO: INSTALAÇÃO EXTERNA|MASSA LINEAR*: 0,235KG/M)*VALORES REFERENCIAIS APROXIMADOS</t>
  </si>
  <si>
    <t>MATED-12576</t>
  </si>
  <si>
    <t>CABO TELEFÔNICO (TIPO: CTP-APL-SN-50|DIÂMETRO EXTERNO*: 19,5MM|DIÂMETRO CONDUTOR: 0,5MM|NÚMERO DE  CONDUTORES: 50|APLICAÇÃO: INSTALAÇÃO EXTERNA|MASSA LINEAR*: 0,350KG/M)*VALORES REFERENCIAIS APROXIMADOS</t>
  </si>
  <si>
    <t>MATED-12577</t>
  </si>
  <si>
    <t>CABO TELEFÔNICO (TIPO: CTP-APL-SN-50|DIÂMETRO EXTERNO*: 26,0MM|DIÂMETRO CONDUTOR: 0,5MM|NÚMERO DE  CONDUTORES: 100|APLICAÇÃO: INSTALAÇÃO EXTERNA|MASSA LINEAR*: 1,150KG/M)*VALORES REFERENCIAIS APROXIMADOS</t>
  </si>
  <si>
    <t>MATED-12579</t>
  </si>
  <si>
    <t>FIO TELEFÔNICO (TIPO: FE-160|MATERIAL: AÇO COBREADO|SEÇÃO: MACIÇA|ESPESSURA: 1,60MM|QUANTIDADE DE PAR: 1|ISOLAMENTO: POLIETILENO TERMOPLÁSTICO [PE]|MASSA LINEAR*: 0,147KG/M)*VALORES REFERENCIAIS APROXIMADOS</t>
  </si>
  <si>
    <t>MATED-12570</t>
  </si>
  <si>
    <t>FIO TELEFÔNICO (TIPO: FI TRANÇADO|MATERIAL: COBRE ELETROLÍTICO ESTANHADO|SEÇÃO: MACIÇA|ESPESSURA: 0,60MM|QUANTIDADE DE PAR: 1|ISOLAMENTO: CLORETO DE POLIVINILA [PVC]|MASSA LINEAR*: 0,011KG/M)*VALORES REFERENCIAIS APROXIMADOS</t>
  </si>
  <si>
    <t>MATED-12099</t>
  </si>
  <si>
    <t>CABO UTP (CATEGORIA: 6|CLASSIFICAÇÃO: LSZH|TIPO: TRANÇADO|DIÂMETRO CONDUTOR: 0,57MM[BWG23]|NÚMERO DE  CONDUTORES: 8|ISOLAMENTO: ANTI-CHAMA|MASSA LINEAR*: 0,042)*VALORES REFERENCIAIS APROXIMADOS</t>
  </si>
  <si>
    <t>MATED-12067</t>
  </si>
  <si>
    <t>CAIXA DE GORDURA (FORMATO: CILÍNDRICO|MATERIAL: CONCRETO|TIPO: MODULADA|DIÂMETRO INTERNO: 60CM*|ALTURA: 45CM*|TAMPA:INCLUSO|CAPACIDADE EM LITROS: 120*)*VALORES REFERENCIAIS APROXIMADOS</t>
  </si>
  <si>
    <t>MATED-12065</t>
  </si>
  <si>
    <t>CAIXA DE GORDURA (FORMATO: CILÍNDRICO|MATERIAL: CONCRETO|TIPO: SIMPLES|DIÂMETRO INTERNO: 40CM*|ALTURA: 30CM*|TAMPA:INCLUSO|CAPACIDADE EM LITROS: 31*)*VALORES REFERENCIAIS APROXIMADOS</t>
  </si>
  <si>
    <t>MATED-31447</t>
  </si>
  <si>
    <t>CAIXA DE INSPEÇÃO (MATERIAL: PVC RÍGIDO|DIÂMETRO DE ENTRADA/SAÍDA: 100MM|FORMA: CILÍNDRICA|DIÂMETRO: 300MM|NÚMERO DE ENTRADAS: 3|TAMPA: INCLUSO)</t>
  </si>
  <si>
    <t>MATED-5535</t>
  </si>
  <si>
    <t>CAIXA DE DISTRIBUIÇÃO (TIPO: EMBUTIR|MATERIAL: AÇO|ALTURA: 200MM|LARGURA: 200MM|PROFUNDIDADE*: 135MM|ACABAMENTO: PINTURA ELETROSTÁTICA|COR: CINZA|FECHO: INCLUSO|REFERÊNCIA: TLBE OU EQUIVALENTE|APLICAÇÃO: TELEFONIA/REDE/CFTV)*VALORES REFERENCIAIS APROXIMADOS</t>
  </si>
  <si>
    <t>MATED-12440</t>
  </si>
  <si>
    <t>CAIXA DE DISTRIBUIÇÃO (TIPO: EMBUTIR|MATERIAL: AÇO|ALTURA: 1000MM|LARGURA: 1000MM|PROFUNDIDADE*: 135MM|ACABAMENTO: PINTURA ELETROSTÁTICA|COR: CINZA|FECHO: INCLUSO|REFERÊNCIA: TLBE OU EQUIVALENTE|APLICAÇÃO: TELEFONIA/REDE/CFTV)*VALORES REFERENCIAIS APROXIMADOS</t>
  </si>
  <si>
    <t>MATED-12437</t>
  </si>
  <si>
    <t>CAIXA DE DISTRIBUIÇÃO (TIPO: EMBUTIR|MATERIAL: AÇO|ALTURA: 400MM|LARGURA: 400MM|PROFUNDIDADE*: 135MM|ACABAMENTO: PINTURA ELETROSTÁTICA|COR: CINZA|FECHO: INCLUSO|REFERÊNCIA: TLBE OU EQUIVALENTE|APLICAÇÃO: TELEFONIA/REDE/CFTV)*VALORES REFERENCIAIS APROXIMADOS</t>
  </si>
  <si>
    <t>MATED-12438</t>
  </si>
  <si>
    <t>CAIXA DE DISTRIBUIÇÃO (TIPO: EMBUTIR|MATERIAL: AÇO|ALTURA: 600MM|LARGURA: 600MM|PROFUNDIDADE*: 135MM|ACABAMENTO: PINTURA ELETROSTÁTICA|COR: CINZA|FECHO: INCLUSO|REFERÊNCIA: TLBE OU EQUIVALENTE|APLICAÇÃO: TELEFONIA/REDE/CFTV)*VALORES REFERENCIAIS APROXIMADOS</t>
  </si>
  <si>
    <t>MATED-12439</t>
  </si>
  <si>
    <t>CAIXA DE DISTRIBUIÇÃO (TIPO: EMBUTIR|MATERIAL: AÇO|ALTURA: 800MM|LARGURA: 800MM|PROFUNDIDADE*: 135MM|ACABAMENTO: PINTURA ELETROSTÁTICA|COR: CINZA|FECHO: INCLUSO|REFERÊNCIA: TLBE OU EQUIVALENTE|APLICAÇÃO: TELEFONIA/REDE/CFTV)*VALORES REFERENCIAIS APROXIMADOS</t>
  </si>
  <si>
    <t>MATED-12463</t>
  </si>
  <si>
    <t>CAIXA DE DISTRIBUIÇÃO (TIPO: EMBUTIR|MATERIAL: AÇO|ALTURA: 1200MM|LARGURA: 1200MM|PROFUNDIDADE*: 135MM|ACABAMENTO: PINTURA ELETROSTÁTICA|COR: CINZA|FECHO: INCLUSO|REFERÊNCIA: TLBE OU EQUIVALENTE|APLICAÇÃO: TELEFONIA/REDE/CFTV)*VALORES REFERENCIAIS APROXIMADOS</t>
  </si>
  <si>
    <t>MATED-12472</t>
  </si>
  <si>
    <t>CAIXA DE DISTRIBUIÇÃO (TIPO: EMBUTIR|MATERIAL: AÇO|ALTURA: 1500MM|LARGURA: 1500MM|PROFUNDIDADE*: 170MM|ACABAMENTO: PINTURA ELETROSTÁTICA|COR: CINZA|FECHO: INCLUSO|REFERÊNCIA: TLBE OU EQUIVALENTE|APLICAÇÃO: TELEFONIA/REDE/CFTV)*VALORES REFERENCIAIS APROXIMADOS</t>
  </si>
  <si>
    <t>MATED-12459</t>
  </si>
  <si>
    <t>CAIXA DE DISTRIBUIÇÃO (TIPO: SOBREPOR|MATERIAL: AÇO|ALTURA: 200MM|LARGURA: 200MM|PROFUNDIDADE*: 135MM|ACABAMENTO: PINTURA ELETROSTÁTICA|COR: CINZA|FECHO: INCLUSO|REFERÊNCIA: TLBS OU EQUIVALENTE|APLICAÇÃO: TELEFONIA/REDE/CFTV)*VALORES REFERENCIAIS APROXIMADOS</t>
  </si>
  <si>
    <t>MATED-12460</t>
  </si>
  <si>
    <t>CAIXA DE DISTRIBUIÇÃO (TIPO: SOBREPOR|MATERIAL: AÇO|ALTURA: 400MM|LARGURA: 400MM|PROFUNDIDADE*: 135MM|ACABAMENTO: PINTURA ELETROSTÁTICA|COR: CINZA|FECHO: INCLUSO|REFERÊNCIA: TLBS OU EQUIVALENTE|APLICAÇÃO: TELEFONIA/REDE/CFTV)*VALORES REFERENCIAIS APROXIMADOS</t>
  </si>
  <si>
    <t>MATED-12461</t>
  </si>
  <si>
    <t>CAIXA DE DISTRIBUIÇÃO (TIPO: SOBREPOR|MATERIAL: AÇO|ALTURA: 600MM|LARGURA: 600MM|PROFUNDIDADE*: 135MM|ACABAMENTO: PINTURA ELETROSTÁTICA|COR: CINZA|FECHO: INCLUSO|REFERÊNCIA: TLBS OU EQUIVALENTE|APLICAÇÃO: TELEFONIA/REDE/CFTV)*VALORES REFERENCIAIS APROXIMADOS</t>
  </si>
  <si>
    <t>MATED-12462</t>
  </si>
  <si>
    <t>CAIXA DE DISTRIBUIÇÃO (TIPO: SOBREPOR|MATERIAL: AÇO|ALTURA: 800MM|LARGURA: 800MM|PROFUNDIDADE*: 135MM|ACABAMENTO: PINTURA ELETROSTÁTICA|COR: CINZA|FECHO: INCLUSO|REFERÊNCIA: TLBS OU EQUIVALENTE|APLICAÇÃO: TELEFONIA/REDE/CFTV)*VALORES REFERENCIAIS APROXIMADOS</t>
  </si>
  <si>
    <t>MATED-12005</t>
  </si>
  <si>
    <t xml:space="preserve">CAIXA SUBTERRÂNEA (MATERIAL: FERRO FUNDIDO|TIPO: P20|COMPRIMENTO*: 20CM|LARGURA*: 20CM|ALTURA*: 20CM|TAMPA: INCLUSO|PESO*: 13KG)*VALORES REFERENCIAIS APROXIMADOS  </t>
  </si>
  <si>
    <t>MATED-11922</t>
  </si>
  <si>
    <t>BARRAMENTO COM SUPORTE PARA QUADRO (PADRÃO: DIN|TIPO: NEUTRO/TERRA|POLOS/TERMINAIS: 12)</t>
  </si>
  <si>
    <t>MATED-27246</t>
  </si>
  <si>
    <t>BARRAMENTO PARA QUADRO (PADRÃO: DIN|TIPO: FASE|POLOS/TERMINAIS: 19/M|FASES: TRIFÁSICO|CORRENTE: 80A)</t>
  </si>
  <si>
    <t>MATED-27245</t>
  </si>
  <si>
    <t>BARRAMENTO PARA QUADRO (PADRÃO: DIN|TIPO: FASE|POLOS/TERMINAIS: 28/M|FASES: BIFÁSICO|CORRENTE: 80A)</t>
  </si>
  <si>
    <t>MATED-27242</t>
  </si>
  <si>
    <t>BARRAMENTO PARA QUADRO (PADRÃO: DIN|TIPO: FASE|POLOS/TERMINAIS: 57/METRO|FASES: MONOFÁSICO|CORRENTE: 80A)</t>
  </si>
  <si>
    <t>MATED-17050</t>
  </si>
  <si>
    <t>BASE PARA FUSÍVEL (TIPO: NH00|CLASSE: GL/GG|CORRENTE: 16-160A|TENSÃO: 500V)</t>
  </si>
  <si>
    <t>MATED-17051</t>
  </si>
  <si>
    <t>BASE PARA FUSÍVEL (TIPO: NH1|CLASSE: GL/GG|CORRENTE: 160-250A|TENSÃO: 500V)</t>
  </si>
  <si>
    <t>MATED-17052</t>
  </si>
  <si>
    <t>BASE PARA FUSÍVEL (TIPO: NH2|CLASSE: GL/GG|CORRENTE: 300-400A|TENSÃO: 500V)</t>
  </si>
  <si>
    <t>MATED-17053</t>
  </si>
  <si>
    <t>BASE PARA FUSÍVEL (TIPO: NH3|CLASSE: GL/GG|CORRENTE: 500-630A|TENSÃO: 500V)</t>
  </si>
  <si>
    <t>MATED-19493</t>
  </si>
  <si>
    <t>BOTÃO DE COMANDO (TIPO: COGUMELO|BITOLA: 40MM)</t>
  </si>
  <si>
    <t>MATED-19495</t>
  </si>
  <si>
    <t>BOTÃO DE COMANDO (TIPO: PULSADOR FACEADO|CORES: DIVERSAS|BITOLA: 22MM|CONTATOS: 1NA OU 1NF)</t>
  </si>
  <si>
    <t>MATED-19494</t>
  </si>
  <si>
    <t>BOTÃO DE COMANDO (TIPO: SELETOR 3 POSIÇÕES|BITOLA: 22MM|CONTATOS: 2NA)</t>
  </si>
  <si>
    <t>MATED-19492</t>
  </si>
  <si>
    <t>BOTÃO DE COMANDO (TIPO: SINALEIRO LED|CORES: DIVERSAS|BITOLA: 22MM|TENSÃO: 220V AC)</t>
  </si>
  <si>
    <t>MATED-12007</t>
  </si>
  <si>
    <t>CAIXA DE EQUALIZAÇÃO (TIPO: SOBREPOR|QUANTIDADE DE TERMINAIS: 9|MATERIAL: AÇO|ACABAMENTO: PINTURA EPÓXI|LARGURA*: 350MCM|COMPRIMENTO*: 350MM|PROFUNDIDA*: 170MM|APLICAÇÃO: SISTEMA DE PROTEÇÃO CONTRA DESCARGAS ATMOSFÉRICAS)*VALORES REREFENCIAIS APROXIMADOS</t>
  </si>
  <si>
    <t>MATED-12004</t>
  </si>
  <si>
    <t>CAIXA DE INSPEÇÃO SEM FUNDO (MATERIAL: CONCRETO|LARGURA*: 30CM|COMPRIMENTO*:30CM|ALTURA*: 30CM|TAMPA: NÃO INCLUSO|PESO*: 27KG) *VALORES REFERENCIAIS APROXIMADOS</t>
  </si>
  <si>
    <t>MATED-5539</t>
  </si>
  <si>
    <t>CAIXA DE INSPEÇÃO (MATERIAL: POLIPROPILENO|COR: PRETA|DIÂMETRO*: 300MM|COMPRIMENTO*: 300MM|TAMPA: NÃO INCLUSO|APLICAÇÃO: INSPEÇÃO DE ESGOTO OU SISTEMA DE PROTEÇÃO CONTRA DESCARGAS ATMOSFÉRICAS)*VALORES REREFENCIAIS APROXIMADOS</t>
  </si>
  <si>
    <t>MATED-11831</t>
  </si>
  <si>
    <t>CAIXA DE LIGAÇÃO PARA ELETRODUTO FLEXÍVEL EM PAREDE DE GESSO ACARTONADO(APLICAÇÃO: EMBUTIR [EM DRY-WALL]|MATERIAL: PVC|ALTURA: 4[105MM]|LARGURA: 4[105MM]|PROFUNDIDADE*: 47MM)*VALORES REFERENCIAIS APROXIMADOS</t>
  </si>
  <si>
    <t>MATED-11830</t>
  </si>
  <si>
    <t>CAIXA DE LIGAÇÃO PARA ELETRODUTO FLEXÍVEL EM PAREDE DE GESSO ACARTONADO(APLICAÇÃO: EMBUTIR [EM DRY-WALL]|MATERIAL: PVC|ALTURA: 4[110MM]|LARGURA: 2[63MM]|PROFUNDIDADE*: 47MM)*VALORES REFERENCIAIS APROXIMADOS</t>
  </si>
  <si>
    <t>MATED-11826</t>
  </si>
  <si>
    <t>CAIXA DE LIGAÇÃO PARA ELETRODUTO FLEXÍVEL(APLICAÇÃO: EMBUTIR|MATERIAL: PVC|ALTURA: 4[110MM]|LARGURA: 2[70MM]|PROFUNDIDADE*: 47MM|FORMATO: RETANGULAR)*VALORES REFERENCIAIS APROXIMADOS</t>
  </si>
  <si>
    <t>MATED-11827</t>
  </si>
  <si>
    <t>CAIXA DE LIGAÇÃO PARA ELETRODUTO FLEXÍVEL(APLICAÇÃO: EMBUTIR|MATERIAL: PVC|ALTURA: 4[110MM]|LARGURA: 4[110MM]|PROFUNDIDADE*: 47MM|FORMATO: QUADRADO)*VALORES REFERENCIAIS APROXIMADOS</t>
  </si>
  <si>
    <t>MATED-11829</t>
  </si>
  <si>
    <t>CAIXA DE LIGAÇÃO PARA ELETRODUTO FLEXÍVEL/RÍGIDO COM ANEL DESLIZANTE (APLICAÇÃO: EMBUTIR|MATERIAL: PVC|COMPRIMENTO: 3"[*87MM]|LARGURA: 3"[*87MM]|PROFUNDIDADE*: 50MM|FORMATO: OCTOGONAL)*VALORES REFERENCIAIS APROXIMADOS</t>
  </si>
  <si>
    <t>MATED-16636</t>
  </si>
  <si>
    <t>CAIXA DE LIGAÇÃO PARA ELETRODUTO FLEXÍVEL/RÍGIDO FUNDO FIXO REFORÇADO(APLICAÇÃO: EMBUTIR|MATERIAL: PVC|COMPRIMENTO: 4"[105MM]|LARGURA: 4"[105MM]|PROFUNDIDADE*: 60MM|FORMATO: OCTOGONAL)*VALORES REFERENCIAIS APROXIMADOS</t>
  </si>
  <si>
    <t>MATED-16633</t>
  </si>
  <si>
    <t>CAIXA DE LIGAÇÃO PARA ELETRODUTO FLEXÍVEL/RÍGIDO FUNDO MÓVEL E SUPORTE PARA LAJOTA (APLICAÇÃO: EMBUTIR|MATERIAL: PVC|COMPRIMENTO: 4"[105MM]|LARGURA: 4"[105MM]|PROFUNDIDADE*: 60MM|FORMATO: OCTOGONAL|COMPRIMENTO SUPORTE LAJOTA*: 310MM)*VALORES REFERENCIAIS APROXIMADOS</t>
  </si>
  <si>
    <t>MATED-11828</t>
  </si>
  <si>
    <t>CAIXA DE LIGAÇÃO PARA ELETRODUTO FLEXÍVEL/RÍGIDO FUNDO MÓVEL(APLICAÇÃO: EMBUTIR|MATERIAL: PVC|COMPRIMENTO: 4"[105MM]|LARGURA: 4"[105MM]|PROFUNDIDADE*: 60MM|FORMATO: OCTOGONAL)*VALORES REFERENCIAIS APROXIMADOS</t>
  </si>
  <si>
    <t>MATED-11846</t>
  </si>
  <si>
    <t>CAIXA DE LIGAÇÃO PARA ELETRODUTO ROSCÁVEL(APLICAÇÃO: EMBUTIR|MATERIAL: PVC|ALTURA: 4[110MM]|LARGURA: 2[70MM]|PROFUNDIDADE*: 47MM|FORMATO: RETANGULAR)*VALORES REFERENCIAIS APROXIMADOS</t>
  </si>
  <si>
    <t>MATED-11847</t>
  </si>
  <si>
    <t>CAIXA DE LIGAÇÃO PARA ELETRODUTO ROSCÁVEL(APLICAÇÃO: EMBUTIR|MATERIAL: PVC|ALTURA: 4[110MM]|LARGURA: 4[110MM]|PROFUNDIDADE*: 47MM|FORMATO: QUADRADO)*VALORES REFERENCIAIS APROXIMADOS</t>
  </si>
  <si>
    <t>MATED-12137</t>
  </si>
  <si>
    <t>CAIXA DE PASSAGEM (MATERIAL: AÇO|TIPO: EMBUTIR|COMPRIMENTO*: 152MM|LARGURA*: 152MM|PROFUNDIDADE*: 102MM|ACABAMENTO: PINTURA ELETROSTÁTICA|TAMPA: INCLUSO|REFERÊNCIA: CPE-15 OU EQUIVALENTE)*VALORES REFERENCIAIS APROXIMADOS</t>
  </si>
  <si>
    <t>MATED-12138</t>
  </si>
  <si>
    <t>CAIXA DE PASSAGEM (MATERIAL: AÇO|TIPO: EMBUTIR|COMPRIMENTO*: 202MM|LARGURA*: 202MM|PROFUNDIDADE*: 102MM|ACABAMENTO: PINTURA ELETROSTÁTICA|TAMPA: INCLUSO|REFERÊNCIA: CPE-20 OU EQUIVALENTE)*VALORES REFERENCIAIS APROXIMADOS</t>
  </si>
  <si>
    <t>MATED-5554</t>
  </si>
  <si>
    <t>CAIXA DE PASSAGEM (MATERIAL: AÇO|TIPO: EMBUTIR|COMPRIMENTO*: 302MM|LARGURA*: 302MM|PROFUNDIDADE*: 122MM|ACABAMENTO: PINTURA ELETROSTÁTICA|TAMPA: INCLUSO|REFERÊNCIA: CPE-30 OU EQUIVALENTE)*VALORES REFERENCIAIS APROXIMADOS</t>
  </si>
  <si>
    <t>MATED-11908</t>
  </si>
  <si>
    <t>CAIXA DE PASSAGEM (MATERIAL: AÇO|TIPO: SOBREPOR|COMPRIMENTO*: 102MM|LARGURA*: 102MM|PROFUNDIDADE*: 82MM|ACABAMENTO: PINTURA ELETROSTÁTICA|TAMPA: INCLUSO|REFERÊNCIA: CPS-10 OU EQUIVALENTE)*VALORES REFERENCIAIS APROXIMADOS</t>
  </si>
  <si>
    <t>MATED-12141</t>
  </si>
  <si>
    <t>CAIXA DE PASSAGEM (MATERIAL: AÇO|TIPO: SOBREPOR|COMPRIMENTO*: 152MM|LARGURA*: 152MM|PROFUNDIDADE*: 82MM|ACABAMENTO: PINTURA ELETROSTÁTICA|TAMPA: INCLUSO|REFERÊNCIA: CPS-15 OU EQUIVALENTE)*VALORES REFERENCIAIS APROXIMADOS</t>
  </si>
  <si>
    <t>MATED-12143</t>
  </si>
  <si>
    <t>CAIXA DE PASSAGEM (MATERIAL: AÇO|TIPO: SOBREPOR|COMPRIMENTO*: 202MM|LARGURA*: 202MM|PROFUNDIDADE*: 102MM|ACABAMENTO: PINTURA ELETROSTÁTICA|TAMPA: INCLUSO|REFERÊNCIA: CPS-20 OU EQUIVALENTE)*VALORES REFERENCIAIS APROXIMADOS</t>
  </si>
  <si>
    <t>MATED-11909</t>
  </si>
  <si>
    <t>CAIXA DE PASSAGEM (MATERIAL: AÇO|TIPO: SOBREPOR|COMPRIMENTO*: 252MM|LARGURA*: 252MM|PROFUNDIDADE*: 102MM|ACABAMENTO: PINTURA ELETROSTÁTICA|TAMPA: INCLUSO|REFERÊNCIA: CPS-25 OU EQUIVALENTE)*VALORES REFERENCIAIS APROXIMADOS</t>
  </si>
  <si>
    <t>MATED-12144</t>
  </si>
  <si>
    <t>CAIXA DE PASSAGEM (MATERIAL: AÇO|TIPO: SOBREPOR|COMPRIMENTO*: 302MM|LARGURA*: 302MM|PROFUNDIDADE*: 122MM|ACABAMENTO: PINTURA ELETROSTÁTICA|TAMPA: INCLUSO|REFERÊNCIA: CPS-30 OU EQUIVALENTE)*VALORES REFERENCIAIS APROXIMADOS</t>
  </si>
  <si>
    <t>MATED-12139</t>
  </si>
  <si>
    <t>CAIXA DE PASSAGEM PARA PISO (MATERIAL: ALUMÍNIO|TAMPA: REVERSÍVEL [ANTIDERRAPANTE OU LISA]|DIMENSÃO: (100X100X60)MM)|ACESSÓRIOS: INCLUSOS)</t>
  </si>
  <si>
    <t>MATED-12140</t>
  </si>
  <si>
    <t>CAIXA DE PASSAGEM PARA PISO (MATERIAL: ALUMÍNIO|TAMPA: REVERSÍVEL [ANTIDERRAPANTE OU LISA]|DIMENSÃO: (200X200X100)MM|ACESSÓRIOS: INCLUSOS)</t>
  </si>
  <si>
    <t>MATED-12321</t>
  </si>
  <si>
    <t>CAIXA DE PASSAGEM PARA PISO (MATERIAL: ALUMÍNIO|TAMPA: REVERSÍVEL [ANTIDERRAPANTE OU LISA]|DIMENSÃO: (300X300X120)MM|ACESSÓRIOS: INCLUSOS)</t>
  </si>
  <si>
    <t>MATED-12322</t>
  </si>
  <si>
    <t>CAIXA DE PASSAGEM PARA PISO (MATERIAL: ALUMÍNIO|TAMPA: REVERSÍVEL [ANTIDERRAPANTE OU LISA]|DIMENSÃO: (400X400X200)MM|ACESSÓRIOS: INCLUSOS)</t>
  </si>
  <si>
    <t>MATED-16637</t>
  </si>
  <si>
    <t>PROLONGADOR PARA CAIXA DE LIGAÇÃO PARA ELETRODUTO FLEXÍVEL/RÍGIDO FUNDO MÓVEL (APLICAÇÃO: EMBUTIR|MATERIAL: PVC|COMPRIMENTO: 4"[105MM]|LARGURA: 4"[105MM]|PROFUNDIDADE*: 60MM|FORMATO: OCTOGONAL)*VALORES REFERENCIAIS APROXIMADOS</t>
  </si>
  <si>
    <t>MATED-13055</t>
  </si>
  <si>
    <t>CAIXA ESTANQUE (APLICAÇÃO: EMBUTIR|MATERIAL: PVC|ALTURA: 4"[110MM]|LARGURA: 2"[70MM]|PROFUNDIDADE*: 47MM|FORMATO: RETANGULAR)*VALORES REFERENCIAIS APROXIMADOS</t>
  </si>
  <si>
    <t>MATED-12933</t>
  </si>
  <si>
    <t>CAIXA PARA MEDIÇÃO (APLICAÇÃO: CAIXA MODULAR PARA DISJUNTOR E/OU TRANSFORMADORES DE CORRENTE|TIPO: CM-10|MATERIAL: AÇO|ACABAMENTO: PINTURA ELETROSTÁTICA|DIMENSÕES: 100X60X40CM|NORMA: CEMIG|DISJUNTOR: NÃO INCLUSO)</t>
  </si>
  <si>
    <t>MATED-12928</t>
  </si>
  <si>
    <t>CAIXA PARA MEDIÇÃO (APLICAÇÃO: CAIXA MODULAR PARA DISJUNTOR E/OU TRANSFORMADORES DE CORRENTE|TIPO: CM-18|MATERIAL: AÇO|ACABAMENTO: PINTURA ELETROSTÁTICA|DIMENSÕES: 120X60X40CM|NORMA: CEMIG|DISJUNTOR: NÃO INCLUSO)</t>
  </si>
  <si>
    <t>MATED-20652</t>
  </si>
  <si>
    <t>CAIXA PARA MEDIÇÃO (APLICAÇÃO: CAIXA MODULAR PARA DISJUNTOR E/OU TRANSFORMADORES DE CORRENTE|TIPO: CM-9|MATERIAL: AÇO|ACABAMENTO: PINTURA ELETROSTÁTICA|DIMENSÕES: 100X60X40CM|NORMA: CEMIG|DISJUNTOR: NÃO INCLUSO)</t>
  </si>
  <si>
    <t>MATED-12935</t>
  </si>
  <si>
    <t>CAIXA PARA MEDIÇÃO (APLICAÇÃO: CAIXA PARA DOIS MEDIDORES POLIFÁSICOS E CHAVE DE AFERIÇÃO|TIPO: CM-4|MATERIAL: AÇO|ACABAMENTO: PINTURA ELETROSTÁTICA|DIMENSÕES: 57X49X26CM|NORMA: CEMIG|DISJUNTOR: NÃO INCLUSO)</t>
  </si>
  <si>
    <t>MATED-12929</t>
  </si>
  <si>
    <t>CAIXA PARA MEDIÇÃO (APLICAÇÃO: MEDIDOR DE ENERGIA, DO DISJUNTOR E DOS TRANSFORMADORES DE CORRENTE [TC]|TIPO: CM-3|MATERIAL: AÇO|ACABAMENTO: PINTURA ELETROSTÁTICA|DIMENSÕES: 55X60X25CM|NORMA: CEMIG|DISJUNTOR: NÃO INCLUSO|LEITOR PARA VIA PÚBLICA (LVP): SIM)</t>
  </si>
  <si>
    <t>MATED-13023</t>
  </si>
  <si>
    <t>CAIXA PARA MEDIÇÃO (APLICAÇÃO: MEDIDOR DE ENERGIA E DO DISJUNTOR POLIFÁSICA|TIPO: CM-14|MATERIAL: AÇO|ACABAMENTO: PINTURA ELETROSTÁTICA|DIMENSÕES: 46X34X21CM|NORMA: CEMIG|DISJUNTOR: NÃO INCLUSO|LEITOR PARA VIA PÚBLICA (LVP): SIM)</t>
  </si>
  <si>
    <t>MATED-20651</t>
  </si>
  <si>
    <t>CAIXA PARA MEDIÇÃO (APLICAÇÃO: MEDIDOR DE ENERGIA E DO DISJUNTOR POLIFÁSICA|TIPO: CM-19|MATERIAL: AÇO|ACABAMENTO: PINTURA ELETROSTÁTICA|DIMENSÕES: 54X60X24CM|NORMA: CEMIG|DISJUNTOR: NÃO INCLUSO)</t>
  </si>
  <si>
    <t>MATED-12927</t>
  </si>
  <si>
    <t>CAIXA PARA MEDIÇÃO (APLICAÇÃO: MEDIDOR DE ENERGIA E DO DISJUNTOR POLIFÁSICA|TIPO: CM-2|MATERIAL: AÇO|ACABAMENTO: PINTURA ELETROSTÁTICA|DIMENSÕES: 46X35X21CM|NORMA: CEMIG|DISJUNTOR: NÃO INCLUSO)</t>
  </si>
  <si>
    <t>MATED-28594</t>
  </si>
  <si>
    <t>CAIXA PARA MEDIÇÃO (APLICAÇÃO: PROTEÇÃO GERAL|TIPO: CM-8|MATERIAL: AÇO|ACABAMENTO: PINTURA ELETROSTÁTICA|DIMENSÕES: 46X34X21CM|NORMA: CEMIG|DISJUNTOR: NÃO INCLUSO|LEITOR PARA VIA PÚBLICA (LVP): NÃO)</t>
  </si>
  <si>
    <t>MATED-19473</t>
  </si>
  <si>
    <t>CONTATOR (TIPO: TRIPOLAR|CORRENTE: 12A|CLASSE: AC-3|TENSÃO: 220V|CONTATOS: 1NA OU 1NF)</t>
  </si>
  <si>
    <t>MATED-19474</t>
  </si>
  <si>
    <t>CONTATOR (TIPO: TRIPOLAR|CORRENTE: 16A|CLASSE: AC-3|TENSÃO: 220V|CONTATOS: 1NA OU 1NF)</t>
  </si>
  <si>
    <t>MATED-19475</t>
  </si>
  <si>
    <t>CONTATOR (TIPO: TRIPOLAR|CORRENTE: 25A|CLASSE: AC-3|TENSÃO: 220V|CONTATOS: 1NA OU 1NF)</t>
  </si>
  <si>
    <t>MATED-19476</t>
  </si>
  <si>
    <t>CONTATOR (TIPO: TRIPOLAR|CORRENTE: 32A|CLASSE: AC-3|TENSÃO: 220V|CONTATOS: 1NA OU 1NF)</t>
  </si>
  <si>
    <t>MATED-19471</t>
  </si>
  <si>
    <t>CONTATOR (TIPO: TRIPOLAR|CORRENTE: 7A|CLASSE: AC-3|TENSÃO: 220V|CONTATOS: 1NA OU 1NF)</t>
  </si>
  <si>
    <t>MATED-19472</t>
  </si>
  <si>
    <t>CONTATOR (TIPO: TRIPOLAR|CORRENTE: 9A|CLASSE: AC-3|TENSÃO: 220V|CONTATOS: 1NA OU 1NF)</t>
  </si>
  <si>
    <t>MATED-17021</t>
  </si>
  <si>
    <t>DISPOSITIVO (TIPO: DPS CLASSE I/II MONOPOLAR|TENSÃO: 175V/275V|CAPACIDADE MÁXIMA DE CURTO: 20KA)</t>
  </si>
  <si>
    <t>MATED-17022</t>
  </si>
  <si>
    <t>DISPOSITIVO (TIPO: DPS CLASSE I/II MONOPOLAR|TENSÃO: 175V/275V|CAPACIDADE MÁXIMA DE CURTO: 45KA)</t>
  </si>
  <si>
    <t>MATED-17023</t>
  </si>
  <si>
    <t>DISPOSITIVO (TIPO: DPS CLASSE I/II MONOPOLAR|TENSÃO: 175V/275V|CAPACIDADE MÁXIMA DE CURTO: 60KA)</t>
  </si>
  <si>
    <t>MATED-17059</t>
  </si>
  <si>
    <t>FUSÍVEL (TIPO: DIAZED|CLASSE: GL/GG|CORRENTE: 10A|TAMANHO: DII|TENSÃO: 500V)</t>
  </si>
  <si>
    <t>MATED-17060</t>
  </si>
  <si>
    <t>FUSÍVEL (TIPO: DIAZED|CLASSE: GL/GG|CORRENTE: 16A|TAMANHO: DII|TENSÃO: 500V)</t>
  </si>
  <si>
    <t>MATED-17056</t>
  </si>
  <si>
    <t>FUSÍVEL (TIPO: DIAZED|CLASSE: GL/GG|CORRENTE: 2A|TAMANHO: DII|TENSÃO: 500V)</t>
  </si>
  <si>
    <t>MATED-17061</t>
  </si>
  <si>
    <t>FUSÍVEL (TIPO: DIAZED|CLASSE: GL/GG|CORRENTE: 20A|TAMANHO: DII|TENSÃO: 500V)</t>
  </si>
  <si>
    <t>MATED-17062</t>
  </si>
  <si>
    <t>FUSÍVEL (TIPO: DIAZED|CLASSE: GL/GG|CORRENTE: 25A|TAMANHO: DII|TENSÃO: 500V)</t>
  </si>
  <si>
    <t>MATED-12078</t>
  </si>
  <si>
    <t>FUSÍVEL (TIPO: DIAZED|CLASSE: GL/GG|CORRENTE: 35A|TAMANHO: DIII|TENSÃO: 500V)</t>
  </si>
  <si>
    <t>MATED-17057</t>
  </si>
  <si>
    <t>FUSÍVEL (TIPO: DIAZED|CLASSE: GL/GG|CORRENTE: 4A|TAMANHO: DII|TENSÃO: 500V)</t>
  </si>
  <si>
    <t>MATED-17063</t>
  </si>
  <si>
    <t>FUSÍVEL (TIPO: DIAZED|CLASSE: GL/GG|CORRENTE: 50A|TAMANHO: DIII|TENSÃO: 500V)</t>
  </si>
  <si>
    <t>MATED-17058</t>
  </si>
  <si>
    <t>FUSÍVEL (TIPO: DIAZED|CLASSE: GL/GG|CORRENTE: 6A|TAMANHO: DII|TENSÃO: 500V)</t>
  </si>
  <si>
    <t>MATED-12126</t>
  </si>
  <si>
    <t>FUSÍVEL (TIPO: DIAZED|CLASSE: GL/GG|CORRENTE: 63A|TAMANHO: DIII|TENSÃO: 500V)</t>
  </si>
  <si>
    <t>MATED-17065</t>
  </si>
  <si>
    <t>FUSÍVEL (TIPO: NH|CLASSE: GL/GG|CORRENTE: 10A|TAMANHO: 00|TENSÃO: 500V)</t>
  </si>
  <si>
    <t>MATED-17073</t>
  </si>
  <si>
    <t>FUSÍVEL (TIPO: NH|CLASSE: GL/GG|CORRENTE: 100A|TAMANHO: 00|TENSÃO: 500V)</t>
  </si>
  <si>
    <t>MATED-17078</t>
  </si>
  <si>
    <t>FUSÍVEL (TIPO: NH|CLASSE: GL/GG|CORRENTE: 100A|TAMANHO: 1|TENSÃO: 500V)</t>
  </si>
  <si>
    <t>MATED-17074</t>
  </si>
  <si>
    <t>FUSÍVEL (TIPO: NH|CLASSE: GL/GG|CORRENTE: 125A|TAMANHO: 00|TENSÃO: 500V)</t>
  </si>
  <si>
    <t>MATED-17079</t>
  </si>
  <si>
    <t>FUSÍVEL (TIPO: NH|CLASSE: GL/GG|CORRENTE: 125A|TAMANHO: 1|TENSÃO: 500V)</t>
  </si>
  <si>
    <t>MATED-17066</t>
  </si>
  <si>
    <t>FUSÍVEL (TIPO: NH|CLASSE: GL/GG|CORRENTE: 16A|TAMANHO: 00|TENSÃO: 500V)</t>
  </si>
  <si>
    <t>MATED-17080</t>
  </si>
  <si>
    <t>FUSÍVEL (TIPO: NH|CLASSE: GL/GG|CORRENTE: 160A|TAMANHO: 1|TENSÃO: 500V)</t>
  </si>
  <si>
    <t>MATED-17067</t>
  </si>
  <si>
    <t>FUSÍVEL (TIPO: NH|CLASSE: GL/GG|CORRENTE: 20A|TAMANHO: 00|TENSÃO: 500V)</t>
  </si>
  <si>
    <t>MATED-17081</t>
  </si>
  <si>
    <t>FUSÍVEL (TIPO: NH|CLASSE: GL/GG|CORRENTE: 200A|TAMANHO: 1|TENSÃO: 500V)</t>
  </si>
  <si>
    <t>MATED-17082</t>
  </si>
  <si>
    <t>FUSÍVEL (TIPO: NH|CLASSE: GL/GG|CORRENTE: 224A|TAMANHO: 1|TENSÃO: 500V)</t>
  </si>
  <si>
    <t>MATED-17068</t>
  </si>
  <si>
    <t>FUSÍVEL (TIPO: NH|CLASSE: GL/GG|CORRENTE: 25A|TAMANHO: 00|TENSÃO: 500V)</t>
  </si>
  <si>
    <t>MATED-17083</t>
  </si>
  <si>
    <t>FUSÍVEL (TIPO: NH|CLASSE: GL/GG|CORRENTE: 250A|TAMANHO: 1|TENSÃO: 500V)</t>
  </si>
  <si>
    <t>MATED-17086</t>
  </si>
  <si>
    <t>FUSÍVEL (TIPO: NH|CLASSE: GL/GG|CORRENTE: 250A|TAMANHO: 2|TENSÃO: 500V)</t>
  </si>
  <si>
    <t>MATED-17087</t>
  </si>
  <si>
    <t>FUSÍVEL (TIPO: NH|CLASSE: GL/GG|CORRENTE: 315A|TAMANHO: 2|TENSÃO: 500V)</t>
  </si>
  <si>
    <t>MATED-17069</t>
  </si>
  <si>
    <t>FUSÍVEL (TIPO: NH|CLASSE: GL/GG|CORRENTE: 35A|TAMANHO: 00|TENSÃO: 500V)</t>
  </si>
  <si>
    <t>MATED-17088</t>
  </si>
  <si>
    <t>FUSÍVEL (TIPO: NH|CLASSE: GL/GG|CORRENTE: 355A|TAMANHO: 2|TENSÃO: 500V)</t>
  </si>
  <si>
    <t>MATED-17089</t>
  </si>
  <si>
    <t>FUSÍVEL (TIPO: NH|CLASSE: GL/GG|CORRENTE: 400A|TAMANHO: 2|TENSÃO: 500V)</t>
  </si>
  <si>
    <t>MATED-17090</t>
  </si>
  <si>
    <t>FUSÍVEL (TIPO: NH|CLASSE: GL/GG|CORRENTE: 400A|TAMANHO: 3|TENSÃO: 500V)</t>
  </si>
  <si>
    <t>MATED-17091</t>
  </si>
  <si>
    <t>FUSÍVEL (TIPO: NH|CLASSE: GL/GG|CORRENTE: 425A|TAMANHO: 3|TENSÃO: 500V)</t>
  </si>
  <si>
    <t>MATED-17070</t>
  </si>
  <si>
    <t>FUSÍVEL (TIPO: NH|CLASSE: GL/GG|CORRENTE: 50A|TAMANHO: 00|TENSÃO: 500V)</t>
  </si>
  <si>
    <t>MATED-17092</t>
  </si>
  <si>
    <t>FUSÍVEL (TIPO: NH|CLASSE: GL/GG|CORRENTE: 500A|TAMANHO: 3|TENSÃO: 500V)</t>
  </si>
  <si>
    <t>MATED-17064</t>
  </si>
  <si>
    <t>FUSÍVEL (TIPO: NH|CLASSE: GL/GG|CORRENTE: 6A|TAMANHO: 00|TENSÃO: 500V)</t>
  </si>
  <si>
    <t>MATED-16977</t>
  </si>
  <si>
    <t>FUSÍVEL (TIPO: NH|CLASSE: GL/GG|CORRENTE: 63A|TAMANHO: 00|TENSÃO: 500V)</t>
  </si>
  <si>
    <t>MATED-17093</t>
  </si>
  <si>
    <t>FUSÍVEL (TIPO: NH|CLASSE: GL/GG|CORRENTE: 630A|TAMANHO: 3|TENSÃO: 500V)</t>
  </si>
  <si>
    <t>MATED-17072</t>
  </si>
  <si>
    <t>FUSÍVEL (TIPO: NH|CLASSE: GL/GG|CORRENTE: 80A|TAMANHO: 00|TENSÃO: 500V)</t>
  </si>
  <si>
    <t>MATED-17054</t>
  </si>
  <si>
    <t>PORTA FUSÍVEL (TIPO: DIAZED|CLASSE: GL/GG|CORRENTE: 2-25A|TENSÃO: 500V)</t>
  </si>
  <si>
    <t>MATED-17055</t>
  </si>
  <si>
    <t>PORTA FUSÍVEL (TIPO: DIAZED|CLASSE: GL/GG|CORRENTE: 35-63A|TENSÃO: 500V)</t>
  </si>
  <si>
    <t>MATED-18002</t>
  </si>
  <si>
    <t>PORTA-DOCUMENTOS (TAMANHO: A4|APLICAÇÃO: QUADRO ELÉTRICO|FITA DUPLA-FACE: INCLUSO)</t>
  </si>
  <si>
    <t>MATED-17529</t>
  </si>
  <si>
    <t>QUADRO DE COMANDO (MEDIDAS: 100X60X25CM|MATERIAL: CHAPA METÁLICA|FECHOS: 2|TIPO: SOBREPOR)</t>
  </si>
  <si>
    <t>MATED-17530</t>
  </si>
  <si>
    <t>QUADRO DE COMANDO (MEDIDAS: 120X80X25CM|MATERIAL: CHAPA METÁLICA|FECHOS: 2|TIPO: SOBREPOR)</t>
  </si>
  <si>
    <t>MATED-17521</t>
  </si>
  <si>
    <t>QUADRO DE COMANDO (MEDIDAS: 40X30X20CM|MATERIAL: CHAPA METÁLICA|FECHOS: 1|TIPO: SOBREPOR)</t>
  </si>
  <si>
    <t>MATED-17522</t>
  </si>
  <si>
    <t>QUADRO DE COMANDO (MEDIDAS: 40X40X20CM|MATERIAL: CHAPA METÁLICA|FECHOS: 1|TIPO: SOBREPOR)</t>
  </si>
  <si>
    <t>MATED-17523</t>
  </si>
  <si>
    <t>QUADRO DE COMANDO (MEDIDAS: 50X40X20CM|MATERIAL: CHAPA METÁLICA|FECHOS: 1|TIPO: SOBREPOR)</t>
  </si>
  <si>
    <t>MATED-17524</t>
  </si>
  <si>
    <t>QUADRO DE COMANDO (MEDIDAS: 50X50X20CM|MATERIAL: CHAPA METÁLICA|FECHOS: 1|TIPO: SOBREPOR)</t>
  </si>
  <si>
    <t>MATED-17525</t>
  </si>
  <si>
    <t>QUADRO DE COMANDO (MEDIDAS: 60X40X20CM|MATERIAL: CHAPA METÁLICA|FECHOS: 1|TIPO: SOBREPOR)</t>
  </si>
  <si>
    <t>MATED-17526</t>
  </si>
  <si>
    <t>QUADRO DE COMANDO (MEDIDAS: 60X50X20CM|MATERIAL: CHAPA METÁLICA|FECHOS: 1|TIPO: SOBREPOR)</t>
  </si>
  <si>
    <t>MATED-17527</t>
  </si>
  <si>
    <t>QUADRO DE COMANDO (MEDIDAS: 60X60X20CM|MATERIAL: CHAPA METÁLICA|FECHOS: 1|TIPO: SOBREPOR)</t>
  </si>
  <si>
    <t>MATED-17528</t>
  </si>
  <si>
    <t>QUADRO DE COMANDO (MEDIDAS: 80X60X20CM|MATERIAL: CHAPA METÁLICA|FECHOS: 1|TIPO: SOBREPOR)</t>
  </si>
  <si>
    <t>MATED-12305</t>
  </si>
  <si>
    <t>QUADRO DE COMANDO PARA BOMBA P = 0,5 CV RECALQUE - IPRM</t>
  </si>
  <si>
    <t>MATED-12291</t>
  </si>
  <si>
    <t>QUADRO DE COMANDO PARA BOMBA P = 1,0 CV RECALQUE - IPRM</t>
  </si>
  <si>
    <t>MATED-12257</t>
  </si>
  <si>
    <t>QUADRO DE COMANDO PARA BOMBA P = 1,5 CV RECALQUE - IPRM</t>
  </si>
  <si>
    <t>MATED-12293</t>
  </si>
  <si>
    <t>QUADRO DE COMANDO PARA BOMBA P = 2,0 CV RECALQUE - IPRM</t>
  </si>
  <si>
    <t>MATED-12294</t>
  </si>
  <si>
    <t>QUADRO DE COMANDO PARA BOMBA P = 2,5 CV RECALQUE - IPRM</t>
  </si>
  <si>
    <t>MATED-12297</t>
  </si>
  <si>
    <t>QUADRO DE COMANDO PARA BOMBA P = 3,0 CV RECALQUE - IPRM</t>
  </si>
  <si>
    <t>MATED-17095</t>
  </si>
  <si>
    <t>QUADRO DE DISTRIBUIÇÃO (CAPACIDADE: 12 DISJUNTORES DIN|MATERIAL: PVC|BARRAMENTO NÃO INCLUSO|TIPO: EMBUTIR)</t>
  </si>
  <si>
    <t>MATED-17098</t>
  </si>
  <si>
    <t>QUADRO DE DISTRIBUIÇÃO (CAPACIDADE: 12 DISJUNTORES DIN|MATERIAL: PVC|BARRAMENTO NÃO INCLUSO|TIPO: SOBREPOR)</t>
  </si>
  <si>
    <t>MATED-17100</t>
  </si>
  <si>
    <t>QUADRO DE DISTRIBUIÇÃO (CAPACIDADE: 16 DISJUNTORES DIN|MATERIAL: CHAPA METÁLICA|BARRAMENTO: 100A TRIFASICO-INCLUSO|TIPO: EMBUTIR)</t>
  </si>
  <si>
    <t>MATED-17108</t>
  </si>
  <si>
    <t>QUADRO DE DISTRIBUIÇÃO (CAPACIDADE: 16 DISJUNTORES DIN|MATERIAL: CHAPA METÁLICA|BARRAMENTO: 100A TRIFASICO-INCLUSO|TIPO: SOBREPOR)</t>
  </si>
  <si>
    <t>MATED-11924</t>
  </si>
  <si>
    <t>QUADRO DE DISTRIBUIÇÃO (CAPACIDADE: 16 DISJUNTORES DIN|MATERIAL: PVC|BARRAMENTO NÃO INCLUSO|TIPO: EMBUTIR)</t>
  </si>
  <si>
    <t>MATED-17099</t>
  </si>
  <si>
    <t>QUADRO DE DISTRIBUIÇÃO (CAPACIDADE: 16 DISJUNTORES DIN|MATERIAL: PVC|BARRAMENTO NÃO INCLUSO|TIPO: SOBREPOR)</t>
  </si>
  <si>
    <t>MATED-17109</t>
  </si>
  <si>
    <t>QUADRO DE DISTRIBUIÇÃO (CAPACIDADE: 24 DISJUNTORES DIN|MATERIAL: CHAPA METÁLICA|BARRAMENTO: 100A TRIFASICO-INCLUSO|TIPO: SOBREPOR)</t>
  </si>
  <si>
    <t>MATED-17103</t>
  </si>
  <si>
    <t>QUADRO DE DISTRIBUIÇÃO (CAPACIDADE: 24 DISJUNTORES DIN|MATERIAL: CHAPA METÁLICA|BARRAMENTO: 150A TRIFASICO-INCLUSO|TIPO: EMBUTIR)</t>
  </si>
  <si>
    <t>MATED-17112</t>
  </si>
  <si>
    <t>QUADRO DE DISTRIBUIÇÃO (CAPACIDADE: 24 DISJUNTORES DIN|MATERIAL: CHAPA METÁLICA|BARRAMENTO: 150A TRIFASICO-INCLUSO|TIPO: SOBREPOR)</t>
  </si>
  <si>
    <t>MATED-17101</t>
  </si>
  <si>
    <t>QUADRO DE DISTRIBUIÇÃO (CAPACIDADE: 34 DISJUNTORES DIN|MATERIAL: CHAPA METÁLICA|BARRAMENTO: 100A TRIFASICO-INCLUSO|TIPO: EMBUTIR)</t>
  </si>
  <si>
    <t>MATED-17110</t>
  </si>
  <si>
    <t>QUADRO DE DISTRIBUIÇÃO (CAPACIDADE: 34 DISJUNTORES DIN|MATERIAL: CHAPA METÁLICA|BARRAMENTO: 100A TRIFASICO-INCLUSO|TIPO: SOBREPOR)</t>
  </si>
  <si>
    <t>MATED-17104</t>
  </si>
  <si>
    <t>QUADRO DE DISTRIBUIÇÃO (CAPACIDADE: 34 DISJUNTORES DIN|MATERIAL: CHAPA METÁLICA|BARRAMENTO: 150A TRIFASICO-INCLUSO|TIPO: EMBUTIR)</t>
  </si>
  <si>
    <t>MATED-17114</t>
  </si>
  <si>
    <t>QUADRO DE DISTRIBUIÇÃO (CAPACIDADE: 34 DISJUNTORES DIN|MATERIAL: CHAPA METÁLICA|BARRAMENTO: 150A TRIFASICO-INCLUSO|TIPO: SOBREPOR)</t>
  </si>
  <si>
    <t>MATED-17094</t>
  </si>
  <si>
    <t>QUADRO DE DISTRIBUIÇÃO (CAPACIDADE: 4 DISJUNTORES DIN|MATERIAL: PVC|BARRAMENTO NÃO INCLUSO|TIPO: EMBUTIR)</t>
  </si>
  <si>
    <t>MATED-14407</t>
  </si>
  <si>
    <t>QUADRO DE DISTRIBUIÇÃO (CAPACIDADE: 4 DISJUNTORES DIN|MATERIAL: PVC|BARRAMENTO NÃO INCLUSO|TIPO: SOBREPOR)</t>
  </si>
  <si>
    <t>MATED-17102</t>
  </si>
  <si>
    <t>QUADRO DE DISTRIBUIÇÃO (CAPACIDADE: 44 DISJUNTORES DIN|MATERIAL: CHAPA METÁLICA|BARRAMENTO: 100A TRIFASICO-INCLUSO|TIPO: EMBUTIR)</t>
  </si>
  <si>
    <t>MATED-17111</t>
  </si>
  <si>
    <t>QUADRO DE DISTRIBUIÇÃO (CAPACIDADE: 44 DISJUNTORES DIN|MATERIAL: CHAPA METÁLICA|BARRAMENTO: 100A TRIFASICO-INCLUSO|TIPO: SOBREPOR)</t>
  </si>
  <si>
    <t>MATED-17105</t>
  </si>
  <si>
    <t>QUADRO DE DISTRIBUIÇÃO (CAPACIDADE: 44 DISJUNTORES DIN|MATERIAL: CHAPA METÁLICA|BARRAMENTO: 150A TRIFASICO-INCLUSO|TIPO: EMBUTIR)</t>
  </si>
  <si>
    <t>MATED-17115</t>
  </si>
  <si>
    <t>QUADRO DE DISTRIBUIÇÃO (CAPACIDADE: 44 DISJUNTORES DIN|MATERIAL: CHAPA METÁLICA|BARRAMENTO: 150A TRIFASICO-INCLUSO|TIPO: SOBREPOR)</t>
  </si>
  <si>
    <t>MATED-17106</t>
  </si>
  <si>
    <t>QUADRO DE DISTRIBUIÇÃO (CAPACIDADE: 56 DISJUNTORES DIN|MATERIAL: CHAPA METÁLICA|BARRAMENTO: 225A TRIFASICO-INCLUSO|TIPO: EMBUTIR)</t>
  </si>
  <si>
    <t>MATED-17116</t>
  </si>
  <si>
    <t>QUADRO DE DISTRIBUIÇÃO (CAPACIDADE: 56 DISJUNTORES DIN|MATERIAL: CHAPA METÁLICA|BARRAMENTO: 225A TRIFASICO-INCLUSO|TIPO: SOBREPOR)</t>
  </si>
  <si>
    <t>MATED-17107</t>
  </si>
  <si>
    <t>QUADRO DE DISTRIBUIÇÃO (CAPACIDADE: 70 DISJUNTORES DIN|MATERIAL: CHAPA METÁLICA|BARRAMENTO: 225A TRIFASICO-INCLUSO|TIPO: EMBUTIR)</t>
  </si>
  <si>
    <t>MATED-17117</t>
  </si>
  <si>
    <t>QUADRO DE DISTRIBUIÇÃO (CAPACIDADE: 70 DISJUNTORES DIN|MATERIAL: CHAPA METÁLICA|BARRAMENTO: 225A TRIFASICO-INCLUSO|TIPO: SOBREPOR)</t>
  </si>
  <si>
    <t>MATED-11923</t>
  </si>
  <si>
    <t>QUADRO DE DISTRIBUIÇÃO (CAPACIDADE: 8 DISJUNTORES DIN|MATERIAL: PVC|BARRAMENTO NÃO INCLUSO|TIPO: EMBUTIR)</t>
  </si>
  <si>
    <t>MATED-17097</t>
  </si>
  <si>
    <t>QUADRO DE DISTRIBUIÇÃO (CAPACIDADE: 8 DISJUNTORES DIN|MATERIAL: PVC|BARRAMENTO NÃO INCLUSO|TIPO: SOBREPOR)</t>
  </si>
  <si>
    <t>MATED-12279</t>
  </si>
  <si>
    <t>QUADRO DE DISTRIBUIÇÃO PARA 20 MÓDULOS COM BARRAMENTO E CHAVE - IPRM</t>
  </si>
  <si>
    <t>MATED-12283</t>
  </si>
  <si>
    <t>QUADRO DE DISTRIBUIÇÃO PARA 24 MÓDULOS COM BARRAMENTO E CHAVE - IPRM</t>
  </si>
  <si>
    <t>MATED-12304</t>
  </si>
  <si>
    <t>QUADRO DE DISTRIBUIÇÃO PARA 36 MÓDULOS COM BARRAMENTO E CHAVE - IPRM</t>
  </si>
  <si>
    <t>MATED-12287</t>
  </si>
  <si>
    <t>QUADRO DE DISTRIBUIÇÃO PARA 42 MÓDULOS COM BARRAMENTO E CHAVE - IPRM</t>
  </si>
  <si>
    <t>MATED-12289</t>
  </si>
  <si>
    <t>QUADRO DE DISTRIBUIÇÃO PARA 50 MÓDULOS COM BARRAMENTO E CHAVE - IPRM</t>
  </si>
  <si>
    <t>MATED-12282</t>
  </si>
  <si>
    <t>QUADRO DE DISTRIBUIÇÃO PARA 8 MÓDULOS COM BARRAMENTO E CHAVE - IPRM</t>
  </si>
  <si>
    <t>MATED-13045</t>
  </si>
  <si>
    <t>QUADRO DE FORÇA PARA MOTOR DE 3,0 CV, 220V, TRIFÁSICO, CONTENDO DISPOSITIVO PARA PARTIDA MANUAL E AUTOMÁTICA ATRAVÉS DE PRESSOSTATO E SAÍDA PARA ALARME DE BOMBA EM FUNCIONAMENTO - IPRM</t>
  </si>
  <si>
    <t>MATED-17644</t>
  </si>
  <si>
    <t>TRILHO PARA FIXAÇÃO DE DISJUNTORES (MATERIAL: AÇO|MEDIDAS: 35X7,5MM|TIPO: PERFURADO|PADRÃO: DIN)</t>
  </si>
  <si>
    <t>MATED-11256</t>
  </si>
  <si>
    <t>CAL HIDRATADA (TIPO: CH-III)</t>
  </si>
  <si>
    <t>MATED-11443</t>
  </si>
  <si>
    <t>CAL HIDRATADA (TIPO: ESPECIAL|APLICAÇÃO: PINTURA)</t>
  </si>
  <si>
    <t>MATED-8961</t>
  </si>
  <si>
    <t>FIXADOR DE CAL (CONTEÚDO: 150 ML)</t>
  </si>
  <si>
    <t>MATED-12098</t>
  </si>
  <si>
    <t>CAIXA PARA CANALETA (MATERIAL: PVC|APLICAÇÃO: TOMADA OU INTERRUPTOR PARA CANALETA SISTEMA "X" OU EQUIVALENTE|LINHA: SOBREPOR|DIMENSÃO: 4"X2" [115MMX72MM]|ESPESSURA: 41MM|TAMPA: NÃO INCLUSO)</t>
  </si>
  <si>
    <t>MATED-17645</t>
  </si>
  <si>
    <t>CANALETA PARA PASSAGEM DE CABOS (MATERIAL: PVC|MEDIDAS: 30X30MM|TIPO: RECORTE ABERTO)</t>
  </si>
  <si>
    <t>MATED-17646</t>
  </si>
  <si>
    <t>CANALETA PARA PASSAGEM DE CABOS (MATERIAL: PVC|MEDIDAS: 30X50MM|TIPO: RECORTE ABERTO)</t>
  </si>
  <si>
    <t>MATED-17647</t>
  </si>
  <si>
    <t>CANALETA PARA PASSAGEM DE CABOS (MATERIAL: PVC|MEDIDAS: 50X50MM|TIPO: RECORTE ABERTO)</t>
  </si>
  <si>
    <t>MATED-11865</t>
  </si>
  <si>
    <t>CANALETA PARA PASSAGEM DE CABOS (MATERIAL: PVC|MEDIDAS: 20X10MM|TIPO: RECORTE FECHADO|REFERÊNCIA: SISTEMA "X" OU EQUIVALENTE)</t>
  </si>
  <si>
    <t>MATED-11866</t>
  </si>
  <si>
    <t>CANALETA PARA PASSAGEM DE CABOS (MATERIAL: PVC|MEDIDAS: 50X20MM|TIPO: RECORTE FECHADO|REFERÊNCIA: SISTEMA "X" OU EQUIVALENTE)</t>
  </si>
  <si>
    <t>MATED-5709</t>
  </si>
  <si>
    <t>BATENTE PARA PORTAS DE BANHEIRO (MATERIAL: LATÃO|ACABAMENTO: CROMADO|COMPRIMENTO*: 60MM|ALTURA*: 55MM|ESPESSURA*: 4MM|BORRACHA PARA AMORTECIMENTO: INCLUSO|APLICAÇÃO: FERRAGEM PARA DIVISÓRIAS DE PEDRAS)*VALORES REFERENCIAIS APROXIMADOS</t>
  </si>
  <si>
    <t>MATED-11969</t>
  </si>
  <si>
    <t>CANTONEIRA (MATERIAL: LATÃO|ACABAMENTO: CROMADO|COMPRIMENTO*: 40MM|ALTURA*: 50MM|ESPESSURA*: 4MM|APLICAÇÃO: FERRAGEM PARA DIVISÓRIAS DE PEDRAS)*VALORES REFERENCIAIS APROXIMADOS</t>
  </si>
  <si>
    <t>MATED-5707</t>
  </si>
  <si>
    <t>CANTONEIRA (MATERIAL: LATÃO|ACABAMENTO: CROMADO|COMPRIMENTO*: 76,5MM|ALTURA*: 50MM|ESPESSURA*: 4MM|APLICAÇÃO: FERRAGEM PARA DIVISÓRIAS DE PEDRAS)*VALORES REFERENCIAIS APROXIMADOS</t>
  </si>
  <si>
    <t>MATED-11966</t>
  </si>
  <si>
    <t>CHAPA (MATERIAL: LATÃO|ACABAMENTO: CROMADO|COMPRIMENTO*: 111,5MM|ALTURA*: 50MM|ESPESSURA*: 4MM|APLICAÇÃO: FERRAGEM PARA DIVISÓRIAS DE PEDRAS)*VALORES REFERENCIAIS APROXIMADOS</t>
  </si>
  <si>
    <t>MATED-5710</t>
  </si>
  <si>
    <t>DOBRADIÇA COM MOLA PARA PORTAS DE BANHEIRO (MATERIAL: LATÃO|ACABAMENTO: CROMADO|COMPRIMENTO*: 101,5MM|ALTURA*: 70MM|ESPESSURA*: 4MM|APLICAÇÃO: FERRAGEM PARA DIVISÓRIAS DE PEDRAS)*VALORES REFERENCIAIS APROXIMADOS</t>
  </si>
  <si>
    <t>MATED-11967</t>
  </si>
  <si>
    <t>SUPORTE (MATERIAL: LATÃO|ACABAMENTO: CROMADO|COMPRIMENTO*: 111,5MM|ALTURA*: 49,5MM|ESPESSURA*: 4MM|APLICAÇÃO: FERRAGEM PARA DIVISÓRIAS DE PEDRAS)*VALORES REFERENCIAIS APROXIMADOS</t>
  </si>
  <si>
    <t>MATED-12639</t>
  </si>
  <si>
    <t>GANCHO (DIÂMETRO: 1/4"|COMPRIMENTO: 250MM) - IPRM</t>
  </si>
  <si>
    <t>MATED-13004</t>
  </si>
  <si>
    <t>TELA FIXA SOLDADA ENTRE PILARETES METÁLICOS DE SUSTENTAÇÃO DAS TERÇAS EM PERFIL CANTONEIRA E TELA CORRUGADA - IPRM</t>
  </si>
  <si>
    <t>MATED-11261</t>
  </si>
  <si>
    <t>CERA EM PASTA</t>
  </si>
  <si>
    <t>MATED-20140</t>
  </si>
  <si>
    <t>AÇO (APLICAÇÃO: CHAPAS |NORMA: ASTM A-36)</t>
  </si>
  <si>
    <t>MATED-26561</t>
  </si>
  <si>
    <t>AÇO INOXIDÁVEL (APLICAÇÃO: CHAPAS|CLASSE: AISI 304|NORMAS: ASTM-240/NBR-5601)</t>
  </si>
  <si>
    <t>MATED-20519</t>
  </si>
  <si>
    <t>AÇO PATINÁVEL (APLICAÇÃO: CHAPAS |NORMAS: ASTM A-588/NBR-5008)</t>
  </si>
  <si>
    <t>MATED-22242</t>
  </si>
  <si>
    <t>AÇO GALVANIZADO (APLICAÇÃO: CHAPAS)</t>
  </si>
  <si>
    <t>MATED-13881</t>
  </si>
  <si>
    <t>CHAPA GALVANIZADA (TIPO: LAMBRIL ONDULADA OU BÚZIOS|BITOLA: #18|ESPESSURA: 1,25MM|MATERIAL: AÇO GALVANIZADO|ACABAMENTO: NATURAL|MASSA LINEAR: 9,81KG/M2)</t>
  </si>
  <si>
    <t>MATED-12018</t>
  </si>
  <si>
    <t>FITA PERFURADA (MATERIAL: LATÃO NIQUELADO|LARGURA: 20MM|ESPESSURA: 0,8MM|DIÂMETRO DOS FUROS*: 7MM|APLICAÇÃO: EQUIPOTENCIALIZAÇÃO)*VALORES REFERENCIAIS APROXIMADOS</t>
  </si>
  <si>
    <t>MATED-12019</t>
  </si>
  <si>
    <t>FITA PERFURADA (MATERIAL: LATÃO NIQUELADO|LARGURA: 20MM|ESPESSURA: 1,2MM|DIÂMETRO DOS FUROS*: 7MM|APLICAÇÃO: EQUIPOTENCIALIZAÇÃO)*VALORES REFERENCIAIS APROXIMADOS</t>
  </si>
  <si>
    <t>MATED-31476</t>
  </si>
  <si>
    <t>TELA MOSQUITEIRO (MATERIAL: AÇO GALVANIZADO|BITOLA FIO: 0,30MM|MALHA: 14 [1,51MM])</t>
  </si>
  <si>
    <t>MATED-12002</t>
  </si>
  <si>
    <t>TELA PARA EQUIPOTENCIALIZAÇÃO (MATERIAL: INOX|LARGURA*: 245MM|ESPESSURA*: 1,5MM)*VALORES REFERENCIAIS APROXIMADOS</t>
  </si>
  <si>
    <t>MATED-12132</t>
  </si>
  <si>
    <t>BRAÇO PARA CHUVEIRO (MATERIAL: ALUMÍNIO|COMPRIMENTO: 40CM|DIÂMETRO NOMINAL: 1/2"[20MM]|ACABAMENTO PAREDE: INCLUSO)</t>
  </si>
  <si>
    <t>MATED-32665</t>
  </si>
  <si>
    <t>DUCHA (MATERIAL: PLÁSTICO|DIÂMETRO DA DUCHA: 5"[12,7CM]*|BRAÇO CHUVEIRO: INCLUSO)*VALORES REFERENCIAIS APROXIMADOS</t>
  </si>
  <si>
    <t>MATED-11750</t>
  </si>
  <si>
    <t>CHUVEIRO ELÉTRICO (MATERIAL: PLÁSTICO|POTÊNCIA: 4400W-5500W|ACABAMENTO: BRANCO|BRAÇO CHUVEIRO: INCLUSO)</t>
  </si>
  <si>
    <t>MATED-12180</t>
  </si>
  <si>
    <t>CHUVEIRO ELÉTRICO (MATERIAL: PLÁSTICO|POTÊNCIA: 5500W/127V OU 6800W/220V|ACABAMENTO: CROMADO|BRAÇO CHUVEIRO: INCLUSO)</t>
  </si>
  <si>
    <t>MATED-12497</t>
  </si>
  <si>
    <t>CHUVEIRO ELÉTRICO (MATERIAL: PLÁSTICO|RESISTÊNCIA: BLINDADA|POTÊNCIA: 5500W/127V OU 6800W/220V|BRAÇO CHUVEIRO: INCLUSO)</t>
  </si>
  <si>
    <t>MATED-12564</t>
  </si>
  <si>
    <t>DUCHA HIGIÊNICA (REGISTRO PARA CONTROLE DE FLUXO DE ÁGUA: INCLUSO|MATERIAL DA DUCHA: METAL|MATERIAL DA MANGUEIRA: METAL|COR: CROMADA|DIÂMETRO NOMINAL: 1/2" [20MM]|COMPRIMENTO: 120CM)</t>
  </si>
  <si>
    <t>MATED-12976</t>
  </si>
  <si>
    <t>CILINDRO DE PRESSÃO OU MOLA PNEUMÁTICA (DIÂMETRO*: 150MM|COMPRIMENTO: 120CM|LITROS: 18L|FIXAÇÃO: PAREDE|APLICAÇÃO: AMORTECER GOLPE DE ARIETE|MATERIAL: AÇO|ACABAMENTO: PINTURA ELETROSTÁTICA|COR: VERMELHA|PESO*: 12KG/UN)*VALORES REFERENCIAIS APROXIMADOS</t>
  </si>
  <si>
    <t>MATED-12185</t>
  </si>
  <si>
    <t>CILINDRO DE AÇO (APLICAÇÃO: GÁS GLP|CAPACIDADE: 45KG|TIPO: P45|COM CARGA: SIM)</t>
  </si>
  <si>
    <t>MATED-13041</t>
  </si>
  <si>
    <t>NIPLE DE REDUÇÃO (MATERIAL: LATÃO|REDUÇÃO: 1/2"X1/8"|ROSCA: NPT [CÔNICA]|APLICAÇÃO USUAL: INSTALAÇÃO DE GÁS)</t>
  </si>
  <si>
    <t>MATED-13042</t>
  </si>
  <si>
    <t>NIPLE DE REDUÇÃO (MATERIAL: LATÃO|REDUÇÃO: 1/2"X3/8"|ROSCA: NPT [CÔNICA]|APLICAÇÃO USUAL: INSTALAÇÃO DE GÁS)</t>
  </si>
  <si>
    <t>MATED-13043</t>
  </si>
  <si>
    <t>NIPLE DUPLO (MATERIAL: FERRO MALEÁVEL|ACABAMENTO: GALVANIZADO|DIÂMETRO: 1/2"[15MM]|ROSCA: NPT [CÔNICA]|CLASSE DE PRESSÃO: 300 LIBRAS|APLICAÇÃO USUAL: INSTALAÇÃO DE LÍQUIDOS, GASES E VAPORES)</t>
  </si>
  <si>
    <t>MATED-12999</t>
  </si>
  <si>
    <t>PIG-TAIL (MATERIAL: BORRACHA|MODELO: P-45|COMPRIMENTO: 50CM)</t>
  </si>
  <si>
    <t>MATED-12315</t>
  </si>
  <si>
    <t>REGISTRO REGULADOR (MATERIAL: LATÃO|TIPO: AGULHA|REDUÇÃO: 1/4"X3/8"|DIÂMETRO DE ENTRADA: 1/4"|SAÍDA TERMINAL DE MANGUEIRA: 3/8"|ROSCA: NPT [CÔNICA]|TIPO DE PRESSÃO: BAIXA|APLICAÇÃO USUAL: INSTALAÇÃO DE GÁS)</t>
  </si>
  <si>
    <t>MATED-27790</t>
  </si>
  <si>
    <t>MANGUEIRA FLEXÍVEL (MATERIAL: COMPOSTO FLEXÍVEL DE PVC|DIÂMETRO: 3/8"|ESPESSURA: 3MM|APLICAÇÃO: MULTIÚSO|COR: TRANSPARENTE COM FAIXA AMARELA)</t>
  </si>
  <si>
    <t>MATED-12316</t>
  </si>
  <si>
    <t>REGISTRO DE BLOQUEIO (MATERIAL: LATÃO|DIÂMETRO: 1/2"X1/2"|GRAU: 90|ROSCA: NPT [CÔNICA]|TIPO DE PRESSÃO: BAIXA|APLICAÇÃO USUAL: INSTALAÇÃO DE GÁS)</t>
  </si>
  <si>
    <t>MATED-13001</t>
  </si>
  <si>
    <t>REGULADOR PRESSÃO ( CONEXÃO DE ENTRADA: 1/8"[NPT]|CONEXÃO DE SAÍDA: 3/8"[NPT]|VAZÃO MÁXIMA: 7KG/H|ESTÁGIO: ÚNICO|TIPO DE FUNCIONAMENTO: BAIXA PRESSÃO|TIPO DE GÁS: GLP|APLICAÇÃO: COMERCIAL, SEMI-INDUSTRIAL E INDUSTRIAL)</t>
  </si>
  <si>
    <t>MATED-12997</t>
  </si>
  <si>
    <t>COLETOR DE GÁS (TIPO: CENTRAL SAÍDA SIMPLES|NÚMERO DE SAÍDAS: 2|COMPRIMENTO*: 60CM|MATERIAL: AÇO PRETO|NORMA: NBR-5590|SCHEDULE: 40|DIÂMETRO SAÍDA: 1/2"[21,34MM]|ROSCA: NPT [CÔNICA]|ACABAMENTO: PINTURA ELETROSTÁTICA|COR: AMARELA)*VALORES REFERENCIAIS APROXIMADOS</t>
  </si>
  <si>
    <t>MATED-12998</t>
  </si>
  <si>
    <t>COLETOR DE GÁS (TIPO: CENTRAL SAÍDA SIMPLES|NÚMERO DE SAÍDAS: 3|COMPRIMENTO*: 80CM|MATERIAL: AÇO PRETO|NORMA: NBR-5590|SCHEDULE: 40|DIÂMETRO SAÍDA: 1/2"[21,34MM]|ROSCA: NPT [CÔNICA]|ACABAMENTO: PINTURA ELETROSTÁTICA|COR: AMARELA)*VALORES REFERENCIAIS APROXIMADOS</t>
  </si>
  <si>
    <t>MATED-6262</t>
  </si>
  <si>
    <t>CIMENTO BRANCO (TIPO: ESTRUTURAL)</t>
  </si>
  <si>
    <t>MATED-11257</t>
  </si>
  <si>
    <t>CIMENTO BRANCO (TIPO: NÃO ESTRUTURAL)</t>
  </si>
  <si>
    <t>MATED-11258</t>
  </si>
  <si>
    <t>CIMENTO PORTLAND CP II-E-32 (RESISTÊNCIA: 32,00MPA)</t>
  </si>
  <si>
    <t>MATED-13084</t>
  </si>
  <si>
    <t>GRAUTE (BASE: CIMENTÍCIA COM AREIA DE QUARTZO E ADITIVOS ESPEICIAIS|APLICAÇÃO: USO GERAL|DENSIDADE: 2.000KG/M3|RENDIMENTO*: 80SC[DE 25KG])*VALORES REFERENCIAIS APROXIMADOS</t>
  </si>
  <si>
    <t>MATED-3879</t>
  </si>
  <si>
    <t>ENERGIA ELÉTRICA (TIPO: COMERCIAL|CLASSE: BAIXA TENSAO|DEMANDA: CONSUMO DE ATE 100 KWH|IMPOSTOS: INCLUSO)</t>
  </si>
  <si>
    <t>MATED-3886</t>
  </si>
  <si>
    <t xml:space="preserve">GASOLINA (TIPO: COMUM) </t>
  </si>
  <si>
    <t>MATED-3881</t>
  </si>
  <si>
    <t>MATED-11434</t>
  </si>
  <si>
    <t>OLEO DE LINHAÇA (DENSIDADE: 0,820-0,900 G/CM3)</t>
  </si>
  <si>
    <t>MATED-12136</t>
  </si>
  <si>
    <t>CONCRETO DOSADO EM CENTRAL AUTO-ADENSÁVEL (RESISTÊNCIA: 15,0MPA|BRITA: 0|SLUMP FLOW: 660-750MM|CLASSE: CLASSE SF2)</t>
  </si>
  <si>
    <t>MATED-12060</t>
  </si>
  <si>
    <t>CONCRETO DOSADO EM CENTRAL AUTO-ADENSÁVEL (RESISTÊNCIA: 18,0MPA|BRITA: 0|SLUMP FLOW: 660-750MM|CLASSE: CLASSE SF2)</t>
  </si>
  <si>
    <t>MATED-11299</t>
  </si>
  <si>
    <t>CONCRETO DOSADO EM CENTRAL AUTO-ADENSÁVEL (RESISTÊNCIA: 20,0MPA|BRITA: 0|SLUMP FLOW: 660-750MM|CLASSE: CLASSE SF2)</t>
  </si>
  <si>
    <t>MATED-11300</t>
  </si>
  <si>
    <t>CONCRETO DOSADO EM CENTRAL AUTO-ADENSÁVEL (RESISTÊNCIA: 25,0MPA|BRITA: 0|SLUMP FLOW: 660-750MM|CLASSE: CLASSE SF2)</t>
  </si>
  <si>
    <t>MATED-11301</t>
  </si>
  <si>
    <t>CONCRETO DOSADO EM CENTRAL AUTO-ADENSÁVEL (RESISTÊNCIA: 30,0MPA|BRITA: 0|SLUMP FLOW: 660-750MM|CLASSE: CLASSE SF2)</t>
  </si>
  <si>
    <t>MATED-11302</t>
  </si>
  <si>
    <t>CONCRETO DOSADO EM CENTRAL AUTO-ADENSÁVEL (RESISTÊNCIA: 35,0MPA|BRITA: 0|SLUMP FLOW: 660-750MM|CLASSE: CLASSE SF2)</t>
  </si>
  <si>
    <t>MATED-11303</t>
  </si>
  <si>
    <t>CONCRETO DOSADO EM CENTRAL AUTO-ADENSÁVEL (RESISTÊNCIA: 40,0MPA|BRITA: 0|SLUMP FLOW: 660-750MM|CLASSE: CLASSE SF2)</t>
  </si>
  <si>
    <t>MATED-11305</t>
  </si>
  <si>
    <t>CONCRETO DOSADO EM CENTRAL AUTO-ADENSÁVEL (RESISTÊNCIA: 45,0MPA|BRITA: 0|SLUMP FLOW: 660-750MM|CLASSE: CLASSE SF2)</t>
  </si>
  <si>
    <t>MATED-9046</t>
  </si>
  <si>
    <t>CONCRETO DOSADO EM CENTRAL BOMBEÁVEL (RESISTÊNCIA: 20,0MPA|BRITA: 0 E 1|SLUMP: 100+-20)</t>
  </si>
  <si>
    <t>MATED-9047</t>
  </si>
  <si>
    <t>CONCRETO DOSADO EM CENTRAL BOMBEÁVEL (RESISTÊNCIA: 25,0MPA|BRITA: 0 E 1|SLUMP: 100+-20)</t>
  </si>
  <si>
    <t>MATED-9048</t>
  </si>
  <si>
    <t>CONCRETO DOSADO EM CENTRAL BOMBEÁVEL (RESISTÊNCIA: 30,0MPA|BRITA: 0 E 1|SLUMP: 100+-20)</t>
  </si>
  <si>
    <t>MATED-9049</t>
  </si>
  <si>
    <t>CONCRETO DOSADO EM CENTRAL BOMBEÁVEL (RESISTÊNCIA: 35,0MPA|BRITA: 0 E 1|SLUMP: 100+-20)</t>
  </si>
  <si>
    <t>MATED-9050</t>
  </si>
  <si>
    <t>CONCRETO DOSADO EM CENTRAL BOMBEÁVEL (RESISTÊNCIA: 40,0MPA|BRITA: 0 E 1|SLUMP: 100+-20)</t>
  </si>
  <si>
    <t>MATED-9051</t>
  </si>
  <si>
    <t>CONCRETO DOSADO EM CENTRAL BOMBEÁVEL (RESISTÊNCIA: 45,0MPA|BRITA: 0 E 1|SLUMP: 100+-20)</t>
  </si>
  <si>
    <t>MATED-32126</t>
  </si>
  <si>
    <t>CONCRETO DOSADO EM CENTRAL BOMBEÁVEL (RESISTÊNCIA:30MPA|BRITA: 0|SLUMP: 22+-3|CONSUMO MÍNIMO DE CIMENTO: 400KG/M3|APLICAÇÃO: HÉLICE CONTÍNUA)</t>
  </si>
  <si>
    <t>MATED-9038</t>
  </si>
  <si>
    <t>CONCRETO DOSADO EM CENTRAL CONVENCIONAL (RESISTÊNCIA: 10,0MPA|BRITA: 0 E 1|SLUMP: 60+-10)</t>
  </si>
  <si>
    <t>MATED-9039</t>
  </si>
  <si>
    <t>CONCRETO DOSADO EM CENTRAL CONVENCIONAL (RESISTÊNCIA: 15,0MPA|BRITA: 0 E 1|SLUMP: 60+-10)</t>
  </si>
  <si>
    <t>MATED-9040</t>
  </si>
  <si>
    <t>CONCRETO DOSADO EM CENTRAL CONVENCIONAL (RESISTÊNCIA: 20,0MPA|BRITA: 0 E 1|SLUMP: 60+-10)</t>
  </si>
  <si>
    <t>MATED-9041</t>
  </si>
  <si>
    <t>CONCRETO DOSADO EM CENTRAL CONVENCIONAL (RESISTÊNCIA: 25,0MPA|BRITA: 0 E 1|SLUMP: 60+-10)</t>
  </si>
  <si>
    <t>MATED-9042</t>
  </si>
  <si>
    <t>CONCRETO DOSADO EM CENTRAL CONVENCIONAL (RESISTÊNCIA: 30,0MPA|BRITA: 0 E 1|SLUMP: 60+-10)</t>
  </si>
  <si>
    <t>MATED-9043</t>
  </si>
  <si>
    <t>CONCRETO DOSADO EM CENTRAL CONVENCIONAL (RESISTÊNCIA: 35,0MPA|BRITA: 0 E 1|SLUMP: 60+-10)</t>
  </si>
  <si>
    <t>MATED-9044</t>
  </si>
  <si>
    <t>CONCRETO DOSADO EM CENTRAL CONVENCIONAL (RESISTÊNCIA: 40,0MPA|BRITA: 0 E 1|SLUMP: 60+-10)</t>
  </si>
  <si>
    <t>MATED-9045</t>
  </si>
  <si>
    <t>CONCRETO DOSADO EM CENTRAL CONVENCIONAL (RESISTÊNCIA: 45,0MPA|BRITA: 0 E 1|SLUMP: 60+-10)</t>
  </si>
  <si>
    <t>MATED-17873</t>
  </si>
  <si>
    <t>CONDULETE (MATERIAL: ALUMÍNIO|TIPO: MÚLTIPLO "X" OU "L"|DIÂMETRO DO ENCAIXE: 1.1/2"[40MM]|TAMPA: NÃO INCLUSO)</t>
  </si>
  <si>
    <t>MATED-17872</t>
  </si>
  <si>
    <t>CONDULETE (MATERIAL: ALUMÍNIO|TIPO: MÚLTIPLO "X" OU "L"|DIÂMETRO DO ENCAIXE: 1.1/4"[32MM]|TAMPA: NÃO INCLUSO)</t>
  </si>
  <si>
    <t>MATED-17871</t>
  </si>
  <si>
    <t>CONDULETE (MATERIAL: ALUMÍNIO|TIPO: MÚLTIPLO "X" OU "L"|DIÂMETRO DO ENCAIXE: 1"[25MM]|TAMPA: NÃO INCLUSO)</t>
  </si>
  <si>
    <t>MATED-17874</t>
  </si>
  <si>
    <t>CONDULETE (MATERIAL: ALUMÍNIO|TIPO: MÚLTIPLO "X" OU "L"|DIÂMETRO DO ENCAIXE: 2"[50MM]|TAMPA: NÃO INCLUSO)</t>
  </si>
  <si>
    <t>MATED-17870</t>
  </si>
  <si>
    <t>CONDULETE (MATERIAL: ALUMÍNIO|TIPO: MÚLTIPLO "X" OU "L"|DIÂMETRO DO ENCAIXE: 3/4"[20MM]|TAMPA: NÃO INCLUSO)</t>
  </si>
  <si>
    <t>MATED-17896</t>
  </si>
  <si>
    <t>TAMPA PARA CONDULETE (MATERIAL: ALUMÍNIO|TIPO: CEGA|CONDULETES: 1.1/2"[40MM]|PARAFUSOS: INCLUSOS)</t>
  </si>
  <si>
    <t>MATED-17895</t>
  </si>
  <si>
    <t>TAMPA PARA CONDULETE (MATERIAL: ALUMÍNIO|TIPO: CEGA|CONDULETES: 1.1/4"[32MM]|PARAFUSOS: INCLUSOS)</t>
  </si>
  <si>
    <t>MATED-17894</t>
  </si>
  <si>
    <t>TAMPA PARA CONDULETE (MATERIAL: ALUMÍNIO|TIPO: CEGA|CONDULETES: 1"[25MM]|PARAFUSOS: INCLUSOS)</t>
  </si>
  <si>
    <t>MATED-17897</t>
  </si>
  <si>
    <t>TAMPA PARA CONDULETE (MATERIAL: ALUMÍNIO|TIPO: CEGA|CONDULETES: 2"[50MM]|PARAFUSOS: INCLUSOS)</t>
  </si>
  <si>
    <t>MATED-17893</t>
  </si>
  <si>
    <t>TAMPA PARA CONDULETE (MATERIAL: ALUMÍNIO|TIPO: CEGA|CONDULETES: 3/4"[20MM]|PARAFUSOS: INCLUSOS)</t>
  </si>
  <si>
    <t>MATED-17890</t>
  </si>
  <si>
    <t>TAMPA PARA CONDULETE (MATERIAL: ALUMÍNIO|TIPO: CONECTOR RJ11-RJ45|QUANTIDADE DE POSTOS: 1|CONDULETES: 1"[25MM]|PARAFUSOS: INCLUSOS)</t>
  </si>
  <si>
    <t>MATED-17889</t>
  </si>
  <si>
    <t>TAMPA PARA CONDULETE (MATERIAL: ALUMÍNIO|TIPO: CONECTOR RJ11-RJ45|QUANTIDADE DE POSTOS: 1|CONDULETES: 3/4"[20MM]|PARAFUSOS: INCLUSOS)</t>
  </si>
  <si>
    <t>MATED-17892</t>
  </si>
  <si>
    <t>TAMPA PARA CONDULETE (MATERIAL: ALUMÍNIO|TIPO: CONECTOR RJ11-RJ45|QUANTIDADE DE POSTOS: 2|CONDULETES: 1"[25MM]|PARAFUSOS: INCLUSOS)</t>
  </si>
  <si>
    <t>MATED-17891</t>
  </si>
  <si>
    <t>TAMPA PARA CONDULETE (MATERIAL: ALUMÍNIO|TIPO: CONECTOR RJ11-RJ45|QUANTIDADE DE POSTOS: 2|CONDULETES: 3/4"[20MM]|PARAFUSOS: INCLUSOS)</t>
  </si>
  <si>
    <t>MATED-17886</t>
  </si>
  <si>
    <t>TAMPA PARA CONDULETE (MATERIAL: ALUMÍNIO|TIPO: INTERRUPTOR|QUANTIDADE DE POSTOS: 1|CONDULETES:  1"[25MM]|PARAFUSOS: INCLUSOS)</t>
  </si>
  <si>
    <t>MATED-17885</t>
  </si>
  <si>
    <t>TAMPA PARA CONDULETE (MATERIAL: ALUMÍNIO|TIPO: INTERRUPTOR|QUANTIDADE DE POSTOS: 1|CONDULETES: 3/4"[20MM]|PARAFUSOS: INCLUSOS)</t>
  </si>
  <si>
    <t>MATED-17888</t>
  </si>
  <si>
    <t>TAMPA PARA CONDULETE (MATERIAL: ALUMÍNIO|TIPO: TOMADA|QUANTIDADE DE POSTOS: 1|CONDULETES:  1"[25MM]|PARAFUSOS: INCLUSOS)</t>
  </si>
  <si>
    <t>MATED-17887</t>
  </si>
  <si>
    <t>TAMPA PARA CONDULETE (MATERIAL: ALUMÍNIO|TIPO: TOMADA|QUANTIDADE DE POSTOS: 1|CONDULETES: 3/4"[20MM]|PARAFUSOS: INCLUSOS)</t>
  </si>
  <si>
    <t>MATED-17878</t>
  </si>
  <si>
    <t>TAMPÃO SELADOR PARA CONDULETE (MATERIAL: PVC|DIÂMETRO DO ENCAIXE: 1.1/2"[40MM])</t>
  </si>
  <si>
    <t>MATED-17877</t>
  </si>
  <si>
    <t>TAMPÃO SELADOR PARA CONDULETE (MATERIAL: PVC|DIÂMETRO DO ENCAIXE: 1.1/4"[32MM])</t>
  </si>
  <si>
    <t>MATED-17876</t>
  </si>
  <si>
    <t>TAMPÃO SELADOR PARA CONDULETE (MATERIAL: PVC|DIÂMETRO DO ENCAIXE: 1"[25MM])</t>
  </si>
  <si>
    <t>MATED-17879</t>
  </si>
  <si>
    <t>TAMPÃO SELADOR PARA CONDULETE (MATERIAL: PVC|DIÂMETRO DO ENCAIXE: 2"[50MM])</t>
  </si>
  <si>
    <t>MATED-17875</t>
  </si>
  <si>
    <t>TAMPÃO SELADOR PARA CONDULETE (MATERIAL: PVC|DIÂMETRO DO ENCAIXE: 3/4"[20MM])</t>
  </si>
  <si>
    <t>MATED-17883</t>
  </si>
  <si>
    <t>UNIDUT PARA CONDULETE (MATERIAL: ALUMÍNIO|TIPO DO ENCAIXE: PRESSÃO|DIÂMETRO: 1.1/2"[40MM]|PARAFUSOS: INCLUSOS)</t>
  </si>
  <si>
    <t>MATED-17882</t>
  </si>
  <si>
    <t>UNIDUT PARA CONDULETE (MATERIAL: ALUMÍNIO|TIPO DO ENCAIXE: PRESSÃO|DIÂMETRO: 1.1/4"[32MM]|PARAFUSOS: INCLUSOS)</t>
  </si>
  <si>
    <t>MATED-17881</t>
  </si>
  <si>
    <t>UNIDUT PARA CONDULETE (MATERIAL: ALUMÍNIO|TIPO DO ENCAIXE: PRESSÃO|DIÂMETRO: 1"[25MM]|PARAFUSOS: INCLUSOS)</t>
  </si>
  <si>
    <t>MATED-17884</t>
  </si>
  <si>
    <t>UNIDUT PARA CONDULETE (MATERIAL: ALUMÍNIO|TIPO DO ENCAIXE: PRESSÃO|DIÂMETRO: 2"[50MM]|PARAFUSOS: INCLUSOS)</t>
  </si>
  <si>
    <t>MATED-17880</t>
  </si>
  <si>
    <t>UNIDUT PARA CONDULETE (MATERIAL: ALUMÍNIO|TIPO DO ENCAIXE: PRESSÃO|DIÂMETRO: 3/4"[20MM]|PARAFUSOS: INCLUSOS)</t>
  </si>
  <si>
    <t>MATED-13018</t>
  </si>
  <si>
    <t>CLIPS/GRAMPO (DIÂMETRO NOMINAL: 3/8" [9,53MM]|MATERIAL: AÇO|ACABAMENTO: GALVANIZADO|SÉRIE: PESADO|APLICAÇÃO: USO GERAL PARA CABOS OU BARRAS)</t>
  </si>
  <si>
    <t>MATED-13005</t>
  </si>
  <si>
    <t>CONECTOR FENDIDO DE PRESSÃO "SPLIT-BOLT" (ACABAMENTO: ESTANHADO BIMETÁLICO|SEÇÃO DO CABO: 1,5-10MM2)</t>
  </si>
  <si>
    <t>MATED-13006</t>
  </si>
  <si>
    <t>CONECTOR FENDIDO DE PRESSÃO "SPLIT-BOLT" (ACABAMENTO: ESTANHADO BIMETÁLICO|SEÇÃO DO CABO: 2,5-16MM2)</t>
  </si>
  <si>
    <t>MATED-12995</t>
  </si>
  <si>
    <t>CONECTOR FENDIDO DE PRESSÃO "SPLIT-BOLT" (ACABAMENTO: ESTANHADO BIMETÁLICO|SEÇÃO DO CABO: 2,5-25MM2)</t>
  </si>
  <si>
    <t>MATED-13008</t>
  </si>
  <si>
    <t>CONECTOR FENDIDO DE PRESSÃO "SPLIT-BOLT" (ACABAMENTO: ESTANHADO BIMETÁLICO|SEÇÃO DO CABO: 2,5-35MM2)</t>
  </si>
  <si>
    <t>MATED-13009</t>
  </si>
  <si>
    <t>CONECTOR FENDIDO DE PRESSÃO "SPLIT-BOLT" (ACABAMENTO: ESTANHADO BIMETÁLICO|SEÇÃO DO CABO: 2,5-50MM2)</t>
  </si>
  <si>
    <t>MATED-13950</t>
  </si>
  <si>
    <t>CONECTOR FENDIDO DE PRESSÃO "SPLIT-BOLT" (ACABAMENTO: ESTANHADO BIMETÁLICO|SEÇÃO DO CABO: 2,5-70MM2)</t>
  </si>
  <si>
    <t>MATED-12014</t>
  </si>
  <si>
    <t>CONECTOR FENDIDO DE PRESSÃO "SPLIT-BOLT" (ACABAMENTO: LATÃO|SEÇÃO DO CABO: 2,5-16MM2)</t>
  </si>
  <si>
    <t>MATED-13948</t>
  </si>
  <si>
    <t>CONECTOR FENDIDO DE PRESSÃO "SPLIT-BOLT" (ACABAMENTO: LATÃO|SEÇÃO DO CABO: 2,5-25MM2)</t>
  </si>
  <si>
    <t>MATED-12015</t>
  </si>
  <si>
    <t>CONECTOR FENDIDO DE PRESSÃO "SPLIT-BOLT" (ACABAMENTO: LATÃO|SEÇÃO DO CABO: 2,5-35MM2)</t>
  </si>
  <si>
    <t>MATED-13949</t>
  </si>
  <si>
    <t>CONECTOR FENDIDO DE PRESSÃO "SPLIT-BOLT" (ACABAMENTO: LATÃO|SEÇÃO DO CABO: 2,5-50MM2)</t>
  </si>
  <si>
    <t>MATED-12118</t>
  </si>
  <si>
    <t>CONECTOR MINI-GAR (ACABAMENTO: LATÃO ESTANHADO|SEÇÃO DO CABO: 16-50MM2)</t>
  </si>
  <si>
    <t>MATED-13010</t>
  </si>
  <si>
    <t>TERMINAL DE PRESSÃO (MATERIAL: LATÃO ESTANHADO|DIÂMETRO CONDUTOR: 16MM2|APLICAÇÃO: INSTALAÇÃO ELÉTRICA E SISTEMA DE PROTEÇÃO CONTRA DESCARGA ATMOSFÉRICA)</t>
  </si>
  <si>
    <t>MATED-13011</t>
  </si>
  <si>
    <t>TERMINAL DE PRESSÃO (MATERIAL: LATÃO ESTANHADO|DIÂMETRO CONDUTOR: 35MM2|APLICAÇÃO: INSTALAÇÃO ELÉTRICA E SISTEMA DE PROTEÇÃO CONTRA DESCARGA ATMOSFÉRICA)</t>
  </si>
  <si>
    <t>MATED-12012</t>
  </si>
  <si>
    <t>FIXADOR ÔMEGA (MATERIAL: LATÃO|DIÂMETRO DO CABO: 16MM2 A 25MM2|APLICAÇÃO: INSTALAÇÃO ELÉTRICA E SISTEMA DE PROTEÇÃO CONTRA DESCARGA ATMOSFÉRICA)</t>
  </si>
  <si>
    <t>MATED-12013</t>
  </si>
  <si>
    <t>FIXADOR ÔMEGA (MATERIAL: LATÃO|DIÂMETRO DO CABO: 35MM2|APLICAÇÃO: INSTALAÇÃO ELÉTRICA E SISTEMA DE PROTEÇÃO CONTRA DESCARGA ATMOSFÉRICA)</t>
  </si>
  <si>
    <t>MATED-12026</t>
  </si>
  <si>
    <t>PRESILHA PARA CABO DE ALUMÍNIO (MATERIAL: ALUMÍNIO|SEÇÃO TRANSVERSAL DO CABO: 70MM2|APLICAÇÃO: INSTALAÇÃO ELÉTRICA E SISTEMA DE PROTEÇÃO CONTRA DESCARGA ATMOSFÉRICA)</t>
  </si>
  <si>
    <t>MATED-13020</t>
  </si>
  <si>
    <t>PRESILHA PARA CABO DE COBRE (MATERIAL: LATÃO|SEÇÃO TRANSVERSAL: 16-25MM2|APLICAÇÃO: INSTALAÇÃO ELÉTRICA E SISTEMA DE PROTEÇÃO CONTRA DESCARGA ATMOSFÉRICA)</t>
  </si>
  <si>
    <t>MATED-12116</t>
  </si>
  <si>
    <t>PRESILHA PARA CABO DE COBRE (MATERIAL: LATÃO|SEÇÃO TRANSVERSAL: 35-50MM2|APLICAÇÃO: INSTALAÇÃO ELÉTRICA E SISTEMA DE PROTEÇÃO CONTRA DESCARGA ATMOSFÉRICA)</t>
  </si>
  <si>
    <t>MATED-34406</t>
  </si>
  <si>
    <t>TERMINAL À COMPRESSÃO (MATERIAL: COBRE ESTANHADO|QUANTIDADE DE FUROS: 1|DIÂMETRO DO CABO: 120MM2|APLICAÇÃO: INSTALAÇÃO ELÉTRICA E SISTEMA DE PROTEÇÃO CONTRA DESCARGA ATMOSFÉRICA)</t>
  </si>
  <si>
    <t>MATED-34407</t>
  </si>
  <si>
    <t>TERMINAL À COMPRESSÃO (MATERIAL: COBRE ESTANHADO|QUANTIDADE DE FUROS: 1|DIÂMETRO DO CABO: 150MM2|APLICAÇÃO: INSTALAÇÃO ELÉTRICA E SISTEMA DE PROTEÇÃO CONTRA DESCARGA ATMOSFÉRICA)</t>
  </si>
  <si>
    <t>MATED-12129</t>
  </si>
  <si>
    <t>TERMINAL À COMPRESSÃO (MATERIAL: COBRE ESTANHADO|QUANTIDADE DE FUROS: 1|DIÂMETRO DO CABO: 16MM2|APLICAÇÃO: INSTALAÇÃO ELÉTRICA E SISTEMA DE PROTEÇÃO CONTRA DESCARGA ATMOSFÉRICA)</t>
  </si>
  <si>
    <t>MATED-34418</t>
  </si>
  <si>
    <t>TERMINAL À COMPRESSÃO (MATERIAL: COBRE ESTANHADO|QUANTIDADE DE FUROS: 1|DIÂMETRO DO CABO: 185MM2|APLICAÇÃO: INSTALAÇÃO ELÉTRICA E SISTEMA DE PROTEÇÃO CONTRA DESCARGA ATMOSFÉRICA)</t>
  </si>
  <si>
    <t>MATED-12121</t>
  </si>
  <si>
    <t>TERMINAL À COMPRESSÃO (MATERIAL: COBRE ESTANHADO|QUANTIDADE DE FUROS: 1|DIÂMETRO DO CABO: 2,5MM2|APLICAÇÃO: INSTALAÇÃO ELÉTRICA E SISTEMA DE PROTEÇÃO CONTRA DESCARGA ATMOSFÉRICA)</t>
  </si>
  <si>
    <t>MATED-12031</t>
  </si>
  <si>
    <t>TERMINAL À COMPRESSÃO (MATERIAL: COBRE ESTANHADO|QUANTIDADE DE FUROS: 1|DIÂMETRO DO CABO: 25MM2|APLICAÇÃO: INSTALAÇÃO ELÉTRICA E SISTEMA DE PROTEÇÃO CONTRA DESCARGA ATMOSFÉRICA)</t>
  </si>
  <si>
    <t>MATED-34408</t>
  </si>
  <si>
    <t>TERMINAL À COMPRESSÃO (MATERIAL: COBRE ESTANHADO|QUANTIDADE DE FUROS: 1|DIÂMETRO DO CABO: 300MM2|APLICAÇÃO: INSTALAÇÃO ELÉTRICA E SISTEMA DE PROTEÇÃO CONTRA DESCARGA ATMOSFÉRICA)</t>
  </si>
  <si>
    <t>MATED-12123</t>
  </si>
  <si>
    <t>TERMINAL À COMPRESSÃO (MATERIAL: COBRE ESTANHADO|QUANTIDADE DE FUROS: 1|DIÂMETRO DO CABO: 35MM2|APLICAÇÃO: INSTALAÇÃO ELÉTRICA E SISTEMA DE PROTEÇÃO CONTRA DESCARGA ATMOSFÉRICA)</t>
  </si>
  <si>
    <t>MATED-34404</t>
  </si>
  <si>
    <t>TERMINAL À COMPRESSÃO (MATERIAL: COBRE ESTANHADO|QUANTIDADE DE FUROS: 1|DIÂMETRO DO CABO: 70MM2|APLICAÇÃO: INSTALAÇÃO ELÉTRICA E SISTEMA DE PROTEÇÃO CONTRA DESCARGA ATMOSFÉRICA)</t>
  </si>
  <si>
    <t>MATED-34405</t>
  </si>
  <si>
    <t>TERMINAL À COMPRESSÃO (MATERIAL: COBRE ESTANHADO|QUANTIDADE DE FUROS: 1|DIÂMETRO DO CABO: 95MM2|APLICAÇÃO: INSTALAÇÃO ELÉTRICA E SISTEMA DE PROTEÇÃO CONTRA DESCARGA ATMOSFÉRICA)</t>
  </si>
  <si>
    <t>MATED-12033</t>
  </si>
  <si>
    <t>TERMINAL À COMPRESSÃO (MATERIAL: COBRE ESTANHADO|QUANTIDADE DE FUROS: 2|DIÂMETRO DO CABO: 16MM2|APLICAÇÃO: INSTALAÇÃO ELÉTRICA E SISTEMA DE PROTEÇÃO CONTRA DESCARGA ATMOSFÉRICA)</t>
  </si>
  <si>
    <t>MATED-12034</t>
  </si>
  <si>
    <t>TERMINAL À COMPRESSÃO (MATERIAL: COBRE ESTANHADO|QUANTIDADE DE FUROS: 2|DIÂMETRO DO CABO: 25MM2|APLICAÇÃO: INSTALAÇÃO ELÉTRICA E SISTEMA DE PROTEÇÃO CONTRA DESCARGA ATMOSFÉRICA)</t>
  </si>
  <si>
    <t>MATED-12035</t>
  </si>
  <si>
    <t>TERMINAL À COMPRESSÃO (MATERIAL: COBRE ESTANHADO|QUANTIDADE DE FUROS: 2|DIÂMETRO DO CABO: 35MM2|APLICAÇÃO: INSTALAÇÃO ELÉTRICA E SISTEMA DE PROTEÇÃO CONTRA DESCARGA ATMOSFÉRICA)</t>
  </si>
  <si>
    <t>MATED-12036</t>
  </si>
  <si>
    <t>TERMINAL À COMPRESSÃO (MATERIAL: COBRE ESTANHADO|QUANTIDADE DE FUROS: 2|DIÂMETRO DO CABO: 50MM2|APLICAÇÃO: INSTALAÇÃO ELÉTRICA E SISTEMA DE PROTEÇÃO CONTRA DESCARGA ATMOSFÉRICA)</t>
  </si>
  <si>
    <t>MATED-12909</t>
  </si>
  <si>
    <t>TERMINAL DE PRESSÃO EM CRUZ (MATERIAL: ESTANHADO|DIÂMETRO DO CABO: 10MM2-35MM2)</t>
  </si>
  <si>
    <t>MATED-34413</t>
  </si>
  <si>
    <t>TERMINAL ELÉTRICO (TIPO: ILHÓS|MATERIAL: COBRE ESTANHADO|BITOLA: 10MM2)</t>
  </si>
  <si>
    <t>MATED-34409</t>
  </si>
  <si>
    <t>TERMINAL ELÉTRICO (TIPO: ILHÓS|MATERIAL: COBRE ESTANHADO|BITOLA: 1,5MM2)</t>
  </si>
  <si>
    <t>MATED-34415</t>
  </si>
  <si>
    <t>TERMINAL ELÉTRICO (TIPO: ILHÓS|MATERIAL: COBRE ESTANHADO|BITOLA: 16MM2)</t>
  </si>
  <si>
    <t>MATED-34410</t>
  </si>
  <si>
    <t>TERMINAL ELÉTRICO (TIPO: ILHÓS|MATERIAL: COBRE ESTANHADO|BITOLA: 2,5MM2)</t>
  </si>
  <si>
    <t>MATED-34416</t>
  </si>
  <si>
    <t>TERMINAL ELÉTRICO (TIPO: ILHÓS|MATERIAL: COBRE ESTANHADO|BITOLA: 25MM2)</t>
  </si>
  <si>
    <t>MATED-34417</t>
  </si>
  <si>
    <t>TERMINAL ELÉTRICO (TIPO: ILHÓS|MATERIAL: COBRE ESTANHADO|BITOLA: 35MM2)</t>
  </si>
  <si>
    <t>MATED-34411</t>
  </si>
  <si>
    <t>TERMINAL ELÉTRICO (TIPO: ILHÓS|MATERIAL: COBRE ESTANHADO|BITOLA: 4MM2)</t>
  </si>
  <si>
    <t>MATED-34412</t>
  </si>
  <si>
    <t>TERMINAL ELÉTRICO (TIPO: ILHÓS|MATERIAL: COBRE ESTANHADO|BITOLA: 6MM2)</t>
  </si>
  <si>
    <t>MATED-12120</t>
  </si>
  <si>
    <t>TERMINAL AÉREO OU MINICAPTOR (ALTURA: 25CM|DIÂMETRO: 3/8"|APLICAÇÃO: SISTEMA DE PROTEÇÃO CONTRA DESCARGA ATMOSFÉRICA)</t>
  </si>
  <si>
    <t>MATED-12017</t>
  </si>
  <si>
    <t>CONECTOR CABO-HASTE (ACABAMENTO: LATÃO OU BRONZE|LIGAÇÃO: 1 CABOS|SEÇÃO DO CABO:16-70MM2)</t>
  </si>
  <si>
    <t>MATED-12016</t>
  </si>
  <si>
    <t>CONECTOR CABO-HASTE (ACABAMENTO: LATÃO OU BRONZE|LIGAÇÃO: 2 CABOS|SEÇÃO DO CABO:16-70MM2)</t>
  </si>
  <si>
    <t>MATED-13025</t>
  </si>
  <si>
    <t>CONECTOR COM RABICHO (MATERIAL: LATÃO ESTANHADO|PORCA: INCLUSO|DIÂMETRO DO PINO: 3/8"|DIÂMETRO PARA CABOS: 16-35MM2|APLICAÇÃO: SISTEMA DE PROTEÇÃO CONTRA DESCARGA ATMOSFÉRICA)</t>
  </si>
  <si>
    <t>MATED-12520</t>
  </si>
  <si>
    <t xml:space="preserve">CONECTOR PARA HASTE DE ATERRAMENTO (DIÂMETRO: 5/8"-3/4"|DIÂMETRO DO CONDUTOR: 10-50MM2) </t>
  </si>
  <si>
    <t>MATED-12117</t>
  </si>
  <si>
    <t>TERMINAL FIXADOR UNIVERSAL (MATERIAL: LATÃO ESTANHADO|DIÂMETRO DO CABO: 16MM2-35MM2|QUANTIDADE DE CONDUTORES: 1|APLICAÇÃO: INSTALAÇÃO ELÉTRICA E SISTEMA DE PROTEÇÃO CONTRA DESCARGA ATMOSFÉRICA)</t>
  </si>
  <si>
    <t>MATED-12009</t>
  </si>
  <si>
    <t>TERMINAL FIXADOR UNIVERSAL (MATERIAL: LATÃO ESTANHADO|DIÂMETRO DO CABO: 16MM2-70MM2|QUANTIDADE DE CONDUTORES: 2|APLICAÇÃO: INSTALAÇÃO ELÉTRICA E SISTEMA DE PROTEÇÃO CONTRA DESCARGA ATMOSFÉRICA)</t>
  </si>
  <si>
    <t>MATED-33222</t>
  </si>
  <si>
    <t>CABO DE AÇO GALVANIZADO (TIPO: 6X19|DIÂMETRO 8MM[5/16"]|MASSA LINEAR: 0,268KG/M)</t>
  </si>
  <si>
    <t>MATED-33221</t>
  </si>
  <si>
    <t>CLIPS/GRAMPO (DIÂMETRO NOMINAL: 5/16" [7,94MM]|MATERIAL: AÇO|ACABAMENTO: GALVANIZADO|SÉRIE: PESADO|APLICAÇÃO: USO GERAL PARA CABOS OU BARRAS)</t>
  </si>
  <si>
    <t>MATED-11991</t>
  </si>
  <si>
    <t>CORDOALHA (MATERIAL:AÇO GALVANIZADO|DIÂMETRO: 3/8"|QUANTIDADE DE FIOS: 7|APLICAÇÃO: USO GERAL OU SISTEMA DE PROTEÇÃO CONTRA DESCARGA ATMOSFÉRICA)</t>
  </si>
  <si>
    <t>MATED-33224</t>
  </si>
  <si>
    <t>ESTICADOR PARA CABO DE AÇO (TIPO: MANILHA-MANILHA|BITOLA DO CABO: 5/16"|BITOLA DA ROSCA: 5/8")</t>
  </si>
  <si>
    <t>MATED-33218</t>
  </si>
  <si>
    <t>MOSQUETÃO OVAL COM FECHAMENTO EM ROSCA E TRAVA DUPLA  (MATERIAL: AÇO|CARGA DE RUPTURA MÍNIMA: 22KN)</t>
  </si>
  <si>
    <t>MATED-33220</t>
  </si>
  <si>
    <t>SAPATILHA PARA CABO DE AÇO (ACABAMENTO: GALVANIZADO|BITOLA: 5/16")</t>
  </si>
  <si>
    <t>MATED-31454</t>
  </si>
  <si>
    <t>BARBANTE/CORDÃO (MATERIAL: SISAL|DIÂMETRO: 3MM[1/8"]|TIPO: CORDA TORCIDA|APLICAÇÃO: USO GERAL)</t>
  </si>
  <si>
    <t>MATED-28546</t>
  </si>
  <si>
    <t>CORDA (MATERIAL: POLIAMIDA|DIÂMETRO: 12MM|TIPO: CORDA TRANÇADA|APLICAÇÃO: TRABALHO EM ALTURA)</t>
  </si>
  <si>
    <t>MATED-12684</t>
  </si>
  <si>
    <t>CORRIMÃO (MATERIAL: AÇO INOX|TIPO: DUPLO|DIÂMETRO DO TUBO: 1.1/2") - IPRM</t>
  </si>
  <si>
    <t>MATED-12683</t>
  </si>
  <si>
    <t>CORRIMÃO (MATERIAL: AÇO INOX|TIPO: SIMPLES|DIÂMETRO DO TUBO: 1.1/2")  - IPRM</t>
  </si>
  <si>
    <t>MATED-12741</t>
  </si>
  <si>
    <t>CORRIMÃO (MATERIAL: AÇO INOX|TIPO: SIMPLES|DIÂMETRO DO TUBO: 1.1/2") - IPRM</t>
  </si>
  <si>
    <t>MATED-12717</t>
  </si>
  <si>
    <t>GUARDA-CORPO COM CORRIMÃO(MATERIAL: AÇO INOX|ACABAMENTO: POLIDO|DIÂMETRO TUBO PARA REQUADRO: 1.1/2"|DIÂMETRO TUBO PARA SUBDIVISÕES: 1/2"|ALTURA: 105CM|TIPO DE CORRIMÃO: SIMPLES|DIÂMETRO TUBO CORRIMÃO: 1.1/2") - IPRM</t>
  </si>
  <si>
    <t>MATED-12716</t>
  </si>
  <si>
    <t>GUARDA-CORPO COM CORRIMÃO(MATERIAL: AÇO INOX|ACABAMENTO: POLIDO|DIÂMETRO TUBO PARA REQUADRO: 2"|DIÂMETRO TUBO PARA SUBDIVISÕES: 1/2"|ALTURA: 105CM|TIPO DE CORRIMÃO: DUPLO|DIÂMETRO TUBO CORRIMÃO: 1.1/2")  - IPRM</t>
  </si>
  <si>
    <t>MATED-12718</t>
  </si>
  <si>
    <t>GUARDA-CORPO COM CORRIMÃO(MATERIAL: AÇO INOX|ACABAMENTO: POLIDO|DIÂMETRO TUBO PARA REQUADRO: 2"|DIÂMETRO TUBO PARA SUBDIVISÕES: 1/2"|ALTURA: 105CM|TIPO DE CORRIMÃO: SIMPLES|DIÂMETRO TUBO CORRIMÃO: 1.1/2") - IPRM</t>
  </si>
  <si>
    <t>MATED-12719</t>
  </si>
  <si>
    <t>GUARDA-CORPO (MATERIAL: AÇO INOX|ACABAMENTO: POLIDO|DIÂMETRO TUBO PARA REQUADRO: 1.1/4"|DIÂMETRO TUBO PARA SUBDIVISÕES: 1.1/4"|ALTURA: 110CM) - IPRM</t>
  </si>
  <si>
    <t>MATED-12260</t>
  </si>
  <si>
    <t>CHAVE MAGNÉTICA (TENSÃO: MONOFÁSICA|POTÊNCIA: 0,5CV|BOTOEIRAS: INCLUSO|CAIXA: INCLUSO|ACESSÓRIOS PARA FIXAÇÃO: INCLUSO|APLICAÇÃO: PARTIDA RÁPIDA EM MOTORES E BOMBAS)</t>
  </si>
  <si>
    <t>MATED-12299</t>
  </si>
  <si>
    <t>CHAVE MAGNÉTICA (TENSÃO: TRIFÁSICA|POTÊNCIA: 1,5CV|BOTOEIRAS: INCLUSO|CAIXA: INCLUSO|ACESSÓRIOS PARA FIXAÇÃO: INCLUSO|APLICAÇÃO: PARTIDA RÁPIDA EM MOTORES E BOMBAS)</t>
  </si>
  <si>
    <t>MATED-12261</t>
  </si>
  <si>
    <t>CHAVE MAGNÉTICA (TENSÃO: TRIFÁSICA|POTÊNCIA: 5CV|BOTOEIRAS: INCLUSO|CAIXA: INCLUSO|ACESSÓRIOS PARA FIXAÇÃO: INCLUSO|APLICAÇÃO: PARTIDA RÁPIDA EM MOTORES E BOMBAS)</t>
  </si>
  <si>
    <t>MATED-13036</t>
  </si>
  <si>
    <t>ABRAÇADEIRA AJUSTÁVEL (APLICAÇÃO: POSTES|MATERIAL: AÇO GALVANIZADO|COMPRIMENTO: 800MM|DIÂMETRO DO POSTE: 160-240MM|NÚMERO DE FUROS: 22|PARAFUSOS:INCLUSOS)</t>
  </si>
  <si>
    <t>MATED-15236</t>
  </si>
  <si>
    <t>DISJUNTOR DE PROTEÇÃO (TIPO: DR TETRAPOLAR|CORRENTE: 63A|SENSIBILIDADE: 30MA)</t>
  </si>
  <si>
    <t>MATED-17404</t>
  </si>
  <si>
    <t>DISJUNTOR MOTOR (TIPO: TRIPOLAR|FAIXA DE AJUSTE: 1-1,6A|ICU: 50KA EM 380/400V)</t>
  </si>
  <si>
    <t>MATED-17405</t>
  </si>
  <si>
    <t>DISJUNTOR MOTOR (TIPO: TRIPOLAR|FAIXA DE AJUSTE: 1,6-2,5A|ICU: 50KA EM 380/400V)</t>
  </si>
  <si>
    <t>MATED-17410</t>
  </si>
  <si>
    <t>DISJUNTOR MOTOR (TIPO: TRIPOLAR|FAIXA DE AJUSTE: 20-25A|ICU: 50KA EM 380/400V)</t>
  </si>
  <si>
    <t>MATED-17411</t>
  </si>
  <si>
    <t>DISJUNTOR MOTOR (TIPO: TRIPOLAR|FAIXA DE AJUSTE: 25-32A|ICU: 50KA EM 380/400V)</t>
  </si>
  <si>
    <t>MATED-17406</t>
  </si>
  <si>
    <t>DISJUNTOR MOTOR (TIPO: TRIPOLAR|FAIXA DE AJUSTE: 2,5-4A|ICU: 50KA EM 380/400V)</t>
  </si>
  <si>
    <t>MATED-17407</t>
  </si>
  <si>
    <t>DISJUNTOR MOTOR (TIPO: TRIPOLAR|FAIXA DE AJUSTE: 4-6,3A|ICU: 50KA EM 380/400V)</t>
  </si>
  <si>
    <t>MATED-17408</t>
  </si>
  <si>
    <t>DISJUNTOR MOTOR (TIPO: TRIPOLAR|FAIXA DE AJUSTE: 6,3-10A|ICU: 50KA EM 380/400V)</t>
  </si>
  <si>
    <t>MATED-17409</t>
  </si>
  <si>
    <t>DISJUNTOR MOTOR (TIPO: TRIPOLAR|FAIXA DE AJUSTE: 9-14A|ICU: 50KA EM 380/400V)</t>
  </si>
  <si>
    <t>MATED-22679</t>
  </si>
  <si>
    <t>DISJUNTOR (TIPO: BIPOLAR|CURVA:C|CORRENTE: 10A|I MÁX: 4,5KA/6KA)</t>
  </si>
  <si>
    <t>MATED-19278</t>
  </si>
  <si>
    <t>DISJUNTOR (TIPO: BIPOLAR|CURVA:C|CORRENTE: 100A|I MÁX: 10KA)</t>
  </si>
  <si>
    <t>MATED-22671</t>
  </si>
  <si>
    <t>DISJUNTOR (TIPO: BIPOLAR|CURVA:C|CORRENTE: 125A|I MÁX: 10KA)</t>
  </si>
  <si>
    <t>MATED-19496</t>
  </si>
  <si>
    <t>DISJUNTOR (TIPO: BIPOLAR|CURVA:C|CORRENTE: 16A|I MÁX: 4,5KA/6KA)</t>
  </si>
  <si>
    <t>MATED-22680</t>
  </si>
  <si>
    <t>DISJUNTOR (TIPO: BIPOLAR|CURVA:C|CORRENTE: 20A|I MÁX: 4,5KA/6KA)</t>
  </si>
  <si>
    <t>MATED-19497</t>
  </si>
  <si>
    <t>DISJUNTOR (TIPO: BIPOLAR|CURVA:C|CORRENTE: 25A|I MÁX: 4,5KA/6KA)</t>
  </si>
  <si>
    <t>MATED-22682</t>
  </si>
  <si>
    <t>DISJUNTOR (TIPO: BIPOLAR|CURVA:C|CORRENTE: 32A|I MÁX: 4,5KA/6KA)</t>
  </si>
  <si>
    <t>MATED-19276</t>
  </si>
  <si>
    <t>DISJUNTOR (TIPO: BIPOLAR|CURVA:C|CORRENTE: 40A|I MÁX: 4,5KA/6KA)</t>
  </si>
  <si>
    <t>MATED-19277</t>
  </si>
  <si>
    <t>DISJUNTOR (TIPO: BIPOLAR|CURVA:C|CORRENTE: 50A|I MÁX: 4,5KA/6KA)</t>
  </si>
  <si>
    <t>MATED-17029</t>
  </si>
  <si>
    <t>DISJUNTOR (TIPO: BIPOLAR|CURVA:C|CORRENTE: 6A|I MÁX: 4,5KA/6KA)</t>
  </si>
  <si>
    <t>MATED-17032</t>
  </si>
  <si>
    <t>DISJUNTOR (TIPO: BIPOLAR|CURVA:C|CORRENTE: 63A|I MÁX: 10KA)</t>
  </si>
  <si>
    <t>MATED-17030</t>
  </si>
  <si>
    <t>DISJUNTOR (TIPO: BIPOLAR|CURVA:C|CORRENTE: 63A|I MÁX: 4,5KA/6KA)</t>
  </si>
  <si>
    <t>MATED-22683</t>
  </si>
  <si>
    <t>DISJUNTOR (TIPO: BIPOLAR|CURVA:C|CORRENTE: 70A|I MÁX: 4,5KA/6KA)</t>
  </si>
  <si>
    <t>MATED-17033</t>
  </si>
  <si>
    <t>DISJUNTOR (TIPO: BIPOLAR|CURVA:C|CORRENTE: 80A|I MÁX: 10KA)</t>
  </si>
  <si>
    <t>MATED-22658</t>
  </si>
  <si>
    <t>DISJUNTOR (TIPO: MONOPOLAR|CURVA:C|CORRENTE: 10A|I MÁX: 4,5KA/6KA)</t>
  </si>
  <si>
    <t>MATED-17027</t>
  </si>
  <si>
    <t>DISJUNTOR (TIPO: MONOPOLAR|CURVA:C|CORRENTE: 100A|I MÁX: 10KA)</t>
  </si>
  <si>
    <t>MATED-17028</t>
  </si>
  <si>
    <t>DISJUNTOR (TIPO: MONOPOLAR|CURVA:C|CORRENTE: 125A|I MÁX: 10KA)</t>
  </si>
  <si>
    <t>MATED-22659</t>
  </si>
  <si>
    <t>DISJUNTOR (TIPO: MONOPOLAR|CURVA:C|CORRENTE: 16A|I MÁX: 4,5KA/6KA)</t>
  </si>
  <si>
    <t>MATED-22660</t>
  </si>
  <si>
    <t>DISJUNTOR (TIPO: MONOPOLAR|CURVA:C|CORRENTE: 20A|I MÁX: 4,5KA/6KA)</t>
  </si>
  <si>
    <t>MATED-22661</t>
  </si>
  <si>
    <t>DISJUNTOR (TIPO: MONOPOLAR|CURVA:C|CORRENTE: 25A|I MÁX: 4,5KA/6KA)</t>
  </si>
  <si>
    <t>MATED-22662</t>
  </si>
  <si>
    <t>DISJUNTOR (TIPO: MONOPOLAR|CURVA:C|CORRENTE: 32A|I MÁX: 4,5KA/6KA)</t>
  </si>
  <si>
    <t>MATED-22663</t>
  </si>
  <si>
    <t>DISJUNTOR (TIPO: MONOPOLAR|CURVA:C|CORRENTE: 40A|I MÁX: 4,5KA/6KA)</t>
  </si>
  <si>
    <t>MATED-22664</t>
  </si>
  <si>
    <t>DISJUNTOR (TIPO: MONOPOLAR|CURVA:C|CORRENTE: 50A|I MÁX: 4,5KA/6KA)</t>
  </si>
  <si>
    <t>MATED-17024</t>
  </si>
  <si>
    <t>DISJUNTOR (TIPO: MONOPOLAR|CURVA:C|CORRENTE: 6A|I MÁX: 4,5KA/6KA)</t>
  </si>
  <si>
    <t>MATED-17025</t>
  </si>
  <si>
    <t>DISJUNTOR (TIPO: MONOPOLAR|CURVA:C|CORRENTE: 63A|I MÁX: 4,5KA/6KA)</t>
  </si>
  <si>
    <t>MATED-22665</t>
  </si>
  <si>
    <t>DISJUNTOR (TIPO: MONOPOLAR|CURVA:C|CORRENTE: 70A|I MÁX: 4,5KA/6KA)</t>
  </si>
  <si>
    <t>MATED-17026</t>
  </si>
  <si>
    <t>DISJUNTOR (TIPO: MONOPOLAR|CURVA:C|CORRENTE: 80A|I MÁX: 10KA)</t>
  </si>
  <si>
    <t>MATED-22684</t>
  </si>
  <si>
    <t>DISJUNTOR (TIPO: TRIPOLAR|CURVA:C|CORRENTE: 10A|I MÁX: 4,5KA/6KA)</t>
  </si>
  <si>
    <t>MATED-19213</t>
  </si>
  <si>
    <t>DISJUNTOR (TIPO: TRIPOLAR|CURVA:C|CORRENTE: 100A|I MÁX: 10KA)</t>
  </si>
  <si>
    <t>MATED-22678</t>
  </si>
  <si>
    <t>DISJUNTOR (TIPO: TRIPOLAR|CURVA:C|CORRENTE: 125A|I MÁX: 10KA)</t>
  </si>
  <si>
    <t>MATED-16979</t>
  </si>
  <si>
    <t>DISJUNTOR (TIPO: TRIPOLAR|CURVA:C|CORRENTE: 16A|I MÁX: 4,5KA/6KA)</t>
  </si>
  <si>
    <t>MATED-22685</t>
  </si>
  <si>
    <t>DISJUNTOR (TIPO: TRIPOLAR|CURVA:C|CORRENTE: 20A|I MÁX: 4,5KA/6KA)</t>
  </si>
  <si>
    <t>MATED-22686</t>
  </si>
  <si>
    <t>DISJUNTOR (TIPO: TRIPOLAR|CURVA:C|CORRENTE: 25A|I MÁX: 4,5KA/6KA)</t>
  </si>
  <si>
    <t>MATED-17036</t>
  </si>
  <si>
    <t>DISJUNTOR (TIPO: TRIPOLAR|CURVA:C|CORRENTE: 32A|I MÁX: 4,5KA/6KA)</t>
  </si>
  <si>
    <t>MATED-19014</t>
  </si>
  <si>
    <t>DISJUNTOR (TIPO: TRIPOLAR|CURVA:C|CORRENTE: 40A|I MÁX: 4,5KA/6KA)</t>
  </si>
  <si>
    <t>MATED-19208</t>
  </si>
  <si>
    <t>DISJUNTOR (TIPO: TRIPOLAR|CURVA:C|CORRENTE: 50A|I MÁX: 4,5KA/6KA)</t>
  </si>
  <si>
    <t>MATED-17034</t>
  </si>
  <si>
    <t>DISJUNTOR (TIPO: TRIPOLAR|CURVA:C|CORRENTE: 6A|I MÁX: 4,5KA/6KA)</t>
  </si>
  <si>
    <t>MATED-17038</t>
  </si>
  <si>
    <t>DISJUNTOR (TIPO: TRIPOLAR|CURVA:C|CORRENTE: 63A|I MÁX: 10KA)</t>
  </si>
  <si>
    <t>MATED-16980</t>
  </si>
  <si>
    <t>DISJUNTOR (TIPO: TRIPOLAR|CURVA:C|CORRENTE: 63A|I MÁX: 4,5KA/6KA)</t>
  </si>
  <si>
    <t>MATED-22689</t>
  </si>
  <si>
    <t>DISJUNTOR (TIPO: TRIPOLAR|CURVA:C|CORRENTE: 70A|I MÁX: 4,5KA/6KA)</t>
  </si>
  <si>
    <t>MATED-17039</t>
  </si>
  <si>
    <t>DISJUNTOR (TIPO: TRIPOLAR|CURVA:C|CORRENTE: 80A|I MÁX: 10KA)</t>
  </si>
  <si>
    <t>MATED-17014</t>
  </si>
  <si>
    <t>DISJUNTOR DE PROTEÇÃO (TIPO: DR BIPOLAR|CORRENTE: 100A|SENSIBILIDADE: 30MA)</t>
  </si>
  <si>
    <t>MATED-15233</t>
  </si>
  <si>
    <t>DISJUNTOR DE PROTEÇÃO (TIPO: DR BIPOLAR|CORRENTE: 25A|SENSIBILIDADE: 30MA)</t>
  </si>
  <si>
    <t>MATED-15234</t>
  </si>
  <si>
    <t>DISJUNTOR DE PROTEÇÃO (TIPO: DR BIPOLAR|CORRENTE: 40A|SENSIBILIDADE: 30MA)</t>
  </si>
  <si>
    <t>MATED-15235</t>
  </si>
  <si>
    <t>DISJUNTOR DE PROTEÇÃO (TIPO: DR BIPOLAR|CORRENTE: 63A|SENSIBILIDADE: 30MA)</t>
  </si>
  <si>
    <t>MATED-17013</t>
  </si>
  <si>
    <t>DISJUNTOR DE PROTEÇÃO (TIPO: DR BIPOLAR|CORRENTE: 80A|SENSIBILIDADE: 30MA)</t>
  </si>
  <si>
    <t>MATED-17019</t>
  </si>
  <si>
    <t>DISJUNTOR DE PROTEÇÃO (TIPO: DR TETRAPOLAR|CORRENTE: 100A|SENSIBILIDADE: 30MA)</t>
  </si>
  <si>
    <t>MATED-17020</t>
  </si>
  <si>
    <t>DISJUNTOR DE PROTEÇÃO (TIPO: DR TETRAPOLAR|CORRENTE: 125A|SENSIBILIDADE: 30MA)</t>
  </si>
  <si>
    <t>MATED-17016</t>
  </si>
  <si>
    <t>DISJUNTOR DE PROTEÇÃO (TIPO: DR TETRAPOLAR|CORRENTE: 25A|SENSIBILIDADE: 30MA)</t>
  </si>
  <si>
    <t>MATED-17017</t>
  </si>
  <si>
    <t>DISJUNTOR DE PROTEÇÃO (TIPO: DR TETRAPOLAR|CORRENTE: 40A|SENSIBILIDADE: 30MA)</t>
  </si>
  <si>
    <t>MATED-17018</t>
  </si>
  <si>
    <t>DISJUNTOR DE PROTEÇÃO (TIPO: DR TETRAPOLAR|CORRENTE: 80A|SENSIBILIDADE: 30MA)</t>
  </si>
  <si>
    <t>MATED-17040</t>
  </si>
  <si>
    <t>DISJUNTOR EM CAIXA MOLDADA (TIPO: TRIPOLAR|CORRENTE: 100A|ICC: 15KA* EM 380/400V|DISPARADOR: FIXO)*VALORES REFERENCIAIS APROXIMADOS</t>
  </si>
  <si>
    <t>MATED-17041</t>
  </si>
  <si>
    <t>DISJUNTOR EM CAIXA MOLDADA (TIPO: TRIPOLAR|CORRENTE: 125A|ICC: 15KA* EM 380/400V|DISPARADOR: FIXO)*VALORES REFERENCIAIS APROXIMADOS</t>
  </si>
  <si>
    <t>MATED-17042</t>
  </si>
  <si>
    <t>DISJUNTOR EM CAIXA MOLDADA (TIPO: TRIPOLAR|CORRENTE: 150A|ICC: 15KA* EM 380/400V|DISPARADOR: FIXO)*VALORES REFERENCIAIS APROXIMADOS</t>
  </si>
  <si>
    <t>MATED-17043</t>
  </si>
  <si>
    <t>DISJUNTOR EM CAIXA MOLDADA (TIPO: TRIPOLAR|CORRENTE: 160A|ICC: 15KA* EM 380/400V|DISPARADOR: FIXO)*VALORES REFERENCIAIS APROXIMADOS</t>
  </si>
  <si>
    <t>MATED-19325</t>
  </si>
  <si>
    <t>DISJUNTOR EM CAIXA MOLDADA (TIPO: TRIPOLAR|CORRENTE: 175A|ICC: 18KA* EM 380/400V|DISPARADOR: FIXO)*VALORES REFERENCIAIS APROXIMADOS</t>
  </si>
  <si>
    <t>MATED-17044</t>
  </si>
  <si>
    <t>DISJUNTOR EM CAIXA MOLDADA (TIPO: TRIPOLAR|CORRENTE: 200A|ICC: 18KA* EM 380/400V|DISPARADOR: FIXO)*VALORES REFERENCIAIS APROXIMADOS</t>
  </si>
  <si>
    <t>MATED-17045</t>
  </si>
  <si>
    <t>DISJUNTOR EM CAIXA MOLDADA (TIPO: TRIPOLAR|CORRENTE: 225A|ICC: 20KA* EM 380/400V|DISPARADOR: FIXO)*VALORES REFERENCIAIS APROXIMADOS</t>
  </si>
  <si>
    <t>MATED-17046</t>
  </si>
  <si>
    <t>DISJUNTOR EM CAIXA MOLDADA (TIPO: TRIPOLAR|CORRENTE: 250A|ICC: 20KA* EM 380/400V|DISPARADOR: FIXO)*VALORES REFERENCIAIS APROXIMADOS</t>
  </si>
  <si>
    <t>MATED-19401</t>
  </si>
  <si>
    <t>DISJUNTOR EM CAIXA MOLDADA (TIPO: TRIPOLAR|CORRENTE: 300A|ICC: 35KA* EM 380/400V|DISPARADOR: FIXO)*VALORES REFERENCIAIS APROXIMADOS</t>
  </si>
  <si>
    <t>MATED-17047</t>
  </si>
  <si>
    <t>DISJUNTOR EM CAIXA MOLDADA (TIPO: TRIPOLAR|CORRENTE: 400A|ICC: 35KA* EM 380/400V|DISPARADOR: FIXO)*VALORES REFERENCIAIS APROXIMADOS</t>
  </si>
  <si>
    <t>MATED-19402</t>
  </si>
  <si>
    <t>DISJUNTOR EM CAIXA MOLDADA (TIPO: TRIPOLAR|CORRENTE: 450A|ICC: 35KA* EM 380/400V|DISPARADOR: FIXO)*VALORES REFERENCIAIS APROXIMADOS</t>
  </si>
  <si>
    <t>MATED-17048</t>
  </si>
  <si>
    <t>DISJUNTOR EM CAIXA MOLDADA (TIPO: TRIPOLAR|CORRENTE: 500A|ICC: 35KA* EM 380/400V|DISPARADOR: FIXO)*VALORES REFERENCIAIS APROXIMADOS</t>
  </si>
  <si>
    <t>MATED-17049</t>
  </si>
  <si>
    <t>DISJUNTOR EM CAIXA MOLDADA (TIPO: TRIPOLAR|CORRENTE: 630A|ICC: 35KA* EM 380/400V|DISPARADOR: FIXO)*VALORES REFERENCIAIS APROXIMADOS</t>
  </si>
  <si>
    <t>MATED-19403</t>
  </si>
  <si>
    <t>DISJUNTOR EM CAIXA MOLDADA (TIPO: TRIPOLAR|CORRENTE: 700A|ICC: 50KA* EM 380/400V|DISPARADOR: FIXO)*VALORES REFERENCIAIS APROXIMADOS</t>
  </si>
  <si>
    <t>MATED-19404</t>
  </si>
  <si>
    <t>DISJUNTOR EM CAIXA MOLDADA (TIPO: TRIPOLAR|CORRENTE: 800A|ICC: 50KA* EM 380/400V|DISPARADOR: FIXO)*VALORES REFERENCIAIS APROXIMADOS</t>
  </si>
  <si>
    <t>MATED-16978</t>
  </si>
  <si>
    <t>DISPOSITIVO PROTEÇÃO CONTRA SURTOS (QUANTIDADE DE PÓLOS: MONOPOLAR|TIPO: DPS|CLASSE: I-II|TENSÃO DE OPERAÇÃO: 175V-275V|CORRENTE DE DESCARGA MÁXIMA: 40KA|APLICAÇÃO: PROTEÇÃO LINHA NEUTRO OU LINHA TERRA)</t>
  </si>
  <si>
    <t>MATED-12175</t>
  </si>
  <si>
    <t>DISPOSITIVO PROTEÇÃO CONTRA SURTOS (QUANTIDADE DE PÓLOS: MONOPOLAR|TIPO: DPS|CLASSE: I-II|TENSÃO DE OPERAÇÃO: 175V-275V|CORRENTE DE DESCARGA MÁXIMA: 60KA|APLICAÇÃO: PROTEÇÃO LINHA NEUTRO OU LINHA TERRA)</t>
  </si>
  <si>
    <t>MATED-12434</t>
  </si>
  <si>
    <t>SUPRESSOR DE SURTO PARA PROTEÇÃO DE CENTRAL DE TELECOMUNICAÇÕES - IPRM</t>
  </si>
  <si>
    <t>MATED-12433</t>
  </si>
  <si>
    <t>SUPRESSOR DE SURTO PARA PROTEÇÃO PRIMÁRIA EM QGD, PARA SURTOS ATÉ QGD, ATÉ 1,5 KV - 5 KA</t>
  </si>
  <si>
    <t>MATED-12605</t>
  </si>
  <si>
    <t>CABIDE (MATERIAL: LOUCA|TIPO: EMBUTIR|COR: BRANCA|NÚMERO DE GANCHOS: 2|LARGURA*: 70MM|ALTURA*: 120MM)*VALORES REFERENCIAIS APROXIMADOS</t>
  </si>
  <si>
    <t>MATED-12134</t>
  </si>
  <si>
    <t>CABIDE METÁLICO (TIPO: GANCHO SIMPLES|ACABAMENTO: CROMADO|ACESSÓRIOS DE FIXAÇÃO: INCLUSOS)</t>
  </si>
  <si>
    <t>MATED-12133</t>
  </si>
  <si>
    <t>TOALHEIRO (TIPO: CROMADO|BARRA: SIMPLES|COMPRIMENTO: 60CM)</t>
  </si>
  <si>
    <t>MATED-12496</t>
  </si>
  <si>
    <t>PAPELEIRA (MATERIAL: LOUCA|TIPO: EMBUTIR|COR: BRANCA|LARGURA*: 170MM|ALTURA*: 170MM)*VALORES REFERENCIAIS APROXIMADOS</t>
  </si>
  <si>
    <t>MATED-12306</t>
  </si>
  <si>
    <t>PAPELEIRA PARA PAPEL HIGIÊNICO (MATERIAL: AÇO INOX|ACABAMENTO: POLIDO OU ESCOVADO|TIPO: SOBREPOR|CAPACIDADE DO ROLO: 300-500[M]|FORMATO: REDONDO|DIÂMETRO*: 27CM|LARGURA*: 12CM|ACESSÓRIOS DE FIXAÇÃO: INCLUSO)*VALORES REFERENCIAIS APROXIMADOS</t>
  </si>
  <si>
    <t>MATED-12043</t>
  </si>
  <si>
    <t>PAPELEIRA PARA PAPEL HIGIÊNICO (MATERIAL: PLÁSTICO|CAPACIDADE DO ROLO: 300-500[M])</t>
  </si>
  <si>
    <t>MATED-12346</t>
  </si>
  <si>
    <t>PORTA PAPEL-TOALHA PARA 2 OU 3 FOLHAS (MATERIAL: AÇO INOX)</t>
  </si>
  <si>
    <t>MATED-12308</t>
  </si>
  <si>
    <t>PORTA PAPEL-TOALHA PARA 2 OU 3 FOLHAS (MATERIAL: PLÁSTICO)</t>
  </si>
  <si>
    <t>MATED-12594</t>
  </si>
  <si>
    <t>DISPENSER (MATERIAL: PLÁSTICO|COR: BRANCA|CAPACIDADE RESERVATÓRIO: 1500ML|DIMENSÃO*: (26X15)CM|PROFUNDIDADE*: 13CM|APLICAÇÃO: ÁLCOOL EM GEL OU SABONETE LÍQUIDO)* VALORES REFERENCIAIS APROXIMADOS</t>
  </si>
  <si>
    <t>MATED-12313</t>
  </si>
  <si>
    <t>DISPENSER (MATERIAL: PLÁSTICO|COR: BRANCA|CAPACIDADE RESERVATÓRIO: 800ML|DIMENSÃO*: (26X11)CM|PROFUNDIDADE*: 11CM|APLICAÇÃO: ÁLCOOL EM GEL OU SABONETE LÍQUIDO)* VALORES REFERENCIAIS APROXIMADOS</t>
  </si>
  <si>
    <t>MATED-12310</t>
  </si>
  <si>
    <t>MEIA SABONETEIRA (MATERIAL: LOUCA|TIPO: EMBUTIR|COR: BRANCA|LARGURA*: 1750MM|ALTURA*: 100MM)*VALORES REFERENCIAIS APROXIMADOS</t>
  </si>
  <si>
    <t>MATED-12309</t>
  </si>
  <si>
    <t>MATED-12311</t>
  </si>
  <si>
    <t>SABONETEIRA (MATERIAL: LOUCA|TIPO: EMBUTIR|COR: BRANCA|LARGURA*: 150MM|ALTURA*: 150MM)*VALORES REFERENCIAIS APROXIMADOS</t>
  </si>
  <si>
    <t>MATED-12312</t>
  </si>
  <si>
    <t>SABONETEIRA (TIPO: CONCHA|FIXAÇÃO: SOBREPOR|MATERIAL: INOX|ACABAMENTO: CROMADO)</t>
  </si>
  <si>
    <t>MATED-17913</t>
  </si>
  <si>
    <t>ELETROCALHA METÁLICA (TIPO: LISA SEM VIROLA|TRATAMENTO: PRÉ-ZINCADO|CHAPA: N°18|MEDIDAS: 100X100MM)</t>
  </si>
  <si>
    <t>MATED-17912</t>
  </si>
  <si>
    <t>ELETROCALHA METÁLICA (TIPO: LISA SEM VIROLA|TRATAMENTO: PRÉ-ZINCADO|CHAPA: N°18|MEDIDAS: 100X50MM)</t>
  </si>
  <si>
    <t>MATED-17915</t>
  </si>
  <si>
    <t>ELETROCALHA METÁLICA (TIPO: LISA SEM VIROLA|TRATAMENTO: PRÉ-ZINCADO|CHAPA: N°18|MEDIDAS: 150X100MM)</t>
  </si>
  <si>
    <t>MATED-17914</t>
  </si>
  <si>
    <t>ELETROCALHA METÁLICA (TIPO: LISA SEM VIROLA|TRATAMENTO: PRÉ-ZINCADO|CHAPA: N°18|MEDIDAS: 150X50MM)</t>
  </si>
  <si>
    <t>MATED-17917</t>
  </si>
  <si>
    <t>ELETROCALHA METÁLICA (TIPO: LISA SEM VIROLA|TRATAMENTO: PRÉ-ZINCADO|CHAPA: N°18|MEDIDAS: 200X100MM)</t>
  </si>
  <si>
    <t>MATED-17916</t>
  </si>
  <si>
    <t>ELETROCALHA METÁLICA (TIPO: LISA SEM VIROLA|TRATAMENTO: PRÉ-ZINCADO|CHAPA: N°18|MEDIDAS: 200X50MM)</t>
  </si>
  <si>
    <t>MATED-17919</t>
  </si>
  <si>
    <t>ELETROCALHA METÁLICA (TIPO: LISA SEM VIROLA|TRATAMENTO: PRÉ-ZINCADO|CHAPA: N°18|MEDIDAS: 300X100MM)</t>
  </si>
  <si>
    <t>MATED-17918</t>
  </si>
  <si>
    <t>ELETROCALHA METÁLICA (TIPO: LISA SEM VIROLA|TRATAMENTO: PRÉ-ZINCADO|CHAPA: N°18|MEDIDAS: 300X50MM)</t>
  </si>
  <si>
    <t>MATED-17920</t>
  </si>
  <si>
    <t>ELETROCALHA METÁLICA (TIPO: LISA SEM VIROLA|TRATAMENTO: PRÉ-ZINCADO|CHAPA: N°18|MEDIDAS: 400X100MM)</t>
  </si>
  <si>
    <t>MATED-17922</t>
  </si>
  <si>
    <t>ELETROCALHA METÁLICA (TIPO: PERFURADA SEM VIROLA|TRATAMENTO: PRÉ-ZINCADO|CHAPA: N°18|MEDIDAS: 100X100MM)</t>
  </si>
  <si>
    <t>MATED-17921</t>
  </si>
  <si>
    <t>ELETROCALHA METÁLICA (TIPO: PERFURADA SEM VIROLA|TRATAMENTO: PRÉ-ZINCADO|CHAPA: N°18|MEDIDAS: 100X50MM)</t>
  </si>
  <si>
    <t>MATED-17924</t>
  </si>
  <si>
    <t>ELETROCALHA METÁLICA (TIPO: PERFURADA SEM VIROLA|TRATAMENTO: PRÉ-ZINCADO|CHAPA: N°18|MEDIDAS: 150X100MM)</t>
  </si>
  <si>
    <t>MATED-17923</t>
  </si>
  <si>
    <t>ELETROCALHA METÁLICA (TIPO: PERFURADA SEM VIROLA|TRATAMENTO: PRÉ-ZINCADO|CHAPA: N°18|MEDIDAS: 150X50MM)</t>
  </si>
  <si>
    <t>MATED-17926</t>
  </si>
  <si>
    <t>ELETROCALHA METÁLICA (TIPO: PERFURADA SEM VIROLA|TRATAMENTO: PRÉ-ZINCADO|CHAPA: N°18|MEDIDAS: 200X100MM)</t>
  </si>
  <si>
    <t>MATED-17925</t>
  </si>
  <si>
    <t>ELETROCALHA METÁLICA (TIPO: PERFURADA SEM VIROLA|TRATAMENTO: PRÉ-ZINCADO|CHAPA: N°18|MEDIDAS: 200X50MM)</t>
  </si>
  <si>
    <t>MATED-17928</t>
  </si>
  <si>
    <t>ELETROCALHA METÁLICA (TIPO: PERFURADA SEM VIROLA|TRATAMENTO: PRÉ-ZINCADO|CHAPA: N°18|MEDIDAS: 300X100MM)</t>
  </si>
  <si>
    <t>MATED-17927</t>
  </si>
  <si>
    <t>ELETROCALHA METÁLICA (TIPO: PERFURADA SEM VIROLA|TRATAMENTO: PRÉ-ZINCADO|CHAPA: N°18|MEDIDAS: 300X50MM)</t>
  </si>
  <si>
    <t>MATED-17929</t>
  </si>
  <si>
    <t>ELETROCALHA METÁLICA (TIPO: PERFURADA SEM VIROLA|TRATAMENTO: PRÉ-ZINCADO|CHAPA: N°18|MEDIDAS: 400X100MM)</t>
  </si>
  <si>
    <t>MATED-19529</t>
  </si>
  <si>
    <t>TALA RETA (TIPO: AUTOPORTANTE|TRATAMENTO: PRÉ-ZINCADO|CHAPA: N°18|MEDIDA: 100MM|APLICAÇÃO: EMENDA PARA ELETROCALHA)</t>
  </si>
  <si>
    <t>MATED-19528</t>
  </si>
  <si>
    <t>TALA RETA (TIPO: AUTOPORTANTE|TRATAMENTO: PRÉ-ZINCADO|CHAPA: N°18|MEDIDA: 50MM|APLICAÇÃO: EMENDA PARA ELETROCALHA)</t>
  </si>
  <si>
    <t>MATED-17930</t>
  </si>
  <si>
    <t>TAMPA PARA ELETROCALHA METÁLICA (TIPO: ENCAIXE|TRATAMENTO: PRÉ-ZINCADO|CHAPA: N°24|MEDIDA: 100MM)</t>
  </si>
  <si>
    <t>MATED-17931</t>
  </si>
  <si>
    <t>TAMPA PARA ELETROCALHA METÁLICA (TIPO: ENCAIXE|TRATAMENTO: PRÉ-ZINCADO|CHAPA: N°24|MEDIDA: 150MM)</t>
  </si>
  <si>
    <t>MATED-17932</t>
  </si>
  <si>
    <t>TAMPA PARA ELETROCALHA METÁLICA (TIPO: ENCAIXE|TRATAMENTO: PRÉ-ZINCADO|CHAPA: N°24|MEDIDA: 200MM)</t>
  </si>
  <si>
    <t>MATED-17933</t>
  </si>
  <si>
    <t>TAMPA PARA ELETROCALHA METÁLICA (TIPO: ENCAIXE|TRATAMENTO: PRÉ-ZINCADO|CHAPA: N°24|MEDIDA: 300MM)</t>
  </si>
  <si>
    <t>MATED-17934</t>
  </si>
  <si>
    <t>TAMPA PARA ELETROCALHA METÁLICA (TIPO: ENCAIXE|TRATAMENTO: PRÉ-ZINCADO|CHAPA: N°24|MEDIDA: 400MM)</t>
  </si>
  <si>
    <t>MATED-8341</t>
  </si>
  <si>
    <t>ESPUMA EXPANSIVA DE POLIURETANO MONOCOMPONENTE (CONTEÚDO: 500 ML)</t>
  </si>
  <si>
    <t>MATED-15242</t>
  </si>
  <si>
    <t>BALANÇO METÁLICO (TIPO: BONDINHO REMA-REMA|QUANTIDADE DE LUGARES : 6|MATERIAL: TUBO EM AÇO CARBONO|ACABAMENTO: PINTURA ELETROSTÁTICA|COMPRIMENTO*: 280CM|LARGURA*: 140CM|ALTURA*:160CM)*VALORES REFERENCIAIS APROXIMADOS</t>
  </si>
  <si>
    <t>MATED-12801</t>
  </si>
  <si>
    <t>CONJUNTO DE MESA E BANCOS PARA JOGOS (MATERIAL: CONCRETO|DIÂMETRO DA MESA*: 90CM|ALTURA DA MESA*: 87CM|DIÂMETRO DO BANCO*: 30CM|ALTURA DO BANCO*: 52CM|QUANTIDADE DE BANCOS: 4|APLICAÇÃO: PRAÇAS/ÁREAS PÚBLICAS)*VALORES REFERENCIAIS APROXIMADOS</t>
  </si>
  <si>
    <t>MATED-12693</t>
  </si>
  <si>
    <t>ESCADA HORIZONTAL METÁLICA (MATERIAL: TUBO EM AÇO CARBONO|ACABAMENTO: PINTURA ELETROSTÁTICA|COMPRIMENTO*: 300CM|LARGURA*: 50CM|ALTURA*:250CM) *VALORES REFERENCIAIS APROXIMADOS</t>
  </si>
  <si>
    <t>MATED-12694</t>
  </si>
  <si>
    <t>ESCORREGADOR METÁLICO MÉDIO (MATERIAL: TUBO EM AÇO CARBONO|ACABAMENTO: PINTURA ELETROSTÁTICA|COMPRIMENTO*: 235CM|LARGURA*: 90CM|ALTURA*:175CM)*VALORES REFERENCIAIS APROXIMADOS</t>
  </si>
  <si>
    <t>MATED-12704</t>
  </si>
  <si>
    <t>GANGORRA METÁLICA GRANDE (QUANTIDADE DE LUGARES : 2|MATERIAL: TUBO EM AÇO CARBONO|ACABAMENTO: PINTURA ELETROSTÁTICA|COMPRIMENTO*: 270CM|LARGURA*: 120CM|ALTURA*:295CM)*VALORES REFERENCIAIS APROXIMADOS</t>
  </si>
  <si>
    <t>MATED-12626</t>
  </si>
  <si>
    <t>ZANGA BURRINHO METÁLICO (QUANTIDADE DE LUGARES : 4|QUANTIDADE DE PRANCHAS: 2|MATERIAL: TUBO EM AÇO CARBONO|ACABAMENTO: PINTURA ELETROSTÁTICA|COMPRIMENTO*: 250CM|LARGURA*: 150CM|ALTURA*:70CM)*VALORES REFERENCIAIS APROXIMADOS</t>
  </si>
  <si>
    <t>MATED-12820</t>
  </si>
  <si>
    <t>TABELA DE BASQUETE (LARGURA: 180CM*|ALTURA: 120CM*|MATERIAL: COMPENSADO NAVAL PINTADO|ARO E REDE: INCLUSOS|POSTE METÁLICO E SUPORTE DE PISO: INCLUSOS)*VALORES REFERENCIAIS APROXIMADOS</t>
  </si>
  <si>
    <t>MATED-12798</t>
  </si>
  <si>
    <t>TRAVE DE FUTEBOL DE CAMPO OFICIAL (MATERIAL: AÇO|DIÂMETRO*: 4.1/2"[120MM]|ESPESSURA*: 2,5MM|COMPRIMENTO: 732CM|ALTURA: 244CM|ACABAMENTO: TRATAMENTO ANTICORROSIVO|REDE: INCLUSO)*VALORES REFERENCIAIS APROXIMADOS</t>
  </si>
  <si>
    <t>MATED-12776</t>
  </si>
  <si>
    <t>TRAVE DE FUTSAL (MATERIAL: AÇO|DIÂMETRO*: 3"[75MM]|ESPESSURA: 3MM|COMPRIMENTO: 300CM|ALTURA: 200CM||ACABAMENTO: TRATAMENTO ANTICORROSIVO|REDE: INCLUSO)*VALORES REFERENCIAIS APROXIMADOS</t>
  </si>
  <si>
    <t>MATED-12665</t>
  </si>
  <si>
    <t>POSTE DE VÔLEI OU PETECA OFICIAL (MATERIAL: AÇO|TIPO: TELESCÓPICO|DIÂMETRO: 3"[75MM]|ESPESSURA: 3MM|ALTURA*: 250CM|ACABAMENTO: TRATAMENTO ANTICORROSIVO|REDE: INCLUSO)*VALORES REFERENCIAIS APROXIMADOS</t>
  </si>
  <si>
    <t>MATED-12592</t>
  </si>
  <si>
    <t>ESCADA MARINHEIRO COM GRADIL PROTETOR TIPO 2" - IPRM</t>
  </si>
  <si>
    <t>MATED-12593</t>
  </si>
  <si>
    <t>ESCADA MARINHEIRO (MATERIAL: AÇO GALVANIZADO|DIÂMETRO DO TUBO PARA REQUADRO: 3/4"|DIÂMETRO DO TUBO PARA SUBDIVISÕES: 1/2") - IPRM</t>
  </si>
  <si>
    <t>MATED-14408</t>
  </si>
  <si>
    <t>JANELA METÁLICA (TIPO: BASCULANTE|MATERIAL: ALUMÍNIO|DIMENSÃO: 80X80|ACABAMENTO : FOSCO|VIDROS: INCLUSOS) - IPRM</t>
  </si>
  <si>
    <t>MATED-29257</t>
  </si>
  <si>
    <t>BRAÇO PARA JANELA MAXIM-AR (COMPRIMENTO: 400MM|LINHA: 25 OU 32|REFERÊNCIA: BRA-704|EMBALAGEM: PAR)</t>
  </si>
  <si>
    <t>MATED-29262</t>
  </si>
  <si>
    <t>CAIXA DE DRENO (REFERÊNCIA: NYL-329)</t>
  </si>
  <si>
    <t>MATED-29324</t>
  </si>
  <si>
    <t>CONTRA FECHO (REFERÊNCIA: CON-370|ACESSÓRIOS DE FIXAÇÃO: INCLUSOS)</t>
  </si>
  <si>
    <t>MATED-29258</t>
  </si>
  <si>
    <t>DOBRADIÇA DE ALUMÍNIO DE DUAS ABAS, MEDIDAS (LARGURA ABA: 50MM|REFERÊNCIA: DOB-692|ACESSÓRIOS DE FIXAÇÃO: INCLUSOS)</t>
  </si>
  <si>
    <t>MATED-29313</t>
  </si>
  <si>
    <t>FECHO CONCHA PARA JANELA DE CORRER (REFERÊNCIA: CON-7611|ACESSÓRIOS DE FIXAÇÃO: INCLUSOS)</t>
  </si>
  <si>
    <t>MATED-29314</t>
  </si>
  <si>
    <t>FECHO CONCHA PARA PORTA/JANELA DE CORRER (REFERÊNCIA: LINHA 25/SUPREMA|CHAVE: INCLUSA|LINGUETA: INCLUSA|ACESSÓRIOS DE FIXAÇÃO: INCLUSOS)</t>
  </si>
  <si>
    <t>MATED-29259</t>
  </si>
  <si>
    <t>FECHO PARA ABERTURA DE JANELA MAXIM-AR (REFERÊNCIA: FEC-009)</t>
  </si>
  <si>
    <t>MATED-29260</t>
  </si>
  <si>
    <t>GUIA DESLIZANTE (REFERÊNCIA: LINHA 25/SUPREMA|ACESSÓRIOS DE FIXAÇÃO: INCLUSOS)</t>
  </si>
  <si>
    <t>MATED-29261</t>
  </si>
  <si>
    <t>PRESILHA DO ARREMATE (REFERÊNCIA: NYL-190)</t>
  </si>
  <si>
    <t>MATED-31484</t>
  </si>
  <si>
    <t>ROLAMENTO (DIÂMETRO EXTERNO: 30MM|DIÂMETRO INTERNO: 10MM|MATERIAL: AÇO|REFERÊNCIA: 6200)</t>
  </si>
  <si>
    <t>MATED-29264</t>
  </si>
  <si>
    <t>ROLDANA COM REGULAGEM E ROLAMENTO (REFERÊNCIA: ROL-440|CAPACIDADE DE CARGA: 40KG)</t>
  </si>
  <si>
    <t>MATED-29325</t>
  </si>
  <si>
    <t>ROLDANA DUPLA COM REGULAGEM E ROLAMENTO (REFERÊNCIA: ROL-439|CAPACIDADE DE CARGA: 80KG)</t>
  </si>
  <si>
    <t>MATED-29326</t>
  </si>
  <si>
    <t>TAMPA FURO (MEDIDA: 3/8"|REFERÊNCIA: NYL-042)</t>
  </si>
  <si>
    <t>MATED-29263</t>
  </si>
  <si>
    <t>VEDAÇÃO SUPERIOR (REFERÊNCIA: NYL-335)</t>
  </si>
  <si>
    <t>MATED-29328</t>
  </si>
  <si>
    <t>ESCOVA DE VEDAÇÃO SEM BARREIRA PLÁSTICA (MEDIDAS: 5X6MM|REFERÊNCIA: FIT-206)</t>
  </si>
  <si>
    <t>MATED-29265</t>
  </si>
  <si>
    <t>ESCOVA DE VEDAÇÃO SEM BARREIRA PLÁSTICA (MEDIDAS: 5X8MM|REFERÊNCIA: FIT-212)</t>
  </si>
  <si>
    <t>MATED-29266</t>
  </si>
  <si>
    <t>ESCOVA DE VEDAÇÃO SEM BARREIRA PLÁSTICA (MEDIDAS: 7,5X6MM|REFERÊNCIA: FIT-246)</t>
  </si>
  <si>
    <t>MATED-29329</t>
  </si>
  <si>
    <t>GUARNIÇÃO PARA ESQUADRIAS DE ALUMÍNIO (DIÂMETRO: 5MM|REFERÊNCIA: GUA-006)</t>
  </si>
  <si>
    <t>MATED-29267</t>
  </si>
  <si>
    <t>GUARNIÇÃO PARA ESQUADRIAS DE ALUMÍNIO (MEDIDAS: 14X11MM|REFERÊNCIA: GUA-007)</t>
  </si>
  <si>
    <t>MATED-29269</t>
  </si>
  <si>
    <t>GUARNIÇÃO PARA ESQUADRIAS DE ALUMÍNIO (MEDIDAS: 7X10MM|REFERÊNCIA: GUA-239)</t>
  </si>
  <si>
    <t>MATED-29268</t>
  </si>
  <si>
    <t>GUARNIÇÃO PARA ESQUADRIAS DE ALUMÍNIO (MEDIDAS: 7,8X4,7MM|REFERÊNCIA: GUA-053)</t>
  </si>
  <si>
    <t>MATED-21949</t>
  </si>
  <si>
    <t>ALAVANCA PARA JANELA (ACABAMENTO: ZAMAC|TIPO: BASCULANTE|PARAFUSOS: INCLUSOS)</t>
  </si>
  <si>
    <t>MATED-21962</t>
  </si>
  <si>
    <t>ALAVANCA PARA JANELA (ACABAMENTO: ZAMAC|TIPO:MÁXIMO-AR|PARAFUSOS: INCLUSOS) - IPRM</t>
  </si>
  <si>
    <t>MATED-12629</t>
  </si>
  <si>
    <t>PAINEL FIXO EM TELA METÁLICA FIO 12 # 5MM - IPRM</t>
  </si>
  <si>
    <t>MATED-12685</t>
  </si>
  <si>
    <t>CAIXILHO FIXO (MATERIAL: PERFIL CANTONEIRA SOLDADO|DIMENSÃO: 2"X2"|VEDAÇÃO: TELA GALVANIZADA|FIO DA TELA: 12#1/2") - IPRM</t>
  </si>
  <si>
    <t>MATED-12302</t>
  </si>
  <si>
    <t>EM PROCESSO DE DESATIVAÇÃO - GRADE EM BARRA CHATA (DIMENSÃO: 3/4"X1/8"|REQUADRO DE FERRO: 1/4"|APLICAÇÃO: REFLETOR 90CMX90CM) - IPRM</t>
  </si>
  <si>
    <t>MATED-12705</t>
  </si>
  <si>
    <t>EM PROCESSO DE DESATIVAÇÃO - GRADE FIXA (MATERIAL: AÇO|FORMATO: QUADRADO|ESPESSURA: 3/8") - IPRM</t>
  </si>
  <si>
    <t>MATED-12356</t>
  </si>
  <si>
    <t>BASCULANTE DE FERRO - IPRM</t>
  </si>
  <si>
    <t>MATED-12672</t>
  </si>
  <si>
    <t>JANELA BASCULANTE EM METALON - IPRM</t>
  </si>
  <si>
    <t>MATED-12726</t>
  </si>
  <si>
    <t>JANELA DE CORRER EM FERRO - IPRM</t>
  </si>
  <si>
    <t>MATED-12727</t>
  </si>
  <si>
    <t>JANELA DE CORRER EM METALON - IPRM</t>
  </si>
  <si>
    <t>MATED-12728</t>
  </si>
  <si>
    <t>JANELA MAXIMO-AR EM FERRO - IPRM</t>
  </si>
  <si>
    <t>MATED-12729</t>
  </si>
  <si>
    <t>JANELA MAXIMO-AR EM METALON - IPRM</t>
  </si>
  <si>
    <t>MATED-12829</t>
  </si>
  <si>
    <t>JANELA METÁLICA (TIPO: BASCULANTE|MATERIAL: AÇO|DIMENSÃO: 60X60X8XM|ACABAMENTO : SEM PINTURA DE ACABAMENTO|VIDROS: NÃO INCLUSOS) - IPRM</t>
  </si>
  <si>
    <t>MATED-12730</t>
  </si>
  <si>
    <t>JANELA VENEZIANA EM METALON - IPRM</t>
  </si>
  <si>
    <t>MATED-12734</t>
  </si>
  <si>
    <t>MARCO EM CHAPA METÁLICA, CONFORME DETALHE 05 - IPRM</t>
  </si>
  <si>
    <t>MATED-12899</t>
  </si>
  <si>
    <t>ANTEPARO METÁLICO PARA SETEIRAS DAS ALAS H = 50 CM - PADRÃO SEDS - IPRM</t>
  </si>
  <si>
    <t>MATED-12891</t>
  </si>
  <si>
    <t>EM PROCESSO DE DESATIVAÇÃO - PORTA (MATERIAL: AÇO|TIPO: ABRIR|BARRAS TRANSVERSAIS DE FERRO CHATO: 2"X5/16"|REVESTIDA EM CHAPA: 14|PADRÃO: SEDS) - IPRM</t>
  </si>
  <si>
    <t>MATED-12900</t>
  </si>
  <si>
    <t>ESQUADRIA METÁLICA PARA PASSA DOCUMENTOS - PADRÃO SEDS - IPRM</t>
  </si>
  <si>
    <t>MATED-13050</t>
  </si>
  <si>
    <t>GRADE FIXA E PORTA DE ABRIR COM GRADE E CHAPA E TRANCA DE SEGURANÇA - PADRÃO SEDS - IPRM</t>
  </si>
  <si>
    <t>MATED-12893</t>
  </si>
  <si>
    <t>PORTA DE ABRIR EM FERRO E TELA FIO 6 - PADRÃO SEDS - IPRM</t>
  </si>
  <si>
    <t>MATED-12898</t>
  </si>
  <si>
    <t>PORTA DE ABRIR EM GRADE E TELA - PADRÃO SEDS - IPRM</t>
  </si>
  <si>
    <t>MATED-12883</t>
  </si>
  <si>
    <t>PORTA DE ABRIR, 01 FOLHA, EM CHAPA 14 SAE 1020 - PADRÃO SEDS - IPRM</t>
  </si>
  <si>
    <t>MATED-12885</t>
  </si>
  <si>
    <t>PORTA DE ABRIR, 02 FOLHAS, EM CHAPA 14 SAE 1020 - PADRÃO SEDS - IPRM</t>
  </si>
  <si>
    <t>MATED-12894</t>
  </si>
  <si>
    <t>PORTA EM TELA ONDULADA ARTÍSTICA MALHA 30 X 30 FIO 10 - PADRÃO SEDS - IPRM</t>
  </si>
  <si>
    <t>MATED-12827</t>
  </si>
  <si>
    <t>PORTA DE SANITÁRIO COMPLETA, COM BATENTES DE FERRO, ESTRUTURA EM METALON 20 X 30, FOLHA EM CHAPA GALVANIZADA Nº. 18, TRANQUETA E DOBRADIÇAS - 60 X 180 CM - IPRM</t>
  </si>
  <si>
    <t>MATED-12671</t>
  </si>
  <si>
    <t>PORTA DE SANITÁRIO COMPLETA, COM BATENTES DE FERRO, ESTRUTURA EM METALON 20 X 30MM, FOLHA EM CHAPA GALVANIZADA Nº. 18, TRANQUETA E DOBRADIÇAS - 60 X 150 CM - IPRM</t>
  </si>
  <si>
    <t>MATED-13080</t>
  </si>
  <si>
    <t>PORTA DE SANITÁRIO COMPLETA, COM BATENTES DE FERRO, ESTRUTURA EM METALON 20 X 30MM, FOLHA EM CHAPA GALVANIZADA Nº. 18, TRANQUETA E DOBRADIÇAS - 80 X 150 CM - IPRM</t>
  </si>
  <si>
    <t>MATED-13000</t>
  </si>
  <si>
    <t>PG - (70X70CM) PORTA COMPLETA, ESTRUTURA EM CHAPA, ASSENTADA , CONFORME DETALHES E ESPECIFICAÇÕES - IPRM</t>
  </si>
  <si>
    <t>MATED-12686</t>
  </si>
  <si>
    <t>PM - (70 X 210 CM) PORTA COMPLETA, ESTRUTURA EM CHAPA, COM BARRA - IPRM</t>
  </si>
  <si>
    <t>MATED-12675</t>
  </si>
  <si>
    <t>PM1 - (80 X 210 CM) PORTA COMPLETA, ESTRUTURA EM CHAPA, MARCO EM - IPRM</t>
  </si>
  <si>
    <t>MATED-12676</t>
  </si>
  <si>
    <t>PM2 - (90 X 210 CM) PORTA COMPLETA, ESTRUTURA EM CHAPA, COM BARRA - IPRM</t>
  </si>
  <si>
    <t>MATED-12674</t>
  </si>
  <si>
    <t>PM3 - (60 X 210 CM) PORTA COMPLETA, ESTRUTURA EM CHAPA, MARCO EM - IPRM</t>
  </si>
  <si>
    <t>MATED-12677</t>
  </si>
  <si>
    <t>PORTA EM PERFIL E CHAPA METÁLICA - IPRM</t>
  </si>
  <si>
    <t>MATED-12673</t>
  </si>
  <si>
    <t>PORTA AÇO DE ENROLAR, INCLUSIVE EIXO, MOLA, SOLEIRA, ETIQUETA, CAVALETE E GUIAS, FITAS E FECHADURAS LATERAIS (TIPO DE LÂMINA: RAIADA LARGA|CHAPA: 24|LARGURA ÚTIL: 100MM|ACIONAMENTO: MANUAL|QUANTIDADE DE FECHADURA COM TRAVA LATERAL E TETRA CHAVE: 2) - IPRM</t>
  </si>
  <si>
    <t>MATED-12664</t>
  </si>
  <si>
    <t>EM PROCESSO DE DESATIVAÇÃO - PORTÃO (MATERIAL: AÇO GALVANIZADO|TIPO: ABRIR|DIÂMETRO TUBO DE REQUADRO: 2.1/2"|VEDAÇÃO: TELA FIO 12#1/2")</t>
  </si>
  <si>
    <t>MATED-12660</t>
  </si>
  <si>
    <t>PORTÃO DE FERRO PADRÃO, EM CHAPA (TIPO LAMBRI) - IPRM</t>
  </si>
  <si>
    <t>MATED-12661</t>
  </si>
  <si>
    <t>PORTÃO DE GRADE - IPRM</t>
  </si>
  <si>
    <t>MATED-12663</t>
  </si>
  <si>
    <t>PORTÃO EM PERFIL E CHAPA METÁLICA - IPRM</t>
  </si>
  <si>
    <t>MATED-27954</t>
  </si>
  <si>
    <t>TUBO DE AÇO (TIPO: INDUSTRIAL COM COSTURA|MATERIAL: AÇO GALVANIZADO|NORMA: NBR-6591)</t>
  </si>
  <si>
    <t>MATED-12678</t>
  </si>
  <si>
    <t>PORTA CORTA-FOGO (TIPO: ABRIR|FOLHA: 1|ALTURA: 210CM|LARGURA: 80CM|DOBRADIÇA: ESPECIAL COM MOLA DE FECHAMENTO|FECHADURA: INCLUSO|MAÇANETA: INCLUSO|BATENTE: INCLUSO|ACESSÓRIOS DE ACABAMENTO: INCLUSO)</t>
  </si>
  <si>
    <t>MATED-12679</t>
  </si>
  <si>
    <t>PORTA CORTA-FOGO (TIPO: ABRIR|FOLHA: 1|ALTURA: 210CM|LARGURA: 90CM|DOBRADIÇA: ESPECIAL COM MOLA DE FECHAMENTO|FECHADURA: INCLUSO|MAÇANETA: INCLUSO|BATENTE: INCLUSO|ACESSÓRIOS DE ACABAMENTO: INCLUSO)</t>
  </si>
  <si>
    <t>MATED-12680</t>
  </si>
  <si>
    <t>PORTA CORTA-FOGO (TIPO: ABRIR|FOLHAS: 2|ALTURA: 210CM|LARGURA TOTAL: 160CM|DOBRADIÇA: ESPECIAL COM MOLA DE FECHAMENTO|FECHADURA: INCLUSO|MAÇANETA: INCLUSO|BATENTE: INCLUSO|ACESSÓRIOS DE ACABAMENTO: INCLUSO)</t>
  </si>
  <si>
    <t>MATED-11751</t>
  </si>
  <si>
    <t>ESTABILIZADOR (TENSÃO DE ENTRADA: 80V~150V|FREQUÊNCIA: 50/60HZ|TENSAO DE SAÍDA: 110V|POTÊNCIA MÁXIMA: 5KVA)</t>
  </si>
  <si>
    <t>MATED-12045</t>
  </si>
  <si>
    <t>ESTACA PRÉ-MOLDADA (MATERIAL: CONCRETO PROTENDIDO|SEÇÃO: QUADRADA|DIMENSÃO*: 150X150MM|CAPACIDADE DE CARGA:25T)*VALORES REFERENCIAIS APROXIMADOS</t>
  </si>
  <si>
    <t>MATED-12051</t>
  </si>
  <si>
    <t>ESTACA PRÉ-MOLDADA (MATERIAL: CONCRETO PROTENDIDO|SEÇÃO: QUADRADA|DIMENSÃO: 170X170MM|CAPACIDADE DE CARGA:35T)*VALORES REFERENCIAIS APROXIMADOS</t>
  </si>
  <si>
    <t>MATED-12046</t>
  </si>
  <si>
    <t>ESTACA PRÉ-MOLDADA (MATERIAL: CONCRETO PROTENDIDO|SEÇÃO: QUADRADA|DIMENSÃO*: 200X200MM|CAPACIDADE DE CARGA:50T)*VALORES REFERENCIAIS APROXIMADOS</t>
  </si>
  <si>
    <t>MATED-12047</t>
  </si>
  <si>
    <t>ESTACA PRÉ-MOLDADA (MATERIAL: CONCRETO PROTENDIDO|SEÇÃO: QUADRADA|DIMENSÃO*: 215X215MM|CAPACIDADE DE CARGA:60T)*VALORES REFERENCIAIS APROXIMADOS</t>
  </si>
  <si>
    <t>MATED-12052</t>
  </si>
  <si>
    <t>ESTACA PRÉ-MOLDADA (MATERIAL: CONCRETO PROTENDIDO|SEÇÃO: QUADRADA|DIMENSÃO*: 230X230MM|CAPACIDADE DE CARGA: 70T)*VALORES REFERENCIAIS APROXIMADOS</t>
  </si>
  <si>
    <t>MATED-12053</t>
  </si>
  <si>
    <t>ESTACA PRÉ-MOLDADA (MATERIAL: CONCRETO PROTENDIDO|SEÇÃO: QUADRADA|DIMENSÃO*: 255X255MM|CAPACIDADE DE CARGA: 85T)*VALORES REFERENCIAIS APROXIMADOS</t>
  </si>
  <si>
    <t>MATED-6130</t>
  </si>
  <si>
    <t>ANEL DE CONCRETO ARMADO PARA FOSSA (ALTURA: 50CM|DIÂMETRO: 150CM)</t>
  </si>
  <si>
    <t>MATED-11234</t>
  </si>
  <si>
    <t>INATIVADO NÃO USAR - FOSSA SÉPTICA DE CONCRETO ARMADO (ALTURA: 1,50M|DIÂMETRO DA SEÇÃO: 1,50M|NÚMERO DE CONTRIBUINTES: 15)</t>
  </si>
  <si>
    <t>MATED-11235</t>
  </si>
  <si>
    <t>INATIVADO NÃO USAR - FOSSA SÉPTICA DE CONCRETO ARMADO (ALTURA: 2,25M|DIÂMETRO DA SEÇÃO: 1,50M|NÚMERO DE CONTRIBUINTES: 30)</t>
  </si>
  <si>
    <t>MATED-11236</t>
  </si>
  <si>
    <t>INATIVADO NÃO USAR - FOSSA SÉPTICA DE CONCRETO ARMADO (ALTURA: 3,00M|DIÂMETRO DA SEÇÃO: 1,50M|NÚMERO DE CONTRIBUINTES: 40)</t>
  </si>
  <si>
    <t>MATED-11237</t>
  </si>
  <si>
    <t>INATIVADO NÃO USAR - FOSSA SÉPTICA DE CONCRETO ARMADO (ALTURA: 3,50M|DIÂMETRO DA SEÇÃO: 1,50M|NÚMERO DE CONTRIBUINTES: 100)</t>
  </si>
  <si>
    <t>MATED-6131</t>
  </si>
  <si>
    <t>TAMPA DE CONCRETO ARMADO PARA FOSSA (ESPESSURA*: 5CM| DIÂMETRO*: 150CM) *VALORES REFERENCIAIS APROXIMADOS</t>
  </si>
  <si>
    <t>MATED-12480</t>
  </si>
  <si>
    <t>EM PROCESSO DE DESATIVAÇÃO - FAIXA CERÂMICA DECORADA 50 X 200 MM</t>
  </si>
  <si>
    <t>MATED-12703</t>
  </si>
  <si>
    <t xml:space="preserve">PERFIL "U" (MATERIAL: ALUMÍNIO|LARGURA*: 15,87MM[5/8"]|ALTURA*: 15,87MM[5/8"]|ESPESSURA*: 1,58MM[1/16"]|APLICAÇÃO: USO GERAL EM ACABAMENTOS, ESQUADRIAS E FRISOS EM PAREDES)*VALORES REFERENCIAIS </t>
  </si>
  <si>
    <t>MATED-12508</t>
  </si>
  <si>
    <t>EM PROCESSO DE DESATIVAÇÃO - FRISO CERÂMICO 10 X 200MM</t>
  </si>
  <si>
    <t>MATED-9630</t>
  </si>
  <si>
    <t>CADEADO SIMPLES EM LATAO MACIÇO (LARGURA: 25MM|COR: DOURADO|HASTE: AÇO CEMENTADO|Nº CHAVES: 2)</t>
  </si>
  <si>
    <t>MATED-12451</t>
  </si>
  <si>
    <t>CADEADO SIMPLES EM LATAO MACIÇO (LARGURA: 50MM|COR: DOURADO|HASTE: AÇO CEMENTADO|Nº CHAVES: 2)</t>
  </si>
  <si>
    <t>MATED-23039</t>
  </si>
  <si>
    <t>FERROLHO REDONDO (MATERIAL: AÇO GALVANIZADO|COMPRIMENTO: 3"|PARAFUSOS: INCLUSOS)</t>
  </si>
  <si>
    <t>MATED-11389</t>
  </si>
  <si>
    <t>MOLA HIDRÁULICA (TIPO: AÉREA|GRAU DE ABERTURA*: 150°|CAPACIDADE DE PESO*: 50KG|ESPESSURA MÁXIMA DA PORTA*: 850MM)*VALORES REFERENCIAIS APROXIMADOS</t>
  </si>
  <si>
    <t>MATED-13879</t>
  </si>
  <si>
    <t>ROLDANA GUIA SUPERIOR COM ROLAMENTO (DIÂMETRO*: 70MM|MATERIAL: AÇO|ACABAMENTO: NATURAL)*VALORES REFERENCIAIS APROXIMADOS</t>
  </si>
  <si>
    <t>MATED-13878</t>
  </si>
  <si>
    <t>ROLDANA PARA PORTÃO (TIPO: U OU MEIA CANA|DIÂMETRO: 3"|CAPACIDADE*: 200KG|MATERIAL: AÇO|ACABAMENTO: ZINCADO)*VALORES REFERENCIAIS APROXIMADOS</t>
  </si>
  <si>
    <t>MATED-12485</t>
  </si>
  <si>
    <t>TRANQUETA (APLICAÇÃO: BANHEIRO|TIPO: FECHO|PARAFUSOS: INCLUSOS)</t>
  </si>
  <si>
    <t>MATED-12486</t>
  </si>
  <si>
    <t>TRANQUETA (APLICAÇÃO: BANHEIRO|TIPO: LIVRE/OCUPADO|PARAFUSOS: INCLUSOS)</t>
  </si>
  <si>
    <t>MATED-11387</t>
  </si>
  <si>
    <t>DOBRADIÇA DE FERRO PARA PORTA (TIPO: PINO SOLTO COM BOLA|LARGURA: 2.1/2"|ALTURA: 3")</t>
  </si>
  <si>
    <t>MATED-11388</t>
  </si>
  <si>
    <t>DOBRADIÇA DE FERRO PARA PORTA (TIPO: PINO SOLTO COM BOLA|LARGURA: 3.1/2"|ALTURA: 3")</t>
  </si>
  <si>
    <t>MATED-12692</t>
  </si>
  <si>
    <t>DOBRADIÇA DE FERRO PARA PORTA (TIPO: PINO SOLTO|ACABAMENTO: CROMADO|LARGURA: 2.1/4"|ALTURA: 3") - IPRM</t>
  </si>
  <si>
    <t>MATED-21603</t>
  </si>
  <si>
    <t>DOBRADIÇA DE FERRO PARA PORTÃO (TIPO: GONZO N°1|DIÂMETRO DO PINO: 5/8"|LARGURA DA ABA: 3/4"|ACABAMENTO: BICROMATIZADO)</t>
  </si>
  <si>
    <t>MATED-21604</t>
  </si>
  <si>
    <t>DOBRADIÇA DE FERRO PARA PORTÃO (TIPO: GONZO N°2|DIÂMETRO DO PINO: 3/4"|LARGURA DA ABA: 1"|ACABAMENTO: BICROMATIZADO)</t>
  </si>
  <si>
    <t>MATED-12484</t>
  </si>
  <si>
    <t>FECHADURA (APLICAÇÃO: BANHEIRO|TIPO: TRANQUETA|PARAFUSOS: INCLUSOS|Nº DE CHAVE: 1|ESPELHO: CROMADO|DISTÂNCIA DE BROCA: 40MM|GRAU DE SEGURANÇA: MÉDIO|MAÇANETA: ALAVANCA EM ZAMAC)</t>
  </si>
  <si>
    <t>MATED-21602</t>
  </si>
  <si>
    <t>FECHADURA (APLICAÇÃO: DIVISÓRIA|TIPO: YALE|PARAFUSOS: INCLUSOS|Nº DE CHAVE: 3|ESPELHO: CROMADO|MAÇANETA: TUBULAR EM ZAMAC)</t>
  </si>
  <si>
    <t>MATED-21816</t>
  </si>
  <si>
    <t>FECHADURA (APLICAÇÃO: EXTERNA|TIPO: TETRA-CHAVE|PARAFUSOS: INCLUSOS|Nº DE CHAVE: 2|DISTÂNCIA DE BROCA: 40MM|GRAU DE SEGURANÇA: MÉDIO)</t>
  </si>
  <si>
    <t>MATED-12481</t>
  </si>
  <si>
    <t>FECHADURA (APLICAÇÃO: EXTERNA|TIPO: YALE|PARAFUSOS: INCLUSOS|Nº DE CHAVE: 2|ESPELHO: CROMADO|DISTÂNCIA DE BROCA: 40MM|GRAU DE SEGURANÇA: MÉDIO|MAÇANETA: ALAVANCA EM ZAMAC)</t>
  </si>
  <si>
    <t>MATED-12483</t>
  </si>
  <si>
    <t>FECHADURA (APLICAÇÃO: INTERNA|TIPO: GORGE|PARAFUSOS: INCLUSOS|Nº DE CHAVE: 2|ESPELHO: CROMADO|DISTÂNCIA DE BROCA: 40MM|GRAU DE SEGURANÇA: MÉDIO|MAÇANETA: ALAVANCA EM ZAMAC)</t>
  </si>
  <si>
    <t>MATED-13912</t>
  </si>
  <si>
    <t>FECHADURA (APLICAÇÃO: PORTA DE CORRER|TIPO: BICO DE PAPAGAIO|PARAFUSOS: INCLUSOS|Nº DE CHAVE: 2|ESPELHO: CROMADO|DISTÂNCIA MÉDIA DE BROCA: 40MM|GRAU DE SEGURANÇA: MÉDIO)</t>
  </si>
  <si>
    <t>MATED-7577</t>
  </si>
  <si>
    <t>FECHADURA (APLICAÇÃO: SERRALHERIA|TIPO: YALE|PARAFUSOS: INCLUSOS|Nº DE CHAVE: 2|ESPELHO: CROMADO|DISTÂNCIA DE BROCA: 20MM|GRAU DE SEGURANÇA: MÉDIO|MAÇANETA: ALAVANCA EM ZAMAC)</t>
  </si>
  <si>
    <t>MATED-11207</t>
  </si>
  <si>
    <t>PISTOLA DE PINTURA - IPRM</t>
  </si>
  <si>
    <t>MATED-11962</t>
  </si>
  <si>
    <t>PONTEIRO PARA ROMPEDOR (COMPRIMENTO*: 400MM|DIÂMETRO DA SEÇÃO: 18MM|PESO*: 0,6KG)*VALORES REFERENCIAIS APROXIMADOS</t>
  </si>
  <si>
    <t>MATED-11800</t>
  </si>
  <si>
    <t>CABO UNIPOLAR ISOLADO EM POLÍMERO TERMOFIXO, TIPO EPR, NÃO HALOGENADO, 0,6/1KV, 90°C - BAIXA TENSÃO (ENCORDOAMENTO: CLASSE 5|SEÇÃO TRANSVERSAL: 10MM2)</t>
  </si>
  <si>
    <t>MATED-11790</t>
  </si>
  <si>
    <t>CABO UNIPOLAR ISOLADO EM POLÍMERO TERMOFIXO, TIPO EPR, NÃO HALOGENADO, 0,6/1KV, 90°C - BAIXA TENSÃO (ENCORDOAMENTO: CLASSE 5|SEÇÃO TRANSVERSAL: 120MM2)</t>
  </si>
  <si>
    <t>MATED-11787</t>
  </si>
  <si>
    <t>CABO UNIPOLAR ISOLADO EM POLÍMERO TERMOFIXO, TIPO EPR, NÃO HALOGENADO, 0,6/1KV, 90°C - BAIXA TENSÃO (ENCORDOAMENTO: CLASSE 5|SEÇÃO TRANSVERSAL: 1,50MM2)</t>
  </si>
  <si>
    <t>MATED-11791</t>
  </si>
  <si>
    <t>CABO UNIPOLAR ISOLADO EM POLÍMERO TERMOFIXO, TIPO EPR, NÃO HALOGENADO, 0,6/1KV, 90°C - BAIXA TENSÃO (ENCORDOAMENTO: CLASSE 5|SEÇÃO TRANSVERSAL: 150MM2)</t>
  </si>
  <si>
    <t>MATED-11801</t>
  </si>
  <si>
    <t>CABO UNIPOLAR ISOLADO EM POLÍMERO TERMOFIXO, TIPO EPR, NÃO HALOGENADO, 0,6/1KV, 90°C - BAIXA TENSÃO (ENCORDOAMENTO: CLASSE 5|SEÇÃO TRANSVERSAL: 16MM2)</t>
  </si>
  <si>
    <t>MATED-11792</t>
  </si>
  <si>
    <t>CABO UNIPOLAR ISOLADO EM POLÍMERO TERMOFIXO, TIPO EPR, NÃO HALOGENADO, 0,6/1KV, 90°C - BAIXA TENSÃO (ENCORDOAMENTO: CLASSE 5|SEÇÃO TRANSVERSAL: 185MM2)</t>
  </si>
  <si>
    <t>MATED-11793</t>
  </si>
  <si>
    <t>CABO UNIPOLAR ISOLADO EM POLÍMERO TERMOFIXO, TIPO EPR, NÃO HALOGENADO, 0,6/1KV, 90°C - BAIXA TENSÃO (ENCORDOAMENTO: CLASSE 5|SEÇÃO TRANSVERSAL: 240MM2)</t>
  </si>
  <si>
    <t>MATED-11802</t>
  </si>
  <si>
    <t>CABO UNIPOLAR ISOLADO EM POLÍMERO TERMOFIXO, TIPO EPR, NÃO HALOGENADO, 0,6/1KV, 90°C - BAIXA TENSÃO (ENCORDOAMENTO: CLASSE 5|SEÇÃO TRANSVERSAL: 25MM2)</t>
  </si>
  <si>
    <t>MATED-11797</t>
  </si>
  <si>
    <t>CABO UNIPOLAR ISOLADO EM POLÍMERO TERMOFIXO, TIPO EPR, NÃO HALOGENADO, 0,6/1KV, 90°C - BAIXA TENSÃO (ENCORDOAMENTO: CLASSE 5|SEÇÃO TRANSVERSAL: 2,50MM2)</t>
  </si>
  <si>
    <t>MATED-11794</t>
  </si>
  <si>
    <t>CABO UNIPOLAR ISOLADO EM POLÍMERO TERMOFIXO, TIPO EPR, NÃO HALOGENADO, 0,6/1KV, 90°C - BAIXA TENSÃO (ENCORDOAMENTO: CLASSE 5|SEÇÃO TRANSVERSAL: 300MM2)</t>
  </si>
  <si>
    <t>MATED-11803</t>
  </si>
  <si>
    <t>CABO UNIPOLAR ISOLADO EM POLÍMERO TERMOFIXO, TIPO EPR, NÃO HALOGENADO, 0,6/1KV, 90°C - BAIXA TENSÃO (ENCORDOAMENTO: CLASSE 5|SEÇÃO TRANSVERSAL: 35MM2)</t>
  </si>
  <si>
    <t>MATED-11798</t>
  </si>
  <si>
    <t>CABO UNIPOLAR ISOLADO EM POLÍMERO TERMOFIXO, TIPO EPR, NÃO HALOGENADO, 0,6/1KV, 90°C - BAIXA TENSÃO (ENCORDOAMENTO: CLASSE 5|SEÇÃO TRANSVERSAL: 4MM2)</t>
  </si>
  <si>
    <t>MATED-11804</t>
  </si>
  <si>
    <t>CABO UNIPOLAR ISOLADO EM POLÍMERO TERMOFIXO, TIPO EPR, NÃO HALOGENADO, 0,6/1KV, 90°C - BAIXA TENSÃO (ENCORDOAMENTO: CLASSE 5|SEÇÃO TRANSVERSAL: 50MM2)</t>
  </si>
  <si>
    <t>MATED-11799</t>
  </si>
  <si>
    <t>CABO UNIPOLAR ISOLADO EM POLÍMERO TERMOFIXO, TIPO EPR, NÃO HALOGENADO, 0,6/1KV, 90°C - BAIXA TENSÃO (ENCORDOAMENTO: CLASSE 5|SEÇÃO TRANSVERSAL: 6MM2)</t>
  </si>
  <si>
    <t>MATED-11788</t>
  </si>
  <si>
    <t>CABO UNIPOLAR ISOLADO EM POLÍMERO TERMOFIXO, TIPO EPR, NÃO HALOGENADO, 0,6/1KV, 90°C - BAIXA TENSÃO (ENCORDOAMENTO: CLASSE 5|SEÇÃO TRANSVERSAL: 70MM2)</t>
  </si>
  <si>
    <t>MATED-11789</t>
  </si>
  <si>
    <t>CABO UNIPOLAR ISOLADO EM POLÍMERO TERMOFIXO, TIPO EPR, NÃO HALOGENADO, 0,6/1KV, 90°C - BAIXA TENSÃO (ENCORDOAMENTO: CLASSE 5|SEÇÃO TRANSVERSAL: 95MM2)</t>
  </si>
  <si>
    <t>MATED-11809</t>
  </si>
  <si>
    <t>CABO UNIPOLAR ISOLADO EM POLÍMERO TERMOPLÁSTICO, TIPO LSHF/ATOX, NÃO HALOGENADO, 450/750V, 70°C - BAIXA TENSÃO (ENCORDOAMENTO: CLASSE 5|SEÇÃO TRANSVERSAL: 10MM2)</t>
  </si>
  <si>
    <t>MATED-11805</t>
  </si>
  <si>
    <t>CABO UNIPOLAR ISOLADO EM POLÍMERO TERMOPLÁSTICO, TIPO LSHF/ATOX, NÃO HALOGENADO, 450/750V, 70°C - BAIXA TENSÃO (ENCORDOAMENTO: CLASSE 5|SEÇÃO TRANSVERSAL: 1,50MM2)</t>
  </si>
  <si>
    <t>MATED-11810</t>
  </si>
  <si>
    <t>CABO UNIPOLAR ISOLADO EM POLÍMERO TERMOPLÁSTICO, TIPO LSHF/ATOX, NÃO HALOGENADO, 450/750V, 70°C - BAIXA TENSÃO (ENCORDOAMENTO: CLASSE 5|SEÇÃO TRANSVERSAL: 16MM2)</t>
  </si>
  <si>
    <t>MATED-11811</t>
  </si>
  <si>
    <t>CABO UNIPOLAR ISOLADO EM POLÍMERO TERMOPLÁSTICO, TIPO LSHF/ATOX, NÃO HALOGENADO, 450/750V, 70°C - BAIXA TENSÃO (ENCORDOAMENTO: CLASSE 5|SEÇÃO TRANSVERSAL: 25MM2)</t>
  </si>
  <si>
    <t>MATED-11806</t>
  </si>
  <si>
    <t>CABO UNIPOLAR ISOLADO EM POLÍMERO TERMOPLÁSTICO, TIPO LSHF/ATOX, NÃO HALOGENADO, 450/750V, 70°C - BAIXA TENSÃO (ENCORDOAMENTO: CLASSE 5|SEÇÃO TRANSVERSAL: 2,50MM2)</t>
  </si>
  <si>
    <t>MATED-11812</t>
  </si>
  <si>
    <t>CABO UNIPOLAR ISOLADO EM POLÍMERO TERMOPLÁSTICO, TIPO LSHF/ATOX, NÃO HALOGENADO, 450/750V, 70°C - BAIXA TENSÃO (ENCORDOAMENTO: CLASSE 5|SEÇÃO TRANSVERSAL: 35MM2)</t>
  </si>
  <si>
    <t>MATED-11807</t>
  </si>
  <si>
    <t>CABO UNIPOLAR ISOLADO EM POLÍMERO TERMOPLÁSTICO, TIPO LSHF/ATOX, NÃO HALOGENADO, 450/750V, 70°C - BAIXA TENSÃO (ENCORDOAMENTO: CLASSE 5|SEÇÃO TRANSVERSAL: 4MM2)</t>
  </si>
  <si>
    <t>MATED-11808</t>
  </si>
  <si>
    <t>CABO UNIPOLAR ISOLADO EM POLÍMERO TERMOPLÁSTICO, TIPO LSHF/ATOX, NÃO HALOGENADO, 450/750V, 70°C - BAIXA TENSÃO (ENCORDOAMENTO: CLASSE 5|SEÇÃO TRANSVERSAL: 6MM2)</t>
  </si>
  <si>
    <t>MATED-4864</t>
  </si>
  <si>
    <t>CABO MULTIPOLAR ISOLADO (QUANTIDADE DE VIAS: 4|ENCORDOAMENTO: CLASSE 5|SEÇÃO TRANSVERSAL: 4X0,50MM2|TENSÃO: 600V|TEMPERATURA: 105°C)</t>
  </si>
  <si>
    <t>MATED-11228</t>
  </si>
  <si>
    <t>CONE (MATERIAL: PLÁSTICO|ALTURA: 75CM|COR: LARANJA/BRANCO OU PRETO/AMARELO)</t>
  </si>
  <si>
    <t>MATED-24046</t>
  </si>
  <si>
    <t>FITA SUBTERRÂNEA PARA SINALIZAÇÃO DE REDES OU TUBULAÇÕES (LARGURA MÍNIMA: 75MM)</t>
  </si>
  <si>
    <t>MATED-11227</t>
  </si>
  <si>
    <t>FITA ZEBRADA PARA SINALIZAÇÃO (LARGURA: 70MM|ROLO: 200M)</t>
  </si>
  <si>
    <t>MATED-11259</t>
  </si>
  <si>
    <t>GESSO (CONTEÚDO: EM PÓ|APLICAÇÃO: REVESTIMENTO|EMBALAGEM: SACO)</t>
  </si>
  <si>
    <t>MATED-9724</t>
  </si>
  <si>
    <t>GRAXA LUBRIFICANTE (BASE: CÁLCIO)</t>
  </si>
  <si>
    <t>MATED-11680</t>
  </si>
  <si>
    <t>PASTA LUBRIFICANTE PARA TUBO DE PVC (DENSIDADE MÉDIA: 1000KG/M3)</t>
  </si>
  <si>
    <t>MATED-11627</t>
  </si>
  <si>
    <t>PASTA PARA SOLDA EM COBRE E BRONZE (EMBALAGEM: 110G)</t>
  </si>
  <si>
    <t>MATED-12823</t>
  </si>
  <si>
    <t>CANTONEIRA PARA BOCA DE LOBO (MEDIDAS*: 20X100CM|MATERIAL: FERRO FUNDIDO) *MEDIDAS REFERENCIAIS APROXIMADAS</t>
  </si>
  <si>
    <t>MATED-12826</t>
  </si>
  <si>
    <t>CONJUNTO QUADRO E GRELHA PARA BOCA DE LOBO (MEDIDAS*: 52X105CM|MATERIAL: FERRO FUNDIDO) *MEDIDAS REFERENCIAIS APROXIMADAS</t>
  </si>
  <si>
    <t>MATED-12224</t>
  </si>
  <si>
    <t>EM PROCESSO DE DESATIVAÇÃO - GRADE EM BARRA CHATA (DIMENSÃO: 3/4"X1/8"|REQUADRO DE FERRO: 1/4"|APLICAÇÃO: REFLETOR 70CMX70CM) - IPRM</t>
  </si>
  <si>
    <t>MATED-12714</t>
  </si>
  <si>
    <t>EM PROCESSO DE DESATIVAÇÃO - GRELHA PARA CAIXA DE HOLOFOTE REFLETOR EM PERFIL CHATO DE 25 X 3MM, 45 X 45 CM - IPRM</t>
  </si>
  <si>
    <t>MATED-12457</t>
  </si>
  <si>
    <t>RALO/GRELHA (MATERIAL: FERRO FUNDIDO|COMPRIMENTO: 10CM|LARGURA: 10CM|CAIXILHO: INCLUSO)</t>
  </si>
  <si>
    <t>MATED-12458</t>
  </si>
  <si>
    <t>RALO/GRELHA (MATERIAL: FERRO FUNDIDO|COMPRIMENTO: 15CM|LARGURA: 15CM|CAIXILHO: INCLUSO)</t>
  </si>
  <si>
    <t>MATED-12901</t>
  </si>
  <si>
    <t>RALO/GRELHA (MATERIAL: FERRO FUNDIDO|COMPRIMENTO: 20CM|LARGURA: 20CM|CAIXILHO: INCLUSO)</t>
  </si>
  <si>
    <t>MATED-12500</t>
  </si>
  <si>
    <t>RALO/GRELHA (MATERIAL: FERRO FUNDIDO|COMPRIMENTO: 30CM|LARGURA: 30CM|CAIXILHO: INCLUSO)</t>
  </si>
  <si>
    <t>MATED-12503</t>
  </si>
  <si>
    <t>GRELHA (MATERIAL: AÇO INOX|ACABAMENTO: POLIDO|FECHO GIRATÓRIO: INCLUSO|LARGURA: 100MM|COMPRIMENTO: 100MM|CAIXILHO OU PORTA GRELHA: INCLUSO)</t>
  </si>
  <si>
    <t>MATED-12505</t>
  </si>
  <si>
    <t>GRELHA (MATERIAL: AÇO INOX|ACABAMENTO: POLIDO|FECHO GIRATÓRIO: INCLUSO|LARGURA: 150MM|COMPRIMENTO: 150MM|CAIXILHO OU PORTA GRELHA: INCLUSO)</t>
  </si>
  <si>
    <t>MATED-5614</t>
  </si>
  <si>
    <t>GRELHA DE PVC QUADRADA (ACABAMENTO: BRANCO|DIÂMETRO DA SEÇÃO: 100MM)</t>
  </si>
  <si>
    <t>MATED-11716</t>
  </si>
  <si>
    <t>GRELHA DE PVC REDONDA (ACABAMENTO: CROMADO|DIÂMETRO DA SEÇÃO: 100MM)</t>
  </si>
  <si>
    <t>MATED-12903</t>
  </si>
  <si>
    <t>MATED-12882</t>
  </si>
  <si>
    <t>TAMPÃO (MATERIAL: ALUMÍNIO|DIÂMETRO: 102MM|TIPO: SEM ROSCA)</t>
  </si>
  <si>
    <t>MATED-5551</t>
  </si>
  <si>
    <t>TAMPA (MATERIAL: FERRO FUNDIDO|DIÂMETRO*: 300MM|APLICAÇÃO: INSPEÇÃO ELÉTRICA OU SISTEMA DE PROTEÇÃO CONTRA DESCARGAS ATMOSFÉRICAS)*VALORES REREFENCIAIS APROXIMADOS</t>
  </si>
  <si>
    <t>MATED-11462</t>
  </si>
  <si>
    <t>TAMPA PARA CAIXA (TIPO: R1|APLICAÇÃO: TELEFONIA|MATERIAL: FERRO FUNDIDO|COMPRIMENTO*: 600MM|LARGURA*: 500MM|PADRÃO: TELEBRÁS|REQUADRO: INCLUSO)*VALORES REFERENCIAIS APROXIMADOS</t>
  </si>
  <si>
    <t>MATED-27187</t>
  </si>
  <si>
    <t>TAMPA PARA CAIXA TIPO R2 SIMPLES COM QUADRO EM CANTONEIRA EM FERRO FUNDIDO (COMPRIMENTO: 1100MM*|LARGURA: 550MM*|PADRÃO: TELEBRÁS)* MEDIDAS REFERENCIAIS</t>
  </si>
  <si>
    <t>MATED-12540</t>
  </si>
  <si>
    <t>TAMPA PARA HIDRANTE (TIPO: RECALQUE|MATERIAL: FERRO FUNDIDO|COMPRIMENTO: 60CM|LARGURA: 40CM|CAIXILHO: INCLUSO)</t>
  </si>
  <si>
    <t>MATED-27274</t>
  </si>
  <si>
    <t>TAMPÃO ARTICULADO (APLICAÇÃO: POÇO LUMINAR|TIPO: T-5|MATERIAL: FERRO FUNDIDO|MEDIDAS*: 195X190MM)*VALORES REFERENCIAIS APROXIMADOS</t>
  </si>
  <si>
    <t>MATED-13058</t>
  </si>
  <si>
    <t>TAMPÃO E ARO ARTICULADOS (APLICAÇÃO:CAIXA PADRÃO CEMIG|TIPO: ZA|INSTALAÇÃO: PASSEIO|MATERIAL: FERRO FUNDIDO|COMPRIMENTO*: 310MM|LARGURA: 310MM*)*VALORES REFERENCIAIS APROXIMADOS</t>
  </si>
  <si>
    <t>MATED-13060</t>
  </si>
  <si>
    <t>TAMPÃO E ARO ARTICULADOS (APLICAÇÃO:CAIXA PADRÃO CEMIG|TIPO: ZB|INSTALAÇÃO: GARAGEM|MATERIAL: FERRO FUNDIDO|COMPRIMENTO*: 700MM|LARGURA*: 590MM)*VALORES REFERENCIAIS APROXIMADOS</t>
  </si>
  <si>
    <t>MATED-13057</t>
  </si>
  <si>
    <t>TAMPÃO E ARO ARTICULADOS (APLICAÇÃO:CAIXA PADRÃO CEMIG|TIPO: ZB|INSTALAÇÃO: PASSEIO|MATERIAL: FERRO FUNDIDO|COMPRIMENTO*: 640MM|LARGURA*: 564MM)*VALORES REFERENCIAIS APROXIMADOS</t>
  </si>
  <si>
    <t>MATED-13062</t>
  </si>
  <si>
    <t>TAMPÃO E ARO ARTICULADOS (APLICAÇÃO:CAIXA PADRÃO CEMIG|TIPO: ZC|INSTALAÇÃO: GARAGEM|MATERIAL: FERRO FUNDIDO|COMPRIMENTO*: 985MM|LARGURA*: 885MM)*VALORES REFERENCIAIS APROXIMADOS</t>
  </si>
  <si>
    <t>MATED-13059</t>
  </si>
  <si>
    <t>TAMPÃO E ARO ARTICULADOS (APLICAÇÃO:CAIXA PADRÃO CEMIG|TIPO: ZC|INSTALAÇÃO: PASSEIO|MATERIAL: FERRO FUNDIDO|COMPRIMENTO*: 951MM|LARGURA*: 846MM)*VALORES REFERENCIAIS APROXIMADOS</t>
  </si>
  <si>
    <t>MATED-5552</t>
  </si>
  <si>
    <t>TAMPÃO E ARO (MATERIAL: FERRO FUNDIDO|LARGURA*: 30CM|COMPRIMENTO*: 30CM|PESO*: 5KG|APLICAÇÃO: INSPEÇÃO DE ESGOTO, ELÉTRICA OU SISTEMA DE PROTEÇÃO CONTRA DESCARGAS ATMOSFÉRICAS)*VALORES REREFENCIAIS APROXIMADOS</t>
  </si>
  <si>
    <t>MATED-12339</t>
  </si>
  <si>
    <t>TAMPÃO (MATERIAL: AÇO GALVANIZADO|DIÂMETRO: 2"[50MM]|TIPO: COM ROSCA)</t>
  </si>
  <si>
    <t>MATED-12831</t>
  </si>
  <si>
    <t>TAMPÃO PARA POÇO DE VISITA (MATERIAL: FERRO FUNDIDO|TIPO: ARTICULADO|FORMATO: CIRCULAR|DIÂMETRO INTERNO: 60CM|CLASSE: 400|CARGA MÁXIMA: 40T|APLICAÇÃO: REDE PLUVIA E ESGOTO)</t>
  </si>
  <si>
    <t>MATED-13044</t>
  </si>
  <si>
    <t>ABRIGO PARA EXTINTOR DE INCÊNDIO DE SOBREPOR (MATERIAL: AÇO CARBONO|MEDIDAS: 75X30X25CM)</t>
  </si>
  <si>
    <t>MATED-11484</t>
  </si>
  <si>
    <t>ABRIGO PARA MANGUEIRA DE INCÊNDIO DE SOBREPOR (MATERIAL: AÇO CARBONO|MEDIDAS: 90X60X17CM)</t>
  </si>
  <si>
    <t>MATED-13049</t>
  </si>
  <si>
    <t>CHAVE PARA CONEXÕES DE ENGATE RÁPIDO (TIPO: STORZ|MATERIAL: LATÃO|MEDIDAS: 63MM [2.1/2"]X38MM [1.1/2"])</t>
  </si>
  <si>
    <t>MATED-11483</t>
  </si>
  <si>
    <t>ESGUICHO COM ENGATE RÁPIDO (TIPO: AGULHETA|DIÂMETRO DE ENTRADA: 1.1/2" [38MM]|DIÂMETRO DE SAÍDA: 13MM)</t>
  </si>
  <si>
    <t>MATED-11486</t>
  </si>
  <si>
    <t>TAMPÃO CEGO COM CORRENTE PARA HIDRANTE EM LATÃO (DIÂMETRO DA SEÇÃO: 2.1/2")</t>
  </si>
  <si>
    <t>MATED-11482</t>
  </si>
  <si>
    <t>EXTINTOR DE ÁGUA PRESSURIZADA (CAPACIDADE EXTINTORA: 2-A|AGENTE: ÁGUA|CARGA: 10L)</t>
  </si>
  <si>
    <t>MATED-11481</t>
  </si>
  <si>
    <t>EXTINTOR DE GÁS CARBÔNICO (CAPACIDADE EXTINTORA: 5-B:C|AGENTE: GÁS CARBÔNICO[CO2]|CARGA: 6KG)</t>
  </si>
  <si>
    <t>MATED-12539</t>
  </si>
  <si>
    <t>EXTINTOR DE PÓ QUIMICO (CAPACIDADE EXTINTORA: 2-A:20-B:C|AGENTE: FOSFATO MONOAMÔNICO|CARGA: 4KG)</t>
  </si>
  <si>
    <t>MATED-12538</t>
  </si>
  <si>
    <t>EXTINTOR DE PÓ QUIMICO (CAPACIDADE EXTINTORA: 20B:C|AGENTE: FOSFATO MONOAMÔNICO|CARGA: 4KG)</t>
  </si>
  <si>
    <t>MATED-12069</t>
  </si>
  <si>
    <t>ADAPTADOR EM LATÃO PARA INSTALAÇÃO PREDIAL DE COMBATE A INCÊNDIO (MATERIAL: LATÃO|ENGATE RÁPIDO: 1.1/2"|ROSCA INTERNA: 5 FIOS 2.1/2")</t>
  </si>
  <si>
    <t>MATED-12071</t>
  </si>
  <si>
    <t>ADAPTADOR STORZ (TIPO: ENGATE RÁPIDO|MATERIAL: LATÃO|DIÂMETRO ENGATE RÁPIDO: 2.1/2"|DIÂMETRO INTERNO: 2.1/2"|QUANTIDADE DE FIOS: 5|APLICAÇÃO: INSTALAÇÃO PREDIAL PARA COMBATE A INCÊNDIO)</t>
  </si>
  <si>
    <t>MATED-12541</t>
  </si>
  <si>
    <t>MANGUEIRA PARA INCÊNDIO COM UNIÃO E ENGATE RÁPIDO (COMPRIMENTO: 15M|TIPO: 1|PRESSÃO DE TRABALHO: 980KPA|MATERIAL DE REVESTIMENTO: POLIÉSTER E BORRACHA|BITOLA: 38MM [1.1/2"])</t>
  </si>
  <si>
    <t>MATED-22708</t>
  </si>
  <si>
    <t>MANGUEIRA PARA INCÊNDIO COM UNIÃO E ENGATE RÁPIDO (COMPRIMENTO: 15M|TIPO: 2|PRESSÃO DE TRABALHO: 1370KPA|MATERIAL DE REVESTIMENTO: POLIÉSTER E BORRACHA|BITOLA: 38MM [1.1/2"])</t>
  </si>
  <si>
    <t>MATED-12926</t>
  </si>
  <si>
    <t>CANOPLA PARA SPRINKLER (ACABAMENTO: CROMADO)</t>
  </si>
  <si>
    <t>MATED-12914</t>
  </si>
  <si>
    <t>SPRINKLER PENDENTE (BITOLA: 15MM [1/2"]|TEMPERATURA DE FUNCIONAMENTO: 141°C|CLASSE DE TEMPERATURA:ALTA|COR DA AMPOLA: AZUL)</t>
  </si>
  <si>
    <t>MATED-12911</t>
  </si>
  <si>
    <t>SPRINKLER PENDENTE (BITOLA: 15MM [1/2"]|TEMPERATURA DE FUNCIONAMENTO: 68°C|CLASSE DE TEMPERATURA: ORDINÁRIA|COR DA AMPOLA: VERMELHA)</t>
  </si>
  <si>
    <t>MATED-12912</t>
  </si>
  <si>
    <t>SPRINKLER PENDENTE (BITOLA: 15MM [1/2"]|TEMPERATURA DE FUNCIONAMENTO: 79°C|CLASSE DE TEMPERATURA: INTERMEDIÁRIA|COR DA AMPOLA: AMARELA)</t>
  </si>
  <si>
    <t>MATED-12913</t>
  </si>
  <si>
    <t>SPRINKLER PENDENTE (BITOLA: 15MM [1/2"]|TEMPERATURA DE FUNCIONAMENTO: 93° C|CLASSE DE TEMPERATURA: INTERMEDIÁRIA|COR DA AMPOLA: VERDE)</t>
  </si>
  <si>
    <t>MATED-12910</t>
  </si>
  <si>
    <t>BASE DECORATIVA PARA EXTINTORES (TIPO: APOIO NO PISO)</t>
  </si>
  <si>
    <t>MATED-28646</t>
  </si>
  <si>
    <t>SUPORTE PARA EXTINTOR (TIPO: PAREDE|MATERIAL: AÇO GALVANIZADO||CARGA MÁXIMA: EXINTOR COM CARGA DE ATÉ 12KG)</t>
  </si>
  <si>
    <t>MATED-15223</t>
  </si>
  <si>
    <t>TAMPA DE PROTEÇÃO PARA HIDRÔMETRO PADRÃO CONCESSIONÁRIA LOCAL (APLICAÇÃO: EMBUTIDO PAREDE|MATERIAL: AÇO GALVANIZADO|PINTURA: ELETROSTÁTICA|COMPRIMENTO: 60CM|ALTURA: 50CM) - IPRM</t>
  </si>
  <si>
    <t>MATED-15224</t>
  </si>
  <si>
    <t>HIDRÔMETRO (APLICAÇÃO: MEDIDOR DE VAZÃO DE ÁGUA|DIÂMETRO: 20MM (1/2")|VAZÃO NOMINAL: 1,5(M3/H)|VAZÃO MÁXIMA: 3,0(M3/H)|COMPRIMENTO APROXIMADO: 115MM|PADRÃO: CONCESSIONÁRIA LOCAL)</t>
  </si>
  <si>
    <t>MATED-15221</t>
  </si>
  <si>
    <t>KIT CAVALETE PADRÃO CONCESSIONÁRIA LOCAL (DIÂMETRO: 20MM (1/2")|MODELO: EMBUTIDO PAREDE|TUBOS: GALVANIZADOS|NÚMERO DE RAMAIS: 1|REGISTRO: INCLUSO|ALTURA APROXIMADA: 100CM)</t>
  </si>
  <si>
    <t>MATED-12510</t>
  </si>
  <si>
    <t>KIT CAVALETE PADRÃO CONCESSIONÁRIA LOCAL (DIÂMETRO: 20MM (1/2")|MODELO: PISO|TUBOS: GALVANIZADOS|NÚMERO DE RAMAIS: 1|REGISTRO: INCLUSO|ALTURA APROXIMADA: 75CM)</t>
  </si>
  <si>
    <t>MATED-15222</t>
  </si>
  <si>
    <t>KIT CAVALETE PADRÃO CONCESSIONÁRIA LOCAL (DIÂMETRO: 25MM (3/4")|MODELO: EMBUTIDO PAREDE|TUBOS: GALVANIZADOS|NÚMERO DE RAMAIS: 1|REGISTRO: INCLUSO|ALTURA APROXIMADA: 100CM)</t>
  </si>
  <si>
    <t>MATED-12511</t>
  </si>
  <si>
    <t>KIT CAVALETE PADRÃO CONCESSIONÁRIA LOCAL (DIÂMETRO: 25MM (3/4")|MODELO: PISO|TUBOS: GALVANIZADOS|NÚMERO DE RAMAIS: 1|REGISTRO: INCLUSO|ALTURA APROXIMADA: 75CM)</t>
  </si>
  <si>
    <t>MATED-11944</t>
  </si>
  <si>
    <t>LUMINÁRIA EXTERNA PARA LÂMPADA VAPOR DE MERCÚRIO, SÓDIO E METÁLICO (APLICAÇÃO:VIA PÚBLICA|NÚMERO DE LÂMPADAS: 1|POTÊNCIA: 250W-400 W|TIPO DE ROSCA: E40|REATOR: INCLUSO)</t>
  </si>
  <si>
    <t>MATED-11952</t>
  </si>
  <si>
    <t>POSTE DE AÇO GALVANIZADO PARA ILUMINAÇÃO PÚBLICA (MODELO: TELECÔNICO RETO|COMPRIMENTO: 10M|FIXAÇÃO: FLANGE COM CHUMBADORES)</t>
  </si>
  <si>
    <t>MATED-11945</t>
  </si>
  <si>
    <t>SUPORTE PARA LUMINÁRIA PÚBLICA (TIPO: PÉTALA|QUANTIDADE DE LUMINÁRIAS: 2)</t>
  </si>
  <si>
    <t>MATED-11942</t>
  </si>
  <si>
    <t>PROJETOR PARA LÂMPADA DE VAPOR DE MERCÚRIO (POTÊNCIA DA LÂMPADA: 250 W)</t>
  </si>
  <si>
    <t>MATED-11941</t>
  </si>
  <si>
    <t>PROJETOR PARA LÂMPADA DE VAPOR DE MERCÚRIO (POTÊNCIA DA LÂMPADA: 400 W)</t>
  </si>
  <si>
    <t>MATED-12258</t>
  </si>
  <si>
    <t>RELÉ FOTOELÉTRICO (MATERIAL: POLIPROPILENO COM PROTEÇÃO RADIAÇÃO UV|TENSÃO: 120V|CAPACIDADE DA CARGA: 1200VA|POTÊNCIA: 1000W|GRAU DE PROTEÇÃO: IP54|CONTATO CARGA: NF OU NA|BASE: INCLUSA)</t>
  </si>
  <si>
    <t>MATED-12259</t>
  </si>
  <si>
    <t>RELÉ FOTOELÉTRICO (MATERIAL: POLIPROPILENO COM PROTEÇÃO RADIAÇÃO UV|TENSÃO: 220V|CAPACIDADE DA CARGA: 1800VA|POTÊNCIA: 1000W|GRAU DE PROTEÇÃO: IP54|CONTATO CARGA: NF OU NA|BASE: INCLUSA)</t>
  </si>
  <si>
    <t>MATED-12070</t>
  </si>
  <si>
    <t>BANCO ARTICULADO COM CANTOS ARREDONDADOS E SUPERFÍCIE ANTIDERRAPANTE IMPERMEÁVEL, PROFUNDIDADE MÍNIMA DE 0,45 M E COMPRIMENTO MÍNIMO DE 0,70 M, PARA ESFORÇO DE 1,5 KN CONFORME NBR 9050</t>
  </si>
  <si>
    <t>MATED-12151</t>
  </si>
  <si>
    <t>MATED-12163</t>
  </si>
  <si>
    <t>BARRA DE APOIO (MATERIAL: AÇO INOX AISI 304|ACABAMENTO: POLIDO|MODELO: EM"L"|DIÂMETRO TUBO: 1.1/4" [31,75MM]|COMPRIMENTO: 140CM|INSTALAÇÃO: PAREDE|ACESSÓRIOS: INCLUSO CANOPLAS, PARAFUSOS E BUCHAS)</t>
  </si>
  <si>
    <t>MATED-12062</t>
  </si>
  <si>
    <t>BARRA DE APOIO (MATERIAL: AÇO INOX AISI 304|ACABAMENTO: POLIDO|MODELO: PARA LAVATÓRIO DE CANTO|DIÂMETRO TUBO: 1.1/4" [31,75MM]|COMPRIMENTO: APROX. 61CM|INSTALAÇÃO: PAREDE|ACESSÓRIOS: INCLUSO CANOPLAS, PARAFUSOS E BUCHAS)</t>
  </si>
  <si>
    <t>MATED-12061</t>
  </si>
  <si>
    <t>BARRA DE APOIO (MATERIAL: AÇO INOX AISI 304|ACABAMENTO: POLIDO|MODELO: RETA|DIÂMETRO TUBO: 1.1/4" [31,75MM]|COMPRIMENTO: 100CM|INSTALAÇÃO: PAREDE|ACESSÓRIOS: INCLUSO CANOPLAS, PARAFUSOS E BUCHAS)</t>
  </si>
  <si>
    <t>MATED-12177</t>
  </si>
  <si>
    <t>BARRA DE APOIO (MATERIAL: AÇO INOX AISI 304|ACABAMENTO: POLIDO|MODELO: RETA|DIÂMETRO TUBO: 1.1/4" [31,75MM]|COMPRIMENTO: 120CM|INSTALAÇÃO: PAREDE|ACESSÓRIOS: INCLUSO CANOPLAS, PARAFUSOS E BUCHAS)</t>
  </si>
  <si>
    <t>MATED-12066</t>
  </si>
  <si>
    <t>BARRA DE APOIO (MATERIAL: AÇO INOX AISI 304|ACABAMENTO: POLIDO|MODELO: RETA|DIÂMETRO TUBO: 1.1/4" [31,75MM]|COMPRIMENTO: 40CM|INSTALAÇÃO: PORTA OU PAREDE|ACESSÓRIOS: INCLUSO CANOPLAS, PARAFUSOS E BUCHAS)</t>
  </si>
  <si>
    <t>MATED-11985</t>
  </si>
  <si>
    <t>BARRA DE APOIO (MATERIAL: AÇO INOX AISI 304|ACABAMENTO: POLIDO|MODELO: RETA|DIÂMETRO TUBO: 1.1/4" [31,75MM]|COMPRIMENTO: 70CM|INSTALAÇÃO: PAREDE|ACESSÓRIOS: INCLUSO CANOPLAS, PARAFUSOS E BUCHAS)</t>
  </si>
  <si>
    <t>MATED-12063</t>
  </si>
  <si>
    <t>BARRA DE APOIO (MATERIAL: AÇO INOX AISI 304|ACABAMENTO: POLIDO|MODELO: RETA|DIÂMETRO TUBO: 1.1/4" [31,75MM]|COMPRIMENTO: 80CM|INSTALAÇÃO: PAREDE|ACESSÓRIOS: INCLUSO CANOPLAS, PARAFUSOS E BUCHAS)</t>
  </si>
  <si>
    <t>MATED-12064</t>
  </si>
  <si>
    <t>BARRA DE APOIO (MATERIAL: AÇO INOX AISI 304|ACABAMENTO: POLIDO|MODELO: RETA|DIÂMETRO TUBO: 1.1/4" [31,75MM]|COMPRIMENTO: 90CM|INSTALAÇÃO: PAREDE|ACESSÓRIOS: INCLUSO CANOPLAS, PARAFUSOS E BUCHAS)</t>
  </si>
  <si>
    <t>MATED-13091</t>
  </si>
  <si>
    <t>VERMICULITA EXPANDIDA</t>
  </si>
  <si>
    <t>MATED-8144</t>
  </si>
  <si>
    <t>CHAPA DE POLIESTIRENO EXPANDIDO (MATERIAL: EPS (ISOPOR)|ESPESSURA: 20MM|DIMENSÃO DA CHAPA: (100X50)CM)</t>
  </si>
  <si>
    <t>MATED-19811</t>
  </si>
  <si>
    <t>LAJOTA (MATERIAL: POLIESTIRENO EXPANDIDO [EPS]|MEDIDAS: (1000X330X70)MM|TIPO:H7)</t>
  </si>
  <si>
    <t>MATED-12751</t>
  </si>
  <si>
    <t>JUNTA PARA PISO (MATERIAL: ALUMÍNIO|ESPESSURA*: 3,17MM|ALTURA*: 19,05MM|MASSA LINEAR*: 0,164KG/MG)*VALORES REFERENCIAIS APROXIMADOS</t>
  </si>
  <si>
    <t>MATED-12232</t>
  </si>
  <si>
    <t>JUNTA PARA PISO (MATERIAL: PLÁSTICO|ESPESSURA: 3MM|ALTURA: 17MM)</t>
  </si>
  <si>
    <t>MATED-11421</t>
  </si>
  <si>
    <t>JUNTA PARA PISO (MATERIAL: PLÁSTICO|ESPESSURA: 3MM|ALTURA: 27MM)</t>
  </si>
  <si>
    <t>MATED-12627</t>
  </si>
  <si>
    <t>LADRILHO CERÂMICO (COR: VERMELHO NATURAL|MEDIDAS REFERENCIAIS: 24X5,2CM)</t>
  </si>
  <si>
    <t>MATED-12668</t>
  </si>
  <si>
    <t>LADRILHO HIDRÁULICO ANTIDERRAPANTE (COR: NATURAL|COMPRIMENTO: 20CM|LARGURA: 20CM|ESPESSURA: 2CM)</t>
  </si>
  <si>
    <t>MATED-12711</t>
  </si>
  <si>
    <t>LADRILHO HIDRÁULICO ANTIDERRAPANTE (COR: NATURAL|COMPRIMENTO: 25CM|LARGURA: 25CM|ESPESSURA: 2CM)</t>
  </si>
  <si>
    <t>MATED-12690</t>
  </si>
  <si>
    <t>LADRILHO HIDRÁULICO DECORADO (MATERIAL:CIMENTO BRANCO|COR: DUAS (2) CORES|COMPRIMENTO: 20CM|LARGURA: 20CM|ESPESSURA: 2CM)</t>
  </si>
  <si>
    <t>MATED-12720</t>
  </si>
  <si>
    <t>LADRILHO HIDRÁULICO DECORADO (MATERIAL:CIMENTO BRANCO|COR: DUAS (2) CORES|COMPRIMENTO: 25CM|LARGURA: 25CM|ESPESSURA: 2CM)</t>
  </si>
  <si>
    <t>MATED-12702</t>
  </si>
  <si>
    <t>LADRILHO HIDRÁULICO DECORADO (MATERIAL:CIMENTO BRANCO|COR: UMA (1) COR|COMPRIMENTO: 20CM|LARGURA: 20CM|ESPESSURA: 2CM)</t>
  </si>
  <si>
    <t>MATED-12731</t>
  </si>
  <si>
    <t>LADRILHO HIDRÁULICO DECORADO (MATERIAL:CIMENTO BRANCO|COR: UMA (1) COR|COMPRIMENTO: 25CM|LARGURA: 25CM|ESPESSURA: 2CM)</t>
  </si>
  <si>
    <t>MATED-12700</t>
  </si>
  <si>
    <t>CHAPA DE LAMINADO MELAMÍNICO (ACABAMENTO: LISO BRILHANTE|COMPRIMENTO: 308CM|LARGURA: 125CM|ESPESSURA*: 0,8MM) *VALORES REFERENCIAIS APROXIMADOS</t>
  </si>
  <si>
    <t>MATED-9126</t>
  </si>
  <si>
    <t>CHAPA DE LAMINADO MELAMÍNICO (ACABAMENTO: LISO FOSCO|COMPRIMENTO: 308CM|LARGURA: 125CM|ESPESSURA*: 0,8MM) *VALORES REFERENCIAIS APROXIMADOS</t>
  </si>
  <si>
    <t>MATED-5029</t>
  </si>
  <si>
    <t>PISO VINÍLICO (ACABAMENTO: AMADEIRADO|TIPO: COMERCIAL|ESPESSURA*: 2MM|DIMENSÕES*: 18X120CM) * VALORES REFERENCIAIS APROXIMADOS</t>
  </si>
  <si>
    <t>MATED-11979</t>
  </si>
  <si>
    <t>PLACA VINILICA SEMIFLEXIVEL PARA REVESTIMENTO DE PISOS E PAREDES, E = 2MM (SEM COLOCACAO)</t>
  </si>
  <si>
    <t>MATED-6249</t>
  </si>
  <si>
    <t>ADESIVO PARA RODAPÉ (APLICAÇÃO: POLIESTIRENO, EPS, MADEIRA, GESSO)</t>
  </si>
  <si>
    <t>MATED-6222</t>
  </si>
  <si>
    <t>RODAPÉ DE POLIESTIRENO COM PASSA FIO (COR: BRANCO|ESPESSURA*: 12MM|ALTURA: 7CM) *MEDIDAS REFERENCIAIS APROXIMADAS</t>
  </si>
  <si>
    <t>MATED-12410</t>
  </si>
  <si>
    <t>LÂMPADA (TIPO: FLUORESCENTE|FORMATO: MILHO[3U] OU ESPIRAL|POTÊNCIA: 11W|LÚMENS: 570LM-660LM|COR DA LUZ: BRANCA-6500K|SOQUETE-BASE: E27|TENSÃO: 110V) - IPRM</t>
  </si>
  <si>
    <t>MATED-12411</t>
  </si>
  <si>
    <t>LÂMPADA (TIPO: FLUORESCENTE|FORMATO: MILHO[3U] OU ESPIRAL|POTÊNCIA: 15W|LÚMENS: 800LM-950LM|COR DA LUZ: BRANCA-6500K|SOQUETE-BASE: E27|TENSÃO: 110V) - IPRM</t>
  </si>
  <si>
    <t>MATED-12412</t>
  </si>
  <si>
    <t>LÂMPADA (TIPO: FLUORESCENTE|FORMATO: MILHO[3U] OU ESPIRAL|POTÊNCIA: 20W|LÚMENS: 1100LM-1250LM|COR DA LUZ: BRANCA-6500K|SOQUETE-BASE: E27|TENSÃO: 110V) - IPRM</t>
  </si>
  <si>
    <t>MATED-12414</t>
  </si>
  <si>
    <t>LÂMPADA (TIPO: FLUORESCENTE|FORMATO: MILHO[3U] OU ESPIRAL|POTÊNCIA: 23W|LÚMENS: 1449LM-1660LM|COR DA LUZ: BRANCA-6500K|SOQUETE-BASE: E27|TENSÃO: 110V) - IPRM</t>
  </si>
  <si>
    <t>MATED-12409</t>
  </si>
  <si>
    <t>LÂMPADA (TIPO: FLUORESCENTE|FORMATO: MILHO[3U] OU ESPIRAL|POTÊNCIA: 9W|LÚMENS: 486LM-510LM|COR DA LUZ: BRANCA-6500K|SOQUETE-BASE: E27|TENSÃO: 110V) - IPRM</t>
  </si>
  <si>
    <t>MATED-12416</t>
  </si>
  <si>
    <t>LÂMPADA (TIPO: FLUORESCENTE|FORMATO: TUBULAR|COMPRIMENTO: 120CM|DIÂMETRO: TLD-T8[Ø26MM]|POTÊNCIA: 32W|LÚMENS: 2350LM|COR DA LUZ: NEUTRA-4100K|SOQUETE-BASE: G13|TENSÃO: 139V) - IPRM</t>
  </si>
  <si>
    <t>MATED-12113</t>
  </si>
  <si>
    <t>LÂMPADA (TIPO: FLUORESCENTE|FORMATO: TUBULAR|COMPRIMENTO: 120CM|DIÂMETRO: TLT-T10[Ø33MM]|POTÊNCIA: 40W|LÚMENS: 3250LM|COR DA LUZ: NEUTRA-4000K|SOQUETE-BASE: G13|TENSÃO: 106V) - IPRM</t>
  </si>
  <si>
    <t>MATED-12415</t>
  </si>
  <si>
    <t>LÂMPADA (TIPO: FLUORESCENTE|FORMATO: TUBULAR|COMPRIMENTO: 60CM|DIÂMETRO: TLD-T8[Ø26MM]|POTÊNCIA: 16W|LÚMENS: 1070LM|COR DA LUZ: NEUTRA-4100K|SOQUETE-BASE: G13|TENSÃO: 67V) - IPRM</t>
  </si>
  <si>
    <t>MATED-12417</t>
  </si>
  <si>
    <t>LÂMPADA (TIPO: FLUORESCENTE|FORMATO: TUBULAR|COMPRIMENTO: 60CM|DIÂMETRO: TLT-T10[Ø33MM]|POTÊNCIA: 20W|LÚMENS: 1350LM|COR DA LUZ: NEUTRA-4000K|SOQUETE-BASE: G13|TENSÃO: 57V) - IPRM</t>
  </si>
  <si>
    <t>MATED-6213</t>
  </si>
  <si>
    <t>LÂMPADA (TIPO: LED COM SENSOR DE PRESENÇA|FORMATO: BULBO-A60|POTÊNCIA: 9W|LÚMENS: 810LM|COR DA LUZ: BRANCA|TEMPERATURA DA COR: 6500K|SOQUETE-BASE: E27|TENSÃO: 110/220V)</t>
  </si>
  <si>
    <t>MATED-9758</t>
  </si>
  <si>
    <t>LÂMPADA (TIPO: LED|FORMATO: BULBO-A60|POTÊNCIA: 9W|LÚMENS: 810LM|COR DA LUZ: BRANCA|TEMPERATURA DA COR: 6500K|SOQUETE-BASE: E27|TENSÃO: 110/220V)</t>
  </si>
  <si>
    <t>MATED-9870</t>
  </si>
  <si>
    <t>LÂMPADA (TIPO: LED|FORMATO: BULBO-A65|POTÊNCIA: 15W|LÚMENS: 1350LM|COR DA LUZ: BRANCA|TEMPERATURA DA COR: 6500K|SOQUETE-BASE: E27|TENSÃO: 110/220V)</t>
  </si>
  <si>
    <t>MATED-9871</t>
  </si>
  <si>
    <t>LÂMPADA (TIPO: LED|FORMATO: BULBO-A70|POTÊNCIA: 20W|LÚMENS: 2000LM|COR DA LUZ: BRANCA|TEMPERATURA DA COR: 6500K|SOQUETE-BASE: E27|TENSÃO: 110/220V)</t>
  </si>
  <si>
    <t>MATED-9873</t>
  </si>
  <si>
    <t>LÂMPADA (TIPO: LED|FORMATO: TUBULAR|COMPRIMENTO: 120CM|DIÂMETRO: T8[Ø26MM]|POTÊNCIA: 18-20W|LÚMENS: 1850LM|COR DA LUZ: BRANCA-6500K|SOQUETE-BASE: G13|TENSÃO: 110|220V)</t>
  </si>
  <si>
    <t>MATED-9874</t>
  </si>
  <si>
    <t>LÂMPADA (TIPO: LED|FORMATO: TUBULAR|COMPRIMENTO: 240CM/DIÂMETRO: T8[Ø26MM]|POTÊNCIA: 40W|LÚMENS: 3900LM|COR DA LUZ: BRANCA-6500K|SOQUETE-BASE: G13|TENSÃO: 110/220V)</t>
  </si>
  <si>
    <t>MATED-9872</t>
  </si>
  <si>
    <t>LÂMPADA (TIPO: LED|FORMATO: TUBULAR|COMPRIMENTO: 60CM|DIÂMETRO: T8[Ø26MM]|POTÊNCIA: 9-10W|LÚMENS: 900LM|COR DA LUZ: BRANCA-6500K|SOQUETE-BASE: G13|TENSÃO: 110/220V)</t>
  </si>
  <si>
    <t>MATED-13037</t>
  </si>
  <si>
    <t>LÂMPADA MISTA (POTÊNCIA: 160W|TENSÃO: 220V|TIPO DE SOQUETE: E27)</t>
  </si>
  <si>
    <t>MATED-11950</t>
  </si>
  <si>
    <t>LÂMPADA VAPOR DE MERCÚRIO (POTÊNCIA: 250 W|TENSÃO: 220 V|TIPO DE ROSCA: E-40)</t>
  </si>
  <si>
    <t>MATED-11949</t>
  </si>
  <si>
    <t>LÂMPADA VAPOR DE MERCÚRIO (POTÊNCIA: 400 W|TENSÃO: 220 V|TIPO DE ROSCA: E-40)</t>
  </si>
  <si>
    <t>MATED-12400</t>
  </si>
  <si>
    <t>REATOR ELETRÔNICO (FATOR DE POTÊNCIA: ALTO [A.F.P.]|LÂMPADAS: FLUORESCENTE TUBULAR [T8]|NÚMERO DE LÂMPADAS: 1X16W[T8]|TIPO: PARTIDA RÁPIDA|TENSÃO: 127-220V)</t>
  </si>
  <si>
    <t>MATED-12402</t>
  </si>
  <si>
    <t>REATOR ELETRÔNICO (FATOR DE POTÊNCIA: ALTO [A.F.P.]|LÂMPADAS: FLUORESCENTE TUBULAR [T8]|NÚMERO DE LÂMPADAS: 1X32W[T8]|TIPO: PARTIDA RÁPIDA|TENSÃO: 127-220V)</t>
  </si>
  <si>
    <t>MATED-12407</t>
  </si>
  <si>
    <t>REATOR ELETRÔNICO (FATOR DE POTÊNCIA: ALTO [A.F.P.]|LÂMPADAS: FLUORESCENTE TUBULAR [T8]|NÚMERO DE LÂMPADAS: 1X36W[T8] OU 1X40W[T10]|TIPO: PARTIDA RÁPIDA|TENSÃO: 127-220V)</t>
  </si>
  <si>
    <t>MATED-12401</t>
  </si>
  <si>
    <t>REATOR ELETRÔNICO (FATOR DE POTÊNCIA: ALTO [A.F.P.]|LÂMPADAS: FLUORESCENTE TUBULAR [T8]|NÚMERO DE LÂMPADAS: 2X16W[T8]|TIPO: PARTIDA RÁPIDA|TENSÃO: 127-220V)</t>
  </si>
  <si>
    <t>MATED-12403</t>
  </si>
  <si>
    <t>REATOR ELETRÔNICO (FATOR DE POTÊNCIA: ALTO [A.F.P.]|LÂMPADAS: FLUORESCENTE TUBULAR [T8]|NÚMERO DE LÂMPADAS: 2X32W[T8]|TIPO: PARTIDA RÁPIDA|TENSÃO: 127-220V)</t>
  </si>
  <si>
    <t>MATED-12404</t>
  </si>
  <si>
    <t>REATOR ELETRÔNICO (FATOR DE POTÊNCIA: ALTO [A.F.P.]|LÂMPADAS: FLUORESCENTE TUBULAR [T8-T10]|NÚMERO DE LÂMPADAS: 1X18W[T8] OU 1X20W[T10]|TIPO: PARTIDA RÁPIDA|TENSÃO: 127-220V)</t>
  </si>
  <si>
    <t>MATED-12406</t>
  </si>
  <si>
    <t>REATOR ELETRÔNICO (FATOR DE POTÊNCIA: ALTO [A.F.P.]|LÂMPADAS: FLUORESCENTE TUBULAR [T8-T10]|NÚMERO DE LÂMPADAS: 2X18W[T8] OU 2X20W[T10]|TIPO: PARTIDA RÁPIDA|TENSÃO: 127-220V)</t>
  </si>
  <si>
    <t>MATED-12408</t>
  </si>
  <si>
    <t>REATOR ELETRÔNICO (FATOR DE POTÊNCIA: ALTO [A.F.P.]|LÂMPADAS: FLUORESCENTE TUBULAR [T8-T10]|NÚMERO DE LÂMPADAS: 2X36W[T8] OU 2X40W[T10]|TIPO: PARTIDA RÁPIDA|TENSÃO: 127-220V)</t>
  </si>
  <si>
    <t>MATED-11946</t>
  </si>
  <si>
    <t>REATOR PARA LÂMPADAS DE DESCARGA - VAPOR DE MERCÚRIO (FATOR DE POTÊNCIA: ALTO|NÚMERO DE LÂMPADAS: 1|POTÊNCIA DA LÂMPADA: 400 W|TENSÃO: 220 V)</t>
  </si>
  <si>
    <t>MATED-11947</t>
  </si>
  <si>
    <t>REATOR PARA LÂMPADAS DE DESCARGA - VAPOR DE MERCÚRIO 250 W - AFP (POTÊNCIA: 250 W|TENSÃO: 220 V|NÚMERO DE LÂMPADAS: 1)</t>
  </si>
  <si>
    <t>MATED-11948</t>
  </si>
  <si>
    <t>REATOR PARA LÂMPADAS DE DESCARGA - VAPOR DE SÓDIO (FATOR DE POTÊNCIA: ALTO|NÚMERO DE LÂMPADAS: 1|POTÊNCIA DA LÂMPADA: 400 W|TENSÃO: 220 V)</t>
  </si>
  <si>
    <t>MATED-11834</t>
  </si>
  <si>
    <t>SOQUETE PARA LÂMPADA (BASE: G13|SISTEMA: ANTI-VIBRATÓRIO|PORTA-STARTER: NÃO|TIPO: LÂMPADA TUBULAR [T8-T10]|CORRENTE: 2A|TENSÃO: 500V|MATERIAL: POLICARBONATO|COR: BRANCA)</t>
  </si>
  <si>
    <t>MATED-11836</t>
  </si>
  <si>
    <t>SOQUETE PARA LÂMPADA (BASE: G13|SISTEMA: ANTI-VIBRATÓRIO|PORTA-STARTER: SIM|TIPO: LÂMPADA TUBULAR [T8-T10]|CORRENTE: 2A|TENSÃO: 500V|MATERIAL: POLICARBONATO|COR: BRANCA)</t>
  </si>
  <si>
    <t>MATED-11835</t>
  </si>
  <si>
    <t>STARTER PARA LÂMPADA FLUORESCENTE (POTÊNCIA LÂMPADA: 20-40 W|TENSÃO: 110-220V)</t>
  </si>
  <si>
    <t>MATED-11262</t>
  </si>
  <si>
    <t>ESTOPA DE ALGODÃO</t>
  </si>
  <si>
    <t>MATED-31854</t>
  </si>
  <si>
    <t>ÁGUA (TIPO: DEIONIZADA)</t>
  </si>
  <si>
    <t>MATED-31849</t>
  </si>
  <si>
    <t>ÁGUA (TIPO: DESTILADA)</t>
  </si>
  <si>
    <t>MATED-31850</t>
  </si>
  <si>
    <t>ÁLCOOL (TIPO: ETÍLICO HIDRATADO|GL: 96°|DENSIDADE MÉDIA: 0,81KG/DM3)</t>
  </si>
  <si>
    <t>MATED-31851</t>
  </si>
  <si>
    <t>ÁLCOOL (TIPO: POLIVINÍLICO|DENSIDADE MÉDIA: 1,3KG/DM3)</t>
  </si>
  <si>
    <t>MATED-31852</t>
  </si>
  <si>
    <t>ALGODÃO (TIPO: HIDRÓFILO)</t>
  </si>
  <si>
    <t>MATED-31855</t>
  </si>
  <si>
    <t>CARBOXIMETILCELULOSE</t>
  </si>
  <si>
    <t>MATED-31853</t>
  </si>
  <si>
    <t>FILME DE POLIÉSTER (TIPO: CRISTAL| ESPESSURA: 100MICRAS)</t>
  </si>
  <si>
    <t>MATED-11131</t>
  </si>
  <si>
    <t>LIMPEZA E POLIMENTO DE PISO MARMORITE - IPRM</t>
  </si>
  <si>
    <t>MATED-33190</t>
  </si>
  <si>
    <t>SACO DE LIXO (COR: PRETO|CAPACIDADE: 50L)</t>
  </si>
  <si>
    <t>MATED-31856</t>
  </si>
  <si>
    <t>TECIDO NÃO TECIDO (GRAMATURA: 40G/M2)</t>
  </si>
  <si>
    <t>MATED-33166</t>
  </si>
  <si>
    <t>COPO DESCARTÁVEL (CAPACIDADE: 200ML)</t>
  </si>
  <si>
    <t>MATED-33167</t>
  </si>
  <si>
    <t>COPO DESCARTÁVEL (CAPACIDADE: 50ML)</t>
  </si>
  <si>
    <t>MATED-33163</t>
  </si>
  <si>
    <t>PAPEL HIGIÊNICO FOLHA SIMPLES</t>
  </si>
  <si>
    <t>MATED-33164</t>
  </si>
  <si>
    <t>PAPEL TOALHA (TIPO: INTERFOLHADO DE FOLHA SIMPLES|QUANTIDADE: 1000 FOLHAS)</t>
  </si>
  <si>
    <t>MATED-33165</t>
  </si>
  <si>
    <t>SABONETE LÍQUIDO</t>
  </si>
  <si>
    <t>MATED-11732</t>
  </si>
  <si>
    <t>ASSENTO PLÁSTICO PARA BACIA SANITÁRIA (COR: BRANCO|PADRÃO: POPULAR)</t>
  </si>
  <si>
    <t>MATED-12149</t>
  </si>
  <si>
    <t>EM PROCESSO DE INATIVAÇÃO - ASSENTO PARA VASO VOGUE PLUS CÓD. 50.17 - PNE</t>
  </si>
  <si>
    <t>MATED-11745</t>
  </si>
  <si>
    <t>BACIA DE LOUÇA TURCA CONVENCIONAL (COR: BRANCA)</t>
  </si>
  <si>
    <t>MATED-11743</t>
  </si>
  <si>
    <t>VASO/BACIA SANITÁRIA DE LOUÇA COM CAIXA ACOPLADA (COR: BRANCA|PADRÃO: POPULAR|CAIXA ACOPLADA: INCLUSO|ASSENTO: NÃO INCLUSO)</t>
  </si>
  <si>
    <t>MATED-11744</t>
  </si>
  <si>
    <t>VASO/BACIA SANITÁRIA DE LOUÇA SIFONADA CONVENCIONAL (COR: BRANCA|PADRÃO: POPULAR|ASSENTO: NÃO INCLUSO)</t>
  </si>
  <si>
    <t>MATED-12502</t>
  </si>
  <si>
    <t>VASO/BACIA SANITÁRIA DE LOUÇA SIFONADA CONVENCIONAL INFANTIL (COR: BRANCA|PADRÃO: POPULAR|ASSENTO: NÃO INCLUSO)</t>
  </si>
  <si>
    <t>MATED-11747</t>
  </si>
  <si>
    <t>CAIXA DE DESCARGA PLÁSTICA SUSPENSA (VOLUME: 9L)</t>
  </si>
  <si>
    <t>MATED-11727</t>
  </si>
  <si>
    <t>CUBA DE EMBUTIR LOUÇA SEM LADRÃO (COR: BRANCA|FORMATO: OVAL|ALTURA*: 160MM|LARGURA*: 485MM|COMPRIMENTO*: 375MM)*VALORES REFERENCIAIS APROXIMADOS</t>
  </si>
  <si>
    <t>MATED-12606</t>
  </si>
  <si>
    <t>CUBA DE SOBREPOR LOUÇA SEM LADRÃO (COR: BRANCA|FORMATO: OVAL|ALTURA*: 135MM|COMPRIMENTO*: 310MM|LARGURA*: 440MM)*VALORES REFERENCIAIS APROXIMADOS</t>
  </si>
  <si>
    <t>MATED-16336</t>
  </si>
  <si>
    <t>LAVATÓRIO DE CANTO DE LOUÇA SEM COLUNA (COR: BRANCO|TAMANHO: PEQUENO|LARGURA: 410MM*|COMPRIMENTO: 330MM*) *VALORES REFERENCIAIS APROXIMADOS</t>
  </si>
  <si>
    <t>MATED-11726</t>
  </si>
  <si>
    <t>LAVATÓRIO DE LOUÇA COM COLUNA (COR: BRANCO|TAMANHO: MÉDIO|LARGURA: 445MM*|COMPRIMENTO: 355MM*|ALTURA COLUNA: 680MM*|LARGURA COLUNA: 145MM*) *VALORES REFERENCIAIS APROXIMADOS</t>
  </si>
  <si>
    <t>MATED-12226</t>
  </si>
  <si>
    <t>LAVATÓRIO DE LOUÇA SEM COLUNA (COR: BRANCO|TAMANHO: MÉDIO|LARGURA: 445MM*|COMPRIMENTO: 355MM*) *VALORES REFERENCIAIS APROXIMADOS</t>
  </si>
  <si>
    <t>MATED-11728</t>
  </si>
  <si>
    <t>LAVATÓRIO DE LOUÇA SEM COLUNA (COR: BRANCO|TAMANHO: PEQUENO|LARGURA: 400MM*|COMPRIMENTO: 300MM*) *VALORES REFERENCIAIS APROXIMADOS</t>
  </si>
  <si>
    <t>MATED-11730</t>
  </si>
  <si>
    <t>MICTÓRIO DE LOUÇA (COR: BRANCA|SIFÃO: INCLUSO)</t>
  </si>
  <si>
    <t>MATED-11733</t>
  </si>
  <si>
    <t>TANQUE DE LOUÇA COM COLUNA (COR: BRANCA|VOLUME: 22L|COMPRIMENTO*: 540MM|LARGURA*: 505MM|ALTURA*: 325M)*VALORES REFERENCIAIS APROXIMADOS</t>
  </si>
  <si>
    <t>MATED-9158</t>
  </si>
  <si>
    <t>TANQUE DE MÁRMORE SINTÉTICO DUPLO (COR: BRANCA|QUANTIDADE DE BOJO: 2|VOLUME: 37L|COMPRIMENTO*: 1020MM|LARGURA*: 500MM|ALTURA*: 200MM)*VALORES REFERENCIAIS APROXIMADOS</t>
  </si>
  <si>
    <t>MATED-9157</t>
  </si>
  <si>
    <t>TANQUE DE MÁRMORE SINTÉTICO SIMPLES (COR: BRANCA|QUANTIDADE DE BOJO: 1|VOLUME: 20L|COMPRIMENTO*: 550MM|LARGURA*: 420MM|ALTURA*: 220MM)*VALORES REFERENCIAIS APROXIMADOS</t>
  </si>
  <si>
    <t>MATED-11734</t>
  </si>
  <si>
    <t>TANQUE EM POLIPROPILENO (COR: BRANCA|VOLUME: 15L|ALTURA*: 490MM|LARGURA*: 430MM|ALTURA*: 280MM|ACESSÓRIOS PARA FIXAÇÃO: INCLUSO|VÁLVULA 1.1/4": INCLUSO) *VALORES REFERENCIAIS APROXIMADOS</t>
  </si>
  <si>
    <t>MATED-11735</t>
  </si>
  <si>
    <t>TANQUE EM POLIPROPILENO (COR: BRANCA|VOLUME: 24L|ALTURA*: 580MM|LARGURA*: 520MM|ALTURA*: 320MM| ACESSÓRIOS PARA FIXAÇÃO: INCLUSO|VÁLVULA 1.1/4": INCLUSO)*VALORES REFERENCIAIS APROXIMADOS</t>
  </si>
  <si>
    <t>MATED-9757</t>
  </si>
  <si>
    <t>LUMINÁRIA ARANDELA (TIPO: MEIA-LUA|DIÂMETRO: 25CM|ACABAMENTO: ALUMÍNIO COM VIDRO FOSCO|QUANTIDADE DE LÂMPADAS: 1|BASE-SOQUETE: E27|POTÊNCIA MÁXIMA 20W|LÂMPADA E SOQUETE: NÃO INCLUSA)</t>
  </si>
  <si>
    <t>MATED-12395</t>
  </si>
  <si>
    <t>LUMINÁRIA COMERCIAL CHANFRADA (FIXAÇÃO: SOBREPOR|COMPRIMENTO: 120CM|MATERIAL: CHAPA DE AÇO|ACABAMENTO: TRATAMENTO ANTI-CORROSIVO|COR: BRANCA|TIPO DE LÂMPADAS: TUBULAR|BASE: NÃO INCLUSO|REATOR: NÃO INCLUSO|CAPACIDADE: DUAS (2) LÂMPADAS - NÃO INCLUSO)</t>
  </si>
  <si>
    <t>MATED-12396</t>
  </si>
  <si>
    <t>LUMINÁRIA COMERCIAL CHANFRADA (FIXAÇÃO: SOBREPOR|COMPRIMENTO: 120CM|MATERIAL: CHAPA DE AÇO|ACABAMENTO: TRATAMENTO ANTI-CORROSIVO|COR: BRANCA|TIPO DE LÂMPADAS: TUBULAR|BASE: NÃO INCLUSO|REATOR: NÃO INCLUSO|CAPACIDADE: QUATRO (4) LÂMPADAS - NÃO INCLUSO)</t>
  </si>
  <si>
    <t>MATED-12393</t>
  </si>
  <si>
    <t>LUMINÁRIA COMERCIAL CHANFRADA (FIXAÇÃO: SOBREPOR|COMPRIMENTO: 120CM|MATERIAL: CHAPA DE AÇO|ACABAMENTO: TRATAMENTO ANTI-CORROSIVO|COR: BRANCA|TIPO DE LÂMPADAS: TUBULAR|BASE: NÃO INCLUSO|REATOR: NÃO INCLUSO|CAPACIDADE: UMA (1) LÂMPADA - NÃO INCLUSO)</t>
  </si>
  <si>
    <t>MATED-12391</t>
  </si>
  <si>
    <t>LUMINÁRIA COMERCIAL CHANFRADA (FIXAÇÃO: SOBREPOR|COMPRIMENTO: 60CM|MATERIAL: CHAPA DE AÇO|ACABAMENTO: TRATAMENTO ANTI-CORROSIVO|COR: BRANCA|TIPO DE LÂMPADAS: TUBULAR|BASE: NÃO INCLUSO|REATOR: NÃO INCLUSO|CAPACIDADE: DUAS (2) LÂMPADAS - NÃO INCLUSO)</t>
  </si>
  <si>
    <t>MATED-12392</t>
  </si>
  <si>
    <t>LUMINÁRIA COMERCIAL CHANFRADA (FIXAÇÃO: SOBREPOR|COMPRIMENTO: 60CM|MATERIAL: CHAPA DE AÇO|ACABAMENTO: TRATAMENTO ANTI-CORROSIVO|COR: BRANCA|TIPO DE LÂMPADAS: TUBULAR|BASE: NÃO INCLUSO|REATOR: NÃO INCLUSO|CAPACIDADE: QUATRO (4) LÂMPADAS - NÃO INCLUSO)</t>
  </si>
  <si>
    <t>MATED-12390</t>
  </si>
  <si>
    <t>LUMINÁRIA COMERCIAL CHANFRADA (FIXAÇÃO: SOBREPOR|COMPRIMENTO: 60CM|MATERIAL: CHAPA DE AÇO|ACABAMENTO: TRATAMENTO ANTI-CORROSIVO|COR: BRANCA|TIPO DE LÂMPADAS: TUBULAR|BASE: NÃO INCLUSO|REATOR: NÃO INCLUSO|CAPACIDADE: UMA (1) LÂMPADA - NÃO INCLUSO)</t>
  </si>
  <si>
    <t>MATED-17750</t>
  </si>
  <si>
    <t>LUMINÁRIA COMERCIAL COM ALETAS (FIXAÇÃO: EMBUTIR|COMPRIMENTO: 120CM|MATERIAL: CHAPA DE AÇO|ACABAMENTO: TRATAMENTO ANTI-CORROSIVO|REFLETOR: MULTIFACETADO EM ALUMÍNIO ANODIZADO BRILHANTE|COR: BRANCA|TIPO DE LÂMPADAS: TUBULAR|BASE: NÃO INCLUSO|REATOR: NÃO INCLUSO|CAPACIDADE: DUAS (2) LÂMPADAS - NÃO INCLUSO)</t>
  </si>
  <si>
    <t>MATED-17751</t>
  </si>
  <si>
    <t>LUMINÁRIA COMERCIAL COM ALETAS (FIXAÇÃO: EMBUTIR|COMPRIMENTO: 120CM|MATERIAL: CHAPA DE AÇO|ACABAMENTO: TRATAMENTO ANTI-CORROSIVO|REFLETOR: MULTIFACETADO EM ALUMÍNIO ANODIZADO BRILHANTE|COR: BRANCA|TIPO DE LÂMPADAS: TUBULAR|BASE: NÃO INCLUSO|REATOR: NÃO INCLUSO|CAPACIDADE: QUATRO (4) LÂMPADAS - NÃO INCLUSO)</t>
  </si>
  <si>
    <t>MATED-17749</t>
  </si>
  <si>
    <t>LUMINÁRIA COMERCIAL COM ALETAS (FIXAÇÃO: EMBUTIR|COMPRIMENTO: 60CM|MATERIAL: CHAPA DE AÇO|ACABAMENTO: TRATAMENTO ANTI-CORROSIVO|REFLETOR: MULTIFACETADO EM ALUMÍNIO ANODIZADO BRILHANTE|COR: BRANCA|TIPO DE LÂMPADAS: TUBULAR|BASE: NÃO INCLUSO|REATOR: NÃO INCLUSO|CAPACIDADE: DUAS (2) LÂMPADAS - NÃO INCLUSO)</t>
  </si>
  <si>
    <t>MATED-17747</t>
  </si>
  <si>
    <t>LUMINÁRIA COMERCIAL COM ALETAS (FIXAÇÃO: EMBUTIR|COMPRIMENTO: 60CM|MATERIAL: CHAPA DE AÇO|ACABAMENTO: TRATAMENTO ANTI-CORROSIVO|REFLETOR: MULTIFACETADO EM ALUMÍNIO ANODIZADO BRILHANTE|COR: BRANCA|TIPO DE LÂMPADAS: TUBULAR|BASE: NÃO INCLUSO|REATOR: NÃO INCLUSO|CAPACIDADE: QUATRO (4) LÂMPADAS - NÃO INCLUSO)</t>
  </si>
  <si>
    <t>MATED-17754</t>
  </si>
  <si>
    <t>LUMINÁRIA COMERCIAL COM ALETAS (FIXAÇÃO: SOBREPOR|COMPRIMENTO: 120CM|MATERIAL: CHAPA DE AÇO|ACABAMENTO: TRATAMENTO ANTI-CORROSIVO|REFLETOR: MULTIFACETADO EM ALUMÍNIO ANODIZADO BRILHANTE|COR: BRANCA|TIPO DE LÂMPADAS: TUBULAR|BASE: NÃO INCLUSO|REATOR: NÃO INCLUSO|CAPACIDADE: DUAS (2) LÂMPADAS - NÃO INCLUSO)</t>
  </si>
  <si>
    <t>MATED-17755</t>
  </si>
  <si>
    <t>LUMINÁRIA COMERCIAL COM ALETAS (FIXAÇÃO: SOBREPOR|COMPRIMENTO: 120CM|MATERIAL: CHAPA DE AÇO|ACABAMENTO: TRATAMENTO ANTI-CORROSIVO|REFLETOR: MULTIFACETADO EM ALUMÍNIO ANODIZADO BRILHANTE|COR: BRANCA|TIPO DE LÂMPADAS: TUBULAR|BASE: NÃO INCLUSO|REATOR: NÃO INCLUSO|CAPACIDADE: QUATRO (4) LÂMPADAS - NÃO INCLUSO)</t>
  </si>
  <si>
    <t>MATED-17752</t>
  </si>
  <si>
    <t>LUMINÁRIA COMERCIAL COM ALETAS (FIXAÇÃO: SOBREPOR|COMPRIMENTO: 60CM|MATERIAL: CHAPA DE AÇO|ACABAMENTO: TRATAMENTO ANTI-CORROSIVO|REFLETOR: MULTIFACETADO EM ALUMÍNIO ANODIZADO BRILHANTE|COR: BRANCA|TIPO DE LÂMPADAS: TUBULAR|BASE: NÃO INCLUSO|REATOR: NÃO INCLUSO|CAPACIDADE: DUAS (2) LÂMPADAS - NÃO INCLUSO)</t>
  </si>
  <si>
    <t>MATED-17753</t>
  </si>
  <si>
    <t>LUMINÁRIA COMERCIAL COM ALETAS (FIXAÇÃO: SOBREPOR|COMPRIMENTO: 60CM|MATERIAL: CHAPA DE AÇO|ACABAMENTO: TRATAMENTO ANTI-CORROSIVO|REFLETOR: MULTIFACETADO EM ALUMÍNIO ANODIZADO BRILHANTE|COR: BRANCA|TIPO DE LÂMPADAS: TUBULAR|BASE: NÃO INCLUSO|REATOR: NÃO INCLUSO|CAPACIDADE: QUATRO (4) LÂMPADAS - NÃO INCLUSO)</t>
  </si>
  <si>
    <t>MATED-9889</t>
  </si>
  <si>
    <t>LUMINÁRIA COMERCIAL COM DIFUSOR (FIXAÇÃO: EMBUTIR|COMPRIMENTO: 120CM|MATERIAL: CHAPA DE AÇO|ACABAMENTO: TRATAMENTO ANTI-CORROSIVO|REFLETOR: MULTIFACETADO EM ALUMÍNIO ANODIZADO BRILHANTE|COR: BRANCA|TIPO DE LÂMPADAS: TUBULAR|BASE: NÃO INCLUSO|REATOR: NÃO INCLUSO|CAPACIDADE: DUAS (2) LÂMPADAS - NÃO INCLUSO)</t>
  </si>
  <si>
    <t>MATED-9888</t>
  </si>
  <si>
    <t>LUMINÁRIA COMERCIAL COM DIFUSOR (FIXAÇÃO: EMBUTIR|COMPRIMENTO: 60CM|MATERIAL: CHAPA DE AÇO|ACABAMENTO: TRATAMENTO ANTI-CORROSIVO|REFLETOR: MULTIFACETADO EM ALUMÍNIO ANODIZADO BRILHANTE|COR: BRANCA|TIPO DE LÂMPADAS: TUBULAR|BASE: NÃO INCLUSO|REATOR: NÃO INCLUSO|CAPACIDADE: DUAS (2) LÂMPADAS - NÃO INCLUSO)</t>
  </si>
  <si>
    <t>MATED-9890</t>
  </si>
  <si>
    <t>LUMINÁRIA COMERCIAL COM DIFUSOR (FIXAÇÃO: EMBUTIR|COMPRIMENTO: 60CM|MATERIAL: CHAPA DE AÇO|ACABAMENTO: TRATAMENTO ANTI-CORROSIVO|REFLETOR: MULTIFACETADO EM ALUMÍNIO ANODIZADO BRILHANTE|COR: BRANCA|TIPO DE LÂMPADAS: TUBULAR|BASE: NÃO INCLUSO|REATOR: NÃO INCLUSO|CAPACIDADE: QUATRO (4) LÂMPADAS - NÃO INCLUSO)</t>
  </si>
  <si>
    <t>MATED-9895</t>
  </si>
  <si>
    <t>LUMINÁRIA COMERCIAL COM DIFUSOR (FIXAÇÃO: SOBREPOR|COMPRIMENTO: 120CM|MATERIAL: CHAPA DE AÇO|ACABAMENTO: TRATAMENTO ANTI-CORROSIVO|REFLETOR: MULTIFACETADO EM ALUMÍNIO ANODIZADO BRILHANTE|COR: BRANCA|TIPO DE LÂMPADAS: TUBULAR|BASE: NÃO INCLUSO|REATOR: NÃO INCLUSO|CAPACIDADE: DUAS (2) LÂMPADAS - NÃO INCLUSO)</t>
  </si>
  <si>
    <t>MATED-9893</t>
  </si>
  <si>
    <t>LUMINÁRIA COMERCIAL COM DIFUSOR (FIXAÇÃO: SOBREPOR|COMPRIMENTO: 120CM|MATERIAL: CHAPA DE AÇO|ACABAMENTO: TRATAMENTO ANTI-CORROSIVO|REFLETOR: MULTIFACETADO EM ALUMÍNIO ANODIZADO BRILHANTE|COR: BRANCA|TIPO DE LÂMPADAS: TUBULAR|BASE: NÃO INCLUSO|REATOR: NÃO INCLUSO|CAPACIDADE: UMA (1) LÂMPADA - NÃO INCLUSO)</t>
  </si>
  <si>
    <t>MATED-9894</t>
  </si>
  <si>
    <t>LUMINÁRIA COMERCIAL COM DIFUSOR (FIXAÇÃO: SOBREPOR|COMPRIMENTO: 60CM|MATERIAL: CHAPA DE AÇO|ACABAMENTO: TRATAMENTO ANTI-CORROSIVO|REFLETOR: MULTIFACETADO EM ALUMÍNIO ANODIZADO BRILHANTE|COR: BRANCA|TIPO DE LÂMPADAS: TUBULAR|BASE: NÃO INCLUSO|REATOR: NÃO INCLUSO|CAPACIDADE: DUAS (2) LÂMPADAS - NÃO INCLUSO)</t>
  </si>
  <si>
    <t>MATED-9896</t>
  </si>
  <si>
    <t>LUMINÁRIA COMERCIAL COM DIFUSOR (FIXAÇÃO: SOBREPOR|COMPRIMENTO: 60CM|MATERIAL: CHAPA DE AÇO|ACABAMENTO: TRATAMENTO ANTI-CORROSIVO|REFLETOR: MULTIFACETADO EM ALUMÍNIO ANODIZADO BRILHANTE|COR: BRANCA|TIPO DE LÂMPADAS: TUBULAR|BASE: NÃO INCLUSO|REATOR: NÃO INCLUSO|CAPACIDADE: QUATRO (4) LÂMPADAS - NÃO INCLUSO)</t>
  </si>
  <si>
    <t>MATED-9892</t>
  </si>
  <si>
    <t>LUMINÁRIA COMERCIAL COM DIFUSOR (FIXAÇÃO: SOBREPOR|COMPRIMENTO: 60CM|MATERIAL: CHAPA DE AÇO|ACABAMENTO: TRATAMENTO ANTI-CORROSIVO|REFLETOR: MULTIFACETADO EM ALUMÍNIO ANODIZADO BRILHANTE|COR: BRANCA|TIPO DE LÂMPADAS: TUBULAR|BASE: NÃO INCLUSO|REATOR: NÃO INCLUSO|CAPACIDADE: UMA (1) LÂMPADA - NÃO INCLUSO)</t>
  </si>
  <si>
    <t>MATED-9899</t>
  </si>
  <si>
    <t>LUMINÁRIA DE EMERGÊNCIA (TIPO: LED|POTÊNCIA: 2W|AUTONOMIA: 6 HORAS|FLUXO LUMINOSO: 100LM|TENSÃO: 110V-220V|ACESSÓRIOS DE FIXAÇÃO: INCLUSOS)</t>
  </si>
  <si>
    <t>MATED-26990</t>
  </si>
  <si>
    <t>LUMINÁRIA DE EMERGÊNCIA (TIPO: LED|POTÊNCIA: 8W|AUTONOMIA: 3 HORAS|FLUXO LUMINOSO: 1200LM|TENSÃO: 110V-220V|QUANTIDADE DE FARÓIS: 2|ACESSÓRIOS DE FIXAÇÃO: INCLUSOS)</t>
  </si>
  <si>
    <t>MATED-12517</t>
  </si>
  <si>
    <t>LUMINÁRIA DE TETO COM BASE (MODELO: DROPS|DIFUSOR: GLOBO COM VIDRO LISO LEITOSO|BASE OU PLAFONIER: GALVANIZADA|LÂMPADA E SOQUETE: NÃO INCLUSA)</t>
  </si>
  <si>
    <t>MATED-14405</t>
  </si>
  <si>
    <t>LUMINÁRIA DE TETO COM BASE (MODELO: PLAFONIER|BASE: PLÁSTICO-POLIPROPILENO|SOQUETE: INCLUSO|TIPO DE SOQUETE: E27|MATERIAL DO SOQUETE: PORCELANA|POTÊNCIA MÁXIMA LÂMPADA: 60W|LÂMPADA: NÃO INCLUSA)</t>
  </si>
  <si>
    <t>MATED-12376</t>
  </si>
  <si>
    <t>LUMINÁRIA DE TETO/ARANDELA (MODELO: TARTARUGA BLINDADA|ACABAMENTO: ALUMÍNIO REFORÇADO COM PINTURA ELETROSTÁTICA|DIFUSOR: LENTE EM POLICARBONATO RESISTENTE|QUANTIDADE DE LÂMPADAS: 1|SOQUETE: E27|POTÊNCIA MÁXIMA: 60W|LÂMPADA E SOQUETE: NÃO INCLUSA)</t>
  </si>
  <si>
    <t>MATED-12399</t>
  </si>
  <si>
    <t>LUMINÁRIA DE TETO/ARANDELA (MODELO: TARTARUGA|ACABAMENTO: FERRO COM PINTURA ELETROSTÁTICA|DIFUSOR: VIDRO TRANSPARENTE|QUANTIDADE DE LÂMPADAS: 1|SOQUETE: E27|POTÊNCIA MÁXIMA 60W|LÂMPADA E SOQUETE: NÃO INCLUSA)</t>
  </si>
  <si>
    <t>MATED-13358</t>
  </si>
  <si>
    <t>LUMINÁRIA PLAFON (TIPO: REDONDA|DIÂMETRO: 25CM|ACABAMENTO: ALUMÍNIO COM VIDRO FOSCO|QUANTIDADE DE LÂMPADAS: 1|BASE-SOQUETE: E27|POTÊNCIA MÁXIMA 20W|LÂMPADA E SOQUETE: NÃO INCLUSA)</t>
  </si>
  <si>
    <t>MATED-11943</t>
  </si>
  <si>
    <t>PROJETOR EXTERNO COM ÂNGULO ELEVAÇÃO REGULÁVEL E ALOJAMENTO PARA REATOR (NÚMERO DE LÂMPADAS: 1|POTÊNCIA: ATÉ 400W|TIPO DE ROSCA: E-40)</t>
  </si>
  <si>
    <t>MATED-11833</t>
  </si>
  <si>
    <t>SOQUETE PARA LÂMPADA (BASE: E27|CORRENTE: 4A|TENSÃO: 250V|MATERIAL: PORCELANA|COR: BRANCA)</t>
  </si>
  <si>
    <t>MATED-20885</t>
  </si>
  <si>
    <t>SUPORTE PARA LUMINÁRIA PÚBLICA (TIPO: PÉTALA|QUANTIDADE DE LUMINÁRIAS: 1)</t>
  </si>
  <si>
    <t>MATED-20884</t>
  </si>
  <si>
    <t>SUPORTE PARA REFLETOR (TIPO: CRUZETA|MATERIAL: AÇO GALVANIZADO|NÚMERO DE PROJETORES: 1|ACESSÓRIOS DE FIXAÇÃO: INCLUSOS)</t>
  </si>
  <si>
    <t>MATED-20883</t>
  </si>
  <si>
    <t>SUPORTE PARA REFLETOR (TIPO: CRUZETA|MATERIAL: AÇO GALVANIZADO|NÚMERO DE PROJETORES: 2|ACESSÓRIOS DE FIXAÇÃO: INCLUSOS)</t>
  </si>
  <si>
    <t>MATED-13027</t>
  </si>
  <si>
    <t>SUPORTE PARA REFLETOR (TIPO: CRUZETA|MATERIAL: AÇO GALVANIZADO|NÚMERO DE PROJETORES: 3|ACESSÓRIOS DE FIXAÇÃO: INCLUSOS)</t>
  </si>
  <si>
    <t>MATED-11274</t>
  </si>
  <si>
    <t>CHAPA DE COMPENSADO RESINADO NAVAL (ESPESSURA: 6MM|DIMENSÃO: 1,60X2,20M)</t>
  </si>
  <si>
    <t>MATED-11273</t>
  </si>
  <si>
    <t>CHAPA DE COMPENSADO PLASTIFICADO (ESPESSURA: 12MM|DIMENSÃO: 1,10X2,20M)</t>
  </si>
  <si>
    <t>MATED-11277</t>
  </si>
  <si>
    <t>CHAPA DE COMPENSADO PLASTIFICADO (ESPESSURA: 14MM|DIMENSÃO: 1,10X2,20M)</t>
  </si>
  <si>
    <t>MATED-15684</t>
  </si>
  <si>
    <t>CHAPA DE COMPENSADO PLASTIFICADO (ESPESSURA: 18MM|DIMENSÃO: 1,10X2,20M)</t>
  </si>
  <si>
    <t>MATED-11275</t>
  </si>
  <si>
    <t>CHAPA DE COMPENSADO RESINADO (ESPESSURA: 10MM|DIMENSÃO: 1,10X2,20M)</t>
  </si>
  <si>
    <t>MATED-11276</t>
  </si>
  <si>
    <t>CHAPA DE COMPENSADO RESINADO (ESPESSURA: 12MM|DIMENSÃO: 1,10X2,20M)</t>
  </si>
  <si>
    <t>MATED-11278</t>
  </si>
  <si>
    <t>CHAPA DE COMPENSADO RESINADO (ESPESSURA: 14MM|DIMENSÃO: 1,10X2,20M)</t>
  </si>
  <si>
    <t>MATED-11359</t>
  </si>
  <si>
    <t>ESCORA DE MADEIRA (DIÂMETRO DA SEÇÃO: 8 A 10CM|TIPO DE MADEIRA: EUCALIPTO IMUNIZADO)</t>
  </si>
  <si>
    <t>MATED-11344</t>
  </si>
  <si>
    <t>PONTALETE (ACABAMENTO: BRUTO|SEÇÃO TRANSVERSAL: 3"X3" [7,5X7,5CM]*|TIPO DE MADEIRA: CEDRO, PINUS, MISTA OU EQUIVALENTE DA REGIÃO)*VALORES REFERENCIAIS APROXIMADOS</t>
  </si>
  <si>
    <t>MATED-11348</t>
  </si>
  <si>
    <t>SARRAFO (ACABAMENTO: BRUTO|SEÇÃO TRANSVERSAL: 1"X2"[POL.]|ALTURA: 50MM[2"]|ESPESSURA: 25MM[1"]|TIPO DE MADEIRA: PINUS, MISTA OU EQUIVALENTE DA REGIÃO)</t>
  </si>
  <si>
    <t>MATED-11350</t>
  </si>
  <si>
    <t>SARRAFO (ACABAMENTO: BRUTO|SEÇÃO TRANSVERSAL: 1"X3"[POL.]|ALTURA: 75MM[3"]|ESPESSURA: 25MM[1"]|TIPO DE MADEIRA: PINUS, MISTA OU EQUIVALENTE DA REGIÃO)</t>
  </si>
  <si>
    <t>MATED-11349</t>
  </si>
  <si>
    <t>SARRAFO (ACABAMENTO: BRUTO|SEÇÃO TRANSVERSAL: 1"X4"[POL.]|ALTURA: 100MM[4"]|ESPESSURA: 25MM[1"]|TIPO DE MADEIRA: CEDRO, MAÇARANDUBA, ANGELIM, PINUS, MISTA OU EQUIVALENTE DA REGIÃO)</t>
  </si>
  <si>
    <t>MATED-11354</t>
  </si>
  <si>
    <t>TÁBUA (ACABAMENTO: BRUTO|SEÇÃO TRANSVERSAL: 1X12"|ESPESSURA: 25MM|LARGURA*: 300MM|TIPO DE MADEIRA: CEDRINHO, PINUS OU MADEIRA EQUIVALENTE DA REGIÃO)*VALORES REFERENCIAIS APROXIMADOS</t>
  </si>
  <si>
    <t>MATED-11352</t>
  </si>
  <si>
    <t>TÁBUA (ACABAMENTO: BRUTO|SEÇÃO TRANSVERSAL: 1X9"|ESPESSURA: 25MM|LARGURA*: 225-250MM|TIPO DE MADEIRA: CEDRINHO, PINUS OU MADEIRA EQUIVALENTE DA REGIÃO)*VALORES REFERENCIAIS APROXIMADOS</t>
  </si>
  <si>
    <t>MATED-13048</t>
  </si>
  <si>
    <t>MANÔMETRO ANALÓGICO (FAIXA DE OPERAÇÃO: 6,89BAR [100PSI])</t>
  </si>
  <si>
    <t>MATED-13021</t>
  </si>
  <si>
    <t>MANÔMETRO ANALÓGICO (ROSCA: 1/2" NPT|FAIXA DE OPERAÇÃO: 600MBAR [8,70PSI])</t>
  </si>
  <si>
    <t>MATED-13022</t>
  </si>
  <si>
    <t>MANÔMETRO ANALÓGICO (ROSCA: 1/4" NPT|FAIXA DE OPERAÇÃO: 600MBAR [8,70PSI])</t>
  </si>
  <si>
    <t>MATED-13047</t>
  </si>
  <si>
    <t>PRESSOSTATO (FAIXA DE OPERAÇÃO: [0,2-4BAR] 3-58PSI)</t>
  </si>
  <si>
    <t>MATED-12942</t>
  </si>
  <si>
    <t>PRESSOSTATO PARA COMPRESSOR (FAIXA DE OPERAÇÃO: 125-175PSI)</t>
  </si>
  <si>
    <t>MATED-12943</t>
  </si>
  <si>
    <t>PRESSOSTATO PARA COMPRESSOR (FAIXA DE OPERAÇÃO: 80-125PSI)</t>
  </si>
  <si>
    <t>MATED-11263</t>
  </si>
  <si>
    <t>GEOTÊXTIL NÃO-TECIDO (ESPESSURA: 2,30MM|LARGURA: 2,15 M|DENSIDADE: 300,00 G/M²|RESISTÊNCIA BIDIRECIONAL: 20,00 KN/M) - REF. RT 21</t>
  </si>
  <si>
    <t>MATED-12058</t>
  </si>
  <si>
    <t>LONA PLÁSTICA (COR: PRETA|ESPESSURA: 150 MICRAS)</t>
  </si>
  <si>
    <t>MATED-12733</t>
  </si>
  <si>
    <t>MANTA DE BORRACHA NATURAL PARA BANCADA LABORATÓRIO (ESPESSURA: 4,8MM[3/16"])</t>
  </si>
  <si>
    <t>MATED-12499</t>
  </si>
  <si>
    <t>MANTA ISOLANTE PARA TELHADO</t>
  </si>
  <si>
    <t>MATED-12735</t>
  </si>
  <si>
    <t>MARCO/BATENTE (MATERIAL: MADEIRA DE LEI|LARGURA: 14CM|COMPRIMENTO: 60CM|ALTURA: 210CM|ESPESSURA: 3CM|ALIZAR: NÃO INCLUSO|MADEIRA: TAUARI, CEDRINHO, ANGELIM OU EQUIVALENTE DA REGIÃO)</t>
  </si>
  <si>
    <t>MATED-12736</t>
  </si>
  <si>
    <t>MARCO/BATENTE (MATERIAL: MADEIRA DE LEI|LARGURA: 14CM|COMPRIMENTO: 70CM|ALTURA: 210CM|ESPESSURA: 3CM|ALIZAR: NÃO INCLUSO|MADEIRA: TAUARI, CEDRINHO, ANGELIM OU EQUIVALENTE DA REGIÃO)</t>
  </si>
  <si>
    <t>MATED-12737</t>
  </si>
  <si>
    <t>MARCO/BATENTE (MATERIAL: MADEIRA DE LEI|LARGURA: 14CM|COMPRIMENTO: 80CM|ALTURA: 210CM|ESPESSURA: 3CM|ALIZAR: NÃO INCLUSO|MADEIRA: TAUARI, CEDRINHO, ANGELIM OU EQUIVALENTE DA REGIÃO)</t>
  </si>
  <si>
    <t>MATED-12738</t>
  </si>
  <si>
    <t>MARCO/BATENTE (MATERIAL: MADEIRA DE LEI|LARGURA: 14CM|COMPRIMENTO: 90CM|ALTURA: 210CM|ESPESSURA: 3CM|ALIZAR: NÃO INCLUSO|MADEIRA: TAUARI, CEDRINHO, ANGELIM OU EQUIVALENTE DA REGIÃO)</t>
  </si>
  <si>
    <t>MATED-11438</t>
  </si>
  <si>
    <t>MASSA CORRIDA (TIPO: PVA|APLICAÇÃO: ALVENARIA, CONCRETO, GESSO E REBOCO)</t>
  </si>
  <si>
    <t>MATED-11437</t>
  </si>
  <si>
    <t>MASSA PARA MADEIRA (TIPO: BASE DE ÓLEO)</t>
  </si>
  <si>
    <t>MATED-17865</t>
  </si>
  <si>
    <t>MASSA ACRÍLICA PARA MADEIRA (APLICAÇÃO: CALAFETAÇÃO DE SUPERFÍCIES|REJUNTAR PISOS MADEIRA)</t>
  </si>
  <si>
    <t>MATED-11436</t>
  </si>
  <si>
    <t>MASSA CORRIDA (TIPO: ACRÍLICA|APLICAÇÃO: ALVENARIA, CONCRETO, GESSO E REBOCO)</t>
  </si>
  <si>
    <t>MATED-11160</t>
  </si>
  <si>
    <t>AQUECEDOR DE MARMITA (MATERIAL: AÇO INOX|TENSÃO: 127V-220V|NÚMERO DE MARMITAS: 25|CONSUMO: 2KW|COMPRIMENTO*: 60CM|LARGURA*: 90CM|ALTURA*: 85CM)*VALORES REFERENCIAIS APROXIMADOS</t>
  </si>
  <si>
    <t>MATED-12329</t>
  </si>
  <si>
    <t>VARAL PANTOGRÁFICO</t>
  </si>
  <si>
    <t>MATED-11224</t>
  </si>
  <si>
    <t>ARMÁRIO (COR: CINZA|MATERIAL: AÇO|NÚMERO DE PORTAS: DUAS [2] PORTAS|ALTURA*: 170CM|LARGURA*: 75CM|PROFUNDIDADE*: 35CM)*VALORES REFERENCIAIS APROXIMADOS</t>
  </si>
  <si>
    <t>MATED-11225</t>
  </si>
  <si>
    <t>ARMÁRIO ROUPEIRO (COR: CINZA|MATERIAL: AÇO|NÚMERO DE PORTAS: 4|ALTURA*: 200CM|LARGURA*: 75CM|PROFUNDIDADE*: 40CM)*VALORES REFERENCIAIS APROXIMADOS</t>
  </si>
  <si>
    <t>MATED-11222</t>
  </si>
  <si>
    <t>ARQUIVO (APLICAÇÃO: ESCRITÓRIO|MATERIAL: AÇO|COR: CINZA|QUANTIDADE DE GAVETAS: 3|MODELO: OFÍCIO|ALTURA*: 110CM|LARGURA*: 45CM|PROFUNDIDADE*: 55CM)*VALORES REFERENCIAIS APROXIMADOS</t>
  </si>
  <si>
    <t>MATED-11223</t>
  </si>
  <si>
    <t>ARQUIVO (APLICAÇÃO: ESCRITÓRIO|MATERIAL: AÇO|COR: CINZA|QUANTIDADE DE GAVETAS: 4|MODELO: OFÍCIO|ALTURA*: 133CM|LARGURA*: 47CM|PROFUNDIDADE*: 55CM)*VALORES REFERENCIAIS APROXIMADOS</t>
  </si>
  <si>
    <t>MATED-11220</t>
  </si>
  <si>
    <t>CADEIRA (TIPO: ALMOFADADA SEM BRAÇO|ESTRUTURA: METALON)</t>
  </si>
  <si>
    <t>MATED-11219</t>
  </si>
  <si>
    <t>MESA (APLICAÇÃO: ESCRITÓRIO E REUNIÃO|FORMATO: REDONDA|COR: CINZA|DIÂMETRO*: 120CM|ALTURA*: 75CM)*VALORES REFERENCIAIS APROXIMADOS</t>
  </si>
  <si>
    <t>MATED-11216</t>
  </si>
  <si>
    <t>MESA (APLICAÇÃO: ESCRITÓRIO|COR: CINZA|MATERIAL: MADEIRA MDP COM PÉS DE METALON|NÚMERO DE GAVETAS: TRÊS [3] PORTAS|COMPRIMENTO*: 150CM|ALTURA*: 75CM|PROFUNDIDADE*: 60CM)*VALORES REFERENCIAIS APROXIMADOS</t>
  </si>
  <si>
    <t>MATED-19655</t>
  </si>
  <si>
    <t>FORMA PLÁSTICA (APLICAÇÃO: LAJE NERVURADA|COMPIRMENTO: 80CM|LARGURA: 80CM|ALTURA TOTAL: 20CM|CONSUMO CONCRETO : 0,116 [M3/M2]*|LOCAÇÃO: MENSAL)*VALORES REFERENCIAIS APROXIMADOS</t>
  </si>
  <si>
    <t>UNXMÊS</t>
  </si>
  <si>
    <t>MATED-12842</t>
  </si>
  <si>
    <t>MOURÃO CALHA (MATERIAL: CONCRETO PRÉ-MOLDADO|RESISTÊNCIA CONCRETO: 20MPA|TIPO: V|ALTURA*: 300CM|PESO*: 100KG)*VALORES REFERENCIAIS APROXIMADOS</t>
  </si>
  <si>
    <t>MATED-12846</t>
  </si>
  <si>
    <t>MOURÃO ESTICADOR (MATERIAL: CONCRETO PRÉ-MOLDADO|TIPO: CURVO OU PONTA VIRADA PARA 11 FIOS|ALTURA MÍNIMA*: 300CM|MÁXIMA*: 320CM|PESO*: 60KG)*VALORES REFERENCIAIS APROXIMADOS</t>
  </si>
  <si>
    <t>MATED-12839</t>
  </si>
  <si>
    <t>MOURÃO ESTICADOR (MATERIAL: CONCRETO PRÉ-MOLDADO|TIPO: RETO PARA 11 FIOS|ALTURA MÍNIMA*: 250CM|MÁXIMA*: 280CM|PESO*: 55KG)*VALORES REFERENCIAIS APROXIMADOS</t>
  </si>
  <si>
    <t>MATED-12838</t>
  </si>
  <si>
    <t>MOURÃO (MATERIAL: CONCRETO PRÉ-MOLDADO|TIPO: CURVO OU PONTA VIRADA PARA 11 FIOS|ALTURA MÍNIMA*: 320CM|MÁXIMA*: 330CM|PESO*: 60KG)*VALORES REFERENCIAIS APROXIMADOS</t>
  </si>
  <si>
    <t>MATED-12841</t>
  </si>
  <si>
    <t>MOURÃO (MATERIAL: CONCRETO PRÉ-MOLDADO|TIPO: RETO PARA 11 FIOS|ALTURA MÍNIMA*: 260CM|MÁXIMA*: 270CM|PESO*: 55KG)*VALORES REFERENCIAIS APROXIMADOS</t>
  </si>
  <si>
    <t>MATED-11231</t>
  </si>
  <si>
    <t>MOURÃO ROLIÇO (DIÂMETRO DA SEÇÃO: 11 A 14CM|TIPO DE MADEIRA: EUCALIPTO IMUNIZADO)</t>
  </si>
  <si>
    <t>MATED-12988</t>
  </si>
  <si>
    <t>ARMAÇÃO SECUNDÁRIA DE ESTRIBO (APLICAÇÃO: SUSTENTAÇÃO ISOLADOR ROLDANA|QUANTIDADE DE ESTRIBO: 1)</t>
  </si>
  <si>
    <t>MATED-13033</t>
  </si>
  <si>
    <t>CABEÇOTE DE ALUMÍNIO (APLICAÇÃO: POSTE|MATERIAL: ALUMÍNIO|BITOLA: 25MM [1"])</t>
  </si>
  <si>
    <t>MATED-13034</t>
  </si>
  <si>
    <t>CABEÇOTE DE ALUMÍNIO (APLICAÇÃO: POSTE|MATERIAL: ALUMÍNIO|BITOLA: 32MM [1.1/4"])</t>
  </si>
  <si>
    <t>MATED-13035</t>
  </si>
  <si>
    <t>CABEÇOTE DE ALUMÍNIO (APLICAÇÃO: POSTE|MATERIAL: ALUMÍNIO|BITOLA: 40MM [1.1/2"])</t>
  </si>
  <si>
    <t>MATED-20675</t>
  </si>
  <si>
    <t>CABEÇOTE DE ALUMÍNIO (APLICAÇÃO: POSTE|MATERIAL: ALUMÍNIO|BITOLA: 60MM [2.1/2"])</t>
  </si>
  <si>
    <t>MATED-20676</t>
  </si>
  <si>
    <t>CABEÇOTE DE ALUMÍNIO (APLICAÇÃO: POSTE|MATERIAL: ALUMÍNIO|BITOLA: 75MM [3"])</t>
  </si>
  <si>
    <t>MATED-12990</t>
  </si>
  <si>
    <t>ISOLADOR ROLDANA (MATERIAL: PORCELANA|TENSÃO NOMINAL: 1KV|CARGA DE RUPTURA DE MECÂNICA: 10KN|COR: MARROM)</t>
  </si>
  <si>
    <t>MATED-12634</t>
  </si>
  <si>
    <t>PASTILHA DE PORCELANA (MEDIDA: 3/4"[20MM]|ACABAMENTO: ESMALTADA|CORES: DIVERSAS)</t>
  </si>
  <si>
    <t>MATED-12633</t>
  </si>
  <si>
    <t>PASTILHA DE VIDRO VIDROTIL COR ESCURA - IPRM</t>
  </si>
  <si>
    <t>MATED-11343</t>
  </si>
  <si>
    <t>EM PROCESSO DE INATIVAÇÃO - ALUMÍNIO ESTRUTURAL (TIPO DE ACABAMENTO: NATURAL)</t>
  </si>
  <si>
    <t>MATED-12333</t>
  </si>
  <si>
    <t>MADEIRA (ACABAMENTO: BRUTO|TIPO DE MADEIRA: PINUS, CEDRO OU EQUIVALENTE DA REGIÃO)</t>
  </si>
  <si>
    <t>MATED-12424</t>
  </si>
  <si>
    <t>MADEIRA SERRADA APARELHADA (APLICAÇÃO: TELHADO|MADEIRA: PARAJU, MAÇARANDUBA, CAMBARÁ, ANGELIM, EUCALIPTO OU EQUIVALENTE DA REGIÃO)</t>
  </si>
  <si>
    <t>MATED-12824</t>
  </si>
  <si>
    <t>CANTONEIRA PARA BOCA DE LOBO (MEDIDAS*: 20X110CM|MATERIAL: CONCRETO) *MEDIDAS REFERENCIAIS APROXIMADAS</t>
  </si>
  <si>
    <t>MATED-12712</t>
  </si>
  <si>
    <t>GRELHA PARA BOCA DE LOBO (MEDIDAS*: 99X44CM|MATERIAL: CONCRETO) *MEDIDAS REFERENCIAIS APROXIMADAS</t>
  </si>
  <si>
    <t>MATED-12830</t>
  </si>
  <si>
    <t>QUADRO PARA BOCA DE LOBO (MEDIDAS*: 50X110CM|MATERIAL: CONCRETO) *MEDIDAS REFERENCIAIS APROXIMADAS</t>
  </si>
  <si>
    <t>MATED-12816</t>
  </si>
  <si>
    <t>CANALETA/CALHA (TIPO: MEIA CANA|MATERIAL: CONCRETO|DIÂMETRO: 300MM|PESO*: 32KG/UN|APLICAÇÃO: DRENAGEM SUPERFICIAL) *VALORES REFERENCIAIS APROXIMADOS</t>
  </si>
  <si>
    <t>MATED-12817</t>
  </si>
  <si>
    <t>CANALETA/CALHA (TIPO: MEIA CANA|MATERIAL: CONCRETO|DIÂMETRO: 400MM|PESO*: 81KG/UN|APLICAÇÃO: DRENAGEM SUPERFICIAL) *VALORES REFERENCIAIS APROXIMADOS</t>
  </si>
  <si>
    <t>MATED-12818</t>
  </si>
  <si>
    <t>CANALETA/CALHA (TIPO: MEIA CANA|MATERIAL: CONCRETO|DIÂMETRO: 500MM|PESO*: 111KG/UN|APLICAÇÃO: DRENAGEM SUPERFICIAL) *VALORES REFERENCIAIS APROXIMADOS</t>
  </si>
  <si>
    <t>MATED-12819</t>
  </si>
  <si>
    <t>CANALETA/CALHA (TIPO: MEIA CANA|MATERIAL: CONCRETO|DIÂMETRO: 600MM|PESO*: 150KG/UN|APLICAÇÃO: DRENAGEM SUPERFICIAL) *VALORES REFERENCIAIS APROXIMADOS</t>
  </si>
  <si>
    <t>MATED-14562</t>
  </si>
  <si>
    <t>CORDÃO BOLEADO DE CONCRETO PRÉ-MOLDADO (COMPRIMENTO: 100CM|ALTURA: 10CM|LARGURA: 10CM|CHUMBADORES: INCLUSOS)</t>
  </si>
  <si>
    <t>MATED-12870</t>
  </si>
  <si>
    <t>MEIO-FIO PRÉ-MOLDADO DE CONCRETO (FCK: 20MPA|PADRÃO: DER-MG (MFC-01) OU SUDECAP (TIPO A)|LARGURA SUPERIOR: 12CM|LAGURA INFERIOR: 16,7CM|ALTURA: 35CM|COMPRIMENTO: 80CM)</t>
  </si>
  <si>
    <t>MATED-12871</t>
  </si>
  <si>
    <t>MEIO-FIO PRÉ-MOLDADO DE CONCRETO (FCK: 20MPA|PADRÃO: DER-MG (MFC-03) OU SUDECAP (TIPO B)|LARGURA SUPERIOR: 12CM|LAGURA INFERIOR: 18CM|ALTURA: 45CM|COMPRIMENTO: 80CM)</t>
  </si>
  <si>
    <t>MATED-4999</t>
  </si>
  <si>
    <t>BANCO EM ARDÓSIA (COR: NATURAL|TIPO: POLIDO|ESPESSURA: 3CM|DIMENSÃO: 32X200CM)</t>
  </si>
  <si>
    <t>MATED-12670</t>
  </si>
  <si>
    <t>CHAPA DE ARDÓSIA (COR: NATURAL|ESPESSURA: 2CM)</t>
  </si>
  <si>
    <t>MATED-12413</t>
  </si>
  <si>
    <t>CHAPA DE ARDÓSIA (COR: NATURAL|ESPESSURA: 3CM)</t>
  </si>
  <si>
    <t>MATED-13081</t>
  </si>
  <si>
    <t xml:space="preserve">DEGRAU DE PEDRA EM ARDÓSIA (COR: NATURAL|LARGURA: 30CM|ESPESSURA: 2CM) </t>
  </si>
  <si>
    <t>MATED-13082</t>
  </si>
  <si>
    <t>ESPELHO PARA DEGRAU DE PEDRA EM ARDÓSIA (COR: NATURAL|ALTURA: 20CM|ESPESSURA: 15MM)</t>
  </si>
  <si>
    <t>MATED-4995</t>
  </si>
  <si>
    <t>MESA EM ARDÓSIA (COR: NATURAL|TIPO: POLIDA|ESPESSURA: 3CM|DIMENSÃO: 90X200CM)</t>
  </si>
  <si>
    <t>MATED-12635</t>
  </si>
  <si>
    <t xml:space="preserve">PEITORIL/SOLEIRA EM ARDÓSIA (COR: NATURAL|ESPESSURA: 2CM) </t>
  </si>
  <si>
    <t>MATED-9111</t>
  </si>
  <si>
    <t>REVESTIMENTO EM ARDÓSIA PISO/PAREDE - SERRADA - CALIBRADA (COR:NATURAL|COMPRIMENTO: 20CM|LARGURA: 20CM|ESPESSURA: 1CM)</t>
  </si>
  <si>
    <t>MATED-9112</t>
  </si>
  <si>
    <t>REVESTIMENTO EM ARDÓSIA PISO/PAREDE - SERRADA - CALIBRADA (COR:NATURAL|COMPRIMENTO: 30CM|LARGURA: 30CM|ESPESSURA: 1CM)</t>
  </si>
  <si>
    <t>MATED-9113</t>
  </si>
  <si>
    <t>REVESTIMENTO EM ARDÓSIA PISO/PAREDE - SERRADA - CALIBRADA (COR:NATURAL|COMPRIMENTO: 40CM|LARGURA: 40CM|ESPESSURA: 1CM)</t>
  </si>
  <si>
    <t>MATED-12756</t>
  </si>
  <si>
    <t>RODAPÉ DE ARDÓSIA (COR: NATURAL|ESPESSURA: 7MM|ALTURA: 5CM)</t>
  </si>
  <si>
    <t>MATED-12757</t>
  </si>
  <si>
    <t>RODAPÉ DE ARDÓSIA (COR: NATURAL|ESPESSURA: 7MM|ALTURA: 7CM)</t>
  </si>
  <si>
    <t>MATED-13029</t>
  </si>
  <si>
    <t>BANCO EM GRANITO (COR: CINZA ANDORINHA|TIPO: POLIDO|ESPESSURA: 3CM|DIMENSÃO: 52X30CM)</t>
  </si>
  <si>
    <t>MATED-12706</t>
  </si>
  <si>
    <t>CHAPA DE GRANITO (COR: CINZA ANDORINHA|TIPO: POLIDO|ESPESSURA: 2CM)</t>
  </si>
  <si>
    <t>MATED-12432</t>
  </si>
  <si>
    <t>CHAPA DE GRANITO (COR: CINZA ANDORINHA|TIPO: POLIDO|ESPESSURA: 3CM)</t>
  </si>
  <si>
    <t>MATED-12936</t>
  </si>
  <si>
    <t>PEITORIL/SOLEIRA EM GRANITO (COR: CINZA ANDORINHA|TIPO: POLIDO|ESPESSURA: 2CM)</t>
  </si>
  <si>
    <t>MATED-12937</t>
  </si>
  <si>
    <t>PEITORIL/SOLEIRA EM GRANITO (COR: CINZA ANDORINHA|TIPO: POLIDO|ESPESSURA: 3CM)</t>
  </si>
  <si>
    <t>MATED-12707</t>
  </si>
  <si>
    <t>PISO EM GRANITO (COR: CINZA ANDORINHA|TIPO: POLIDO|ESPESSURA: 3CM|DIMENSÃO: 40X40CM)</t>
  </si>
  <si>
    <t>MATED-12708</t>
  </si>
  <si>
    <t>REVESTIMENTO EM GRANITO (COR: CINZA ANDORINHA|TIPO: POLIDO|ESPESSURA: 2CM)</t>
  </si>
  <si>
    <t>MATED-12759</t>
  </si>
  <si>
    <t>RODAPÉ DE GRANITO (COR: CINZA ANDORINHA|TIPO: POLIDO|ESPESSURA: 2CM|ALTURA: 10CM)</t>
  </si>
  <si>
    <t>MATED-12760</t>
  </si>
  <si>
    <t>RODAPÉ DE GRANITO (COR: CINZA ANDORINHA|TIPO: POLIDO|ESPESSURA: 2CM|ALTURA: 5CM)</t>
  </si>
  <si>
    <t>MATED-12754</t>
  </si>
  <si>
    <t>RODAPÉ DE GRANITO (COR: CINZA ANDORINHA|TIPO: POLIDO|ESPESSURA: 2CM|ALTURA: 7CM)</t>
  </si>
  <si>
    <t>MATED-12744</t>
  </si>
  <si>
    <t>CHAPA DE MÁRMORE (COR: BRANCO COMUM|TIPO: POLIDO|ESPESSURA: 2CM)</t>
  </si>
  <si>
    <t>MATED-12394</t>
  </si>
  <si>
    <t>CHAPA DE MÁRMORE (COR: BRANCO COMUM|TIPO: POLIDO|ESPESSURA: 3CM)</t>
  </si>
  <si>
    <t>MATED-12739</t>
  </si>
  <si>
    <t>PEITORIL/SOLEIRA EM MÁRMORE (COR: BRANCO COMUM|TIPO: POLIDO|ESPESSURA: 2CM)</t>
  </si>
  <si>
    <t>MATED-12743</t>
  </si>
  <si>
    <t>PEITORIL/SOLEIRA EM MÁRMORE (COR: BRANCO COMUM|TIPO: POLIDO|ESPESSURA: 3CM)</t>
  </si>
  <si>
    <t>MATED-12740</t>
  </si>
  <si>
    <t>REVESTIMENTO EM MÁRMORE PARA PISO/PAREDE (COR: BRANCO COMUM|TIPO: POLIDO|ESPESSURA: 2CM)</t>
  </si>
  <si>
    <t>MATED-12742</t>
  </si>
  <si>
    <t>REVESTIMENTO EM MÁRMORE PARA PISO/PAREDE (COR: BRANCO COMUM|TIPO: POLIDO|ESPESSURA: 3CM)</t>
  </si>
  <si>
    <t>MATED-12753</t>
  </si>
  <si>
    <t>RODAPÉ DE MÁRMORE (COR: BRANCO COMUM|ESPESSURA: 2CM|ALTURA: 10CM)</t>
  </si>
  <si>
    <t>MATED-12774</t>
  </si>
  <si>
    <t>RODAPÉ DE MÁRMORE (COR: BRANCO COMUM|ESPESSURA: 2CM|ALTURA: 5CM)</t>
  </si>
  <si>
    <t>MATED-12775</t>
  </si>
  <si>
    <t>RODAPÉ DE MÁRMORE (COR: BRANCO COMUM|ESPESSURA: 2CM|ALTURA: 7CM)</t>
  </si>
  <si>
    <t>MATED-12828</t>
  </si>
  <si>
    <t>GRANILHA/GRANA/PEDRISCO OU AGREGADO (MATERIAL: MÁRMORE, GRANITO, QUARTZO E CALCÁRIO|COR: PRETO, CINZA, PALHA OU BRANCO|APLICAÇÃO:  GRANILITE, MARMORITE OU PISO INDUSTRIAL)</t>
  </si>
  <si>
    <t>MATED-15648</t>
  </si>
  <si>
    <t xml:space="preserve">PEDRA BRITADA POSTO OBRA (NÚMERO: 0|GRANULOMETRIA: 4,8-9,5MM) </t>
  </si>
  <si>
    <t>MATED-11250</t>
  </si>
  <si>
    <t xml:space="preserve">PEDRA BRITADA POSTO OBRA (NÚMERO: 1|GRANULOMETRIA: 9,5-19MM) </t>
  </si>
  <si>
    <t>MATED-11251</t>
  </si>
  <si>
    <t>PEDRA BRITADA POSTO OBRA (NÚMERO: 2|GRANULOMETRIA: 19-38MM)</t>
  </si>
  <si>
    <t>MATED-11252</t>
  </si>
  <si>
    <t xml:space="preserve">PEDRA BRITADA POSTO OBRA (NÚMERO: 3|GRANULOMETRIA: 38-50MM) </t>
  </si>
  <si>
    <t>MATED-11253</t>
  </si>
  <si>
    <t>PEDRA DE MÃO (RACHÃO)</t>
  </si>
  <si>
    <t>MATED-31986</t>
  </si>
  <si>
    <t>ARGILA</t>
  </si>
  <si>
    <t>MATED-11420</t>
  </si>
  <si>
    <t>PEDRA PORTUGUESA PARA CALÇADA (COR: BRANCO, PRETO OU VERMELHO)</t>
  </si>
  <si>
    <t>MATED-12637</t>
  </si>
  <si>
    <t>PEDRA SÃO TOMÉ SERRADA CALIBRADA (COR: NATURAL|APLICAÇÃO: PISO/PAREDE|COMPRIMENTO: 40CM*|LARGURA: 40CM*|ESPESSURA: 20-30MM*) * VALORES REFERENCIAIS APROXIMADOS</t>
  </si>
  <si>
    <t>MATED-11247</t>
  </si>
  <si>
    <t>SEIXO OU CASCALHO ROLADO (TIPO: FINO)</t>
  </si>
  <si>
    <t>MATED-11872</t>
  </si>
  <si>
    <t>CAIXA DE DERIVAÇÃO PARA PERFILADO (TIPO:"C"|MATERIAL: AÇO CARBONO|TRATAMENTO: PRÉ-ZINCADO|CHAPA: #18|PARAFUSOS: INCLUSOS|TAMPA: INCLUSA)</t>
  </si>
  <si>
    <t>MATED-11873</t>
  </si>
  <si>
    <t>CAIXA DE DERIVAÇÃO PARA PERFILADO (TIPO:"I"|MATERIAL: AÇO CARBONO|TRATAMENTO: PRÉ-ZINCADO|CHAPA: #18|PARAFUSOS: INCLUSOS|TAMPA: INCLUSA)</t>
  </si>
  <si>
    <t>MATED-11874</t>
  </si>
  <si>
    <t>CAIXA DE DERIVAÇÃO PARA PERFILADO (TIPO:"L"|MATERIAL: AÇO CARBONO|TRATAMENTO: PRÉ-ZINCADO|CHAPA: #18|PARAFUSOS: INCLUSOS|TAMPA: INCLUSA)</t>
  </si>
  <si>
    <t>MATED-11875</t>
  </si>
  <si>
    <t>CAIXA DE DERIVAÇÃO PARA PERFILADO (TIPO:"T"|MATERIAL: AÇO CARBONO|TRATAMENTO: PRÉ-ZINCADO|CHAPA: #18|PARAFUSOS: INCLUSOS|TAMPA: INCLUSA)</t>
  </si>
  <si>
    <t>MATED-11876</t>
  </si>
  <si>
    <t>CAIXA DE DERIVAÇÃO PARA PERFILADO (TIPO:"X"|MATERIAL: AÇO CARBONO|TRATAMENTO: PRÉ-ZINCADO|CHAPA: #18|PARAFUSOS: INCLUSOS|TAMPA: INCLUSA)</t>
  </si>
  <si>
    <t>MATED-11877</t>
  </si>
  <si>
    <t>CAIXA DE TOMADA PARA PERFILADO (MONTAGEM: APARAFUSADA|MATERIAL: AÇO CARBONO|TRATAMENTO: PRÉ-ZINCADO|TOMADA: NÃO INCLUSO|PARAFUSOS: INCLUSOS)</t>
  </si>
  <si>
    <t>MATED-11868</t>
  </si>
  <si>
    <t>BASE PARA PERFILADO (FIXAÇÃO: EXTERNA|QUANTIDADE FUROS: 4|MATERIAL: AÇO CARBONO|TRATAMENTO: PRÉ-ZINCADO)</t>
  </si>
  <si>
    <t>MATED-18323</t>
  </si>
  <si>
    <t>CANTONEIRA ZZ /JUNÇÃO ANGULAR PARA PERFILADO (MATERIAL: CHAPA DE AÇO|TRATAMENTO: PRÉ-ZINCADO|ALTURA: 38MM|LARGURA:38MM)</t>
  </si>
  <si>
    <t>MATED-11886</t>
  </si>
  <si>
    <t>SUPORTE OU GANCHO PARA LUMINÁRIA EM PERFILADO (TIPO: CURTO|MATERIAL: CHAPA DE AÇO|TRATAMENTO: PRÉ-ZINCADO|COMPRIMENTO: 100MM)</t>
  </si>
  <si>
    <t>MATED-11887</t>
  </si>
  <si>
    <t>SUPORTE OU GANCHO PARA LUMINÁRIA EM PERFILADO (TIPO: LONGO|MATERIAL: CHAPA DE AÇO|TRATAMENTO: PRÉ-ZINCADO|COMPRIMENTO: 165MM)</t>
  </si>
  <si>
    <t>MATED-11885</t>
  </si>
  <si>
    <t>SUPORTE PARA PERFILADO (TIPO: CURTO|MATERIAL: CHAPA DE AÇO|TRATAMENTO: PRÉ-ZINCADO|COMPRIMENTO: 100MM)</t>
  </si>
  <si>
    <t>MATED-19587</t>
  </si>
  <si>
    <t>TALA RETA (TRATAMENTO: PRÉ-ZINCADO|QUANTIDADE DE FUROS: 4|CHAPA: N°18|MEDIDA: 38MM|APLICAÇÃO: EMENDA PARA PERFILADO)</t>
  </si>
  <si>
    <t>MATED-11879</t>
  </si>
  <si>
    <t>PERFILADO (TIPO: LISO|MATERIAL: CHAPA DE AÇO|TRATAMENTO: PRÉ-ZINCADO|CHAPA: N°18|LARGURA: 38MM|ALTURA: 19MM|TAMPA: NÃO INCLUSA)</t>
  </si>
  <si>
    <t>MATED-11880</t>
  </si>
  <si>
    <t>PERFILADO (TIPO: LISO|MATERIAL: CHAPA DE AÇO|TRATAMENTO: PRÉ-ZINCADO|CHAPA: N°18|LARGURA: 38MM|ALTURA: 38MM|TAMPA: NÃO INCLUSA)</t>
  </si>
  <si>
    <t>MATED-11881</t>
  </si>
  <si>
    <t>PERFILADO (TIPO: PERFURADO|MATERIAL: CHAPA DE AÇO|TRATAMENTO: PRÉ-ZINCADO|CHAPA: N°18|LARGURA: 38MM|ALTURA: 38MM|TAMPA: NÃO INCLUSA)</t>
  </si>
  <si>
    <t>MATED-19585</t>
  </si>
  <si>
    <t>TAMPA PARA PERFILADO (TIPO: ENCAIXE|TRATAMENTO: PRÉ-ZINCADO|CHAPA: N°24|MEDIDA: 38MM)</t>
  </si>
  <si>
    <t>MATED-12872</t>
  </si>
  <si>
    <t>BLOCO PRÉ-MOLDADO DE CONCRETO INTERTRAVADO ECOLOGICO (MEDIDAS: 30X15CM|ESPESSURA: 6CM|FCK: 35MPA|PESO APROXIMADO POR BLOCO: 5,5KG)</t>
  </si>
  <si>
    <t>MATED-13090</t>
  </si>
  <si>
    <t>BLOCO PRÉ-MOLDADO DE CONCRETO INTERTRAVADO (MEDIDAS: 20X10CM|ESPESSURA: 10CM|FCK: 35MPA|PESO APROXIMADO POR BLOCO: 5KG)</t>
  </si>
  <si>
    <t>MATED-12869</t>
  </si>
  <si>
    <t>BLOCO PRÉ-MOLDADO DE CONCRETO INTERTRAVADO (MEDIDAS: 20X10CM|ESPESSURA: 10CM|FCK: 40MPA|PESO APROXIMADO POR BLOCO: 5KG)</t>
  </si>
  <si>
    <t>MATED-12867</t>
  </si>
  <si>
    <t>BLOCO PRÉ-MOLDADO DE CONCRETO INTERTRAVADO (MEDIDAS: 20X10CM|ESPESSURA: 6CM|FCK: 35MPA|PESO APROXIMADO POR BLOCO: 3KG)</t>
  </si>
  <si>
    <t>MATED-12868</t>
  </si>
  <si>
    <t>BLOCO PRÉ-MOLDADO DE CONCRETO INTERTRAVADO (MEDIDAS: 20X10CM|ESPESSURA: 8CM|FCK: 35MPA|PESO APROXIMADO POR BLOCO: 4KG)</t>
  </si>
  <si>
    <t>MATED-11976</t>
  </si>
  <si>
    <t>BLOCO PRÉ-MOLDADO DE CONCRETO (MODELO: SEXTAVADO|MEDIDAS: 25X25CM|ESPESSURA: 6CM|FCK: 35MPA|PESO APROXIMADO POR PEÇA: 7,5KG)</t>
  </si>
  <si>
    <t>MATED-11977</t>
  </si>
  <si>
    <t>BLOCO PRÉ-MOLDADO DE CONCRETO (MODELO: SEXTAVADO|MEDIDAS: 25X25CM|ESPESSURA: 8CM|FCK: 35MPA|PESO APROXIMADO POR PEÇA: 9,7KG)</t>
  </si>
  <si>
    <t>MATED-12010</t>
  </si>
  <si>
    <t>LITOCERÂMICA (TIPO: TIJOLINHO|MEDIDAS REFERENCIAIS: 22,5X6CM)</t>
  </si>
  <si>
    <t>MATED-12468</t>
  </si>
  <si>
    <t>REVESTIMENTO CERÂMICO (PADRÃO: COMERCIAL|ACABAMENTO: ESMALTADO|APLICAÇÃO: PAREDE|AMBIENTE: INTERNO|DIMENSÃO: 10X20CM)</t>
  </si>
  <si>
    <t>MATED-9082</t>
  </si>
  <si>
    <t>REVESTIMENTO CERÂMICO (PADRÃO: EXTRA|ACABAMENTO: ESMALTADO|APLICAÇÃO: PAREDE|PEI: III|AMBIENTE: INTERNO OU EXTERNO|DIMENSÃO: ÁREA ATÉ 2025CM2)</t>
  </si>
  <si>
    <t>MATED-12467</t>
  </si>
  <si>
    <t xml:space="preserve">REVESTIMENTO CERÂMICO (PADRÃO: COMERCIAL|ACABAMENTO: ESMALTADO|APLICAÇÃO: PISO OU PAREDE|PEI: IV|AMBIENTE: INTERNO|DIMENSÃO: 10X10CM) </t>
  </si>
  <si>
    <t>MATED-12642</t>
  </si>
  <si>
    <t xml:space="preserve">REVESTIMENTO CERÂMICO (PADRÃO: EXTRA|ACABAMENTO: ESMALTADO|APLICAÇÃO: PISO|PEI: IV|AMBIENTE: EXTERNO ANTIDERRAPANTE|DIMENSÃO: ÁREA ATÉ 2025CM2) </t>
  </si>
  <si>
    <t>MATED-9031</t>
  </si>
  <si>
    <t xml:space="preserve">REVESTIMENTO CERÂMICO (PADRÃO: EXTRA|ACABAMENTO: ESMALTADO|APLICAÇÃO: PISO|PEI: IV|AMBIENTE: INTERNO|DIMENSÃO: ÁREA ATÉ 2025CM2) </t>
  </si>
  <si>
    <t>MATED-12641</t>
  </si>
  <si>
    <t>REVESTIMENTO CERÂMICO (PADRÃO: EXTRA|ACABAMENTO: ESMALTADO|APLICAÇÃO: PISO|PEI: V|AMBIENTE: EXTERNO ANTIDERRAPANTE|DIMENSÃO: ÁREA ATÉ 2025CM2)</t>
  </si>
  <si>
    <t>MATED-12770</t>
  </si>
  <si>
    <t>REVESTIMENTO CERÂMICO (PADRÃO: EXTRA|ACABAMENTO: ESMALTADO|APLICAÇÃO: PISO|PEI: V|AMBIENTE: INTERNO|DIMENSÃO: ÁREA ATÉ 2025CM2)</t>
  </si>
  <si>
    <t>MATED-9094</t>
  </si>
  <si>
    <t>REVESTIMENTO PORCELANATO (PADRÃO: EXTRA|ACABAMENTO: ESMALTADO ACETINADO|APLICAÇÃO: PISO|PEI: V|AMBIENTE: INTERNO OU EXTERNO|BORDA: RETIFICADA|DIMENSÃO: ÁREA ATÉ 2025CM2)</t>
  </si>
  <si>
    <t>MATED-9095</t>
  </si>
  <si>
    <t>REVESTIMENTO PORCELANATO (PADRÃO: EXTRA|ACABAMENTO: POLIDO|APLICAÇÃO: PISO|PEI: V|AMBIENTE: INTERNO OU EXTERNO|BORDA: RETIFICADA|DIMENSÃO: ÁREA ACIMA DE 2025CM2 ATÉ 3600CM2)</t>
  </si>
  <si>
    <t>MATED-12755</t>
  </si>
  <si>
    <t>PISO DE TACÃO (MADEIRA: IPÊ|QUALIDADE: EXTRA|DIMENSÕES: 10X40CM)</t>
  </si>
  <si>
    <t>MATED-12752</t>
  </si>
  <si>
    <t>PISO DE TACO (MADEIRA: IPÊ|QUALIDADE: EXTRA|DIMENSÕES: 7X21CM)</t>
  </si>
  <si>
    <t>MATED-11422</t>
  </si>
  <si>
    <t>PISO TÁTIL/PODOTÁTIL (MATERIAL: BORRACHA|COR: UMA (1) COR|TIPO: ALERTA/DIRECIONAL|COMPRIMENTO: 25CM|LARGURA: 25CM|ESPESSURA BASE: 12MM|ASSENTAMENTO: ARGAMASSA)</t>
  </si>
  <si>
    <t>MATED-11427</t>
  </si>
  <si>
    <t>PISO TÁTIL/PODOTÁTIL (MATERIAL: BORRACHA|COR: UMA (1) COR|TIPO: ALERTA/DIRECIONAL|COMPRIMENTO: 25CM|LARGURA: 25CM|ESPESSURA: 5MM|ASSENTAMENTO: COLA)</t>
  </si>
  <si>
    <t>MATED-11128</t>
  </si>
  <si>
    <t>PLACA DE BORRACHA PASTILHADA/MOEDA (MATERIAL: BORRACHA|COR: PRETO|COMPRIMENTO: 50CM|LARGURA: 50CM|ESPESSURA: 3,5MM*|ASSENTAMENTO: COLA) *MEDIDAS REFERENCIAIS APROXIMADAS</t>
  </si>
  <si>
    <t>MATED-15228</t>
  </si>
  <si>
    <t>PISO TÁTIL/PODOTÁTIL (MATERIAL: CONCRETO|COR: VERMELHO|TIPO: ALERTA/DIRECIONAL|COMPRIMENTO: 20CM|LARGURA: 20CM|ESPESSURA: 2CM*)*VALORES REFERENCIAIS APROXIMADOS</t>
  </si>
  <si>
    <t>MATED-12771</t>
  </si>
  <si>
    <t>PISO TÁTIL/PODOTÁTIL (MATERIAL: CONCRETO|COR: VERMELHO|TIPO: ALERTA/DIRECIONAL|COMPRIMENTO: 40CM|LARGURA: 40CM|ESPESSURA: 3CM*)*VALORES REFERENCIAIS APROXIMADOS</t>
  </si>
  <si>
    <t>MATED-12786</t>
  </si>
  <si>
    <t>PLACA (MATERIAL: ALUMÍNIO ANODIZADO|DIMENSÃO: (15X15)CM|APLICAÇÃO: PICTOGRAMA EM PELÍCULA ADESIVA)</t>
  </si>
  <si>
    <t>MATED-12782</t>
  </si>
  <si>
    <t>PLACA (MATERIAL: ALUMÍNIO ANODIZADO|DIMENSÃO: (25X25)CM|ESPESSURA*: 1,5MM|APLICAÇÃO: IDENTIFICAÇÃO)*VALORES REFERENCIAIS APROXIMADOS</t>
  </si>
  <si>
    <t>MATED-12785</t>
  </si>
  <si>
    <t>PLACA (MATERIAL: ALUMÍNIO ANODIZADO|DIMENSÃO: (70X60)CM|ESPESSURA*: 1MM|APLICAÇÃO: INAUGURAÇÃO)*VALORES REFERENCIAIS APROXIMADOS</t>
  </si>
  <si>
    <t>MATED-12777</t>
  </si>
  <si>
    <t>PLACA (MATERIAL: ALUMÍNIO FUNDIDO|DIMENSÃO: (20X5)CM|ESPESSURA*: 1MM|APLICAÇÃO: DENOMINAÇÃO DE CÔMODOS)*VALORES REFERENCIAIS APROXIMADOS</t>
  </si>
  <si>
    <t>MATED-12778</t>
  </si>
  <si>
    <t>PLACA (MATERIAL: ALUMÍNIO FUNDIDO|DIMENSÃO: (21X4)CM|ESPESSURA*: 1MM|APLICAÇÃO: DENOMINAÇÃO DE CÔMODOS)*VALORES REFERENCIAIS APROXIMADOS</t>
  </si>
  <si>
    <t>MATED-12780</t>
  </si>
  <si>
    <t>PLACA (MATERIAL: ALUMÍNIO FUNDIDO|DIMENSÃO: (3X3)CM|ESPESSURA*: 0,6MM|APLICAÇÃO: NUMERAÇÃO DE PORTA)*VALORES REFERENCIAIS APROXIMADOS</t>
  </si>
  <si>
    <t>MATED-12781</t>
  </si>
  <si>
    <t>PLACA (MATERIAL: ALUMÍNIO FUNDIDO|DIMENSÃO: (5X5)CM|ESPESSURA*: 0,6MM|APLICAÇÃO: NUMERAÇÃO DE PORTA)*VALORES REFERENCIAIS APROXIMADOS</t>
  </si>
  <si>
    <t>MATED-12821</t>
  </si>
  <si>
    <t>PLACA (MATERIAL: ALUMÍNIO FUNDIDO|DIMENSÃO: (60X40)CM|ESPESSURA*: 1,5MM|APLICAÇÃO: INAUGURAÇÃO)*VALORES REFERENCIAIS APROXIMADOS</t>
  </si>
  <si>
    <t>MATED-12822</t>
  </si>
  <si>
    <t>PLACA (MATERIAL: ALUMÍNIO FUNDIDO|DIMENSÃO: (85X50)CM|ESPESSURA*: 1,5MM|APLICAÇÃO: INAUGURAÇÃO)*VALORES REFERENCIAIS APROXIMADOS</t>
  </si>
  <si>
    <t>MATED-12787</t>
  </si>
  <si>
    <t>PLACA (MATERIAL: CHAPA DE AÇO ESCOVADO|DIMENSÃO: (25X12)CM|ESPESSURA*: 1MM|APLICAÇÃO: COMUNICAÇÃO VISUAL)*VALORES REFERENCIAIS APROXIMADOS</t>
  </si>
  <si>
    <t>MATED-31381</t>
  </si>
  <si>
    <t>PLACA DE SINALIZAÇÃO DE EMERGÊNCIA (TIPO: ALERTA["A"]|FORMATO: TRIANGULAR|MATERIAL: PVC|ESPESSURA: 1MM)*VALORES REFERENCIAIS APROXIMADOS</t>
  </si>
  <si>
    <t>MATED-31383</t>
  </si>
  <si>
    <t>PLACA DE SINALIZAÇÃO DE EMERGÊNCIA (TIPO: EQUIPAMENTOS DE COMBATE A INCÊNDIO E ALARME["E"]|FORMATO: QUADRADO|MATERIAL: PVC|ESPESSURA: 1MM)*VALORES REFERENCIAIS APROXIMADOS</t>
  </si>
  <si>
    <t>MATED-31382</t>
  </si>
  <si>
    <t>PLACA DE SINALIZAÇÃO DE EMERGÊNCIA (TIPO: ORIENTAÇÃO E SALVAMENTO["S"]|FORMATO: RETANGULAR|MATERIAL: PVC|ESPESSURA: 1MM)*VALORES REFERENCIAIS APROXIMADOS</t>
  </si>
  <si>
    <t>MATED-31380</t>
  </si>
  <si>
    <t>PLACA DE SINALIZAÇÃO DE EMERGÊNCIA (TIPO: PROIBIÇÃO["P"]|FORMATO: CIRCULAR|MATERIAL: PVC|ESPESSURA: 1MM)*VALORES REFERENCIAIS APROXIMADOS</t>
  </si>
  <si>
    <t>MATED-32244</t>
  </si>
  <si>
    <t>PLACA DE SINALIZAÇÃO DE EMERGÊNCIA (TIPO:MENSAGEM ESCRITA["M"]|FORMATO: RETANGULAR|MATERIAL: PVC|ESPESSURA: 1MM)*VALORES REFERENCIAIS APROXIMADOS</t>
  </si>
  <si>
    <t>MATED-31384</t>
  </si>
  <si>
    <t>PLACA/ADESIVO DE SINALIZAÇÃO DE EMERGÊNCIA (TIPO: EQUIPAMENTOS DE COMBATE A INCÊNDIO E ALARME|CÓDIGO: E12|FORMATO: QUADRADO|MATERIAL: ADESIVO|DIMENSÃO: 100X100CM)</t>
  </si>
  <si>
    <t>MATED-34529</t>
  </si>
  <si>
    <t>PORTA DE MADEIRA DE LEI (TIPO: LISA|LARGURA MENOR OU IGUAL*: 100CM|ALTURA MENOR OU IGUAL*: 180CM|FAIXA DE ESPESSURA*: 35 A 40MM|TIPO DE FOLHA: MÉDIA|NÚCLEO: SEMISSÓLIDO [PRANCHETA/SARRAFEADA]|ACABAMENTO: NATURAL|MADEIRA: ANGELIM OU EQUIVALENTE REGIONAL|MARCO: NÃO INCLUSO|ALIZAR: NÃO INCLUSO)*VALORES REFERENCIAIS APROXIMADOS</t>
  </si>
  <si>
    <t>MATED-12695</t>
  </si>
  <si>
    <t>PORTA DE MADEIRA DE LEI (TIPO: LISA|LARGURA*: 60CM|ALTURA*: 210CM|FAIXA DE ESPESSURA*: 35 A 40MM|TIPO DE FOLHA: MÉDIA|NÚCLEO: SEMISSÓLIDO [PRANCHETA/SARRAFEADA]|ACABAMENTO: NATURAL|MADEIRA: ANGELIM OU EQUIVALENTE REGIONAL|MARCO: NÃO INCLUSO|ALIZAR: NÃO INCLUSO)*VALORES REFERENCIAIS APROXIMADOS</t>
  </si>
  <si>
    <t>MATED-12696</t>
  </si>
  <si>
    <t>PORTA DE MADEIRA DE LEI (TIPO: LISA|LARGURA*: 70CM|ALTURA*: 210CM|FAIXA DE ESPESSURA*: 35 A 40MM|TIPO DE FOLHA: MÉDIA|NÚCLEO: SEMISSÓLIDO [PRANCHETA/SARRAFEADA]|ACABAMENTO: NATURAL|MADEIRA: ANGELIM OU EQUIVALENTE REGIONAL|MARCO: NÃO INCLUSO|ALIZAR: NÃO INCLUSO)*VALORES REFERENCIAIS APROXIMADOS</t>
  </si>
  <si>
    <t>MATED-12697</t>
  </si>
  <si>
    <t>PORTA DE MADEIRA DE LEI (TIPO: LISA|LARGURA*: 80CM|ALTURA*: 210CM|FAIXA DE ESPESSURA*: 35 A 40MM|TIPO DE FOLHA: MÉDIA|NÚCLEO: SEMISSÓLIDO [PRANCHETA/SARRAFEADA]|ACABAMENTO: NATURAL|MADEIRA: ANGELIM OU EQUIVALENTE REGIONAL|MARCO: NÃO INCLUSO|ALIZAR: NÃO INCLUSO)*VALORES REFERENCIAIS APROXIMADOS</t>
  </si>
  <si>
    <t>MATED-12698</t>
  </si>
  <si>
    <t>PORTA DE MADEIRA DE LEI (TIPO: LISA|LARGURA*: 90CM|ALTURA*: 210CM|FAIXA DE ESPESSURA*: 35 A 40MM|TIPO DE FOLHA: MÉDIA|NÚCLEO: SEMISSÓLIDO [PRANCHETA/SARRAFEADA]|ACABAMENTO: NATURAL|MADEIRA: ANGELIM OU EQUIVALENTE REGIONAL|MARCO: NÃO INCLUSO|ALIZAR: NÃO INCLUSO)*VALORES REFERENCIAIS APROXIMADOS</t>
  </si>
  <si>
    <t>MATED-12650</t>
  </si>
  <si>
    <t>PORTA MADEIRA DE LEI, PRANCHETA COM MARCO E ALIZAR 60 X 210 CM</t>
  </si>
  <si>
    <t>MATED-12653</t>
  </si>
  <si>
    <t>PORTA MADEIRA DE LEI, PRANCHETA COM MARCO E ALIZAR 70 X 210 CM</t>
  </si>
  <si>
    <t>MATED-12654</t>
  </si>
  <si>
    <t>PORTA MADEIRA DE LEI, PRANCHETA COM MARCO E ALIZAR 80 X 210 CM</t>
  </si>
  <si>
    <t>MATED-12655</t>
  </si>
  <si>
    <t>PORTA MADEIRA DE LEI, PRANCHETA COM MARCO E ALIZAR 90 X 210 CM</t>
  </si>
  <si>
    <t>MATED-11135</t>
  </si>
  <si>
    <t>P8 (83 CM X 60 CM) PORTINHOLA EM COMPENSADO PINTADO COM TRINCO, CONFORME DETALHE 33-D AGOSTO 2001 PROJETO PADRÃO - FORNECIMENTO E INSTALAÇÃO - IPRM</t>
  </si>
  <si>
    <t>MATED-12646</t>
  </si>
  <si>
    <t>EM PROCESSO DE DESATIVAÇÃO - PORTA RADIOLÓGICA COMPLETA: MONTADA EM BATENTES DE MADEIRA (ANGELIM), DOBRADIÇAS REFORÇADAS ANELADAS DE 3"1/2 X 3" (CROMADAS) E FECHADURA DE TAMBOR AUTO-BLOCANTE DA MARCA AROUCA (CÓD. 108449/40-Z-ZCE) COM MAÇANETA TIPO ALAVANCA. FOLHA DA PORTA (SÓLIDA) COM MEDIDAS 70X210CM - IPRM</t>
  </si>
  <si>
    <t>MATED-12645</t>
  </si>
  <si>
    <t>EM PROCESSO DE DESATIVAÇÃO - PORTA RADIOLÓGICA COMPLETA: MONTADA EM BATENTES DE MADEIRA (ANGELIM), DOBRADIÇAS REFORÇADAS ANELADAS DE 3"1/2 X 3" (CROMADAS) E FECHADURA DE TAMBOR AUTO-BLOCANTE DA MARCA AROUCA (CÓD. 108449/40-Z-ZCE) COM MAÇANETA TIPO ALAVANCA. FOLHA DA PORTA (SÓLIDA) COM MEDIDAS 80X210CM - IPRM</t>
  </si>
  <si>
    <t>MATED-12644</t>
  </si>
  <si>
    <t>EM PROCESSO DE DESATIVAÇÃO - PORTA RADIOLÓGICA COMPLETA: MONTADA EM BATENTES DE MADEIRA (ANGELIM), DOBRADIÇAS REFORÇADAS ANELADAS DE 3"1/2 X 3" (CROMADAS) E FECHADURA DE TAMBOR AUTO-BLOCANTE DA MARCA AROUCA (CÓD. 108449/40-Z-ZCE) COM MAÇANETA TIPO ALAVANCA. FOLHA DA PORTA (SÓLIDA) COM MEDIDAS 90X210CM</t>
  </si>
  <si>
    <t>MATED-12991</t>
  </si>
  <si>
    <t>CINTA CIRCULAR (DIÂMETRO: 150MM|MATERIAL: AÇO GALVANIZADO)</t>
  </si>
  <si>
    <t>MATED-20696</t>
  </si>
  <si>
    <t>POSTE DE CONCRETO ARMADO (MODELO: DUPLO T|COMPRIMENTO: 7,5M|ENGASTE: 1,35M|RESISTÊNCIA À FLEXÃO: 300DAN)</t>
  </si>
  <si>
    <t>MATED-11953</t>
  </si>
  <si>
    <t>POSTE DE CONCRETO CÔNICO (COMPRIMENTO: 11,00 M|DIÂMETRO DA BASE: 390,00MM|RESISTÊNCIA: 400,00 KG)</t>
  </si>
  <si>
    <t>MATED-11954</t>
  </si>
  <si>
    <t>POSTE DE CONCRETO CÔNICO (COMPRIMENTO: 9,00 M|DIÂMETRO DA BASE: 330,00MM|RESISTÊNCIA: 200,00 KG)</t>
  </si>
  <si>
    <t>MATED-12938</t>
  </si>
  <si>
    <t>POSTE DE AÇO GALVANIZADO COM TAMPÃO (MODELO: PA2|COMPRIMENTO: 4,5M|ENGASTE: 1M|DIÂMETRO: 102MM|ESPESSURA PAREDE: 2,0MM*)*VALORES REFERENCIAIS APROXIMADOS</t>
  </si>
  <si>
    <t>MATED-20645</t>
  </si>
  <si>
    <t>POSTE DE AÇO GALVANIZADO COM TAMPÃO (MODELO: PA4|COMPRIMENTO: 7M|ENGASTE: 1M|DIÂMETRO: 102MM|ESPESSURA PAREDE: 2,0MM*)*VALORES REFERENCIAIS APROXIMADOS</t>
  </si>
  <si>
    <t>MATED-20653</t>
  </si>
  <si>
    <t>POSTE DE AÇO GALVANIZADO COM TAMPÃO (MODELO: PA5|COMPRIMENTO: 7M|ENGASTE: 1M|DIÂMETRO: 102MM|ESPESSURA PAREDE: 4,5MM*)*VALORES REFERENCIAIS APROXIMADOS</t>
  </si>
  <si>
    <t>MATED-20654</t>
  </si>
  <si>
    <t>POSTE DE AÇO GALVANIZADO COM TAMPÃO (MODELO: PA6|COMPRIMENTO: 7M|ENGASTE: 1M|DIÂMETRO: 127MM|ESPESSURA PAREDE: 4,5MM*)*VALORES REFERENCIAIS APROXIMADOS</t>
  </si>
  <si>
    <t>MATED-13026</t>
  </si>
  <si>
    <t>POSTE TELECÔNICO RETO (ALTURA: 9M|MATERIAL: AÇO GALVANIZADO)</t>
  </si>
  <si>
    <t>MATED-21613</t>
  </si>
  <si>
    <t>ARRUELA LISA REDONDA (DIÂMETRO 10,3MM [3/8"]|ACABAMENTO: ZINCADO|PESO*: 185UN/KG)*VALORES REFERENCIAIS APROXIMADOS</t>
  </si>
  <si>
    <t>MATED-18136</t>
  </si>
  <si>
    <t>ARRUELA LISA REDONDA (DIÂMETRO 13,8MM [1/2"]|ACABAMENTO: ZINCADO|PESO: 80UN/KG)*VALORES REFERENCIAIS APROXIMADOS</t>
  </si>
  <si>
    <t>MATED-18137</t>
  </si>
  <si>
    <t>ARRUELA LISA REDONDA (DIÂMETRO 16,8MM [5/8"]|ACABAMENTO: ZINCADO|PESO: 65UN/KG)*VALORES REFERENCIAIS APROXIMADOS</t>
  </si>
  <si>
    <t>MATED-18138</t>
  </si>
  <si>
    <t>ARRUELA LISA REDONDA (DIÂMETRO 26,7MM [1"]|ACABAMENTO: ZINCADO|PESO: 28UN/KG)*VALORES REFERENCIAIS APROXIMADOS</t>
  </si>
  <si>
    <t>MATED-18325</t>
  </si>
  <si>
    <t>ARRUELA LISA REDONDA (DIÂMETRO 6,8MM [1/4"]|ACABAMENTO: ZINCADO|PESO: 560UN/KG)*VALORES REFERENCIAIS APROXIMADOS</t>
  </si>
  <si>
    <t>MATED-21614</t>
  </si>
  <si>
    <t>ARRUELA LISA REDONDA (DIÂMETRO 8,8MM [5/16"]|ACABAMENTO: ZINCADO|PESO: 315UN/KG)*VALORES REFERENCIAIS APROXIMADOS</t>
  </si>
  <si>
    <t>MATED-34311</t>
  </si>
  <si>
    <t>BUCHA DE NYLON (DIÂMETRO NOMINAL: 10MM|COMPRIMENTO DA BUCHA: 50MM|DIÂMETRO DO PARAFUSO: 6-8MM)</t>
  </si>
  <si>
    <t>MATED-34308</t>
  </si>
  <si>
    <t>BUCHA DE NYLON (DIÂMETRO NOMINAL: 5MM|COMPRIMENTO DA BUCHA: 25MM|DIÂMETRO DO PARAFUSO: 2,8-3,8MM)</t>
  </si>
  <si>
    <t>MATED-34309</t>
  </si>
  <si>
    <t>BUCHA DE NYLON (DIÂMETRO NOMINAL: 6MM|COMPRIMENTO DA BUCHA: 30MM|DIÂMETRO DO PARAFUSO: 3,5-4,8MM)</t>
  </si>
  <si>
    <t>MATED-34310</t>
  </si>
  <si>
    <t>BUCHA DE NYLON (DIÂMETRO NOMINAL: 8MM|COMPRIMENTO DA BUCHA: 55MM|DIÂMETRO DO PARAFUSO: 4,5-6MM)</t>
  </si>
  <si>
    <t>MATED-4374</t>
  </si>
  <si>
    <t>PARAFUSO (ROSCA: SOBERBA|CABEÇA SEXTAVADA|MATERAL: AÇO|COMPRIMENTO: 50MM|DIÂMETRO: 4,8MM [3/16"])</t>
  </si>
  <si>
    <t>MATED-33259</t>
  </si>
  <si>
    <t>CHUMBADOR EXPANSÍVEL (TIPO: CBA COM PRISIONEIRO|MATERIAL: AÇO CARBONO|COMPRIMENTO: 95MM|DIÂMETRO DA ROSCA: 1/2"|DIÂMETRO DO FURO: 3/4"[19MM])</t>
  </si>
  <si>
    <t>MATED-28545</t>
  </si>
  <si>
    <t>CHUMBADOR EXPANSÍVEL (TIPO: CBA PITÃO|MATERIAL: AÇO CARBONO|DIÂMETRO DA ROSCA: 1/4"|DIÂMETRO DO FURO: 3/8"[10MM])</t>
  </si>
  <si>
    <t>MATED-11245</t>
  </si>
  <si>
    <t>CHUMBADOR EXPANSÍVEL (TIPO: CBA SEXTAVADO|MATERIAL: AÇO CARBONO|COMPRIMENTO: 2.1/2"|DIÂMETRO DA ROSCA: 3/8"|DIÂMETRO DO FURO: 9/16"[14MM])</t>
  </si>
  <si>
    <t>MATED-21701</t>
  </si>
  <si>
    <t>CHUMBADOR EXPANSÍVEL (TIPO: CBA SEXTAVADO|MATERIAL: AÇO CARBONO|COMPRIMENTO: 3.1/2"|DIÂMETRO DA ROSCA: 3/8"|DIÂMETRO DO FURO: 9/16"[14MM])</t>
  </si>
  <si>
    <t>MATED-18154</t>
  </si>
  <si>
    <t>CHUMBADOR EXPANSÍVEL (TIPO: CBA SEXTAVADO|MATERIAL: AÇO CARBONO|COMPRIMENTO: 5"|DIÂMETRO DA ROSCA: 5/8"|DIÂMETRO DO FURO: 7/8"[22MM])</t>
  </si>
  <si>
    <t>MATED-12631</t>
  </si>
  <si>
    <t>BOTÃO FINESSON (APLICAÇÃO: FIXAÇÃO DE ESPELHOS|MATERIAL: LATÃO OU ZAMAC|ACABAMENTO: CROMADO|PARAFUSO: INCLUSO|BUCHA DE FIXAÇÃO: INCLUSO)</t>
  </si>
  <si>
    <t>MATED-33223</t>
  </si>
  <si>
    <t>OLHAL DE ANCORAGEM FÊMEA (ACABAMENTO: GALVANIZADO|DIÂMETRO: 12,7MM[1/2"])</t>
  </si>
  <si>
    <t>MATED-29270</t>
  </si>
  <si>
    <t>PARAFUSO (ROSCA: AUTOATARRAXANTE COM PONTA GUIA|MATERIAL: AÇO|ACABAMENTO: ZINCADO|COMPRIMENTO: 50MM|DIÂMETRO: 4,8MM[3/16"])</t>
  </si>
  <si>
    <t>MATED-13778</t>
  </si>
  <si>
    <t>PARAFUSO (ROSCA: AUTOATARRAXANTE|APLICAÇÃO: MADEIRA|CABEÇA: CHATA PHILIPS|MATERIAL: AÇO|ACABAMENTO: ZINCADO|COMPRIMENTO: 32MM|DIÂMETRO: 3,9MM)</t>
  </si>
  <si>
    <t>MATED-16368</t>
  </si>
  <si>
    <t>PARAFUSO (ROSCA: AUTOATARRAXANTE|APLICAÇÃO: MADEIRA|CABEÇA: FENDA|MATERIAL: AÇO|ACABAMENTO: ZINCADO|COMPRIMENTO: 16MM|DIÂMETRO: 2,9MM)</t>
  </si>
  <si>
    <t>MATED-14455</t>
  </si>
  <si>
    <t>PARAFUSO (ROSCA: AUTOATARRAXANTE|APLICAÇÃO: MADEIRA|CABEÇA: FENDA|MATERIAL: AÇO|ACABAMENTO: ZINCADO|COMPRIMENTO: 75MM|DIÂMETRO: 6,1MM)</t>
  </si>
  <si>
    <t>MATED-4389</t>
  </si>
  <si>
    <t>PARAFUSO (ROSCA: AUTOATARRAXANTE|CABEÇA: CHATA PHILIPS|COMPRIMENTO: 9,5MM|DIÂMETRO: 3,5MM)</t>
  </si>
  <si>
    <t>MATED-4383</t>
  </si>
  <si>
    <t>PARAFUSO (ROSCA: AUTOATARRAXANTE|CABEÇA: PANELA FENDA|COMPRIMENTO: 38MM|DIÂMETRO: 4,2MM)</t>
  </si>
  <si>
    <t>MATED-4377</t>
  </si>
  <si>
    <t>PARAFUSO (ROSCA: AUTOATARRAXANTE|CABEÇA: PANELA FENDA|COMPRIMENTO: 50MM|DIÂMETRO: 4,8MM)</t>
  </si>
  <si>
    <t>MATED-4376</t>
  </si>
  <si>
    <t>PARAFUSO (ROSCA: AUTOATARRAXANTE|CABEÇA: PANELA PHILIPS|COMPRIMENTO: 60MM|DIÂMETRO: 4,8MM)</t>
  </si>
  <si>
    <t>MATED-12590</t>
  </si>
  <si>
    <t>PARAFUSO (ROSCA: AUTOBROCANTE|MATERIAL: AÇO|ACABAMENTO: ZINCADO|COMPRIMENTO: 50MM|DIÂMETRO: 4,8-5,5MM|DIÂMETRO DO FURO: 8MM[5/16"])</t>
  </si>
  <si>
    <t>MATED-19506</t>
  </si>
  <si>
    <t>PARAFUSO (ROSCA: INTEIRA|APLICAÇÃO: ELETROCALHA E PERFILADO|CABEÇA: LENTILHA|MATERIAL: INOX|ACABAMENTO: CROMADO|BITOLA: 1/4"[6,35MM]X1/2"[12,7MM]|PESO/100PÇ: 0,541KG)</t>
  </si>
  <si>
    <t>MATED-18155</t>
  </si>
  <si>
    <t>PARAFUSO (ROSCA: MÁQUINA|CABEÇA: SEXTAVADA|MATERIAL: AÇO|ACABAMENTO: ZINCADO|COMPRIMENTO: 31,5MM [1.1/4"]|DIÂMETRO: 12,5MM [1/2"])</t>
  </si>
  <si>
    <t>MATED-18156</t>
  </si>
  <si>
    <t>PARAFUSO (ROSCA: MÁQUINA|CABEÇA: SEXTAVADA|MATERIAL: AÇO|ACABAMENTO: ZINCADO|COMPRIMENTO: 38,1MM [1.1/2"]|DIÂMETRO: 12,5MM [1/2"])</t>
  </si>
  <si>
    <t>MATED-18157</t>
  </si>
  <si>
    <t>PARAFUSO (ROSCA: MÁQUINA|CABEÇA: SEXTAVADA|MATERIAL: AÇO|ACABAMENTO: ZINCADO|COMPRIMENTO: 38,1MM [1.1/2"]|DIÂMETRO: 16MM [5/8"])</t>
  </si>
  <si>
    <t>MATED-12881</t>
  </si>
  <si>
    <t>PARAFUSO (ROSCA: MÁQUINA|CABEÇA: SEXTAVADA|MATERIAL: AÇO|ACABAMENTO: ZINCADO|COMPRIMENTO: 50MM [2"]|DIÂMETRO: 12,7MM [1/2"])</t>
  </si>
  <si>
    <t>MATED-18158</t>
  </si>
  <si>
    <t>PARAFUSO (ROSCA: MÁQUINA|CABEÇA: SEXTAVADA|MATERIAL: AÇO|ACABAMENTO: ZINCADO|COMPRIMENTO: 50MM [2"]|DIÂMETRO: 16MM [5/8"])</t>
  </si>
  <si>
    <t>MATED-34623</t>
  </si>
  <si>
    <t>PARAFUSO (ROSCA: MÁQUINA|CABEÇA: SEXTAVADA|MATERIAL: AÇO|ACABAMENTO: ZINCADO|COMPRIMENTO: 50MM [2"]|DIÂMETRO: 6,35MM [1/4"])</t>
  </si>
  <si>
    <t>MATED-11336</t>
  </si>
  <si>
    <t>PARAFUSO (ROSCA: SOBERBA|CABEÇA: SEXTAVADA|APLICAÇÃO: TELHADO|MATERIAL: AÇO|ACABAMENTO: ZINCADO|COMPRIMENTO: 180MM|DIÂMETRO: 8MM)</t>
  </si>
  <si>
    <t>MATED-11335</t>
  </si>
  <si>
    <t>PARAFUSO (ROSCA: SOBERBA|CABEÇA: SEXTAVADA|APLICAÇÃO: TELHADO|MATERIAL: AÇO|ACABAMENTO: ZINCADO|COMPRIMENTO: 250MM|DIÂMETRO: 8MM)</t>
  </si>
  <si>
    <t>MATED-11334</t>
  </si>
  <si>
    <t>PARAFUSO (ROSCA: SOBERBA|CABEÇA: SEXTAVADA|MATERIAL: AÇO|ACABAMENTO: ZINCADO|COMPRIMENTO: 110MM|DIÂMETRO: 8MM)</t>
  </si>
  <si>
    <t>MATED-11968</t>
  </si>
  <si>
    <t>PARAFUSO (ROSCA: UNC|APLICAÇÃO: PEDRAS|MATERIAL: LATÃO|CABEÇA DA PORCA: CALOTA PARA BUCHA|PORCA: INCLUSO|REFERÊCIA: 860CR OU EQUIVALENTE)</t>
  </si>
  <si>
    <t>MATED-27557</t>
  </si>
  <si>
    <t>PARAFUSO (TIPO: ALLEN|ROSCA: MÁQUINA|CABEÇA: SEXTAVADA|MATERIAL: AÇO|ACABAMENTO: ENEGRECIDO DE TÊMPERA|COMPRIMENTO: 25MM |DIÂMETRO: 6MM|CABEÇA: CHATA|PESO/100PÇ: 0,480KG)</t>
  </si>
  <si>
    <t>MATED-12601</t>
  </si>
  <si>
    <t>PARAFUSO (TIPO: CASTELO|MATERIAL: LATÃO|NÚMERO: 10|ARRUELA: INCLUSA|BUCHA: INCLUSA)</t>
  </si>
  <si>
    <t>MATED-11970</t>
  </si>
  <si>
    <t>PARAFUSO (TIPO: CASTELO|MATERIAL: LATÃO|NÚMERO: 8|ARRUELA: INCLUSA|BUCHA: INCLUSA)</t>
  </si>
  <si>
    <t>MATED-17987</t>
  </si>
  <si>
    <t>PINO LISO (MEDIDAS: 1/4"X28MM|MATERIAL: AÇO|ARRUELA: CÔNICA)</t>
  </si>
  <si>
    <t>MATED-21615</t>
  </si>
  <si>
    <t>PORCA SEXTAVADA (MATERIAL: AÇO|DIÂMETRO: 10MM [3/8"]|PESO/100PÇ: 0,68 KG)</t>
  </si>
  <si>
    <t>MATED-18178</t>
  </si>
  <si>
    <t>PORCA SEXTAVADA (MATERIAL: AÇO|DIÂMETRO: 12,5MM [1/2"]|PESO/100PÇ: 1,59 KG)</t>
  </si>
  <si>
    <t>MATED-18179</t>
  </si>
  <si>
    <t>PORCA SEXTAVADA (MATERIAL: AÇO|DIÂMETRO: 16MM [5/8"]|PESO/100PÇ: 3,25 KG)</t>
  </si>
  <si>
    <t>MATED-18180</t>
  </si>
  <si>
    <t>PORCA SEXTAVADA (MATERIAL: AÇO|DIÂMETRO: 25,4MM [1"]|PESO/100PÇ: 12,68 KG)</t>
  </si>
  <si>
    <t>MATED-18324</t>
  </si>
  <si>
    <t>PORCA SEXTAVADA (MATERIAL: AÇO|DIÂMETRO: 6,35MM [1/4"]|PESO/100PÇ: 0,320 KG)</t>
  </si>
  <si>
    <t>MATED-11328</t>
  </si>
  <si>
    <t>PREGO 12X12 SEM CABEÇA (COMPRIMENTO: 28,0MM|DIÂMETRO: 1,8MM|QUANTIDADE POR QUILO: 1681)</t>
  </si>
  <si>
    <t>MATED-11330</t>
  </si>
  <si>
    <t>PREGO 15X15 COM CABEÇA (COMPRIMENTO: 34,5MM|DIÂMETRO: 2,4MM|QUANTIDADE POR QUILO: 777)</t>
  </si>
  <si>
    <t>MATED-11329</t>
  </si>
  <si>
    <t>PREGO 16X24 COM CABEÇA (COMPRIMENTO: 55,0MM|DIÂMETRO: 2,70MM|QUANTIDADE POR QUILO: 386)</t>
  </si>
  <si>
    <t>MATED-11327</t>
  </si>
  <si>
    <t>PREGO 17X21 COM CABEÇA (COMPRIMENTO: 48,3MM|DIÂMETRO: 3,0MM|QUANTIDADE POR QUILO: 334)</t>
  </si>
  <si>
    <t>MATED-12372</t>
  </si>
  <si>
    <t>PREGO 17X21 SEM CABEÇA (COMPRIMENTO: 48,3MM|DIÂMETRO: 3,0MM|QUANTIDADE POR QUILO: 334)</t>
  </si>
  <si>
    <t>MATED-11331</t>
  </si>
  <si>
    <t>PREGO 17X27 COM CABEÇA (COMPRIMENTO: 62,1MM|DIÂMETRO: 3,0MM|QUANTIDADE POR QUILO: 290)</t>
  </si>
  <si>
    <t>MATED-11332</t>
  </si>
  <si>
    <t>PREGO 18X30 COM CABEÇA (COMPRIMENTO: 69,0MM|DIÂMETRO: 3,4MM|QUANTIDADE POR QUILO: 203)</t>
  </si>
  <si>
    <t>MATED-17667</t>
  </si>
  <si>
    <t>REBITE DE REPUXO (DIÂMETRO: 3,2MM|COMPRIMENTO: 10MM|MATERIAL: ALUMÍNIO|ACABAMENTO: NATURAL)</t>
  </si>
  <si>
    <t>MATED-16674</t>
  </si>
  <si>
    <t>REBITE DE REPUXO (DIÂMETRO: 4,8MM|COMPRIMENTO: 40MM|MATERIAL: ALUMÍNIO|ACABAMENTO: NATURAL)</t>
  </si>
  <si>
    <t>MATED-12783</t>
  </si>
  <si>
    <t>QUADRO DE AVISOS (MEDIDAS: 50X80X8CM*|FECHAMENTO: ACRÍLICO|FECHO: INCLUSO) *MEDIDAS REFERENCIAIS</t>
  </si>
  <si>
    <t>MATED-12808</t>
  </si>
  <si>
    <t>QUADRO DE AVISOS (MEDIDAS: 50X80X8CM*|FECHAMENTO: VIDRO|FECHO: INCLUSO) *MEDIDAS REFERENCIAIS - IPRM</t>
  </si>
  <si>
    <t>MATED-12809</t>
  </si>
  <si>
    <t>QUADRO DE AVISOS 80 X 40 CM, COMPLETO, COLOCADO - IPRM</t>
  </si>
  <si>
    <t>MATED-12784</t>
  </si>
  <si>
    <t>QUADRO DE CHAVES/CLAVICULÁRIO (MEDIDAS: 40X60CM*|MATERIAL: MADEIRA|CAPACIDADE: 70 CHAVES|FECHAMENTO: ACRÍLICO|FECHADURA: INCLUSA) * MEDIDAS REFERENCIAIS</t>
  </si>
  <si>
    <t>MATED-12810</t>
  </si>
  <si>
    <t>QUADRO DE CHAVES/CLAVICULÁRIO (MEDIDAS: 40X60CM*|MATERIAL: MADEIRA|CAPACIDADE: 70 CHAVES|FECHAMENTO: VIDRO|FECHADURA: INCLUSA) * MEDIDAS REFERENCIAIS - IPRM</t>
  </si>
  <si>
    <t>MATED-12811</t>
  </si>
  <si>
    <t>QUADRO DE CHAVES/CLAVICULÁRIO (MEDIDAS: 46X50CM*|MATERIAL: MADEIRA|CAPACIDADE: 72 CHAVES|FECHAMENTO: ACRÍLICO|FECHADURA: INCLUSA) * MEDIDAS REFERENCIAIS - IPRM</t>
  </si>
  <si>
    <t>MATED-12805</t>
  </si>
  <si>
    <t>QUADRO DE GIZ E CARTAZES - MOLDURA DE ALUMÍNIO - IPRM</t>
  </si>
  <si>
    <t>MATED-12806</t>
  </si>
  <si>
    <t>QUADRO DE GIZ E CARTAZES, 557 X 126 CM - MOLDURA DE MADEIRA - IPRM</t>
  </si>
  <si>
    <t>MATED-12804</t>
  </si>
  <si>
    <t>QUADRO PARA GIZ DE LAMINADO MELAMÍNICO COLOCADO 308 X 125 CM COM PORTA GIZ E MOLDURA, COM DOIS QUADROS PARA CARTAZES DE 127 X 125 CM - IPRM</t>
  </si>
  <si>
    <t>MATED-13003</t>
  </si>
  <si>
    <t>QUADRO PARA GIZ E CARTAZES, 310 X 131 CM - MOLDURA EM MADEIRA - IPRM</t>
  </si>
  <si>
    <t>MATED-12807</t>
  </si>
  <si>
    <t>QUADRO PARA PINCEL ATÔMICO (MEDIDAS: 310X131CM*|MATERIAL: LOUSA BRANCA) *MEDIDAS REFERENCIAIS</t>
  </si>
  <si>
    <t>MATED-12109</t>
  </si>
  <si>
    <t>GAVETA DE VENTILAÇÃO (NÚMERO DE VENTILADOR: 4|UNIDADE DE RACK: 1U|LARGURA: 19"[482,60MM]|ALTURA: 1,75"[44,45MM OU 1U]|APLICAÇÃO: BASTIDORE/RACK DE REDE)</t>
  </si>
  <si>
    <t>MATED-12110</t>
  </si>
  <si>
    <t>ORGANIZADOR DE CABOS (UNIDADE DE RACK: 1U|LARGURA: 19"[482,60MM]|ALTURA: 1,75"[44,45MM OU 1U]|APLICAÇÃO: BASTIDORE/RACK DE REDE)</t>
  </si>
  <si>
    <t>MATED-32152</t>
  </si>
  <si>
    <t>PATCH CORD RJ45/RJ45 (CONEXÃO: RJ45|CABO: UTP-4P METÁLICO|CATEGORIA: 6|PINAGEM: T568A|COMPRIMENTO: 2M)</t>
  </si>
  <si>
    <t>MATED-12101</t>
  </si>
  <si>
    <t>PATCH CORD RJ45/RJ45 (CONEXÃO: RJ45|CABO: UTP-4P METÁLICO|CATEGORIA: 6|PINAGEM: T568A|COMPRIMENTO: 3M)</t>
  </si>
  <si>
    <t>MATED-12111</t>
  </si>
  <si>
    <t>TAMPA CEGA (UNIDADE DE RACK: 1U|LARGURA: 19"[482,60MM]|ALTURA: 1,75"[44,45MM OU 1U]|APLICAÇÃO: BASTIDORE/RACK DE REDE)</t>
  </si>
  <si>
    <t>MATED-12105</t>
  </si>
  <si>
    <t>PATCH PANEL (POSIÇÕES: 24|CATEGORIA: 6|GUIA TRASEIRO: INCLUSA|UNIDADE DE RACK: 1U|LARGURA: 19"[482,60MM]|ALTURA: 1,75"[44,45MM OU 1U]|APLICAÇÃO: BASTIDORE/RACK DE REDE)</t>
  </si>
  <si>
    <t>MATED-12106</t>
  </si>
  <si>
    <t>PATCH PANEL (POSIÇÕES: 48|CATEGORIA: 6|GUIA TRASEIRO: INCLUSA|UNIDADE DE RACK: 2U|LARGURA: 19"[482,60MM]|ALTURA: 3,50"[88,90MM OU 2U]|APLICAÇÃO: BASTIDORE/RACK DE REDE)</t>
  </si>
  <si>
    <t>MATED-12107</t>
  </si>
  <si>
    <t>RÉGUA COM TOMADAS 2P+T (QUANTIDADE: 8| CORRENTE: 10A|TENSÃO: 110/220V|APLICAÇÃO: RACK DE 19" [1U])</t>
  </si>
  <si>
    <t>MATED-12148</t>
  </si>
  <si>
    <t>CAIXA SIFONADA CEGA DE PVC PARA ESGOTO SANITÁRIO (ALTURA: 172MM|DIÂMETRO DE ENTRADA: 40MM|DIÂMETRO DE SAÍDA: 50MM|DIÂMETRO DA CAIXA: 250MM|NÚMERO DE ENTRADAS: 3)</t>
  </si>
  <si>
    <t>MATED-12512</t>
  </si>
  <si>
    <t>CAIXA SIFONADA CEGA DE PVC PARA ESGOTO SANITÁRIO (ALTURA: 230MM|DIÂMETRO DE ENTRADA: 40MM|DIÂMETRO DE SAÍDA: 75MM|DIÂMETRO DA CAIXA: 250MM|NÚMERO DE ENTRADAS: 3)</t>
  </si>
  <si>
    <t>MATED-11712</t>
  </si>
  <si>
    <t>CAIXA SIFONADA DE PVC PARA ESGOTO SANITÁRIO (ALTURA: 100MM|DIÂMETRO DE ENTRADA: 40MM|DIÂMETRO DE SAÍDA: 40MM|DIÂMETRO DA CAIXA: 100MM|FORMATO DA GRELHA: REDONDO|NÚMERO DE ENTRADAS: 3|GRELHA: INCLUSA)</t>
  </si>
  <si>
    <t>MATED-11711</t>
  </si>
  <si>
    <t>CAIXA SIFONADA DE PVC PARA ESGOTO SANITÁRIO (ALTURA: 100MM|DIÂMETRO DE ENTRADA: 40MM|DIÂMETRO DE SAÍDA: 50MM|DIÂMETRO DA CAIXA: 100MM|FORMATO DA GRELHA: REDONDO|NÚMERO DE ENTRADAS: 3|GRELHA: INCLUSA)</t>
  </si>
  <si>
    <t>MATED-11714</t>
  </si>
  <si>
    <t>CAIXA SIFONADA DE PVC PARA ESGOTO SANITÁRIO (ALTURA: 150MM|DIÂMETRO DE ENTRADA: 40MM|DIÂMETRO DE SAÍDA: 50MM|DIÂMETRO DA CAIXA: 150MM|FORMATO DA GRELHA: QUADRADA|NÚMERO DE ENTRADAS: 7|GRELHA: INCLUSA)</t>
  </si>
  <si>
    <t>MATED-11713</t>
  </si>
  <si>
    <t>CAIXA SIFONADA DE PVC PARA ESGOTO SANITÁRIO (ALTURA: 150MM|DIÂMETRO DE ENTRADA: 40MM|DIÂMETRO DE SAÍDA: 50MM|DIÂMETRO DA CAIXA: 150MM|FORMATO DA GRELHA: REDONDO|NÚMERO DE ENTRADAS: 7|GRELHA: INCLUSA)</t>
  </si>
  <si>
    <t>MATED-11715</t>
  </si>
  <si>
    <t>CAIXA SIFONADA DE PVC PARA ESGOTO SANITÁRIO (ALTURA: 170MM|DIÂMETRO DE ENTRADA: 40MM|DIÂMETRO DE SAÍDA: 75MM|DIÂMETRO DA CAIXA: 150MM|FORMATO DA GRELHA: REDONDO|NÚMERO DE ENTRADAS: 5|GRELHA: INCLUSA)</t>
  </si>
  <si>
    <t>MATED-12513</t>
  </si>
  <si>
    <t>CORPO CAIXA SIFONADA DE PVC PARA ESGOTO SANITÁRIO (ALTURA: 150MM|DIÂMETRO DE ENTRADA: 40MM|DIÂMETRO DE SAÍDA: 50MM|DIÂMETRO DA CAIXA: 150MM|NÚMERO DE ENTRADAS: 3|GRELHA: NÃO INCLUSA)</t>
  </si>
  <si>
    <t>MATED-12514</t>
  </si>
  <si>
    <t>CORPO CAIXA SIFONADA DE PVC PARA ESGOTO SANITÁRIO (ALTURA: 185MM|DIÂMETRO DE ENTRADA: 40MM|DIÂMETRO DE SAÍDA: 75MM|DIÂMETRO DA CAIXA: 150MM|NÚMERO DE ENTRADAS: 3|GRELHA: NÃO INCLUSA)</t>
  </si>
  <si>
    <t>MATED-11707</t>
  </si>
  <si>
    <t>CORPO DE CAIXA SECA DE PVC (ALTURA: 100MM|DIÂMETRO DA CAIXA: 100MM|DIÂMETRO DE SAÍDA: 40MM)</t>
  </si>
  <si>
    <t>MATED-11706</t>
  </si>
  <si>
    <t>PORTA-GRELHA EM PVC (FORMATO: QUADRADO/REDONDO|DIÂMETRO DA SEÇÃO: 100MM)</t>
  </si>
  <si>
    <t>MATED-12518</t>
  </si>
  <si>
    <t>RALO (MATERIAL: FERRO FUNDIDO|TIPO: SEMI-HEMISFÉRICO OU ABACAXI|DIÂMETRO: 100MM)</t>
  </si>
  <si>
    <t>MATED-12515</t>
  </si>
  <si>
    <t>RALO (MATERIAL: FERRO FUNDIDO|TIPO: SEMI-HEMISFÉRICO OU ABACAXI|DIÂMETRO: 50MM)</t>
  </si>
  <si>
    <t>MATED-12516</t>
  </si>
  <si>
    <t>RALO (MATERIAL: FERRO FUNDIDO|TIPO: SEMI-HEMISFÉRICO OU ABACAXI|DIÂMETRO: 75MM)</t>
  </si>
  <si>
    <t>MATED-11718</t>
  </si>
  <si>
    <t>RALO SECO CÔNICO (MATERIAL: PVC|ALTURA: 50MM|DIÂMETRO DE SAÍDA: 40MM|DIÂMETRO: 100MM|GRELHA PVC: INCLUSO|FORMATO DA GRELHA: REDONDO)</t>
  </si>
  <si>
    <t>MATED-11724</t>
  </si>
  <si>
    <t>RALO SECO QUADRADO (MATERIAL: PVC|COMPRIMENTO: 100MM|LARGURA: 100MM|ALTURA: 53MM|DIÂMETRO DE SAÍDA: 40MM|GRELHA PVC: INCLUSO|FORMATO DA GRELHA: QUADRADO)</t>
  </si>
  <si>
    <t>MATED-5611</t>
  </si>
  <si>
    <t>CORPO DE RALO SIFONADO CÔNICO (TIPO: ARTICULADO|MATERIAL: PVC|DIÂMETRO DE SAÍDA: 40MM|DIÂMETRO: 100MM)</t>
  </si>
  <si>
    <t>MATED-11723</t>
  </si>
  <si>
    <t>RALO SIFONADO CÔNICO (MATERIAL: PVC|ALTURA: 38MM|DIÂMETRO DO RALO: 100MM|DIÂMETRO DE SAÍDA: 40MM|GRELHA PVC: INCLUSO|FORMATO DA GRELHA: REDONDO)</t>
  </si>
  <si>
    <t>MATED-11719</t>
  </si>
  <si>
    <t>RALO SIFONADO CÔNICO (MATERIAL: PVC|ALTURA: 70MM|DIÂMETRO DO RALO: 100MM|DIÂMETRO DE SAÍDA: 40MM|GRELHA METÁLICA: INCLUSO|FORMATO DA GRELHA: REDONDO)</t>
  </si>
  <si>
    <t>MATED-11722</t>
  </si>
  <si>
    <t>RALO SIFONADO CÔNICO (MATERIAL: PVC|ALTURA: 70MM|DIÂMETRO DO RALO: 100MM|DIÂMETRO DE SAÍDA: 40MM|GRELHA PVC: INCLUSO|FORMATO DA GRELHA: QUADRADO)</t>
  </si>
  <si>
    <t>MATED-11721</t>
  </si>
  <si>
    <t>RALO SIFONADO CÔNICO (MATERIAL: PVC|ALTURA: 70MM|DIÂMETRO DO RALO: 100MM|DIÂMETRO DE SAÍDA: 40MM|GRELHA PVC: INCLUSO|FORMATO DA GRELHA: REDONDO)</t>
  </si>
  <si>
    <t>MATED-11720</t>
  </si>
  <si>
    <t>RALO SIFONADO QUADRADO (MATERIAL: PVC|COMPRIMENTO: 100MM|LARGURA: 100MM|ALTURA: 53MM|DIÂMETRO DE SAÍDA: 40MM|GRELHA PVC: INCLUSO|FORMATO DA GRELHA: QUADRADO)</t>
  </si>
  <si>
    <t>MATED-11695</t>
  </si>
  <si>
    <t>SIFÃO (TIPO: COPO|MATERIAL: PVC|COR: BRANCA|DIÂMETRO DE ENTRADA: 1.1/4"|DIÂMETRO DE SAÍDA: 1.1/2"|APLICAÇÃO RECOMENDADA: TANQUE)</t>
  </si>
  <si>
    <t>MATED-11697</t>
  </si>
  <si>
    <t>SIFÃO METÁLICO PARA LAVATÓRIO (TIPO: COPO|MATERIAL: METAL|ACABAMENTO: CROMADO|DIÂMETRO DE ENTRADA: 1"|DIÂMETRO DE SAÍDA: 1.1/2")</t>
  </si>
  <si>
    <t>MATED-11699</t>
  </si>
  <si>
    <t>SIFÃO METÁLICO PARA MICTÓRIO (TIPO: COPO|MATERIAL: METAL|ACABAMENTO: CROMADO|DIÂMETRO DE ENTRADA: 1"|DIÂMETRO DE SAÍDA: 1.1/2")</t>
  </si>
  <si>
    <t>MATED-11698</t>
  </si>
  <si>
    <t>SIFÃO METÁLICO PARA PIA AMERICANA (TIPO: COPO|MATERIAL: METAL|ACABAMENTO: CROMADO|DIÂMETRO DE ENTRADA: 1.1/2"|DIÂMETRO DE SAÍDA: 1.1/2" OU 2")</t>
  </si>
  <si>
    <t>MATED-11696</t>
  </si>
  <si>
    <t>SIFÃO METÁLICO PARA TANQUE (TIPO: COPO/MATERIAL: METAL|ACABAMENTO: CROMADO|DIÂMETRO DE ENTRADA: 1.1/4"|DIÂMETRO DE SAÍDA: 1.1/2")</t>
  </si>
  <si>
    <t>MATED-12603</t>
  </si>
  <si>
    <t>VÁLVULA DE ESCOAMENTO METÁLICA PARA LAVATÓRIO COM LADRÃO (MATERIAL: METAL|ACABAMENTO: CROMADO|DIÂMETRO DE ENTRADA: 2.3/8"X1")</t>
  </si>
  <si>
    <t>MATED-11702</t>
  </si>
  <si>
    <t>VÁLVULA DE ESCOAMENTO METÁLICA PARA LAVATÓRIO/BIDÊ (MATERIAL: METAL|ACABAMENTO: CROMADO|DIÂMETRO DE ENTRADA: 7/8" OU 1")</t>
  </si>
  <si>
    <t>MATED-11701</t>
  </si>
  <si>
    <t>VÁLVULA DE ESCOAMENTO METÁLICA PARA PIA DE COZINHA AMERICANA (MATERIAL: METAL|ACABAMENTO: CROMADO|DIÂMETRO DE ENTRADA: 3.1/2")</t>
  </si>
  <si>
    <t>MATED-12198</t>
  </si>
  <si>
    <t>VÁLVULA DE ESCOAMENTO METÁLICA PARA PIA DE COZINHA AMERICANA (MATERIAL: METAL|ACABAMENTO: CROMADO|DIÂMETRO DE ENTRADA: 4.1/2")</t>
  </si>
  <si>
    <t>MATED-11703</t>
  </si>
  <si>
    <t>VÁLVULA DE ESCOAMENTO METÁLICA PARA TANQUE/MICTÓRIO (MATERIAL: METAL|ACABAMENTO: CROMADO|DIÂMETRO DE ENTRADA: 1.1/4")</t>
  </si>
  <si>
    <t>MATED-26306</t>
  </si>
  <si>
    <t>CANOPLA E VOLANTE PARA REGISTRO (ACABAMENTO: MÉDIO|MATERIAL: METAL CROMADO|TIPO: REDONDO|TAMANHO: 1.1/4" ATÉ 1.1/2"|REFERÊNCIA: C40/C50 OU EQUIVALENTE)</t>
  </si>
  <si>
    <t>MATED-26305</t>
  </si>
  <si>
    <t>CANOPLA E VOLANTE PARA REGISTRO (ACABAMENTO: MÉDIO|MATERIAL: METAL CROMADO|TIPO: REDONDO|TAMANHO: 1/2" ATÉ 1"|REFERÊNCIA: C40/C50 OU EQUIVALENTE)</t>
  </si>
  <si>
    <t>MATED-26304</t>
  </si>
  <si>
    <t>CANOPLA E VOLANTE PARA REGISTRO (ACABAMENTO: POPULAR|MATERIAL: METAL CROMADO|TIPO: CRUZETA|TAMANHO: 1.1/4" ATÉ 1.1/2"|REFERÊNCIA: C23/C33 OU EQUIVALENTE)</t>
  </si>
  <si>
    <t>MATED-26303</t>
  </si>
  <si>
    <t>CANOPLA E VOLANTE PARA REGISTRO (ACABAMENTO: POPULAR|MATERIAL: METAL CROMADO|TIPO: CRUZETA|TAMANHO: 1/2" ATÉ 1"|REFERÊNCIA: C23/C33 OU EQUIVALENTE)</t>
  </si>
  <si>
    <t>MATED-11547</t>
  </si>
  <si>
    <t>REGISTRO DE ESFERA (MATERIAL: PVC|DIÂMETRO DA SEÇÃO: 20MM)</t>
  </si>
  <si>
    <t>MATED-11548</t>
  </si>
  <si>
    <t>REGISTRO DE ESFERA (MATERIAL: PVC|DIÂMETRO DA SEÇÃO: 25MM)</t>
  </si>
  <si>
    <t>MATED-11549</t>
  </si>
  <si>
    <t>REGISTRO DE ESFERA (MATERIAL: PVC|DIÂMETRO DA SEÇÃO: 32MM)</t>
  </si>
  <si>
    <t>MATED-11550</t>
  </si>
  <si>
    <t>REGISTRO DE ESFERA (MATERIAL: PVC|DIÂMETRO DA SEÇÃO: 40MM)</t>
  </si>
  <si>
    <t>MATED-11551</t>
  </si>
  <si>
    <t>REGISTRO DE ESFERA (MATERIAL: PVC|DIÂMETRO DA SEÇÃO: 50MM)</t>
  </si>
  <si>
    <t>MATED-11552</t>
  </si>
  <si>
    <t>REGISTRO DE ESFERA (MATERIAL: PVC|DIÂMETRO DA SEÇÃO: 60MM)</t>
  </si>
  <si>
    <t>MATED-11497</t>
  </si>
  <si>
    <t>REGISTRO DE GAVETA BASE (DIÂMETRO DA SEÇÃO: 1"|DIÂMETRO ADAPTADOR OU LUVA SOLDÁVEL: 32MM|ACABAMENTO: NÃO INCLUSO)</t>
  </si>
  <si>
    <t>MATED-11499</t>
  </si>
  <si>
    <t>REGISTRO DE GAVETA BASE (DIÂMETRO DA SEÇÃO: 1.1/2"|DIÂMETRO ADAPTADOR OU LUVA SOLDÁVEL: 50MM|ACABAMENTO: NÃO INCLUSO)</t>
  </si>
  <si>
    <t>MATED-11498</t>
  </si>
  <si>
    <t>REGISTRO DE GAVETA BASE (DIÂMETRO DA SEÇÃO: 1.1/4"|DIÂMETRO ADAPTADOR OU LUVA SOLDÁVEL: 40MM|ACABAMENTO: NÃO INCLUSO)</t>
  </si>
  <si>
    <t>MATED-11495</t>
  </si>
  <si>
    <t>REGISTRO DE GAVETA BASE (DIÂMETRO DA SEÇÃO: 1/2"|DIÂMETRO ADAPTADOR OU LUVA SOLDÁVEL: 20MM|ACABAMENTO: NÃO INCLUSO)</t>
  </si>
  <si>
    <t>MATED-11496</t>
  </si>
  <si>
    <t>REGISTRO DE GAVETA BASE (DIÂMETRO DA SEÇÃO: 3/4"|DIÂMETRO ADAPTADOR OU LUVA SOLDÁVEL: 25MM|ACABAMENTO: NÃO INCLUSO)</t>
  </si>
  <si>
    <t>MATED-11516</t>
  </si>
  <si>
    <t>REGISTRO DE GAVETA COM VOLANTE (DIÂMETRO DA SEÇÃO: 1"|DIÂMETRO ADAPTADOR OU LUVA SOLDÁVEL: 32MM|ACABAMENTO: BRUTO)</t>
  </si>
  <si>
    <t>MATED-11518</t>
  </si>
  <si>
    <t>REGISTRO DE GAVETA COM VOLANTE (DIÂMETRO DA SEÇÃO: 1.1/2"|DIÂMETRO ADAPTADOR OU LUVA SOLDÁVEL: 50MM|ACABAMENTO: BRUTO)</t>
  </si>
  <si>
    <t>MATED-11517</t>
  </si>
  <si>
    <t>REGISTRO DE GAVETA COM VOLANTE (DIÂMETRO DA SEÇÃO: 1.1/4"|DIÂMETRO ADAPTADOR OU LUVA SOLDÁVEL: 40MM|ACABAMENTO: BRUTO)</t>
  </si>
  <si>
    <t>MATED-11494</t>
  </si>
  <si>
    <t>REGISTRO DE GAVETA COM VOLANTE (DIÂMETRO DA SEÇÃO: 1/2"|DIÂMETRO ADAPTADOR OU LUVA SOLDÁVEL: 20MM|ACABAMENTO: BRUTO)</t>
  </si>
  <si>
    <t>MATED-11519</t>
  </si>
  <si>
    <t>REGISTRO DE GAVETA COM VOLANTE (DIÂMETRO DA SEÇÃO: 2"|DIÂMETRO ADAPTADOR OU LUVA SOLDÁVEL: 60MM|ACABAMENTO: BRUTO)</t>
  </si>
  <si>
    <t>MATED-11520</t>
  </si>
  <si>
    <t>REGISTRO DE GAVETA COM VOLANTE (DIÂMETRO DA SEÇÃO: 2.1/2"|DIÂMETRO ADAPTADOR OU LUVA SOLDÁVEL: 75MM|ACABAMENTO: BRUTO)</t>
  </si>
  <si>
    <t>MATED-11521</t>
  </si>
  <si>
    <t>REGISTRO DE GAVETA COM VOLANTE (DIÂMETRO DA SEÇÃO: 3"|DIÂMETRO ADAPTADOR OU LUVA SOLDÁVEL: 85MM|ACABAMENTO: BRUTO)</t>
  </si>
  <si>
    <t>MATED-11505</t>
  </si>
  <si>
    <t>REGISTRO DE GAVETA COM VOLANTE (DIÂMETRO DA SEÇÃO: 3/4"|DIÂMETRO ADAPTADOR OU LUVA SOLDÁVEL: 25MM|ACABAMENTO: BRUTO)</t>
  </si>
  <si>
    <t>MATED-11522</t>
  </si>
  <si>
    <t>REGISTRO DE GAVETA COM VOLANTE (DIÂMETRO DA SEÇÃO: 4"|DIÂMETRO ADAPTADOR OU LUVA SOLDÁVEL: 110MM|ACABAMENTO: BRUTO)</t>
  </si>
  <si>
    <t>MATED-11485</t>
  </si>
  <si>
    <t>REGISTRO TIPO GLOBO ANGULAR (APLICAÇÃO: HIDRANTES|DIÂMETRO: 2.1/2" [63 MM]|ÂNGULO: 45°|MATERIAL: BRONZE|ACABAMENTO: EM LATÃO COM VOLANTE|EXTREMIDADE: ROSCADA)</t>
  </si>
  <si>
    <t>MATED-12546</t>
  </si>
  <si>
    <t>REGISTRO TIPO GLOBO (DIÂMETRO: 1" [25 MM]|CLASSE DE PRESSÃO: PN16|MATERIAL: BRONZE|ACABAMENTO: EM LATÃO COM VOLANTE|EXTREMIDADES: ROSCADAS)</t>
  </si>
  <si>
    <t>MATED-12545</t>
  </si>
  <si>
    <t>REGISTRO TIPO GLOBO (DIÂMETRO: 1.1/2" [15 MM]|CLASSE DE PRESSÃO: PN16|MATERIAL: BRONZE|ACABAMENTO: EM LATÃO COM VOLANTE|EXTREMIDADES: ROSCADAS)</t>
  </si>
  <si>
    <t>MATED-13092</t>
  </si>
  <si>
    <t>REGISTRO TIPO GLOBO (DIÂMETRO: 2.1/2" [63 MM]|CLASSE DE PRESSÃO: PN16|MATERIAL: BRONZE|ACABAMENTO: EM LATÃO COM VOLANTE|EXTREMIDADES: ROSCADAS)</t>
  </si>
  <si>
    <t>MATED-11523</t>
  </si>
  <si>
    <t>REGISTRO DE PRESSÃO BASE (DIÂMETRO DA SEÇÃO: 1/2"|DIÂMETRO ADAPTADOR OU LUVA SOLDÁVEL: 20MM|ACABAMENTO: NÃO INCLUSO)</t>
  </si>
  <si>
    <t>MATED-11524</t>
  </si>
  <si>
    <t>REGISTRO DE PRESSÃO BASE (DIÂMETRO DA SEÇÃO: 3/4"|DIÂMETRO ADAPTADOR OU LUVA SOLDÁVEL: 25MM|ACABAMENTO: NÃO INCLUSO)</t>
  </si>
  <si>
    <t>MATED-12331</t>
  </si>
  <si>
    <t>VÁLVULA REGISTRO GÁS COM TÊ REVERSÍVEL (QUANTIDADE: 2 BOTIJÕES|PADRÃO: P45)</t>
  </si>
  <si>
    <t>MATED-32198</t>
  </si>
  <si>
    <t>ACABAMENTO (APLICAÇÃO: CAIXA DE DESCARGA DE EMBUTIR|ACIONAMENTO: DUPLO|COR: BRANCA|MATERIAL: PLÁSTICO|ACESSÓRIOS: INCLUSO)</t>
  </si>
  <si>
    <t>MATED-32199</t>
  </si>
  <si>
    <t>ACABAMENTO (APLICAÇÃO: CAIXA DE DESCARGA DE EMBUTIR|ACIONAMENTO: DUPLO|TIPO: ANTIVANDALISMO|MATERIAL: AÇO INOX|ACESSÓRIOS: INCLUSO)</t>
  </si>
  <si>
    <t>MATED-32193</t>
  </si>
  <si>
    <t>CAIXA DE DESCARGA (TIPO: EMBUTIR|MATERIAL: POLIPROPILENO|VOLUME TOTAL*: 9L|ACABAMENTO: NÃO INCLUSO|ACESSÓRIOS DA BASE DA CAIXA: INCLUSO)*VALORES REFERENCIAIS APROXIMADOS</t>
  </si>
  <si>
    <t>MATED-9132</t>
  </si>
  <si>
    <t>VÁLVULA DE DESCARGA METÁLICA COM REGISTRO INTERNO COM ACABAMENTO (ACIONAMENTO: DUPLO|DIÂMETRO DA SEÇÃO: 1.1/2"|ACABAMENTO: INCLUSO|ACESSÓRIOS: INCLUSO)</t>
  </si>
  <si>
    <t>MATED-11528</t>
  </si>
  <si>
    <t>VÁLVULA DE DESCARGA METÁLICA COM REGISTRO INTERNO COM ACABAMENTO (ACIONAMENTO: SIMPLES|DIÂMETRO DA SEÇÃO: 1.1/2"|ACABAMENTO: INCLUSO|ACESSÓRIOS: INCLUSO)</t>
  </si>
  <si>
    <t>MATED-8141</t>
  </si>
  <si>
    <t>VÁLVULA DE DESCARGA PARA MICTÓRIO COM FECHAMENTO AUTOMÁTICO (DIÂMETRO DE ENTRADA: 1/2 ")</t>
  </si>
  <si>
    <t>MATED-12962</t>
  </si>
  <si>
    <t>VÁLVULA TIPO ESFERA (MATERIAL: LATÃO|TIPO: MONOBLOCO|ROSCA: NPT [CÔNICA]|DIÂMETRO: 1"|CLASSE: PN40|HASTE DE ACIONAMENTO: INCLUSO)</t>
  </si>
  <si>
    <t>MATED-12960</t>
  </si>
  <si>
    <t>VÁLVULA TIPO ESFERA (MATERIAL: LATÃO|TIPO: MONOBLOCO|ROSCA: NPT [CÔNICA]|DIÂMETRO: 1.1/2"|CLASSE: PN40|HASTE DE ACIONAMENTO: INCLUSO)</t>
  </si>
  <si>
    <t>MATED-12961</t>
  </si>
  <si>
    <t>VÁLVULA TIPO ESFERA (MATERIAL: LATÃO|TIPO: MONOBLOCO|ROSCA: NPT [CÔNICA]|DIÂMETRO: 1.1/4"|CLASSE: PN40|HASTE DE ACIONAMENTO: INCLUSO)</t>
  </si>
  <si>
    <t>MATED-12964</t>
  </si>
  <si>
    <t>VÁLVULA TIPO ESFERA (MATERIAL: LATÃO|TIPO: MONOBLOCO|ROSCA: NPT [CÔNICA]|DIÂMETRO: 1/2"|CLASSE: PN40|HASTE DE ACIONAMENTO: INCLUSO)</t>
  </si>
  <si>
    <t>MATED-12959</t>
  </si>
  <si>
    <t>VÁLVULA TIPO ESFERA (MATERIAL: LATÃO|TIPO: MONOBLOCO|ROSCA: NPT [CÔNICA]|DIÂMETRO: 2"|CLASSE: PN40|HASTE DE ACIONAMENTO: INCLUSO)</t>
  </si>
  <si>
    <t>MATED-12958</t>
  </si>
  <si>
    <t>VÁLVULA TIPO ESFERA (MATERIAL: LATÃO|TIPO: MONOBLOCO|ROSCA: NPT [CÔNICA]|DIÂMETRO: 2.1/2"|CLASSE: PN40|HASTE DE ACIONAMENTO: INCLUSO)</t>
  </si>
  <si>
    <t>MATED-12963</t>
  </si>
  <si>
    <t>VÁLVULA TIPO ESFERA (MATERIAL: LATÃO|TIPO: MONOBLOCO|ROSCA: NPT [CÔNICA]|DIÂMETRO: 3/4"|CLASSE: PN40|HASTE DE ACIONAMENTO: INCLUSO)</t>
  </si>
  <si>
    <t>MATED-12319</t>
  </si>
  <si>
    <t>VÁLVULA TIPO ESFERA (MATERIAL: AÇO CARBONO CLASSE WCB|TIPO: TRIPARTIDA|ROSCA: NPT [CÔNICA]|DIÂMETRO: 1/2"|CLASSE: 300LBS|HASTE DE ACIONAMENTO: INCLUSO)</t>
  </si>
  <si>
    <t>MATED-13040</t>
  </si>
  <si>
    <t>VÁLVULA TIPO ESFERA (MATERIAL: AÇO CARBONO CLASSE WCB|TIPO: TRIPARTIDA|ROSCA: NPT [CÔNICA]|DIÂMETRO: 3/4"|CLASSE: 300LBS|HASTE DE ACIONAMENTO: INCLUSO)</t>
  </si>
  <si>
    <t>MATED-11540</t>
  </si>
  <si>
    <t>VÁLVULA DE RETENÇÃO DE BRONZE HORIZONTAL COM PORTINHOLA (DIÂMETRO DA SEÇÃO: 1")</t>
  </si>
  <si>
    <t>MATED-11542</t>
  </si>
  <si>
    <t>VÁLVULA DE RETENÇÃO DE BRONZE HORIZONTAL COM PORTINHOLA (DIÂMETRO DA SEÇÃO: 1.1/2")</t>
  </si>
  <si>
    <t>MATED-11541</t>
  </si>
  <si>
    <t>VÁLVULA DE RETENÇÃO DE BRONZE HORIZONTAL COM PORTINHOLA (DIÂMETRO DA SEÇÃO: 1.1/4")</t>
  </si>
  <si>
    <t>MATED-11529</t>
  </si>
  <si>
    <t>VÁLVULA DE RETENÇÃO DE BRONZE HORIZONTAL COM PORTINHOLA (DIÂMETRO DA SEÇÃO: 1/2")</t>
  </si>
  <si>
    <t>MATED-11543</t>
  </si>
  <si>
    <t>VÁLVULA DE RETENÇÃO DE BRONZE HORIZONTAL COM PORTINHOLA (DIÂMETRO DA SEÇÃO: 2")</t>
  </si>
  <si>
    <t>MATED-11544</t>
  </si>
  <si>
    <t>VÁLVULA DE RETENÇÃO DE BRONZE HORIZONTAL COM PORTINHOLA (DIÂMETRO DA SEÇÃO: 2.1/2")</t>
  </si>
  <si>
    <t>MATED-11545</t>
  </si>
  <si>
    <t>VÁLVULA DE RETENÇÃO DE BRONZE HORIZONTAL COM PORTINHOLA (DIÂMETRO DA SEÇÃO: 3")</t>
  </si>
  <si>
    <t>MATED-11539</t>
  </si>
  <si>
    <t>VÁLVULA DE RETENÇÃO DE BRONZE HORIZONTAL COM PORTINHOLA (DIÂMETRO DA SEÇÃO: 3/4")</t>
  </si>
  <si>
    <t>MATED-11546</t>
  </si>
  <si>
    <t>VÁLVULA DE RETENÇÃO DE BRONZE HORIZONTAL COM PORTINHOLA (DIÂMETRO DA SEÇÃO: 4")</t>
  </si>
  <si>
    <t>MATED-11532</t>
  </si>
  <si>
    <t>VÁLVULA DE RETENÇÃO DE BRONZE PÉ COM CRIVO (DIÂMETRO DA SEÇÃO: 1")</t>
  </si>
  <si>
    <t>MATED-11534</t>
  </si>
  <si>
    <t>VÁLVULA DE RETENÇÃO DE BRONZE PÉ COM CRIVO (DIÂMETRO DA SEÇÃO: 1.1/2")</t>
  </si>
  <si>
    <t>MATED-11533</t>
  </si>
  <si>
    <t>VÁLVULA DE RETENÇÃO DE BRONZE PÉ COM CRIVO (DIÂMETRO DA SEÇÃO: 1.1/4")</t>
  </si>
  <si>
    <t>MATED-11530</t>
  </si>
  <si>
    <t>VÁLVULA DE RETENÇÃO DE BRONZE PÉ COM CRIVO (DIÂMETRO DA SEÇÃO: 1/2")</t>
  </si>
  <si>
    <t>MATED-11536</t>
  </si>
  <si>
    <t>VÁLVULA DE RETENÇÃO DE BRONZE PÉ COM CRIVO (DIÂMETRO DA SEÇÃO: 2.1/2")</t>
  </si>
  <si>
    <t>MATED-11531</t>
  </si>
  <si>
    <t>VÁLVULA DE RETENÇÃO DE BRONZE PÉ COM CRIVO (DIÂMETRO DA SEÇÃO: 3/4")</t>
  </si>
  <si>
    <t>MATED-11538</t>
  </si>
  <si>
    <t>VÁLVULA DE RETENÇÃO DE BRONZE PÉ COM CRIVO (DIÂMETRO DA SEÇÃO: 4")</t>
  </si>
  <si>
    <t>MATED-11535</t>
  </si>
  <si>
    <t>VÁLVULA DE RETENÇÃO DE BRONZE PÉ COM CRIVO ROSCÁVEL (DIÂMETRO DA SEÇÃO: 2"|TIPO DE ROSCA: NPT)</t>
  </si>
  <si>
    <t>MATED-11537</t>
  </si>
  <si>
    <t>VÁLVULA DE RETENÇÃO DE BRONZE PÉ COM CRIVO ROSCÁVEL (DIÂMETRO DA SEÇÃO: 3"|TIPO DE ROSCA: NPT)</t>
  </si>
  <si>
    <t>MATED-12955</t>
  </si>
  <si>
    <t>VÁLVULA TIPO RETENÇÃO (MATERIAL: LATÃO|ROSCA: BSP [PARALELA]|DIÂMETRO: 1"|CLASSE: PN16)</t>
  </si>
  <si>
    <t>MATED-12953</t>
  </si>
  <si>
    <t>VÁLVULA TIPO RETENÇÃO (MATERIAL: LATÃO|ROSCA: BSP [PARALELA]|DIÂMETRO: 1.1/2"|CLASSE: PN16)</t>
  </si>
  <si>
    <t>MATED-12954</t>
  </si>
  <si>
    <t>VÁLVULA TIPO RETENÇÃO (MATERIAL: LATÃO|ROSCA: BSP [PARALELA]|DIÂMETRO: 1.1/4"|CLASSE: PN16)</t>
  </si>
  <si>
    <t>MATED-12957</t>
  </si>
  <si>
    <t>VÁLVULA TIPO RETENÇÃO (MATERIAL: LATÃO|ROSCA: BSP [PARALELA]|DIÂMETRO: 1/2"|CLASSE: PN16)</t>
  </si>
  <si>
    <t>MATED-12952</t>
  </si>
  <si>
    <t>VÁLVULA TIPO RETENÇÃO (MATERIAL: LATÃO|ROSCA: BSP [PARALELA]|DIÂMETRO: 2"|CLASSE: PN16)</t>
  </si>
  <si>
    <t>MATED-12951</t>
  </si>
  <si>
    <t>VÁLVULA TIPO RETENÇÃO (MATERIAL: LATÃO|ROSCA: BSP [PARALELA]|DIÂMETRO: 2.1/2"|CLASSE: PN16)</t>
  </si>
  <si>
    <t>MATED-12956</t>
  </si>
  <si>
    <t>VÁLVULA TIPO RETENÇÃO (MATERIAL: LATÃO|ROSCA: BSP [PARALELA]|DIÂMETRO: 3/4"|CLASSE: PN16)</t>
  </si>
  <si>
    <t>MATED-11749</t>
  </si>
  <si>
    <t>RESERVATÓRIO D'ÁGUA (MATERIAL: POLIETILENO|CAPACIDADE: 1.000L|FORMA: CILÍNDRICA|PESO APROXIMADO: 17KG)</t>
  </si>
  <si>
    <t>MATED-12595</t>
  </si>
  <si>
    <t>RESERVATÓRIO D'ÁGUA (MATERIAL: POLIETILENO|CAPACIDADE: 1.500L|FORMA: CILÍNDRICA|PESO: 24KG*)*VALORES REFERENCIAIS APROXIMADOS</t>
  </si>
  <si>
    <t>MATED-12135</t>
  </si>
  <si>
    <t>RESERVATÓRIO D'ÁGUA (MATERIAL: POLIETILENO|CAPACIDADE: 250L|FORMA: CILÍNDRICA|PESO APROXIMADO: 7KG)</t>
  </si>
  <si>
    <t>MATED-29748</t>
  </si>
  <si>
    <t>RESERVATÓRIO D'ÁGUA (MATERIAL: POLIETILENO|CAPACIDADE: 3.000L|FORMA: CILÍNDRICA|PESO: 55KG*)*VALORES REFERENCIAIS APROXIMADOS</t>
  </si>
  <si>
    <t>MATED-29750</t>
  </si>
  <si>
    <t>RESERVATÓRIO D'ÁGUA (MATERIAL: POLIETILENO|CAPACIDADE: 310L|FORMA: CILÍNDRICA|PESO: 7,5KG*)*VALORES REFERENCIAIS APROXIMADOS</t>
  </si>
  <si>
    <t>MATED-11748</t>
  </si>
  <si>
    <t>RESERVATÓRIO D'ÁGUA (MATERIAL: POLIETILENO|CAPACIDADE: 500L|FORMA: CILÍNDRICA|PESO: 10KG*)*VALORES REFERENCIAIS APROXIMADOS</t>
  </si>
  <si>
    <t>MATED-29749</t>
  </si>
  <si>
    <t>RESERVATÓRIO D'ÁGUA (MATERIAL: POLIETILENO|CAPACIDADE: 5.000L|FORMA: CILÍNDRICA|PESO: 95KG*)*VALORES REFERENCIAIS APROXIMADOS</t>
  </si>
  <si>
    <t>MATED-11442</t>
  </si>
  <si>
    <t>FUNDO ANTICORROSIVO PARA METAIS FERROSOS (ZARCÃO)</t>
  </si>
  <si>
    <t>MATED-11435</t>
  </si>
  <si>
    <t>FUNDO NIVELADOR PARA MADEIRA (ACABAMENTO: FOSCO|COR: BRANCO)</t>
  </si>
  <si>
    <t>MATED-12750</t>
  </si>
  <si>
    <t>FUNDO PARA SUPERFÍCIE GALVANIZADA (ACABAMENTO: FOSCO)</t>
  </si>
  <si>
    <t>MATED-9938</t>
  </si>
  <si>
    <t>FUNDO/PRIMER EPÓXI (APLICAÇÃO: MADEIRA, ALVENARIA, CERÂMICA E PISO)</t>
  </si>
  <si>
    <t>MATED-29648</t>
  </si>
  <si>
    <t>PRIMER ANTIOXIDANTE (COMPOSIÇÃO: CROMATO DE ZINCO|COR: VERMELHA|DENSIDADE*: 1,39G/CM3)*VALORES REFERENCIAIS APROXIMADOS</t>
  </si>
  <si>
    <t>MATED-11440</t>
  </si>
  <si>
    <t>SELADOR ACRÍLICO (APLICAÇÃO: BLOCOS, CONCRETO OU REBOCO|COR: BRANCO)</t>
  </si>
  <si>
    <t>MATED-8951</t>
  </si>
  <si>
    <t>SELADOR (APLICAÇÃO: MADEIRA|COR: INCOLOR)</t>
  </si>
  <si>
    <t>MATED-11988</t>
  </si>
  <si>
    <t>SINALIZADOR/LUZ DE OBSTÁCULOS AÉREOS DE TOPO (TIPO: DUPLO|ACABAMENTO: ALUMÍNIO FUNDIDO|COR: VERMELHO|GLOBO: POLICARBONATO PRISMÁTICO|POTÊNCIA: 60W|SOQUETE: BASE E-27|SUPORTE: INCLUSO|RELÉ FOTOELÉTRICO: INCLUSO|LÂMPADAS: NÃO INCLUSO|REFERÊNCIA: TEL-600 OU EQUIVALENTE)</t>
  </si>
  <si>
    <t>MATED-11465</t>
  </si>
  <si>
    <t>SINALIZADOR/LUZ DE OBSTÁCULOS AÉREOS DE TOPO (TIPO: SIMPLES|ACABAMENTO: ALUMÍNIO FUNDIDO|COR: VERMELHO|GLOBO: POLICARBONATO PRISMÁTICO|POTÊNCIA: 60W|SOQUETE: BASE E-27|SUPORTE: INCLUSO|RELÉ FOTOELÉTRICO: INCLUSO|LÂMPADA: NÃO INCLUSO)</t>
  </si>
  <si>
    <t>MATED-4473</t>
  </si>
  <si>
    <t>ALARME AUDIOVISUAL SEM FIO PARA PCD (BOTOEIRA: INCLUSA|FONTE: INCLUSO|TENSÃO: 110-220V)</t>
  </si>
  <si>
    <t>MATED-4456</t>
  </si>
  <si>
    <t>SINALIZADOR AUDIOVISUAL ENDEREÇÁVEL (APLICAÇÃO: PCI|PRESSÃO SONORA MÍNIMA: 90 DB)</t>
  </si>
  <si>
    <t>MATED-12977</t>
  </si>
  <si>
    <t>SIRENE DE ALTA POTÊNCIA, TIMBRE Ø 150MM, 100DCB - IPRM</t>
  </si>
  <si>
    <t>MATED-12389</t>
  </si>
  <si>
    <t>SIRENE ELETROMECÂNICA (ALCANCE MÁXIMO: 500M|PRESSÃO SONORA MÍNIMA: 110 DB)</t>
  </si>
  <si>
    <t>MATED-12975</t>
  </si>
  <si>
    <t>SIRENE PARA ALARME DE BOMBA EM FUNCIONAMENTO, 220V - IPRM</t>
  </si>
  <si>
    <t>MATED-11464</t>
  </si>
  <si>
    <t>ÁCIDO MURIÁTICO</t>
  </si>
  <si>
    <t>MATED-27714</t>
  </si>
  <si>
    <t>DESINFETANTE (USO: GERAL)</t>
  </si>
  <si>
    <t>MATED-11260</t>
  </si>
  <si>
    <t>DETERGENTE AMONÍACO</t>
  </si>
  <si>
    <t>MATED-27713</t>
  </si>
  <si>
    <t>DETERGENTE NEUTRO CONCENTRADO (USO: GERAL)</t>
  </si>
  <si>
    <t>MATED-11432</t>
  </si>
  <si>
    <t>SOLVENTE DILUENTE (BASE: AGUARRÁS)</t>
  </si>
  <si>
    <t>MATED-12059</t>
  </si>
  <si>
    <t>TAXA DE BOMBEAMENTO DE CONCRETO</t>
  </si>
  <si>
    <t>MATED-11232</t>
  </si>
  <si>
    <t>GRAMPO (ACABAMENTO: GALVANIZADO|APLICAÇÃO: CERCA|TAMANHO: GRANDE[9X1"]|DIÂMETRO: 9 BWG [3,75MM]|COMPRIMENTO: 1" [25,4MM]|QUANTIDADE POR QUILO: 215)</t>
  </si>
  <si>
    <t>MATED-13074</t>
  </si>
  <si>
    <t>CONCERTINA CLIPADA (MODELO: ESPIRAL HELICOIDAL DUPLA|DIÂMETRO: 45CM)</t>
  </si>
  <si>
    <t>MATED-13073</t>
  </si>
  <si>
    <t>CONCERTINA CLIPADA (MODELO: ESPIRAL HELICOIDAL DUPLA|DIÂMETRO: 61CM)</t>
  </si>
  <si>
    <t>MATED-13075</t>
  </si>
  <si>
    <t>CONCERTINA CLIPADA (MODELO: ESPIRAL HELICOIDAL DUPLA|DIÂMETRO: 73CM)</t>
  </si>
  <si>
    <t>MATED-29277</t>
  </si>
  <si>
    <t>TELA QUADRICULADA ONDULADA (TRAMA: 1" [25,40MM]|BITOLA FIO: 6[4,19MM]|PESO: 11,20KG/M2)</t>
  </si>
  <si>
    <t>MATED-21926</t>
  </si>
  <si>
    <t>TELA QUADRICULADA ONDULADA (TRAMA: 1.1/4" [31,75MM]|BITOLA FIO: 10[3,40MM]|PESO: 4,25KG/M2)</t>
  </si>
  <si>
    <t>MATED-21941</t>
  </si>
  <si>
    <t>TELA QUADRICULADA ONDULADA (TRAMA: 1/2" [12,70MM]|BITOLA FIO: 12[2,77MM]|PESO: 6,40KG/M2)</t>
  </si>
  <si>
    <t>MATED-18291</t>
  </si>
  <si>
    <t>TELA QUADRICULADA ONDULADA (TRAMA: 1"[25,4MM]|BITOLA FIO: 10[3,40MM]|PESO: 5,18KG/M2)</t>
  </si>
  <si>
    <t>MATED-29248</t>
  </si>
  <si>
    <t>TELA QUADRICULADA ONDULADA (TRAMA: 3/8" [9,52MM]|BITOLA FIO: 14[2,11MM]|PESO: 4,94KG/M2)</t>
  </si>
  <si>
    <t>MATED-21925</t>
  </si>
  <si>
    <t>TELA QUADRICULADA ONDULADA (TRAMA: 5/8" [15,88MM]|BITOLA FIO: 12[2,77MM]|PESO: 5,31KG/M2)</t>
  </si>
  <si>
    <t>MATED-11267</t>
  </si>
  <si>
    <t>TELA DE ARAME GALVANIZADO PARA ALAMBRADO (DIMENSÕES DA TRAMA: 2X2" [50,8MM]|TIPO DA MALHA: LOSANGULAR|BITOLA DO FIO: BWG 12 [2,76MM]|PESO: 2,85KG/M2)</t>
  </si>
  <si>
    <t>MATED-11266</t>
  </si>
  <si>
    <t>TELA DE ARAME GALVANIZADO PARA ALAMBRADO (DIMENSÕES DA TRAMA: 2X2" [50,8MM]|TIPO DA MALHA: LOSANGULAR|BITOLA DO FIO: BWG 14 [2,10MM]|PESO: 1,15KG/M2)</t>
  </si>
  <si>
    <t>MATED-11372</t>
  </si>
  <si>
    <t>TELHA CERÂMICA DE CUMEEIRA (TIPO: COLONIAL|MEDIDAS REFERENCIAIS: 41X21CM)</t>
  </si>
  <si>
    <t>MATED-11376</t>
  </si>
  <si>
    <t>TELHA CERÂMICA (TIPO: COLONIAL|MEDIDAS REFERENCIAIS: 46X18X14CM)</t>
  </si>
  <si>
    <t>MATED-11374</t>
  </si>
  <si>
    <t>TELHA CERÂMICA (TIPO: FRANCESA|MEDIDAS REFERENCIAIS: 40X24CM)</t>
  </si>
  <si>
    <t>MATED-11375</t>
  </si>
  <si>
    <t>TELHA CERÂMICA (TIPO: PLANA|MEDIDAS REFERENCIAIS: 46X16X12CM)</t>
  </si>
  <si>
    <t>MATED-11377</t>
  </si>
  <si>
    <t>CONJUNTO VEDAÇÃO ELÁSTICA (APLICAÇÃO: TELHADO|DIÂMETRO DO FURO: 8MM)</t>
  </si>
  <si>
    <t>MATED-11378</t>
  </si>
  <si>
    <t>FIXADOR DE ABA AUTOTRAVANTE PARA CALHA ESTRUTURAL (MATERIAL: AÇO GALVANIZADO|LARGURA DA TELHA: 90CM[CANALETE 90 OU KALHETÃO])</t>
  </si>
  <si>
    <t>MATED-12443</t>
  </si>
  <si>
    <t>FIXADOR DE ABA SIMPLES PARA CALHA ESTRUTURAL (MATERIAL: AÇO GALVANIZADO|LARGURA DA TELHA: 49CM[CANALETE 49 OU KALHETA])</t>
  </si>
  <si>
    <t>MATED-11379</t>
  </si>
  <si>
    <t>GANCHO CHATO PARA FIXAÇÃO DE TELHAS (COMPRIMENTO: 140MM)</t>
  </si>
  <si>
    <t>MATED-12589</t>
  </si>
  <si>
    <t>VEDA ONDA/PASSARINHEIRA (MATERIAL: POLIPROPILENO|COR: OCRE OU CINZA|ALTURA*: 6CM|COMPRIMENTO: 9,5CM|APLICAÇÃO: TELHA ONDULADA)*VALORES REFERENCIAIS APROXIMADOS</t>
  </si>
  <si>
    <t>MATED-11369</t>
  </si>
  <si>
    <t>CUMEEIRA NORMAL (UTILIZAÇÃO: TELHA ESTRUTURAL DE FIBROCIMENTO|LARGURA: 512MM*|COMPRIMENTO: 616MM*|REFERÊNCIA: CANALETE 49 E KALHETAO 49) *MEDIDAS REFERENCIAIS APROXIMADAS</t>
  </si>
  <si>
    <t>MATED-11370</t>
  </si>
  <si>
    <t>CUMEEIRA NORMAL (UTILIZAÇÃO: TELHA ESTRUTURAL DE FIBROCIMENTO|LARGURA: 935MM*|COMPRIMENTO: 1050MM*|REFERÊNCIA: CANALETE 90 E KALHETÃO 90) *MEDIDAS REFERENCIAIS APROXIMADAS</t>
  </si>
  <si>
    <t>MATED-11971</t>
  </si>
  <si>
    <t>ESPIGÃO DE FIBROCIMENTO (UTILIZAÇÃO: TELHA ONDULADA|COMPRIMENTO DA PEÇA: 180CM*) *MEDIDAS REFERENCIAIS APROXIMADAS</t>
  </si>
  <si>
    <t>MATED-11373</t>
  </si>
  <si>
    <t>RUFO DE FIBROCIMENTO (UTILIZAÇÃO: TELHA ONDULADA|INCLINAÇÃO: 30°|ESPESSURA: 4MM)</t>
  </si>
  <si>
    <t>MATED-12561</t>
  </si>
  <si>
    <t>CUMEEIRA GALVANIZADA (UTILIZAÇÃO: TELHA TRAPEZOIDAL|COMPRIMENTO DA PEÇA: 100CM*) *MEDIDAS REFERENCIAIS APROXIMADAS</t>
  </si>
  <si>
    <t>MATED-12587</t>
  </si>
  <si>
    <t>CUMEEIRA ONDULADA (UTILIZAÇÃO: TELHA DE FIBRA VEGETAL TRADICIONAL|COMPRIMENTO DA PEÇA: 100CM*) *MEDIDAS REFERENCIAIS APROXIMADAS</t>
  </si>
  <si>
    <t>MATED-12588</t>
  </si>
  <si>
    <t>RUFO DE POLIETILENO (UTILIZAÇÃO: TELHA DE FIBRA VEGETAL TRADICIONAL|COMPRIMENTO DA PEÇA: 100CM*) *MEDIDAS REFERENCIAIS APROXIMADAS</t>
  </si>
  <si>
    <t>MATED-11371</t>
  </si>
  <si>
    <t>TELHA DE FIBROCIMENTO DE CUMEEIRA (TIPO: ARTICULADA|COMPRIMENTO: 1100MM|ESPESSURA: 6MM)</t>
  </si>
  <si>
    <t>MATED-11365</t>
  </si>
  <si>
    <t>TELHA DE FIBROCIMENTO (TIPO: CALHA ESTRUTURAL|ESPESSURA: 8MM|LARGURA ÚTIL: 490MM|LARGURA NOMINAL: 521MM|VÃO LIVRE: 5,50M|PESO MÉDIO APROXIMADO: 22,20KG/M2)</t>
  </si>
  <si>
    <t>MATED-11366</t>
  </si>
  <si>
    <t>TELHA DE FIBROCIMENTO (TIPO: CALHA ESTRUTURAL|ESPESSURA: 8MM|LARGURA ÚTIL: 900MM|LARGURA NOMINAL: 1008MM|VÃO LIVRE: 6,50M|PESO MÉDIO APROXIMADO: 18,16KG/M2)</t>
  </si>
  <si>
    <t>MATED-11367</t>
  </si>
  <si>
    <t>TELHA DE FIBROCIMENTO (TIPO: ESTRUTURAL|ESPESSURA: 8MM|LARGURA ÚTIL: 1020MM*|LARGURA NOMINAL: 1064MM*|VÃO LIVRE: 4,46M)*VALORES REFERENCIAIS APROXIMADOS</t>
  </si>
  <si>
    <t>MATED-12552</t>
  </si>
  <si>
    <t>TELHA DE FIBROCIMENTO (TIPO: ONDULADA|ESPESSURA: 5MM|LARGURA NOMINAL: 1100MM|LARGURA ÚTIL: 1050MM|VÃO LIVRE: 1,69M)</t>
  </si>
  <si>
    <t>MATED-11368</t>
  </si>
  <si>
    <t>TELHA DE FIBROCIMENTO (TIPO: ONDULADA|ESPESSURA: 6MM|LARGURA NOMINAL: 1100MM|LARGURA ÚTIL: 1050M|VÃO LIVRE: 1,69M)</t>
  </si>
  <si>
    <t>MATED-13847</t>
  </si>
  <si>
    <t>TELHA GALVANIZADA (MODELO: ONDULADA|ACABAMENTO: NATURAL SEM PINTURA|ESPESSURA TELHA: 0,50MM|ALTURA: 17MM|TIPO: SIMPLES SEM ISOLAMENTO TERMOACÚSTICO|MATERIAL: GALVALUME)</t>
  </si>
  <si>
    <t>MATED-12553</t>
  </si>
  <si>
    <t>TELHA GALVANIZADA (MODELO: TRAPEZOIDAL|ACABAMENTO: NATURAL SEM PINTURA|ESPESSURA TELHA: 0,43MM|ESPESSURA EPS: 30MM|ALTURA: 40MM|TIPO: DUPLA TERMOACÚSTICA COM DUAS FACES TRAPEZOIDAIS|PREENCHIMENTO: POLIESTIRENO EXPANDIDO-ISOPOR|MATERIAL: GALVALUME)</t>
  </si>
  <si>
    <t>MATED-12176</t>
  </si>
  <si>
    <t>TELHA GALVANIZADA (MODELO: TRAPEZOIDAL|ACABAMENTO: NATURAL SEM PINTURA|ESPESSURA TELHA: 0,50MM|ALTURA: 40MM|TIPO: SIMPLES SEM ISOLAMENTO TERMOACÚSTICO|MATERIAL: GALVALUME)</t>
  </si>
  <si>
    <t>MATED-12586</t>
  </si>
  <si>
    <t>TELHA DE FIBRA VEGETAL (MODELO: TRADICIONAL OU CLÁSSFICA|IMPERMEABLIZAÇÃO: BETUME|COMPRIMENTO*: 200CM|LARGURA*:  95CM|ESPESSURA: 3MM|PESO: 6,5KG)*VALORES REFERENCIAIS APROXIMADOS</t>
  </si>
  <si>
    <t>MATED-12758</t>
  </si>
  <si>
    <t>TEXTURA ACRÍLICA (TIPO: PREMIUM|ACABAMENTO: LISO OU SUAVE|APLICAÇÃO: USO INTERNO E EXTERNO)</t>
  </si>
  <si>
    <t>MATED-12769</t>
  </si>
  <si>
    <t>TEXTURA ACRÍLICA (TIPO: PREMIUM|ACABAMENTO: RÚSTICO|APLICAÇÃO: USO INTERNO E EXTERNO)</t>
  </si>
  <si>
    <t>MATED-11361</t>
  </si>
  <si>
    <t>TINTA (TIPO: ASFÁLTICA IMPERMEABILIZANTE EMULSIONADA EM ÁGUA|APLICAÇÃO: ALVENARIA, CONCRETO, MADEIRA E METAIS)</t>
  </si>
  <si>
    <t>MATED-11431</t>
  </si>
  <si>
    <t>PIGMENTO PARA TINTAS (TIPO: LÍQUIDO|CORES: DIVERSAS)</t>
  </si>
  <si>
    <t>MATED-12340</t>
  </si>
  <si>
    <t>PIGMENTO PARA TINTAS (TIPO: PÓ|CORES: DIVERSAS)</t>
  </si>
  <si>
    <t>MATED-11980</t>
  </si>
  <si>
    <t>TINTA (TIPO: ACRÍLICA EMULSIONADA EM ÁGUA|APLICAÇÃO: SINALIZAÇÃO HORIZONTAL VIÁRIA|ACABAMENTO: FOSCO)</t>
  </si>
  <si>
    <t>MATED-11448</t>
  </si>
  <si>
    <t>TINTA (TIPO: ACRÍLICA PREMIUM|APLICAÇÃO: ALVENARIA, CONCRETO, GESSO E REBOCO|ACABAMENTO: FOSCO)</t>
  </si>
  <si>
    <t>MATED-11447</t>
  </si>
  <si>
    <t>TINTA (TIPO: ACRÍLICA PREMIUM|APLICAÇÃO: PISO|ACABAMENTO: FOSCO)</t>
  </si>
  <si>
    <t>MATED-11446</t>
  </si>
  <si>
    <t>TINTA (TIPO: BORRACHA CLORADA|APLICAÇÃO: CONCRETO E PISO|ACABAMENTO: SEMIBRILHO)</t>
  </si>
  <si>
    <t>MATED-11457</t>
  </si>
  <si>
    <t>TINTA (TIPO: EPÓXI PREMIUM|APLICAÇÃO: ALVENARIA, CERÂMICA, MADEIRA, METAIS E PISO|ACABAMENTO: BRILHANTE)</t>
  </si>
  <si>
    <t>MATED-11444</t>
  </si>
  <si>
    <t>TINTA (TIPO: ESMALTE SINTÉTICO PREMIUM|APLICAÇÃO: MADEIRA, METAIS E PVC|ACABAMENTO: ACETINADO)</t>
  </si>
  <si>
    <t>MATED-11450</t>
  </si>
  <si>
    <t>TINTA (TIPO: ESMALTE SINTÉTICO PREMIUM|APLICAÇÃO: MADEIRA, METAIS E PVC|ACABAMENTO: FOSCO)</t>
  </si>
  <si>
    <t>MATED-11449</t>
  </si>
  <si>
    <t>TINTA (TIPO: LÁTEX PVA PREMIUM|APLICAÇÃO: ALVENARIA, CONCRETO, GESSO E REBOCO|ACABAMENTO: FOSCO)</t>
  </si>
  <si>
    <t>MATED-13077</t>
  </si>
  <si>
    <t>CAMPAINHA (SOM: CIGARRA|TIPO: EMBUTIR|DIMENSÃO: 2"X4"|TENSÃO: 127V OU 220V|ACESSÓRIOS: INCLUSO)</t>
  </si>
  <si>
    <t>MATED-12985</t>
  </si>
  <si>
    <t>CAMPAINHA (SOM: CIGARRA|TIPO: SOBREPOR|LARGURA OU DIÂMETRO*: 4CM|TENSÃO: 127V OU 220V|ACESSÓRIOS: INCLUSO)*VALORES REFERENCIAIS APROXIMADOS</t>
  </si>
  <si>
    <t>MATED-15608</t>
  </si>
  <si>
    <t>MÓDULO CEGO (PLACA E SUPORTE: NÃO INCLUSO)</t>
  </si>
  <si>
    <t>MATED-15609</t>
  </si>
  <si>
    <t>MÓDULO COM FURO PARA SAÍDA (DIÂMETRO FURO: 10MM|APLICAÇÃO: SAÍDA DE FIOS|PLACA E SUPORTE: NÃO INCLUSO)</t>
  </si>
  <si>
    <t>MATED-15607</t>
  </si>
  <si>
    <t>MÓDULO PARA ANTENA (CONECTOR: COAXIAL 75 OHMS|MATERIAL: PLÁSTICO|PLACA E SUPORTE: NÃO INCLUSO)</t>
  </si>
  <si>
    <t>MATED-15604</t>
  </si>
  <si>
    <t>MÓDULO PARA DADOS/TELEFONIA (CONECTOR: RJ11|QUANTIDADE DE VIAS: 2|MATERIAL: PLÁSTICO|PLACA E SUPORTE: NÃO INCLUSO)</t>
  </si>
  <si>
    <t>MATED-15605</t>
  </si>
  <si>
    <t>MÓDULO PARA DADOS/TELEFONIA (CONECTOR: RJ45 CAT.5|QUANTIDADE DE VIAS: 8|MATERIAL: PLÁSTICO|PLACA E SUPORTE: NÃO INCLUSO)</t>
  </si>
  <si>
    <t>MATED-15606</t>
  </si>
  <si>
    <t>MÓDULO PARA DADOS/TELEFONIA (CONECTOR: RJ45 CAT.6|QUANTIDADE DE VIAS: 8|MATERIAL: PLÁSTICO|PLACA E SUPORTE: NÃO INCLUSO)</t>
  </si>
  <si>
    <t>MATED-12097</t>
  </si>
  <si>
    <t>TOMADA DE REDE (TIPO: LÓGICA|CONECTOR: RJ45|APLICAÇÃO: CANALETA SISTEMA "X" OU EQUIVALENTE|LINHA: SOBREPOR|CAIXA: INCLUSO|SUPORTES E ACESSÓRIOS: INCLUSO)</t>
  </si>
  <si>
    <t>MATED-17901</t>
  </si>
  <si>
    <t>MÓDULO INTERRUPTOR COM SUPORTE (TIPO: PARALELO|CORRENTE: 10A|TENSÃO: 250V|MATERIAL: TERMOPLÁSTICO|REFERÊNCIA: 1001 SILENTOQUE, BLANC FAME OU EQUIVALENTE)</t>
  </si>
  <si>
    <t>MATED-17900</t>
  </si>
  <si>
    <t>MÓDULO INTERRUPTOR COM SUPORTE (TIPO: SIMPLES|CORRENTE: 10A|TENSÃO: 250V|MATERIAL: TERMOPLÁSTICO|REFERÊNCIA: 1000 SILENTOQUE, BLANC FAME OU EQUIVALENTE)</t>
  </si>
  <si>
    <t>MATED-15724</t>
  </si>
  <si>
    <t>MÓDULO INTERRUPTOR (TIPO: BIPOLAR SIMPLES|CORRENTE: 10A|TENSÃO: 250V|MATERIAL: TERMOPLÁSTICO|PLACA E SUPORTE: NÃO INCLUSO)</t>
  </si>
  <si>
    <t>MATED-15711</t>
  </si>
  <si>
    <t>MÓDULO INTERRUPTOR (TIPO: INTERMEDIÁRIO|CORRENTE: 10A|TENSÃO: 250V|MATERIAL: TERMOPLÁSTICO|PLACA E SUPORTE: NÃO INCLUSO)</t>
  </si>
  <si>
    <t>MATED-15599</t>
  </si>
  <si>
    <t>MÓDULO INTERRUPTOR (TIPO: PARALELO|CORRENTE: 10A|TENSÃO: 250V|MATERIAL: TERMOPLÁSTICO|PLACA E SUPORTE: NÃO INCLUSO)</t>
  </si>
  <si>
    <t>MATED-15598</t>
  </si>
  <si>
    <t>MÓDULO INTERRUPTOR (TIPO: SIMPLES|CORRENTE: 10A|TENSÃO: 250V|MATERIAL: TERMOPLÁSTICO|PLACA E SUPORTE: NÃO INCLUSO)</t>
  </si>
  <si>
    <t>MATED-15600</t>
  </si>
  <si>
    <t>MÓDULO PULSADOR CAMPAINHA (CORRENTE: 10A|TENSÃO: 250V|MATERIAL: TERMOPLÁSTICO|PLACA E SUPORTE: NÃO INCLUSO)</t>
  </si>
  <si>
    <t>MATED-17898</t>
  </si>
  <si>
    <t>MÓDULO TOMADA COM SUPORTE (PÓLOS: 2P+T|CORRENTE: 10A|TENSÃO: 250V|MATERIAL: TERMOPLÁSTICO|REFERÊNCIA: 054328 SILENTOQUE, BLANC FAME OU EQUIVALENTE)</t>
  </si>
  <si>
    <t>MATED-17899</t>
  </si>
  <si>
    <t>MÓDULO TOMADA COM SUPORTE (PÓLOS: 2P+T|CORRENTE: 20A|TENSÃO: 250V|MATERIAL: TERMOPLÁSTICO|REFERÊNCIA: 054333 SILENTOQUE, BLANC FAME OU EQUIVALENTE)</t>
  </si>
  <si>
    <t>MATED-15725</t>
  </si>
  <si>
    <t>MÓDULO TOMADA (COR:VERMELHA|PÓLOS: 2P+T|CORRENTE: 20A|TENSÃO: 250V|MATERIAL: TERMOPLÁSTICO|PLACA E SUPORTE: NÃO INCLUSO)</t>
  </si>
  <si>
    <t>MATED-15601</t>
  </si>
  <si>
    <t>MÓDULO TOMADA (PÓLOS: 2P+T|CORRENTE: 10A|TENSÃO: 250V|MATERIAL: TERMOPLÁSTICO|PLACA E SUPORTE: NÃO INCLUSO)</t>
  </si>
  <si>
    <t>MATED-15602</t>
  </si>
  <si>
    <t>MÓDULO TOMADA (PÓLOS: 2P+T|CORRENTE: 20A|TENSÃO: 250V|MATERIAL: TERMOPLÁSTICO|PLACA E SUPORTE: NÃO INCLUSO)</t>
  </si>
  <si>
    <t>MATED-15603</t>
  </si>
  <si>
    <t>MÓDULO TOMADA USB (CORRENTE SAÍDA USB: 1A|QUANTIDADE DE SAÍDA USB: 1|TENSÃO: BIVOLT|MATERIAL: TERMOPLÁSTICO|PLACA E SUPORTE: NÃO INCLUSO)</t>
  </si>
  <si>
    <t>MATED-11927</t>
  </si>
  <si>
    <t>PLACA PARA SUPORTE (TIPO DA PLACA: 3"X3"|QUANTIDADE DE MÓDULOS: CEGA|MATERIAL: PLÁSTICO|SUPORTE: NÃO INCLUSO|FORMATO: REDONDO)</t>
  </si>
  <si>
    <t>MATED-15610</t>
  </si>
  <si>
    <t>PLACA PARA SUPORTE (TIPO DA PLACA: 4"X2"|QUANTIDADE DE MÓDULOS: CEGA|MATERIAL: PLÁSTICO|SUPORTE: NÃO INCLUSO)</t>
  </si>
  <si>
    <t>MATED-15612</t>
  </si>
  <si>
    <t>PLACA PARA SUPORTE (TIPO DA PLACA: 4"X2"|QUANTIDADE DE MÓDULOS: 1 MÓDULO|MATERIAL: PLÁSTICO|SUPORTE: NÃO INCLUSO)</t>
  </si>
  <si>
    <t>MATED-15617</t>
  </si>
  <si>
    <t>PLACA PARA SUPORTE (TIPO DA PLACA: 4"X2"|QUANTIDADE DE MÓDULOS: 2 MÓDULOS|MATERIAL: PLÁSTICO|SUPORTE: NÃO INCLUSO)</t>
  </si>
  <si>
    <t>MATED-15613</t>
  </si>
  <si>
    <t>PLACA PARA SUPORTE (TIPO DA PLACA: 4"X2"|QUANTIDADE DE MÓDULOS: 3 MÓDULOS|MATERIAL: PLÁSTICO|SUPORTE: NÃO INCLUSO)</t>
  </si>
  <si>
    <t>MATED-15611</t>
  </si>
  <si>
    <t>PLACA PARA SUPORTE (TIPO DA PLACA: 4"X4"|QUANTIDADE DE MÓDULOS: CEGA|MATERIAL: PLÁSTICO|SUPORTE: NÃO INCLUSO)</t>
  </si>
  <si>
    <t>MATED-15614</t>
  </si>
  <si>
    <t>PLACA PARA SUPORTE (TIPO DA PLACA: 4"X4"|QUANTIDADE DE MÓDULOS: 2 MÓDULOS|MATERIAL: PLÁSTICO|SUPORTE: NÃO INCLUSO)</t>
  </si>
  <si>
    <t>MATED-15615</t>
  </si>
  <si>
    <t>PLACA PARA SUPORTE (TIPO DA PLACA: 4"X4"|QUANTIDADE DE MÓDULOS: 4 MÓDULOS|MATERIAL: PLÁSTICO|SUPORTE: NÃO INCLUSO)</t>
  </si>
  <si>
    <t>MATED-15616</t>
  </si>
  <si>
    <t>PLACA PARA SUPORTE (TIPO DA PLACA: 4"X4"|QUANTIDADE DE MÓDULOS: 6 MÓDULOS|MATERIAL: PLÁSTICO|SUPORTE: NÃO INCLUSO)</t>
  </si>
  <si>
    <t>MATED-15597</t>
  </si>
  <si>
    <t>SUPORTE PARA PLACA (TIPO DA PLACA: 4"X2"|QUANTIDADE DE MÓDULOS: 3 MÓDULOS|MATERIAL: PLÁSTICO|POSIÇÃO: VERTICAL OU HORIZONTAL|PARAFUSOS: INCLUÍDOS)</t>
  </si>
  <si>
    <t>MATED-15596</t>
  </si>
  <si>
    <t>SUPORTE PARA PLACA (TIPO DA PLACA: 4"X4"|QUANTIDADE DE MÓDULOS: 6 MÓDULOS|MATERIAL: PLÁSTICO|POSIÇÃO: VERTICAL OU HORIZONTAL|PARAFUSOS: INCLUÍDOS)</t>
  </si>
  <si>
    <t>MATED-14478</t>
  </si>
  <si>
    <t>BOIA PLÁSTICA PARA CAIXA DÁGUA (DIÂMETRO DA SEÇÃO: 1/2")</t>
  </si>
  <si>
    <t>MATED-11736</t>
  </si>
  <si>
    <t>BOIA PLÁSTICA PARA CAIXA DÁGUA (DIÂMETRO DA SEÇÃO: 3/4")</t>
  </si>
  <si>
    <t>MATED-11731</t>
  </si>
  <si>
    <t>AUTOMÁTICO DE CHAVE DE BOIA (APLICAÇÃO: REGULADOR DE NÍVEL|CAPACIDADE ELÉTRICA: 2CV EM 220V OU 1CV EM 110V|CORRENTE: 25A|COMPRIMENTO DO CABO: 1,5M)</t>
  </si>
  <si>
    <t>MATED-11725</t>
  </si>
  <si>
    <t>ENGATE FLEXÍVEL (MATERIAL: PVC|APLICAÇÃO: ENTRADA DE ÁGUA|COMPRIMENTO: 30CM|DIÂMETRO DA SEÇÃO: 1/2"[20MM])</t>
  </si>
  <si>
    <t>MATED-11746</t>
  </si>
  <si>
    <t>ENGATE FLEXÍVEL METÁLICO (APLICAÇÃO: ENTRADA DE ÁGUA|COMPRIMENTO: 30CM|DIÂMETRO DA SEÇÃO: 1/2"[20MM])</t>
  </si>
  <si>
    <t>MATED-12565</t>
  </si>
  <si>
    <t>ENGATE FLEXÍVEL METÁLICO (APLICAÇÃO: ENTRADA DE ÁGUA|COMPRIMENTO: 40CM|DIÂMETRO DA SEÇÃO: 1/2"[20MM])</t>
  </si>
  <si>
    <t>MATED-11738</t>
  </si>
  <si>
    <t>TORNEIRA DE BOIA EM LATÃO E BOIA PLÁSTICA PARA CAIXA D ÁGUA (DIÂMETRO DA SEÇÃO: 1")</t>
  </si>
  <si>
    <t>MATED-11740</t>
  </si>
  <si>
    <t>TORNEIRA DE BOIA EM LATÃO E BOIA PLÁSTICA PARA CAIXA D ÁGUA (DIÂMETRO DA SEÇÃO: 1.1/2")</t>
  </si>
  <si>
    <t>MATED-11739</t>
  </si>
  <si>
    <t>TORNEIRA DE BOIA EM LATÃO E BOIA PLÁSTICA PARA CAIXA D ÁGUA (DIÂMETRO DA SEÇÃO: 1.1/4")</t>
  </si>
  <si>
    <t>MATED-12569</t>
  </si>
  <si>
    <t>TORNEIRA DE BOIA EM LATÃO E BOIA PLÁSTICA PARA CAIXA D ÁGUA (DIÂMETRO DA SEÇÃO: 1/2")</t>
  </si>
  <si>
    <t>MATED-11741</t>
  </si>
  <si>
    <t>TORNEIRA DE BOIA EM LATÃO E BOIA PLÁSTICA PARA CAIXA D ÁGUA (DIÂMETRO DA SEÇÃO: 2")</t>
  </si>
  <si>
    <t>MATED-11737</t>
  </si>
  <si>
    <t>TORNEIRA DE BOIA EM LATÃO E BOIA PLÁSTICA PARA CAIXA D ÁGUA (DIÂMETRO DA SEÇÃO: 3/4")</t>
  </si>
  <si>
    <t>MATED-29151</t>
  </si>
  <si>
    <t>TORNEIRA METÁLICA ANTIVANDALISMO (APLICAÇÃO: LAVATÓRIO|BICO: LISO|ABERTURA: PRESSÃO|ACABAMENTO: CROMADO|BITOLA: 3/4"|INSTALAÇÃO: PAREDE|REFERÊNCIA: 1176.C)</t>
  </si>
  <si>
    <t>MATED-29991</t>
  </si>
  <si>
    <t>TORNEIRA METÁLICA (APLICAÇÃO: BEBEDOURO INDUSTRIAL OU LINHA ESCOLAR|BICO: LISO|ABERTURA: PRESSÃO|ACABAMENTO: CROMADO|BITOLA: 1/2"|INSTALAÇÃO: PAREDE|REFERÊNCIA: BEBEDOURO)</t>
  </si>
  <si>
    <t>MATED-12191</t>
  </si>
  <si>
    <t>TORNEIRA METÁLICA (APLICAÇÃO: JARDIM|BICO: ROSCA|ABERTURA: 1/2 VOLTA|ACABAMENTO: CROMADO|BITOLA: 1/2"|INSTALAÇÃO: PAREDE|REFERÊNCIA: 1130)</t>
  </si>
  <si>
    <t>MATED-22768</t>
  </si>
  <si>
    <t>TORNEIRA METÁLICA (APLICAÇÃO: LAVATÓRIO|BICO: AREJADOR|ABERTURA: ALAVANCA COTOVELO 1/4 DE VOLTA|ACABAMENTO: CROMADO|BITOLA: 1/2"|INSTALAÇÃO: MESA|REFERÊNCIA: CLÍNICA HOSPITALAR)</t>
  </si>
  <si>
    <t>MATED-22767</t>
  </si>
  <si>
    <t>TORNEIRA METÁLICA (APLICAÇÃO: LAVATÓRIO|BICO: AREJADOR|ABERTURA: ALAVANCA COTOVELO 1/4 DE VOLTA|ACABAMENTO: CROMADO|BITOLA: 1/2"|INSTALAÇÃO: PAREDE|REFERÊNCIA: CLÍNICA HOSPITALAR)</t>
  </si>
  <si>
    <t>MATED-12196</t>
  </si>
  <si>
    <t>TORNEIRA METÁLICA (APLICAÇÃO: TANQUE|BICO: ROSCA|ABERTURA: 1/2 VOLTA|ACABAMENTO: CROMADO|BITOLA: 1/2" OU 3/4"|INSTALAÇÃO: PAREDE|REFERÊNCIA: 1153)</t>
  </si>
  <si>
    <t>MATED-12193</t>
  </si>
  <si>
    <t>TORNEIRA METÁLICA (APLICAÇÃO: USO GERAL |BICO: AREJADOR|ABERTURA: 1/2 VOLTA|ACABAMENTO: CROMADO|BITOLA: 1/2"|INSTALAÇÃO: PAREDE|REFERÊNCIA: 1154)</t>
  </si>
  <si>
    <t>MATED-22772</t>
  </si>
  <si>
    <t>TORNEIRA METÁLICA CURTA (APLICAÇÃO: BEBEDOURO/TANQUE|BICO: LISO|ABERTURA: 1/2 VOLTA|ACABAMENTO: CROMADO|BITOLA: 1/2" OU 3/4"|INSTALAÇÃO: PAREDE|REFERÊNCIA: 1152)</t>
  </si>
  <si>
    <t>MATED-12192</t>
  </si>
  <si>
    <t>TORNEIRA METÁLICA DE BICA ALTA MÓVEL (APLICAÇÃO: PIA|BICO: AREJADOR|ABERTURA: 1/4 DE VOLTA|ACABAMENTO: CROMADO|BITOLA: 1/2"|INSTALAÇÃO: MESA|REFERÊNCIA: 1167)</t>
  </si>
  <si>
    <t>MATED-12547</t>
  </si>
  <si>
    <t>TORNEIRA METÁLICA DE BICA ALTA MÓVEL (APLICAÇÃO: PIA|BICO: AREJADOR|ABERTURA: 1/4 DE VOLTA|ACABAMENTO: CROMADO|BITOLA: 1/2"|INSTALAÇÃO: PAREDE|REFERÊNCIA: 1168)</t>
  </si>
  <si>
    <t>MATED-12195</t>
  </si>
  <si>
    <t>TORNEIRA METÁLICA DE BICA BAIXA (APLICAÇÃO: LAVATÓRIO|BICO: AREJADOR|ABERTURA: 1/4 DE VOLTA|ACABAMENTO: CROMADO|BITOLA: 1/2"|INSTALAÇÃO: MESA|REFERÊNCIA: 1194)</t>
  </si>
  <si>
    <t>MATED-11742</t>
  </si>
  <si>
    <t>TORNEIRA METÁLICA DE BICA BAIXA PADRÃO POPULAR (APLICAÇÃO: LAVATÓRIO|BICO: AREJADOR|ABERTURA: 1/2 DE VOLTA|ACABAMENTO: CROMADO|BITOLA: 1/2" OU 3/4"|INSTALAÇÃO: MESA|REFERÊNCIA: 1193)</t>
  </si>
  <si>
    <t>MATED-12194</t>
  </si>
  <si>
    <t>TORNEIRA METÁLICA DE FECHAMENTO AUTOMÁTICO (APLICAÇÃO: LAVATÓRIO|BICO: AREJADOR|ABERTURA: PRESSÃO|ACABAMENTO: CROMADO|BITOLA: 1/2"|INSTALAÇÃO: MESA|REFERÊNCIA: 1170/1173)</t>
  </si>
  <si>
    <t>MATED-12548</t>
  </si>
  <si>
    <t>TORNEIRA METÁLICA LONGA (APLICAÇÃO: PIA|BICO: AREJADOR|ABERTURA: 1/4 DE VOLTA|ACABAMENTO: CROMADO|BITOLA: 1/2"|INSTALAÇÃO: PAREDE|REFERÊNCIA: 1159)</t>
  </si>
  <si>
    <t>MATED-12549</t>
  </si>
  <si>
    <t>TORNEIRA METÁLICA LONGA (APLICAÇÃO: PIA|BICO: LISO|ABERTURA: 1/4 DE VOLTA|ACABAMENTO: CROMADO|BITOLA: 1/2"|INSTALAÇÃO: PAREDE|REFERÊNCIA: 1158)</t>
  </si>
  <si>
    <t>MATED-32663</t>
  </si>
  <si>
    <t>TORNEIRA PLÁSTICA CURTA (APLICAÇÃO: TANQUE/JARDIM|BICO: ROSCA|ABERTURA: 1/2 VOLTA|ACABAMENTO: PLÁSTICO|BITOLA: 1/2" OU 3/4"|INSTALAÇÃO: PAREDE|REFERÊNCIA: 1128)</t>
  </si>
  <si>
    <t>MATED-14453</t>
  </si>
  <si>
    <t>TORNEIRA PLÁSTICA LONGA PARA TANQUE/PIA DE COZINHA SEM AREJADOR (ACABAMENTO: PLÁSTICO|DIÂMETRO: 1/2"|APLICAÇÃO: PAREDE|TAMANHO: 15CM|REFERÊNCIA: 1158)</t>
  </si>
  <si>
    <t>MATED-11690</t>
  </si>
  <si>
    <t>TUBO CERÂMICO (TIPO: LISO|APLICAÇÃO: ESGOTO|DIÂMETRO DA SEÇÃO: 100MM)</t>
  </si>
  <si>
    <t>MATED-11691</t>
  </si>
  <si>
    <t>TUBO CERÂMICO (TIPO: LISO|APLICAÇÃO: ESGOTO|DIÂMETRO DA SEÇÃO: 150MM)</t>
  </si>
  <si>
    <t>MATED-11692</t>
  </si>
  <si>
    <t>TUBO CERÂMICO (TIPO: LISO|APLICAÇÃO: ESGOTO|DIÂMETRO DA SEÇÃO: 200MM)</t>
  </si>
  <si>
    <t>MATED-11693</t>
  </si>
  <si>
    <t>TUBO CERÂMICO (TIPO: LISO|APLICAÇÃO: ESGOTO|DIÂMETRO DA SEÇÃO: 250MM)</t>
  </si>
  <si>
    <t>MATED-11694</t>
  </si>
  <si>
    <t>TUBO CERÂMICO (TIPO: LISO|APLICAÇÃO: ESGOTO|DIÂMETRO DA SEÇÃO: 300MM)</t>
  </si>
  <si>
    <t>MATED-11667</t>
  </si>
  <si>
    <t>TUBO DE CPVC SOLDÁVEL (APLICAÇÃO: ÁGUA QUENTE|DIÂMETRO: 114MM)</t>
  </si>
  <si>
    <t>MATED-11659</t>
  </si>
  <si>
    <t>TUBO DE CPVC SOLDÁVEL (APLICAÇÃO: ÁGUA QUENTE|DIÂMETRO: 15MM)</t>
  </si>
  <si>
    <t>MATED-11660</t>
  </si>
  <si>
    <t>TUBO DE CPVC SOLDÁVEL (APLICAÇÃO: ÁGUA QUENTE|DIÂMETRO: 22MM)</t>
  </si>
  <si>
    <t>MATED-11661</t>
  </si>
  <si>
    <t>TUBO DE CPVC SOLDÁVEL (APLICAÇÃO: ÁGUA QUENTE|DIÂMETRO: 28MM)</t>
  </si>
  <si>
    <t>MATED-11662</t>
  </si>
  <si>
    <t>TUBO DE CPVC SOLDÁVEL (APLICAÇÃO: ÁGUA QUENTE|DIÂMETRO: 35MM)</t>
  </si>
  <si>
    <t>MATED-11663</t>
  </si>
  <si>
    <t>TUBO DE CPVC SOLDÁVEL (APLICAÇÃO: ÁGUA QUENTE|DIÂMETRO: 42MM)</t>
  </si>
  <si>
    <t>MATED-11664</t>
  </si>
  <si>
    <t>TUBO DE CPVC SOLDÁVEL (APLICAÇÃO: ÁGUA QUENTE|DIÂMETRO: 54MM)</t>
  </si>
  <si>
    <t>MATED-11665</t>
  </si>
  <si>
    <t>TUBO DE CPVC SOLDÁVEL (APLICAÇÃO: ÁGUA QUENTE|DIÂMETRO: 73MM)</t>
  </si>
  <si>
    <t>MATED-11666</t>
  </si>
  <si>
    <t>TUBO DE CPVC SOLDÁVEL (APLICAÇÃO: ÁGUA QUENTE|DIÂMETRO: 89MM)</t>
  </si>
  <si>
    <t>MATED-12970</t>
  </si>
  <si>
    <t>FILTRO TIPO "Y" (MATERIAL: BRONZE|ROSCA: NPT [CÔNICA]|DIÂMETRO: 1"|CLASSE: PN20)</t>
  </si>
  <si>
    <t>MATED-12968</t>
  </si>
  <si>
    <t>FILTRO TIPO "Y" (MATERIAL: BRONZE|ROSCA: NPT [CÔNICA]|DIÂMETRO: 1.1/2"|CLASSE: PN20)</t>
  </si>
  <si>
    <t>MATED-12969</t>
  </si>
  <si>
    <t>FILTRO TIPO "Y" (MATERIAL: BRONZE|ROSCA: NPT [CÔNICA]|DIÂMETRO: 1.1/4"|CLASSE: PN20)</t>
  </si>
  <si>
    <t>MATED-12972</t>
  </si>
  <si>
    <t>FILTRO TIPO "Y" (MATERIAL: BRONZE|ROSCA: NPT [CÔNICA]|DIÂMETRO: 1/2"|CLASSE: PN20)</t>
  </si>
  <si>
    <t>MATED-12967</t>
  </si>
  <si>
    <t>FILTRO TIPO "Y" (MATERIAL: BRONZE|ROSCA: NPT [CÔNICA]|DIÂMETRO: 2"|CLASSE: PN20)</t>
  </si>
  <si>
    <t>MATED-12971</t>
  </si>
  <si>
    <t>FILTRO TIPO "Y" (MATERIAL: BRONZE|ROSCA: NPT [CÔNICA]|DIÂMETRO: 3/4"|CLASSE: PN20)</t>
  </si>
  <si>
    <t>MATED-11632</t>
  </si>
  <si>
    <t>TUBO DE COBRE (CLASSE: A|COSTURA: SEM|TIPO: RÍGIDO|DIÂMETRO : 1.1/2"[42MM]/APLICAÇÃO: GÁS E ÁGUA QUENTE OU FRIA)</t>
  </si>
  <si>
    <t>MATED-11631</t>
  </si>
  <si>
    <t>TUBO DE COBRE (CLASSE: A|COSTURA: SEM|TIPO: RÍGIDO|DIÂMETRO : 1.1/4"[35MM]/APLICAÇÃO: GÁS E ÁGUA QUENTE OU FRIA)</t>
  </si>
  <si>
    <t>MATED-11628</t>
  </si>
  <si>
    <t>TUBO DE COBRE (CLASSE: A|COSTURA: SEM|TIPO: RÍGIDO|DIÂMETRO : 1/2"[15MM]/APLICAÇÃO: GÁS E ÁGUA QUENTE OU FRIA)</t>
  </si>
  <si>
    <t>MATED-11630</t>
  </si>
  <si>
    <t>TUBO DE COBRE (CLASSE: A|COSTURA: SEM|TIPO: RÍGIDO|DIÂMETRO : 1"[28MM]/APLICAÇÃO: GÁS E ÁGUA QUENTE OU FRIA)</t>
  </si>
  <si>
    <t>MATED-11634</t>
  </si>
  <si>
    <t>TUBO DE COBRE (CLASSE: A|COSTURA: SEM|TIPO: RÍGIDO|DIÂMETRO : 2.1/2"[66MM]/APLICAÇÃO: GÁS E ÁGUA QUENTE OU FRIA)</t>
  </si>
  <si>
    <t>MATED-11633</t>
  </si>
  <si>
    <t>TUBO DE COBRE (CLASSE: A|COSTURA: SEM|TIPO: RÍGIDO|DIÂMETRO : 2"[54MM]/APLICAÇÃO: GÁS E ÁGUA QUENTE OU FRIA)</t>
  </si>
  <si>
    <t>MATED-11629</t>
  </si>
  <si>
    <t>TUBO DE COBRE (CLASSE: A|COSTURA: SEM|TIPO: RÍGIDO|DIÂMETRO : 3/4"[22MM]/APLICAÇÃO: GÁS E ÁGUA QUENTE OU FRIA)</t>
  </si>
  <si>
    <t>MATED-11639</t>
  </si>
  <si>
    <t>TUBO DE COBRE (CLASSE: E|COSTURA: SEM|TIPO: RÍGIDO|DIÂMETRO : 1.1/2"[42MM]/APLICAÇÃO: ÁGUA QUENTE OU FRIA)</t>
  </si>
  <si>
    <t>MATED-11638</t>
  </si>
  <si>
    <t>TUBO DE COBRE (CLASSE: E|COSTURA: SEM|TIPO: RÍGIDO|DIÂMETRO : 1.1/4"[35MM]/APLICAÇÃO: ÁGUA QUENTE OU FRIA)</t>
  </si>
  <si>
    <t>MATED-11635</t>
  </si>
  <si>
    <t>TUBO DE COBRE (CLASSE: E|COSTURA: SEM|TIPO: RÍGIDO|DIÂMETRO : 1/2"[15MM]/APLICAÇÃO: ÁGUA QUENTE OU FRIA)</t>
  </si>
  <si>
    <t>MATED-11637</t>
  </si>
  <si>
    <t>TUBO DE COBRE (CLASSE: E|COSTURA: SEM|TIPO: RÍGIDO|DIÂMETRO : 1"[28MM]/APLICAÇÃO: ÁGUA QUENTE OU FRIA)</t>
  </si>
  <si>
    <t>MATED-11641</t>
  </si>
  <si>
    <t>TUBO DE COBRE (CLASSE: E|COSTURA: SEM|TIPO: RÍGIDO|DIÂMETRO : 2.1/2"[66MM]/APLICAÇÃO: ÁGUA QUENTE OU FRIA)</t>
  </si>
  <si>
    <t>MATED-11640</t>
  </si>
  <si>
    <t>TUBO DE COBRE (CLASSE: E|COSTURA: SEM|TIPO: RÍGIDO|DIÂMETRO : 2"[54MM]/APLICAÇÃO: ÁGUA QUENTE OU FRIA)</t>
  </si>
  <si>
    <t>MATED-11636</t>
  </si>
  <si>
    <t>TUBO DE COBRE (CLASSE: E|COSTURA: SEM|TIPO: RÍGIDO|DIÂMETRO : 3/4"[22MM]/APLICAÇÃO: ÁGUA QUENTE OU FRIA)</t>
  </si>
  <si>
    <t>MATED-11642</t>
  </si>
  <si>
    <t>TUBO DE COBRE (CLASSE: E|COSTURA: SEM|TIPO: RÍGIDO|DIÂMETRO : 3"[79MM]/APLICAÇÃO: ÁGUA QUENTE OU FRIA)</t>
  </si>
  <si>
    <t>MATED-11643</t>
  </si>
  <si>
    <t>TUBO DE COBRE (CLASSE: E|COSTURA: SEM|TIPO: RÍGIDO|DIÂMETRO : 4"[104MM]/APLICAÇÃO: ÁGUA QUENTE OU FRIA)</t>
  </si>
  <si>
    <t>MATED-11955</t>
  </si>
  <si>
    <t>DUTO CORRUGADO HELICOIDAL (TIPO: FLEXÍVEL|MATERIAL: POLIETILENO DE ALTA DENSIDADE [PEAD]|COR: PRETA|DIÂMETRO: 1.1/2")</t>
  </si>
  <si>
    <t>MATED-4159</t>
  </si>
  <si>
    <t>DUTO CORRUGADO HELICOIDAL (TIPO: FLEXÍVEL|MATERIAL: POLIETILENO DE ALTA DENSIDADE [PEAD]|COR: PRETA|DIÂMETRO: 1.1/4")</t>
  </si>
  <si>
    <t>MATED-11956</t>
  </si>
  <si>
    <t>DUTO CORRUGADO HELICOIDAL (TIPO: FLEXÍVEL|MATERIAL: POLIETILENO DE ALTA DENSIDADE [PEAD]|COR: PRETA|DIÂMETRO: 2")</t>
  </si>
  <si>
    <t>MATED-11957</t>
  </si>
  <si>
    <t>DUTO CORRUGADO HELICOIDAL (TIPO: FLEXÍVEL|MATERIAL: POLIETILENO DE ALTA DENSIDADE [PEAD]|COR: PRETA|DIÂMETRO: 3")</t>
  </si>
  <si>
    <t>MATED-11958</t>
  </si>
  <si>
    <t>DUTO CORRUGADO HELICOIDAL (TIPO: FLEXÍVEL|MATERIAL: POLIETILENO DE ALTA DENSIDADE [PEAD]|COR: PRETA|DIÂMETRO: 4")</t>
  </si>
  <si>
    <t>MATED-11959</t>
  </si>
  <si>
    <t>DUTO CORRUGADO HELICOIDAL (TIPO: FLEXÍVEL|MATERIAL: POLIETILENO DE ALTA DENSIDADE [PEAD]|COR: PRETA|DIÂMETRO: 5")</t>
  </si>
  <si>
    <t>MATED-11960</t>
  </si>
  <si>
    <t>DUTO CORRUGADO HELICOIDAL (TIPO: FLEXÍVEL|MATERIAL: POLIETILENO DE ALTA DENSIDADE [PEAD]|COR: PRETA|DIÂMETRO: 6")</t>
  </si>
  <si>
    <t>MATED-12217</t>
  </si>
  <si>
    <t>ELETRODUTO FLEXÍVEL (MATERIAL: PVC|DIÂMETRO DA SEÇÃO: 20MM)</t>
  </si>
  <si>
    <t>MATED-12225</t>
  </si>
  <si>
    <t>ELETRODUTO FLEXÍVEL (MATERIAL: PVC|DIÂMETRO DA SEÇÃO: 25MM)</t>
  </si>
  <si>
    <t>MATED-12215</t>
  </si>
  <si>
    <t>ELETRODUTO FLEXÍVEL (MATERIAL: PVC|DIÂMETRO DA SEÇÃO: 32MM)</t>
  </si>
  <si>
    <t>MATED-12996</t>
  </si>
  <si>
    <t>CAPS FORJADO DE SOLDA (MATERIAL: AÇO SCH-40 SEM COSTURA A234 WPB|BITOLA: 3/4")</t>
  </si>
  <si>
    <t>MATED-13002</t>
  </si>
  <si>
    <t>TAMPÃO (MATERIAL: FERRO FUNDIDO MALEÁVEL|ACABAMENTO: GALVANIZADO|DIÂMETRO: 1/2"[15MM]|ROSCA: NPT [CÔNICA]|CLASSE DE PRESSÃO: 300 LIBRAS|APLICAÇÃO USUAL: INSTALAÇÃO DE LÍQUIDOS, GASES E VAPORES)</t>
  </si>
  <si>
    <t>MATED-12301</t>
  </si>
  <si>
    <t>EM PROCESSO DE INATIVAÇÃO - TUBO AÇO PRETO SCH-40 D = 1/2" SEM COSTURA</t>
  </si>
  <si>
    <t>MATED-12495</t>
  </si>
  <si>
    <t>EM PROCESSO DE INATIVAÇÃO - TUBO AÇO PRETO SCH-40 D = 3/4" SEM COSTURA</t>
  </si>
  <si>
    <t>MATED-12300</t>
  </si>
  <si>
    <t>EM PROCESSO DE INATIVAÇÃO - TUBO AÇO PRETO SCH-40 D = 3/8" SEM COSTURA</t>
  </si>
  <si>
    <t>MATED-18268</t>
  </si>
  <si>
    <t>EM PROCESSO DE INATIVAÇÃO - TUBO DE AÇO CARBONO GALVANIZADO COM COSTURA (CLASSE: MÉDIA|DN: 40MM(1.1/2")|ESPESSURA: 3,35MM|PESO: 3,71KG/M)</t>
  </si>
  <si>
    <t>MATED-11579</t>
  </si>
  <si>
    <t>EM PROCESSO DE INATIVAÇÃO - TUBO DE AÇO CARBONO GALVANIZADO COM COSTURA (CLASSE: MÉDIA|DN: 50MM(2")|ESPESSURA: 3,75MM|PESO: 5,23KG/M)</t>
  </si>
  <si>
    <t>MATED-11580</t>
  </si>
  <si>
    <t>EM PROCESSO DE INATIVAÇÃO - TUBO DE AÇO CARBONO GALVANIZADO COM COSTURA (CLASSE: MÉDIA|DN: 80MM(3")|ESPESSURA: 4,00MM|PESO: 8,38KG/M)</t>
  </si>
  <si>
    <t>MATED-11581</t>
  </si>
  <si>
    <t>EM PROCESSO DE INATIVAÇÃO - TUBO DE AÇO GALVANIZADO SEM COSTURA LÍQUIDOS/GASES/VAPORES/CONDUCAO EM GERAL (DIÂMETRO DA SEÇÃO: 1/2 " / SCHEDULE: 40)</t>
  </si>
  <si>
    <t>MATED-27957</t>
  </si>
  <si>
    <t>TUBO DE AÇO (TIPO: CONDUÇÃO COM COSTURA|MATERIAL: AÇO GALVANIZADO|NORMA: NBR-5580)</t>
  </si>
  <si>
    <t>MATED-27956</t>
  </si>
  <si>
    <t>TUBO DE AÇO (TIPO: CONDUÇÃO COM COSTURA|MATERIAL: AÇO PRETO|NORMA: NBR-5580)</t>
  </si>
  <si>
    <t>MATED-27958</t>
  </si>
  <si>
    <t>TUBO DE AÇO (TIPO: CONDUÇÃO SEM COSTURA|MATERIAL: AÇO PRETO|NORMA: NBR-5590)</t>
  </si>
  <si>
    <t>MATED-7727</t>
  </si>
  <si>
    <t>ELETRODUTO FLEXÍVEL (MATERIAL: AÇO GALVANIZADO REVESTIDO EM PVC PRETO|DIÂMETRO DA SEÇÃO: 1")</t>
  </si>
  <si>
    <t>MATED-7740</t>
  </si>
  <si>
    <t>ELETRODUTO FLEXÍVEL (MATERIAL: AÇO GALVANIZADO REVESTIDO EM PVC PRETO|DIÂMETRO DA SEÇÃO: 1.1/2")</t>
  </si>
  <si>
    <t>MATED-7741</t>
  </si>
  <si>
    <t>ELETRODUTO FLEXÍVEL (MATERIAL: AÇO GALVANIZADO REVESTIDO EM PVC PRETO|DIÂMETRO DA SEÇÃO: 1.1/4")</t>
  </si>
  <si>
    <t>MATED-7742</t>
  </si>
  <si>
    <t>ELETRODUTO FLEXÍVEL (MATERIAL: AÇO GALVANIZADO REVESTIDO EM PVC PRETO|DIÂMETRO DA SEÇÃO: 2")</t>
  </si>
  <si>
    <t>MATED-7743</t>
  </si>
  <si>
    <t>ELETRODUTO FLEXÍVEL (MATERIAL: AÇO GALVANIZADO REVESTIDO EM PVC PRETO|DIÂMETRO DA SEÇÃO: 2.1/2")</t>
  </si>
  <si>
    <t>MATED-7745</t>
  </si>
  <si>
    <t>ELETRODUTO FLEXÍVEL (MATERIAL: AÇO GALVANIZADO REVESTIDO EM PVC PRETO|DIÂMETRO DA SEÇÃO: 3/4")</t>
  </si>
  <si>
    <t>MATED-12247</t>
  </si>
  <si>
    <t>ELETRODUTO RÍGIDO (MATERIAL: AÇO|TRATAMENTO: GALVANIZADO ELETROLÍTICO|SÉRIE: LEVE|DIÂMETRO: 1/2"[15MM]|ESPESSURA*: 0,5-0,6MM|MASSA LINEAR*: 0,3KG/M)*VALORES REFERENCIAIS APROXIMADOS</t>
  </si>
  <si>
    <t>MATED-12288</t>
  </si>
  <si>
    <t>ELETRODUTO RÍGIDO (MATERIAL: AÇO|TRATAMENTO: GALVANIZADO ELETROLÍTICO|SÉRIE: LEVE|DIÂMETRO: 1"[25MM]|ESPESSURA*: 0,5-0,6MM|MASSA LINEAR*: 0,48KG/M)*VALORES REFERENCIAIS APROXIMADOS</t>
  </si>
  <si>
    <t>MATED-12286</t>
  </si>
  <si>
    <t>ELETRODUTO RÍGIDO (MATERIAL: AÇO|TRATAMENTO: GALVANIZADO ELETROLÍTICO|SÉRIE: LEVE|DIÂMETRO: 3/4"[20MM]|ESPESSURA*: 0,5-0,6MM|MASSA LINEAR*: 0,38KG/M)*VALORES REFERENCIAIS APROXIMADOS</t>
  </si>
  <si>
    <t>MATED-12199</t>
  </si>
  <si>
    <t>ELETRODUTO RÍGIDO (MATERIAL: AÇO|TRATAMENTO: GALVANIZADO ELETROLÍTICO|SÉRIE: MÉDIO|DIÂMETRO: 1.1/2"[40MM]|ESPESSURA*: 0,8-0,9MM|MASSA LINEAR*: 1,06KG/M)*VALORES REFERENCIAIS APROXIMADOS</t>
  </si>
  <si>
    <t>MATED-12567</t>
  </si>
  <si>
    <t>ELETRODUTO RÍGIDO (MATERIAL: AÇO|TRATAMENTO: GALVANIZADO ELETROLÍTICO|SÉRIE: MÉDIO|DIÂMETRO: 1.1/4"[32MM]|ESPESSURA*: 0,8-0,9MM|MASSA LINEAR*: 0,92KG/M)*VALORES REFERENCIAIS APROXIMADOS</t>
  </si>
  <si>
    <t>MATED-12202</t>
  </si>
  <si>
    <t>ELETRODUTO RÍGIDO (MATERIAL: AÇO|TRATAMENTO: GALVANIZADO ELETROLÍTICO|SÉRIE: MÉDIO|DIÂMETRO: 2.1/2"[65MM]|ESPESSURA*: 0,8-0,9MM|MASSA LINEAR*: 2,29KG/M)*VALORES REFERENCIAIS APROXIMADOS</t>
  </si>
  <si>
    <t>MATED-12201</t>
  </si>
  <si>
    <t>ELETRODUTO RÍGIDO (MATERIAL: AÇO|TRATAMENTO: GALVANIZADO ELETROLÍTICO|SÉRIE: MÉDIO|DIÂMETRO: 2"[50MM]|ESPESSURA*: 0,8-0,9MM|MASSA LINEAR*: 1,32KG/M)*VALORES REFERENCIAIS APROXIMADOS</t>
  </si>
  <si>
    <t>MATED-12203</t>
  </si>
  <si>
    <t>ELETRODUTO RÍGIDO (MATERIAL: AÇO|TRATAMENTO: GALVANIZADO ELETROLÍTICO|SÉRIE: MÉDIO|DIÂMETRO: 3"[80MM]|ESPESSURA*: 1,2-1,25MM|MASSA LINEAR*: 2,7KG/M)*VALORES REFERENCIAIS APROXIMADOS</t>
  </si>
  <si>
    <t>MATED-12204</t>
  </si>
  <si>
    <t>ELETRODUTO RÍGIDO (MATERIAL: AÇO|TRATAMENTO: GALVANIZADO ELETROLÍTICO|SÉRIE: MÉDIO|DIÂMETRO: 4"[100MM]|ESPESSURA*: 1,2-1,25MM|MASSA LINEAR*: 4,26KG/M)*VALORES REFERENCIAIS APROXIMADOS</t>
  </si>
  <si>
    <t>MATED-12208</t>
  </si>
  <si>
    <t>ELETRODUTO RÍGIDO (MATERIAL: AÇO|TRATAMENTO: GALVANIZADO ELETROLÍTICO|SÉRIE: PESADO|DIÂMETRO: 1.1/2"[40MM]|ESPESSURA*: 1,95-2,25MM|MASSA LINEAR*: 2,51KG/M)*VALORES REFERENCIAIS APROXIMADOS</t>
  </si>
  <si>
    <t>MATED-26834</t>
  </si>
  <si>
    <t>ELETRODUTO RÍGIDO (MATERIAL: AÇO|TRATAMENTO: GALVANIZADO ELETROLÍTICO|SÉRIE: PESADO|DIÂMETRO: 1.1/4"[32MM]|ESPESSURA*: 1,95-2,0MM|MASSA LINEAR*: 2,02KG/M)*VALORES REFERENCIAIS APROXIMADOS</t>
  </si>
  <si>
    <t>MATED-12205</t>
  </si>
  <si>
    <t>ELETRODUTO RÍGIDO (MATERIAL: AÇO|TRATAMENTO: GALVANIZADO ELETROLÍTICO|SÉRIE: PESADO|DIÂMETRO: 1/2"[15MM]|ESPESSURA*: 1,5-1,55MM|MASSA LINEAR*: 0,72KG/M)*VALORES REFERENCIAIS APROXIMADOS</t>
  </si>
  <si>
    <t>MATED-12207</t>
  </si>
  <si>
    <t>ELETRODUTO RÍGIDO (MATERIAL: AÇO|TRATAMENTO: GALVANIZADO ELETROLÍTICO|SÉRIE: PESADO|DIÂMETRO: 1"[25MM]|ESPESSURA*: 1,5-1,55MM|MASSA LINEAR*: 1,17KG/M)*VALORES REFERENCIAIS APROXIMADOS</t>
  </si>
  <si>
    <t>MATED-12211</t>
  </si>
  <si>
    <t>ELETRODUTO RÍGIDO (MATERIAL: AÇO|TRATAMENTO: GALVANIZADO ELETROLÍTICO|SÉRIE: PESADO|DIÂMETRO: 2.1/2"[65MM]|ESPESSURA*: 2,3-2,65MM|MASSA LINEAR*: 4,78KG/M)*VALORES REFERENCIAIS APROXIMADOS</t>
  </si>
  <si>
    <t>MATED-12209</t>
  </si>
  <si>
    <t>ELETRODUTO RÍGIDO (MATERIAL: AÇO|TRATAMENTO: GALVANIZADO ELETROLÍTICO|SÉRIE: PESADO|DIÂMETRO: 2"[50MM]|ESPESSURA*: 1,95-2,25MM|MASSA LINEAR*: 3,23KG/M)*VALORES REFERENCIAIS APROXIMADOS</t>
  </si>
  <si>
    <t>MATED-12206</t>
  </si>
  <si>
    <t>ELETRODUTO RÍGIDO (MATERIAL: AÇO|TRATAMENTO: GALVANIZADO ELETROLÍTICO|SÉRIE: PESADO|DIÂMETRO: 3/4"[20MM]|ESPESSURA*: 1,5-1,55MM|MASSA LINEAR*: 0,92KG/M)*VALORES REFERENCIAIS APROXIMADOS</t>
  </si>
  <si>
    <t>MATED-12234</t>
  </si>
  <si>
    <t>ELETRODUTO RÍGIDO (MATERIAL: AÇO|TRATAMENTO: GALVANIZADO ELETROLÍTICO|SÉRIE: PESADO|DIÂMETRO: 3"[80MM]|ESPESSURA*: 2,3-2,65MM|MASSA LINEAR*: 5,6KG/M)*VALORES REFERENCIAIS APROXIMADOS</t>
  </si>
  <si>
    <t>MATED-12277</t>
  </si>
  <si>
    <t>ELETRODUTO RÍGIDO (MATERIAL: AÇO|TRATAMENTO: GALVANIZADO ELETROLÍTICO|SÉRIE: PESADO|DIÂMETRO: 4"[100MM]|ESPESSURA*: 2,3-2,65MM|MASSA LINEAR*: 7,35KG/M)*VALORES REFERENCIAIS APROXIMADOS</t>
  </si>
  <si>
    <t>MATED-11869</t>
  </si>
  <si>
    <t>DERIVAÇÃO PARA ELETRODUTO (TIPO: DUPLA|SAÍDA: LATERAL|APLICAÇÃO: PERFILADO|TRATAMENTO: PRÉ-ZINCADO|DIÂMETRO DA SEÇÃO: 3/4"|COMPRIMENTO: 120MM)</t>
  </si>
  <si>
    <t>MATED-11871</t>
  </si>
  <si>
    <t>DERIVAÇÃO PARA ELETRODUTO (TIPO: SIMPLES|SAÍDA: FINAL|APLICAÇÃO: PERFILADO|TRATAMENTO: PRÉ-ZINCADO|DIÂMETRO DA SEÇÃO: 3/4"|COMPRIMENTO: 38MM|ALTURA: 38MM)</t>
  </si>
  <si>
    <t>MATED-11870</t>
  </si>
  <si>
    <t>DERIVAÇÃO PARA ELETRODUTO (TIPO: SIMPLES|SAÍDA: LATERAL|APLICAÇÃO: PERFILADO|TRATAMENTO: PRÉ-ZINCADO|DIÂMETRO DA SEÇÃO: 3/4"|COMPRIMENTO: 120MM)</t>
  </si>
  <si>
    <t>MATED-11838</t>
  </si>
  <si>
    <t>ELETRODUTO RÍGIDO (MATERIAL: PVC|TIPO: ROSCÁVEL|DIÂMETRO: 1")</t>
  </si>
  <si>
    <t>MATED-11840</t>
  </si>
  <si>
    <t>ELETRODUTO RÍGIDO (MATERIAL: PVC|TIPO: ROSCÁVEL|DIÂMETRO: 1.1/2")</t>
  </si>
  <si>
    <t>MATED-11839</t>
  </si>
  <si>
    <t>ELETRODUTO RÍGIDO (MATERIAL: PVC|TIPO: ROSCÁVEL|DIÂMETRO: 1.1/4")</t>
  </si>
  <si>
    <t>MATED-11832</t>
  </si>
  <si>
    <t>ELETRODUTO RÍGIDO (MATERIAL: PVC|TIPO: ROSCÁVEL|DIÂMETRO: 1/2")</t>
  </si>
  <si>
    <t>MATED-11841</t>
  </si>
  <si>
    <t>ELETRODUTO RÍGIDO (MATERIAL: PVC|TIPO: ROSCÁVEL|DIÂMETRO: 2")</t>
  </si>
  <si>
    <t>MATED-11842</t>
  </si>
  <si>
    <t>ELETRODUTO RÍGIDO (MATERIAL: PVC|TIPO: ROSCÁVEL|DIÂMETRO: 2.1/2")</t>
  </si>
  <si>
    <t>MATED-11843</t>
  </si>
  <si>
    <t>ELETRODUTO RÍGIDO (MATERIAL: PVC|TIPO: ROSCÁVEL|DIÂMETRO: 3")</t>
  </si>
  <si>
    <t>MATED-11837</t>
  </si>
  <si>
    <t>ELETRODUTO RÍGIDO (MATERIAL: PVC|TIPO: ROSCÁVEL|DIÂMETRO: 3/4")</t>
  </si>
  <si>
    <t>MATED-11844</t>
  </si>
  <si>
    <t>ELETRODUTO RÍGIDO (MATERIAL: PVC|TIPO: ROSCÁVEL|DIÂMETRO: 4")</t>
  </si>
  <si>
    <t>MATED-11561</t>
  </si>
  <si>
    <t>TUBO DE POLIPROPILENO VERDE (DIÂMETRO DA SEÇÃO: 110MM|PRESSÃO NOMINAL: 1,2MPA)</t>
  </si>
  <si>
    <t>MATED-11560</t>
  </si>
  <si>
    <t>TUBO DE POLIPROPILENO VERDE (DIÂMETRO DA SEÇÃO: 110MM|PRESSÃO NOMINAL: 2,0MPA)</t>
  </si>
  <si>
    <t>MATED-11570</t>
  </si>
  <si>
    <t>TUBO DE POLIPROPILENO VERDE (DIÂMETRO DA SEÇÃO: 110MM|PRESSÃO NOMINAL: 2,5MPA)</t>
  </si>
  <si>
    <t>MATED-11553</t>
  </si>
  <si>
    <t>TUBO DE POLIPROPILENO VERDE (DIÂMETRO DA SEÇÃO: 25MM|PRESSÃO NOMINAL: 2,0MPA)</t>
  </si>
  <si>
    <t>MATED-11562</t>
  </si>
  <si>
    <t>TUBO DE POLIPROPILENO VERDE (DIÂMETRO DA SEÇÃO: 25MM|PRESSÃO NOMINAL: 2,5MPA)</t>
  </si>
  <si>
    <t>MATED-11575</t>
  </si>
  <si>
    <t>TUBO DE POLIPROPILENO VERDE (DIÂMETRO DA SEÇÃO: 32MM|PRESSÃO NOMINAL: 1,2MPA)</t>
  </si>
  <si>
    <t>MATED-11559</t>
  </si>
  <si>
    <t>TUBO DE POLIPROPILENO VERDE (DIÂMETRO DA SEÇÃO: 32MM|PRESSÃO NOMINAL: 2,0MPA)</t>
  </si>
  <si>
    <t>MATED-11563</t>
  </si>
  <si>
    <t>TUBO DE POLIPROPILENO VERDE (DIÂMETRO DA SEÇÃO: 32MM|PRESSÃO NOMINAL: 2,5MPA)</t>
  </si>
  <si>
    <t>MATED-11576</t>
  </si>
  <si>
    <t>TUBO DE POLIPROPILENO VERDE (DIÂMETRO DA SEÇÃO: 40MM|PRESSÃO NOMINAL: 1,2MPA)</t>
  </si>
  <si>
    <t>MATED-11564</t>
  </si>
  <si>
    <t>TUBO DE POLIPROPILENO VERDE (DIÂMETRO DA SEÇÃO: 40MM|PRESSÃO NOMINAL: 2,0MPA)</t>
  </si>
  <si>
    <t>MATED-11565</t>
  </si>
  <si>
    <t>TUBO DE POLIPROPILENO VERDE (DIÂMETRO DA SEÇÃO: 40MM|PRESSÃO NOMINAL: 2,5MPA)</t>
  </si>
  <si>
    <t>MATED-11577</t>
  </si>
  <si>
    <t>TUBO DE POLIPROPILENO VERDE (DIÂMETRO DA SEÇÃO: 50MM|PRESSÃO NOMINAL: 1,2MPA)</t>
  </si>
  <si>
    <t>MATED-11571</t>
  </si>
  <si>
    <t>TUBO DE POLIPROPILENO VERDE (DIÂMETRO DA SEÇÃO: 50MM|PRESSÃO NOMINAL: 2,0MPA)</t>
  </si>
  <si>
    <t>MATED-11566</t>
  </si>
  <si>
    <t>TUBO DE POLIPROPILENO VERDE (DIÂMETRO DA SEÇÃO: 50MM|PRESSÃO NOMINAL: 2,5MPA)</t>
  </si>
  <si>
    <t>MATED-11554</t>
  </si>
  <si>
    <t>TUBO DE POLIPROPILENO VERDE (DIÂMETRO DA SEÇÃO: 63MM|PRESSÃO NOMINAL: 1,2MPA)</t>
  </si>
  <si>
    <t>MATED-11572</t>
  </si>
  <si>
    <t>TUBO DE POLIPROPILENO VERDE (DIÂMETRO DA SEÇÃO: 63MM|PRESSÃO NOMINAL: 2,0MPA)</t>
  </si>
  <si>
    <t>MATED-11567</t>
  </si>
  <si>
    <t>TUBO DE POLIPROPILENO VERDE (DIÂMETRO DA SEÇÃO: 63MM|PRESSÃO NOMINAL: 2,5MPA)</t>
  </si>
  <si>
    <t>MATED-11555</t>
  </si>
  <si>
    <t>TUBO DE POLIPROPILENO VERDE (DIÂMETRO DA SEÇÃO: 75MM|PRESSÃO NOMINAL: 1,2MPA)</t>
  </si>
  <si>
    <t>MATED-11573</t>
  </si>
  <si>
    <t>TUBO DE POLIPROPILENO VERDE (DIÂMETRO DA SEÇÃO: 75MM|PRESSÃO NOMINAL: 2,0MPA)</t>
  </si>
  <si>
    <t>MATED-11568</t>
  </si>
  <si>
    <t>TUBO DE POLIPROPILENO VERDE (DIÂMETRO DA SEÇÃO: 75MM|PRESSÃO NOMINAL: 2,5MPA)</t>
  </si>
  <si>
    <t>MATED-11556</t>
  </si>
  <si>
    <t>TUBO DE POLIPROPILENO VERDE (DIÂMETRO DA SEÇÃO: 90MM|PRESSÃO NOMINAL: 1,2MPA)</t>
  </si>
  <si>
    <t>MATED-11574</t>
  </si>
  <si>
    <t>TUBO DE POLIPROPILENO VERDE (DIÂMETRO DA SEÇÃO: 90MM|PRESSÃO NOMINAL: 2,0MPA)</t>
  </si>
  <si>
    <t>MATED-11569</t>
  </si>
  <si>
    <t>TUBO DE POLIPROPILENO VERDE (DIÂMETRO DA SEÇÃO: 90MM|PRESSÃO NOMINAL: 2,5MPA)</t>
  </si>
  <si>
    <t>MATED-11668</t>
  </si>
  <si>
    <t>TUBO DE POLIETILENO RETICULADO FLEXÍVEL (PEX), (DIÂMETRO: 16MM|NORMA: NBR 15939)</t>
  </si>
  <si>
    <t>MATED-11669</t>
  </si>
  <si>
    <t>TUBO DE POLIETILENO RETICULADO FLEXÍVEL (PEX), (DIÂMETRO: 20MM|NORMA: NBR 15939)</t>
  </si>
  <si>
    <t>MATED-11670</t>
  </si>
  <si>
    <t>TUBO DE POLIETILENO RETICULADO FLEXÍVEL (PEX), (DIÂMETRO: 25MM|NORMA: NBR 15939)</t>
  </si>
  <si>
    <t>MATED-11671</t>
  </si>
  <si>
    <t>TUBO DE POLIETILENO RETICULADO FLEXÍVEL (PEX), (DIÂMETRO: 32MM|NORMA: NBR 15939)</t>
  </si>
  <si>
    <t>MATED-11705</t>
  </si>
  <si>
    <t>ANEL DE VEDAÇÃO PARA SAÍDA DE VASO SANITÁRIO COM GUIA (DIÂMETRO DA SEÇÃO: 100MM)</t>
  </si>
  <si>
    <t>MATED-11710</t>
  </si>
  <si>
    <t>BOLSA DE LIGAÇÃO DE BORRACHA PARA VASO SANTÁRIO (DIÂMETRO DA SEÇÃO: 1.1/2")</t>
  </si>
  <si>
    <t>MATED-14469</t>
  </si>
  <si>
    <t>BUCHA DE REDUÇÃO LONGA PBV DE PVC BRANCO PARA ESGOTO SÉRIE NORMAL (DIÂMETRO DE ENTRADA: 50MM|DIÂMETRO DE SAÍDA: 40MM)</t>
  </si>
  <si>
    <t>MATED-12183</t>
  </si>
  <si>
    <t>COBRE BOLSA CROMADA PARA VASO</t>
  </si>
  <si>
    <t>MATED-14471</t>
  </si>
  <si>
    <t>JOELHO 45º PBV DE PVC BRANCO PARA ESGOTO SÉRIE NORMAL (DIÂMETRO: 100MM)</t>
  </si>
  <si>
    <t>MATED-14466</t>
  </si>
  <si>
    <t>JOELHO 45º PBV DE PVC BRANCO PARA ESGOTO SÉRIE NORMAL (DIÂMETRO: 40MM)</t>
  </si>
  <si>
    <t>MATED-11678</t>
  </si>
  <si>
    <t>JOELHO 90° PB SOLDÁVEL DE PVC BRANCO PARA ESGOTO SÉRIE NORMAL (DIÂMETRO DA SEÇÃO: 40MM)</t>
  </si>
  <si>
    <t>MATED-11679</t>
  </si>
  <si>
    <t>JOELHO 90º PBV DE PVC BRANCO PARA ESGOTO SÉRIE NORMAL (DIÂMETRO: 100MM)</t>
  </si>
  <si>
    <t>MATED-14472</t>
  </si>
  <si>
    <t>JUNÇÃO SIMPLES PBV DE PVC BRANCO PARA ESGOTO SÉRIE NORMAL (DIÂMETRO DE ENTRADA: 100MM|DIÂMETRO DE SAÍDA: 100MM)</t>
  </si>
  <si>
    <t>MATED-14470</t>
  </si>
  <si>
    <t>JUNÇÃO SIMPLES PBV DE PVC BRANCO PARA ESGOTO SÉRIE NORMAL (DIÂMETRO DE ENTRADA: 100MM|DIÂMETRO DE SAÍDA: 50MM)</t>
  </si>
  <si>
    <t>MATED-14468</t>
  </si>
  <si>
    <t>JUNÇÃO SIMPLES PBV DE PVC BRANCO PARA ESGOTO SÉRIE NORMAL (DIÂMETRO DE ENTRADA: 50MM|DIÂMETRO DE SAÍDA: 50MM)</t>
  </si>
  <si>
    <t>MATED-13014</t>
  </si>
  <si>
    <t>MITRA DE PVC/TERMINAL DE VENTILAÇÃO (BITOLA: 75 MM)</t>
  </si>
  <si>
    <t>MATED-11681</t>
  </si>
  <si>
    <t>REDUÇÃO EXCÊNTRICA PBV DE PVC BRANCO PARA ESGOTO SÉRIE NORMAL (DIÂMETRO DE ENTRADA: 100MM|DIÂMETRO DE SAÍDA: 50MM)</t>
  </si>
  <si>
    <t>MATED-14467</t>
  </si>
  <si>
    <t>TÊ PBV DE PVC BRANCO PARA ESGOTO SÉRIE NORMAL (DIÂMETRO DE ENTRADA: 50MM|DIÂMETRO DE SAÍDA: 50MM)</t>
  </si>
  <si>
    <t>MATED-14544</t>
  </si>
  <si>
    <t>TÊ 90º DE PBV DE PVC BRANCO PARA ESGOTO SÉRIE NORMAL (DIÂMETRO DE ENTRADA: 100MM|DIÂMETRO DE SAÍDA: 100MM)</t>
  </si>
  <si>
    <t>MATED-11682</t>
  </si>
  <si>
    <t>TÊ 90º DE REDUÇÃO PBV DE PVC BRANCO PARA ESGOTO SÉRIE NORMAL (DIÂMETRO DE ENTRADA: 100MM|DIÂMETRO DE SAÍDA: 50MM)</t>
  </si>
  <si>
    <t>MATED-11493</t>
  </si>
  <si>
    <t>TUBO DE LIGAÇÃO PARA BACIA SANITÁRIA (MATERIAL: LATÃO|ACABAMENTO: CROMADO|COMPRIMENTO: 200MM|DIÂMETRO DA SEÇÃO: 1.1/2"|CANOPLA: INCLUSO|SPUD: INCLUSO)</t>
  </si>
  <si>
    <t>MATED-11492</t>
  </si>
  <si>
    <t>TUBO DE LIGAÇÃO PARA BACIA SANITÁRIA (MATERIAL: LATÃO|ACABAMENTO: CROMADO|COMPRIMENTO: 250MM|DIÂMETRO DA SEÇÃO: 1.1/2"|CANOPLA: INCLUSO|SPUD: INCLUSO)</t>
  </si>
  <si>
    <t>MATED-27712</t>
  </si>
  <si>
    <t>TUBO DE LIGAÇÃO PARA BACIA SANITÁRIA (MATERIAL: PVC|ACABAMENTO: CROMADO|COMPRIMENTO: 250MM|DIÂMETRO DA SEÇÃO: 1.1/2"|CANOPLA: INCLUSO|SPUD: INCLUSO)</t>
  </si>
  <si>
    <t>MATED-11700</t>
  </si>
  <si>
    <t>TUBO DE PVC PARA DESCARGA COM JOELHO AZUL (DIÂMETRO: 1.1/2")</t>
  </si>
  <si>
    <t>MATED-12197</t>
  </si>
  <si>
    <t>TUBO LONGO DE DESCIDA PARA CAIXA DE DESCARGA SOBREPOR (DIÂMETRO DA SEÇÃO: 40MM 1.1/2"/COMPRIMENTO 160CM)</t>
  </si>
  <si>
    <t>MATED-27281</t>
  </si>
  <si>
    <t>LUVA DE CORRER PVC OCRE COM JUNTA ELÁSTICA, PARA ESGOTO PREDIAL (DIÂMETRO DA SEÇÃO: 100MM)</t>
  </si>
  <si>
    <t>MATED-11644</t>
  </si>
  <si>
    <t>TUBO COLETOR LISO PBV DE PVC OCRE PARA ESGOTO COM SISTEMA JUNTA ELÁSTICA INTEGRADA (JEI) (DIÂMETRO DA SEÇÃO: 100MM)</t>
  </si>
  <si>
    <t>MATED-11645</t>
  </si>
  <si>
    <t>TUBO COLETOR LISO PBV DE PVC OCRE PARA ESGOTO COM SISTEMA JUNTA ELÁSTICA INTEGRADA (JEI) (DIÂMETRO DA SEÇÃO: 150MM)</t>
  </si>
  <si>
    <t>MATED-11646</t>
  </si>
  <si>
    <t>TUBO COLETOR LISO PBV DE PVC OCRE PARA ESGOTO COM SISTEMA JUNTA ELÁSTICA INTEGRADA (JEI) (DIÂMETRO DA SEÇÃO: 200MM)</t>
  </si>
  <si>
    <t>MATED-11647</t>
  </si>
  <si>
    <t>TUBO COLETOR LISO PBV DE PVC OCRE PARA ESGOTO COM SISTEMA JUNTA ELÁSTICA INTEGRADA (JEI) (DIÂMETRO DA SEÇÃO: 250MM)</t>
  </si>
  <si>
    <t>MATED-11648</t>
  </si>
  <si>
    <t>TUBO COLETOR LISO PBV DE PVC OCRE PARA ESGOTO COM SISTEMA JUNTA ELÁSTICA INTEGRADA (JEI) (DIÂMETRO DA SEÇÃO: 300MM)</t>
  </si>
  <si>
    <t>MATED-11649</t>
  </si>
  <si>
    <t>TUBO COLETOR LISO PBV DE PVC OCRE PARA ESGOTO COM SISTEMA JUNTA ELÁSTICA INTEGRADA (JEI) (DIÂMETRO DA SEÇÃO: 350MM)</t>
  </si>
  <si>
    <t>MATED-11650</t>
  </si>
  <si>
    <t>TUBO COLETOR LISO PBV DE PVC OCRE PARA ESGOTO COM SISTEMA JUNTA ELÁSTICA INTEGRADA (JEI) (DIÂMETRO DA SEÇÃO: 400MM)</t>
  </si>
  <si>
    <t>MATED-11683</t>
  </si>
  <si>
    <t>TUBO PB DE PVC BRANCO PARA ESGOTO SERIE NORMAL (DIÂMETRO DA SEÇÃO: 40MM)</t>
  </si>
  <si>
    <t>MATED-11685</t>
  </si>
  <si>
    <t>TUBO PBV DE PVC BRANCO PARA ESGOTO SERIE NORMAL (DIÂMETRO DA SEÇÃO: 100MM)</t>
  </si>
  <si>
    <t>MATED-11687</t>
  </si>
  <si>
    <t>TUBO PBV DE PVC BRANCO PARA ESGOTO SERIE NORMAL (DIÂMETRO DA SEÇÃO: 150MM)</t>
  </si>
  <si>
    <t>MATED-12473</t>
  </si>
  <si>
    <t>TUBO PBV DE PVC BRANCO PARA ESGOTO SERIE NORMAL (DIÂMETRO DA SEÇÃO: 200MM)</t>
  </si>
  <si>
    <t>MATED-11684</t>
  </si>
  <si>
    <t>TUBO PBV DE PVC BRANCO PARA ESGOTO SERIE NORMAL (DIÂMETRO DA SEÇÃO: 50MM)</t>
  </si>
  <si>
    <t>MATED-11686</t>
  </si>
  <si>
    <t>TUBO PBV DE PVC BRANCO PARA ESGOTO SERIE NORMAL (DIÂMETRO DA SEÇÃO: 75MM)</t>
  </si>
  <si>
    <t>MATED-11688</t>
  </si>
  <si>
    <t>TUBO PB DE PVC BRANCO PARA ESGOTO SERIE REFORÇADA (DIÂMETRO DA SEÇÃO: 40MM)</t>
  </si>
  <si>
    <t>MATED-12488</t>
  </si>
  <si>
    <t>TUBO PBV DE PVC BRANCO PARA ESGOTO SERIE REFORÇADA (DIÂMETRO DA SEÇÃO: 100MM)</t>
  </si>
  <si>
    <t>MATED-12498</t>
  </si>
  <si>
    <t>TUBO PBV DE PVC BRANCO PARA ESGOTO SERIE REFORÇADA (DIÂMETRO DA SEÇÃO: 150MM)</t>
  </si>
  <si>
    <t>MATED-11689</t>
  </si>
  <si>
    <t>TUBO PBV DE PVC BRANCO PARA ESGOTO SERIE REFORÇADA (DIÂMETRO DA SEÇÃO: 50MM)</t>
  </si>
  <si>
    <t>MATED-12479</t>
  </si>
  <si>
    <t>TUBO PBV DE PVC BRANCO PARA ESGOTO SERIE REFORÇADA (DIÂMETRO DA SEÇÃO: 75MM)</t>
  </si>
  <si>
    <t>MATED-5365</t>
  </si>
  <si>
    <t>TUBO CORRUGADO FLEXÍVEL PERFURADO PARA DRENAGEM (MATERIAL: PEAD| DIÂMETRO: 100MM[4"]*) *VALORES REFERECIAIS APROXIMADOS</t>
  </si>
  <si>
    <t>MATED-5366</t>
  </si>
  <si>
    <t>TUBO CORRUGADO FLEXÍVEL PERFURADO PARA DRENAGEM (MATERIAL: PEAD| DIÂMETRO: 160MM[6"]*) *VALORES REFERECIAIS APROXIMADOS</t>
  </si>
  <si>
    <t>MATED-5367</t>
  </si>
  <si>
    <t>TUBO CORRUGADO FLEXÍVEL PERFURADO PARA DRENAGEM (MATERIAL: PEAD| DIÂMETRO: 200MM[8"]*) *VALORES REFERECIAIS APROXIMADOS</t>
  </si>
  <si>
    <t>MATED-5369</t>
  </si>
  <si>
    <t>TUBO CORRUGADO FLEXÍVEL PERFURADO PARA DRENAGEM (MATERIAL: PEAD| DIÂMETRO: 65MM[2.1/2"]*) *VALORES REFERECIAIS APROXIMADOS</t>
  </si>
  <si>
    <t>MATED-11624</t>
  </si>
  <si>
    <t>FITA VEDA ROSCA (LARGURA: 12MM|APLICAÇÃO: VEDAÇÃO PARA TUBOS E CONEXÕES ROSCÁVEIS)</t>
  </si>
  <si>
    <t>MATED-11617</t>
  </si>
  <si>
    <t>TUBO DE PVC BRANCO ROSCÁVEL (DIÂMETRO DA SEÇÃO: 1")</t>
  </si>
  <si>
    <t>MATED-11619</t>
  </si>
  <si>
    <t>TUBO DE PVC BRANCO ROSCÁVEL (DIÂMETRO DA SEÇÃO: 1.1/2")</t>
  </si>
  <si>
    <t>MATED-11618</t>
  </si>
  <si>
    <t>TUBO DE PVC BRANCO ROSCÁVEL (DIÂMETRO DA SEÇÃO: 1.1/4")</t>
  </si>
  <si>
    <t>MATED-11615</t>
  </si>
  <si>
    <t>TUBO DE PVC BRANCO ROSCÁVEL (DIÂMETRO DA SEÇÃO: 1/2")</t>
  </si>
  <si>
    <t>MATED-11620</t>
  </si>
  <si>
    <t>TUBO DE PVC BRANCO ROSCÁVEL (DIÂMETRO DA SEÇÃO: 2")</t>
  </si>
  <si>
    <t>MATED-11621</t>
  </si>
  <si>
    <t>TUBO DE PVC BRANCO ROSCÁVEL (DIÂMETRO DA SEÇÃO: 2.1/2")</t>
  </si>
  <si>
    <t>MATED-11622</t>
  </si>
  <si>
    <t>TUBO DE PVC BRANCO ROSCÁVEL (DIÂMETRO DA SEÇÃO: 3")</t>
  </si>
  <si>
    <t>MATED-11616</t>
  </si>
  <si>
    <t>TUBO DE PVC BRANCO ROSCÁVEL (DIÂMETRO DA SEÇÃO: 3/4")</t>
  </si>
  <si>
    <t>MATED-11623</t>
  </si>
  <si>
    <t>TUBO DE PVC BRANCO ROSCÁVEL (DIÂMETRO DA SEÇÃO: 4")</t>
  </si>
  <si>
    <t>MATED-11592</t>
  </si>
  <si>
    <t>ADAPTADOR SOLDÁVEL DE PVC MARROM COM FLANGES E ANEL PARA CAIXA DÁGUA (DIÂMETRO ROSCA: 1"|DIÂMETRO SOLDA: 32MM)</t>
  </si>
  <si>
    <t>MATED-11594</t>
  </si>
  <si>
    <t>ADAPTADOR SOLDÁVEL DE PVC MARROM COM FLANGES E ANEL PARA CAIXA DÁGUA (DIÂMETRO ROSCA: 1.1/2"|DIÂMETRO SOLDA: 50MM)</t>
  </si>
  <si>
    <t>MATED-11593</t>
  </si>
  <si>
    <t>ADAPTADOR SOLDÁVEL DE PVC MARROM COM FLANGES E ANEL PARA CAIXA DÁGUA (DIÂMETRO ROSCA: 1.1/4"|DIÂMETRO SOLDA: 40MM)</t>
  </si>
  <si>
    <t>MATED-11590</t>
  </si>
  <si>
    <t>ADAPTADOR SOLDÁVEL DE PVC MARROM COM FLANGES E ANEL PARA CAIXA DÁGUA (DIÂMETRO ROSCA: 1/2"|DIÂMETRO SOLDA: 20MM)</t>
  </si>
  <si>
    <t>MATED-11595</t>
  </si>
  <si>
    <t>ADAPTADOR SOLDÁVEL DE PVC MARROM COM FLANGES E ANEL PARA CAIXA DÁGUA (DIÂMETRO ROSCA: 2"|DIÂMETRO SOLDA: 60MM)</t>
  </si>
  <si>
    <t>MATED-11591</t>
  </si>
  <si>
    <t>ADAPTADOR SOLDÁVEL DE PVC MARROM COM FLANGES E ANEL PARA CAIXA DÁGUA (DIÂMETRO ROSCA: 3/4"|DIÂMETRO SOLDA: 25MM)</t>
  </si>
  <si>
    <t>MATED-14463</t>
  </si>
  <si>
    <t>BUCHA DE REDUÇÃO SOLDÁVEL CURTA (MATERIAL: PVC|DIÂMETRO: 25X20MM)</t>
  </si>
  <si>
    <t>MATED-14458</t>
  </si>
  <si>
    <t>JOELHO 90º SOLDÁVEL COM BUCHA DE LATÃO (MATERIAL: PVC|DIÂMETRO: 20MMX1/2")</t>
  </si>
  <si>
    <t>MATED-14479</t>
  </si>
  <si>
    <t>JOELHO 90º SOLDÁVEL (MATERIAL: PVC|DIÂMETRO: 20MM)</t>
  </si>
  <si>
    <t>MATED-14480</t>
  </si>
  <si>
    <t>JOELHO 90º SOLDÁVEL (MATERIAL: PVC|DIÂMETRO: 25MM)</t>
  </si>
  <si>
    <t>MATED-14464</t>
  </si>
  <si>
    <t>TÊ DE REDUÇÃO SOLDÁVEL (MATERIAL: PVC|DIÂMETRO: 25X20MM)</t>
  </si>
  <si>
    <t>MATED-14462</t>
  </si>
  <si>
    <t>TÊ SOLDÁVEL (MATERIAL: PVC|DIÂMETRO: 20MM)</t>
  </si>
  <si>
    <t>MATED-14465</t>
  </si>
  <si>
    <t>TÊ SOLDÁVEL (MATERIAL: PVC|DIÂMETRO: 25MM)</t>
  </si>
  <si>
    <t>MATED-11604</t>
  </si>
  <si>
    <t>TUBO SOLDÁVEL DE PVC MARROM PARA ÁGUA FRIA (DIÂMETRO DA SEÇÃO: 110 MM)</t>
  </si>
  <si>
    <t>MATED-11596</t>
  </si>
  <si>
    <t>TUBO SOLDÁVEL DE PVC MARROM PARA ÁGUA FRIA (DIÂMETRO DA SEÇÃO: 20 MM)</t>
  </si>
  <si>
    <t>MATED-11597</t>
  </si>
  <si>
    <t>TUBO SOLDÁVEL DE PVC MARROM PARA ÁGUA FRIA (DIÂMETRO DA SEÇÃO: 25 MM)</t>
  </si>
  <si>
    <t>MATED-11598</t>
  </si>
  <si>
    <t>TUBO SOLDÁVEL DE PVC MARROM PARA ÁGUA FRIA (DIÂMETRO DA SEÇÃO: 32 MM)</t>
  </si>
  <si>
    <t>MATED-11599</t>
  </si>
  <si>
    <t>TUBO SOLDÁVEL DE PVC MARROM PARA ÁGUA FRIA (DIÂMETRO DA SEÇÃO: 40 MM)</t>
  </si>
  <si>
    <t>MATED-11600</t>
  </si>
  <si>
    <t>TUBO SOLDÁVEL DE PVC MARROM PARA ÁGUA FRIA (DIÂMETRO DA SEÇÃO: 50 MM)</t>
  </si>
  <si>
    <t>MATED-11601</t>
  </si>
  <si>
    <t>TUBO SOLDÁVEL DE PVC MARROM PARA ÁGUA FRIA (DIÂMETRO DA SEÇÃO: 60 MM)</t>
  </si>
  <si>
    <t>MATED-11602</t>
  </si>
  <si>
    <t>TUBO SOLDÁVEL DE PVC MARROM PARA ÁGUA FRIA (DIÂMETRO DA SEÇÃO: 75 MM)</t>
  </si>
  <si>
    <t>MATED-11603</t>
  </si>
  <si>
    <t>TUBO SOLDÁVEL DE PVC MARROM PARA ÁGUA FRIA (DIÂMETRO DA SEÇÃO: 85 MM)</t>
  </si>
  <si>
    <t>MATED-12825</t>
  </si>
  <si>
    <t>ANEL DE CONCRETO C-2 (DIÂMETRO: 60CM| COMPRIMENTO: 30CM)</t>
  </si>
  <si>
    <t>MATED-12863</t>
  </si>
  <si>
    <t>TUBO DE CONCRETO ARMADO (CLASSE: PA1|APLICAÇÃO: DRENAGEM|ENCAIXE: PONTA E BOLSA|PESO APROXIMADO: 1430KG|DIÂMETRO: 1000MM)</t>
  </si>
  <si>
    <t>MATED-12864</t>
  </si>
  <si>
    <t>TUBO DE CONCRETO ARMADO (CLASSE: PA1|APLICAÇÃO: DRENAGEM|ENCAIXE: PONTA E BOLSA|PESO APROXIMADO: 1640KG|DIÂMETRO: 1200MM)</t>
  </si>
  <si>
    <t>MATED-12866</t>
  </si>
  <si>
    <t>TUBO DE CONCRETO ARMADO (CLASSE: PA1|APLICAÇÃO: DRENAGEM|ENCAIXE: PONTA E BOLSA|PESO APROXIMADO: 2600KG|DIÂMETRO: 1500MM)</t>
  </si>
  <si>
    <t>MATED-12859</t>
  </si>
  <si>
    <t>TUBO DE CONCRETO ARMADO (CLASSE: PA1|APLICAÇÃO: DRENAGEM|ENCAIXE: PONTA E BOLSA|PESO APROXIMADO: 265KG|DIÂMETRO: 400MM)</t>
  </si>
  <si>
    <t>MATED-12860</t>
  </si>
  <si>
    <t>TUBO DE CONCRETO ARMADO (CLASSE: PA1|APLICAÇÃO: DRENAGEM|ENCAIXE: PONTA E BOLSA|PESO APROXIMADO: 330KG|DIÂMETRO: 500MM)</t>
  </si>
  <si>
    <t>MATED-12861</t>
  </si>
  <si>
    <t>TUBO DE CONCRETO ARMADO (CLASSE: PA1|APLICAÇÃO: DRENAGEM|ENCAIXE: PONTA E BOLSA|PESO APROXIMADO: 480KG|DIÂMETRO: 600MM)</t>
  </si>
  <si>
    <t>MATED-12892</t>
  </si>
  <si>
    <t>TUBO DE CONCRETO ARMADO (CLASSE: PA1|APLICAÇÃO: DRENAGEM|ENCAIXE: PONTA E BOLSA|PESO APROXIMADO: 540KG|DIÂMETRO: 700MM)</t>
  </si>
  <si>
    <t>MATED-12902</t>
  </si>
  <si>
    <t>TUBO DE CONCRETO ARMADO (CLASSE: PA1|APLICAÇÃO: DRENAGEM|ENCAIXE: PONTA E BOLSA|PESO APROXIMADO: 860KG|DIÂMETRO: 900MM)</t>
  </si>
  <si>
    <t>MATED-12862</t>
  </si>
  <si>
    <t>TUBO DE CONCRETO ARMADO (CLASSE: PA1|APLICAÇÃO: DRENAGEM|ENCAIXE: PONTA E BOLSA|PESO APROXIMADO: 880KG|DIÂMETRO: 800MM)</t>
  </si>
  <si>
    <t>MATED-15977</t>
  </si>
  <si>
    <t>TUBO DE CONCRETO (APLICAÇÃO: CISTERNA/POÇO|DIÂMETRO: 900MM)</t>
  </si>
  <si>
    <t>MATED-11265</t>
  </si>
  <si>
    <t>TUBO DE CONCRETO PERFURADO (APLICAÇÃO DRENAGEM|ENCAIXE: MACHO E FÊMEA|DIÂMETRO: 150MM)</t>
  </si>
  <si>
    <t>MATED-12855</t>
  </si>
  <si>
    <t>TUBO DE CONCRETO SIMPLES (CLASSE: PS1|APLICAÇÃO: DRENAGEM|ENCAIXE: PONTA E BOLSA|PESO APROXIMADO: 158KG|DIÂMETRO: 400MM)</t>
  </si>
  <si>
    <t>MATED-12856</t>
  </si>
  <si>
    <t>TUBO DE CONCRETO SIMPLES (CLASSE: PS1|APLICAÇÃO: DRENAGEM|ENCAIXE: PONTA E BOLSA|PESO APROXIMADO: 220KG|DIÂMETRO: 500MM)</t>
  </si>
  <si>
    <t>MATED-12857</t>
  </si>
  <si>
    <t>TUBO DE CONCRETO SIMPLES (CLASSE: PS1|APLICAÇÃO: DRENAGEM|ENCAIXE: PONTA E BOLSA|PESO APROXIMADO: 300KG|DIÂMETRO: 600MM)</t>
  </si>
  <si>
    <t>MATED-12879</t>
  </si>
  <si>
    <t>TUBO DE CONCRETO SIMPLES (CLASSE: PS1|APLICAÇÃO: DRENAGEM|ENCAIXE: PONTA E BOLSA|PESO APROXIMADO: 98KG|DIÂMETRO: 300MM)</t>
  </si>
  <si>
    <t>MATED-19818</t>
  </si>
  <si>
    <t>ARMAÇÃO TRELIÇADA DE AÇO CA-60 (ALTURA: 120MM|FERRAGEM SUPERIOR: Ø6MM|FERRAGEM DIAGONAL: Ø4,2MM|FERRAGEM INFERIOR: Ø5,0MM|PESO: 0,886KG/M)</t>
  </si>
  <si>
    <t>MATED-19816</t>
  </si>
  <si>
    <t>ARMAÇÃO TRELIÇADA DE AÇO CA-60 (ALTURA: 80MM|FERRAGEM SUPERIOR: Ø6MM|FERRAGEM DIAGONAL: Ø4,2MM|FERRAGEM INFERIOR: Ø5MM|PESO: 0,825KG/M)</t>
  </si>
  <si>
    <t>MATED-8358</t>
  </si>
  <si>
    <t>BARRA AÇO (TIPO: CA-50 |BITOLA: 12,5MM[1/2"]|MASSA LINEAR: 0,963KG/M)</t>
  </si>
  <si>
    <t>MATED-11282</t>
  </si>
  <si>
    <t>BARRA AÇO (TIPO: CA-50|BITOLA: 10MM[3/8"]|MASSA LINEAR: 0,617KG/M)</t>
  </si>
  <si>
    <t>MATED-11281</t>
  </si>
  <si>
    <t>BARRA AÇO (TIPO: CA-50|BITOLA: 16MM[5/8"]|MASSA LINEAR: 1,578KG/M)</t>
  </si>
  <si>
    <t>MATED-8359</t>
  </si>
  <si>
    <t>BARRA AÇO (TIPO: CA-50|BITOLA: 20MM[3/4"]|MASSA LINEAR: 2,466KG/M)</t>
  </si>
  <si>
    <t>MATED-8356</t>
  </si>
  <si>
    <t>BARRA AÇO (TIPO: CA-50|BITOLA: 6,3MM[1/4"]|MASSA LINEAR: 0,245KG/M)</t>
  </si>
  <si>
    <t>MATED-8357</t>
  </si>
  <si>
    <t>BARRA AÇO (TIPO: CA-50|BITOLA: 8MM[5/16"]|MASSA LINEAR: 0,395KG/M)</t>
  </si>
  <si>
    <t>MATED-11284</t>
  </si>
  <si>
    <t>BARRA AÇO (TIPO: CA-60|BITOLA: 4,2MM|MASSA LINEAR: 0,109KG/M)</t>
  </si>
  <si>
    <t>MATED-11285</t>
  </si>
  <si>
    <t>BARRA AÇO (TIPO: CA-60|BITOLA: 5MM|MASSA LINEAR: 0,154KG/M)</t>
  </si>
  <si>
    <t>MATED-8360</t>
  </si>
  <si>
    <t>BARRA AÇO (TIPO:CA-50|BITOLA: 25MM[1"]|MASSA LINEAR: 3,853KG/M)</t>
  </si>
  <si>
    <t>MATED-12000</t>
  </si>
  <si>
    <t>REBAR (BITOLA: 10MM|COMPRIMENTO: 3M|QUANTIDADE DE CLIPS: 3|BITOLA EMENDA: 8-10MM)</t>
  </si>
  <si>
    <t>MATED-11999</t>
  </si>
  <si>
    <t>REBAR (BITOLA: 3/8"|COMPRIMENTO: 3,4M|QUANTIDADE DE CLIPS: 3|BITOLA EMENDA: 8-10MM)</t>
  </si>
  <si>
    <t>MATED-11998</t>
  </si>
  <si>
    <t>REBAR (BITOLA: 8MM|COMPRIMENTO: 4M|QUANTIDADE DE CLIPS: 3|BITOLA EMENDA: 8-10MM)</t>
  </si>
  <si>
    <t>MATED-12088</t>
  </si>
  <si>
    <t>FIBRA DE AÇO (FATOR DE FORMA: 65|COMPRIMENTO: 60MM|DOSAGEM MÍNIMA: 15KG/M3)</t>
  </si>
  <si>
    <t>MATED-17988</t>
  </si>
  <si>
    <t>TELA SOLDADA PARA LIGAÇÃO DE ALVENARIA/ESTRUTURA (DIÂMETRO DO FIO: 1,24MM|DIMENSÕES DA TRAMA: 25X25MM)</t>
  </si>
  <si>
    <t>MATED-29524</t>
  </si>
  <si>
    <t>TELA DE AÇO CA-60 SOLDADA TIPO Q-138 (DIÂMETRO DO FIO: 4,20 MM|TRAMA: 100X100MM|TIPO DA MALHA: QUADRANGULAR|PESO: 2,20KG/M2)</t>
  </si>
  <si>
    <t>MATED-12230</t>
  </si>
  <si>
    <t>TELA DE AÇO CA-60 SOLDADA TIPO Q-61 (DIÂMETRO DO FIO: 3,40MM|TRAMA: 150X150MM|TIPO DA MALHA: QUADRANGULAR|PESO: 0,97KG/M2)</t>
  </si>
  <si>
    <t>MATED-29528</t>
  </si>
  <si>
    <t>TELA DE AÇO CA-60 SOLDADA TIPO Q-75 (DIÂMETRO DO FIO: 3,80MM|TRAMA: 150X150MM|TIPO DA MALHA: QUADRANGULAR|PESO: 1,21KG/M2)</t>
  </si>
  <si>
    <t>MATED-29525</t>
  </si>
  <si>
    <t>TELA DE AÇO CA-60 SOLDADA TIPO Q-92 (DIÂMETRO DO FIO: 4,20MM|TRAMA: 150X150MM|TIPO DA MALHA: QUADRANGULAR|PESO: 1,48KG/M2)</t>
  </si>
  <si>
    <t>MATED-21606</t>
  </si>
  <si>
    <t>BARRA ROSCADA DE AÇO (DIÂMETRO DA SEÇÃO: 1/2"[12,5MM])</t>
  </si>
  <si>
    <t>MATED-11888</t>
  </si>
  <si>
    <t>BARRA ROSCADA DE AÇO (DIÂMETRO DA SEÇÃO: 1/4"[6MM])</t>
  </si>
  <si>
    <t>MATED-15972</t>
  </si>
  <si>
    <t>BARRA ROSCADA DE AÇO (DIÂMETRO DA SEÇÃO: 3/8"[10MM])</t>
  </si>
  <si>
    <t>MATED-15971</t>
  </si>
  <si>
    <t>BARRA ROSCADA DE AÇO (DIÂMETRO DA SEÇÃO: 5/16"[8MM])</t>
  </si>
  <si>
    <t>MATED-21609</t>
  </si>
  <si>
    <t>BARRA ROSCADA DE AÇO (DIÂMETRO DA SEÇÃO: 5/8"[16MM])</t>
  </si>
  <si>
    <t>MATED-12640</t>
  </si>
  <si>
    <t>IMUNIZANTE PARA MADEIRA CONTRA CUPIM (CUPINICIDA)</t>
  </si>
  <si>
    <t>MATED-11456</t>
  </si>
  <si>
    <t>RESINA (COMPOSIÇÃO: POLIÉSTER| APLICAÇÃO: ANCORAGEM E CHUMBAMENTOS|DENSIDADE RELATIVA*: 1,7KG/DM3)*VALORES REFERENCIAIS APROXIMADOS</t>
  </si>
  <si>
    <t>MATED-31391</t>
  </si>
  <si>
    <t>RESINA DE SILICONE HIDROFUGANTE (BASE QUÍMICA: SILANOS E SILOXANOS À BASE DE ÁGUA|COR: INCOLOR)</t>
  </si>
  <si>
    <t>MATED-12767</t>
  </si>
  <si>
    <t>RESINA (TIPO: ACRÍLICA|BASE: ÁGUA|APLICAÇÃO: PEDRAS, CONCRETO, CERÂMICAS|ACABAMENTO: BRILHANTE)</t>
  </si>
  <si>
    <t>MATED-11458</t>
  </si>
  <si>
    <t>VERNIZ (TIPO: ACRÍLICO|BASE: ÁGUA|APLICAÇÃO: PEDRAS, CONCRETO, CERÂMICAS|ACABAMENTO: BRILHANTE)</t>
  </si>
  <si>
    <t>MATED-34634</t>
  </si>
  <si>
    <t>VERNIZ (TIPO: IMPREGNANTE|APLICAÇÃO: ESQUADRIAS E DECK DE MADEIRA|ACABAMENTO: ACETINADO)</t>
  </si>
  <si>
    <t>MATED-12763</t>
  </si>
  <si>
    <t>VERNIZ (TIPO: MARÍTIMO|BASE: SOLVENTE|APLICAÇÃO: MADEIRA|ACABAMENTO: ACETINADO)</t>
  </si>
  <si>
    <t>MATED-12762</t>
  </si>
  <si>
    <t>VERNIZ (TIPO: MARÍTIMO|BASE: SOLVENTE|APLICAÇÃO: MADEIRA|ACABAMENTO: BRILHANTE)</t>
  </si>
  <si>
    <t>MATED-12764</t>
  </si>
  <si>
    <t>VERNIZ (TIPO: MARÍTIMO|BASE: SOLVENTE|APLICAÇÃO: MADEIRA|ACABAMENTO: FOSCO)</t>
  </si>
  <si>
    <t>MATED-17866</t>
  </si>
  <si>
    <t>VERNIZ (TIPO: POLIURETANO|BASE: SOLVENTE|APLICAÇÃO: PISO DE MADEIRA OU ASSOALHO|ACABAMENTO: BRILHANTE)</t>
  </si>
  <si>
    <t>MATED-9073</t>
  </si>
  <si>
    <t>ANDAIME METÁLICO (PERÍODO DE LOCAÇÃO: MENSAL|TIPO: FACHADEIRO|LARGURA: 120CM|ALTURA: 200CM|PISO METÁLICO: INCLUSO|SAPATA: INCLUSO|ACESSÓRIOS DE MONTAGEM: INCLUSO|MONTAGEM: NÃO INCLUSO)</t>
  </si>
  <si>
    <t>MATED-9078</t>
  </si>
  <si>
    <t>ANDAIME METÁLICO (PERÍODO DE LOCAÇÃO: MENSAL|TIPO: TUBULAR|LARGURA*: 100-150CM|ALTURA: 100CM|PISO METÁLICO: INCLUSO|SAPATA OU RODÍZIO: INCLUSO|ACESSÓRIOS DE MONTAGEM: INCLUSO|MONTAGEM: NÃO INCLUSO)*VALORES REFERENCIAIS APROXIMADOS</t>
  </si>
  <si>
    <t>MATED-11195</t>
  </si>
  <si>
    <t>BANHEIRO QUÍMICO (PERÍODO DE LOCAÇÃO: MENSAL|LINHA: PADRÃO [STANDARD]|PIA: INCLUSO|LARGURA EXTERNA: 110CM|PROFUNDIDADE EXTERNA: 120CM|ALTURA EXTERNA: 230CM|PESO*: 85KG|CAPACIDADE DEJETOS*: 227L|MANUTENÇÃO: INCLUSO|MOBILIZAÇÃO/DESMOBILIZAÇÃO: INCLUSO) *VALORES REFERENCIAIS APROXIMADOS</t>
  </si>
  <si>
    <t>MATED-11214</t>
  </si>
  <si>
    <t>DUTO DE ENTULHO (MATERIAL: POLIETILENO|COMPRIMENTO: 100CM|DIÂMETRO INTERNO*: 38-60CM|PESO*: 5,6KG|ACESSÓRIOS E SUPORTES: INCLUSO|MONTAGEM: NÃO INCLUSO)*VALORES REFERENCIAIS APROXIMADOS</t>
  </si>
  <si>
    <t>MATED-11178</t>
  </si>
  <si>
    <t>LOCAÇÃO CAÇAMBA ESTACIONÁRIA - MUNICÍPIO DE BELO HORIZONTE (MATERIAL: AÇO CARBONO|CAPACIDADE EM VOLUME: 5M3|CAPACIDADE EM TONELADAS: 7,5TON*|APLICAÇÃO: REMOÇÃO DE ENTULHO E/OU TERRA)*VALORES REFERENCIAIS APROXIMADOS</t>
  </si>
  <si>
    <t>MATED-11177</t>
  </si>
  <si>
    <t>LOCAÇÃO CAÇAMBA ESTACIONÁRIA (MATERIAL: AÇO CARBONO|CAPACIDADE EM VOLUME: 5M3|CAPACIDADE EM TONELADAS: 7,5TON*|APLICAÇÃO: REMOÇÃO DE ENTULHO E/OU TERRA)*VALORES REFERENCIAIS APROXIMADOS</t>
  </si>
  <si>
    <t>MATED-11210</t>
  </si>
  <si>
    <t>LOCAÇÃO DE AR CONDICIONADO PARA CONTAINER (TIPO: JANELA|TENSÃO: 220V|BTUS: 12.000-18.000)</t>
  </si>
  <si>
    <t>MATED-11194</t>
  </si>
  <si>
    <t>LOCAÇÃO DE CONTAINER COM ISOLAMENTO TÉRMICO (APLICAÇÃO: DEPÓSITO/FERRAMENTARIA|ESQUADRIAS: 2|SUPORTE AR CONDICIONADO: 1|AR CONDICIONADO: NÃO INCLUSO|LÂMPADAS: NÃO INCLUSO|INSTALAÇÃO ELÉTRICA INTERNA: INCLUSA|MOBILIZAÇÃO: NÃO INCLUSO|COMPRIMENTO*: 600CM|LARGURA*: 230CM|ALTURA EXTERNA*: 285CM|ALTURA ÚTIL INTERNA*: 250CM)*VALORES REFERENCIAIS APROXIMADOS</t>
  </si>
  <si>
    <t>MATED-11186</t>
  </si>
  <si>
    <t>LOCAÇÃO DE CONTAINER COM ISOLAMENTO TÉRMICO (APLICAÇÃO: ESCRITÓRIO|ESQUADRIAS: 2|SUPORTE AR CONDICIONADO: 1|AR CONDICIONADO: NÃO INCLUSO|LÂMPADAS: NÃO INCLUSO|INSTALAÇÃO ELÉTRICA INTERNA: INCLUSA|MOBILIZAÇÃO: NÃO INCLUSO|COMPRIMENTO*: 600CM|LARGURA*: 230CM|ALTURA EXTERNA*: 285CM|ALTURA ÚTIL INTERNA*: 250CM)*VALORES REFERENCIAIS APROXIMADOS</t>
  </si>
  <si>
    <t>MATED-11188</t>
  </si>
  <si>
    <t>LOCAÇÃO DE CONTAINER COM ISOLAMENTO TÉRMICO (APLICAÇÃO: ESCRITÓRIO|ESQUADRIAS: 2|SUPORTE AR CONDICIONADO: 1|AR CONDICIONADO: NÃO INCLUSO|LÂMPADAS: NÃO INCLUSO|LAVATÓRIOS:1|VASOS SANITÁRIOS: 1|INSTALAÇÃO ELÉTRICA INTERNA: INCLUSA|MOBILIZAÇÃO: NÃO INCLUSO|COMPRIMENTO*: 600CM|LARGURA*: 230CM|ALTURA EXTERNA*: 285CM|ALTURA ÚTIL INTERNA*: 250CM)*VALORES REFERENCIAIS APROXIMADOS</t>
  </si>
  <si>
    <t>MATED-11193</t>
  </si>
  <si>
    <t>LOCAÇÃO DE CONTAINER COM ISOLAMENTO TÉRMICO (APLICAÇÃO: REFEITÓRIO|ESQUADRIAS: 2|SUPORTE AR CONDICIONADO: 1|AR CONDIONADO: NÃO INCLUSO|LÂMPADAS: NÃO INCLUSO|INSTALAÇÃO ELÉTRICA INTERNA: INCLUSA|MOBILIZAÇÃO: NÃO INCLUSO|COMPRIMENTO*: 600CM|LARGURA*: 230CM|ALTURA EXTERNA*: 285CM|ALTURA ÚTIL INTERNA*: 250CM)*VALORES REFERENCIAIS APROXIMADOS</t>
  </si>
  <si>
    <t>MATED-11192</t>
  </si>
  <si>
    <t>LOCAÇÃO DE CONTAINER COM ISOLAMENTO TÉRMICO (APLICAÇÃO: VESTIÁRIO|ESQUADRIAS: 2|LÂMPADAS: NÃO INCLUSO|INSTALAÇÃO ELÉTRICA INTERNA: INCLUSA|MOBILIZAÇÃO: NÃO INCLUSO|COMPRIMENTO*: 600CM|LARGURA*: 230CM|ALTURA EXTERNA*: 285CM|ALTURA ÚTIL INTERNA*: 250CM)*VALORES REFERENCIAIS APROXIMADOS</t>
  </si>
  <si>
    <t>MATED-11191</t>
  </si>
  <si>
    <t>LOCAÇÃO DE CONTAINER COM ISOLAMENTO TÉRMICO (APLICAÇÃO: VESTIÁRIO|ESQUADRIAS: 2|LÂMPADAS: NÃO INCLUSO|LAVATÓRIOS: 1|CHUVEIROS: 4|VASOS SANITÁRIOS: 3|MICTÓRIOS: 1|INSTALAÇÃO ELÉTRICA INTERNA: INCLUSA|MOBILIZAÇÃO: NÃO INCLUSO|COMPRIMENTO*: 600CM|LARGURA*: 230CM|ALTURA EXTERNA*: 285CM|ALTURA ÚTIL INTERNA*: 250CM)*VALORES REFERENCIAIS APROXIMADOS</t>
  </si>
  <si>
    <t>MATED-16367</t>
  </si>
  <si>
    <t>LOCAÇÃO DE CONTAINER COM ISOLAMENTO TÉRMICO (APLICAÇÃO: VESTIÁRIO|ESQUADRIAS: 2|LÂMPADAS: NÃO INCLUSO|LAVATÓRIOS: 1|VASOS SANITÁRIOS: 7|MICTÓRIOS: 1|INSTALAÇÃO ELÉTRICA INTERNA: INCLUSA|MOBILIZAÇÃO: NÃO INCLUSO|COMPRIMENTO*: 600CM|LARGURA*: 230CM|ALTURA EXTERNA*: 285CM|ALTURA ÚTIL INTERNA*: 250CM)*VALORES REFERENCIAIS APROXIMADOS</t>
  </si>
  <si>
    <t>MATED-11189</t>
  </si>
  <si>
    <t>LOCAÇÃO DE CONTAINER COM ISOLAMENTO TÉRMICO (APLICAÇÃO: VESTIÁRIO|ESQUADRIAS: 2|LÂMPADAS: NÃO INCLUSO|LAVATÓRIOS:2| CHUVEIROS: 7|INSTALAÇÃO ELÉTRICA INTERNA: INCLUSA|MOBILIZAÇÃO: NÃO INCLUSO|COMPRIMENTO*: 600CM|LARGURA*: 230CM|ALTURA EXTERNA*: 285CM|ALTURA ÚTIL INTERNA*: 250CM)*VALORES REFERENCIAIS APROXIMADOS</t>
  </si>
  <si>
    <t>MATED-11208</t>
  </si>
  <si>
    <t>ESCORAMENTO METÁLICO (ABERTURA: 200-310CM|TIPO: A|ACESSÓRIO: INCLUSOS|LOCAÇÃO: MENSAL)</t>
  </si>
  <si>
    <t>MATED-11209</t>
  </si>
  <si>
    <t>ESCORAMENTO METÁLICO (ABERTURA: 300-450CM|TIPO: B|ACESSÓRIO: INCLUSOS|LOCAÇÃO: MENSAL)</t>
  </si>
  <si>
    <t>MATED-11196</t>
  </si>
  <si>
    <t>EM PROCESSO DE DESATIVAÇÃO - MAQUINA ELÉTRICA (APLICAÇÃO: POLIMENTO DE PISO)</t>
  </si>
  <si>
    <t>MATED-11110</t>
  </si>
  <si>
    <t>AC-ARMÁRIO (71 X 52 X 350 CM) EM MADEIRA MACIÇA, COM PORTAS E PUXADORES, SOB BANCADA DO LABORATORIO COM PRATELEIRA, REVESTIDO EM LAMINADO MELAMÍNICO - FORNECIMENTO E INSTALAÇÃO - IPRM</t>
  </si>
  <si>
    <t>MATED-11111</t>
  </si>
  <si>
    <t>ARMÁRIO EM CHAPA DOBRADA #14 COM PRATELEIRA INTERNA E SUPORTES DE METALON PARA TV E VÍDEO - FORNECIMENTO E INSTALAÇÃO - IPRM</t>
  </si>
  <si>
    <t>MATED-11112</t>
  </si>
  <si>
    <t>ARMÁRIO PARA TV E VÍDEO, CONFORME DETALHE 44 - FORNECIMENTO E INSTALAÇÃO - IPRM</t>
  </si>
  <si>
    <t>MATED-11136</t>
  </si>
  <si>
    <t>ARMÁRIO PARA VASSOURAS - D.M.L. - FORNECIMENTO E INSTALAÇÃO - IPRM</t>
  </si>
  <si>
    <t>MATED-11132</t>
  </si>
  <si>
    <t>ARMÁRIO SOB BANCADA DE LABORATÓRIO EM COMPENSADO 20 MM - FORNECIMENTO E INSTALAÇÃO - IPRM</t>
  </si>
  <si>
    <t>MATED-11133</t>
  </si>
  <si>
    <t>ARMÁRIO SOB BANCADA LABORATÓRIO (0,52X0,71X7,05)+(0,52X0,71X3,05) EM ESTRUTURA DE MADEIRA E PORTAS EM COMPENSADO 20 MM, REVESTIDO EM LAMINADO MELAMÍNICO NAS DUAS FACES, CONFORME DETALHES PROJETO PADRÃO - FORNECIMENTO E INSTALAÇÃO - IPRM</t>
  </si>
  <si>
    <t>MATED-11109</t>
  </si>
  <si>
    <t>A1- ARMÁRIO COM PORTAS DE MADEIRA SOB BANCA, UM MÓDULO - FORNECIMENTO E INSTALAÇÃO  IPRM</t>
  </si>
  <si>
    <t>MATED-11134</t>
  </si>
  <si>
    <t>COMPENSADO PINTADO PARA FECHAMENTO BALCÃO SECRETARIA, INCLUSO CANTONEIRAS PARA FIXAÇÃO NA ALVENARIA E TAMPO. CONFORME DETALHE 33-D AGOSTO 2001 PROJETO PADRÃO - FORNECIMENTO E INSTALAÇÃO  IPRM</t>
  </si>
  <si>
    <t>MATED-11137</t>
  </si>
  <si>
    <t>ESCANINHO (MATERIAL: MDF|COR: BRANCA|ESPESSURA: 15MM|COMPRIMENTO: 120CM|ALTURA: 45CM|PROFUNDIDADE: 45CM|NÚMERO DE DIVISÕES: 12|FIXAÇÃO: PAREDE)  IPRM</t>
  </si>
  <si>
    <t>MATED-11027</t>
  </si>
  <si>
    <t>CERTIFICAÇÃO DE GARANTIA DE TRANSMISSÃO DE CABOS LÓGICOS - CATEGORIA 5E  IPRM</t>
  </si>
  <si>
    <t>MATED-11028</t>
  </si>
  <si>
    <t>CERTIFICAÇÃO DE GARANTIA DE TRANSMISSÃO DE CABOS LÓGICOS - CATEGORIA 6E  IPRM</t>
  </si>
  <si>
    <t>MATED-13096</t>
  </si>
  <si>
    <t>CESTA BÁSICA/ALIMENTAÇÃO - HORISTA (ENCARGOS COMPLEMENTARES)</t>
  </si>
  <si>
    <t>MATED-29745</t>
  </si>
  <si>
    <t>CESTA BÁSICA/ALIMENTAÇÃO - MENSALISTA (ENCARGOS COMPLEMENTARES)</t>
  </si>
  <si>
    <t>MATED-21749</t>
  </si>
  <si>
    <t>EPI PARA FAMÍLIA ALMOXARIFE - MENSALISTA (ENCARGOS COMPLEMENTARES)</t>
  </si>
  <si>
    <t>MATED-14631</t>
  </si>
  <si>
    <t>EPI PARA FAMÍLIA CARPINTEIRO DE FORMAS - HORISTA (ENCARGOS COMPLEMENTARES)</t>
  </si>
  <si>
    <t>MATED-14632</t>
  </si>
  <si>
    <t>EPI PARA FAMÍLIA ELETRICISTA - HORISTA (ENCARGOS COMPLEMENTARES)</t>
  </si>
  <si>
    <t>MATED-14633</t>
  </si>
  <si>
    <t>EPI PARA FAMÍLIA ENCANADOR - HORISTA (ENCARGOS COMPLEMENTARES)</t>
  </si>
  <si>
    <t>MATED-21751</t>
  </si>
  <si>
    <t>EPI PARA FAMÍLIA ENCARREGADO GERAL - MENSALISTA (ENCARGOS COMPLEMENTARES)</t>
  </si>
  <si>
    <t>MATED-21746</t>
  </si>
  <si>
    <t>EPI PARA FAMÍLIA ENGENHEIRO CIVIL - MENSALISTA (ENCARGOS COMPLEMENTARES)</t>
  </si>
  <si>
    <t>MATED-14636</t>
  </si>
  <si>
    <t>EPI PARA FAMÍLIA OPERADOR ESCAVADEIRA - HORISTA (ENCARGOS COMPLEMENTARES)</t>
  </si>
  <si>
    <t>MATED-28571</t>
  </si>
  <si>
    <t>EPI PARA FAMÍLIA PARA TOPÓGRAFO - HORISTA (ENCARGOS COMPLEMENTARES)</t>
  </si>
  <si>
    <t>MATED-14637</t>
  </si>
  <si>
    <t>EPI PARA FAMÍLIA PEDREIRO - HORISTA (ENCARGOS COMPLEMENTARES)</t>
  </si>
  <si>
    <t>MATED-14638</t>
  </si>
  <si>
    <t>EPI PARA FAMÍLIA PINTOR - HORISTA (ENCARGOS COMPLEMENTARES)</t>
  </si>
  <si>
    <t>MATED-14639</t>
  </si>
  <si>
    <t>EPI PARA FAMÍLIA SERVENTE - HORISTA (ENCARGOS COMPLEMENTARES)</t>
  </si>
  <si>
    <t>MATED-29744</t>
  </si>
  <si>
    <t>EPI PARA FAMÍLIA SERVENTE - MENSALISTA (ENCARGOS COMPLEMENTARES)</t>
  </si>
  <si>
    <t>MATED-13099</t>
  </si>
  <si>
    <t>EXAMES - HORISTA (ENCARGOS COMPLEMENTARES)</t>
  </si>
  <si>
    <t>MATED-14623</t>
  </si>
  <si>
    <t>EXAMES - MENSALISTA (ENCARGOS COMPLEMENTARES)</t>
  </si>
  <si>
    <t>MATED-21750</t>
  </si>
  <si>
    <t>FERRAMENTAS PARA FAMÍLIA ALMOXARIFE - MENSALISTA (ENCARGOS COMPLEMENTARES)</t>
  </si>
  <si>
    <t>MATED-14619</t>
  </si>
  <si>
    <t>FERRAMENTAS PARA FAMÍLIA CARPINTEIRO DE FORMAS - HORISTA (ENCARGOS COMPLEMENTARES)</t>
  </si>
  <si>
    <t>MATED-14620</t>
  </si>
  <si>
    <t>FERRAMENTAS PARA FAMÍLIA ELETRICISTA - HORISTA (ENCARGOS COMPLEMENTARES)</t>
  </si>
  <si>
    <t>MATED-14621</t>
  </si>
  <si>
    <t>FERRAMENTAS PARA FAMÍLIA ENCANADOR/BOMBEIRO - HORISTA (ENCARGOS COMPLEMENTARES)</t>
  </si>
  <si>
    <t>MATED-21752</t>
  </si>
  <si>
    <t>FERRAMENTAS PARA FAMÍLIA ENCARREGADO GERAL - MENSALISTA (ENCARGOS COMPLEMENTARES)</t>
  </si>
  <si>
    <t>MATED-21747</t>
  </si>
  <si>
    <t>FERRAMENTAS PARA FAMÍLIA ENGENHEIRO CIVIL - MENSALISTA (ENCARGOS COMPLEMENTARES)</t>
  </si>
  <si>
    <t>MATED-14624</t>
  </si>
  <si>
    <t>FERRAMENTAS PARA FAMÍLIA OPERADOR ESCAVADEIRA - HORISTA (ENCARGOS COMPLEMENTARES)</t>
  </si>
  <si>
    <t>MATED-28572</t>
  </si>
  <si>
    <t>FERRAMENTAS PARA FAMÍLIA PARA TOPÓGRAFO - HORISTA (ENCARGOS COMPLEMENTARES)</t>
  </si>
  <si>
    <t>MATED-14625</t>
  </si>
  <si>
    <t>FERRAMENTAS PARA FAMÍLIA PEDREIRO - HORISTA (ENCARGOS COMPLEMENTARES)</t>
  </si>
  <si>
    <t>MATED-14626</t>
  </si>
  <si>
    <t>FERRAMENTAS PARA FAMÍLIA PINTOR - HORISTA (ENCARGOS COMPLEMENTARES)</t>
  </si>
  <si>
    <t>MATED-14627</t>
  </si>
  <si>
    <t>FERRAMENTAS PARA FAMÍLIA SERVENTE - HORISTA (ENCARGOS COMPLEMENTARES)</t>
  </si>
  <si>
    <t>MATED-29743</t>
  </si>
  <si>
    <t>FERRAMENTAS PARA FAMÍLIA SERVENTE - MENSALISTA (ENCARGOS COMPLEMENTARES)</t>
  </si>
  <si>
    <t>MATED-14628</t>
  </si>
  <si>
    <t>FERRAMENTAS PARA FAMÍLIA SOLDADOR - HORISTA (ENCARGOS COMPLEMENTARES)</t>
  </si>
  <si>
    <t>MATED-13098</t>
  </si>
  <si>
    <t>SEGURO - HORISTA (ENCARGOS COMPLEMENTARES)</t>
  </si>
  <si>
    <t>MATED-21748</t>
  </si>
  <si>
    <t>SEGURO - MENSALISTA (ENCARGOS COMPLEMENTARES)</t>
  </si>
  <si>
    <t>MATED-13097</t>
  </si>
  <si>
    <t>TRANSPORTE - HORISTA (ENCARGOS COMPLEMENTARES)</t>
  </si>
  <si>
    <t>MATED-29746</t>
  </si>
  <si>
    <t>TRANSPORTE - MENSALISTA (ENCARGOS COMPLEMENTARES)</t>
  </si>
  <si>
    <t>MATED-8139</t>
  </si>
  <si>
    <t>CHAPA DE GESSO ACARTONADO (TIPO: RESISTÊNCIA A UMIDADE [RU]|COR: VERDE|ESPESSURA: 12,5 MM|LARGURA: 120CM|ALTURA*: 180CM|PESO: 12[KG/M2])*VALOR REFERENCIAL</t>
  </si>
  <si>
    <t>MATED-8130</t>
  </si>
  <si>
    <t>CHAPA DE GESSO ACARTONADO (TIPO: STANDARD [ST]|COR: BRANCA|ESPESSURA: 12,5 MM|LARGURA: 120CM|ALTURA*: 180CM|PESO: 8[KG/M2])*VALOR REFERENCIAL</t>
  </si>
  <si>
    <t>MATED-8133</t>
  </si>
  <si>
    <t>FITA MICROPERFURADA (LARGURA: 5CM|APLICAÇÃO: TRATAMENTO DE JUNTA EM CHAPA DE GESSO PARA ACARTONADO)</t>
  </si>
  <si>
    <t>MATED-8138</t>
  </si>
  <si>
    <t>GESSO COLA (APLICAÇÃO: CHAPAS DE GESSO ACARTONADO)</t>
  </si>
  <si>
    <t>MATED-8134</t>
  </si>
  <si>
    <t>MASSA DE REJUNTE (APLICAÇÃO: CHAPA DE GESSO ACARTONADO)</t>
  </si>
  <si>
    <t>MATED-8137</t>
  </si>
  <si>
    <t>PARAFUSO (ROSCA: AUTOATARRAXANTE|CABEÇA: LENTILHA|MATERIAL: AÇO|ACABAMENTO: ZINCADO|COMPRIMENTO: 9,5MM|DIAMETRO: 4,2MM|APLICAÇÃO: CHAPA DE GESSO ACARTONADO)</t>
  </si>
  <si>
    <t>MATED-8135</t>
  </si>
  <si>
    <t>PARAFUSO (ROSCA: AUTOATARRAXANTE|CABEÇA: TROMBETA|MATERIAL: AÇO|ACABAMENTO: FOSFATIZADO|COMPRIMENTO: 25MM|DIÂMETRO: 3,5MM|APLICAÇÃO: CHAPA DE GESSO ACARTONADO)</t>
  </si>
  <si>
    <t>MATED-8136</t>
  </si>
  <si>
    <t>PARAFUSO (ROSCA: AUTOATARRAXANTE|CABEÇA: TROMBETA|MATERIAL: AÇO|ACABAMENTO: FOSFATIZADO|COMPRIMENTO: 35MM|DIÂMETRO: 3,5MM|APLICAÇÃO: CHAPA DE GESSO ACARTONADO)</t>
  </si>
  <si>
    <t>MATED-28722</t>
  </si>
  <si>
    <t>PARAFUSO (ROSCA: AUTOBROCANTE|MATERIAL: AÇO|ACABAMENTO: ZINCADO|COMPRIMENTO: 19MM|DIÂMETRO: 4,8MM[3/16"])</t>
  </si>
  <si>
    <t>MATED-28763</t>
  </si>
  <si>
    <t>JUNÇÃO PARA FORRO (TIPO: H|LARGURA: 35MM|COMPRIMENTO: 50MM|ESPESSURA: 0,5MM|MATERIAL: AÇO GALVANIZADO|APLICAÇÃO: CHAPA DE GESSO ACARTONADO)</t>
  </si>
  <si>
    <t>MATED-8131</t>
  </si>
  <si>
    <t>PERFIL (TIPO: GUIA|MATERIAL: AÇO GALVANIZADO|ESPESSURA: 0,5MM|LARGURA: 70MM|COMPRIMENTO: 3000MM|APLICAÇÃO: PAREDE EM CHAPA DE GESSO ACARTONADO)</t>
  </si>
  <si>
    <t>MATED-31714</t>
  </si>
  <si>
    <t>PERFIL (TIPO: GUIA|MATERIAL: AÇO GALVANIZADO|ESPESSURA: 0,5MM|LARGURA: 90MM|COMPRIMENTO: 3000MM|APLICAÇÃO: PAREDE EM CHAPA DE GESSO ACARTONADO)</t>
  </si>
  <si>
    <t>MATED-8132</t>
  </si>
  <si>
    <t>PERFIL (TIPO: MONTANTE|MATERIAL: AÇO GALVANIZADO|ESPESSURA: 0,5MM|LARGURA: 70MM|COMPRIMENTO: 3000MM|APLICAÇÃO: PAREDE EM CHAPA DE GESSO ACARTONADO)</t>
  </si>
  <si>
    <t>MATED-31715</t>
  </si>
  <si>
    <t>PERFIL (TIPO: MONTANTE|MATERIAL: AÇO GALVANIZADO|ESPESSURA: 0,5MM|LARGURA: 90MM|COMPRIMENTO: 3000MM|APLICAÇÃO: PAREDE EM CHAPA DE GESSO ACARTONADO)</t>
  </si>
  <si>
    <t>MATED-11139</t>
  </si>
  <si>
    <t>EM PROCESSO DE INATIVAÇÃO - COLOCAÇÃO DE MOLDURA DE GESSO  IPRM</t>
  </si>
  <si>
    <t>MATED-28456</t>
  </si>
  <si>
    <t>PERFIL TABICA (MATERIAL: AÇO GALVANIZADO|TIPO: LISA|ACABAMENTO: PINTURA|COR: BRANCA|LARGURA*: 4,8CM|ALTURA*: 4,0CM|COMPRIMENTO: 300CM)*VALORES REFERENCIAIS APROXIMADOS</t>
  </si>
  <si>
    <t>MATED-28769</t>
  </si>
  <si>
    <t>PLACA DE GESSO (DIMENSÕES: 60X60CM|ESPESSURA*: 2CM|COR: BRANCA|ACABAMENTO: LISO|APLICAÇÃO: FORRO|PESO:* 5,5KG) *VALORES REFERENCIAIS APROXIMADOS</t>
  </si>
  <si>
    <t>MATED-28821</t>
  </si>
  <si>
    <t>PLACA DE GESSO (DIMENSÕES: 60X60CM|ESPESSURA*: 2CM|COR: BRANCA|APLICAÇÃO: FORRO|PESO*: 15,25[KG/M2]) *VALORES REFERENCIAIS APROXIMADOS</t>
  </si>
  <si>
    <t>MATED-28771</t>
  </si>
  <si>
    <t>PRESILHA REGULADORA PARA PERFIL (MATERIAL: AÇO GALVANIZADO|LARGURA: 43MM|ESPESSURA: 0,95MM|COMPRIMENTO*: 114MM)*VALORES REFERENCIAIS APROXIMADOS</t>
  </si>
  <si>
    <t>MATED-28781</t>
  </si>
  <si>
    <t>TIRANTE (MATERIAL: AÇO GALVANIZADO|NÚMERO: 10|DIÂMETRO*: 4,19MM|COMPRIMENTO: 50CM)*VALORES REFERENCIAIS APROXIMADOS</t>
  </si>
  <si>
    <t>MATED-28782</t>
  </si>
  <si>
    <t>UNIÃO (MATERIAL: AÇO GALVANIZADO|LARGURA: 40MM|COMPRIMENTO: 90MM|ESPESSURA: 0,5MM|APLICAÇÃO: PERFIL CANALETA "C")</t>
  </si>
  <si>
    <t>MATED-11095</t>
  </si>
  <si>
    <t>EMENDA DE ESTACA PRÉ MOLDADA ATÉ 65T  IPRM</t>
  </si>
  <si>
    <t>MATED-11084</t>
  </si>
  <si>
    <t>CRAVAÇÃO DE ESTACA (TIPO: PRÉ-MOLDADA|MATERIAL: CONCRETO PROTENDIDO|SEÇÃO: QUADRADA|DIMENSÃO: 15X15CM|CAPACIDADE DE CARGA: 25T)  IPRM</t>
  </si>
  <si>
    <t>MATED-11090</t>
  </si>
  <si>
    <t>CRAVAÇÃO DE ESTACA (TIPO: PRÉ-MOLDADA|MATERIAL: CONCRETO PROTENDIDO|SEÇÃO: QUADRADA|DIMENSÃO: 17X17CM|CAPACIDADE DE CARGA: 35T)  IPRM</t>
  </si>
  <si>
    <t>MATED-11085</t>
  </si>
  <si>
    <t>CRAVAÇÃO DE ESTACA (TIPO: PRÉ-MOLDADA|MATERIAL: CONCRETO PROTENDIDO|SEÇÃO: QUADRADA|DIMENSÃO: 20X20CM|CAPACIDADE DE CARGA: 50T)  IPRM</t>
  </si>
  <si>
    <t>MATED-11086</t>
  </si>
  <si>
    <t>CRAVAÇÃO DE ESTACA (TIPO: PRÉ-MOLDADA|MATERIAL: CONCRETO PROTENDIDO|SEÇÃO: QUADRADA|DIMENSÃO: 21,5X21,5CM|CAPACIDADE DE CARGA: 60T)  IPRM</t>
  </si>
  <si>
    <t>MATED-11091</t>
  </si>
  <si>
    <t>CRAVAÇÃO DE ESTACA (TIPO: PRÉ-MOLDADA|MATERIAL: CONCRETO PROTENDIDO|SEÇÃO: QUADRADA|DIMENSÃO: 23X23CM|CAPACIDADE DE CARGA: 70T)  IPRM</t>
  </si>
  <si>
    <t>MATED-11092</t>
  </si>
  <si>
    <t>CRAVAÇÃO DE ESTACA (TIPO: PRÉ-MOLDADA|MATERIAL: CONCRETO PROTENDIDO|SEÇÃO: QUADRADA|DIMENSÃO: 25,5X25,5CM|CAPACIDADE DE CARGA: 85T)  IPRM</t>
  </si>
  <si>
    <t>MATED-31387</t>
  </si>
  <si>
    <t>MARCO TOPOGRÁFICO (COMPRIMENTO: 40CM|PLACA DE IDENTIFICAÇÃO: INCLUSA)</t>
  </si>
  <si>
    <t>MATED-11074</t>
  </si>
  <si>
    <t>DETERMINAÇÃO E ANÁLISE DE RESULTADO DE RESISTÊNCIA A COMPRESSÃO DO CONCRETO MOLDADO  - IPRM</t>
  </si>
  <si>
    <t>MATED-11056</t>
  </si>
  <si>
    <t>ENSAIO DE COMPACTACAO - AMOSTRAS NAO TRABALHADAS - ENERGIA INTERMEDIARIA - SOLOS  - IPRM</t>
  </si>
  <si>
    <t>MATED-11057</t>
  </si>
  <si>
    <t>ENSAIO DE COMPACTACAO - AMOSTRAS NAO TRABALHADAS - ENERGIA MODIFICADA - SOLOS  - IPRM</t>
  </si>
  <si>
    <t>MATED-11055</t>
  </si>
  <si>
    <t>ENSAIO DE COMPACTACAO - AMOSTRAS NAO TRABALHADAS - ENERGIA NORMAL - SOLOS  - IPRM</t>
  </si>
  <si>
    <t>MATED-11058</t>
  </si>
  <si>
    <t>ENSAIO DE COMPACTACAO - AMOSTRAS TRABALHADAS - SOLOS  - IPRM</t>
  </si>
  <si>
    <t>MATED-11048</t>
  </si>
  <si>
    <t>ENSAIO DE CONCRETO: CURA, FACEAMENTO, RUPTURA, EMISSÃO DE CERTIFICADOS - ATE 6 UNIDADES  - IPRM</t>
  </si>
  <si>
    <t>MATED-11061</t>
  </si>
  <si>
    <t>ENSAIO DE DENSIDADE REAL - SOLOS  - IPRM</t>
  </si>
  <si>
    <t>MATED-11070</t>
  </si>
  <si>
    <t>ENSAIO DE EXPANSIBILIDADE - SOLOS  - IPRM</t>
  </si>
  <si>
    <t>MATED-11051</t>
  </si>
  <si>
    <t>ENSAIO DE GRANULOMETRIA POR PENEIRAMENTO - SOLOS  - IPRM</t>
  </si>
  <si>
    <t>MATED-11052</t>
  </si>
  <si>
    <t>ENSAIO DE GRANULOMETRIA POR PENEIRAMENTO E SEDIMENTACAO - SOLOS  - IPRM</t>
  </si>
  <si>
    <t>MATED-11053</t>
  </si>
  <si>
    <t>ENSAIO DE LIMITE DE LIQUIDEZ - SOLOS  - IPRM</t>
  </si>
  <si>
    <t>MATED-11054</t>
  </si>
  <si>
    <t>ENSAIO DE LIMITE DE PLASTICIDADE - SOLOS  - IPRM</t>
  </si>
  <si>
    <t>MATED-11062</t>
  </si>
  <si>
    <t>ENSAIO DE MASSA ESPECIFICA - IN SITU - EMPREGO DO OLEO - SOLOS  - IPRM</t>
  </si>
  <si>
    <t>MATED-11060</t>
  </si>
  <si>
    <t>ENSAIO DE MASSA ESPECIFICA - IN SITU - METODO BALAO DE BORRACHA - SOLOS  - IPRM</t>
  </si>
  <si>
    <t>MATED-11059</t>
  </si>
  <si>
    <t>ENSAIO DE MASSA ESPECIFICA - IN SITU - METODO FRASCO DE AREIA - SOLOS  - IPRM</t>
  </si>
  <si>
    <t>MATED-11069</t>
  </si>
  <si>
    <t>ENSAIO DE RESILIENCIA - SOLOS  - IPRM</t>
  </si>
  <si>
    <t>MATED-11066</t>
  </si>
  <si>
    <t>ENSAIO DE RESISTENCIA A COMPRESSAO SIMPLES - CONCRETO  - IPRM</t>
  </si>
  <si>
    <t>MATED-11068</t>
  </si>
  <si>
    <t>ENSAIO DE RESISTENCIA A TRACAO NA FLEXAO DE CONCRETO  - IPRM</t>
  </si>
  <si>
    <t>MATED-11067</t>
  </si>
  <si>
    <t>ENSAIO DE RESISTENCIA A TRACAO POR COMPRESSAO DIAMETRAL - CONCRETO  - IPRM</t>
  </si>
  <si>
    <t>MATED-11065</t>
  </si>
  <si>
    <t>ENSAIO DE TEOR DE UMIDADE - EM LABORATORIO - SOLOS  - IPRM</t>
  </si>
  <si>
    <t>MATED-11063</t>
  </si>
  <si>
    <t>ENSAIO DE TEOR DE UMIDADE - METODO EXPEDITO DO ALCOOL - SOLOS  - IPRM</t>
  </si>
  <si>
    <t>MATED-11064</t>
  </si>
  <si>
    <t>ENSAIO DE TEOR DE UMIDADE - PROCESSO SPEEDY - SOLOS E AGREGADOS MIUDOS  - IPRM</t>
  </si>
  <si>
    <t>MATED-11050</t>
  </si>
  <si>
    <t>ENSAIO DE TERRAPLENAGEM - CAMADA FINAL DO ATERRO  - IPRM</t>
  </si>
  <si>
    <t>MATED-11045</t>
  </si>
  <si>
    <t>ENSAIO DE TRAÇÃO, DOBRAMENTO E VERIFICAÇÃO DE BITOLAS EM BARRAS DE AÇO ACIMA DE 1 POL.  - IPRM</t>
  </si>
  <si>
    <t>MATED-11034</t>
  </si>
  <si>
    <t>ENSAIO DE TRAÇÃO, DOBRAMENTO E VERIFICAÇÃO DE BITOLAS EM BARRAS DE AÇO ATÉ 1 POL.  - IPRM</t>
  </si>
  <si>
    <t>MATED-11049</t>
  </si>
  <si>
    <t>ENSAIOS DE TERRAPLENAGEM - CORPO DO ATERRO  - IPRM</t>
  </si>
  <si>
    <t>MATED-11071</t>
  </si>
  <si>
    <t>PREPARACAO DE AMOSTRAS PARA ENSAIO DE CARACTERIZACAO - SOLOS  - IPRM</t>
  </si>
  <si>
    <t>MATED-11106</t>
  </si>
  <si>
    <t>DIVISÓRIA EM PAINEL REMOVÍVEL, NÚCLEO COMPENSADO NAVAL-P.AÇO TIPO C - FORNECIMENTO E INSTALAÇÃO  IPRM</t>
  </si>
  <si>
    <t>MATED-11107</t>
  </si>
  <si>
    <t>DIVISÓRIA EM PAINEL REMOVÍVEL, NÚCLEO COMP.NAVAL-P.ALUMÍNIO TIPO C - FORNECIMENTO E INSTALAÇÃO  IPRM</t>
  </si>
  <si>
    <t>MATED-11339</t>
  </si>
  <si>
    <t>ELETRODO REVESTIDO PARA SOLDA (DIÂMETRO NOMINAL: 3,25MM|FAIXA DE CORRENTE ELÉTRICA: 110-150A|COMPRIMENTO: 350MM|CLASSIFICAÇÃO: E6013|APLICAÇÃO: COMUM DE USO GERAL)</t>
  </si>
  <si>
    <t>MATED-2089</t>
  </si>
  <si>
    <t>ELETRODO REVESTIDO PARA SOLDA (DIÂMETRO NOMINAL: 4,0MM|FAIXA DE CORRENTE ELÉTRICA: 110-150A|COMPRIMENTO: 450MM|CLASSIFICAÇÃO: E7018|APLICAÇÃO: ESTRUTURAS METÁLICAS)</t>
  </si>
  <si>
    <t>MATED-26580</t>
  </si>
  <si>
    <t>ELETRODO REVESTIDO PARA SOLDA (FAIXA DE CORRENTE ELÉTRICA: 90-120A|COMPRIMENTO: 350MM|CLASSIFICAÇÃO: E309L-17|APLICAÇÃO: AÇO INOX AISI 304)</t>
  </si>
  <si>
    <t>MATED-18294</t>
  </si>
  <si>
    <t>GEL DECAPANTE (APLICAÇÃO: LIMPEZA EM SOLDA INOX|CONTEÚDO EMBALAGEM: QUILO|RENDIMENTO*: 15M2)*VALORES REFERENCIAIS APROXIMADOS</t>
  </si>
  <si>
    <t>MATED-13089</t>
  </si>
  <si>
    <t>SOLDA DE TOPO (APLICAÇÃO: PERFIL METÁLICO SIMPLES)  IPRM</t>
  </si>
  <si>
    <t>MATED-10583</t>
  </si>
  <si>
    <t>SOLDA TOPO EM PERFIL METÁLICO TIPO TRILHO DUPLO - FORNECIMENTO E INSTALAÇÃO  IPRM</t>
  </si>
  <si>
    <t>MATED-10586</t>
  </si>
  <si>
    <t>SOLDA TOPO EM PERFIL METÁLICO TIPO TRILHO SIMPLES - FORNECIMENTO E INSTALAÇÃO  IPRM</t>
  </si>
  <si>
    <t>MATED-22623</t>
  </si>
  <si>
    <t>ESPELHO (TIPO: CRISTAL|COR: PRATA|ACABAMENTO: LAPIDADO|ESPESSURA: 4MM)</t>
  </si>
  <si>
    <t>MATED-20138</t>
  </si>
  <si>
    <t>AÇO (APLICAÇÃO: PERFIS ESTRUTURAIS|NORMAS: ASTM A-36/A-572)</t>
  </si>
  <si>
    <t>MATED-20139</t>
  </si>
  <si>
    <t>AÇO (APLICAÇÃO: USO GERAL|NORMAS: ASTM A-36/A-572)</t>
  </si>
  <si>
    <t>MATED-28442</t>
  </si>
  <si>
    <t>AÇO CARBONO (APLICAÇÃO: TRILHOS|MATERIAL: USADO)</t>
  </si>
  <si>
    <t>MATED-13093</t>
  </si>
  <si>
    <t>EM PROCESSO DE INATIVAÇÃO - ESTRUTURA PARA COBERTURA EM AÇO A36, INCLUSIVE MONTAGEM  IPRM</t>
  </si>
  <si>
    <t>MATED-34306</t>
  </si>
  <si>
    <t>FORRO EM RÉGUA (MATERIAL: ANGELIM OU EQUIVALENTE|LARGURA: 10CM|ESPESSURA*: 10MM|SISTEMA: MACHO E FÊMEA|ACABAMENTO: FRISADO|COR: NATURAL)*VALORES REFERENCIAIS APROXIMADOS</t>
  </si>
  <si>
    <t>MATED-34305</t>
  </si>
  <si>
    <t>FORRO EM RÉGUA (MATERIAL: PINUS OU EQUIVALENTE|LARGURA: 10CM|ESPESSURA*: 10MM|SISTEMA: MACHO E FÊMEA|ACABAMENTO: FRISADO|COR: NATURAL)*VALORES REFERENCIAIS APROXIMADOS</t>
  </si>
  <si>
    <t>MATED-28731</t>
  </si>
  <si>
    <t>ACABAMENTO PARA FORRO (MODELO: PERFIL U|MATERIAL: PVC|ALTURA*: 22MM|LARGURA*: 40MM|APLICAÇÃO: FORRO EM RÉGUA DE PVC|COR: BRANCA)*VALORES REFERENCIAIS APROXIMADOS</t>
  </si>
  <si>
    <t>MATED-28723</t>
  </si>
  <si>
    <t>EMENDA PARA FORRO EM RÉGUA (MATERIAL: PVC|LARGURA: 20CM|ESPESSURA*: 10MM|SISTEMA: MACHO E FÊMEA|COR: BRANCA)*VALORES REFERENCIAIS APROXIMADOS</t>
  </si>
  <si>
    <t>MATED-28725</t>
  </si>
  <si>
    <t>FORRO EM RÉGUA (MATERIAL: PVC|LARGURA: 20CM|ESPESSURA*: 10MM|SISTEMA: MACHO E FÊMEA|ACABAMENTO: FRISADO|COR: BRANCA)*VALORES REFERENCIAIS APROXIMADOS</t>
  </si>
  <si>
    <t>MATED-12466</t>
  </si>
  <si>
    <t>CANTONEIRA (MATERIAL: PVC|ABAS IGUAIS*: 25MM[1"]|ESPESSURA*: 1MM|APLICAÇÃO: USO GERAL EM ACABAMENTOS E PROTEÇÃO DE PAREDES)*VALORES REFERENCIAIS APROXIMADOS</t>
  </si>
  <si>
    <t>MATED-11103</t>
  </si>
  <si>
    <t>IMPERMEABILIZAÇÃO POR INFILTRAÇÃO E CRISTALIZAÇÃO - FORNECIMENTO E INSTALAÇÃO  IPRM</t>
  </si>
  <si>
    <t>MATED-11104</t>
  </si>
  <si>
    <t>IMPERMEABILIZAÇÃO COM MANTA ASFÁLTICA E = 4 MM - ANTI-RAIZ - FORNECIMENTO E INSTALAÇÃO  IPRM</t>
  </si>
  <si>
    <t>MATED-11113</t>
  </si>
  <si>
    <t>IMPERMEABILIZAÇÃO COM MANTA ASFÁLTICA E = 4 MM - FORNECIMENTO E INSTALAÇÃO  IPRM</t>
  </si>
  <si>
    <t>MATED-12452</t>
  </si>
  <si>
    <t>DIVISÓRIA EM MARMORITE E = 3 CM  IPRM</t>
  </si>
  <si>
    <t>MATED-11129</t>
  </si>
  <si>
    <t>PISO EM GRANILITE, MARMORITE OU GRANITINA, AGREGADO COR PRETO, CINZA, PALHA OU BRANCO, ESP. 8MM, INCLUSIVE APLICAÇÃO NO LOCAL, SELANTE E POLIMENTO  IPRM</t>
  </si>
  <si>
    <t>MATED-11130</t>
  </si>
  <si>
    <t>PISO EM MARMORITE ACABAMENTO FULGER, COR VERMELHA, NATURAL COM GRÂNULOS BRANCOS - FORNECIMENTO E INSTALAÇÃO  IPRM</t>
  </si>
  <si>
    <t>MATED-31646</t>
  </si>
  <si>
    <t>MASSA DE VIDRACEIRO (DENSIDADE MÉDIA: 2,1KG/DM3)</t>
  </si>
  <si>
    <t>MATED-9206</t>
  </si>
  <si>
    <t>PERFIL DE BORRACHA (MEDIDAS: 3MMX15MM*|APLICAÇÃO: ESQUADRIAS) *VALORES REFERENCIAIS APROXIMADOS</t>
  </si>
  <si>
    <t>MATED-29735</t>
  </si>
  <si>
    <t>VIDRO ARAMADO TRANSLÚCIDO (COR: INCOLOR|ESPESSURA: 6MM|TEXTURA: IMPRESSO)</t>
  </si>
  <si>
    <t>MATED-9224</t>
  </si>
  <si>
    <t>VIDRO COMUM (COR: INCOLOR|ESPESSURA: 3MM|TEXTURA: LISA)</t>
  </si>
  <si>
    <t>MATED-9225</t>
  </si>
  <si>
    <t>VIDRO COMUM (COR: INCOLOR|ESPESSURA: 4MM|TEXTURA: LISA)</t>
  </si>
  <si>
    <t>MATED-9226</t>
  </si>
  <si>
    <t>VIDRO COMUM (COR: INCOLOR|ESPESSURA: 6MM|TEXTURA: LISA)</t>
  </si>
  <si>
    <t>MATED-9246</t>
  </si>
  <si>
    <t>VIDRO FANTASIA (COR: INCOLOR|ESPESSURA: 3MM|TEXTURA: MINI-BOREAL, MARTELADO OU CANELADO)</t>
  </si>
  <si>
    <t>MATED-9227</t>
  </si>
  <si>
    <t>VIDRO FANTASIA (COR: INCOLOR|ESPESSURA: 4MM|TEXTURA: MINI-BOREAL, MARTELADO OU CANELADO)</t>
  </si>
  <si>
    <t>MATED-11159</t>
  </si>
  <si>
    <t>VIDRO PLUMBÍFERO (MEDIDAS: 40X30CM|PROTEÇÃO: 2.1MMPB|APLICAÇÃO: PROTEÇÃO RADIOLÓGICA)</t>
  </si>
  <si>
    <t>MATED-9205</t>
  </si>
  <si>
    <t>VIDRO TEMPERADO (COR: INCOLOR|ESPESSURA: 10MM|TEXTURA: LISA)</t>
  </si>
  <si>
    <t>MATED-9209</t>
  </si>
  <si>
    <t>VIDRO TEMPERADO (COR: INCOLOR|ESPESSURA: 6MM|TEXTURA: LISA)</t>
  </si>
  <si>
    <t>MATED-9208</t>
  </si>
  <si>
    <t>VIDRO TEMPERADO (COR: INCOLOR|ESPESSURA: 8MM|TEXTURA: LISA)</t>
  </si>
  <si>
    <t>MATED-16331</t>
  </si>
  <si>
    <t>CUSTO FIXO - VEÍCULO TIPO HATCH, OBEDECIDOS OS SEGUINTES REQUISITOS MÍNIMOS: TER NO MÁXIMO UM (1) ANO DE USO, ATÉ 20.000KM RODADOS, POTÊNCIA MÍNIMA DE 100CV, DIREÇÃO ASSISTIDA, AR CONDICIONADO, DESEMBAÇADOR DE VIDROS, RÁDIO AM/FM, EMPLACADO, COM SEGURO TOTAL</t>
  </si>
  <si>
    <t>MATED-16333</t>
  </si>
  <si>
    <t>CUSTO FIXO - VEÍCULO TIPO SEDAN, OBEDECIDOS OS SEGUINTES REQUISITOS MÍNIMOS: TER NO MÁXIMO UM (1) ANO DE USO, ATÉ 20.000KM RODADOS, POTÊNCIA MÍNIMA DE 100CV, DIREÇÃO ASSISTIDA, AR CONDICIONADO, DESEMBAÇADOR DE VIDROS, RÁDIO AM/FM, EMPLACADO, COM SEGURO TOTAL</t>
  </si>
  <si>
    <t>MATED-16332</t>
  </si>
  <si>
    <t>CUSTO VARIÁVEL - VEÍCULO TIPO HATCH, OBEDECIDOS OS SEGUINTES REQUISITOS MÍNIMOS: TER NO MÁXIMO UM (1) ANO DE USO, ATÉ 20.000KM RODADOS, POTÊNCIA MÍNIMA DE 100CV, DIREÇÃO ASSISTIDA, AR CONDICIONADO, DESEMBAÇADOR DE VIDROS, RÁDIO AM/FM, EMPLACADO, COM SEGURO TOTAL, INCLUSIVE MANUTENÇÃO E COMBUSTÍVEL</t>
  </si>
  <si>
    <t>MATED-16334</t>
  </si>
  <si>
    <t>CUSTO VARIÁVEL - VEÍCULO TIPO SEDAN, OBEDECIDOS OS SEGUINTES REQUISITOS MÍNIMOS: TER NO MÁXIMO UM (1) ANO DE USO, ATÉ 20.000KM RODADOS, POTÊNCIA MÍNIMA DE 100CV, DIREÇÃO ASSISTIDA, AR CONDICIONADO, DESEMBAÇADOR DE VIDROS, RÁDIO AM/FM, EMPLACADO, COM SEGURO TOTAL, INCLUSIVE MANUTENÇÃO E COMBUSTÍVEL</t>
  </si>
  <si>
    <t>MATED-9299</t>
  </si>
  <si>
    <t>ESPAÇADOR/DISTANCIADOR (MATERIAL: PLÁSTICO|COBRIMENTO: 30MM|TIPO: CIRCULAR ENTRADA LATERAL|BITOLA AÇO: MENOR OU IGUAL 12,5MM)</t>
  </si>
  <si>
    <t>MATED-9297</t>
  </si>
  <si>
    <t>ESPAÇADOR/DISTANCIADOR (MATERIAL: PLÁSTICO|COBRIMENTO: 30MM|TIPO: TORRE/CADEIRINHA/PINO|BITOLA AÇO: MENOR OU IGUAL 12,5MM)</t>
  </si>
  <si>
    <t>MATED-9300</t>
  </si>
  <si>
    <t>ESPAÇADOR/DISTANCIADOR (MATERIAL: PLÁSTICO|COBRIMENTO: 50MM|TIPO: CIRCULAR ENTRADA LATERAL|BITOLA AÇO: MAIOR 12,5MM)</t>
  </si>
  <si>
    <t>MATED-33217</t>
  </si>
  <si>
    <t>PROTETOR PARA PONTA DE FERRAGEM (BITOLAS: 8-25MM)</t>
  </si>
  <si>
    <t>MATED-22627</t>
  </si>
  <si>
    <t>ALUMÍNIO ANODIZADO (APLICAÇÃO: PERFIS)</t>
  </si>
  <si>
    <t>M0003</t>
  </si>
  <si>
    <t>M0004</t>
  </si>
  <si>
    <t>M0005</t>
  </si>
  <si>
    <t>M0006</t>
  </si>
  <si>
    <t>M0007</t>
  </si>
  <si>
    <t>M0008</t>
  </si>
  <si>
    <t>M0009</t>
  </si>
  <si>
    <t>M0010</t>
  </si>
  <si>
    <t>M0011</t>
  </si>
  <si>
    <t>M0012</t>
  </si>
  <si>
    <t>M0013</t>
  </si>
  <si>
    <t>M0014</t>
  </si>
  <si>
    <t>M0015</t>
  </si>
  <si>
    <t>M0016</t>
  </si>
  <si>
    <t>M0017</t>
  </si>
  <si>
    <t>M0018</t>
  </si>
  <si>
    <t>M0019</t>
  </si>
  <si>
    <t>M0020</t>
  </si>
  <si>
    <t>M0021</t>
  </si>
  <si>
    <t>M0025</t>
  </si>
  <si>
    <t>M0026</t>
  </si>
  <si>
    <t>M0028</t>
  </si>
  <si>
    <t>M0029</t>
  </si>
  <si>
    <t>M0030</t>
  </si>
  <si>
    <t>M0032</t>
  </si>
  <si>
    <t>M0035</t>
  </si>
  <si>
    <t>M0039</t>
  </si>
  <si>
    <t>M0041</t>
  </si>
  <si>
    <t>M0042</t>
  </si>
  <si>
    <t>M0043</t>
  </si>
  <si>
    <t>M0044</t>
  </si>
  <si>
    <t>M0045</t>
  </si>
  <si>
    <t>M0046</t>
  </si>
  <si>
    <t>M0047</t>
  </si>
  <si>
    <t>M0048</t>
  </si>
  <si>
    <t>M0049</t>
  </si>
  <si>
    <t>M0050</t>
  </si>
  <si>
    <t>M0051</t>
  </si>
  <si>
    <t>M0052</t>
  </si>
  <si>
    <t>M0053</t>
  </si>
  <si>
    <t>M0054</t>
  </si>
  <si>
    <t>M0055</t>
  </si>
  <si>
    <t>M0056</t>
  </si>
  <si>
    <t>M0057</t>
  </si>
  <si>
    <t>M0058</t>
  </si>
  <si>
    <t>M0059</t>
  </si>
  <si>
    <t>M0060</t>
  </si>
  <si>
    <t>M0065</t>
  </si>
  <si>
    <t>M0066</t>
  </si>
  <si>
    <t>M0067</t>
  </si>
  <si>
    <t>M0068</t>
  </si>
  <si>
    <t>M0069</t>
  </si>
  <si>
    <t>M0071</t>
  </si>
  <si>
    <t>M0072</t>
  </si>
  <si>
    <t>M0073</t>
  </si>
  <si>
    <t>M0074</t>
  </si>
  <si>
    <t>M0075</t>
  </si>
  <si>
    <t>M0076</t>
  </si>
  <si>
    <t>M0080</t>
  </si>
  <si>
    <t>M0081</t>
  </si>
  <si>
    <t>M0082</t>
  </si>
  <si>
    <t>M0083</t>
  </si>
  <si>
    <t>M0084</t>
  </si>
  <si>
    <t>M0085</t>
  </si>
  <si>
    <t>M0086</t>
  </si>
  <si>
    <t>M0087</t>
  </si>
  <si>
    <t>M0088</t>
  </si>
  <si>
    <t>M0089</t>
  </si>
  <si>
    <t>M0091</t>
  </si>
  <si>
    <t>M0092</t>
  </si>
  <si>
    <t>M0093</t>
  </si>
  <si>
    <t>M0094</t>
  </si>
  <si>
    <t>M0098</t>
  </si>
  <si>
    <t>M0099</t>
  </si>
  <si>
    <t>ISF</t>
  </si>
  <si>
    <t>M0100</t>
  </si>
  <si>
    <t>M0101</t>
  </si>
  <si>
    <t>M0102</t>
  </si>
  <si>
    <t>M0103</t>
  </si>
  <si>
    <t>M0104</t>
  </si>
  <si>
    <t>M0105</t>
  </si>
  <si>
    <t>M0106</t>
  </si>
  <si>
    <t>M0107</t>
  </si>
  <si>
    <t>M0108</t>
  </si>
  <si>
    <t>M0109</t>
  </si>
  <si>
    <t>M0110</t>
  </si>
  <si>
    <t>M0111</t>
  </si>
  <si>
    <t>M0112</t>
  </si>
  <si>
    <t>M0113</t>
  </si>
  <si>
    <t>M0114</t>
  </si>
  <si>
    <t>M0115</t>
  </si>
  <si>
    <t>M0116</t>
  </si>
  <si>
    <t>M0117</t>
  </si>
  <si>
    <t>M0118</t>
  </si>
  <si>
    <t>M0119</t>
  </si>
  <si>
    <t>M0120</t>
  </si>
  <si>
    <t>M0121</t>
  </si>
  <si>
    <t>M0122</t>
  </si>
  <si>
    <t>M0123</t>
  </si>
  <si>
    <t>M0124</t>
  </si>
  <si>
    <t>M0125</t>
  </si>
  <si>
    <t>M0126</t>
  </si>
  <si>
    <t>M0127</t>
  </si>
  <si>
    <t>M0128</t>
  </si>
  <si>
    <t>M0129</t>
  </si>
  <si>
    <t>M0130</t>
  </si>
  <si>
    <t>M0131</t>
  </si>
  <si>
    <t>M0132</t>
  </si>
  <si>
    <t>M0133</t>
  </si>
  <si>
    <t>M0134</t>
  </si>
  <si>
    <t>M0135</t>
  </si>
  <si>
    <t>M0136</t>
  </si>
  <si>
    <t>M0137</t>
  </si>
  <si>
    <t>M0138</t>
  </si>
  <si>
    <t>M0139</t>
  </si>
  <si>
    <t>M0140</t>
  </si>
  <si>
    <t>M0141</t>
  </si>
  <si>
    <t>M0142</t>
  </si>
  <si>
    <t>M0143</t>
  </si>
  <si>
    <t>M0145</t>
  </si>
  <si>
    <t>M0146</t>
  </si>
  <si>
    <t>M0148</t>
  </si>
  <si>
    <t>M0151</t>
  </si>
  <si>
    <t>M0152</t>
  </si>
  <si>
    <t>M0153</t>
  </si>
  <si>
    <t>M0156</t>
  </si>
  <si>
    <t>M0158</t>
  </si>
  <si>
    <t>M0160</t>
  </si>
  <si>
    <t>M0161</t>
  </si>
  <si>
    <t>M0162</t>
  </si>
  <si>
    <t>M0163</t>
  </si>
  <si>
    <t>M0164</t>
  </si>
  <si>
    <t>M0166</t>
  </si>
  <si>
    <t>M0167</t>
  </si>
  <si>
    <t>M0168</t>
  </si>
  <si>
    <t>M0169</t>
  </si>
  <si>
    <t>M0173</t>
  </si>
  <si>
    <t>M0178</t>
  </si>
  <si>
    <t>M0181</t>
  </si>
  <si>
    <t>M0184</t>
  </si>
  <si>
    <t>M0191</t>
  </si>
  <si>
    <t>M0192</t>
  </si>
  <si>
    <t>M0193</t>
  </si>
  <si>
    <t>M0194</t>
  </si>
  <si>
    <t>M0198</t>
  </si>
  <si>
    <t>M0199</t>
  </si>
  <si>
    <t>M0201</t>
  </si>
  <si>
    <t>M0202</t>
  </si>
  <si>
    <t>M0204</t>
  </si>
  <si>
    <t>M0217</t>
  </si>
  <si>
    <t>M0220</t>
  </si>
  <si>
    <t>M0222</t>
  </si>
  <si>
    <t>M0223</t>
  </si>
  <si>
    <t>M0224</t>
  </si>
  <si>
    <t>M0225</t>
  </si>
  <si>
    <t>M0229</t>
  </si>
  <si>
    <t>M0230</t>
  </si>
  <si>
    <t>M0231</t>
  </si>
  <si>
    <t>M0232</t>
  </si>
  <si>
    <t>M0233</t>
  </si>
  <si>
    <t>M0234</t>
  </si>
  <si>
    <t>M0235</t>
  </si>
  <si>
    <t>M0236</t>
  </si>
  <si>
    <t>M0237</t>
  </si>
  <si>
    <t>M0253</t>
  </si>
  <si>
    <t>M0254</t>
  </si>
  <si>
    <t>M0256</t>
  </si>
  <si>
    <t>M0257</t>
  </si>
  <si>
    <t>M0260</t>
  </si>
  <si>
    <t>M0264</t>
  </si>
  <si>
    <t>M0265</t>
  </si>
  <si>
    <t>M0266</t>
  </si>
  <si>
    <t>M0267</t>
  </si>
  <si>
    <t>M0268</t>
  </si>
  <si>
    <t>M0269</t>
  </si>
  <si>
    <t>M0284</t>
  </si>
  <si>
    <t>M0285</t>
  </si>
  <si>
    <t>M0286</t>
  </si>
  <si>
    <t>M0289</t>
  </si>
  <si>
    <t>M0290</t>
  </si>
  <si>
    <t>M0291</t>
  </si>
  <si>
    <t>M0292</t>
  </si>
  <si>
    <t>M0293</t>
  </si>
  <si>
    <t>M0294</t>
  </si>
  <si>
    <t>M0295</t>
  </si>
  <si>
    <t>M0296</t>
  </si>
  <si>
    <t>M0297</t>
  </si>
  <si>
    <t>M0301</t>
  </si>
  <si>
    <t>M0310</t>
  </si>
  <si>
    <t>M0311</t>
  </si>
  <si>
    <t>M0312</t>
  </si>
  <si>
    <t>M0344</t>
  </si>
  <si>
    <t>M0345</t>
  </si>
  <si>
    <t>M0346</t>
  </si>
  <si>
    <t>M0347</t>
  </si>
  <si>
    <t>M0348</t>
  </si>
  <si>
    <t>M0349</t>
  </si>
  <si>
    <t>M0350</t>
  </si>
  <si>
    <t>M0351</t>
  </si>
  <si>
    <t>M0364</t>
  </si>
  <si>
    <t>M0365</t>
  </si>
  <si>
    <t>M0366</t>
  </si>
  <si>
    <t>M0395</t>
  </si>
  <si>
    <t>M0408</t>
  </si>
  <si>
    <t>M0409</t>
  </si>
  <si>
    <t>M0410</t>
  </si>
  <si>
    <t>M0411</t>
  </si>
  <si>
    <t>M0412</t>
  </si>
  <si>
    <t>M0413</t>
  </si>
  <si>
    <t>M0421</t>
  </si>
  <si>
    <t>M0424</t>
  </si>
  <si>
    <t>M0427</t>
  </si>
  <si>
    <t>M0428</t>
  </si>
  <si>
    <t>M0429</t>
  </si>
  <si>
    <t>M0434</t>
  </si>
  <si>
    <t>M0442</t>
  </si>
  <si>
    <t>M0443</t>
  </si>
  <si>
    <t>M0444</t>
  </si>
  <si>
    <t>M0445</t>
  </si>
  <si>
    <t>M0446</t>
  </si>
  <si>
    <t>M0447</t>
  </si>
  <si>
    <t>M0448</t>
  </si>
  <si>
    <t>M0450</t>
  </si>
  <si>
    <t>M0451</t>
  </si>
  <si>
    <t>M0452</t>
  </si>
  <si>
    <t>M0453</t>
  </si>
  <si>
    <t>M0454</t>
  </si>
  <si>
    <t>M0459</t>
  </si>
  <si>
    <t>M0467</t>
  </si>
  <si>
    <t>M0468</t>
  </si>
  <si>
    <t>M0469</t>
  </si>
  <si>
    <t>M0470</t>
  </si>
  <si>
    <t>M0471</t>
  </si>
  <si>
    <t>M0472</t>
  </si>
  <si>
    <t>M0481</t>
  </si>
  <si>
    <t>M0502</t>
  </si>
  <si>
    <t>M0505</t>
  </si>
  <si>
    <t>M0506</t>
  </si>
  <si>
    <t>M0511</t>
  </si>
  <si>
    <t>M0512</t>
  </si>
  <si>
    <t>M0521</t>
  </si>
  <si>
    <t>M0532</t>
  </si>
  <si>
    <t>M0533</t>
  </si>
  <si>
    <t>M0534</t>
  </si>
  <si>
    <t>M0536</t>
  </si>
  <si>
    <t>M0537</t>
  </si>
  <si>
    <t>M0538</t>
  </si>
  <si>
    <t>M0539</t>
  </si>
  <si>
    <t>M0540</t>
  </si>
  <si>
    <t>M0541</t>
  </si>
  <si>
    <t>M0542</t>
  </si>
  <si>
    <t>M0543</t>
  </si>
  <si>
    <t>M0544</t>
  </si>
  <si>
    <t>M0545</t>
  </si>
  <si>
    <t>M0546</t>
  </si>
  <si>
    <t>M0547</t>
  </si>
  <si>
    <t>M0548</t>
  </si>
  <si>
    <t>M0549</t>
  </si>
  <si>
    <t>M0550</t>
  </si>
  <si>
    <t>M0560</t>
  </si>
  <si>
    <t>M0562</t>
  </si>
  <si>
    <t>M0563</t>
  </si>
  <si>
    <t>M0564</t>
  </si>
  <si>
    <t>M0565</t>
  </si>
  <si>
    <t>M0566</t>
  </si>
  <si>
    <t>M0567</t>
  </si>
  <si>
    <t>M0568</t>
  </si>
  <si>
    <t>M0569</t>
  </si>
  <si>
    <t>M0570</t>
  </si>
  <si>
    <t>M0571</t>
  </si>
  <si>
    <t>M0572</t>
  </si>
  <si>
    <t>M0573</t>
  </si>
  <si>
    <t>M0574</t>
  </si>
  <si>
    <t>M0575</t>
  </si>
  <si>
    <t>M0576</t>
  </si>
  <si>
    <t>M0601</t>
  </si>
  <si>
    <t>M0602</t>
  </si>
  <si>
    <t>M0603</t>
  </si>
  <si>
    <t>M0614</t>
  </si>
  <si>
    <t>M0615</t>
  </si>
  <si>
    <t>M0639</t>
  </si>
  <si>
    <t>M0640</t>
  </si>
  <si>
    <t>M0641</t>
  </si>
  <si>
    <t>M0642</t>
  </si>
  <si>
    <t>M0643</t>
  </si>
  <si>
    <t>M0644</t>
  </si>
  <si>
    <t>M0645</t>
  </si>
  <si>
    <t>M0646</t>
  </si>
  <si>
    <t>M0647</t>
  </si>
  <si>
    <t>M0648</t>
  </si>
  <si>
    <t>M0649</t>
  </si>
  <si>
    <t>M0650</t>
  </si>
  <si>
    <t>M0666</t>
  </si>
  <si>
    <t>M0667</t>
  </si>
  <si>
    <t>M0668</t>
  </si>
  <si>
    <t>M0669</t>
  </si>
  <si>
    <t>M0673</t>
  </si>
  <si>
    <t>M0677</t>
  </si>
  <si>
    <t>M0682</t>
  </si>
  <si>
    <t>M0686</t>
  </si>
  <si>
    <t>M0713</t>
  </si>
  <si>
    <t>M0714</t>
  </si>
  <si>
    <t>M0715</t>
  </si>
  <si>
    <t>M0716</t>
  </si>
  <si>
    <t>M0717</t>
  </si>
  <si>
    <t>M0718</t>
  </si>
  <si>
    <t>M0719</t>
  </si>
  <si>
    <t>M0721</t>
  </si>
  <si>
    <t>M0722</t>
  </si>
  <si>
    <t>M0729</t>
  </si>
  <si>
    <t>M0734</t>
  </si>
  <si>
    <t>M0741</t>
  </si>
  <si>
    <t>M0745</t>
  </si>
  <si>
    <t>M0755</t>
  </si>
  <si>
    <t>M0756</t>
  </si>
  <si>
    <t>M0767</t>
  </si>
  <si>
    <t>M0769</t>
  </si>
  <si>
    <t>M0771</t>
  </si>
  <si>
    <t>M0773</t>
  </si>
  <si>
    <t>M0783</t>
  </si>
  <si>
    <t>M0784</t>
  </si>
  <si>
    <t>M0786</t>
  </si>
  <si>
    <t>M0787</t>
  </si>
  <si>
    <t>M0789</t>
  </si>
  <si>
    <t>M0796</t>
  </si>
  <si>
    <t>M0798</t>
  </si>
  <si>
    <t>M0804</t>
  </si>
  <si>
    <t>M0805</t>
  </si>
  <si>
    <t>M0808</t>
  </si>
  <si>
    <t>M0809</t>
  </si>
  <si>
    <t>M0810</t>
  </si>
  <si>
    <t>M0812</t>
  </si>
  <si>
    <t>M0818</t>
  </si>
  <si>
    <t>M0824</t>
  </si>
  <si>
    <t>M0831</t>
  </si>
  <si>
    <t>M0848</t>
  </si>
  <si>
    <t>M0849</t>
  </si>
  <si>
    <t>M0851</t>
  </si>
  <si>
    <t>M0852</t>
  </si>
  <si>
    <t>M0858</t>
  </si>
  <si>
    <t>M0865</t>
  </si>
  <si>
    <t>M0868</t>
  </si>
  <si>
    <t>M0875</t>
  </si>
  <si>
    <t>M0876</t>
  </si>
  <si>
    <t>M0879</t>
  </si>
  <si>
    <t>M0942</t>
  </si>
  <si>
    <t>M0945</t>
  </si>
  <si>
    <t>M0946</t>
  </si>
  <si>
    <t>M0947</t>
  </si>
  <si>
    <t>M0948</t>
  </si>
  <si>
    <t>M0949</t>
  </si>
  <si>
    <t>M0950</t>
  </si>
  <si>
    <t>M0951</t>
  </si>
  <si>
    <t>M0952</t>
  </si>
  <si>
    <t>M0953</t>
  </si>
  <si>
    <t>M0954</t>
  </si>
  <si>
    <t>M0955</t>
  </si>
  <si>
    <t>M0956</t>
  </si>
  <si>
    <t>M0957</t>
  </si>
  <si>
    <t>M0958</t>
  </si>
  <si>
    <t>M0959</t>
  </si>
  <si>
    <t>M0960</t>
  </si>
  <si>
    <t>M0961</t>
  </si>
  <si>
    <t>M0962</t>
  </si>
  <si>
    <t>M0963</t>
  </si>
  <si>
    <t>M0964</t>
  </si>
  <si>
    <t>M0965</t>
  </si>
  <si>
    <t>M0966</t>
  </si>
  <si>
    <t>M0967</t>
  </si>
  <si>
    <t>M0968</t>
  </si>
  <si>
    <t>M0969</t>
  </si>
  <si>
    <t>M0970</t>
  </si>
  <si>
    <t>M0971</t>
  </si>
  <si>
    <t>M0972</t>
  </si>
  <si>
    <t>M0998</t>
  </si>
  <si>
    <t>M0999</t>
  </si>
  <si>
    <t>M1000</t>
  </si>
  <si>
    <t>M1001</t>
  </si>
  <si>
    <t>M1010</t>
  </si>
  <si>
    <t>M1011</t>
  </si>
  <si>
    <t>M1022</t>
  </si>
  <si>
    <t>M1066</t>
  </si>
  <si>
    <t>M1078</t>
  </si>
  <si>
    <t>M1079</t>
  </si>
  <si>
    <t>M1097</t>
  </si>
  <si>
    <t>M1103</t>
  </si>
  <si>
    <t>M1118</t>
  </si>
  <si>
    <t>M1129</t>
  </si>
  <si>
    <t>M1130</t>
  </si>
  <si>
    <t>M1131</t>
  </si>
  <si>
    <t>M1132</t>
  </si>
  <si>
    <t>M1134</t>
  </si>
  <si>
    <t>M1135</t>
  </si>
  <si>
    <t>M1136</t>
  </si>
  <si>
    <t>M1142</t>
  </si>
  <si>
    <t>M1150</t>
  </si>
  <si>
    <t>M1151</t>
  </si>
  <si>
    <t>M1152</t>
  </si>
  <si>
    <t>M1176</t>
  </si>
  <si>
    <t>M1205</t>
  </si>
  <si>
    <t>M1210</t>
  </si>
  <si>
    <t>M1218</t>
  </si>
  <si>
    <t>M1242</t>
  </si>
  <si>
    <t>M1243</t>
  </si>
  <si>
    <t>M1244</t>
  </si>
  <si>
    <t>M1245</t>
  </si>
  <si>
    <t>M1300</t>
  </si>
  <si>
    <t>M1301</t>
  </si>
  <si>
    <t>M1302</t>
  </si>
  <si>
    <t>M1303</t>
  </si>
  <si>
    <t>M1304</t>
  </si>
  <si>
    <t>M1305</t>
  </si>
  <si>
    <t>M1306</t>
  </si>
  <si>
    <t>M1307</t>
  </si>
  <si>
    <t>M1308</t>
  </si>
  <si>
    <t>M1309</t>
  </si>
  <si>
    <t>M1310</t>
  </si>
  <si>
    <t>M1311</t>
  </si>
  <si>
    <t>M1312</t>
  </si>
  <si>
    <t>M1313</t>
  </si>
  <si>
    <t>M1314</t>
  </si>
  <si>
    <t>M1315</t>
  </si>
  <si>
    <t>M1316</t>
  </si>
  <si>
    <t>M1317</t>
  </si>
  <si>
    <t>M1318</t>
  </si>
  <si>
    <t>M1319</t>
  </si>
  <si>
    <t>M1320</t>
  </si>
  <si>
    <t>M1321</t>
  </si>
  <si>
    <t>M1322</t>
  </si>
  <si>
    <t>M1323</t>
  </si>
  <si>
    <t>M1324</t>
  </si>
  <si>
    <t>M1325</t>
  </si>
  <si>
    <t>M1328</t>
  </si>
  <si>
    <t>M1337</t>
  </si>
  <si>
    <t>M1341</t>
  </si>
  <si>
    <t>M1350</t>
  </si>
  <si>
    <t>M1351</t>
  </si>
  <si>
    <t>M1356</t>
  </si>
  <si>
    <t>M1358</t>
  </si>
  <si>
    <t>M1359</t>
  </si>
  <si>
    <t>M1360</t>
  </si>
  <si>
    <t>M1361</t>
  </si>
  <si>
    <t>M1362</t>
  </si>
  <si>
    <t>M1364</t>
  </si>
  <si>
    <t>M1366</t>
  </si>
  <si>
    <t>M1367</t>
  </si>
  <si>
    <t>M1368</t>
  </si>
  <si>
    <t>M1369</t>
  </si>
  <si>
    <t>M1370</t>
  </si>
  <si>
    <t>M1376</t>
  </si>
  <si>
    <t>M1377</t>
  </si>
  <si>
    <t>M1378</t>
  </si>
  <si>
    <t>M1379</t>
  </si>
  <si>
    <t>M1382</t>
  </si>
  <si>
    <t>M1383</t>
  </si>
  <si>
    <t>M1384</t>
  </si>
  <si>
    <t>M1385</t>
  </si>
  <si>
    <t>M1387</t>
  </si>
  <si>
    <t>M1388</t>
  </si>
  <si>
    <t>M1390</t>
  </si>
  <si>
    <t>M1391</t>
  </si>
  <si>
    <t>M1397</t>
  </si>
  <si>
    <t>M1398</t>
  </si>
  <si>
    <t>M1399</t>
  </si>
  <si>
    <t>M1400</t>
  </si>
  <si>
    <t>M1401</t>
  </si>
  <si>
    <t>M1402</t>
  </si>
  <si>
    <t>M1404</t>
  </si>
  <si>
    <t>M1405</t>
  </si>
  <si>
    <t>M1406</t>
  </si>
  <si>
    <t>M1408</t>
  </si>
  <si>
    <t>M1409</t>
  </si>
  <si>
    <t>M1429</t>
  </si>
  <si>
    <t>M1432</t>
  </si>
  <si>
    <t>M1433</t>
  </si>
  <si>
    <t>M1434</t>
  </si>
  <si>
    <t>M1446</t>
  </si>
  <si>
    <t>M1447</t>
  </si>
  <si>
    <t>M1448</t>
  </si>
  <si>
    <t>M1449</t>
  </si>
  <si>
    <t>M1450</t>
  </si>
  <si>
    <t>M1451</t>
  </si>
  <si>
    <t>M1452</t>
  </si>
  <si>
    <t>M1453</t>
  </si>
  <si>
    <t>M1454</t>
  </si>
  <si>
    <t>M1455</t>
  </si>
  <si>
    <t>M1456</t>
  </si>
  <si>
    <t>M1457</t>
  </si>
  <si>
    <t>M1458</t>
  </si>
  <si>
    <t>M1459</t>
  </si>
  <si>
    <t>M1460</t>
  </si>
  <si>
    <t>M1461</t>
  </si>
  <si>
    <t>M1462</t>
  </si>
  <si>
    <t>M1463</t>
  </si>
  <si>
    <t>M1464</t>
  </si>
  <si>
    <t>M1465</t>
  </si>
  <si>
    <t>M1472</t>
  </si>
  <si>
    <t>M1481</t>
  </si>
  <si>
    <t>M1496</t>
  </si>
  <si>
    <t>M1498</t>
  </si>
  <si>
    <t>M1518</t>
  </si>
  <si>
    <t>M1519</t>
  </si>
  <si>
    <t>M1520</t>
  </si>
  <si>
    <t>M1526</t>
  </si>
  <si>
    <t>M1527</t>
  </si>
  <si>
    <t>M1528</t>
  </si>
  <si>
    <t>M1546</t>
  </si>
  <si>
    <t>M1553</t>
  </si>
  <si>
    <t>M1556</t>
  </si>
  <si>
    <t>M1575</t>
  </si>
  <si>
    <t>M1577</t>
  </si>
  <si>
    <t>M1585</t>
  </si>
  <si>
    <t>M1591</t>
  </si>
  <si>
    <t>M1600</t>
  </si>
  <si>
    <t>M1602</t>
  </si>
  <si>
    <t>M1603</t>
  </si>
  <si>
    <t>M1605</t>
  </si>
  <si>
    <t>M1606</t>
  </si>
  <si>
    <t>M1614</t>
  </si>
  <si>
    <t>M1616</t>
  </si>
  <si>
    <t>M1617</t>
  </si>
  <si>
    <t>M1618</t>
  </si>
  <si>
    <t>M1624</t>
  </si>
  <si>
    <t>M1636</t>
  </si>
  <si>
    <t>M1638</t>
  </si>
  <si>
    <t>M1639</t>
  </si>
  <si>
    <t>M1640</t>
  </si>
  <si>
    <t>M1642</t>
  </si>
  <si>
    <t>M1643</t>
  </si>
  <si>
    <t>M1644</t>
  </si>
  <si>
    <t>M1645</t>
  </si>
  <si>
    <t>M1646</t>
  </si>
  <si>
    <t>M1648</t>
  </si>
  <si>
    <t>M1649</t>
  </si>
  <si>
    <t>M1650</t>
  </si>
  <si>
    <t>M1651</t>
  </si>
  <si>
    <t>M1653</t>
  </si>
  <si>
    <t>M1655</t>
  </si>
  <si>
    <t>M1656</t>
  </si>
  <si>
    <t>M1657</t>
  </si>
  <si>
    <t>M1658</t>
  </si>
  <si>
    <t>M1662</t>
  </si>
  <si>
    <t>M1665</t>
  </si>
  <si>
    <t>M1673</t>
  </si>
  <si>
    <t>M1675</t>
  </si>
  <si>
    <t>M1702</t>
  </si>
  <si>
    <t>M1719</t>
  </si>
  <si>
    <t>M1720</t>
  </si>
  <si>
    <t>M1728</t>
  </si>
  <si>
    <t>M1729</t>
  </si>
  <si>
    <t>M1730</t>
  </si>
  <si>
    <t>M1731</t>
  </si>
  <si>
    <t>M1732</t>
  </si>
  <si>
    <t>M1733</t>
  </si>
  <si>
    <t>M1735</t>
  </si>
  <si>
    <t>M1736</t>
  </si>
  <si>
    <t>M1737</t>
  </si>
  <si>
    <t>M1739</t>
  </si>
  <si>
    <t>M1740</t>
  </si>
  <si>
    <t>M1741</t>
  </si>
  <si>
    <t>M1742</t>
  </si>
  <si>
    <t>M1747</t>
  </si>
  <si>
    <t>M1748</t>
  </si>
  <si>
    <t>M1749</t>
  </si>
  <si>
    <t>M1750</t>
  </si>
  <si>
    <t>M1751</t>
  </si>
  <si>
    <t>M1752</t>
  </si>
  <si>
    <t>M1753</t>
  </si>
  <si>
    <t>M1754</t>
  </si>
  <si>
    <t>M1755</t>
  </si>
  <si>
    <t>M1756</t>
  </si>
  <si>
    <t>M1765</t>
  </si>
  <si>
    <t>M1773</t>
  </si>
  <si>
    <t>M1774</t>
  </si>
  <si>
    <t>M1775</t>
  </si>
  <si>
    <t>M1776</t>
  </si>
  <si>
    <t>M1777</t>
  </si>
  <si>
    <t>M1778</t>
  </si>
  <si>
    <t>M1779</t>
  </si>
  <si>
    <t>M1780</t>
  </si>
  <si>
    <t>M1781</t>
  </si>
  <si>
    <t>M1782</t>
  </si>
  <si>
    <t>M1783</t>
  </si>
  <si>
    <t>M1784</t>
  </si>
  <si>
    <t>M1785</t>
  </si>
  <si>
    <t>M1786</t>
  </si>
  <si>
    <t>M1787</t>
  </si>
  <si>
    <t>M1789</t>
  </si>
  <si>
    <t>M1790</t>
  </si>
  <si>
    <t>M1795</t>
  </si>
  <si>
    <t>M1796</t>
  </si>
  <si>
    <t>M1797</t>
  </si>
  <si>
    <t>M1800</t>
  </si>
  <si>
    <t>M1811</t>
  </si>
  <si>
    <t>M1812</t>
  </si>
  <si>
    <t>M1814</t>
  </si>
  <si>
    <t>M1819</t>
  </si>
  <si>
    <t>M1820</t>
  </si>
  <si>
    <t>M1844</t>
  </si>
  <si>
    <t>M1845</t>
  </si>
  <si>
    <t>M1868</t>
  </si>
  <si>
    <t>M1869</t>
  </si>
  <si>
    <t>M1870</t>
  </si>
  <si>
    <t>M1874</t>
  </si>
  <si>
    <t>M1875</t>
  </si>
  <si>
    <t>M1876</t>
  </si>
  <si>
    <t>M1877</t>
  </si>
  <si>
    <t>M1879</t>
  </si>
  <si>
    <t>M1880</t>
  </si>
  <si>
    <t>M1894</t>
  </si>
  <si>
    <t>M1895</t>
  </si>
  <si>
    <t>M1898</t>
  </si>
  <si>
    <t>M1899</t>
  </si>
  <si>
    <t>M1907</t>
  </si>
  <si>
    <t>M1909</t>
  </si>
  <si>
    <t>M1911</t>
  </si>
  <si>
    <t>M1912</t>
  </si>
  <si>
    <t>M1913</t>
  </si>
  <si>
    <t>M1919</t>
  </si>
  <si>
    <t>M1920</t>
  </si>
  <si>
    <t>M1922</t>
  </si>
  <si>
    <t>M1923</t>
  </si>
  <si>
    <t>M1924</t>
  </si>
  <si>
    <t>M1926</t>
  </si>
  <si>
    <t>M1927</t>
  </si>
  <si>
    <t>M1928</t>
  </si>
  <si>
    <t>M1931</t>
  </si>
  <si>
    <t>M1935</t>
  </si>
  <si>
    <t>M1936</t>
  </si>
  <si>
    <t>M1937</t>
  </si>
  <si>
    <t>M1941</t>
  </si>
  <si>
    <t>M1942</t>
  </si>
  <si>
    <t>M1943</t>
  </si>
  <si>
    <t>M1944</t>
  </si>
  <si>
    <t>M1945</t>
  </si>
  <si>
    <t>M1946</t>
  </si>
  <si>
    <t>M1947</t>
  </si>
  <si>
    <t>M1948</t>
  </si>
  <si>
    <t>M1949</t>
  </si>
  <si>
    <t>M1950</t>
  </si>
  <si>
    <t>M1952</t>
  </si>
  <si>
    <t>M1953</t>
  </si>
  <si>
    <t>M1954</t>
  </si>
  <si>
    <t>M1955</t>
  </si>
  <si>
    <t>M1956</t>
  </si>
  <si>
    <t>M1958</t>
  </si>
  <si>
    <t>M1959</t>
  </si>
  <si>
    <t>M1960</t>
  </si>
  <si>
    <t>M1961</t>
  </si>
  <si>
    <t>M1962</t>
  </si>
  <si>
    <t>M1965</t>
  </si>
  <si>
    <t>M1966</t>
  </si>
  <si>
    <t>M1967</t>
  </si>
  <si>
    <t>M1968</t>
  </si>
  <si>
    <t>M1969</t>
  </si>
  <si>
    <t>M1970</t>
  </si>
  <si>
    <t>M1971</t>
  </si>
  <si>
    <t>M1974</t>
  </si>
  <si>
    <t>M1976</t>
  </si>
  <si>
    <t>M1977</t>
  </si>
  <si>
    <t>M1979</t>
  </si>
  <si>
    <t>M1980</t>
  </si>
  <si>
    <t>M1981</t>
  </si>
  <si>
    <t>M1982</t>
  </si>
  <si>
    <t>M1983</t>
  </si>
  <si>
    <t>M1984</t>
  </si>
  <si>
    <t>M1985</t>
  </si>
  <si>
    <t>M1986</t>
  </si>
  <si>
    <t>M1987</t>
  </si>
  <si>
    <t>M1988</t>
  </si>
  <si>
    <t>M1990</t>
  </si>
  <si>
    <t>M1991</t>
  </si>
  <si>
    <t>M1994</t>
  </si>
  <si>
    <t>M1996</t>
  </si>
  <si>
    <t>M1997</t>
  </si>
  <si>
    <t>M1998</t>
  </si>
  <si>
    <t>M1999</t>
  </si>
  <si>
    <t>M2000</t>
  </si>
  <si>
    <t>M2001</t>
  </si>
  <si>
    <t>M2002</t>
  </si>
  <si>
    <t>M2003</t>
  </si>
  <si>
    <t>M2004</t>
  </si>
  <si>
    <t>M2005</t>
  </si>
  <si>
    <t>M2006</t>
  </si>
  <si>
    <t>M2007</t>
  </si>
  <si>
    <t>M2008</t>
  </si>
  <si>
    <t>M2009</t>
  </si>
  <si>
    <t>M2010</t>
  </si>
  <si>
    <t>M2011</t>
  </si>
  <si>
    <t>M2012</t>
  </si>
  <si>
    <t>M2014</t>
  </si>
  <si>
    <t>M2016</t>
  </si>
  <si>
    <t>M2017</t>
  </si>
  <si>
    <t>M2018</t>
  </si>
  <si>
    <t>M2019</t>
  </si>
  <si>
    <t>M2020</t>
  </si>
  <si>
    <t>M2021</t>
  </si>
  <si>
    <t>M2024</t>
  </si>
  <si>
    <t>M2025</t>
  </si>
  <si>
    <t>M2026</t>
  </si>
  <si>
    <t>M2027</t>
  </si>
  <si>
    <t>M2028</t>
  </si>
  <si>
    <t>M2029</t>
  </si>
  <si>
    <t>M2030</t>
  </si>
  <si>
    <t>M2031</t>
  </si>
  <si>
    <t>M2032</t>
  </si>
  <si>
    <t>M2033</t>
  </si>
  <si>
    <t>M2034</t>
  </si>
  <si>
    <t>M2035</t>
  </si>
  <si>
    <t>M2036</t>
  </si>
  <si>
    <t>M2037</t>
  </si>
  <si>
    <t>M2038</t>
  </si>
  <si>
    <t>M2040</t>
  </si>
  <si>
    <t>M2041</t>
  </si>
  <si>
    <t>M2042</t>
  </si>
  <si>
    <t>M2044</t>
  </si>
  <si>
    <t>M2045</t>
  </si>
  <si>
    <t>M2046</t>
  </si>
  <si>
    <t>M2047</t>
  </si>
  <si>
    <t>M2048</t>
  </si>
  <si>
    <t>M2049</t>
  </si>
  <si>
    <t>M2050</t>
  </si>
  <si>
    <t>M2051</t>
  </si>
  <si>
    <t>M2052</t>
  </si>
  <si>
    <t>M2053</t>
  </si>
  <si>
    <t>M2054</t>
  </si>
  <si>
    <t>M2055</t>
  </si>
  <si>
    <t>M2056</t>
  </si>
  <si>
    <t>M2057</t>
  </si>
  <si>
    <t>M2058</t>
  </si>
  <si>
    <t>M2059</t>
  </si>
  <si>
    <t>M2060</t>
  </si>
  <si>
    <t>M2061</t>
  </si>
  <si>
    <t>M2062</t>
  </si>
  <si>
    <t>M2063</t>
  </si>
  <si>
    <t>M2064</t>
  </si>
  <si>
    <t>M2065</t>
  </si>
  <si>
    <t>M2066</t>
  </si>
  <si>
    <t>M2067</t>
  </si>
  <si>
    <t>M2069</t>
  </si>
  <si>
    <t>M2070</t>
  </si>
  <si>
    <t>M2071</t>
  </si>
  <si>
    <t>M2072</t>
  </si>
  <si>
    <t>M2073</t>
  </si>
  <si>
    <t>M2074</t>
  </si>
  <si>
    <t>M2075</t>
  </si>
  <si>
    <t>M2079</t>
  </si>
  <si>
    <t>M2087</t>
  </si>
  <si>
    <t>M2088</t>
  </si>
  <si>
    <t>M2089</t>
  </si>
  <si>
    <t>M2090</t>
  </si>
  <si>
    <t>M2091</t>
  </si>
  <si>
    <t>M2092</t>
  </si>
  <si>
    <t>M2093</t>
  </si>
  <si>
    <t>M2094</t>
  </si>
  <si>
    <t>M2095</t>
  </si>
  <si>
    <t>M2096</t>
  </si>
  <si>
    <t>M2097</t>
  </si>
  <si>
    <t>M2100</t>
  </si>
  <si>
    <t>M2101</t>
  </si>
  <si>
    <t>M2102</t>
  </si>
  <si>
    <t>M2103</t>
  </si>
  <si>
    <t>M2104</t>
  </si>
  <si>
    <t>M2105</t>
  </si>
  <si>
    <t>M2106</t>
  </si>
  <si>
    <t>M2107</t>
  </si>
  <si>
    <t>M2110</t>
  </si>
  <si>
    <t>M2111</t>
  </si>
  <si>
    <t>M2112</t>
  </si>
  <si>
    <t>M2113</t>
  </si>
  <si>
    <t>M2114</t>
  </si>
  <si>
    <t>M2115</t>
  </si>
  <si>
    <t>M2117</t>
  </si>
  <si>
    <t>M2118</t>
  </si>
  <si>
    <t>M2119</t>
  </si>
  <si>
    <t>M2128</t>
  </si>
  <si>
    <t>M2130</t>
  </si>
  <si>
    <t>M2135</t>
  </si>
  <si>
    <t>M2137</t>
  </si>
  <si>
    <t>M2138</t>
  </si>
  <si>
    <t>M2140</t>
  </si>
  <si>
    <t>M2141</t>
  </si>
  <si>
    <t>M2142</t>
  </si>
  <si>
    <t>M2143</t>
  </si>
  <si>
    <t>M2144</t>
  </si>
  <si>
    <t>M2145</t>
  </si>
  <si>
    <t>M2146</t>
  </si>
  <si>
    <t>M2147</t>
  </si>
  <si>
    <t>M2148</t>
  </si>
  <si>
    <t>M2150</t>
  </si>
  <si>
    <t>M2152</t>
  </si>
  <si>
    <t>M2153</t>
  </si>
  <si>
    <t>M2156</t>
  </si>
  <si>
    <t>M2158</t>
  </si>
  <si>
    <t>M2160</t>
  </si>
  <si>
    <t>M2162</t>
  </si>
  <si>
    <t>M2163</t>
  </si>
  <si>
    <t>M2164</t>
  </si>
  <si>
    <t>M2165</t>
  </si>
  <si>
    <t>M2166</t>
  </si>
  <si>
    <t>M2167</t>
  </si>
  <si>
    <t>M2168</t>
  </si>
  <si>
    <t>M2169</t>
  </si>
  <si>
    <t>M2170</t>
  </si>
  <si>
    <t>M2171</t>
  </si>
  <si>
    <t>M2172</t>
  </si>
  <si>
    <t>M2173</t>
  </si>
  <si>
    <t>M2174</t>
  </si>
  <si>
    <t>M2175</t>
  </si>
  <si>
    <t>M2176</t>
  </si>
  <si>
    <t>M2177</t>
  </si>
  <si>
    <t>M2179</t>
  </si>
  <si>
    <t>M2180</t>
  </si>
  <si>
    <t>M2181</t>
  </si>
  <si>
    <t>M2182</t>
  </si>
  <si>
    <t>M2183</t>
  </si>
  <si>
    <t>M2184</t>
  </si>
  <si>
    <t>M2185</t>
  </si>
  <si>
    <t>M2186</t>
  </si>
  <si>
    <t>M2187</t>
  </si>
  <si>
    <t>M2188</t>
  </si>
  <si>
    <t>M2189</t>
  </si>
  <si>
    <t>M2190</t>
  </si>
  <si>
    <t>M2192</t>
  </si>
  <si>
    <t>M2193</t>
  </si>
  <si>
    <t>M2197</t>
  </si>
  <si>
    <t>M2198</t>
  </si>
  <si>
    <t>M2200</t>
  </si>
  <si>
    <t>M2202</t>
  </si>
  <si>
    <t>M2204</t>
  </si>
  <si>
    <t>M2206</t>
  </si>
  <si>
    <t>M2207</t>
  </si>
  <si>
    <t>M2208</t>
  </si>
  <si>
    <t>M2209</t>
  </si>
  <si>
    <t>M2210</t>
  </si>
  <si>
    <t>M2211</t>
  </si>
  <si>
    <t>M2213</t>
  </si>
  <si>
    <t>M2214</t>
  </si>
  <si>
    <t>M2215</t>
  </si>
  <si>
    <t>M2216</t>
  </si>
  <si>
    <t>M2217</t>
  </si>
  <si>
    <t>M2218</t>
  </si>
  <si>
    <t>M2219</t>
  </si>
  <si>
    <t>M2220</t>
  </si>
  <si>
    <t>M2221</t>
  </si>
  <si>
    <t>M2222</t>
  </si>
  <si>
    <t>M2225</t>
  </si>
  <si>
    <t>M2227</t>
  </si>
  <si>
    <t>M2229</t>
  </si>
  <si>
    <t>M2233</t>
  </si>
  <si>
    <t>M2234</t>
  </si>
  <si>
    <t>M2236</t>
  </si>
  <si>
    <t>M2237</t>
  </si>
  <si>
    <t>M2238</t>
  </si>
  <si>
    <t>M2239</t>
  </si>
  <si>
    <t>M2240</t>
  </si>
  <si>
    <t>M2241</t>
  </si>
  <si>
    <t>M2242</t>
  </si>
  <si>
    <t>M2243</t>
  </si>
  <si>
    <t>M2244</t>
  </si>
  <si>
    <t>M2245</t>
  </si>
  <si>
    <t>M2246</t>
  </si>
  <si>
    <t>M2247</t>
  </si>
  <si>
    <t>M2248</t>
  </si>
  <si>
    <t>M2249</t>
  </si>
  <si>
    <t>M2250</t>
  </si>
  <si>
    <t>M2251</t>
  </si>
  <si>
    <t>M2252</t>
  </si>
  <si>
    <t>M2253</t>
  </si>
  <si>
    <t>M2254</t>
  </si>
  <si>
    <t>M2255</t>
  </si>
  <si>
    <t>M2256</t>
  </si>
  <si>
    <t>M2257</t>
  </si>
  <si>
    <t>M2258</t>
  </si>
  <si>
    <t>M2259</t>
  </si>
  <si>
    <t>M2260</t>
  </si>
  <si>
    <t>M2261</t>
  </si>
  <si>
    <t>M2262</t>
  </si>
  <si>
    <t>M2263</t>
  </si>
  <si>
    <t>M2264</t>
  </si>
  <si>
    <t>M2265</t>
  </si>
  <si>
    <t>M2266</t>
  </si>
  <si>
    <t>M2267</t>
  </si>
  <si>
    <t>M2268</t>
  </si>
  <si>
    <t>M2269</t>
  </si>
  <si>
    <t>M2270</t>
  </si>
  <si>
    <t>M2271</t>
  </si>
  <si>
    <t>M2272</t>
  </si>
  <si>
    <t>M2273</t>
  </si>
  <si>
    <t>M2274</t>
  </si>
  <si>
    <t>M2275</t>
  </si>
  <si>
    <t>M2276</t>
  </si>
  <si>
    <t>M2277</t>
  </si>
  <si>
    <t>M2281</t>
  </si>
  <si>
    <t>M2282</t>
  </si>
  <si>
    <t>M2284</t>
  </si>
  <si>
    <t>M2285</t>
  </si>
  <si>
    <t>M2292</t>
  </si>
  <si>
    <t>M2293</t>
  </si>
  <si>
    <t>M2294</t>
  </si>
  <si>
    <t>M2298</t>
  </si>
  <si>
    <t>M2299</t>
  </si>
  <si>
    <t>M2300</t>
  </si>
  <si>
    <t>M2301</t>
  </si>
  <si>
    <t>M2303</t>
  </si>
  <si>
    <t>M2304</t>
  </si>
  <si>
    <t>M2308</t>
  </si>
  <si>
    <t>M2313</t>
  </si>
  <si>
    <t>M2314</t>
  </si>
  <si>
    <t>M2316</t>
  </si>
  <si>
    <t>M2317</t>
  </si>
  <si>
    <t>M2318</t>
  </si>
  <si>
    <t>M2319</t>
  </si>
  <si>
    <t>M2320</t>
  </si>
  <si>
    <t>M2321</t>
  </si>
  <si>
    <t>M2322</t>
  </si>
  <si>
    <t>M2325</t>
  </si>
  <si>
    <t>M2326</t>
  </si>
  <si>
    <t>M2327</t>
  </si>
  <si>
    <t>M2328</t>
  </si>
  <si>
    <t>M2329</t>
  </si>
  <si>
    <t>M2330</t>
  </si>
  <si>
    <t>M2331</t>
  </si>
  <si>
    <t>M2332</t>
  </si>
  <si>
    <t>M2333</t>
  </si>
  <si>
    <t>M2334</t>
  </si>
  <si>
    <t>M2352</t>
  </si>
  <si>
    <t>M2353</t>
  </si>
  <si>
    <t>M2354</t>
  </si>
  <si>
    <t>M2355</t>
  </si>
  <si>
    <t>M2356</t>
  </si>
  <si>
    <t>M2358</t>
  </si>
  <si>
    <t>M2364</t>
  </si>
  <si>
    <t>M2365</t>
  </si>
  <si>
    <t>M2370</t>
  </si>
  <si>
    <t>M2379</t>
  </si>
  <si>
    <t>M2383</t>
  </si>
  <si>
    <t>M2386</t>
  </si>
  <si>
    <t>M2388</t>
  </si>
  <si>
    <t>M2389</t>
  </si>
  <si>
    <t>M2419</t>
  </si>
  <si>
    <t>M2420</t>
  </si>
  <si>
    <t>M2421</t>
  </si>
  <si>
    <t>M2423</t>
  </si>
  <si>
    <t>M2424</t>
  </si>
  <si>
    <t>M2425</t>
  </si>
  <si>
    <t>M2426</t>
  </si>
  <si>
    <t>M2427</t>
  </si>
  <si>
    <t>M2428</t>
  </si>
  <si>
    <t>M2429</t>
  </si>
  <si>
    <t>M2430</t>
  </si>
  <si>
    <t>M2431</t>
  </si>
  <si>
    <t>M2432</t>
  </si>
  <si>
    <t>M2433</t>
  </si>
  <si>
    <t>M2434</t>
  </si>
  <si>
    <t>M2435</t>
  </si>
  <si>
    <t>M2436</t>
  </si>
  <si>
    <t>M2437</t>
  </si>
  <si>
    <t>M2438</t>
  </si>
  <si>
    <t>M2439</t>
  </si>
  <si>
    <t>M2440</t>
  </si>
  <si>
    <t>M2441</t>
  </si>
  <si>
    <t>M2442</t>
  </si>
  <si>
    <t>M2443</t>
  </si>
  <si>
    <t>M2444</t>
  </si>
  <si>
    <t>M2445</t>
  </si>
  <si>
    <t>M2446</t>
  </si>
  <si>
    <t>M2447</t>
  </si>
  <si>
    <t>M2448</t>
  </si>
  <si>
    <t>M2449</t>
  </si>
  <si>
    <t>M2450</t>
  </si>
  <si>
    <t>M2451</t>
  </si>
  <si>
    <t>M2452</t>
  </si>
  <si>
    <t>M2453</t>
  </si>
  <si>
    <t>M2454</t>
  </si>
  <si>
    <t>M2455</t>
  </si>
  <si>
    <t>M2456</t>
  </si>
  <si>
    <t>M2457</t>
  </si>
  <si>
    <t>M2458</t>
  </si>
  <si>
    <t>M2459</t>
  </si>
  <si>
    <t>M2460</t>
  </si>
  <si>
    <t>M2461</t>
  </si>
  <si>
    <t>M2462</t>
  </si>
  <si>
    <t>M2465</t>
  </si>
  <si>
    <t>M2466</t>
  </si>
  <si>
    <t>M2467</t>
  </si>
  <si>
    <t>M2468</t>
  </si>
  <si>
    <t>M2469</t>
  </si>
  <si>
    <t>M2470</t>
  </si>
  <si>
    <t>M2471</t>
  </si>
  <si>
    <t>M2472</t>
  </si>
  <si>
    <t>M2473</t>
  </si>
  <si>
    <t>M2474</t>
  </si>
  <si>
    <t>M2475</t>
  </si>
  <si>
    <t>M2476</t>
  </si>
  <si>
    <t>M2477</t>
  </si>
  <si>
    <t>M2478</t>
  </si>
  <si>
    <t>M2479</t>
  </si>
  <si>
    <t>M2480</t>
  </si>
  <si>
    <t>M2481</t>
  </si>
  <si>
    <t>M2482</t>
  </si>
  <si>
    <t>M2483</t>
  </si>
  <si>
    <t>M2484</t>
  </si>
  <si>
    <t>M2485</t>
  </si>
  <si>
    <t>M2486</t>
  </si>
  <si>
    <t>M2487</t>
  </si>
  <si>
    <t>M2488</t>
  </si>
  <si>
    <t>M2489</t>
  </si>
  <si>
    <t>M2490</t>
  </si>
  <si>
    <t>M2500</t>
  </si>
  <si>
    <t>M2501</t>
  </si>
  <si>
    <t>M2502</t>
  </si>
  <si>
    <t>M2503</t>
  </si>
  <si>
    <t>M2504</t>
  </si>
  <si>
    <t>M2505</t>
  </si>
  <si>
    <t>M2506</t>
  </si>
  <si>
    <t>M2507</t>
  </si>
  <si>
    <t>M2508</t>
  </si>
  <si>
    <t>M2509</t>
  </si>
  <si>
    <t>M2510</t>
  </si>
  <si>
    <t>M2511</t>
  </si>
  <si>
    <t>M2512</t>
  </si>
  <si>
    <t>M2513</t>
  </si>
  <si>
    <t>M2514</t>
  </si>
  <si>
    <t>M2515</t>
  </si>
  <si>
    <t>M2516</t>
  </si>
  <si>
    <t>M2517</t>
  </si>
  <si>
    <t>M2518</t>
  </si>
  <si>
    <t>M2519</t>
  </si>
  <si>
    <t>M2520</t>
  </si>
  <si>
    <t>M2521</t>
  </si>
  <si>
    <t>M2522</t>
  </si>
  <si>
    <t>M2523</t>
  </si>
  <si>
    <t>M2524</t>
  </si>
  <si>
    <t>M2525</t>
  </si>
  <si>
    <t>M2526</t>
  </si>
  <si>
    <t>M2527</t>
  </si>
  <si>
    <t>M2528</t>
  </si>
  <si>
    <t>M2529</t>
  </si>
  <si>
    <t>M2530</t>
  </si>
  <si>
    <t>M2531</t>
  </si>
  <si>
    <t>M2532</t>
  </si>
  <si>
    <t>M2533</t>
  </si>
  <si>
    <t>M2534</t>
  </si>
  <si>
    <t>M2535</t>
  </si>
  <si>
    <t>M2536</t>
  </si>
  <si>
    <t>M2537</t>
  </si>
  <si>
    <t>M2538</t>
  </si>
  <si>
    <t>M2539</t>
  </si>
  <si>
    <t>M2540</t>
  </si>
  <si>
    <t>M2541</t>
  </si>
  <si>
    <t>M2542</t>
  </si>
  <si>
    <t>M2543</t>
  </si>
  <si>
    <t>M2544</t>
  </si>
  <si>
    <t>M2545</t>
  </si>
  <si>
    <t>M2546</t>
  </si>
  <si>
    <t>M2547</t>
  </si>
  <si>
    <t>M2548</t>
  </si>
  <si>
    <t>M2549</t>
  </si>
  <si>
    <t>M2550</t>
  </si>
  <si>
    <t>M2551</t>
  </si>
  <si>
    <t>M2552</t>
  </si>
  <si>
    <t>M2553</t>
  </si>
  <si>
    <t>M2554</t>
  </si>
  <si>
    <t>M2555</t>
  </si>
  <si>
    <t>M2556</t>
  </si>
  <si>
    <t>M2557</t>
  </si>
  <si>
    <t>M2558</t>
  </si>
  <si>
    <t>M2559</t>
  </si>
  <si>
    <t>M2560</t>
  </si>
  <si>
    <t>M2561</t>
  </si>
  <si>
    <t>M2562</t>
  </si>
  <si>
    <t>M2563</t>
  </si>
  <si>
    <t>M2564</t>
  </si>
  <si>
    <t>M2565</t>
  </si>
  <si>
    <t>M2566</t>
  </si>
  <si>
    <t>M2567</t>
  </si>
  <si>
    <t>M2568</t>
  </si>
  <si>
    <t>M2569</t>
  </si>
  <si>
    <t>M2570</t>
  </si>
  <si>
    <t>M2571</t>
  </si>
  <si>
    <t>M2572</t>
  </si>
  <si>
    <t>M2573</t>
  </si>
  <si>
    <t>M2574</t>
  </si>
  <si>
    <t>M2580</t>
  </si>
  <si>
    <t>M2597</t>
  </si>
  <si>
    <t>M2598</t>
  </si>
  <si>
    <t>M2599</t>
  </si>
  <si>
    <t>M2601</t>
  </si>
  <si>
    <t>M2602</t>
  </si>
  <si>
    <t>M2603</t>
  </si>
  <si>
    <t>M2604</t>
  </si>
  <si>
    <t>M2605</t>
  </si>
  <si>
    <t>M2606</t>
  </si>
  <si>
    <t>M2607</t>
  </si>
  <si>
    <t>M2608</t>
  </si>
  <si>
    <t>M2609</t>
  </si>
  <si>
    <t>M2610</t>
  </si>
  <si>
    <t>M2611</t>
  </si>
  <si>
    <t>M2612</t>
  </si>
  <si>
    <t>M2613</t>
  </si>
  <si>
    <t>M2614</t>
  </si>
  <si>
    <t>M2615</t>
  </si>
  <si>
    <t>M2616</t>
  </si>
  <si>
    <t>M2617</t>
  </si>
  <si>
    <t>M2618</t>
  </si>
  <si>
    <t>M2619</t>
  </si>
  <si>
    <t>M2620</t>
  </si>
  <si>
    <t>M2621</t>
  </si>
  <si>
    <t>M2622</t>
  </si>
  <si>
    <t>M2623</t>
  </si>
  <si>
    <t>M2624</t>
  </si>
  <si>
    <t>M2625</t>
  </si>
  <si>
    <t>M2626</t>
  </si>
  <si>
    <t>M2627</t>
  </si>
  <si>
    <t>M2628</t>
  </si>
  <si>
    <t>M2629</t>
  </si>
  <si>
    <t>M2631</t>
  </si>
  <si>
    <t>M2632</t>
  </si>
  <si>
    <t>M2633</t>
  </si>
  <si>
    <t>M2634</t>
  </si>
  <si>
    <t>M2635</t>
  </si>
  <si>
    <t>M2636</t>
  </si>
  <si>
    <t>M2637</t>
  </si>
  <si>
    <t>M2638</t>
  </si>
  <si>
    <t>M2639</t>
  </si>
  <si>
    <t>M2640</t>
  </si>
  <si>
    <t>M2641</t>
  </si>
  <si>
    <t>M2642</t>
  </si>
  <si>
    <t>M2643</t>
  </si>
  <si>
    <t>M2644</t>
  </si>
  <si>
    <t>M2645</t>
  </si>
  <si>
    <t>M2646</t>
  </si>
  <si>
    <t>M2647</t>
  </si>
  <si>
    <t>M2648</t>
  </si>
  <si>
    <t>M2649</t>
  </si>
  <si>
    <t>M2650</t>
  </si>
  <si>
    <t>M2651</t>
  </si>
  <si>
    <t>M2652</t>
  </si>
  <si>
    <t>M2653</t>
  </si>
  <si>
    <t>M2654</t>
  </si>
  <si>
    <t>M2655</t>
  </si>
  <si>
    <t>M2656</t>
  </si>
  <si>
    <t>M2657</t>
  </si>
  <si>
    <t>M2658</t>
  </si>
  <si>
    <t>M2659</t>
  </si>
  <si>
    <t>M2660</t>
  </si>
  <si>
    <t>M2661</t>
  </si>
  <si>
    <t>M2662</t>
  </si>
  <si>
    <t>M2663</t>
  </si>
  <si>
    <t>M2664</t>
  </si>
  <si>
    <t>M2665</t>
  </si>
  <si>
    <t>M2666</t>
  </si>
  <si>
    <t>M2667</t>
  </si>
  <si>
    <t>M2668</t>
  </si>
  <si>
    <t>M2669</t>
  </si>
  <si>
    <t>M2670</t>
  </si>
  <si>
    <t>M2671</t>
  </si>
  <si>
    <t>M2672</t>
  </si>
  <si>
    <t>M2673</t>
  </si>
  <si>
    <t>M2674</t>
  </si>
  <si>
    <t>M2675</t>
  </si>
  <si>
    <t>M2676</t>
  </si>
  <si>
    <t>M2677</t>
  </si>
  <si>
    <t>M2678</t>
  </si>
  <si>
    <t>M2679</t>
  </si>
  <si>
    <t>M2680</t>
  </si>
  <si>
    <t>M2681</t>
  </si>
  <si>
    <t>M2682</t>
  </si>
  <si>
    <t>M2683</t>
  </si>
  <si>
    <t>M2684</t>
  </si>
  <si>
    <t>M2685</t>
  </si>
  <si>
    <t>M2686</t>
  </si>
  <si>
    <t>M2687</t>
  </si>
  <si>
    <t>M2688</t>
  </si>
  <si>
    <t>M2689</t>
  </si>
  <si>
    <t>M2690</t>
  </si>
  <si>
    <t>M2691</t>
  </si>
  <si>
    <t>M2692</t>
  </si>
  <si>
    <t>M2693</t>
  </si>
  <si>
    <t>M2694</t>
  </si>
  <si>
    <t>M2695</t>
  </si>
  <si>
    <t>M2696</t>
  </si>
  <si>
    <t>M2697</t>
  </si>
  <si>
    <t>M2698</t>
  </si>
  <si>
    <t>M2700</t>
  </si>
  <si>
    <t>M2701</t>
  </si>
  <si>
    <t>M2702</t>
  </si>
  <si>
    <t>M2703</t>
  </si>
  <si>
    <t>M2704</t>
  </si>
  <si>
    <t>M2705</t>
  </si>
  <si>
    <t>M2706</t>
  </si>
  <si>
    <t>M2707</t>
  </si>
  <si>
    <t>M2708</t>
  </si>
  <si>
    <t>M2709</t>
  </si>
  <si>
    <t>M2710</t>
  </si>
  <si>
    <t>M2711</t>
  </si>
  <si>
    <t>M2712</t>
  </si>
  <si>
    <t>M2713</t>
  </si>
  <si>
    <t>M2714</t>
  </si>
  <si>
    <t>M2715</t>
  </si>
  <si>
    <t>M2716</t>
  </si>
  <si>
    <t>M2717</t>
  </si>
  <si>
    <t>M2718</t>
  </si>
  <si>
    <t>M2719</t>
  </si>
  <si>
    <t>M2720</t>
  </si>
  <si>
    <t>M2721</t>
  </si>
  <si>
    <t>M2722</t>
  </si>
  <si>
    <t>M2723</t>
  </si>
  <si>
    <t>M2724</t>
  </si>
  <si>
    <t>M2725</t>
  </si>
  <si>
    <t>M2726</t>
  </si>
  <si>
    <t>M2727</t>
  </si>
  <si>
    <t>M2728</t>
  </si>
  <si>
    <t>M2729</t>
  </si>
  <si>
    <t>M2730</t>
  </si>
  <si>
    <t>M2731</t>
  </si>
  <si>
    <t>M2732</t>
  </si>
  <si>
    <t>M2733</t>
  </si>
  <si>
    <t>M2734</t>
  </si>
  <si>
    <t>M2735</t>
  </si>
  <si>
    <t>M2736</t>
  </si>
  <si>
    <t>M2737</t>
  </si>
  <si>
    <t>M2738</t>
  </si>
  <si>
    <t>M2739</t>
  </si>
  <si>
    <t>M2740</t>
  </si>
  <si>
    <t>M2741</t>
  </si>
  <si>
    <t>M2742</t>
  </si>
  <si>
    <t>M2743</t>
  </si>
  <si>
    <t>M2744</t>
  </si>
  <si>
    <t>M2745</t>
  </si>
  <si>
    <t>M2746</t>
  </si>
  <si>
    <t>M2747</t>
  </si>
  <si>
    <t>M2748</t>
  </si>
  <si>
    <t>M2749</t>
  </si>
  <si>
    <t>M2750</t>
  </si>
  <si>
    <t>M2751</t>
  </si>
  <si>
    <t>M2752</t>
  </si>
  <si>
    <t>M2753</t>
  </si>
  <si>
    <t>M2754</t>
  </si>
  <si>
    <t>M2755</t>
  </si>
  <si>
    <t>M2756</t>
  </si>
  <si>
    <t>M2757</t>
  </si>
  <si>
    <t>M2758</t>
  </si>
  <si>
    <t>M2759</t>
  </si>
  <si>
    <t>M2760</t>
  </si>
  <si>
    <t>M2761</t>
  </si>
  <si>
    <t>M2762</t>
  </si>
  <si>
    <t>M2763</t>
  </si>
  <si>
    <t>M2764</t>
  </si>
  <si>
    <t>M2765</t>
  </si>
  <si>
    <t>M2766</t>
  </si>
  <si>
    <t>M2767</t>
  </si>
  <si>
    <t>M2768</t>
  </si>
  <si>
    <t>M2769</t>
  </si>
  <si>
    <t>M2770</t>
  </si>
  <si>
    <t>M2771</t>
  </si>
  <si>
    <t>M2772</t>
  </si>
  <si>
    <t>M2773</t>
  </si>
  <si>
    <t>M2774</t>
  </si>
  <si>
    <t>M2775</t>
  </si>
  <si>
    <t>M2776</t>
  </si>
  <si>
    <t>M2777</t>
  </si>
  <si>
    <t>M2780</t>
  </si>
  <si>
    <t>M2781</t>
  </si>
  <si>
    <t>M2782</t>
  </si>
  <si>
    <t>M2783</t>
  </si>
  <si>
    <t>M2784</t>
  </si>
  <si>
    <t>M2785</t>
  </si>
  <si>
    <t>M2786</t>
  </si>
  <si>
    <t>M2787</t>
  </si>
  <si>
    <t>M2788</t>
  </si>
  <si>
    <t>M2789</t>
  </si>
  <si>
    <t>M2790</t>
  </si>
  <si>
    <t>M2791</t>
  </si>
  <si>
    <t>M2792</t>
  </si>
  <si>
    <t>M2793</t>
  </si>
  <si>
    <t>M2794</t>
  </si>
  <si>
    <t>M2795</t>
  </si>
  <si>
    <t>M2796</t>
  </si>
  <si>
    <t>M2797</t>
  </si>
  <si>
    <t>M2798</t>
  </si>
  <si>
    <t>M2799</t>
  </si>
  <si>
    <t>M2800</t>
  </si>
  <si>
    <t>M2801</t>
  </si>
  <si>
    <t>M2802</t>
  </si>
  <si>
    <t>M2803</t>
  </si>
  <si>
    <t>M2804</t>
  </si>
  <si>
    <t>M2805</t>
  </si>
  <si>
    <t>M2806</t>
  </si>
  <si>
    <t>M2807</t>
  </si>
  <si>
    <t>M2808</t>
  </si>
  <si>
    <t>M2809</t>
  </si>
  <si>
    <t>M2810</t>
  </si>
  <si>
    <t>M2811</t>
  </si>
  <si>
    <t>M2812</t>
  </si>
  <si>
    <t>M2813</t>
  </si>
  <si>
    <t>M2814</t>
  </si>
  <si>
    <t>M2815</t>
  </si>
  <si>
    <t>M2816</t>
  </si>
  <si>
    <t>M2817</t>
  </si>
  <si>
    <t>M2818</t>
  </si>
  <si>
    <t>M2819</t>
  </si>
  <si>
    <t>M2820</t>
  </si>
  <si>
    <t>M2821</t>
  </si>
  <si>
    <t>M2822</t>
  </si>
  <si>
    <t>M2823</t>
  </si>
  <si>
    <t>M2824</t>
  </si>
  <si>
    <t>M2825</t>
  </si>
  <si>
    <t>M2826</t>
  </si>
  <si>
    <t>M2827</t>
  </si>
  <si>
    <t>M2828</t>
  </si>
  <si>
    <t>M2829</t>
  </si>
  <si>
    <t>M2830</t>
  </si>
  <si>
    <t>M2831</t>
  </si>
  <si>
    <t>M2832</t>
  </si>
  <si>
    <t>M2833</t>
  </si>
  <si>
    <t>M2834</t>
  </si>
  <si>
    <t>M2835</t>
  </si>
  <si>
    <t>M2836</t>
  </si>
  <si>
    <t>M2837</t>
  </si>
  <si>
    <t>M2838</t>
  </si>
  <si>
    <t>M2839</t>
  </si>
  <si>
    <t>M2840</t>
  </si>
  <si>
    <t>M2841</t>
  </si>
  <si>
    <t>M2842</t>
  </si>
  <si>
    <t>M2843</t>
  </si>
  <si>
    <t>M2844</t>
  </si>
  <si>
    <t>M2845</t>
  </si>
  <si>
    <t>M2846</t>
  </si>
  <si>
    <t>M2847</t>
  </si>
  <si>
    <t>M2848</t>
  </si>
  <si>
    <t>M2849</t>
  </si>
  <si>
    <t>M2850</t>
  </si>
  <si>
    <t>M2851</t>
  </si>
  <si>
    <t>M2852</t>
  </si>
  <si>
    <t>M2853</t>
  </si>
  <si>
    <t>M2854</t>
  </si>
  <si>
    <t>M2855</t>
  </si>
  <si>
    <t>M2856</t>
  </si>
  <si>
    <t>M2857</t>
  </si>
  <si>
    <t>M2858</t>
  </si>
  <si>
    <t>M2859</t>
  </si>
  <si>
    <t>M2860</t>
  </si>
  <si>
    <t>M2861</t>
  </si>
  <si>
    <t>M2862</t>
  </si>
  <si>
    <t>M2863</t>
  </si>
  <si>
    <t>M2864</t>
  </si>
  <si>
    <t>M2865</t>
  </si>
  <si>
    <t>M2866</t>
  </si>
  <si>
    <t>M2867</t>
  </si>
  <si>
    <t>M2868</t>
  </si>
  <si>
    <t>M2869</t>
  </si>
  <si>
    <t>M2870</t>
  </si>
  <si>
    <t>M2871</t>
  </si>
  <si>
    <t>M2872</t>
  </si>
  <si>
    <t>M2873</t>
  </si>
  <si>
    <t>M2874</t>
  </si>
  <si>
    <t>M2875</t>
  </si>
  <si>
    <t>M2876</t>
  </si>
  <si>
    <t>M2877</t>
  </si>
  <si>
    <t>M2878</t>
  </si>
  <si>
    <t>M2879</t>
  </si>
  <si>
    <t>M2880</t>
  </si>
  <si>
    <t>M2881</t>
  </si>
  <si>
    <t>M2882</t>
  </si>
  <si>
    <t>M2883</t>
  </si>
  <si>
    <t>M2884</t>
  </si>
  <si>
    <t>M2885</t>
  </si>
  <si>
    <t>M2886</t>
  </si>
  <si>
    <t>M2887</t>
  </si>
  <si>
    <t>M2888</t>
  </si>
  <si>
    <t>M2889</t>
  </si>
  <si>
    <t>M2890</t>
  </si>
  <si>
    <t>M2891</t>
  </si>
  <si>
    <t>M2892</t>
  </si>
  <si>
    <t>M2893</t>
  </si>
  <si>
    <t>M2894</t>
  </si>
  <si>
    <t>M2895</t>
  </si>
  <si>
    <t>M2896</t>
  </si>
  <si>
    <t>M2897</t>
  </si>
  <si>
    <t>M2898</t>
  </si>
  <si>
    <t>M2899</t>
  </si>
  <si>
    <t>M2900</t>
  </si>
  <si>
    <t>M2901</t>
  </si>
  <si>
    <t>M2902</t>
  </si>
  <si>
    <t>M2908</t>
  </si>
  <si>
    <t>M2909</t>
  </si>
  <si>
    <t>M2979</t>
  </si>
  <si>
    <t>M3089</t>
  </si>
  <si>
    <t>M3091</t>
  </si>
  <si>
    <t>M3093</t>
  </si>
  <si>
    <t>M3094</t>
  </si>
  <si>
    <t>M3095</t>
  </si>
  <si>
    <t>M3126</t>
  </si>
  <si>
    <t>M3127</t>
  </si>
  <si>
    <t>M3128</t>
  </si>
  <si>
    <t>M3129</t>
  </si>
  <si>
    <t>M3130</t>
  </si>
  <si>
    <t>M3131</t>
  </si>
  <si>
    <t>M3132</t>
  </si>
  <si>
    <t>M3133</t>
  </si>
  <si>
    <t>M3134</t>
  </si>
  <si>
    <t>M3135</t>
  </si>
  <si>
    <t>M3136</t>
  </si>
  <si>
    <t>M3137</t>
  </si>
  <si>
    <t>M3138</t>
  </si>
  <si>
    <t>M3139</t>
  </si>
  <si>
    <t>M3140</t>
  </si>
  <si>
    <t>M3141</t>
  </si>
  <si>
    <t>M3142</t>
  </si>
  <si>
    <t>M3143</t>
  </si>
  <si>
    <t>M3144</t>
  </si>
  <si>
    <t>M3145</t>
  </si>
  <si>
    <t>M3146</t>
  </si>
  <si>
    <t>M3147</t>
  </si>
  <si>
    <t>M3148</t>
  </si>
  <si>
    <t>M3149</t>
  </si>
  <si>
    <t>M3150</t>
  </si>
  <si>
    <t>M3153</t>
  </si>
  <si>
    <t>M3170</t>
  </si>
  <si>
    <t>M3171</t>
  </si>
  <si>
    <t>M3172</t>
  </si>
  <si>
    <t>M3173</t>
  </si>
  <si>
    <t>M3174</t>
  </si>
  <si>
    <t>M3177</t>
  </si>
  <si>
    <t>M3178</t>
  </si>
  <si>
    <t>M3179</t>
  </si>
  <si>
    <t>M3180</t>
  </si>
  <si>
    <t>M3181</t>
  </si>
  <si>
    <t>M3182</t>
  </si>
  <si>
    <t>M3183</t>
  </si>
  <si>
    <t>M3184</t>
  </si>
  <si>
    <t>M3185</t>
  </si>
  <si>
    <t>M3186</t>
  </si>
  <si>
    <t>M3187</t>
  </si>
  <si>
    <t>M3188</t>
  </si>
  <si>
    <t>M3189</t>
  </si>
  <si>
    <t>M3190</t>
  </si>
  <si>
    <t>M3191</t>
  </si>
  <si>
    <t>M3192</t>
  </si>
  <si>
    <t>M3193</t>
  </si>
  <si>
    <t>M3194</t>
  </si>
  <si>
    <t>M3195</t>
  </si>
  <si>
    <t>M3196</t>
  </si>
  <si>
    <t>M3197</t>
  </si>
  <si>
    <t>M3198</t>
  </si>
  <si>
    <t>M3199</t>
  </si>
  <si>
    <t>M3200</t>
  </si>
  <si>
    <t>M3201</t>
  </si>
  <si>
    <t>M3202</t>
  </si>
  <si>
    <t>M3203</t>
  </si>
  <si>
    <t>M3204</t>
  </si>
  <si>
    <t>M3205</t>
  </si>
  <si>
    <t>M3206</t>
  </si>
  <si>
    <t>M3207</t>
  </si>
  <si>
    <t>M3208</t>
  </si>
  <si>
    <t>M3209</t>
  </si>
  <si>
    <t>M3210</t>
  </si>
  <si>
    <t>M3211</t>
  </si>
  <si>
    <t>M3212</t>
  </si>
  <si>
    <t>M3213</t>
  </si>
  <si>
    <t>M3214</t>
  </si>
  <si>
    <t>M3215</t>
  </si>
  <si>
    <t>M3216</t>
  </si>
  <si>
    <t>M3217</t>
  </si>
  <si>
    <t>M3218</t>
  </si>
  <si>
    <t>M3219</t>
  </si>
  <si>
    <t>M3220</t>
  </si>
  <si>
    <t>M3225</t>
  </si>
  <si>
    <t>M3227</t>
  </si>
  <si>
    <t>M3228</t>
  </si>
  <si>
    <t>M3229</t>
  </si>
  <si>
    <t>M3230</t>
  </si>
  <si>
    <t>M3231</t>
  </si>
  <si>
    <t>M3232</t>
  </si>
  <si>
    <t>M3233</t>
  </si>
  <si>
    <t>M3235</t>
  </si>
  <si>
    <t>M3236</t>
  </si>
  <si>
    <t>M3237</t>
  </si>
  <si>
    <t>M3238</t>
  </si>
  <si>
    <t>M3239</t>
  </si>
  <si>
    <t>M3240</t>
  </si>
  <si>
    <t>M3241</t>
  </si>
  <si>
    <t>M3242</t>
  </si>
  <si>
    <t>M3245</t>
  </si>
  <si>
    <t>M3270</t>
  </si>
  <si>
    <t>M3271</t>
  </si>
  <si>
    <t>M3272</t>
  </si>
  <si>
    <t>M3273</t>
  </si>
  <si>
    <t>M3274</t>
  </si>
  <si>
    <t>M3275</t>
  </si>
  <si>
    <t>M3276</t>
  </si>
  <si>
    <t>M3277</t>
  </si>
  <si>
    <t>M3278</t>
  </si>
  <si>
    <t>M3279</t>
  </si>
  <si>
    <t>M3280</t>
  </si>
  <si>
    <t>M3353</t>
  </si>
  <si>
    <t>M3360</t>
  </si>
  <si>
    <t>M3361</t>
  </si>
  <si>
    <t>M3362</t>
  </si>
  <si>
    <t>M3363</t>
  </si>
  <si>
    <t>M3364</t>
  </si>
  <si>
    <t>M3365</t>
  </si>
  <si>
    <t>M3366</t>
  </si>
  <si>
    <t>M3367</t>
  </si>
  <si>
    <t>M3368</t>
  </si>
  <si>
    <t>M3369</t>
  </si>
  <si>
    <t>M3370</t>
  </si>
  <si>
    <t>M3371</t>
  </si>
  <si>
    <t>M3372</t>
  </si>
  <si>
    <t>M3501</t>
  </si>
  <si>
    <t>M3502</t>
  </si>
  <si>
    <t>M3503</t>
  </si>
  <si>
    <t>M3504</t>
  </si>
  <si>
    <t>M3505</t>
  </si>
  <si>
    <t>M3506</t>
  </si>
  <si>
    <t>M3507</t>
  </si>
  <si>
    <t>M3508</t>
  </si>
  <si>
    <t>M3509</t>
  </si>
  <si>
    <t>M3510</t>
  </si>
  <si>
    <t>M3511</t>
  </si>
  <si>
    <t>M3512</t>
  </si>
  <si>
    <t>M3513</t>
  </si>
  <si>
    <t>M3514</t>
  </si>
  <si>
    <t>M3515</t>
  </si>
  <si>
    <t>M3516</t>
  </si>
  <si>
    <t>M3518</t>
  </si>
  <si>
    <t>M3519</t>
  </si>
  <si>
    <t>M3520</t>
  </si>
  <si>
    <t>M3521</t>
  </si>
  <si>
    <t>M3522</t>
  </si>
  <si>
    <t>M3523</t>
  </si>
  <si>
    <t>M3524</t>
  </si>
  <si>
    <t>M3525</t>
  </si>
  <si>
    <t>M3526</t>
  </si>
  <si>
    <t>M3527</t>
  </si>
  <si>
    <t>M3528</t>
  </si>
  <si>
    <t>M3529</t>
  </si>
  <si>
    <t>M3530</t>
  </si>
  <si>
    <t>M3718</t>
  </si>
  <si>
    <t>M3719</t>
  </si>
  <si>
    <t>M3720</t>
  </si>
  <si>
    <t>M3721</t>
  </si>
  <si>
    <t>M3722</t>
  </si>
  <si>
    <t>M3723</t>
  </si>
  <si>
    <t>M3727</t>
  </si>
  <si>
    <t>M3728</t>
  </si>
  <si>
    <t>M3729</t>
  </si>
  <si>
    <t>M3730</t>
  </si>
  <si>
    <t>M3772</t>
  </si>
  <si>
    <t>M3773</t>
  </si>
  <si>
    <t>M3774</t>
  </si>
  <si>
    <t>M3775</t>
  </si>
  <si>
    <t>M3776</t>
  </si>
  <si>
    <t>M3777</t>
  </si>
  <si>
    <t>M3778</t>
  </si>
  <si>
    <t>M3779</t>
  </si>
  <si>
    <t>M3780</t>
  </si>
  <si>
    <t>M3781</t>
  </si>
  <si>
    <t>M3782</t>
  </si>
  <si>
    <t>M3783</t>
  </si>
  <si>
    <t>M3784</t>
  </si>
  <si>
    <t>M3785</t>
  </si>
  <si>
    <t>M3786</t>
  </si>
  <si>
    <t>M3787</t>
  </si>
  <si>
    <t>M3788</t>
  </si>
  <si>
    <t>M3789</t>
  </si>
  <si>
    <t>M3790</t>
  </si>
  <si>
    <t>M3791</t>
  </si>
  <si>
    <t>M3792</t>
  </si>
  <si>
    <t>M3793</t>
  </si>
  <si>
    <t>M3795</t>
  </si>
  <si>
    <t>M3801</t>
  </si>
  <si>
    <t>M3802</t>
  </si>
  <si>
    <t>M3803</t>
  </si>
  <si>
    <t>M3804</t>
  </si>
  <si>
    <t>M3805</t>
  </si>
  <si>
    <t>M3806</t>
  </si>
  <si>
    <t>M3807</t>
  </si>
  <si>
    <t>M3808</t>
  </si>
  <si>
    <t>M3809</t>
  </si>
  <si>
    <t>M3810</t>
  </si>
  <si>
    <t>M3811</t>
  </si>
  <si>
    <t>M3813</t>
  </si>
  <si>
    <t>M3821</t>
  </si>
  <si>
    <t>M3822</t>
  </si>
  <si>
    <t>M3823</t>
  </si>
  <si>
    <t>M3824</t>
  </si>
  <si>
    <t>M3825</t>
  </si>
  <si>
    <t>M3826</t>
  </si>
  <si>
    <t>M3827</t>
  </si>
  <si>
    <t>M3828</t>
  </si>
  <si>
    <t>M3829</t>
  </si>
  <si>
    <t>M3830</t>
  </si>
  <si>
    <t>M3831</t>
  </si>
  <si>
    <t>M3832</t>
  </si>
  <si>
    <t>M3833</t>
  </si>
  <si>
    <t>M3834</t>
  </si>
  <si>
    <t>M3835</t>
  </si>
  <si>
    <t>M3836</t>
  </si>
  <si>
    <t>M3837</t>
  </si>
  <si>
    <t>M3838</t>
  </si>
  <si>
    <t>M3839</t>
  </si>
  <si>
    <t>M3840</t>
  </si>
  <si>
    <t>M3841</t>
  </si>
  <si>
    <t>M3842</t>
  </si>
  <si>
    <t>M3843</t>
  </si>
  <si>
    <t>M3844</t>
  </si>
  <si>
    <t>M3845</t>
  </si>
  <si>
    <t>M3846</t>
  </si>
  <si>
    <t>M3847</t>
  </si>
  <si>
    <t>M3848</t>
  </si>
  <si>
    <t>M3851</t>
  </si>
  <si>
    <t>M3852</t>
  </si>
  <si>
    <t>M3853</t>
  </si>
  <si>
    <t>M3854</t>
  </si>
  <si>
    <t>M3855</t>
  </si>
  <si>
    <t>M3856</t>
  </si>
  <si>
    <t>M3857</t>
  </si>
  <si>
    <t>M3858</t>
  </si>
  <si>
    <t>M3859</t>
  </si>
  <si>
    <t>M3860</t>
  </si>
  <si>
    <t>M3861</t>
  </si>
  <si>
    <t>M3862</t>
  </si>
  <si>
    <t>M3863</t>
  </si>
  <si>
    <t>M3864</t>
  </si>
  <si>
    <t>M3865</t>
  </si>
  <si>
    <t>M3866</t>
  </si>
  <si>
    <t>M3867</t>
  </si>
  <si>
    <t>M3868</t>
  </si>
  <si>
    <t>M3869</t>
  </si>
  <si>
    <t>M3870</t>
  </si>
  <si>
    <t>M3900</t>
  </si>
  <si>
    <t>M3901</t>
  </si>
  <si>
    <t>M3902</t>
  </si>
  <si>
    <t>M3903</t>
  </si>
  <si>
    <t>M3904</t>
  </si>
  <si>
    <t>M3905</t>
  </si>
  <si>
    <t>M3906</t>
  </si>
  <si>
    <t>M3907</t>
  </si>
  <si>
    <t>M3908</t>
  </si>
  <si>
    <t>M3909</t>
  </si>
  <si>
    <t>M3910</t>
  </si>
  <si>
    <t>M3911</t>
  </si>
  <si>
    <t>M3912</t>
  </si>
  <si>
    <t>M3913</t>
  </si>
  <si>
    <t>M3914</t>
  </si>
  <si>
    <t>M3915</t>
  </si>
  <si>
    <t>M3916</t>
  </si>
  <si>
    <t>M3917</t>
  </si>
  <si>
    <t>M3918</t>
  </si>
  <si>
    <t>M3919</t>
  </si>
  <si>
    <t>M3920</t>
  </si>
  <si>
    <t>M3921</t>
  </si>
  <si>
    <t>M3922</t>
  </si>
  <si>
    <t>M3923</t>
  </si>
  <si>
    <t>M3924</t>
  </si>
  <si>
    <t>M3925</t>
  </si>
  <si>
    <t>M3926</t>
  </si>
  <si>
    <t>M3927</t>
  </si>
  <si>
    <t>M3928</t>
  </si>
  <si>
    <t>M3929</t>
  </si>
  <si>
    <t>M3931</t>
  </si>
  <si>
    <t>M3932</t>
  </si>
  <si>
    <t>M3933</t>
  </si>
  <si>
    <t>M3934</t>
  </si>
  <si>
    <t>M3935</t>
  </si>
  <si>
    <t>M3936</t>
  </si>
  <si>
    <t>M3939</t>
  </si>
  <si>
    <t>M3947</t>
  </si>
  <si>
    <t>M3949</t>
  </si>
  <si>
    <t>M4413</t>
  </si>
  <si>
    <t>P9801</t>
  </si>
  <si>
    <t>P9802</t>
  </si>
  <si>
    <t>P9803</t>
  </si>
  <si>
    <t>P9805</t>
  </si>
  <si>
    <t>P9807</t>
  </si>
  <si>
    <t>P9808</t>
  </si>
  <si>
    <t>P9810</t>
  </si>
  <si>
    <t>P9811</t>
  </si>
  <si>
    <t>P9812</t>
  </si>
  <si>
    <t>P9814</t>
  </si>
  <si>
    <t>P9815</t>
  </si>
  <si>
    <t>P9821</t>
  </si>
  <si>
    <t>P9822</t>
  </si>
  <si>
    <t>P9823</t>
  </si>
  <si>
    <t>P9824</t>
  </si>
  <si>
    <t>P9825</t>
  </si>
  <si>
    <t>P9826</t>
  </si>
  <si>
    <t>P9830</t>
  </si>
  <si>
    <t>P9837</t>
  </si>
  <si>
    <t>P9843</t>
  </si>
  <si>
    <t>P9845</t>
  </si>
  <si>
    <t>P9846</t>
  </si>
  <si>
    <t>P9847</t>
  </si>
  <si>
    <t>P9848</t>
  </si>
  <si>
    <t>P9849</t>
  </si>
  <si>
    <t>P9850</t>
  </si>
  <si>
    <t>P9852</t>
  </si>
  <si>
    <t>P9853</t>
  </si>
  <si>
    <t>P9854</t>
  </si>
  <si>
    <t>P9855</t>
  </si>
  <si>
    <t>P9856</t>
  </si>
  <si>
    <t>P9857</t>
  </si>
  <si>
    <t>P9859</t>
  </si>
  <si>
    <t>P9861</t>
  </si>
  <si>
    <t>P9866</t>
  </si>
  <si>
    <t>P9867</t>
  </si>
  <si>
    <t>P9869</t>
  </si>
  <si>
    <t>P9870</t>
  </si>
  <si>
    <t>P9871</t>
  </si>
  <si>
    <t>P9880</t>
  </si>
  <si>
    <t>P9882</t>
  </si>
  <si>
    <t>P9885</t>
  </si>
  <si>
    <t>P9889</t>
  </si>
  <si>
    <t>P9892</t>
  </si>
  <si>
    <t>P9893</t>
  </si>
  <si>
    <t>P9900</t>
  </si>
  <si>
    <t>P9901</t>
  </si>
  <si>
    <t>P9907</t>
  </si>
  <si>
    <t>P9908</t>
  </si>
  <si>
    <t>P9909</t>
  </si>
  <si>
    <t>P9910</t>
  </si>
  <si>
    <t>P9913</t>
  </si>
  <si>
    <t>P9915</t>
  </si>
  <si>
    <t>P9916</t>
  </si>
  <si>
    <t>P9920</t>
  </si>
  <si>
    <t>P9921</t>
  </si>
  <si>
    <t>P9922</t>
  </si>
  <si>
    <t>P9924</t>
  </si>
  <si>
    <t>P9925</t>
  </si>
  <si>
    <t>P9926</t>
  </si>
  <si>
    <t>P9927</t>
  </si>
  <si>
    <t>P9930</t>
  </si>
  <si>
    <t>P9931</t>
  </si>
  <si>
    <t>P9932</t>
  </si>
  <si>
    <t>P9933</t>
  </si>
  <si>
    <t>P9934</t>
  </si>
  <si>
    <t>P9938</t>
  </si>
  <si>
    <t>P9939</t>
  </si>
  <si>
    <t>P9942</t>
  </si>
  <si>
    <t>P9944</t>
  </si>
  <si>
    <t>P9956</t>
  </si>
  <si>
    <t>P9972</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</si>
  <si>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</si>
  <si>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</si>
  <si>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</si>
  <si>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</si>
  <si>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</si>
  <si>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</si>
  <si>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</si>
  <si>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</si>
  <si>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</si>
  <si>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</si>
  <si>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</si>
  <si>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</si>
  <si>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</si>
  <si>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</si>
  <si>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</si>
  <si>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</si>
  <si>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</si>
  <si>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</si>
  <si>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</si>
  <si>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</si>
  <si>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</si>
  <si>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</si>
  <si>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</si>
  <si>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</si>
  <si>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</si>
  <si>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</si>
  <si>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</si>
  <si>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</si>
  <si>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</si>
  <si>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</si>
  <si>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</si>
  <si>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</si>
  <si>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</si>
  <si>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</si>
  <si>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</si>
  <si>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</si>
  <si>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</si>
  <si>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</si>
  <si>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</si>
  <si>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</si>
  <si>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</si>
  <si>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</si>
  <si>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</si>
  <si>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</si>
  <si>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</si>
  <si>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</si>
  <si>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</si>
  <si>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</si>
  <si>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</si>
  <si>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</si>
  <si>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</si>
  <si>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</si>
  <si>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</si>
  <si>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</si>
  <si>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</si>
  <si>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</si>
  <si>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</si>
  <si>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</si>
  <si>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</si>
  <si>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</si>
  <si>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</si>
  <si>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</si>
  <si>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</si>
  <si>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</si>
  <si>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</si>
  <si>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</si>
  <si>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</si>
  <si>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</si>
  <si>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</si>
  <si>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</si>
  <si>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</si>
  <si>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</si>
  <si>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</si>
  <si>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</si>
  <si>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</si>
  <si>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</si>
  <si>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</si>
  <si>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</si>
  <si>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</si>
  <si>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</si>
  <si>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</si>
  <si>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</si>
  <si>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</si>
  <si>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</si>
  <si>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</si>
  <si>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</si>
  <si>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</si>
  <si>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</si>
  <si>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</si>
  <si>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</si>
  <si>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</si>
  <si>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</si>
  <si>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</si>
  <si>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</si>
  <si>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</si>
  <si>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</si>
  <si>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</si>
  <si>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</si>
  <si>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</si>
  <si>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</si>
  <si>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</si>
  <si>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</si>
  <si>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</si>
  <si>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</si>
  <si>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</si>
  <si>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</si>
  <si>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</si>
  <si>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</si>
  <si>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</si>
  <si>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</si>
  <si>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</si>
  <si>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</si>
  <si>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</si>
  <si>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</si>
  <si>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</si>
  <si>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</si>
  <si>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</si>
  <si>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</si>
  <si>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</si>
  <si>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</si>
  <si>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</si>
  <si>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</si>
  <si>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</si>
  <si>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</si>
  <si>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</si>
  <si>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</si>
  <si>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</si>
  <si>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</si>
  <si>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</si>
  <si>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</si>
  <si>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</si>
  <si>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</si>
  <si>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</si>
  <si>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</si>
  <si>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</si>
  <si>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</si>
  <si>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</si>
  <si>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</si>
  <si>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</si>
  <si>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</si>
  <si>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</si>
  <si>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</si>
  <si>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</si>
  <si>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</si>
  <si>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</si>
  <si>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</si>
  <si>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</si>
  <si>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</si>
  <si>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</si>
  <si>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</si>
  <si>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</si>
  <si>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</si>
  <si>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</si>
  <si>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</si>
  <si>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</si>
  <si>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</si>
  <si>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</si>
  <si>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</si>
  <si>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</si>
  <si>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</si>
  <si>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</si>
  <si>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</si>
  <si>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</si>
  <si>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</si>
  <si>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</si>
  <si>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</si>
  <si>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</si>
  <si>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</si>
  <si>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</si>
  <si>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</si>
  <si>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</si>
  <si>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</si>
  <si>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</si>
  <si>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</si>
  <si>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</si>
  <si>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</si>
  <si>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</si>
  <si>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</si>
  <si>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</si>
  <si>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</si>
  <si>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</si>
  <si>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</si>
  <si>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</si>
  <si>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</si>
  <si>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</si>
  <si>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</si>
  <si>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</si>
  <si>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</si>
  <si>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</si>
  <si>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</si>
  <si>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</si>
  <si>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</si>
  <si>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</si>
  <si>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</si>
  <si>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</si>
  <si>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</si>
  <si>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</si>
  <si>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</si>
  <si>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</si>
  <si>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</si>
  <si>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</si>
  <si>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</si>
  <si>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</si>
  <si>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</si>
  <si>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</si>
  <si>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</si>
  <si>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</si>
  <si>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</si>
  <si>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</si>
  <si>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</si>
  <si>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</si>
  <si>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</si>
  <si>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</si>
  <si>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</si>
  <si>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</si>
  <si>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</si>
  <si>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</si>
  <si>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</si>
  <si>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</si>
  <si>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</si>
  <si>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</si>
  <si>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</si>
  <si>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</si>
  <si>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</si>
  <si>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</si>
  <si>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</si>
  <si>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</si>
  <si>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</si>
  <si>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</si>
  <si>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</si>
  <si>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</si>
  <si>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</si>
  <si>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</si>
  <si>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</si>
  <si>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</si>
  <si>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</si>
  <si>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</si>
  <si>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</si>
  <si>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</si>
  <si>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</si>
  <si>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</si>
  <si>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</si>
  <si>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</si>
  <si>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</si>
  <si>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</si>
  <si>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</si>
  <si>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</si>
  <si>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</si>
  <si>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</si>
  <si>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</si>
  <si>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</si>
  <si>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</si>
  <si>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</si>
  <si>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</si>
  <si>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</si>
  <si>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</si>
  <si>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</si>
  <si>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</si>
  <si>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</si>
  <si>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</si>
  <si>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</si>
  <si>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</si>
  <si>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</si>
  <si>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</si>
  <si>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</si>
  <si>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</si>
  <si>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</si>
  <si>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</si>
  <si>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</si>
  <si>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</si>
  <si>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</si>
  <si>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</si>
  <si>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</si>
  <si>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</si>
  <si>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</si>
  <si>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</si>
  <si>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</si>
  <si>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</si>
  <si>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</si>
  <si>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</si>
  <si>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</si>
  <si>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</si>
  <si>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</si>
  <si>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</si>
  <si>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</si>
  <si>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</si>
  <si>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</si>
  <si>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</si>
  <si>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</si>
  <si>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</si>
  <si>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</si>
  <si>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</si>
  <si>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</si>
  <si>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</si>
  <si>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</si>
  <si>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</si>
  <si>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</si>
  <si>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</si>
  <si>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</si>
  <si>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</si>
  <si>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</si>
  <si>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</si>
  <si>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</si>
  <si>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</si>
  <si>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</si>
  <si>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</si>
  <si>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</si>
  <si>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</si>
  <si>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</si>
  <si>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</si>
  <si>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</si>
  <si>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</si>
  <si>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</si>
  <si>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</si>
  <si>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</si>
  <si>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</si>
  <si>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</si>
  <si>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</si>
  <si>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</si>
  <si>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</si>
  <si>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</si>
  <si>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</si>
  <si>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</si>
  <si>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</si>
  <si>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</si>
  <si>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</si>
  <si>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</si>
  <si>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</si>
  <si>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</si>
  <si>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BOMBA SUBMERSÍVEL ELÉTRICA TRIFÁSICA, POTÊNCIA 2,96 HP, Ø ROTOR 144 MM SEMI-ABERTO, BOCAL DE SAÍDA Ø 2", HM/Q = 2 MCA / 38,8 M3/H A 28 MCA / 5 M3/H - CHP DIURNO. AF_06/2014</t>
  </si>
  <si>
    <t>MÁQUINA JATO DE PRESSAO PORTÁTIL, CAMARA DE 1 SAIDA, CAPACIDADE 280 L, DIAMETRO 670 MM, BICO DE JATO CURTO VENTURI DE 5/16" , MANGUEIRA DE 1" COM COMPRESSOR DE AR REBOCÁVEL 189 PCM E MOTOR DIESEL 63 CV - CHP DIURNO. AF_05/2023</t>
  </si>
  <si>
    <t>PERFURATRIZ SOBRE ESTEIRA, TORQUE MÁXIMO 600 KGF, POTÊNCIA ENTRE 50 E 60 HP, DIÂMETRO MÁXIMO 10" - CHP DIURNO.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</si>
  <si>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</si>
  <si>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</si>
  <si>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MÁQUINA JATO DE PRESSAO PORTÁTIL, CAMARA DE 1 SAIDA, CAPACIDADE 280 L, DIAMETRO 670 MM, BICO DE JATO CURTO VENTURI DE 5/16" , MANGUEIRA DE 1" COM COMPRESSOR DE AR REBOCÁVEL 189 PCM E MOTOR DIESEL 63 CV - CHI DIURNO. AF_05/2023</t>
  </si>
  <si>
    <t>PERFURATRIZ SOBRE ESTEIRA, TORQUE MÁXIMO 600 KGF, POTÊNCIA ENTRE 50 E 60 HP, DIÂMETRO MÁXIMO 10" - CHI DIURNO. AF_11/2016</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</si>
  <si>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</si>
  <si>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</si>
  <si>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</si>
  <si>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</si>
  <si>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</si>
  <si>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</si>
  <si>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</si>
  <si>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</si>
  <si>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</si>
  <si>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</si>
  <si>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</si>
  <si>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</si>
  <si>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</si>
  <si>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DISTRIBUIDOR DE AGREGADOS AUTOPROPELIDO, CAP 3 M3, A DIESEL, POTÊNCIA 176CV - MATERIAIS NA OPERAÇÃO. AF_07/2016</t>
  </si>
  <si>
    <t>RÉGUA VIBRATÓRIA DUPLA PARA CONCRETO, PESO DE 60KG, COMPRIMENTO 4 M, COM MOTOR A GASOLINA, POTÊNCIA 5,5 HP - MATERIAIS NA OPERAÇÃO. AF_09/2016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</si>
  <si>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</si>
  <si>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</si>
  <si>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</si>
  <si>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</si>
  <si>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MINI GUINDASTE ARANHA SOBRE ESTEIRAS E LANCA TELESCÓPICA, CAPACIDADE MÁXIMA DE CARGA 3,0 TON, RAIO MÁXIMO DE TRABALHO 8,25 M, ALTURA DE LANÇA DO SOLO 9,2 M, 55 M DE CABO DE AÇO 8 MM, MOTOR ELÉTRICO 220/380 VOLTS - MATERIAIS NA OPERAÇÃO. AF_03/2022</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</si>
  <si>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</si>
  <si>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</si>
  <si>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</si>
  <si>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</si>
  <si>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</si>
  <si>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</si>
  <si>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</si>
  <si>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</si>
  <si>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</si>
  <si>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</si>
  <si>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</si>
  <si>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</si>
  <si>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</si>
  <si>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</si>
  <si>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</si>
  <si>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</si>
  <si>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</si>
  <si>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</si>
  <si>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</si>
  <si>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</si>
  <si>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</si>
  <si>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</si>
  <si>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</si>
  <si>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</si>
  <si>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</si>
  <si>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</si>
  <si>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</si>
  <si>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</si>
  <si>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</si>
  <si>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</si>
  <si>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</si>
  <si>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</si>
  <si>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</si>
  <si>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</si>
  <si>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</si>
  <si>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</si>
  <si>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</si>
  <si>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</si>
  <si>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</si>
  <si>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</si>
  <si>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</si>
  <si>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</si>
  <si>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</si>
  <si>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</si>
  <si>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</si>
  <si>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</si>
  <si>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</si>
  <si>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</si>
  <si>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</si>
  <si>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</si>
  <si>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</si>
  <si>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</si>
  <si>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</si>
  <si>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</si>
  <si>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</si>
  <si>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</si>
  <si>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</si>
  <si>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</si>
  <si>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</si>
  <si>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</si>
  <si>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</si>
  <si>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</si>
  <si>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</si>
  <si>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</si>
  <si>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</si>
  <si>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</si>
  <si>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</si>
  <si>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</si>
  <si>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</si>
  <si>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</si>
  <si>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</si>
  <si>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</si>
  <si>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</si>
  <si>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7 M, DIÂMETRO DE 10 CM, PERFURAÇÃO COM EQUIPAMENTO MANUAL E ARMADURA COM DIÂMETRO DE 20 MM. AF_07/2024</t>
  </si>
  <si>
    <t>CONCRETAGEM DE CORTINA DE CONTENÇÃO, ATRAVÉS DE BOMBA  - LANÇAMENTO, ADENSAMENTO E ACABAMENTO. AF_07/2019</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</si>
  <si>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</si>
  <si>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</si>
  <si>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CORRIMÃO SIMPLES, DIÂMETRO EXTERNO = 1 1/2", EM ALUMÍNIO. AF_04/2019_PS</t>
  </si>
  <si>
    <t>MONTAGEM E DESMONTAGEM DE FÔRMA DE VIGA, ESCORAMENTO METÁLICO, PÉ-DIREITO DUPLO, EM CHAPA DE MADEIRA RESINADA, 6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</si>
  <si>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</si>
  <si>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</si>
  <si>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DE FÔRMA PARA ESCADA DUPLA COM 2 LANCES EM X E LAJE PLANA, EM MADEIRA SERRADA, E=25 MM. AF_11/2020</t>
  </si>
  <si>
    <t>FABRICAÇÃO DE FÔRMA PARA ESCADA DUPLA COM 2 LANCES EM X E LAJE CASCATA, EM MADEIRA SERRADA, E=25 MM. AF_11/2020</t>
  </si>
  <si>
    <t>FABRICAÇÃO DE FÔRMA PARA PILARES CIRCULARES, EM CHAPA DE MADEIRA COMPENSADA RESINADA, PÉ-DIREITO DUPLO. AF_05/2024</t>
  </si>
  <si>
    <t>MONTAGEM E DESMONTAGEM DE FÔRMA DE PILARES CIRCULARES, PÉ-DIREITO DUPLO, EM MADEIRA, 2 UTILIZAÇÕES. AF_05/2024</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</si>
  <si>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</si>
  <si>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</si>
  <si>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</si>
  <si>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</si>
  <si>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</si>
  <si>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</si>
  <si>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</si>
  <si>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</si>
  <si>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</si>
  <si>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</si>
  <si>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</si>
  <si>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</si>
  <si>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</si>
  <si>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</si>
  <si>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</si>
  <si>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</si>
  <si>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</si>
  <si>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</si>
  <si>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</si>
  <si>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</si>
  <si>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</si>
  <si>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</si>
  <si>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</si>
  <si>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</si>
  <si>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</si>
  <si>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</si>
  <si>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</si>
  <si>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</si>
  <si>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</si>
  <si>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</si>
  <si>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</si>
  <si>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</si>
  <si>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</si>
  <si>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</si>
  <si>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</si>
  <si>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</si>
  <si>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</si>
  <si>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</si>
  <si>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</si>
  <si>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</si>
  <si>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</si>
  <si>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</si>
  <si>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</si>
  <si>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</si>
  <si>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</si>
  <si>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</si>
  <si>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</si>
  <si>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</si>
  <si>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</si>
  <si>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</si>
  <si>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</si>
  <si>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</si>
  <si>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</si>
  <si>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</si>
  <si>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</si>
  <si>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</si>
  <si>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</si>
  <si>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</si>
  <si>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</si>
  <si>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</si>
  <si>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</si>
  <si>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</si>
  <si>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</si>
  <si>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</si>
  <si>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</si>
  <si>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</si>
  <si>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</si>
  <si>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</si>
  <si>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</si>
  <si>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</si>
  <si>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</si>
  <si>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</si>
  <si>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</si>
  <si>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</si>
  <si>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</si>
  <si>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POLIMÉRICA / MEMBRANA ACRÍLICA, 4 DEMÃOS, REFORÇADA COM VÉU DE POLIÉSTER (MAV). AF_09/2023</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</si>
  <si>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</si>
  <si>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</si>
  <si>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</si>
  <si>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</si>
  <si>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</si>
  <si>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</si>
  <si>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</si>
  <si>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</si>
  <si>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</si>
  <si>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ELETRODUTO RÍGIDO SOLDÁVEL, PVC, DN 20 MM (1/2"), APARENTE - FORNECIMENTO E INSTALAÇÃO. AF_10/2022_PA</t>
  </si>
  <si>
    <t>ELETRODUTO RÍGIDO SOLDÁVEL, PVC, DN 25 MM (3/4), APARENTE - FORNECIMENTO E INSTALAÇÃO. AF_10/2022_PA</t>
  </si>
  <si>
    <t>ELETRODUTO RÍGIDO SOLDÁVEL, PVC, DN 32 MM (1), APARENTE - FORNECIMENTO E INSTALAÇÃO. AF_10/2022_PA</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</si>
  <si>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</si>
  <si>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</si>
  <si>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</si>
  <si>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</si>
  <si>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CONDULETE DE PVC, TIPO X, PARA ELETRODUTO DE PVC SOLDÁVEL DN 25 MM (3/4"), APARENTE - FORNECIMENTO E INSTALAÇÃO. AF_10/2022</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</si>
  <si>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</si>
  <si>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</si>
  <si>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</si>
  <si>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</si>
  <si>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</si>
  <si>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</si>
  <si>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</si>
  <si>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</si>
  <si>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PINTURA ANTICORROSIVA DE DUTO METÁLICO. AF_03/2024</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</si>
  <si>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</si>
  <si>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</si>
  <si>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</si>
  <si>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</si>
  <si>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</si>
  <si>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</si>
  <si>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</si>
  <si>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</si>
  <si>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</si>
  <si>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</si>
  <si>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</si>
  <si>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</si>
  <si>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</si>
  <si>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</si>
  <si>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</si>
  <si>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</si>
  <si>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</si>
  <si>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</si>
  <si>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</si>
  <si>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</si>
  <si>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</si>
  <si>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</si>
  <si>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</si>
  <si>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</si>
  <si>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</si>
  <si>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</si>
  <si>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SOLDÁVEL, DE 25MM, INSTALADO EM DRENO DE AR-CONDICIONADO - FORNECIMENTO E INSTALAÇÃO. AF_08/2022</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</si>
  <si>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</si>
  <si>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</si>
  <si>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</si>
  <si>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</si>
  <si>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</si>
  <si>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</si>
  <si>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</si>
  <si>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</si>
  <si>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</si>
  <si>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</si>
  <si>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</si>
  <si>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</si>
  <si>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</si>
  <si>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</si>
  <si>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</si>
  <si>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</si>
  <si>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</si>
  <si>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</si>
  <si>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</si>
  <si>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</si>
  <si>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</si>
  <si>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</si>
  <si>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</si>
  <si>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</si>
  <si>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</si>
  <si>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</si>
  <si>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</si>
  <si>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</si>
  <si>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</si>
  <si>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</si>
  <si>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</si>
  <si>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</si>
  <si>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</si>
  <si>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</si>
  <si>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</si>
  <si>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</si>
  <si>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</si>
  <si>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</si>
  <si>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</si>
  <si>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</si>
  <si>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</si>
  <si>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</si>
  <si>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</si>
  <si>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</si>
  <si>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</si>
  <si>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</si>
  <si>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</si>
  <si>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</si>
  <si>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</si>
  <si>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</si>
  <si>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</si>
  <si>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</si>
  <si>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</si>
  <si>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</si>
  <si>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</si>
  <si>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</si>
  <si>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</si>
  <si>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</si>
  <si>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</si>
  <si>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</si>
  <si>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</si>
  <si>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PVC, SOLDÁVEL, DE 40MM, INSTALADO EM RAMAL DE DISTRIBUIÇÃO DE ÁGUA - FORNECIMENTO E INSTALAÇÃO. AF_06/2022</t>
  </si>
  <si>
    <t>TUBO, PVC, SOLDÁVEL, DE 50MM, INSTALADO EM RAMAL DE DISTRIBUIÇÃO DE ÁGUA - FORNECIMENTO E INSTALAÇÃO. AF_06/2022</t>
  </si>
  <si>
    <t>TUBO, PVC, SOLDÁVEL, DE 20MM, INSTALADO EM DRENO DE AR CONDICIONADO - FORNECIMENTO E INSTALAÇÃO. AF_08/2022</t>
  </si>
  <si>
    <t>TUBO, PVC, SOLDÁVEL, DE 32MM, INSTALADO EM DRENO DE AR CONDICIONADO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</si>
  <si>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</si>
  <si>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</si>
  <si>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</si>
  <si>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</si>
  <si>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</si>
  <si>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</si>
  <si>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</si>
  <si>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</si>
  <si>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</si>
  <si>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ADAPTADOR CURTO COM BOLSA E ROSCA PARA REGISTRO, PVC, SOLDÁVEL, DN 75MM X 2.1/2", INSTALADO EM PRUMADA DE ÁGUA - FORNECIMENTO E INSTALAÇÃO. AF_12/2014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</si>
  <si>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</si>
  <si>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</si>
  <si>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</si>
  <si>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TRANSIÇÃO, CPVC, SOLDÁVEL, DN15MM X 1/2", INSTALADO EM RAMAL OU SUB-RAMAL DE ÁGUA - FORNECIMENTO E INSTALAÇÃO. AF_06/2022</t>
  </si>
  <si>
    <t>CONECTOR, CPVC, SOLDÁVEL, DN22MM X 3/4", INSTALADO EM RAMAL OU SUB-RAMAL DE ÁGUA - FORNECIMENTO E INSTALAÇÃO. AF_06/2022</t>
  </si>
  <si>
    <t>TE MISTURADOR DE TRANSIÇÃO, CPVC, SOLDÁVEL, DN 22MM X 3/4", INSTALADO EM RAMAL OU SUB-RAMAL DE ÁGUA - FORNECIMENTO E INSTALAÇÃO. AF_06/2022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</si>
  <si>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</si>
  <si>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</si>
  <si>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</si>
  <si>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</si>
  <si>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</si>
  <si>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</si>
  <si>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</si>
  <si>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</si>
  <si>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</si>
  <si>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</si>
  <si>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</si>
  <si>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</si>
  <si>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</si>
  <si>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</si>
  <si>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</si>
  <si>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</si>
  <si>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</si>
  <si>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</si>
  <si>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</si>
  <si>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</si>
  <si>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</si>
  <si>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</si>
  <si>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</si>
  <si>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</si>
  <si>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</si>
  <si>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</si>
  <si>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</si>
  <si>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</si>
  <si>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</si>
  <si>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</si>
  <si>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</si>
  <si>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</si>
  <si>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</si>
  <si>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</si>
  <si>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</si>
  <si>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</si>
  <si>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</si>
  <si>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</si>
  <si>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</si>
  <si>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</si>
  <si>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</si>
  <si>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</si>
  <si>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</si>
  <si>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</si>
  <si>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</si>
  <si>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</si>
  <si>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</si>
  <si>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</si>
  <si>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</si>
  <si>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</si>
  <si>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</si>
  <si>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</si>
  <si>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</si>
  <si>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</si>
  <si>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</si>
  <si>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</si>
  <si>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</si>
  <si>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</si>
  <si>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</si>
  <si>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</si>
  <si>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</si>
  <si>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</si>
  <si>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</si>
  <si>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</si>
  <si>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</si>
  <si>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</si>
  <si>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</si>
  <si>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</si>
  <si>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</si>
  <si>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</si>
  <si>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</si>
  <si>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</si>
  <si>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</si>
  <si>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</si>
  <si>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</si>
  <si>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</si>
  <si>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</si>
  <si>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</si>
  <si>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</si>
  <si>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</si>
  <si>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</si>
  <si>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</si>
  <si>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</si>
  <si>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</si>
  <si>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</si>
  <si>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</si>
  <si>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</si>
  <si>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</si>
  <si>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</si>
  <si>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</si>
  <si>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</si>
  <si>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</si>
  <si>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</si>
  <si>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</si>
  <si>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</si>
  <si>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</si>
  <si>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</si>
  <si>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</si>
  <si>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</si>
  <si>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</si>
  <si>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</si>
  <si>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</si>
  <si>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</si>
  <si>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</si>
  <si>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</si>
  <si>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</si>
  <si>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</si>
  <si>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</si>
  <si>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</si>
  <si>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</si>
  <si>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</si>
  <si>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</si>
  <si>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</si>
  <si>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</si>
  <si>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</si>
  <si>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</si>
  <si>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</si>
  <si>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</si>
  <si>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</si>
  <si>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</si>
  <si>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</si>
  <si>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</si>
  <si>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</si>
  <si>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</si>
  <si>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</si>
  <si>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CONECTOR MACHO, PPR, 32 X 3/4", CLASSE PN 25, INSTALADO EM RAMAL DE DISTRIBUIÇÃO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</si>
  <si>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</si>
  <si>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</si>
  <si>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FÊMEA, PPR, 25 X 1/2", CLASSE PN 25, INSTALADO EM PRUMADA DE ÁGUA   FORNECIMENTO E INSTALAÇÃO .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</si>
  <si>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</si>
  <si>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</si>
  <si>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</si>
  <si>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</si>
  <si>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</si>
  <si>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</si>
  <si>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</si>
  <si>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</si>
  <si>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</si>
  <si>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</si>
  <si>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</si>
  <si>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</si>
  <si>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</si>
  <si>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</si>
  <si>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</si>
  <si>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</si>
  <si>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</si>
  <si>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</si>
  <si>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</si>
  <si>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</si>
  <si>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</si>
  <si>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</si>
  <si>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</si>
  <si>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</si>
  <si>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</si>
  <si>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</si>
  <si>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</si>
  <si>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TÊ, ROSCA FÊMEA, METÁLICO, PARA INSTALAÇÕES EM PEX ÁGUA, DN 16 MM X ½", CONEXÃO POR ANEL DESLIZANTE - FORNECIMENTO E INSTALAÇÃO. AF_02/2023</t>
  </si>
  <si>
    <t>CURVA 45 GRAUS, EM AÇO, CONEXÃO RANHURADA, DN 80 (3"), INSTALADO EM PRUMADAS - FORNECIMENTO E INSTALAÇÃO. AF_10/2020</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</si>
  <si>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</si>
  <si>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</si>
  <si>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</si>
  <si>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</si>
  <si>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</si>
  <si>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</si>
  <si>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</si>
  <si>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</si>
  <si>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</si>
  <si>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</si>
  <si>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</si>
  <si>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</si>
  <si>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</si>
  <si>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</si>
  <si>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</si>
  <si>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</si>
  <si>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</si>
  <si>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</si>
  <si>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</si>
  <si>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</si>
  <si>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</si>
  <si>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</si>
  <si>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</si>
  <si>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</si>
  <si>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</si>
  <si>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</si>
  <si>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</si>
  <si>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</si>
  <si>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</si>
  <si>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</si>
  <si>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</si>
  <si>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</si>
  <si>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</si>
  <si>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</si>
  <si>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</si>
  <si>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</si>
  <si>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</si>
  <si>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</si>
  <si>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</si>
  <si>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</si>
  <si>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</si>
  <si>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</si>
  <si>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</si>
  <si>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</si>
  <si>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</si>
  <si>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</si>
  <si>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</si>
  <si>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</si>
  <si>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</si>
  <si>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</si>
  <si>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</si>
  <si>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</si>
  <si>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</si>
  <si>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</si>
  <si>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</si>
  <si>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</si>
  <si>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</si>
  <si>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</si>
  <si>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</si>
  <si>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</si>
  <si>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</si>
  <si>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</si>
  <si>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</si>
  <si>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</si>
  <si>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</si>
  <si>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</si>
  <si>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</si>
  <si>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</si>
  <si>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</si>
  <si>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</si>
  <si>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</si>
  <si>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</si>
  <si>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</si>
  <si>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</si>
  <si>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</si>
  <si>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</si>
  <si>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</si>
  <si>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</si>
  <si>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</si>
  <si>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</si>
  <si>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</si>
  <si>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</si>
  <si>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</si>
  <si>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</si>
  <si>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</si>
  <si>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</si>
  <si>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</si>
  <si>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</si>
  <si>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</si>
  <si>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</si>
  <si>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</si>
  <si>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</si>
  <si>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</si>
  <si>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</si>
  <si>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</si>
  <si>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</si>
  <si>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</si>
  <si>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</si>
  <si>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</si>
  <si>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</si>
  <si>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</si>
  <si>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</si>
  <si>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</si>
  <si>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</si>
  <si>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</si>
  <si>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</si>
  <si>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</si>
  <si>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</si>
  <si>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</si>
  <si>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</si>
  <si>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</si>
  <si>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</si>
  <si>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</si>
  <si>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</si>
  <si>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</si>
  <si>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</si>
  <si>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</si>
  <si>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</si>
  <si>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</si>
  <si>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</si>
  <si>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</si>
  <si>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</si>
  <si>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</si>
  <si>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INCLUSO CONJUNTO DE LIGAÇÃO PARA BACIA SANITÁRIA AJUSTÁVEL - FORNECIMENTO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</si>
  <si>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</si>
  <si>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</si>
  <si>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</si>
  <si>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</si>
  <si>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</si>
  <si>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</si>
  <si>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</si>
  <si>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</si>
  <si>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</si>
  <si>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</si>
  <si>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</si>
  <si>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</si>
  <si>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</si>
  <si>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</si>
  <si>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</si>
  <si>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</si>
  <si>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</si>
  <si>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</si>
  <si>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</si>
  <si>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</si>
  <si>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</si>
  <si>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</si>
  <si>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</si>
  <si>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</si>
  <si>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</si>
  <si>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</si>
  <si>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</si>
  <si>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</si>
  <si>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</si>
  <si>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</si>
  <si>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</si>
  <si>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</si>
  <si>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</si>
  <si>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</si>
  <si>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</si>
  <si>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</si>
  <si>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</si>
  <si>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</si>
  <si>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</si>
  <si>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</si>
  <si>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</si>
  <si>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</si>
  <si>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</si>
  <si>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</si>
  <si>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</si>
  <si>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</si>
  <si>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</si>
  <si>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</si>
  <si>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</si>
  <si>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</si>
  <si>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</si>
  <si>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</si>
  <si>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</si>
  <si>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</si>
  <si>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</si>
  <si>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</si>
  <si>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</si>
  <si>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</si>
  <si>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</si>
  <si>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</si>
  <si>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</si>
  <si>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</si>
  <si>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</si>
  <si>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</si>
  <si>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</si>
  <si>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</si>
  <si>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</si>
  <si>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REATERRO MECANIZADO DE VALA COM RETROESCAVADEIRA (CAPACIDADE DA CAÇAMBA   DA RETRO: 0,26 M³/POTÊNCIA: 88 HP), LARGURA 0,8 A 1,5 M, PROFUNDIDADE 1,5 A 3,0 M, COM SOLO (SEM SUBSTITUIÇÃO) DE 1ª CATEGORIA E COMPACTADOR DE SOLOS DE PERCUSSÃO. AF_08/2023</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</si>
  <si>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</si>
  <si>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</si>
  <si>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</si>
  <si>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</si>
  <si>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</si>
  <si>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</si>
  <si>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</si>
  <si>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</si>
  <si>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</si>
  <si>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</si>
  <si>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</si>
  <si>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</si>
  <si>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</si>
  <si>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</si>
  <si>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</si>
  <si>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</si>
  <si>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</si>
  <si>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</si>
  <si>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</si>
  <si>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</si>
  <si>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</si>
  <si>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</si>
  <si>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</si>
  <si>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</si>
  <si>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</si>
  <si>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</si>
  <si>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</si>
  <si>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</si>
  <si>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</si>
  <si>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</si>
  <si>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</si>
  <si>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</si>
  <si>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</si>
  <si>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</si>
  <si>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</si>
  <si>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</si>
  <si>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</si>
  <si>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</si>
  <si>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</si>
  <si>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</si>
  <si>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</si>
  <si>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</si>
  <si>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</si>
  <si>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</si>
  <si>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</si>
  <si>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</si>
  <si>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</si>
  <si>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</si>
  <si>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</si>
  <si>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</si>
  <si>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</si>
  <si>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</si>
  <si>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</si>
  <si>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</si>
  <si>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</si>
  <si>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</si>
  <si>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</si>
  <si>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PISO PODOTÁTIL DE ALERTA OU DIRECIONAL, DE CONCRETO, ASSENTADO SOBRE ARGAMASSA. AF_03/2024</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</si>
  <si>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</si>
  <si>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</si>
  <si>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</si>
  <si>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</si>
  <si>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</si>
  <si>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</si>
  <si>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</si>
  <si>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</si>
  <si>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</si>
  <si>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</si>
  <si>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</si>
  <si>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</si>
  <si>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</si>
  <si>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</si>
  <si>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</si>
  <si>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</si>
  <si>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</si>
  <si>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</si>
  <si>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</si>
  <si>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</si>
  <si>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</si>
  <si>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</si>
  <si>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</si>
  <si>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</si>
  <si>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</si>
  <si>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</si>
  <si>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</si>
  <si>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</si>
  <si>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</si>
  <si>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</si>
  <si>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</si>
  <si>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</si>
  <si>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</si>
  <si>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</si>
  <si>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</si>
  <si>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</si>
  <si>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</si>
  <si>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</si>
  <si>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</si>
  <si>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</si>
  <si>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</si>
  <si>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</si>
  <si>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</si>
  <si>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</si>
  <si>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</si>
  <si>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</si>
  <si>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</si>
  <si>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</si>
  <si>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</si>
  <si>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</si>
  <si>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</si>
  <si>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</si>
  <si>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</si>
  <si>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</si>
  <si>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</si>
  <si>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</si>
  <si>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</si>
  <si>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</si>
  <si>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</si>
  <si>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</si>
  <si>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</si>
  <si>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</si>
  <si>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</si>
  <si>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</si>
  <si>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</si>
  <si>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</si>
  <si>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</si>
  <si>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</si>
  <si>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</si>
  <si>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</si>
  <si>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</si>
  <si>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</si>
  <si>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</si>
  <si>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</si>
  <si>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</si>
  <si>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</si>
  <si>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RODAPÉ CERÂMICO DE 7CM DE ALTURA COM PLACAS TIPO ESMALTADA DE DIMENSÕES 80X80CM. AF_02/2023</t>
  </si>
  <si>
    <t>ARGAMASSA PARA REVESTIMENTO DECORATIVO MONOCAMADA (MONOCAPA), MISTURA E PROJEÇÃO DE 2 M3/H DE ARGAMASSA. AF_08/2019</t>
  </si>
  <si>
    <t>ARGAMASSA INDUSTRIALIZADA PARA REVESTIMENTOS, MISTURA E PROJEÇÃO DE 2 M³/H DE ARGAMASSA. AF_08/2019</t>
  </si>
  <si>
    <t>ARGAMASSA TRAÇO 1:4 (CIMENTO E AREIA MÉDIA), PREPARO MECÂNICO COM BETONEIRA 400 L. AF_08/2019</t>
  </si>
  <si>
    <t>ARGAMASSA TRAÇO 1:1,93 (EM VOLUME DE CIMENTO E AREIA MÉDIA ÚMIDA), FCK 20MPA, PREPARO MECÂNICO COM MISTURADOR DUPLO HORIZONTAL DE ALTA TURBULÊNCIA. AF_03/2020</t>
  </si>
  <si>
    <t>TRANSPORTE HORIZONTAL MANUAL, DE CALHA QUADRADA NÚMERO 24 - CORTE 33 (UNIDADE: MXKM). AF_07/2019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</si>
  <si>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</si>
  <si>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</si>
  <si>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</si>
  <si>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</si>
  <si>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</si>
  <si>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</si>
  <si>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</si>
  <si>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</si>
  <si>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</si>
  <si>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</si>
  <si>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</si>
  <si>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</si>
  <si>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</si>
  <si>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</si>
  <si>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</si>
  <si>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</si>
  <si>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</si>
  <si>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</si>
  <si>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</si>
  <si>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</si>
  <si>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</si>
  <si>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</si>
  <si>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</si>
  <si>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</si>
  <si>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</si>
  <si>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</si>
  <si>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</si>
  <si>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</si>
  <si>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</si>
  <si>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</si>
  <si>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</si>
  <si>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</si>
  <si>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</si>
  <si>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</si>
  <si>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</si>
  <si>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</si>
  <si>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</si>
  <si>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</si>
  <si>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</si>
  <si>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</si>
  <si>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</si>
  <si>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</si>
  <si>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</si>
  <si>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</si>
  <si>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</si>
  <si>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</si>
  <si>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</si>
  <si>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</si>
  <si>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</si>
  <si>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</si>
  <si>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</si>
  <si>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LIMPEZA MANUAL DE VEGETAÇÃO EM TERRENO COM ENXADA. AF_03/2024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</si>
  <si>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</si>
  <si>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</si>
  <si>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</si>
  <si>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</si>
  <si>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</si>
  <si>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</si>
  <si>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</si>
  <si>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</si>
  <si>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</si>
  <si>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</si>
  <si>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</si>
  <si>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</si>
  <si>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</si>
  <si>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</si>
  <si>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</si>
  <si>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</si>
  <si>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</si>
  <si>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</si>
  <si>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</si>
  <si>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</si>
  <si>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</si>
  <si>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</si>
  <si>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</si>
  <si>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</si>
  <si>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</si>
  <si>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</si>
  <si>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 xml:space="preserve">ADAPTADOR PVC PBA, BOLSA/ROSCA, JE, DN 100 / DE 110 MM                                                                                                                                                                                                                                                                                                                                                                                                                                                    </t>
  </si>
  <si>
    <t xml:space="preserve">ADAPTADOR PVC PBA, BOLSA/ROSCA, JE, DN 50 / DE 60 MM                                                                                                                                                                                                                                                                                                                                                                                                                                                      </t>
  </si>
  <si>
    <t xml:space="preserve">ADAPTADOR PVC PBA, BOLSA/ROSCA, JE, DN 75 / DE 85 MM                                                                                                                                                                                                                                                                                                                                                                                                                                                      </t>
  </si>
  <si>
    <t xml:space="preserve">ADAPTADOR PVC PBA, PONTA/ROSCA, JE, DN 50 / DE 60 MM                                                                                                                                                                                                                                                                                                                                                                                                                                                      </t>
  </si>
  <si>
    <t xml:space="preserve">ADAPTADOR PVC PBA, PONTA/ROSCA, JE, DN 75 / DE 85 MM                                                                                                                                                                                                                                                                                                                                                                                                                                                      </t>
  </si>
  <si>
    <t xml:space="preserve">ADAPTADOR PVC, ROSCAVEL, COM FLANGES E ANEL DE VEDACAO, 1/2", PARA CAIXA D'AGUA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</si>
  <si>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</si>
  <si>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</si>
  <si>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</si>
  <si>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</si>
  <si>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75 MM X 2 1/2", PARA CAIXA D'AGUA                                                                                                                                                                                                                                                                                                                                                                                                                            </t>
  </si>
  <si>
    <t xml:space="preserve">ADAPTADOR PVC, SOLDAVEL, COM FLANGES LIVRES, 85 MM X 3",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</si>
  <si>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</si>
  <si>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</si>
  <si>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</si>
  <si>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</si>
  <si>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 xml:space="preserve">ALICATE DE CORTE DIAGONAL 6" COM ISOLAMENTO                                                                                                                                                                                                                                                                                                                                                                                                                                                               </t>
  </si>
  <si>
    <t xml:space="preserve">ALICATE DE PRESSAO PARA SOLDA DE CHAPA 18"                                                                                                                                                                                                                                                                                                                                                                                                                                                                </t>
  </si>
  <si>
    <t xml:space="preserve">ALICATE DE PRESSAO 11" PARA SOLDA, TIPO C                                                                                                                                                                                                                                                                                                                                                                                                                                                                 </t>
  </si>
  <si>
    <t xml:space="preserve">ALICATE DE PRESSAO 11" PARA SOLDA, TIPO U                                                                                                                                                                                                                                                                                                                                                                                                                                                                 </t>
  </si>
  <si>
    <t xml:space="preserve">ANEL EM CONCRETO ARMADO, LISO, PARA FOSSAS SEPTICAS E SUMIDOUROS, COM FUNDO, DIAMETRO INTERNO DE 1,20 M E ALTURA DE 0,50 M                                                                                                                                                                                                                                                                                                                                                                                </t>
  </si>
  <si>
    <t xml:space="preserve">ANEL EM CONCRETO ARMADO, PERFURADO, PARA FOSSAS SEPTICAS E SUMIDOUROS, SEM FUNDO, DIAMETRO INTERNO DE 1,20 M E ALTURA DE 0,50 M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</si>
  <si>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</si>
  <si>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</si>
  <si>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</si>
  <si>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</si>
  <si>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ARAME DE ACO OVALADO 15 X 17 (45,7 KG, 700 KGF), ROLO 1000 M                                                                                                                                                                                                                                                                                                                                                                                                                                              </t>
  </si>
  <si>
    <t xml:space="preserve">ARRUELA EM ACO GALVANIZADO, DIAMETRO EXTERNO = 35MM, ESPESSURA = 3MM, DIAMETRO DO FURO= 18MM                                                                                                                                                                                                                                                                                                                                                                                                              </t>
  </si>
  <si>
    <t xml:space="preserve">ARRUELA EM ALUMINIO, COM ROSCA, DE 1 1/4", PARA ELETRODUTO                                                                                                                                                                                                                                                                                                                                                                                                                                                </t>
  </si>
  <si>
    <t xml:space="preserve">ASSENTO VASO SANITARIO INFANTIL EM PLASTICO BRANCO                                                                                                                                                                                                                                                                                                                                                                                                                                                        </t>
  </si>
  <si>
    <t xml:space="preserve">BACIA SANITARIA (VASO) COM CAIXA ACOPLADA, SIFAO OCULTO / CARENADO, DE LOUCA BRANCA (SEM ASSENTO) - PADRAO ALTO                                                                                                                                                                                                                                                                                                                                                                                           </t>
  </si>
  <si>
    <t xml:space="preserve">BANCADA/ BANCA EM GRANITO, POLIDO, TIPO ANDORINHA/ QUARTZ/ CASTELO/ CORUMBA OU OUTROS EQUIVALENTES DA REGIAO, COM CUBA INOX, FORMATO *120 X 60* CM, E= *2* CM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</si>
  <si>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</si>
  <si>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</si>
  <si>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</si>
  <si>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</si>
  <si>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BETONEIRA CAPACIDADE NOMINAL 400 L, CAPACIDADE DE MISTURA 280 L, MOTOR ELETRICO TRIFASICO 220/380 V POTENCIA 2 CV, SEM CARREGADOR                                                                                                                                                                                                                                                                                                                                                                         </t>
  </si>
  <si>
    <t xml:space="preserve">BETONEIRA, CAPACIDADE NOMINAL 600 L, CAPACIDADE DE MISTURA 360L, MOTOR ELETRICO TRIFASICO 220/380V, POTENCIA 4CV, EXCLUSO CARREGADOR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</si>
  <si>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</si>
  <si>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</si>
  <si>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</si>
  <si>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</si>
  <si>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</si>
  <si>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</si>
  <si>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</si>
  <si>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</si>
  <si>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DE POLIETILENO ALTA DENSIDADE, *27* X *30* X *100* CM, ACOMPANHADOS PLACAS TERMINAIS E LONGARINAS, PARA FUNDO DE FILTRO                                                                                                                                                                                                                                                                                                                                                                             </t>
  </si>
  <si>
    <t xml:space="preserve">BLOCO DE VEDACAO DE CONCRETO APARENTE 19 X 19 X 39 CM (CLASSE C - NBR 6136)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</si>
  <si>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</si>
  <si>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</si>
  <si>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</si>
  <si>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29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</si>
  <si>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</si>
  <si>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</si>
  <si>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</si>
  <si>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</si>
  <si>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</si>
  <si>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</si>
  <si>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</si>
  <si>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</si>
  <si>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</si>
  <si>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</si>
  <si>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</si>
  <si>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</si>
  <si>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</si>
  <si>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</si>
  <si>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</si>
  <si>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</si>
  <si>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</si>
  <si>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</si>
  <si>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</si>
  <si>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</si>
  <si>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MOTOR ELETRICO TRIFASICO 1,48HP DIAMETRO DE SUCCAO X ELEVACAO 1 1/2" X 1", DIAMETRO DO ROTOR 117 MM, HM/Q: 10 M / 21,9 M3/H A 24 M / 6,1 M3/H                                                                                                                                                                                                                                                                                                                                           </t>
  </si>
  <si>
    <t xml:space="preserve">BOMBA SUBMERSIVEL, ELETRICA, TRIFASICA, POTENCIA 6 HP, DIAMETRO DO ROTOR 127 MM, BOCAL DE SAIDA DIAMETRO DE 3 POLEGADAS, HM/Q = 7 M / 66,90 M3/H A 26 M / 2,88 M3/H                                                                                                                                                                                                                                                                                                                                       </t>
  </si>
  <si>
    <t xml:space="preserve">BOMBA TRIPLEX COM MOTOR A DIESEL, NACIONAL, DIAMETRO DE SUCCAO DE 2 1/2"                                                                                                                                                                                                                                                                                                                                                                                                                                  </t>
  </si>
  <si>
    <t xml:space="preserve">BRACO / CANO PARA CHUVEIRO ELETRICO, EM ALUMINIO, 30 CM X 1/2"                                                                                                                                                                                                                                                                                                                                                                                                                                            </t>
  </si>
  <si>
    <t xml:space="preserve">BUCHA EM ALUMINIO, COM ROSCA, DE 1 1/2", PARA ELETRODUTO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</si>
  <si>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</si>
  <si>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</si>
  <si>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INSPECAO PARA ATERRAMENTO E PARA RAIOS, EM POLIPROPILENO, DIAMETRO = 300 MM X ALTURA = 400 MM                                                                                                                                                                                                                                                                                                                                                                                                    </t>
  </si>
  <si>
    <t xml:space="preserve">CAIXA DE PASSAGEM ELETRICA DE PAREDE, DE SOBREPOR, EM TERMOPLASTICO / PVC, COM TAMPA APARAFUSADA, DIMENSOES 200 X 200 X *100* MM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</si>
  <si>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</si>
  <si>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</si>
  <si>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</si>
  <si>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</si>
  <si>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</si>
  <si>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</si>
  <si>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SOBREPOR, EM CHAPA DE ACO GALVANIZADO, DIMENSOES 80 X 80 X *12* CM (PADRAO CONCESSIONARIA LOCAL)                                                                                                                                                                                                                                                                                                                                                                   </t>
  </si>
  <si>
    <t xml:space="preserve">CAIXA MODULAR PARA MEDIDOR DE ENERGIA AGRUPADA, EM POLICARBONATO / TERMOPLASTICO, COM SUPORTE PARA DISJUNTOR (PADRAO DA CONCESSIONARIA LOCAL)                                                                                                                                                                                                                                                                                                                                                             </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</si>
  <si>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</si>
  <si>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</si>
  <si>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</si>
  <si>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 xml:space="preserve">CANTONEIRA EM ALUMINIO, ABAS IGUAIS, LARGURA DE 25,40 MM (1"), ESPESSURA DE 4,76 MM (3/16") E PESO LINEAR DE APROXIMADAMENTE 0,593 KG/M                                                                                                                                                                                                                                                                                                                                                                   </t>
  </si>
  <si>
    <t xml:space="preserve">CANTONEIRA EM ALUMINIO, ABAS IGUAIS, LARGURA DE 50,80 MM (2"), ESPESSURA DE 3,17 MM (1/8") E PESO LINEAR DE APROXIMADAMENTE 0,842 KG/M                                                                                                                                                                                                                                                                                                                                                                    </t>
  </si>
  <si>
    <t xml:space="preserve">CAP PVC, ROSCAVEL, 1", PARA AGUA FRIA PREDIAL                                                                                                                                                                                                                                                                                                                                                                                                                                                             </t>
  </si>
  <si>
    <t xml:space="preserve">CAP PVC, ROSCAVEL, 3/4",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</si>
  <si>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</si>
  <si>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</si>
  <si>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</si>
  <si>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CARPINTEIRO DE FORMAS OU OFICIAL (HORISTA)                                                                                                                                                                                                                                                                                                                                                                                                                                                                </t>
  </si>
  <si>
    <t xml:space="preserve">CARPINTEIRO DE FORMAS OU OFICIAL (MENSALISTA)                                                                                                                                                                                                                                                                                                                                                                                                                                                             </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</si>
  <si>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</si>
  <si>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</si>
  <si>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</si>
  <si>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</si>
  <si>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</si>
  <si>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</si>
  <si>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</si>
  <si>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XADREZ PARA PISOS, E = 1/4" (6,30 MM) 54,53 KG/M2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</si>
  <si>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</si>
  <si>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</si>
  <si>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</si>
  <si>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</si>
  <si>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</si>
  <si>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</si>
  <si>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CHUMBADOR DE ACO TIPO PARABOLT, * 5/8" X 200* MM, COM PORCA E ARRUELA                                                                                                                                                                                                                                                                                                                                                                                                                                     </t>
  </si>
  <si>
    <t xml:space="preserve">CIMENTO PORTLAND ESTRUTURAL BRANCO CPB - 32 OU CPB - 40                                                                                                                                                                                                                                                                                                                                                                                                                                                   </t>
  </si>
  <si>
    <t xml:space="preserve">CINTURAO DE SEGURANCA TIPO PARAQUEDISTA, FIVELA EM ACO, AJUSTE NO SUSPENSORIO, CINTURA E PERNAS                                                                                                                                                                                                                                                                                                                                                                                                           </t>
  </si>
  <si>
    <t xml:space="preserve">COLA A BASE DE RESINA SINTETICA PARA CHAPA DE LAMINADO MELAMINICO E OUTROS                                                                                                                                                                                                                                                                                                                                                                                                                                </t>
  </si>
  <si>
    <t xml:space="preserve">CONDULETE DE ALUMINIO TIPO E, PARA ELETRODUTO ROSCAVEL DE 1 1/4", COM TAMPA CEGA                                                                                                                                                                                                                                                                                                                                                                                                                          </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</si>
  <si>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</si>
  <si>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</si>
  <si>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 xml:space="preserve">CONJUNTO PARA QUADRA DE VOLEI COM POSTES EM TUBO DE ACO GALVANIZADO 3", H = *255* CM, PINTURA EM TINTA ESMALTE SINTETICO, REDE DE NYLON COM 2 MM, MALHA 10 X 10 CM E ANTENAS OFICIAIS EM FIBRA DE VIDRO                                                                                                                                                                                                                                                                                                   </t>
  </si>
  <si>
    <t xml:space="preserve">CORTADEIRA DE PISO DE CONCRETO E ASFALTO, PARA DISCO PADRAO DE DIAMETRO 350 MM (14") OU 450 MM (18"), MOTOR A GASOLINA, POTENCIA 13 HP, SEM DISCO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</si>
  <si>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</si>
  <si>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</si>
  <si>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</si>
  <si>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</si>
  <si>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</si>
  <si>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</si>
  <si>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</si>
  <si>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</si>
  <si>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</si>
  <si>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</si>
  <si>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</si>
  <si>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</si>
  <si>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</si>
  <si>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</si>
  <si>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</si>
  <si>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</si>
  <si>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</si>
  <si>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</si>
  <si>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</si>
  <si>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</si>
  <si>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</si>
  <si>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</si>
  <si>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</si>
  <si>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</si>
  <si>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</si>
  <si>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</si>
  <si>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</si>
  <si>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 xml:space="preserve">DISCO DE BORRACHA PARA LIXADEIRA RIGIDO 7" COM ARRUELA CENTRAL                                                                                                                                                                                                                                                                                                                                                                                                                                            </t>
  </si>
  <si>
    <t xml:space="preserve">DISCO DE CORTE DIAMANTADO SEGMENTADO DIAMETRO DE 180 MM PARA ESMERILHADEIRA 7"                                                                                                                                                                                                                                                                                                                                                                                                                            </t>
  </si>
  <si>
    <t xml:space="preserve">DISCO DE CORTE DIAMANTADO SEGMENTADO PARA CONCRETO, DIAMETRO DE 350 MM, FURO DE 1" (14 X 1 ")                                                                                                                                                                                                                                                                                                                                                                                                             </t>
  </si>
  <si>
    <t xml:space="preserve">DISCO DE CORTE PARA METAL COM DUAS TELAS 12 X 1/8 X 3/4" (300 X 3,2 X 19,05 MM)                                                                                                                                                                                                                                                                                                                                                                                                                           </t>
  </si>
  <si>
    <t xml:space="preserve">DISCO DE DESBASTE PARA METAL FERROSO EM GERAL, COM TRES TELAS, 9 X 1/4 X 7/8" (228,6 X 6,4 X 22,2 MM)                                                                                                                                                                                                                                                                                                                                                                                                     </t>
  </si>
  <si>
    <t xml:space="preserve">DISJUNTOR TERMOMAGNETICO TRIPOLAR 3 X 250 A/ICC - 25 KA                                                                                                                                                                                                                                                                                                                                                                                                                                                   </t>
  </si>
  <si>
    <t xml:space="preserve">DISJUNTOR TERMOMAGNETICO TRIPOLAR 3 X 400 A / ICC - 25 KA                                                                                                                                                                                                                                                                                                                                                                                                                                                 </t>
  </si>
  <si>
    <t xml:space="preserve">DISJUNTOR TIPO NEMA, BIPOLAR 10 ATE 50 A, TENSAO MAXIMA 415 V                                                                                                                                                                                                                                                                                                                                                                                                                                             </t>
  </si>
  <si>
    <t xml:space="preserve">DISJUNTOR TIPO NEMA, MONOPOLAR 35 ATE 50 A, TENSAO MAXIMA DE 240 V                                                                                                                                                                                                                                                                                                                                                                                                                                        </t>
  </si>
  <si>
    <t xml:space="preserve">DISJUNTOR TIPO NEMA, TRIPOLAR 10 ATE 50A, TENSAO MAXIMA DE 415 V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</si>
  <si>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</si>
  <si>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</si>
  <si>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</si>
  <si>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</si>
  <si>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</si>
  <si>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</si>
  <si>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</si>
  <si>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 xml:space="preserve">DOBRADICA TIPO VAI-E-VEM EM ACO/FERRO, TAMANHO 3", GALVANIZADO, COM PARAFUSOS                                                                                                                                                                                                                                                                                                                                                                                                                             </t>
  </si>
  <si>
    <t xml:space="preserve">DUCHA / CHUVEIRO PLASTICO SIMPLES, 5", BRANCO, PARA ACOPLAR EM HASTE 1/2", AGUA FRIA                                                                                                                                                                                                                                                                                                                                                                                                                      </t>
  </si>
  <si>
    <t xml:space="preserve">DUCHA HIGIENICA PLASTICA COM REGISTRO METALICO 1/2"                                                                                                                                                                                                                                                                                                                                                                                                                                                       </t>
  </si>
  <si>
    <t xml:space="preserve">ELEMENTO VAZADO CERAMICO DIAGONAL (TIPO FLOR/QUADRADO/XIS) DE *7 X 18 X 25* CM (L X A X C)                                                                                                                                                                                                                                                                                                                                                                                                                </t>
  </si>
  <si>
    <t xml:space="preserve">ELEMENTO VAZADO CERAMICO QUADRADO (TIPO RETO OU REDONDO) DE *7 A 9 X 20 X 20* CM (L X A X C)                                                                                                                                                                                                                                                                                                                                                                                                              </t>
  </si>
  <si>
    <t xml:space="preserve">ELETRODUTO FLEXIVEL PLANO EM PEAD, COR PRETA E LARANJA, DIAMETRO 32 MM                                                                                                                                                                                                                                                                                                                                                                                                                                    </t>
  </si>
  <si>
    <t xml:space="preserve">ELETRODUTO FLEXIVEL PLANO EM PEAD, COR PRETA E LARANJA, DIAMETRO 40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</si>
  <si>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</si>
  <si>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</si>
  <si>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</si>
  <si>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</si>
  <si>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</si>
  <si>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</si>
  <si>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</si>
  <si>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</si>
  <si>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</si>
  <si>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</si>
  <si>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1"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</si>
  <si>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</si>
  <si>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</si>
  <si>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</si>
  <si>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</si>
  <si>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</si>
  <si>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ENGATE / RABICHO FLEXIVEL INOX 1/2" X 30 CM                                                                                                                                                                                                                                                                                                                                                                                                                                                               </t>
  </si>
  <si>
    <t xml:space="preserve">ENGATE / RABICHO FLEXIVEL INOX 1/2" X 40 CM                                                                                                                                                                                                                                                                                                                                                                                                                                                               </t>
  </si>
  <si>
    <t xml:space="preserve">ENGATE/RABICHO FLEXIVEL PLASTICO (PVC OU ABS) BRANCO 1/2" X 30 CM                                                                                                                                                                                                                                                                                                                                                                                                                                         </t>
  </si>
  <si>
    <t xml:space="preserve">ENGATE/RABICHO FLEXIVEL PLASTICO (PVC OU ABS) BRANCO 1/2" X 40 CM                                                                                                                                                                                                                                                                                                                                                                                                                                         </t>
  </si>
  <si>
    <t xml:space="preserve">ESCAVADEIRA HIDRAULICA SOBRE ESTEIRAS, CACAMBA 0,80 M3, PESO OPERACIONAL 17,8 T, POTENCIA LIQUIDA 110 HP                                                                                                                                                                                                                                                                                                                                                                                                  </t>
  </si>
  <si>
    <t xml:space="preserve">ESCOVA CIRCULAR EM ACO LATONADO, 6 X 1" (DIAMETRO X ESPESSURA), FURO DE 1 1/4 ", FIO ONDULADO *0,30* MM                                                                                                                                                                                                                                                                                                                                                                                                   </t>
  </si>
  <si>
    <t xml:space="preserve">ESCOVA DE ACO, COM CABO, *4 X 15* FILEIRAS DE CERDAS                                                                                                                                                                                                                                                                                                                                                                                                                                                      </t>
  </si>
  <si>
    <t xml:space="preserve">ESMERILHADEIRA ANGULAR ELETRICA, DIAMETRO DO DISCO 7" (180 MM), ROTACAO 8500 RPM, POTENCIA 2400 W                                                                                                                                                                                                                                                                                                                                                                                                         </t>
  </si>
  <si>
    <t xml:space="preserve">ESPARGIDOR DE ASFALTO PRESSURIZADO, REBOCAVEL, TANQUE DE 2500 L, PNEUMATICO, COM MOTOR A GASOLINA 3,4HP                                                                                                                                                                                                                                                                                                                                                                                                   </t>
  </si>
  <si>
    <t xml:space="preserve">ESQUADRO DE ACO 12" (300 MM), CABO DE ALUMINIO                                                                                                                                                                                                                                                                                                                                                                                                                                                            </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</si>
  <si>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</si>
  <si>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</si>
  <si>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</si>
  <si>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</si>
  <si>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</si>
  <si>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FECHADURA BICO DE PAPAGAIO PARA PORTA DE CORRER EXTERNA, EM ACO INOX COM ACABAMENTO CROMADO, MAQUINA COM 45 MM, INCLUINDO CHAVE TIPO CILINDRO                                                                                                                                                                                                                                                                                                                                                             </t>
  </si>
  <si>
    <t xml:space="preserve">FECHADURA BICO DE PAPAGAIO PARA PORTA DE CORRER INTERNA, EM ACO INOX COM ACABAMENTO CROMADO, MAQUINA COM 45 MM, INCLUINDO CHAVE TIPO BIPARTIDA                                                                                                                                                                                                                                                                                                                                                            </t>
  </si>
  <si>
    <t xml:space="preserve">FECHADURA ESPELHO PARA PORTA DE BANHEIRO, EM ACO INOX (MAQUINA, TESTA E CONTRA-TESTA) E EM ZAMAC (MACANETA, LINGUETA E TRINCOS) COM ACABAMENTO CROMADO, MAQUINA DE 55 MM, INCLUINDO CHAVE TIPO TRANQUETA (CONJUNTO DE FECHADURAS)                                                                                                                                                                                                                                                                         </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</si>
  <si>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</si>
  <si>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</si>
  <si>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</si>
  <si>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</si>
  <si>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</si>
  <si>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</si>
  <si>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FITA ADESIVA ALUMINIZADA, PARA INSTALACAO DE MANTAS DE SUBCOBERTURA, L = *5* CM                                                                                                                                                                                                                                                                                                                                                                                                                           </t>
  </si>
  <si>
    <t xml:space="preserve">FURO PARA TORNEIRA OU OUTROS ACESSORIOS EM BANCADA DE MARMORE/ GRANITO OU OUTRO TIPO DE PEDRA NATURAL                                                                                                                                                                                                                                                                                                                                                                                                     </t>
  </si>
  <si>
    <t xml:space="preserve">FUSIVEL DIAZED 20 A TAMANHO DII, CAPACIDADE DE INTERRUPCAO DE 50 KA EM VCA E 8 KA EM VCC, TENSAO NOMINAL DE 500 V                                                                                                                                                                                                                                                                                                                                                                                         </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</si>
  <si>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</si>
  <si>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</si>
  <si>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FUSIVEL NH 100 A TAMANHO 00, CAPACIDADE DE INTERRUPCAO DE 120 KA, TENSAO NOMINAL DE 500 V                                                                                                                                                                                                                                                                                                                                                                                                                 </t>
  </si>
  <si>
    <t xml:space="preserve">FUSIVEL NH 125 A TAMANHO 00, CAPACIDADE DE INTERRUPCAO DE 120 KA, TENSAO NOMINAL DE 500 V                                                                                                                                                                                                                                                                                                                                                                                                                 </t>
  </si>
  <si>
    <t xml:space="preserve">FUSIVEL NH 160 A TAMANHO 00, CAPACIDADE DE INTERRUPCAO DE 120 KA, TENSAO NOMINAL DE 500 V                                                                                                                                                                                                                                                                                                                                                                                                                 </t>
  </si>
  <si>
    <t xml:space="preserve">FUSIVEL NH 20 A TAMANHO 000, CAPACIDADE DE INTERRUPCAO DE 120 KA, TENSAO NOMINAL DE 500 V                                                                                                                                                                                                                                                                                                                                                                                                                 </t>
  </si>
  <si>
    <t xml:space="preserve">FUSIVEL NH 200 A 250 AMPERES, TAMANHO 1, CAPACIDADE DE INTERRUPCAO DE 120 KA, TENSAO NOMINAL DE 500 V                                                                                                                                                                                                                                                                                                                                                                                                     </t>
  </si>
  <si>
    <t xml:space="preserve">GABIAO SACO MALHA HEXAGONAL 8 X 10 CM (ZN/AL REVESTIDO COM POLIMERO), FIO 2,4 MM, DIMENSOES 3,0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</si>
  <si>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</si>
  <si>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</si>
  <si>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REVESTIDO COM POLIMERO), FIO DE 2,4 MM, DIMENSOES 2,0 X 1,0 X 1,0 M (C X L X A)                                                                                                                                                                                                                                                                                                                                                                       </t>
  </si>
  <si>
    <t xml:space="preserve">GABIAO TIPO CAIXA, MALHA HEXAGONAL 8 X 10 CM (ZN/AL), FIO 2,7 MM, DIMENSOES 2,0 X 1,0 X 0,5 M (C X L X A)                                                                                                                                                                                                                                                                                                                                                                                                 </t>
  </si>
  <si>
    <t xml:space="preserve">GONZO DE EMBUTIR, EM LATAO / ZAMAC, *20 X 48* MM, PARA JANELA BASCULANTE / PIVOTANTE, JOGO COM 4 PECAS (PAR) - INCLUI PARAFUSOS                                                                                                                                                                                                                                                                                                                                                                           </t>
  </si>
  <si>
    <t xml:space="preserve">GRADE DE DISCOS MECANICA 20X24" COM 20 DISCOS 24" X 6MM COM PNEUS PARA TRANSPORTE                                                                                                                                                                                                                                                                                                                                                                                                                         </t>
  </si>
  <si>
    <t xml:space="preserve">GRAMPO DE ACO POLIDO 1" X 9                                                                                                                                                                                                                                                                                                                                                                                                                                                                               </t>
  </si>
  <si>
    <t xml:space="preserve">GRAMPO DE ACO POLIDO 7/8" X 9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</si>
  <si>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</si>
  <si>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</si>
  <si>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</si>
  <si>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</si>
  <si>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</si>
  <si>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</si>
  <si>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U DE 5/8" N8 EM ACO GALVANIZADO                                                                                                                                                                                                                                                                                                                                                                                                                                                                    </t>
  </si>
  <si>
    <t xml:space="preserve">GRANITO PARA BANCADA, POLIDO, TIPO ANDORINHA/ QUARTZ/ CASTELO/ CORUMBA OU OUTROS EQUIVALENTES DA REGIAO, E= *2,5* CM                                                                                                                                                                                                                                                                                                                                                                                      </t>
  </si>
  <si>
    <t xml:space="preserve">GRELHA FOFO SIMPLES COM REQUADRO, CARGA MAXIMA 12,5 T, *300 X 1000* MM, E= *15* MM, AREA ESTACIONAMENTO CARRO PASSEIO                                                                                                                                                                                                                                                                                                                                                                                     </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</si>
  <si>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</si>
  <si>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</si>
  <si>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</si>
  <si>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</si>
  <si>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</si>
  <si>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</si>
  <si>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</si>
  <si>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</si>
  <si>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</si>
  <si>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40 CM PARA FIXACAO DE TELHA DE FIBROCIMENTO, INCLUI PORCA SEXTAVADA DE ZINCO                                                                                                                                                                                                                                                                                                                                                               </t>
  </si>
  <si>
    <t xml:space="preserve">HIDROMETRO WOLTMANN, DN 2", VAZAO MAXIMA DE 50 M3/H, PARA AGUA POTAVEL FRIA, RELOJOARIA PLANA, TURBINA HORIZONTAL, EQUIPADO COM TELEMETRIA (SEM CONEXOES)                                                                                                                                                                                                                                                                                                                                                 </t>
  </si>
  <si>
    <t xml:space="preserve">HIDROMETRO WOLTMANN, DN 3", VAZAO MAXIMA DE 80 M3/H, PARA AGUA POTAVEL FRIA, RELOJOARIA PLANA, TURBINA HORIZONTAL, EQUIPADO COM TELEMETRIA (SEM CONEXOES)                                                                                                                                                                                                                                                                                                                                                 </t>
  </si>
  <si>
    <t xml:space="preserve">IMPERMEABILIZANTE INCOLOR, BASE SILICONE, PARA TRATAMENTO DE FACHADAS, TELHAS, PEDRAS E OUTRAS SUPERFICIES                                                                                                                                                                                                                                                                                                                                                                                                </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</si>
  <si>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</si>
  <si>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</si>
  <si>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 xml:space="preserve">JANELA DE CORRER, EM ALUMINIO PERFIL 25, 100 X 200 CM (A X L), 4 FLS, SEM BANDEIRA, ACABAMENTO BRANCO OU BRILHANTE, BATENTE DE 6 A 7 CM, COM VIDRO 4 MM,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</si>
  <si>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</si>
  <si>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FIXA, EM ALUMINIO PERFIL 20, 60 X 80 CM (A X L), BATENTE/REQUADRO DE 3 A 14 CM, COM VIDRO 4 MM, SEM GUARNICAO/ALIZAR, ACABAMENTO ALUM BRANCO OU BRILHANTE                                                                                                                                                                                                                                                                                                                                          </t>
  </si>
  <si>
    <t xml:space="preserve">JANELA INTEGRADA VENEZIANA EM ALUMINIO PERFIL 25, 120 X 120 CM (A X L), 2 FLS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</si>
  <si>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</si>
  <si>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MAXIMO-AR, ACO GALVANIZADO PINT. ANTICORROSIVA, COM BATENTE/REQUADRO DE 6 A 14 CM, SEM VIDRO, COM GRADE, 1 FL, 60 X 80 CM (A X L)                                                                                                                                                                                                                                                                                                                                                                  </t>
  </si>
  <si>
    <t xml:space="preserve">JUNCAO DUPLA, PVC SOLDAVEL, DN 100 X 100 X 100 MM, SERIE NORMAL PARA ESGOTO PREDIAL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</si>
  <si>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</si>
  <si>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</si>
  <si>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</si>
  <si>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</si>
  <si>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</si>
  <si>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</si>
  <si>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</si>
  <si>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</si>
  <si>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</si>
  <si>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LAVADORA DE ALTA PRESSAO (LAVA - JATO) PARA AGUA FRIA, PRESSAO DE OPERACAO ENTRE 1400 E 1900 LIB/POL2, VAZAO MAXIMA ENTRE 400 E 700 L/H, POTENCIA DE OPERACAO ENTRE 2,50 E 3,00 CV                                                                                                                                                                                                                                                                                                                        </t>
  </si>
  <si>
    <t xml:space="preserve">LIXADEIRA ELETRICA ANGULAR PARA CONCRETO, POTENCIA 1.400 W, PRATO DIAMANTADO DE 5"                                                                                                                                                                                                                                                                                                                                                                                                                        </t>
  </si>
  <si>
    <t xml:space="preserve">LIXADEIRA ELETRICA ANGULAR, PARA DISCO DE 7" (180 MM), POTENCIA DE 2.200 W, *5.000* RPM, 220 V                                                                                                                                                                                                                                                                                                                                                                                                            </t>
  </si>
  <si>
    <t xml:space="preserve">LOCACAO DE TORRE METALICA COMPLETA PARA UMA CARGA DE 8 TF (80 KN) E PE DIREITO DE 6 M, INCLUINDO MODULOS, DIAGONAIS, SAPATAS E FORCADOS                                                                                                                                                                                                                                                                                                                                                                   </t>
  </si>
  <si>
    <t xml:space="preserve">LUMINARIA LED PLAFON REDONDO DE SOBREPOR BIVOLT 12/13 W, D = *17* CM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</si>
  <si>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</si>
  <si>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</si>
  <si>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</si>
  <si>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</si>
  <si>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</si>
  <si>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</si>
  <si>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</si>
  <si>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</si>
  <si>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LUVA DE REDUCAO EM ACO CARBONO, COM ENCAIXE PARA SOLDA DN SW, PRESSAO 3.000 LBS, DN 1 1/4" X 1"                                                                                                                                                                                                                                                                                                                                                                                                           </t>
  </si>
  <si>
    <t xml:space="preserve">LUVA DE REDUCAO EM ACO CARBONO, COM ENCAIXE PARA SOLDA DN SW, PRESSAO 3.000 LBS, 3/4" X 1/2"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</si>
  <si>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</si>
  <si>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</si>
  <si>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</si>
  <si>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</si>
  <si>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</si>
  <si>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</si>
  <si>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</si>
  <si>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</si>
  <si>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PARA ELETRODUTO, EM ACO GALVANIZADO ELETROLITICO, COM ROSCA,DIAMETRO DE 50 MM (2")                                                                                                                                                                                                                                                                                                                                                                                                                   </t>
  </si>
  <si>
    <t xml:space="preserve">LUVA PVC, ROSCAVEL, 1 1/2", AGUA FRIA PREDIAL                                                                                                                                                                                                                                                                                                                                                                                                                                                             </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</si>
  <si>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</si>
  <si>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</si>
  <si>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</si>
  <si>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LUVA, PEAD PE 100, DE 400 MM, PARA ELETROFUSAO                                                                                                                                                                                                                                                                                                                                                                                                                                                            </t>
  </si>
  <si>
    <t xml:space="preserve">LUVA, PEAD PE 100, DE 63 MM, PARA ELETROFUSAO                                                                                                                                                                                                                                                                                                                                                                                                                                                             </t>
  </si>
  <si>
    <t xml:space="preserve">MANTA DE POLIETILENO EXPANDIDO, COM 1 FACE METALIZADA PARA SUBCOBERTURA, E = *5* MM                                                                                                                                                                                                                                                                                                                                                                                                                       </t>
  </si>
  <si>
    <t xml:space="preserve">MANTA LIQUIDA DE BASE ASFALTICA MODIFICADA COM A ADICAO DE ELASTOMEROS DILUIDOS EM SOLVENTE ORGANICO, APLICACAO A FRIO (MEMBRANA IMPERMEABILIZANTE ASFALTICA)                                                                                                                                                                                                                                                                                                                                             </t>
  </si>
  <si>
    <t xml:space="preserve">MANTA TERMOPLASTICA, PEAD, GEOMEMBRANA LISA, E = 0,50 MM (NBR 15352)                                                                                                                                                                                                                                                                                                                                                                                                                                      </t>
  </si>
  <si>
    <t xml:space="preserve">MAQUINA EXTRUSORA DE CONCRETO PARA GUIAS E SARJETAS, COM MOTOR A DIESEL E POTENCIA DE 14 CV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</si>
  <si>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</si>
  <si>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COM POTENCIA DE 20 CV                                                                                                                                                                                                                                                                                                                          </t>
  </si>
  <si>
    <t xml:space="preserve">MARTELO DEMOLIDOR ELETRICO, COM POTENCIA DE 2.000 W, FREQUENCIA DE 1.000 IMPACTOS POR MINUTO, FORCA DE IMPACTO ENTRE 60 E 65 J, PESO DE 30 KG                                                                                                                                                                                                                                                                                                                                                             </t>
  </si>
  <si>
    <t xml:space="preserve">MARTELO DEMOLIDOR PNEUMATICO MANUAL, PESO DE 28 KG, COM SILENCIADOR                                                                                                                                                                                                                                                                                                                                                                                                                                       </t>
  </si>
  <si>
    <t xml:space="preserve">MASSA EPOXI BICOMPONENTE (MASSA + CATALISADOR)                                                                                                                                                                                                                                                                                                                                                                                                                                                            </t>
  </si>
  <si>
    <t xml:space="preserve">MASTRO TELESCOPICO GALVANIZADO 6 METROS (3 M X DN= 2" + 3 M X DN= 1 1/2")                                                                                                                                                                                                                                                                                                                                                                                                                                 </t>
  </si>
  <si>
    <t xml:space="preserve">MEIO BLOCO DE VEDACAO DE CONCRETO APARENTE 14 X 19 X 19 CM (CLASSE C - NBR 6136)                                                                                                                                                                                                                                                                                                                                                                                                                          </t>
  </si>
  <si>
    <t xml:space="preserve">MEIO BLOCO DE VEDACAO DE CONCRETO APARENTE 9 X 19 X 19 CM (CLASSE C - NBR 6136)                                                                                                                                                                                                                                                                                                                                                                                                                           </t>
  </si>
  <si>
    <t xml:space="preserve">MEIO BLOCO ESTRUTURAL CERAMICO DE 14 X 19 X 14 CM (L X A X C) E 6,0 MPA                                                                                                                                                                                                                                                                                                                                                                                                                                   </t>
  </si>
  <si>
    <t xml:space="preserve">MEIO BLOCO ESTRUTURAL CERAMICO DE 14 X 19 X 19 CM (L X A X C) E 6,0 MPA                                                                                                                                                                                                                                                                                                                                                                                                                                   </t>
  </si>
  <si>
    <t xml:space="preserve">MICRO-TRATOR CORTADOR DE GRAMA COM LARGURA DO CORTE DE 107 CM, COM 2 LAMINAS E DESCARTE LATERAL                                                                                                                                                                                                                                                                                                                                                                                                           </t>
  </si>
  <si>
    <t xml:space="preserve">MICTORIO INDIVIDUAL ACO INOX (AISI 304), E = 0,8 MM, DE *50 X 45 X 35* (C X A X P)                                                                                                                                                                                                                                                                                                                                                                                                                        </t>
  </si>
  <si>
    <t xml:space="preserve">MINICAPTOR, EM ACO GALVANIZADO A FOGO, FIXACAO COM ROSCA SOBERBA OU MECANICA, H=300 MM X DN=10 MM                                                                                                                                                                                                                                                                                                                                                                                                         </t>
  </si>
  <si>
    <t xml:space="preserve">MINICAPTOR, EM ACO GALVANIZADO A FOGO, FIXACAO HORIZONTAL COM BANDEIRA A 20 CM, H=300 MM E X DN=10 MM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</si>
  <si>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</si>
  <si>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</si>
  <si>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</si>
  <si>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 xml:space="preserve">MOTONIVELADORA POTENCIA BASICA LIQUIDA (PRIMEIRA MARCHA) 125 HP, PESO BRUTO 13843 KG, LARGURA DA LAMINA DE 3,7 M                                                                                                                                                                                                                                                                                                                                                                                          </t>
  </si>
  <si>
    <t xml:space="preserve">MOURAO DE CONCRETO RETO, SECAO QUADRADA *10 X 10* CM, H= *2,30* M                                                                                                                                                                                                                                                                                                                                                                                                                                         </t>
  </si>
  <si>
    <t xml:space="preserve">MUDA DE ARVORE ORNAMENTAL, OITI/AROEIRA SALSA/ANGICO/IPE/JACARANDA OU EQUIVALENTE DA REGIAO, H= *1* M                                                                                                                                                                                                                                                                                                                                                                                                     </t>
  </si>
  <si>
    <t xml:space="preserve">MUDA DE ARVORE ORNAMENTAL, OITI/AROEIRA SALSA/ANGICO/IPE/JACARANDA OU EQUIVALENTE DA REGIAO, H= *2* M                                                                                                                                                                                                                                                                                                                                                                                                     </t>
  </si>
  <si>
    <t xml:space="preserve">PARAFUSO FRANCES ZINCADO, DIAMETRO 1/2", COMPRIMENTO 2", COM PORCA E ARRUELA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</si>
  <si>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</si>
  <si>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</si>
  <si>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</si>
  <si>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</si>
  <si>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</si>
  <si>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</si>
  <si>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</si>
  <si>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</si>
  <si>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</si>
  <si>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</si>
  <si>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</si>
  <si>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ASTM A307 - GRAU A, SEXTAVADO, ZINCADO, DIAMETRO 3/8" (9,52 MM), COMPRIMENTO 1" (25,4 MM)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</si>
  <si>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</si>
  <si>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</si>
  <si>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</si>
  <si>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</si>
  <si>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PEDRA ARDOSIA, CINZA, 20 X 40 CM, E= *1 CM                                                                                                                                                                                                                                                                                                                                                                                                                                                                </t>
  </si>
  <si>
    <t xml:space="preserve">PEDRA ARDOSIA, CINZA, 30 X 30, E= *1 CM                                                                                                                                                                                                                                                                                                                                                                                                                                                                   </t>
  </si>
  <si>
    <t xml:space="preserve">PEDRA BRITADA N. 1 (9,5 A 19 MM) POSTO PEDREIRA/FORNECEDOR,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</si>
  <si>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</si>
  <si>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</si>
  <si>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</si>
  <si>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</si>
  <si>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</si>
  <si>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PEITORIL EM MARMORE, POLIDO, BRANCO COMUM, L= *15* CM, E= *2,0* CM, COM PINGADEIRA                                                                                                                                                                                                                                                                                                                                                                                                                        </t>
  </si>
  <si>
    <t xml:space="preserve">PEITORIL EM MARMORE, POLIDO, BRANCO COMUM, L= *15* CM, E= *3* CM, CORTE RETO                                                                                                                                                                                                                                                                                                                                                                                                                              </t>
  </si>
  <si>
    <t xml:space="preserve">PEITORIL/ SOLEIRA EM MARMORE, POLIDO, BRANCO COMUM, L= *25* CM, E= *3* CM, CORTE RETO                                                                                                                                                                                                                                                                                                                                                                                                                     </t>
  </si>
  <si>
    <t xml:space="preserve">PERFIL CARTOLA DE ACO GALVANIZADO, *20 X 30 X 10* MM, E = 0,8 MM                                                                                                                                                                                                                                                                                                                                                                                                                                          </t>
  </si>
  <si>
    <t xml:space="preserve">PERFIL EM ALUMINIO, FORMATO U, ABAS IGUAIS, LARGURA DE 12,70 MM (1/2 POL), ESPESSURA 1,58 MM (1/16 POL) E PESO LINEAR DE APROXIMADAMENTE 0,149 KG/M                                                                                                                                                                                                                                                                                                                                                       </t>
  </si>
  <si>
    <t xml:space="preserve">PERFIL GUIA, FORMATO U, EM ACO ZINCADO, PARA ESTRUTURA PAREDE DRYWALL, E = 0,5 MM, 48 X 3000 MM (L X C)                                                                                                                                                                                                                                                                                                                                                                                                   </t>
  </si>
  <si>
    <t xml:space="preserve">PERFIL TRAVESSA (SECUNDARIO), T CLICADO, EM ACO GALVANIZADO, BRANCO, PARA FORRO REMOVIVEL, 24 X 1250 MM (L X C)                                                                                                                                                                                                                                                                                                                                                                                           </t>
  </si>
  <si>
    <t xml:space="preserve">PINCEL CHATO (TRINCHA) CERDAS GRIS 1.1/2" (38 MM)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</si>
  <si>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</si>
  <si>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</si>
  <si>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</si>
  <si>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</si>
  <si>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</si>
  <si>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</si>
  <si>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</si>
  <si>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URETANO, VERSAO REVESTIMENTO AUTONIVELANTE, ESPESSURA VARIAVEL DE 3 A 4 MM (INCLUSO EXECUCAO)                                                                                                                                                                                                                                                                                                                                                                                                        </t>
  </si>
  <si>
    <t xml:space="preserve">PLACA DE ACO ESMALTADA PARA IDENTIFICACAO DE RUA, *45 CM X 20* CM                                                                                                                                                                                                                                                                                                                                                                                                                                         </t>
  </si>
  <si>
    <t xml:space="preserve">PLACA ORIENTATIVA SOBRE EXERCICIOS, 2,00 M X 1,00 M (CHAPA GALVANIZADA #20), ESTRUTURA EM TUBOS REDONDOS DE ACO CARBONO, PINTURA NO PROCESSO ELETROSTATICO, ADESIVO FRENTE E VERSO - PARA ACADEMIA AO AR LIVRE / ACADEMIA DA TERCEIRA IDADE - ATI                                                                                                                                                                                                                                                         </t>
  </si>
  <si>
    <t xml:space="preserve">PLACA/PISO DE CONCRETO POROSO/ PAVIMENTO PERMEAVEL/BLOCO DRENANTE DE CONCRETO, *40 X 40* CM, E = 6 CM, COR NATURAL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</si>
  <si>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</si>
  <si>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</si>
  <si>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PORCA OLHAL M 16, EM ACO GALVANIZADO, DIAMETRO = 16 MM                                                                                                                                                                                                                                                                                                                                                                                                                                                    </t>
  </si>
  <si>
    <t xml:space="preserve">PORTA CADEADO EM ACO GALVANIZADO, COMPRIMENTO DE 3 1/2"                                                                                                                                                                                                                                                                                                                                                                                                                                                   </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</si>
  <si>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</si>
  <si>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PARAFUSO, SEM GUARNICAO/ALIZAR/VISTA, VIDROS NAO INCLUSOS                                                                                                                                                                                                                                                                                                </t>
  </si>
  <si>
    <t xml:space="preserve">PORTA DE ABRIR EM ALUMINIO COM DIVISAO HORIZONTAL PARA VIDROS, ACABAMENTO ANODIZADO NATURAL, VIDROS INCLUSOS, SEM GUARNICAO/ALIZAR/VISTA, 87 X 210 CM                                                                                                                                                                                                                                                                                                                                                     </t>
  </si>
  <si>
    <t xml:space="preserve">PORTA DE ABRIR, TIPO VENEZIANA, EM ALUMINIO, ACABAMENTO ANODIZADO NATURAL, 90 MM X 210 MM (LARGURA X ALTURA), SEM GUARNICAO/ALIZAR/VISTA                                                                                                                                                                                                                                                                                                                                                                  </t>
  </si>
  <si>
    <t xml:space="preserve">PORTA DE ENROLAR MANUAL COMPLETA, PERFIL MEIA CANA CEGA, EM ACO GALVANIZADO COM PINTURA ELETROSTATICA, CHAPA NUMERO 24" (SEM INSTALACAO)                                                                                                                                                                                                                                                                                                                                                                  </t>
  </si>
  <si>
    <t xml:space="preserve">PORTAO DE ABRIR / GIRO, EM GRADIL DE METALON REDONDO DE 3/4" VERTICAL, COM REQUADRO, ACABAMENTO NATURAL - COMPLETO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</si>
  <si>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</si>
  <si>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</si>
  <si>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</si>
  <si>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</si>
  <si>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</si>
  <si>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</si>
  <si>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</si>
  <si>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PROJETOR PNEUMATICO DE ARGAMASSA PARA CHAPISCO E REBOCO COM RECIPIENTE ACOPLADO, TIPO CANEQUINHA, COM VOLUME DE 1,50 L, SEM COMPRESSOR                                                                                                                                                                                                                                                                                                                                                                    </t>
  </si>
  <si>
    <t xml:space="preserve">PUXADOR DE EMBUTIR TIPO CONCHA, COM FURO PARA CHAVE, EM LATAO CROMADO, COMPRIMENTO DE APROX *100* MM E LARGURA DE APROX *40* MM                                                                                                                                                                                                                                                                                                                                                                           </t>
  </si>
  <si>
    <t xml:space="preserve">QUADRO DE DISTRIBUICAO, SEM BARRAMENTO, EM PVC, DE SOBREPOR, PARA 3 DISJUNTORES NEMA OU 4 DISJUNTORES DIN                                                                                                                                                                                                                                                                                                                                                                                                 </t>
  </si>
  <si>
    <t xml:space="preserve">RALO SECO CONICO, PVC, 100 X 40 MM, COM GRELHA REDONDA BRANCA                                                                                                                                                                                                                                                                                                                                                                                                                                             </t>
  </si>
  <si>
    <t xml:space="preserve">RALO SIFONADO CILINDRICO, PVC, 100 X 40 MM, COM GRELHA REDONDA BRANCA                                                                                                                                                                                                                                                                                                                                                                                                                                     </t>
  </si>
  <si>
    <t xml:space="preserve">REBOLO ABRASIVO RETO DE USO GERAL GRAO 36, DE 6 X 1" (DIAMETRO X ALTURA)                                                                                                                                                                                                                                                                                                                                                                                                                                  </t>
  </si>
  <si>
    <t xml:space="preserve">REBOLO ABRASIVO RETO DE USO GERAL GRAO 36, DE 6 X 3/4" (DIAMETRO X ALTURA)                                                                                                                                                                                                                                                                                                                                                                                                                                </t>
  </si>
  <si>
    <t xml:space="preserve">REGISTRO GAVETA BRUTO EM LATAO FORJADO, BITOLA 1 1/2" (REF 1509)                                                                                                                                                                                                                                                                                                                                                                                                                                          </t>
  </si>
  <si>
    <t xml:space="preserve">REGISTRO GAVETA BRUTO EM LATAO FORJADO, BITOLA 1 1/4" (REF 1509)                                                                                                                                                                                                                                                                                                                                                                                                                                          </t>
  </si>
  <si>
    <t xml:space="preserve">REGISTRO GAVETA BRUTO EM LATAO FORJADO, BITOLA 1/2" (REF 1509)                                                                                                                                                                                                                                                                                                                                                                                                                                            </t>
  </si>
  <si>
    <t xml:space="preserve">REGISTRO GAVETA BRUTO EM LATAO FORJADO, BITOLA 1" (REF 1509)                                                                                                                                                                                                                                                                                                                                                                                                                                              </t>
  </si>
  <si>
    <t xml:space="preserve">REGISTRO GAVETA BRUTO EM LATAO FORJADO, BITOLA 2 1/2" (REF 1509)                                                                                                                                                                                                                                                                                                                                                                                                                                          </t>
  </si>
  <si>
    <t xml:space="preserve">REGISTRO GAVETA BRUTO EM LATAO FORJADO, BITOLA 2" (REF 1509)                                                                                                                                                                                                                                                                                                                                                                                                                                              </t>
  </si>
  <si>
    <t xml:space="preserve">REGISTRO GAVETA BRUTO EM LATAO FORJADO, BITOLA 3/4" (REF 1509)                                                                                                                                                                                                                                                                                                                                                                                                                                            </t>
  </si>
  <si>
    <t xml:space="preserve">REGISTRO GAVETA BRUTO EM LATAO FORJADO, BITOLA 3" (REF 1509)                                                                                                                                                                                                                                                                                                                                                                                                                                              </t>
  </si>
  <si>
    <t xml:space="preserve">REGISTRO GAVETA BRUTO EM LATAO FORJADO, BITOLA 4" (REF 1509)                                                                                                                                                                                                                                                                                                                                                                                                                                              </t>
  </si>
  <si>
    <t xml:space="preserve">REGISTRO GAVETA COM ACABAMENTO E CANOPLA CROMADOS, SIMPLES, BITOLA 1 1/2" (REF 1509)                                                                                                                                                                                                                                                                                                                                                                                                                      </t>
  </si>
  <si>
    <t xml:space="preserve">REGISTRO GAVETA COM ACABAMENTO E CANOPLA CROMADOS, SIMPLES, BITOLA 1 1/4" (REF 1509)                                                                                                                                                                                                                                                                                                                                                                                                                      </t>
  </si>
  <si>
    <t xml:space="preserve">REGISTRO GAVETA COM ACABAMENTO E CANOPLA CROMADOS, SIMPLES, BITOLA 1/2" (REF 1509)                                                                                                                                                                                                                                                                                                                                                                                                                        </t>
  </si>
  <si>
    <t xml:space="preserve">REGISTRO GAVETA COM ACABAMENTO E CANOPLA CROMADOS, SIMPLES, BITOLA 1" (REF 1509)                                                                                                                                                                                                                                                                                                                                                                                                                          </t>
  </si>
  <si>
    <t xml:space="preserve">REGISTRO GAVETA COM ACABAMENTO E CANOPLA CROMADOS, SIMPLES, BITOLA 3/4" (REF 1509)                                                                                                                                                                                                                                                                                                                                                                                                                        </t>
  </si>
  <si>
    <t xml:space="preserve">REGISTRO PRESSAO BRUTO EM LATAO FORJADO, BITOLA 1/2" (REF 1400)                                                                                                                                                                                                                                                                                                                                                                                                                                           </t>
  </si>
  <si>
    <t xml:space="preserve">REGISTRO PRESSAO BRUTO EM LATAO FORJADO, BITOLA 3/4" (REF 1400)                                                                                                                                                                                                                                                                                                                                                                                                                                           </t>
  </si>
  <si>
    <t xml:space="preserve">REGISTRO PRESSAO COM ACABAMENTO E CANOPLA CROMADA, SIMPLES, BITOLA 1/2" (REF 1416)                                                                                                                                                                                                                                                                                                                                                                                                                        </t>
  </si>
  <si>
    <t xml:space="preserve">REGISTRO PRESSAO COM ACABAMENTO E CANOPLA CROMADA, SIMPLES, BITOLA 3/4" (REF 1416)                                                                                                                                                                                                                                                                                                                                                                                                                        </t>
  </si>
  <si>
    <t xml:space="preserve">REGUA DE ALUMINIO PARA PEDREIRO 2 X 1"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</si>
  <si>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</si>
  <si>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</si>
  <si>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RODAPE EM MARMORE, POLIDO, BRANCO COMUM, L= *7* CM, E= *2* CM, CORTE RETO                                                                                                                                                                                                                                                                                                                                                                                                                                 </t>
  </si>
  <si>
    <t xml:space="preserve">RODAPE OU RODABANCADA EM GRANITO, POLIDO, TIPO ANDORINHA/ QUARTZ/ CASTELO/ CORUMBA OU OUTROS EQUIVALENTES DA REGIAO, H= 10 CM, E= *2,0* CM                                                                                                                                                                                                                                                                                                                                                                </t>
  </si>
  <si>
    <t xml:space="preserve">ROLDANA CONCAVA DUPLA, 4 RODAS, PARA PORTA DE CORRER, EM ZAMAC COM CHAPA DE ACO, ROLAMENTO INTERNO BLINDADO DE ACO REVESTIDO EM NYLON                                                                                                                                                                                                                                                                                                                                                                     </t>
  </si>
  <si>
    <t xml:space="preserve">ROLO COMPACTADOR VIBRATORIO PE DE CARNEIRO, COM CONTROLE REMOTO POR RADIO, POTENCIA 12,5 KW, PESO OPERACIONAL DE 1,675 T, LARGURA DE TRABALHO 0,85 M                                                                                                                                                                                                                                                                                                                                                      </t>
  </si>
  <si>
    <t xml:space="preserve">SACO DE RAFIA PARA ENTULHO, NOVO, LISO (SEM CLICHE), *60 X 90* CM                                                                                                                                                                                                                                                                                                                                                                                                                                         </t>
  </si>
  <si>
    <t xml:space="preserve">SAPATA DE PVC ADITIVADO NERVURADO D = 6 POLEGADAS                                                                                                                                                                                                                                                                                                                                                                                                                                                         </t>
  </si>
  <si>
    <t xml:space="preserve">SAPATA DE PVC ADITIVADO NERVURADO D = 8 POLEGADAS                                                                                                                                                                                                                                                                                                                                                                                                                                                         </t>
  </si>
  <si>
    <t xml:space="preserve">SELADOR HORIZONTAL PARA FITA DE ACO 1"                                                                                                                                                                                                                                                                                                                                                                                                                                                                    </t>
  </si>
  <si>
    <t xml:space="preserve">SEMIRREBOQUE COM DOIS EIXOS EM TANDEM TIPO BASCULANTE COM CACAMBA METALICA 14 M3 (INCLUI MONTAGEM, NAO INCLUI CAVALO MECANICO)                                                                                                                                                                                                                                                                                                                                                                            </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</si>
  <si>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</si>
  <si>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</si>
  <si>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</si>
  <si>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</si>
  <si>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TIPO COPO PARA PIA AMERICANA 1.1/2 X 1.1/2"                                                                                                                                                                                                                                                                                                                                                                                                                                                </t>
  </si>
  <si>
    <t xml:space="preserve">SIFAO PLASTICO TIPO COPO PARA PIA OU LAVATORIO, 1 X 1.1/2"                                                                                                                                                                                                                                                                                                                                                                                                                                                </t>
  </si>
  <si>
    <t xml:space="preserve">SIFAO PLASTICO TIPO COPO PARA TANQUE, 1.1/4 X 1.1/2"                                                                                                                                                                                                                                                                                                                                                                                                                                                      </t>
  </si>
  <si>
    <t xml:space="preserve">SOLDA EM VARETA FOSCOPER, D = *2,5* MM X COMPRIMENTO 500 MM                                                                                                                                                                                                                                                                                                                                                                                                                                               </t>
  </si>
  <si>
    <t xml:space="preserve">SOLEIRA EM GRANITO, POLIDO, TIPO ANDORINHA/ QUARTZ/ CASTELO/ CORUMBA OU OUTROS EQUIVALENTES DA REGIAO, L= *15* CM, E= *2,0* CM                                                                                                                                                                                                                                                                                                                                                                            </t>
  </si>
  <si>
    <t xml:space="preserve">SOLEIRA/ PEITORIL EM MARMORE, POLIDO, BRANCO COMUM, L= *15* CM, E= *2* CM, CORTE RETO                                                                                                                                                                                                                                                                                                                                                                                                                     </t>
  </si>
  <si>
    <t xml:space="preserve">SOLEIRA/ TABEIRA EM MARMORE, POLIDO, BRANCO COMUM, L= 5 CM, E= *2,0* CM                                                                                                                                                                                                                                                                                                                                                                                                                                   </t>
  </si>
  <si>
    <t xml:space="preserve">SOLVENTE PARA COLA A BASE DE RESINA SINTETICA (PARA COLA DE LAMINADO MELAMINICO E OUTRAS SUPERFICIES)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</si>
  <si>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</si>
  <si>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</si>
  <si>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</si>
  <si>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TALHA ELETRICA 3 T, VELOCIDADE 2,1 M / MIN, POTENCIA 1,3 KW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</si>
  <si>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</si>
  <si>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</si>
  <si>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</si>
  <si>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</si>
  <si>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</si>
  <si>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</si>
  <si>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</si>
  <si>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</si>
  <si>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</si>
  <si>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</si>
  <si>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 xml:space="preserve">TARIFA "A" ENTRE 0 E 20M3 FORNECIMENTO D'AGUA                                                                                                                                                                                                                                                                                                                                                                                                                                                             </t>
  </si>
  <si>
    <t xml:space="preserve">TE DE INSPECAO, PVC, 100 X 75 MM, SERIE NORMAL PARA ESGOTO PREDIAL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</si>
  <si>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</si>
  <si>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</si>
  <si>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</si>
  <si>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PVC ROSCAVEL 90 GRAUS, 1", PARA AGUA FRIA PREDIAL                                                                                                                                                                                                                                                                                                                                                                                                                                                      </t>
  </si>
  <si>
    <t xml:space="preserve">TE PVC, ROSCAVEL, 90 GRAUS, 1/2", AGUA FRIA PREDIAL                                                                                                                                                                                                                                                                                                                                                                                                                                                       </t>
  </si>
  <si>
    <t xml:space="preserve">TE PVC, ROSCAVEL, 90 GRAUS, 2", AGUA FRIA PREDIAL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</si>
  <si>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</si>
  <si>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</si>
  <si>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</si>
  <si>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</si>
  <si>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</si>
  <si>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</si>
  <si>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</si>
  <si>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Q-92, (1,48 KG/M2), DIAMETRO DO FIO = 4,2 MM, LARGURA = 2,45 X 60 M DE COMPRIMENTO, ESPACAMENTO DA MALHA = 15 X 15 CM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</si>
  <si>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</si>
  <si>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</si>
  <si>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</si>
  <si>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 xml:space="preserve">TELHADOR / TELHADISTA (HORISTA)                                                                                                                                                                                                                                                                                                                                                                                                                                                                           </t>
  </si>
  <si>
    <t xml:space="preserve">TELHADOR / TELHADISTA (MENSALISTA)                                                                                                                                                                                                                                                                                                                                                                                                                                                                        </t>
  </si>
  <si>
    <t xml:space="preserve">TIJOLO CERAMICO LAMINADO DE *5,5 X 11 X 23* CM (L X A X C)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</si>
  <si>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</si>
  <si>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</si>
  <si>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</si>
  <si>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</si>
  <si>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</si>
  <si>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TIRANTE EM FERRO GALVANIZADO PARA CONTRAVENTAMENTO DE TELHA CANALETE 90, 1/4" X 400 MM                                                                                                                                                                                                                                                                                                                                                                                                                    </t>
  </si>
  <si>
    <t xml:space="preserve">TOMADA 2P+T 10A, 250V (APENAS MODULO)                                                                                                                                                                                                                                                                                                                                                                                                                                                                     </t>
  </si>
  <si>
    <t xml:space="preserve">TOMADA 2P+T 20A, 250V (APENAS MODULO)                                                                                                                                                                                                                                                                                                                                                                                                                                                                     </t>
  </si>
  <si>
    <t xml:space="preserve">TORNEIRA DE MESA/BANCADA, PARA LAVATORIO, FIXA, METALICA CROMADA, PADRAO POPULAR, 1/2" OU 3/4" (REF 1193)                                                                                                                                                                                                                                                                                                                                                                                                 </t>
  </si>
  <si>
    <t xml:space="preserve">TORNEIRA DE METAL AMARELO, PARA TANQUE / JARDIM, DE PAREDE, COM BICO PLASTICO, CANO CURTO, AREA EXTERNA, PADRAO POPULAR / USO GERAL, 1/2" OU 3/4" (REF 1128)                                                                                                                                                                                                                                                                                                                                              </t>
  </si>
  <si>
    <t xml:space="preserve">TORNEIRA DE METAL AMARELO, PARA TANQUE / JARDIM, DE PAREDE, SEM BICO, CANO CURTO, PADRAO POPULAR / USO GERAL, 1/2" OU 3/4" (REF 1120)                                                                                                                                                                                                                                                                                                                                                                     </t>
  </si>
  <si>
    <t xml:space="preserve">TORNEIRA METALICA CROMADA CANO CURTO, SEM BICO, SEM AREJADOR, DE PAREDE, PARA TANQUE E USO GERAL, 1/2" OU 3/4" (REF 1143)                                                                                                                                                                                                                                                                                                                                                                                 </t>
  </si>
  <si>
    <t xml:space="preserve">TORNEIRA METALICA CROMADA DE PAREDE, PARA COZINHA, BICA MOVEL, COM AREJADOR, 1/2" OU 3/4" (REF 1167 / 1168)                                                                                                                                                                                                                                                                                                                                                                                               </t>
  </si>
  <si>
    <t xml:space="preserve">TORNEIRA METALICA CROMADA PARA JARDIM / TANQUE, COM BICO PLASTICO, CANO LONGO, DE PAREDE, PADRAO POPULAR / USO GERAL, 1/2" OU 3/4" (REF 1153 / 1130)                                                                                                                                                                                                                                                                                                                                                      </t>
  </si>
  <si>
    <t xml:space="preserve">TORNEIRA METALICA CROMADA PARA TANQUE / JARDIM, SEM BICO, CANO LONGO, DE PAREDE, PADRAO POPULAR / USO GERAL, 1/2" OU 3/4" (REF 1126)                                                                                                                                                                                                                                                                                                                                                                      </t>
  </si>
  <si>
    <t xml:space="preserve">TORNEIRA METALICA CROMADA, CANO CURTO, COM AREJADOR, SEM BICO PLASTICO, DE PAREDE, PARA USO GERAL, 1/2" OU 3/4" (REF 1152 / 1154)                                                                                                                                                                                                                                                                                                                                                                         </t>
  </si>
  <si>
    <t xml:space="preserve">TORNEIRA METALICA CROMADA, DE MESA/BANCADA, PARA COZINHA, BICA MOVEL, COM AREJADOR, 1/2" OU 3/4" (REF 1167 / 1168)                                                                                                                                                                                                                                                                                                                                                                                        </t>
  </si>
  <si>
    <t xml:space="preserve">TORNEIRA METALICA CROMADA, RETA, DE PAREDE, PARA COZINHA, COM AREJADOR, PADRAO POPULAR, 1/2" OU 3/4" (REF 1159 / 1160)                                                                                                                                                                                                                                                                                                                                                                                    </t>
  </si>
  <si>
    <t xml:space="preserve">TORNEIRA METALICA CROMADA, RETA, DE PAREDE, PARA COZINHA, SEM BICO, SEM AREJADOR, PADRAO POPULAR, 1/2" OU 3/4" (REF 1158)                                                                                                                                                                                                                                                                                                                                                                                 </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</si>
  <si>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</si>
  <si>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</si>
  <si>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</si>
  <si>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 xml:space="preserve">TRATOR DE PNEUS COM POTENCIA DE 85 CV, TURBO, PESO COM LASTRO DE 4900 KG                                                                                                                                                                                                                                                                                                                                                                                                                                  </t>
  </si>
  <si>
    <t xml:space="preserve">TRILHO QUADRADO FRISADO PARA RODIZIO (VERGALHAO MACICO), EM ALUMINIO, COM DIMENSOES DE *6 X 6* MM                                                                                                                                                                                                                                                                                                                                                                                                         </t>
  </si>
  <si>
    <t xml:space="preserve">TUBO ACO CARBONO SEM COSTURA 20", E= *6,35 MM, SCHEDULE 10, *78,46 KG/M                                                                                                                                                                                                                                                                                                                                                                                                                                   </t>
  </si>
  <si>
    <t xml:space="preserve">TUBO ACO CARBONO SEM COSTURA 6", E= 7,11 MM, SCHEDULE 40, *28,26 KG/M                                                                                                                                                                                                                                                                                                                                                                                                                                     </t>
  </si>
  <si>
    <t xml:space="preserve">TUBO ACO CARBONO SEM COSTURA 8", E= *6,35 MM, SCHEDULE 20, *33,27 KG/M                                                                                                                                                                                                                                                                                                                                                                                                                                    </t>
  </si>
  <si>
    <t xml:space="preserve">TUBO ACO GALVANIZADO COM COSTURA, CLASSE LEVE, DN 100 MM (4"), E = 3,75 MM, *10,55* KG/M (NBR 5580)                                                                                                                                                                                                                                                                                                                                                                                                       </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</si>
  <si>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</si>
  <si>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</si>
  <si>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</si>
  <si>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</si>
  <si>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</si>
  <si>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</si>
  <si>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</si>
  <si>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 xml:space="preserve">TUBO ACO GALVANIZADO COM COSTURA, CLASSE LEVE, DN 80 MM (3"), E = 3,35 MM, *7,32* KG/M (NBR 5580)                                                                                                                                                                                                                                                                                                                                                                                                         </t>
  </si>
  <si>
    <t xml:space="preserve">TUBO COLETOR DE ESGOTO, PVC, JEI, DN 150 MM (NBR 7362)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</si>
  <si>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</si>
  <si>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</si>
  <si>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</si>
  <si>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</si>
  <si>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</si>
  <si>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</si>
  <si>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</si>
  <si>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</si>
  <si>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</si>
  <si>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</si>
  <si>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</si>
  <si>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</si>
  <si>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TUBO DE COBRE CLASSE "A", DN = 1/2" (15 MM), PARA INSTALACOES DE MEDIA PRESSAO PARA GASES COMBUSTIVEIS E MEDICINAIS                                                                                                                                                                                                                                                                                                                                                                                       </t>
  </si>
  <si>
    <t xml:space="preserve">TUBO DE COBRE CLASSE "A", DN = 1" (28 MM), PARA INSTALACOES DE MEDIA PRESSAO PARA GASES COMBUSTIVEIS E MEDICINAIS                                                                                                                                                                                                                                                                                                                                                                                         </t>
  </si>
  <si>
    <t xml:space="preserve">TUBO DE COBRE CLASSE "A", DN = 2 1/2" (66 MM), PARA INSTALACOES DE MEDIA PRESSAO PARA GASES COMBUSTIVEIS E MEDICINAIS                                                                                                                                                                                                                                                                                                                                                                                     </t>
  </si>
  <si>
    <t xml:space="preserve">TUBO DE COBRE CLASSE "A", DN = 3/4" (22 MM), PARA INSTALACOES DE MEDIA PRESSAO PARA GASES COMBUSTIVEIS E MEDICINAIS                                                                                                                                                                                                                                                                                                                                                                                       </t>
  </si>
  <si>
    <t xml:space="preserve">TUBO DE COBRE CLASSE "A", DN = 3" (79 MM), PARA INSTALACOES DE MEDIA PRESSAO PARA GASES COMBUSTIVEIS E MEDICINAIS                                                                                                                                                                                                                                                                                                                                                                                         </t>
  </si>
  <si>
    <t xml:space="preserve">TUBO DE COBRE CLASSE "A", DN = 4" (104 MM), PARA INSTALACOES DE MEDIA PRESSAO PARA GASES COMBUSTIVEIS E MEDICINAIS                                                                                                                                                                                                                                                                                                                                                                                        </t>
  </si>
  <si>
    <t xml:space="preserve">TUBO DE COBRE CLASSE "I", DN = 1 1/2" (42 MM), PARA INSTALACOES INDUSTRIAIS DE ALTA PRESSAO E VAPOR                                                                                                                                                                                                                                                                                                                                                                                                       </t>
  </si>
  <si>
    <t xml:space="preserve">TUBO DE COBRE CLASSE "I", DN = 1 1/4" (35 MM), PARA INSTALACOES INDUSTRIAIS DE ALTA PRESSAO E VAPOR                                                                                                                                                                                                                                                                                                                                                                                                       </t>
  </si>
  <si>
    <t xml:space="preserve">TUBO DE COBRE CLASSE "I", DN = 1/2" (15 MM), PARA INSTALACOES INDUSTRIAIS DE ALTA PRESSAO E VAPOR                                                                                                                                                                                                                                                                                                                                                                                                         </t>
  </si>
  <si>
    <t xml:space="preserve">TUBO DE COBRE CLASSE "I", DN = 1" (28 MM), PARA INSTALACOES INDUSTRIAIS DE ALTA PRESSAO E VAPOR                                                                                                                                                                                                                                                                                                                                                                                                           </t>
  </si>
  <si>
    <t xml:space="preserve">TUBO DE COBRE CLASSE "I", DN = 2 1/2" (66 MM), PARA INSTALACOES INDUSTRIAIS DE ALTA PRESSAO E VAPOR                                                                                                                                                                                                                                                                                                                                                                                                       </t>
  </si>
  <si>
    <t xml:space="preserve">TUBO DE COBRE CLASSE "I", DN = 2" (54 MM), PARA INSTALACOES INDUSTRIAIS DE ALTA PRESSAO E VAPOR                                                                                                                                                                                                                                                                                                                                                                                                           </t>
  </si>
  <si>
    <t xml:space="preserve">TUBO DE COBRE CLASSE "I", DN = 3/4" (22 MM), PARA INSTALACOES INDUSTRIAIS DE ALTA PRESSAO E VAPOR                                                                                                                                                                                                                                                                                                                                                                                                         </t>
  </si>
  <si>
    <t xml:space="preserve">TUBO DE COBRE CLASSE "I", DN = 3" (79 MM), PARA INSTALACOES INDUSTRIAIS DE ALTA PRESSAO E VAPOR                                                                                                                                                                                                                                                                                                                                                                                                           </t>
  </si>
  <si>
    <t xml:space="preserve">TUBO DE CONCRETO ARMADO, PRE MOLDADO PARA AGUAS PLUVIAIS, CLASSE PA-1, COM ENCAIXE PONTA E BOLSA, DIAMETRO NOMINAL DE 500 MM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</si>
  <si>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</si>
  <si>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</si>
  <si>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</si>
  <si>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</si>
  <si>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</si>
  <si>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</si>
  <si>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</si>
  <si>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</si>
  <si>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</si>
  <si>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</si>
  <si>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</si>
  <si>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1000 MM X 38,5 MM PAREDE, (SDR 26 - PN 05) PARA REDE DE AGUA OU ESGOTO (NBR 15561)                                                                                                                                                                                                                                                                                                                                                               </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</si>
  <si>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</si>
  <si>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</si>
  <si>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 xml:space="preserve">TUBO DE POLIETILENO DE ALTA DENSIDADE, PEAD, PE-80, DE = 900 MM X 34,7 MM PAREDE, (SDR 26 - PN 05) PARA REDE DE AGUA OU ESGOTO (NBR 15561)                                                                                                                                                                                                                                                                                                                                                                </t>
  </si>
  <si>
    <t xml:space="preserve">TUBO DE POLIETILENO DE ALTA DENSIDADE, PEAD, PE-80, DE= 200 MM X 18,2 MM PAREDE, (SDR 11 - PN 12,5) PARA REDE DE AGUA OU ESGOTO (NBR 15561)                                                                                                                                                                                                                                                                                                                                                               </t>
  </si>
  <si>
    <t xml:space="preserve">TUBO DE POLIETILENO DE ALTA DENSIDADE, PEAD, PE-80, DE= 315 MM X 28,7 MM PAREDE, (SDR 11 - PN 12,5) PARA REDE DE AGUA OU ESGOTO (NBR 15561)                                                                                                                                                                                                                                                                                                                                                               </t>
  </si>
  <si>
    <t xml:space="preserve">TUBO DE POLIETILENO DE ALTA DENSIDADE, PEAD, PE-80, DE= 400 MM X 36,4 MM PAREDE, (SDR 11 - PN 12,5) PARA REDE DE AGUA OU ESGOTO (NBR 15561)                                                                                                                                                                                                                                                                                                                                                               </t>
  </si>
  <si>
    <t xml:space="preserve">TUBO DE POLIETILENO DE ALTA DENSIDADE, PEAD, PE-80, DE= 500 MM X 45,5 MM PAREDE, (SDR 11 - PN 12,5) PARA REDE DE AGUA OU ESGOTO (NBR 15561)                                                                                                                                                                                                                                                                                                                                                               </t>
  </si>
  <si>
    <t xml:space="preserve">TUBO DE POLIETILENO DE ALTA DENSIDADE, PEAD, PE-80, DE= 630 MM X 57,3 MM PAREDE (SDR 11 - PN 12,5) PARA REDE DE AGUA OU ESGOTO (NBR 15561)                                                                                                                                                                                                                                                                                                                                                                </t>
  </si>
  <si>
    <t xml:space="preserve">TUBO DE POLIETILENO DE ALTA DENSIDADE, PEAD, PE-80, DE= 730 MM X 34,1 MM PAREDE, (SDR 21 - PN 06) PARA REDE DE AGUA OU ESGOTO (NBR 15561)                                                                                                                                                                                                                                                                                                                                                                 </t>
  </si>
  <si>
    <t xml:space="preserve">TUBO DE POLIETILENO DE ALTA DENSIDADE, PEAD, PE-80, DE= 75 MM X 6,9 MM PAREDE, (SRD 11 - PN 12,5) PARA REDE DE AGUA OU ESGOTO (NBR 15561)                                                                                                                                                                                                                                                                                                                                                                 </t>
  </si>
  <si>
    <t xml:space="preserve">TUBO DE POLIETILENO DE ALTA DENSIDADE, PEAD, PE-80, DE= 800 MM X 30,8 MM PAREDE, (SDR 26 - PN 05) PARA REDE DE AGUA OU ESGOTO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</si>
  <si>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</si>
  <si>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</si>
  <si>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</si>
  <si>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</si>
  <si>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</si>
  <si>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</si>
  <si>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</si>
  <si>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</si>
  <si>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MULTICAMADA PEX GAS, DN *16* MM                                                                                                                                                                                                                                                                                                                                                                                                                                                                      </t>
  </si>
  <si>
    <t xml:space="preserve">TUBO MULTICAMADA PEX GAS, DN *20* MM                                                                                                                                                                                                                                                                                                                                                                                                                                                                      </t>
  </si>
  <si>
    <t xml:space="preserve">TUBO MULTICAMADA PEX GAS, DN *26* MM                                                                                                                                                                                                                                                                                                                                                                                                                                                                      </t>
  </si>
  <si>
    <t xml:space="preserve">TUBO MULTICAMADA PEX GAS, DN *32* MM                                                                                                                                                                                                                                                                                                                                                                                                                                                                      </t>
  </si>
  <si>
    <t xml:space="preserve">TUBO PVC CORRUGADO, PAREDE DUPLA, JE, DN 300 MM/ DE 315 MM, REDE COLETORA ESGOTO                                                                                                                                                                                                                                                                                                                                                                                                                          </t>
  </si>
  <si>
    <t xml:space="preserve">TUBO PVC DEFOFO, JEI, 1 MPA, DN 150 MM, PARA REDE DE AGUA (NBR 7665)                                                                                                                                                                                                                                                                                                                                                                                                                                      </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</si>
  <si>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</si>
  <si>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</si>
  <si>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</si>
  <si>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</si>
  <si>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ROSCAVEL, 1 1/2", AGUA FRIA PREDIAL                                                                                                                                                                                                                                                                                                                                                                                                                                                             </t>
  </si>
  <si>
    <t xml:space="preserve">TUBO PVC, ROSCAVEL, 2 1/2", AGUA FRIA PREDIAL                                                                                                                                                                                                                                                                                                                                                                                                                                                             </t>
  </si>
  <si>
    <t xml:space="preserve">TUBO PVC, ROSCAVEL, 2", PARA AGUA FRIA PREDIAL                                                                                                                                                                                                                                                                                                                                                                                                                                                            </t>
  </si>
  <si>
    <t xml:space="preserve">UNIAO DUPLA PPR DN 25 MM, PARA AGUA QUENTE PREDIAL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</si>
  <si>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</si>
  <si>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</si>
  <si>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</si>
  <si>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</si>
  <si>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</si>
  <si>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</si>
  <si>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</si>
  <si>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</si>
  <si>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</si>
  <si>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</si>
  <si>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</si>
  <si>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</si>
  <si>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</si>
  <si>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USINA MISTURADORA DE SOLOS, DOSADORES TRIPLOS, CALHA VIBRATORIA CAPACIDADE DE 200 A 500 T/H, POTENCIA DE 75 KW                                                                                                                                                                                                                                                                                                                                                                                            </t>
  </si>
  <si>
    <t xml:space="preserve">VALVULA DE DESCARGA METALICA, BASE 1 1/2" E ACABAMENTO METALICO CROMADO                                                                                                                                                                                                                                                                                                                                                                                                                                   </t>
  </si>
  <si>
    <t xml:space="preserve">VALVULA DE DESCARGA METALICA, BASE 1 1/4" E ACABAMENTO METALICO CROMADO                                                                                                                                                                                                                                                                                                                                                                                                                                   </t>
  </si>
  <si>
    <t xml:space="preserve">VALVULA DE ESFERA BRUTA EM BRONZE, BITOLA 1 1/2" (REF 1552-B)                                                                                                                                                                                                                                                                                                                                                                                                                                             </t>
  </si>
  <si>
    <t xml:space="preserve">VALVULA DE ESFERA BRUTA EM BRONZE, BITOLA 1 1/4" (REF 1552-B)                                                                                                                                                                                                                                                                                                                                                                                                                                             </t>
  </si>
  <si>
    <t xml:space="preserve">VALVULA DE ESFERA BRUTA EM BRONZE, BITOLA 1/2" (REF 1552-B)                                                                                                                                                                                                                                                                                                                                                                                                                                               </t>
  </si>
  <si>
    <t xml:space="preserve">VALVULA DE ESFERA BRUTA EM BRONZE, BITOLA 1" (REF 1552-B)                                                                                                                                                                                                                                                                                                                                                                                                                                                 </t>
  </si>
  <si>
    <t xml:space="preserve">VALVULA DE ESFERA BRUTA EM BRONZE, BITOLA 2" (REF 1552-B)                                                                                                                                                                                                                                                                                                                                                                                                                                                 </t>
  </si>
  <si>
    <t xml:space="preserve">VALVULA DE ESFERA BRUTA EM BRONZE, BITOLA 3/4" (REF 1552-B)                                                                                                                                                                                                                                                                                                                                                                                                                                               </t>
  </si>
  <si>
    <t xml:space="preserve">VALVULA EM METAL CROMADO PARA LAVATORIO, 1" SEM LADRAO                                                                                                                                                                                                                                                                                                                                                                                                                                                    </t>
  </si>
  <si>
    <t xml:space="preserve">VALVULA EM METAL CROMADO PARA PIA AMERICANA 3.1/2 X 1.1/2"                                                                                                                                                                                                                                                                                                                                                                                                                                                </t>
  </si>
  <si>
    <t xml:space="preserve">VALVULA EM PLASTICO BRANCO PARA TANQUE 1.1/4" X 1.1/2 ", SEM UNHO E SEM LADRAO                                                                                                                                                                                                                                                                                                                                                                                                                            </t>
  </si>
  <si>
    <t xml:space="preserve">VALVULA EM PLASTICO CROMADO TIPO AMERICANA PARA PIA DE COZINHA 3.1/2" X 1.1/2 ", SEM ADAPTADOR                                                                                                                                                                                                                                                                                                                                                                                                            </t>
  </si>
  <si>
    <t xml:space="preserve">VERGALHAO ZINCADO ROSCA TOTAL, 1/4" (6,3 MM)                                                                                                                                                                                                                                                                                                                                                                                                                                                              </t>
  </si>
  <si>
    <t xml:space="preserve">VIDRO COMUM LAMINADO, LISO, INCOLOR, TRIPLO, ESPESSURA TOTAL 12 MM (CADA CAMADA E= 4 MM) - COLOCADO                                                                                                                                                                                                                                                                                                                                                                                                       </t>
  </si>
  <si>
    <t xml:space="preserve">VIGA DE ESCORAMENTO H20, DE MADEIRA, PESO DE 5,00 A 5,20 KG/M, COM EXTREMIDADES PLASTICAS                                                                                                                                                                                                                                                                                                                                                                                                                 </t>
  </si>
  <si>
    <t>PROTEÇÃO DE TALUDES ROCHOSOS COM TELAS METÁLICAS - RESISTÊNCIA LONGITUDINAL À TRAÇÃO DE 121 KN/M - FORNECIMENTO E POSICIONAMENTO - INCLUSIVE CABOS DE AÇO, GRAMPOS E CLIPES DE JUNÇÃO</t>
  </si>
  <si>
    <t>HIDROJATEAMENTO EM SUPERFÍCIE DE AÇO GRAU WJ-2</t>
  </si>
  <si>
    <t>JATEAMENTO DE CHAPA DE AÇO COM O USO DE GRANALHAS DE AÇO GRAU SA 2</t>
  </si>
  <si>
    <t>JATEAMENTO DE CHAPA DE AÇO COM O USO DE GRANALHAS DE AÇO GRAU SA 2 1/2</t>
  </si>
  <si>
    <t>JATEAMENTO DE CHAPA DE AÇO COM O USO DE GRANALHAS DE AÇO GRAU SA 2 1/2 - EM ESPAÇO CONFINADO</t>
  </si>
  <si>
    <t>JATEAMENTO DE CHAPA DE AÇO COM O USO DE GRANALHAS DE AÇO GRAU SA 3</t>
  </si>
  <si>
    <t>PINTURA COM EPÓXI DE DOIS COMPONENTES COM PISTOLA A AR COMPRIMIDO, UMA DEMÃO, ESPESSURA DE 120 µM</t>
  </si>
  <si>
    <t>PINTURA COM PRIMER EPÓXI DE DOIS COMPONENTES COM PISTOLA A AR COMPRIMIDO, UMA DEMÃO, ESPESSURA DE 70 µM</t>
  </si>
  <si>
    <t>PINTURA COM SELANTE EPÓXI VINÍLICO COM PISTOLA AIRLESS, UMA DEMÃO, ESPESSURA DE 80 µM</t>
  </si>
  <si>
    <t>PINTURA COM TINTA ANTI-INCRUSTANTE COM PISTOLA AIRLESS, UMA DEMÃO, ESPESSURA DE 125 µM</t>
  </si>
  <si>
    <t>PINTURA COM TINTA ANTICORROSIVA À BASE DE EPÓXI POLIAMIDA DE DOIS COMPONENTES COM PISTOLA A AR COMPRIMIDO, UMA DEMÃO, ESPESSURA DE 150 µM</t>
  </si>
  <si>
    <t>PINTURA DE ACABAMENTO COM ESMALTE EPÓXI COM PISTOLA A AR COMPRIMIDO, UMA DEMÃO, ESPESSURA DE 40 µM</t>
  </si>
  <si>
    <t>PINTURA DE ACABAMENTO COM ESMALTE SINTÉTICO COM PISTOLA A AR COMPRIMIDO, UMA DEMÃO, ESPESSURA DE 30 µM</t>
  </si>
  <si>
    <t>PINTURA DE ACABAMENTO COM TINTA DE POLIURETANO ACRÍLICO DE DOIS COMPONENTES COM PISTOLA AIRLESS, UMA DEMÃO, ESPESSURA DE 70 µM</t>
  </si>
  <si>
    <t>PINTURA DE ACABAMENTO COM TINTA DE POLIURETANO ACRÍLICO DE DOIS COMPONENTES COM PISTOLA AIRLESS, UMA DEMÃO, ESPESSURA DE 70 µM - EM ESPAÇO CONFINADO</t>
  </si>
  <si>
    <t>PINTURA DE FUNDO COM TINTA ALQUÍDICA COM PISTOLA A AR COMPRIMIDO, UMA DEMÃO, ESPESSURA DE 30 µM</t>
  </si>
  <si>
    <t>PINTURA DE FUNDO COM TINTA ANTICORROSIVA À BASE DE EPÓXI POLIAMIDA DE DOIS COMPONENTES COM PISTOLA AIRLESS, UMA DEMÃO, ESPESSURA DE 100 µM - EM ESPAÇO CONFINADO</t>
  </si>
  <si>
    <t>PINTURA DE FUNDO COM TINTA ANTICORROSIVA À BASE DE EPÓXI POLIAMIDA DE DOIS COMPONENTES COM PISTOLA AIRLESS, UMA DEMÃO, ESPESSURA DE 160 µM</t>
  </si>
  <si>
    <t>PINTURA DE FUNDO COM TINTA ANTICORROSIVA À BASE DE EPÓXI POLIAMIDA DE DOIS COMPONENTES COM PISTOLA AIRLESS, UMA DEMÃO, ESPESSURA DE 160 µM - EM ESPAÇO CONFINADO</t>
  </si>
  <si>
    <t>PINTURA DE FUNDO COM TINTA EPÓXI COM PISTOLA A AR COMPRIMIDO, UMA DEMÃO, ESPESSURA DE 120 µM</t>
  </si>
  <si>
    <t>TRATAMENTO DE SUPERFÍCIE DE AÇO COM FERRAMENTA MECÂNICA GRAU SP-11</t>
  </si>
  <si>
    <t>TRATAMENTO DE SUPERFÍCIE DE AÇO COM FERRAMENTA MECÂNICA GRAU SP-11 - EM ESPAÇO CONFINADO</t>
  </si>
  <si>
    <t>RETIRADA MANUAL DE DORMENTE DE MADEIRA, BITOLA LARGA OU MISTA, COM SEPARAÇÃO E EMPILHAMENTO</t>
  </si>
  <si>
    <t>RETIRADA MANUAL DE DORMENTE DE MADEIRA, BITOLA MÉTRICA, COM SEPARAÇÃO E EMPILHAMENTO</t>
  </si>
  <si>
    <t>NIVELAMENTO DE VIA COM GRUPO GERADOR/VIBRADOR E LEVANTE DE ATÉ 10 CM - BITOLA MÉTRICA OU LARGA COM DORMENTE DE MADEIRA OU CONCRETO E TAXA DE DORMENTAÇÃO DE 1.850 UN/KM</t>
  </si>
  <si>
    <t>NIVELAMENTO DE VIA COM GRUPO GERADOR/VIBRADOR E LEVANTE DE ATÉ 10 CM - BITOLA MISTA COM DORMENTE DE MADEIRA OU CONCRETO E TAXA DE DORMENTAÇÃO DE 1.850 UN/KM</t>
  </si>
  <si>
    <t>NIVELAMENTO DE VIA COM SOCARIA MANUAL E LEVANTE DE ATÉ 10 CM - BITOLA MÉTRICA OU LARGA COM DORMENTE DE MADEIRA OU CONCRETO E TAXA DE DORMENTAÇÃO DE 1.850 UN/KM</t>
  </si>
  <si>
    <t>NIVELAMENTO DE VIA COM SOCARIA MANUAL E LEVANTE DE ATÉ 10 CM - BITOLA MISTA COM DORMENTE DE MADEIRA OU CONCRETO E TAXA DE DORMENTAÇÃO DE 1.850 UN/KM</t>
  </si>
  <si>
    <t>REGULARIZAÇÃO MANUAL DO LASTRO EM VIA CORRIDA, BITOLA LARGA, COM QUALQUER TIPO DE DORMENTE</t>
  </si>
  <si>
    <t>REGULARIZAÇÃO MANUAL DO LASTRO EM VIA CORRIDA, BITOLA MÉTRICA, COM QUALQUER TIPO DE DORMENTE</t>
  </si>
  <si>
    <t>REGULARIZAÇÃO MANUAL DO LASTRO EM VIA CORRIDA, BITOLA MISTA, COM QUALQUER TIPO DE DORMENTE</t>
  </si>
  <si>
    <t>CURA COM PINTURA ASFÁLTICA PARA CAMADAS GRANULARES COM ADIÇÃO DE CIMENTO</t>
  </si>
  <si>
    <t>RECICLAGEM COM INCORPORAÇÃO DO REVESTIMENTO ASFÁLTICO À BASE E ADIÇÃO DE 3% DE CIMENTO</t>
  </si>
  <si>
    <t>RECICLAGEM COM INCORPORAÇÃO DO REVESTIMENTO ASFÁLTICO À BASE E ADIÇÃO DE 3% DE CIMENTO E DE BRITA COMERCIAL</t>
  </si>
  <si>
    <t>RECICLAGEM COM INCORPORAÇÃO DO REVESTIMENTO ASFÁLTICO À BASE E ADIÇÃO DE 3% DE CIMENTO E DE BRITA PRODUZIDA</t>
  </si>
  <si>
    <t>RECICLAGEM COM INCORPORAÇÃO DO REVESTIMENTO ASFÁLTICO À BASE E ADIÇÃO DE BRITA COMERCIAL</t>
  </si>
  <si>
    <t>RECICLAGEM COM INCORPORAÇÃO DO REVESTIMENTO ASFÁLTICO À BASE E ADIÇÃO DE BRITA PRODUZIDA</t>
  </si>
  <si>
    <t>RECICLAGEM COM INCORPORAÇÃO DO REVESTIMENTO ASFÁLTICO À BASE E ADIÇÃO DE ESPUMA ASFÁLTICA E CIMENTO</t>
  </si>
  <si>
    <t>RECICLAGEM COM INCORPORAÇÃO DO REVESTIMENTO ASFÁLTICO À BASE E ADIÇÃO DE ESPUMA ASFÁLTICA, CIMENTO E PÓ DE PEDRA COMERCIAL</t>
  </si>
  <si>
    <t>RECICLAGEM DE REVESTIMENTO ASFÁLTICO EM USINA COM ADIÇÃO DE ESPUMA ASFÁLTICA, PÓ DE PEDRA PRODUZIDO E CIMENTO</t>
  </si>
  <si>
    <t>PINTURA COM EPÓXI ÓXIDO DE FERRO EM CHAPA METÁLICA COM PISTOLA A AR COMPRIMIDO, UMA DEMÃO, ESPESSURA DE 35 µM</t>
  </si>
  <si>
    <t>PINTURA COM ESMALTE POLIURETANO DE DOIS COMPONENTES EM CHAPA METÁLICA COM PISTOLA A AR COMPRIMIDO, UMA DEMÃO, ESPESSURA DE 35 µM</t>
  </si>
  <si>
    <t>CHUMBADOR DE AÇO CA-50 - D = 20 MM COM PERFURATRIZ SOBRE PNEUS - ANCORADO NA ROCHA COM CARTUCHO DE CIMENTO - FORNECIMENTO, PERFURAÇÃO E INSTALAÇÃO</t>
  </si>
  <si>
    <t>CHUMBADOR DE AÇO CA-50 - D = 20 MM COM PERFURATRIZ SOBRE PNEUS - ANCORADO NA ROCHA COM INJEÇÃO DE NATA DE CIMENTO - FORNECIMENTO, PERFURAÇÃO E INSTALAÇÃO</t>
  </si>
  <si>
    <t>CHUMBADOR DE AÇO CA-50 - D = 22 MM COM PERFURATRIZ SOBRE PNEUS - ANCORADO NA ROCHA COM CARTUCHO DE CIMENTO - FORNECIMENTO, PERFURAÇÃO E INSTALAÇÃO</t>
  </si>
  <si>
    <t>CHUMBADOR DE AÇO CA-50 - D = 25 MM COM PERFURATRIZ SOBRE PNEUS - ANCORADO NA ROCHA COM CARTUCHO DE CIMENTO - FORNECIMENTO, PERFURAÇÃO E INSTALAÇÃO</t>
  </si>
  <si>
    <t>CHUMBADOR DE AÇO CA-50 - D = 32 MM COM MARTELETE PERFURADOR MANUAL - ANCORADO NA ROCHA COM CARTUCHO DE CIMENTO - FORNECIMENTO, PERFURAÇÃO E INSTALAÇÃO</t>
  </si>
  <si>
    <t>CARGA, MANOBRA E DESCARGA DE BARRAS DE TRILHO DE 12 M EM CAVALO MECÂNICO COM SEMIRREBOQUE COM CAPACIDADE DE 30 T - CARGA E DESCARGA COM CARREGADEIRA</t>
  </si>
  <si>
    <t>CARGA, MANOBRA E DESCARGA DE DORMENTES DE MADEIRA DE BITOLA LARGA OU MISTA EM CAVALO MECÂNICO COM SEMIRREBOQUE COM CAPACIDADE DE 30 T - CARGA E DESCARGA COM CARREGADEIRA</t>
  </si>
  <si>
    <t>CARGA, MANOBRA E DESCARGA DE DORMENTES DE MADEIRA DE BITOLA MÉTRICA EM CAVALO MECÂNICO COM SEMIRREBOQUE COM CAPACIDADE DE 30 T - CARGA E DESCARGA COM CARREGADEIRA</t>
  </si>
  <si>
    <t>CARGA, MANOBRA E DESCARGA DE MATERIAIS METÁLICOS PARA AMV DE BITOLA LARGA, QUALQUER ABERTURA, EM CAVALO MECÂNICO COM SEMIRREBOQUE COM CAPACIDADE DE 30 T - CARGA E DESCARGA COM CARREGADEIRA</t>
  </si>
  <si>
    <t>CARGA, MANOBRA E DESCARGA DE MATERIAIS METÁLICOS PARA AMV DE BITOLA MÉTRICA, QUALQUER ABERTURA, EM CAVALO MECÂNICO COM SEMIRREBOQUE COM CAPACIDADE DE 30 T - CARGA E DESCARGA COM CARREGADEIRA</t>
  </si>
  <si>
    <t>CARGA, MANOBRA E DESCARGA DE MATERIAIS METÁLICOS PARA AMV DE BITOLA MISTA, QUALQUER ABERTURA, EM CAVALO MECÂNICO COM SEMIRREBOQUE COM CAPACIDADE DE 30 T - CARGA E DESCARGA COM CARREGADEIRA</t>
  </si>
  <si>
    <t>USINAGEM DE CONCRETO ASFÁLTICO RECICLADO A FRIO COM ESPUMA DE ASFALTO, AGREGADO PRODUZIDO E CIMENTO</t>
  </si>
  <si>
    <t>MANUTENÇÃO DE TRATAMENTO SUPERFICIAL E PINTURA DA ÁREA INTERNA DO FLUTUANTE (TANQUES DE RESERVA DE FLUTUABILIDADE)</t>
  </si>
  <si>
    <t>MANUTENÇÃO DE TRATAMENTO SUPERFICIAL E PINTURA DA PARTE EXTERNA DO FLUTUANTE (COSTADOS E ESPELHOS DE PROA E POPA) - EXCETO FUNDO</t>
  </si>
  <si>
    <t>MANUTENÇÃO DE TRATAMENTO SUPERFICIAL E PINTURA DA PONTE, CONVÉS, CASARIAS E DEMAIS ESTRUTURAS METÁLICAS NAVAIS SOBRE OS FLUTUANTES</t>
  </si>
  <si>
    <t>MANUTENÇÃO DE TRATAMENTO SUPERFICIAL E PINTURA DO FUNDO DO FLUTUANTE</t>
  </si>
  <si>
    <t>TRATAMENTO SUPERFICIAL E PINTURA DA PONTE E DEMAIS ESTRUTURAS METÁLICAS NAVAIS - EXCETO FUNDO DO FLUTUANTE</t>
  </si>
  <si>
    <t>TRATAMENTO SUPERFICIAL E PINTURA DO FUNDO DO FLUTUANTE</t>
  </si>
  <si>
    <t>AÇO CA 25</t>
  </si>
  <si>
    <t>AÇO CA 50</t>
  </si>
  <si>
    <t>BRITA 0</t>
  </si>
  <si>
    <t>FIBRA DE POLIAMIDA PARA CONCRETO</t>
  </si>
  <si>
    <t>FIBRA DE AÇO PARA CONCRETO</t>
  </si>
  <si>
    <t>DETERGENTE LÍQUIDO NEUTRO</t>
  </si>
  <si>
    <t>AÇO CP 175 RB</t>
  </si>
  <si>
    <t>ADITIVO MODIFICADOR DE VISCOSIDADE PARA CONCRETO E ARGAMASSA</t>
  </si>
  <si>
    <t>GRAMPO DE ANCORAGEM EM AÇO CA 50 - D = 12,5 MM</t>
  </si>
  <si>
    <t>AÇO CA 60</t>
  </si>
  <si>
    <t>ESPOLETA ELÉTRICA Nº 8 - D = 6,0 MM</t>
  </si>
  <si>
    <t>GRAMPO SARGENTO EM FERRO FUNDIDO TIPO C COM ABERTURA ÚTIL DE 105 MM (4")</t>
  </si>
  <si>
    <t>SACO DE ANIAGEM OU DE RÁFIA DE 50 KG - C = 95 CM E L = 65 CM</t>
  </si>
  <si>
    <t>GRAMPO PESADO EM AÇO-CARBONO PARA CABO DE AÇO - D = 13 MM (1/2")</t>
  </si>
  <si>
    <t>ESTICADOR EM AÇO TIPO OLHAL X OLHAL PARA CABO DE AÇO - D = 13 MM</t>
  </si>
  <si>
    <t>GRAMPO DE ANCORAGEM EM AÇO CA 50 - D = 6,3 MM</t>
  </si>
  <si>
    <t>HERBICIDA GLIFOSATO PARA ÁREAS CONTÍNUAS</t>
  </si>
  <si>
    <t>ADESIVO PLÁSTICO PARA TUBOS DE PVC</t>
  </si>
  <si>
    <t>ADITIVO AGLUTINANTE PARA ARGAMASSA</t>
  </si>
  <si>
    <t>AREIA MÉDIA</t>
  </si>
  <si>
    <t>ADITIVO PLASTIFICANTE E RETARDADOR DE PEGA PARA CONCRETO E ARGAMASSA</t>
  </si>
  <si>
    <t>ADESIVO DE CONTATO PARA LAMINADO ELASTOPLÁSTICO</t>
  </si>
  <si>
    <t>DILUENTE TIPO AGUARRÁS PARA TINTAS E VERNIZES</t>
  </si>
  <si>
    <t>GASOLINA COMUM</t>
  </si>
  <si>
    <t>CONTÊINER COM 2 BANHEIROS - L = 2,44 M E C = 6,09 M (1 TEU)</t>
  </si>
  <si>
    <t>CONTÊINER COM JANELA - L = 2,44 M E C = 6,09 M (1 TEU)</t>
  </si>
  <si>
    <t>ÓLEO DIESEL</t>
  </si>
  <si>
    <t>ABRASIVO DE VIDRO COM GRANULOMETRIA DE 210 A 420 MICRA</t>
  </si>
  <si>
    <t>BARREIRA PLÁSTICA MONOBLOCO PARA CANALIZAÇÃO DE TRÂNSITO - C = 100 CM, L = 50 CM E H = 55 CM</t>
  </si>
  <si>
    <t>BARREIRA PLÁSTICA PARA CANALIZAÇÃO DE TRÂNSITO - C = 60 CM, L = 45 CM E H = 60 CM</t>
  </si>
  <si>
    <t>CONE DE SINALIZAÇÃO EM POLIETILENO - H = 75 CM E BASE QUADRADA DE 40 X 40 CM</t>
  </si>
  <si>
    <t>BALIZADOR CÔNICO REFLETIVO EM POLIETILENO SEMIFLEXÍVEL - H = 114 CM E BASE OCTOGONAL DE D = 40 CM</t>
  </si>
  <si>
    <t>DELIMITADOR DE TRÁFEGO FLEXÍVEL COM CHUMBADOR E DUAS FAIXAS REFLETIVAS - H = 77 CM E D = 21 CM</t>
  </si>
  <si>
    <t>ADITIVO NATURAL TIPO GOMA XANTANA PARA HIDROSSEMEADURA</t>
  </si>
  <si>
    <t>CILINDRO CANALIZADOR DE TRÁFEGO EM POLIETILENO - H = 117 CM E BASE QUADRADA DE 60 X 60 CM</t>
  </si>
  <si>
    <t>FITA ADESIVA DE PVC - L = 50 MM E C = 50 M</t>
  </si>
  <si>
    <t>TELA PLÁSTICA EM POLIPROPILENO NA COR LARANJA PARA TAPUME - L = 1,2 M</t>
  </si>
  <si>
    <t>FITA ZEBRADA DE COR LARANJA E BRANCA - L = 7 A 8 CM</t>
  </si>
  <si>
    <t>BARREIRA PLÁSTICA ARTICULÁVEL MODULAR - C = 240 CM E H = 100 CM</t>
  </si>
  <si>
    <t>FERRAMENTA DE CORTE PARA REMOVEDORA DE FAIXA DE SINALIZAÇÃO (SMITH CUTTER)</t>
  </si>
  <si>
    <t>CONTÊINER COM JANELA - L = 4,88 M E C = 6,09 M (1 TEU DUPLO)</t>
  </si>
  <si>
    <t>CONTÊINER COM JANELA E 2 BANHEIROS - L = 4,88 M E C = 6,09 M (1 TEU DUPLO)</t>
  </si>
  <si>
    <t>CONTÊINER COM REVESTIMENTO TÉRMICO, JANELA E BANHEIRO - L = 2,44 M E C = 6,09 M (1 TEU)</t>
  </si>
  <si>
    <t>CONTÊINER COM JANELA - L = 2,44 M E C = 4,58 M (3/4 TEU)</t>
  </si>
  <si>
    <t>CONTÊINER COM JANELA E BANHEIRO - L = 2,44 M E 4,58 M (3/4 TEU)</t>
  </si>
  <si>
    <t>CONTÊINER COM REVESTIMENTO TÉRMICO, JANELA E BANHEIRO - L = 2,44 M E C = 12,90 M (2 TEU)</t>
  </si>
  <si>
    <t>CAIBRO DE PINHO - L = 7,5 CM E E = 10,0 CM</t>
  </si>
  <si>
    <t>ARAME FARPADO EM AÇO GALVANIZADO - D = 1,60 MM</t>
  </si>
  <si>
    <t>CONTÊINER COM 3 JANELAS PARA GUARITA - L = 2,44 M E C = 3,05 M (1/2 TEU)</t>
  </si>
  <si>
    <t>ARAME LISO EM AÇO GALVANIZADO - D = 2,10 MM (14 BWG)</t>
  </si>
  <si>
    <t>MUDA DE ÁRVORE COM ALTURA DE 0,30 A 0,80 M</t>
  </si>
  <si>
    <t>MUDA DE ARBUSTO COM ALTURA ATÉ 0,50 M</t>
  </si>
  <si>
    <t>AREIA FINA</t>
  </si>
  <si>
    <t>AREIA GROSSA</t>
  </si>
  <si>
    <t>ANCORAGEM ATIVA PARA 4 CORDOALHAS - D = 12,7 MM</t>
  </si>
  <si>
    <t>ANCORAGEM ATIVA PARA 6 CORDOALHAS - D = 12,7 MM</t>
  </si>
  <si>
    <t>ANCORAGEM ATIVA PARA 7 CORDOALHAS - D = 12,7 MM</t>
  </si>
  <si>
    <t>ANCORAGEM ATIVA PARA 8 CORDOALHAS - D = 12,7 MM</t>
  </si>
  <si>
    <t>ANCORAGEM ATIVA PARA 9 CORDOALHAS - D = 12,7 MM</t>
  </si>
  <si>
    <t>ANCORAGEM ATIVA PARA 10 CORDOALHAS - D = 12,7 MM</t>
  </si>
  <si>
    <t>ANCORAGEM ATIVA PARA 12 CORDOALHAS - D = 12,7 MM</t>
  </si>
  <si>
    <t>ANCORAGEM ATIVA PARA 15 CORDOALHAS - D = 12,7 MM</t>
  </si>
  <si>
    <t>ANCORAGEM ATIVA PARA 19 CORDOALHAS - D = 12,7 MM</t>
  </si>
  <si>
    <t>BAMBU COM DIÂMETRO MÉDIO DE 10 CM</t>
  </si>
  <si>
    <t>EQUIPAMENTOS PARA A FÁBRICA DE DORMENTES DE CONCRETO PROTENDIDO</t>
  </si>
  <si>
    <t>ANCORAGEM ATIVA PARA 22 CORDOALHAS - D = 12,7 MM</t>
  </si>
  <si>
    <t>ANCORAGEM ATIVA PARA 27 CORDOALHAS - D = 12,7 MM</t>
  </si>
  <si>
    <t>ANCORAGEM ATIVA PARA 31 CORDOALHAS - D = 12,7 MM</t>
  </si>
  <si>
    <t>ADITIVO ACELERADOR DE PEGA PARA CONCRETO E ARGAMASSA PROJETADOS</t>
  </si>
  <si>
    <t>ANCORAGEM ATIVA PARA 4 CORDOALHAS - D = 15,2 MM</t>
  </si>
  <si>
    <t>ANCORAGEM ATIVA PARA 6 CORDOALHAS - D = 15,2 MM</t>
  </si>
  <si>
    <t>GEOCOMPOSTO PARA DRENAGEM</t>
  </si>
  <si>
    <t>ANCORAGEM ATIVA PARA 7 CORDOALHAS - D = 15,2 MM</t>
  </si>
  <si>
    <t>GEODRENO VERTICAL - L = 10 CM E E = 5 MM</t>
  </si>
  <si>
    <t>ANCORAGEM ATIVA PARA 10 CORDOALHAS - D = 15,2 MM</t>
  </si>
  <si>
    <t>ANCORAGEM ATIVA PARA 9 CORDOALHAS - D = 15,2 MM</t>
  </si>
  <si>
    <t>DISCO DIAMANTADO SEGMENTADO PARA CORTE DE PAVIMENTO - D = 1.000 MM</t>
  </si>
  <si>
    <t>ANCORAGEM ATIVA PARA 12 CORDOALHAS - D = 15,2 MM</t>
  </si>
  <si>
    <t>DISCO DIAMANTADO SEGMENTADO PARA CORTE DE PAVIMENTO - D = 1.500 MM</t>
  </si>
  <si>
    <t>BIOMANTA VEGETAL DE FIBRAS DE COCO ENTRELAÇADAS COM FIOS DE POLIPROPILENO BIODEGRADÁVEIS - DENSIDADE 0,4 KG/M²</t>
  </si>
  <si>
    <t>MANGOTE FLANGEADO DE BORRACHA REFORÇADA COM LONAS SINTÉTICAS - C = 1,80 M E D = 0,30 M</t>
  </si>
  <si>
    <t>MANGOTE FLANGEADO DE BORRACHA REFORÇADA COM LONAS SINTÉTICAS - C = 1,80 M E D = 0,40 M</t>
  </si>
  <si>
    <t>MANGOTE FLANGEADO DE BORRACHA REFORÇADA COM LONAS SINTÉTICAS - C = 1,80 M E D = 0,45 M</t>
  </si>
  <si>
    <t>MANGOTE FLANGEADO DE BORRACHA REFORÇADA COM LONAS SINTÉTICAS - C = 1,80 M E D = 0,50 M</t>
  </si>
  <si>
    <t>TUBO PEAD PE 100 PN 8 COM FLANGES - D = 250 MM</t>
  </si>
  <si>
    <t>TUBO PEAD PE 100 PN 8 COM FLANGES - D = 400 MM</t>
  </si>
  <si>
    <t>TUBO PEAD PE 100 PN 8 COM FLANGES - D = 450 MM</t>
  </si>
  <si>
    <t>TUBO PEAD PE 100 PN 8 COM FLANGES - D = 500 MM</t>
  </si>
  <si>
    <t>FLUTUADOR BIPARTIDO EM POLIETILENO COM NÚCLEO DE ESPUMA EM POLIURETANO PARA TUBOS - D = 0,30 M</t>
  </si>
  <si>
    <t>FLUTUADOR BIPARTIDO EM POLIETILENO COM NÚCLEO DE ESPUMA EM POLIURETANO PARA TUBOS - D = 0,40 M</t>
  </si>
  <si>
    <t>FLUTUADOR BIPARTIDO EM POLIETILENO COM NÚCLEO DE ESPUMA EM POLIURETANO PARA TUBOS - D = 0,45 M</t>
  </si>
  <si>
    <t>FLUTUADOR BIPARTIDO EM POLIETILENO COM NÚCLEO DE ESPUMA EM POLIURETANO PARA TUBOS - D = 0,50 M</t>
  </si>
  <si>
    <t>BIOMANTA VEGETAL DE FIBRAS DE PALHA ENTRELAÇADAS COM FIOS DE POLIPROPILENO BIODEGRADÁVEIS - DENSIDADE 0,6 KG/M²</t>
  </si>
  <si>
    <t>RETENTOR DE SEDIMENTO EM FIBRAS VEGETAIS - D = 20 CM</t>
  </si>
  <si>
    <t>ANCORAGEM ATIVA PARA 15 CORDOALHAS - D = 15,2 MM</t>
  </si>
  <si>
    <t>TUBO PEAD CORRUGADO COM PAREDES ESTRUTURADAS PARA DRENAGEM - D = 400 MM</t>
  </si>
  <si>
    <t>TUBO PEAD CORRUGADO COM PAREDES ESTRUTURADAS PARA DRENAGEM - D = 450 MM</t>
  </si>
  <si>
    <t>TUBO PEAD CORRUGADO COM PAREDES ESTRUTURADAS PARA DRENAGEM - D = 500 MM</t>
  </si>
  <si>
    <t>TUBO PEAD CORRUGADO COM PAREDES ESTRUTURADAS PARA DRENAGEM - D = 600 MM</t>
  </si>
  <si>
    <t>TUBO PEAD CORRUGADO COM PAREDES ESTRUTURADAS PARA DRENAGEM - D = 750 MM</t>
  </si>
  <si>
    <t>TUBO PEAD CORRUGADO COM PAREDES ESTRUTURADAS PARA DRENAGEM - D = 800 MM</t>
  </si>
  <si>
    <t>TUBO PEAD CORRUGADO COM PAREDES ESTRUTURADAS PARA DRENAGEM - D = 900 MM</t>
  </si>
  <si>
    <t>ANCORAGEM ATIVA PARA 19 CORDOALHAS - D = 15,2 MM</t>
  </si>
  <si>
    <t>TUBO PEAD CORRUGADO COM PAREDES ESTRUTURADAS PARA DRENAGEM - D = 1.000 MM</t>
  </si>
  <si>
    <t>BENTONITA</t>
  </si>
  <si>
    <t>TUBO PEAD CORRUGADO COM PAREDES ESTRUTURADAS PARA DRENAGEM - D = 1.050 MM</t>
  </si>
  <si>
    <t>TUBO PEAD CORRUGADO COM PAREDES ESTRUTURADAS PARA DRENAGEM - D = 1.200 MM</t>
  </si>
  <si>
    <t>TUBO PEAD CORRUGADO COM PAREDES ESTRUTURADAS PARA DRENAGEM - D = 1.500 MM</t>
  </si>
  <si>
    <t>ANCORAGEM ATIVA PARA 22 CORDOALHAS - D = 15,2 MM</t>
  </si>
  <si>
    <t>ANCORAGEM ATIVA PARA 27 CORDOALHAS - D = 15,2 MM</t>
  </si>
  <si>
    <t>ANCORAGEM ATIVA PARA LAJES PARA 1 CORDOALHA - D = 12,7 MM</t>
  </si>
  <si>
    <t>ANCORAGEM ATIVA PARA LAJES PARA 2 CORDOALHAS - D = 12,7 MM</t>
  </si>
  <si>
    <t>ANCORAGEM ATIVA PARA LAJES PARA 3 CORDOALHAS - D = 12,7 MM</t>
  </si>
  <si>
    <t>ANCORAGEM ATIVA PARA LAJES PARA 4 CORDOALHAS - D = 12,7 MM</t>
  </si>
  <si>
    <t>BLOCO DE CONCRETO - L = 19 CM, A = 19 CM E C = 39 CM</t>
  </si>
  <si>
    <t>TELA METÁLICA GALVANIZADA DOBRADA EM L - C = 2,0 M, L = 0,4 M E H = 0,4 M</t>
  </si>
  <si>
    <t>EXTINTOR DE INCÊNDIO TIPO ESPUMA MECÂNICA - V = 10 L</t>
  </si>
  <si>
    <t>BARRA DE FIBRA DE VIDRO (VERGALHÃO) - D = 25,0 MM</t>
  </si>
  <si>
    <t>CORRENTE DE ELO SOLDADO EM AÇO GALVANIZADO COM ACABAMENTO POLIDO - D = 3,18 MM (1/8")</t>
  </si>
  <si>
    <t>GONZO COM ABA EM AÇO GALVANIZADO - D = 12,7 MM (1/2")</t>
  </si>
  <si>
    <t>TUBO EM AÇO GALVANIZADO - E = 1,50 MM E SEÇÃO DE 20 X 20 MM</t>
  </si>
  <si>
    <t>TUBO EM AÇO GALVANIZADO - E = 2,25 MM E D = 20 MM (3/4")</t>
  </si>
  <si>
    <t>TELA DE POLIAMIDA INDUSTRIAL - E = 0,40 MM E MALHA DE 1,6 MM</t>
  </si>
  <si>
    <t>ABRAÇADEIRA DE POLIAMIDA - E = 3,6 MM E C = 200 MM</t>
  </si>
  <si>
    <t>RODA EM AÇO E PNEU COM CÂMARA DE AR 83/203 MM (3,25"/8") PARA CARRINHO DE MÃO</t>
  </si>
  <si>
    <t>ANCORAGEM ATIVA PARA LAJES PARA 1 CORDOALHA - D = 15,2 MM</t>
  </si>
  <si>
    <t>ANCORAGEM ATIVA PARA LAJES PARA 2 CORDOALHAS - D = 15,2 MM</t>
  </si>
  <si>
    <t>ANCORAGEM ATIVA PARA LAJES PARA 3 CORDOALHAS - D = 15,2 MM</t>
  </si>
  <si>
    <t>ANCORAGEM ATIVA PARA LAJES PARA 4 CORDOALHAS - D = 15,2 MM</t>
  </si>
  <si>
    <t>PARAFUSO DE CABEÇA CHATA EM AÇO - D = 4,5 MM E BUCHA PLÁSTICA - D = 8 MM (S8)</t>
  </si>
  <si>
    <t>COROA DE BOTÕES CRUZADOS LINHA R32 - D = 43 MM (1 11/16’’)</t>
  </si>
  <si>
    <t>COROA DE BOTÕES ESFÉRICOS LINHA T38 - D = 89 MM (3 1/2")</t>
  </si>
  <si>
    <t>COROA DE BOTÕES ESFÉRICOS LINHA T45 - D = 76 MM (3")</t>
  </si>
  <si>
    <t>INSTALAÇÕES FÍSICAS PARA A CENTRAL DE PRÉ-MOLDAGEM DE DORMENTES DE CONCRETO PROTENDIDO</t>
  </si>
  <si>
    <t>ENXOFRE</t>
  </si>
  <si>
    <t>ADUBO À BASE DE NITROGÊNIO, FÓSFORO E POTÁSSIO (NPK)</t>
  </si>
  <si>
    <t>FILER CALCÁRIO</t>
  </si>
  <si>
    <t>SEMENTES PARA HIDROSSEMEADURA</t>
  </si>
  <si>
    <t>GUIA-CHAPÉU PRÉ-MOLDADA - C = 120 CM</t>
  </si>
  <si>
    <t>ADUBO ORGÂNICO COMPOSTO</t>
  </si>
  <si>
    <t>GABIÃO TIPO COLCHÃO EM LIGA DE ZINCO E ALUMÍNIO REVESTIDO COM POLÍMERO DE MALHA HEXAGONAL - E = 0,17 M</t>
  </si>
  <si>
    <t>GABIÃO TIPO CAIXA EM LIGA DE ZINCO E ALUMÍNIO DE MALHA HEXAGONAL - C = 2,00 M, L = 1,00 M E H = 0,50 M</t>
  </si>
  <si>
    <t>GABIÃO TIPO CAIXA EM LIGA DE ZINCO E ALUMÍNIO DE MALHA HEXAGONAL - C = 2,00 M, L = 1,00 M E H = 1,00 M</t>
  </si>
  <si>
    <t>GABIÃO TIPO CAIXA EM LIGA DE ZINCO E ALUMÍNIO REVESTIDO COM POLÍMERO DE MALHA HEXAGONAL - C = 2,00 M, L = 1,00 M E H = 0,50 M</t>
  </si>
  <si>
    <t>GABIÃO TIPO CAIXA EM LIGA DE ZINCO E ALUMÍNIO REVESTIDO COM POLÍMERO DE MALHA HEXAGONAL - C = 2,00 M, L = 1,00 M E H = 1,00 M</t>
  </si>
  <si>
    <t>GABIÃO TIPO SACO EM LIGA DE ZINCO E ALUMÍNIO REVESTIDO COM POLÍMERO DE MALHA HEXAGONAL - D = 0,65 M</t>
  </si>
  <si>
    <t>GABIÃO TIPO COLCHÃO EM LIGA DE ZINCO E ALUMÍNIO REVESTIDO COM POLÍMERO DE MALHA HEXAGONAL - E = 0,23 M</t>
  </si>
  <si>
    <t>GABIÃO TIPO COLCHÃO EM LIGA DE ZINCO E ALUMÍNIO REVESTIDO COM POLÍMERO DE MALHA HEXAGONAL - E = 0,30 M</t>
  </si>
  <si>
    <t>ENERGIA ELÉTRICA</t>
  </si>
  <si>
    <t>CABO DE COBRE FLEXÍVEL ANTICHAMA ISOLADO EM PVC - TENSÃO DE 450/750 V E SEÇÃO DE 16 MM²</t>
  </si>
  <si>
    <t>MISTURA GASOSA DE ARGÔNIO E DIÓXIDO DE CARBONO PARA SOLDA MIG/MAG</t>
  </si>
  <si>
    <t>TINTA À BASE DE ETIL SILICATO DE ZINCO BICOMPONENTE PARA FUNDO PREPARADOR DE PINTURA</t>
  </si>
  <si>
    <t>DILUENTE PARA TINTA À BASE DE ETIL SILICATO DE ZINCO</t>
  </si>
  <si>
    <t>CABO DE COBRE PP FLEXÍVEL ISOLADO EM PVC - TENSÃO DE 300/500 V E SEÇÃO DE 3 X 1,5 MM²</t>
  </si>
  <si>
    <t>BOMBA DE COMBUSTÍVEL INDUSTRIAL ELETRÔNICA SIMPLES</t>
  </si>
  <si>
    <t>TANQUE DE COMBUSTÍVEL AÉREO HORIZONTAL COM ESCADA PARA VISITA - CAPACIDADE DE 5.000 L</t>
  </si>
  <si>
    <t>CABO DE COBRE FLEXÍVEL ANTICHAMA ISOLADO EM PVC - TENSÃO DE 0,6/1,0 KV E SEÇÃO DE 240 MM²</t>
  </si>
  <si>
    <t>MÓDULO DE TORRE DE ELEVADOR DE CREMALHEIRA</t>
  </si>
  <si>
    <t>MÓDULO DE ANCORAGEM DE TORRE DE ELEVADOR DE CREMALHEIRA</t>
  </si>
  <si>
    <t>CABO DE COBRE FLEXÍVEL ANTICHAMA ISOLADO EM PVC - TENSÃO DE 0,6/1,0 KV E SEÇÃO DE 50 MM²</t>
  </si>
  <si>
    <t>CAIBRO DE PINHO - L = 7,5 CM E E = 7,5 CM</t>
  </si>
  <si>
    <t>PONTALETE PARA ESCORAMENTO - D = 15 CM</t>
  </si>
  <si>
    <t>TÁBUA - E = 2,5 CM E L = 30 CM</t>
  </si>
  <si>
    <t>TÁBUA - E = 2,5 CM E L = 15 CM</t>
  </si>
  <si>
    <t>TÁBUA - E = 2,5 CM E L = 10 CM</t>
  </si>
  <si>
    <t>ESTRUTURA MODULAR COM 2 BANHEIROS - L = 2,44 M E C = 6,06 M (1 TEU)</t>
  </si>
  <si>
    <t>ESTRUTURA MODULAR COM JANELA - L = 2,44 M E C = 6,06 M (1 TEU)</t>
  </si>
  <si>
    <t>ESTRUTURA MODULAR COM JANELA - L = 4,88 M E C = 6,06 M (1 TEU DUPLO)</t>
  </si>
  <si>
    <t>ESTRUTURA MODULAR COM JANELA E 2 BANHEIROS - L = 4,88 M E C = 6,06 M (1 TEU DUPLO)</t>
  </si>
  <si>
    <t>ESTRUTURA MODULAR COM REVESTIMENTO TÉRMICO, JANELA E BANHEIRO - L = 2,44 M E C = 6,06 M (1 TEU)</t>
  </si>
  <si>
    <t>ESTRUTURA MODULAR COM REVESTIMENTO TÉRMICO, JANELA E BANHEIRO - L = 2,44 M E C = 12,19 M (2 TEU)</t>
  </si>
  <si>
    <t>ESTRUTURA MODULAR COM 3 JANELAS PARA GUARITA - L = 2,44 M E C = 3,05 M (1/2 TEU)</t>
  </si>
  <si>
    <t>PONTALETE PARA ESCORAMENTO - D = 10 CM</t>
  </si>
  <si>
    <t>PEÇA DE MADEIRA - L = 7,5 CM E E = 2,5 CM</t>
  </si>
  <si>
    <t xml:space="preserve">FILTRO DE ASPIRAÇÃO DE AR EXTERNO COM CAPACIDADE 3,58 L/S PARA COMPRESSOR DE AR RESPIRÁVEL </t>
  </si>
  <si>
    <t xml:space="preserve">FILTRO DE PURIFICAÇÃO DE AR COMPRIMIDO COM CAPACIDADE DE 35 MPA PARA COMPRESSOR DE AR RESPIRÁVEL </t>
  </si>
  <si>
    <t>DISCO DE AÇO PARA BOMBA DE PROJEÇÃO VIA SECA</t>
  </si>
  <si>
    <t>DISCO DE AÇO PARA BOMBA DE PROJEÇÃO VIA ÚMIDA</t>
  </si>
  <si>
    <t>DISCO DE BORRACHA PARA BOMBA DE PROJEÇÃO VIA SECA</t>
  </si>
  <si>
    <t>DISCO DE BORRACHA PARA BOMBA DE PROJEÇÃO VIA ÚMIDA</t>
  </si>
  <si>
    <t>BICO PARA BOMBA DE PROJEÇÃO</t>
  </si>
  <si>
    <t>MANGOTE PARA BOMBA DE PROJEÇÃO</t>
  </si>
  <si>
    <t>PERFIL CARTOLA EM AÇO CARBONO SAE 1010/1020 GALVANIZADO - 50 X 70 X 3 MM - ABA 20 MM</t>
  </si>
  <si>
    <t>CANTONEIRA EM FERRO DE ABAS IGUAIS - L = 25,4 MM E E = 4,76 MM</t>
  </si>
  <si>
    <t>CANTONEIRA EM AÇO ASTM A36 GALVANIZADO</t>
  </si>
  <si>
    <t>CHAPA DE ALUMÍNIO - E = 1,5 MM</t>
  </si>
  <si>
    <t>CHUMBADOR DE EXPANSÃO CONTROLADA POR TORQUE EM AÇO ZINCADO PARA CONCRETO - D = 12,5 MM</t>
  </si>
  <si>
    <t>CHUMBADOR DE EXPANSÃO CONTROLADA POR TORQUE EM AÇO ZINCADO PARA CONCRETO - D = 6,3 MM</t>
  </si>
  <si>
    <t>CHUMBADOR DE EXPANSÃO CONTROLADA POR TORQUE EM AÇO ZINCADO PARA CONCRETO - D = 20,0 MM</t>
  </si>
  <si>
    <t>CHUMBADOR DE EXPANSÃO CONTROLADA POR TORQUE EM AÇO ZINCADO PARA CONCRETO - D = 10,0 MM</t>
  </si>
  <si>
    <t>CHUMBADOR DE EXPANSÃO CONTROLADA POR TORQUE EM AÇO ZINCADO PARA CONCRETO - D = 16,0 MM</t>
  </si>
  <si>
    <t>CHUMBADOR DE EXPANSÃO CONTROLADA POR TORQUE EM AÇO ZINCADO PARA CONCRETO - D = 25,0 MM</t>
  </si>
  <si>
    <t>CORDOALHA NUA TIPO CP 190 RB - D = 12,7 MM</t>
  </si>
  <si>
    <t>CORDOALHA NUA TIPO CP 190 RB - D = 15,2 MM</t>
  </si>
  <si>
    <t>PERFIL DE ALUMÍNIO TIPO L421 PARA PLACA DE SINALIZAÇÃO - SEÇÃO DE 33 X 40 MM</t>
  </si>
  <si>
    <t>TIRANTE DE BARRA DE AÇO - TENSÃO DE ESCOAMENTO = 950 MPA, TENSÃO DE RUPTURA = 1.050 MPA E D = 32 MM</t>
  </si>
  <si>
    <t>COMPENSADO PLASTIFICADO - E = 10 MM</t>
  </si>
  <si>
    <t>COMPENSADO PLASTIFICADO - E = 12 MM</t>
  </si>
  <si>
    <t>COMPENSADO RESINADO - E = 10 MM</t>
  </si>
  <si>
    <t>COMPENSADO RESINADO - E = 12 MM</t>
  </si>
  <si>
    <t>COMPENSADO DE VIROLA - E = 6 MM</t>
  </si>
  <si>
    <t>CONCRETO USINADO - FCK = 20 MPA (COMERCIAL)</t>
  </si>
  <si>
    <t>CONCRETO USINADO - FCK = 25 MPA (COMERCIAL)</t>
  </si>
  <si>
    <t>CONCRETO USINADO - FCK = 30 MPA (COMERCIAL)</t>
  </si>
  <si>
    <t>CONCRETO USINADO - FCK = 35 MPA (COMERCIAL)</t>
  </si>
  <si>
    <t>COMPENSADO PLASTIFICADO - E = 14 MM</t>
  </si>
  <si>
    <t>BROCA DE WIDIA - D = 6,5 MM E C = 100 MM</t>
  </si>
  <si>
    <t>BROCA DE WIDIA - D = 8 MM E C = 120 MM</t>
  </si>
  <si>
    <t>ABRASIVO TIPO GRANALHA DE AÇO</t>
  </si>
  <si>
    <t>BICO VENTURI LONGO - D = 7,9 MM (5/16")</t>
  </si>
  <si>
    <t>LAMINADO ELASTOPLÁSTICO - E = 1,5 MM</t>
  </si>
  <si>
    <t>ESCORA TUBULAR GALVANIZADA REGULÁVEL TELESCÓPICA PARA TUNNEL LINER - L = 2,42 A 4,00 M E CAPACIDADE DE 1.750 A 625 KG</t>
  </si>
  <si>
    <t>ESCORA TUBULAR GALVANIZADA REGULÁVEL - L = 3,00 A 4,50 M E CAPACIDADE DE 2.100 A 750 KG</t>
  </si>
  <si>
    <t>ESCORA TUBULAR GALVANIZADA REGULÁVEL - L = 2,00 A 3,10 M E CAPACIDADE DE 3.200 A 1.500 KG</t>
  </si>
  <si>
    <t>QUADRO TUBULAR CONTRAVENTADO COM ACESSÓRIOS - C = 1,00 M, L = 1,00 M E H = 1,25 M</t>
  </si>
  <si>
    <t>SAPATA AJUSTÁVEL PARA ANDAIME - BASE QUADRADA DE 15 X 15 CM</t>
  </si>
  <si>
    <t>ESCADA METÁLICA TIPO MARINHEIRO PARA ANDAIME</t>
  </si>
  <si>
    <t>QUADRO TUBULAR CONTRAVENTADO PARA ANDAIME - H = 100 CM E L = 100 CM</t>
  </si>
  <si>
    <t>QUADRO TUBULAR CONTRAVENTADO PARA ANDAIME - H = 100 CM E L = 150 CM</t>
  </si>
  <si>
    <t>QUADRO TUBULAR CONTRAVENTADO PARA ANDAIME - H = 100 CM E L = 200 CM</t>
  </si>
  <si>
    <t>DIAGONAL TUBULAR PARA ANDAIME - C = 141 CM</t>
  </si>
  <si>
    <t>DIAGONAL TUBULAR PARA ANDAIME - C = 212 CM</t>
  </si>
  <si>
    <t>DIAGONAL TUBULAR PARA ANDAIME - C = 283 CM</t>
  </si>
  <si>
    <t>PLATAFORMA METÁLICA DE PISO PARA ANDAIME - C = 100 E L = 33 CM</t>
  </si>
  <si>
    <t>PLATAFORMA METÁLICA DE PISO PARA ANDAIME - C = 150 E L = 37 CM</t>
  </si>
  <si>
    <t>PLATAFORMA METÁLICA DE PISO PARA ANDAIME - C = 200 E L = 33 CM</t>
  </si>
  <si>
    <t>QUADRO TUBULAR TIPO GUARDA-CORPO PARA ANDAIME - H = 120 CM E L = 100 CM</t>
  </si>
  <si>
    <t>QUADRO TUBULAR TIPO GUARDA-CORPO COM ACESSÓRIOS PARA ANDAIME - H = 120 CM E L = 150 CM</t>
  </si>
  <si>
    <t>QUADRO TUBULAR TIPO GUARDA-CORPO COM ACESSÓRIOS PARA ANDAIME - H = 120 CM E L = 200 CM</t>
  </si>
  <si>
    <t>ABRAÇADEIRA GIRATÓRIA EM AÇO GALVANIZADO PARA ESCADA MULTIDIRECIONAL - D = 48 MM</t>
  </si>
  <si>
    <t>TUBO EM AÇO GALVANIZADO PARA ESCADA MULTIDIRECIONAL - C = 100 CM</t>
  </si>
  <si>
    <t>PEÇA BASE EM AÇO GALVANIZADO PARA ESCADA MULTIDIRECIONAL - C = 33 CM</t>
  </si>
  <si>
    <t>POSTE VERTICAL EM AÇO GALVANIZADO PARA ESCADA MULTIDIRECIONAL - C = 100 CM</t>
  </si>
  <si>
    <t>POSTE VERTICAL EM AÇO GALVANIZADO PARA ESCADA MULTIDIRECIONAL - C = 200 CM</t>
  </si>
  <si>
    <t>TRAVESSA EM AÇO GALVANIZADO PARA ESCADA MULTIDIRECIONAL - C = 75 CM</t>
  </si>
  <si>
    <t>TRAVESSA EM AÇO GALVANIZADO PARA ESCADA MULTIDIRECIONAL - C = 150 CM</t>
  </si>
  <si>
    <t>TRAVESSA EM AÇO GALVANIZADO PARA ESCADA MULTIDIRECIONAL - C = 250 CM</t>
  </si>
  <si>
    <t>DIAGONAL EM AÇO GALVANIZADO PARA ESCADA MULTIDIRECIONAL - C = 150 CM PARA MÓDULOS DE H = 200 CM</t>
  </si>
  <si>
    <t>DIAGONAL EM AÇO GALVANIZADO PARA ESCADA MULTIDIRECIONAL - C = 250 CM PARA MÓDULOS DE H = 200 CM</t>
  </si>
  <si>
    <t>PISO EM AÇO GALVANIZADO PARA ESCADA MULTIDIRECIONAL - L = 32 CM E C = 150 CM</t>
  </si>
  <si>
    <t>ESCADA DE ALUMÍNIO PARA ESCADA MULTIDIRECIONAL - H = 200 CM E C = 250 CM</t>
  </si>
  <si>
    <t>CORRIMÃO EXTERNO EM ALUMÍNIO PARA ESCADA MULTIDIRECIONAL - C = 250 CM</t>
  </si>
  <si>
    <t>CORRIMÃO INTERNO EM ALUMÍNIO PARA ESCADA MULTIDIRECIONAL - C = 250 CM</t>
  </si>
  <si>
    <t>CONEXÃO TUBULAR EM AÇO GALVANIZADO COM SEMIABRAÇADEIRA PARA TRAVESSAS - C = 30 CM E D = 48,3 MM</t>
  </si>
  <si>
    <t>PONTEIRO PARA MARTELETE - D = 32 MM E C = 1,00 M</t>
  </si>
  <si>
    <t>PONTEIRO PARA ROMPEDOR HIDRÁULICO DE 1.700 KG</t>
  </si>
  <si>
    <t>PONTEIRO PARA ROMPEDOR HIDRÁULICO DE 520 KG</t>
  </si>
  <si>
    <t>CONCRETO USINADO - FCTM,K = 4,5 MPA (COMERCIAL)</t>
  </si>
  <si>
    <t>BICO PARA CORTE A PLASMA CNC - 130A</t>
  </si>
  <si>
    <t>BOCAL PARA CORTE A PLASMA CNC - 130A</t>
  </si>
  <si>
    <t>CAPA DO BICO PARA CORTE A PLASMA CNC - 130A</t>
  </si>
  <si>
    <t>CAPA DO BOCAL PARA CORTE A PLASMA CNC - 130A</t>
  </si>
  <si>
    <t>DISTRIBUIDOR DE GÁS PARA CORTE A PLASMA CNC - 130A</t>
  </si>
  <si>
    <t>ELETRODO PARA CORTE A PLASMA CNC - 130A</t>
  </si>
  <si>
    <t>TUBO DE ÁGUA PARA CORTE A PLASMA CNC - 130A</t>
  </si>
  <si>
    <t>ESTACA PRÉ-MOLDADA DE CONCRETO PROTENDIDO COM COMPRESSÃO ADMISSÍVEL DE 100 T</t>
  </si>
  <si>
    <t>ESTACA PRÉ-MOLDADA DE CONCRETO PROTENDIDO COM COMPRESSÃO ADMISSÍVEL DE 25 T</t>
  </si>
  <si>
    <t>ESTACA PRÉ-MOLDADA DE CONCRETO PROTENDIDO COM COMPRESSÃO ADMISSÍVEL DE 35 T</t>
  </si>
  <si>
    <t>ESTACA PRÉ-MOLDADA DE CONCRETO PROTENDIDO COM COMPRESSÃO ADMISSÍVEL DE 60 T</t>
  </si>
  <si>
    <t>ESTACA PRÉ-MOLDADA DE CONCRETO PROTENDIDO COM COMPRESSÃO ADMISSÍVEL DE 75 T</t>
  </si>
  <si>
    <t>MARTELO DE FUNDO DTH - DN = 76 MM (3")</t>
  </si>
  <si>
    <t>MARTELO DE FUNDO DTH - DN = 127 MM (5")</t>
  </si>
  <si>
    <t>MARTELO DE FUNDO DTH - DN = 152 MM (6")</t>
  </si>
  <si>
    <t>MARTELO DE FUNDO DTH - DN = 203 MM (8")</t>
  </si>
  <si>
    <t>ESTACA PRÉ-MOLDADA DE CONCRETO ARMADO CENTRIFUGADO COM COMPRESSÃO ADMISSÍVEL DE 55 T</t>
  </si>
  <si>
    <t>ESTACA PRÉ-MOLDADA DE CONCRETO ARMADO CENTRIFUGADO COM COMPRESSÃO ADMISSÍVEL DE 80 T</t>
  </si>
  <si>
    <t>AÇO EM PERFIS ASTM A36</t>
  </si>
  <si>
    <t>ESTACA PRÉ-MOLDADA DE CONCRETO ARMADO CENTRIFUGADO COM COMPRESSÃO ADMISSÍVEL DE 100 T</t>
  </si>
  <si>
    <t>CINTA COM CERDAS DE AÇO</t>
  </si>
  <si>
    <t>TINTA DE ACABAMENTO POLIURETANO ACRÍLICO ALIFÁTICO BRILHANTE BICOMPONENTE</t>
  </si>
  <si>
    <t>TINTA SELANTE EPÓXI VINÍLICO BICOMPONENTE CURADA COM POLIAMIDA</t>
  </si>
  <si>
    <t>TINTA ANTI-INCRUSTANTE LIVRE DE ESTANHO</t>
  </si>
  <si>
    <t>DILUENTE EPÓXI</t>
  </si>
  <si>
    <t>TINTA ANTICORROSIVA ZARCÃO PARA FUNDO PREPARADOR DE PINTURA</t>
  </si>
  <si>
    <t>ESTACA PRÉ-MOLDADA DE CONCRETO ARMADO CENTRIFUGADO COM COMPRESSÃO ADMISSÍVEL DE 125 T</t>
  </si>
  <si>
    <t>FIXADOR DE CAL PARA PINTURA</t>
  </si>
  <si>
    <t>ESTACA PRÉ-MOLDADA DE CONCRETO ARMADO CENTRIFUGADO COM COMPRESSÃO ADMISSÍVEL DE 170 T</t>
  </si>
  <si>
    <t>GRAMA TIPO BATATAIS</t>
  </si>
  <si>
    <t>GRAMPO EM AÇO GALVANIZADO PARA CERCA - C = 25,4 MM E E = 3,76 MM (1" X 9 BWG)</t>
  </si>
  <si>
    <t>ESTACA PRÉ-MOLDADA DE CONCRETO ARMADO CENTRIFUGADO COM COMPRESSÃO ADMISSÍVEL DE 230 T</t>
  </si>
  <si>
    <t>ESTACA PRÉ-MOLDADA DE CONCRETO ARMADO CENTRIFUGADO COM COMPRESSÃO ADMISSÍVEL DE 300 T</t>
  </si>
  <si>
    <t>SINALIZADOR A LED COM BATERIA</t>
  </si>
  <si>
    <t>CAVALETE EM POLIETILENO ZEBRADO COM FAIXA REFLETIVA</t>
  </si>
  <si>
    <t>PERFIL DE ALUMÍNIO TIPO L463 PARA PLACA DE SINALIZAÇÃO - SEÇÃO DE 50 X 50 MM</t>
  </si>
  <si>
    <t>MASSA ASFÁLTICA COMERCIAL - CAPA DE ROLAMENTO</t>
  </si>
  <si>
    <t>MASSA ASFÁLTICA COMERCIAL - BINDER</t>
  </si>
  <si>
    <t>PLACA DE POLIESTIRENO EXPANDIDO (EPS)</t>
  </si>
  <si>
    <t>SUPORTE EM AÇO-CARBONO GALVANIZADO TIPO PERFIL C PARA PLACA DE SINALIZAÇÃO</t>
  </si>
  <si>
    <t>CONJUNTO PARA FIXAÇÃO DE PLACAS EM AÇO GALVANIZADO COMPOSTO POR BARRA CHATA, ABRAÇADEIRA, PARAFUSOS, PORCAS E ARRUELAS</t>
  </si>
  <si>
    <t>SEMIPÓRTICO METÁLICO PARA VÃO DE 8,3 M E VENTO DE 35 M/S</t>
  </si>
  <si>
    <t>APOIO DE NEOPRENE FRETADO</t>
  </si>
  <si>
    <t>CABO DE AÇO - D = 12,70 MM (1/2")</t>
  </si>
  <si>
    <t>SEMIPÓRTICO DUPLO METÁLICO PARA VÃO DE 2 X 8,3 M E VENTO DE 35 M/S</t>
  </si>
  <si>
    <t>CABO DE AÇO - D = 6,35 MM (1/4")</t>
  </si>
  <si>
    <t>CABO DE AÇO - D = 52,00 MM (2")</t>
  </si>
  <si>
    <t>SAPATILHA EM AÇO INOX - D = 6,35 MM (1/4")</t>
  </si>
  <si>
    <t>SEMIPÓRTICO METÁLICO PARA VÃO DE 8,3 M E VENTO DE 40 M/S</t>
  </si>
  <si>
    <t>SEMIPÓRTICO DUPLO METÁLICO PARA VÃO DE 2 X 8,3 M E VENTO DE 40 M/S</t>
  </si>
  <si>
    <t>PÓRTICO METÁLICO PARA VÃO DE 15,9 M E VENTO DE 40 M/S</t>
  </si>
  <si>
    <t>SEMIPÓRTICO METÁLICO PARA VÃO DE 8,3 M E VENTO DE 45 M/S</t>
  </si>
  <si>
    <t>CORDA DE SISAL - D = 12,0 MM</t>
  </si>
  <si>
    <t>GRAMPO LEVE EM AÇO-CARBONO PARA CABO DE AÇO - D = 6,3 MM (1/4")</t>
  </si>
  <si>
    <t>POSTE DE CONCRETO - CARGA NOMINAL DE 800 DAN, H = 15 M E D = 520 MM</t>
  </si>
  <si>
    <t>SEMIPÓRTICO DUPLO METÁLICO PARA VÃO DE 2 X 8,3 M E VENTO DE 45 M/S</t>
  </si>
  <si>
    <t>PÓRTICO METÁLICO PARA VÃO DE 15,9 M E VENTO DE 45 M/S</t>
  </si>
  <si>
    <t>LÂMPADA FLUORESCENTE COMPACTA ELETRÔNICA - POTÊNCIA DE 20 W</t>
  </si>
  <si>
    <t>MANTA ASFÁLTICA NÃO-TECIDO EM POLIÉSTER - E = 3 MM</t>
  </si>
  <si>
    <t>MANTA ASFÁLTICA NÃO-TECIDO EM POLIÉSTER - E = 4 MM</t>
  </si>
  <si>
    <t>LIXA PARA FERRO Nº 150</t>
  </si>
  <si>
    <t>ESTACA PRANCHA METÁLICA</t>
  </si>
  <si>
    <t>PARAFUSO DE CABEÇA SEXTAVADA EM AÇO GALVANIZADO COM PORCA E ARRUELA DE PRESSÃO - D = 6,35 MM (1/4")</t>
  </si>
  <si>
    <t>AÇO EM PERFIS ASTM A572 GRAU 50</t>
  </si>
  <si>
    <t>PARAFUSO DE CABEÇA SEXTAVADA EM AÇO GALVANIZADO COM PORCA E ARRUELA DE PRESSÃO - D = 9,525 MM (3/8")</t>
  </si>
  <si>
    <t>ARRUELA LISA EM AÇO ASTM F436 PARA PARAFUSO - D = 12,7 MM</t>
  </si>
  <si>
    <t>ARRUELA LISA EM AÇO ASTM F436 PARA PARAFUSO - D = 16,0 MM</t>
  </si>
  <si>
    <t>ARRUELA LISA EM AÇO ASTM F436 PARA PARAFUSO - D = 20,0 MM</t>
  </si>
  <si>
    <t>PARAFUSO DE CABEÇA SEXTAVADA EM AÇO ASTM A325 DE ALTA RESISTÊNCIA COM ROSCA PARCIAL - D = 12,7 MM E C = 38,10 MM</t>
  </si>
  <si>
    <t>PARAFUSO DE CABEÇA SEXTAVADA EM AÇO ASTM A325 DE ALTA RESISTÊNCIA COM ROSCA PARCIAL - D = 12,7 MM E C = 44,45 MM</t>
  </si>
  <si>
    <t>PARAFUSO DE CABEÇA SEXTAVADA EM AÇO ASTM A325 DE ALTA RESISTÊNCIA COM ROSCA PARCIAL - D = 12,7 MM E C = 50,80 MM</t>
  </si>
  <si>
    <t>PARAFUSO DE CABEÇA SEXTAVADA EM AÇO ASTM A325 DE ALTA RESISTÊNCIA COM ROSCA PARCIAL - D = 12,7 MM E C = 57,15 MM</t>
  </si>
  <si>
    <t>PARAFUSO DE CABEÇA SEXTAVADA EM AÇO ASTM A325 DE ALTA RESISTÊNCIA COM ROSCA PARCIAL - D = 16 MM E C = 44,45 MM</t>
  </si>
  <si>
    <t>PARAFUSO DE CABEÇA SEXTAVADA EM AÇO ASTM A325 DE ALTA RESISTÊNCIA COM ROSCA PARCIAL - D = 16 MM E C = 50,80 MM</t>
  </si>
  <si>
    <t>PARAFUSO DE CABEÇA SEXTAVADA EM AÇO ASTM A325 DE ALTA RESISTÊNCIA COM ROSCA PARCIAL - D = 16 MM E C = 63,50 MM</t>
  </si>
  <si>
    <t>PARAFUSO DE CABEÇA SEXTAVADA EM AÇO ASTM A325 DE ALTA RESISTÊNCIA COM ROSCA PARCIAL - D = 20 MM E C = 50,80 MM</t>
  </si>
  <si>
    <t>PARAFUSO DE CABEÇA SEXTAVADA EM AÇO ASTM A325 DE ALTA RESISTÊNCIA COM ROSCA PARCIAL - D = 20 MM E C = 57,15 MM</t>
  </si>
  <si>
    <t>PARAFUSO DE CABEÇA SEXTAVADA EM AÇO ASTM A325 DE ALTA RESISTÊNCIA COM ROSCA PARCIAL - D = 20 MM E C = 63,50 MM</t>
  </si>
  <si>
    <t>PARAFUSO DE CABEÇA SEXTAVADA EM AÇO ASTM A325 DE ALTA RESISTÊNCIA COM ROSCA PARCIAL - D = 20 MM E C = 76,20 MM</t>
  </si>
  <si>
    <t>TUBO EM AÇO GALVANIZADO - E = 2,00 MM E D = 50,80 MM (2")</t>
  </si>
  <si>
    <t>TUBO EM AÇO GALVANIZADO - E = 3,00 MM E SEÇÃO DE 80 X 80 MM</t>
  </si>
  <si>
    <t>AÇO EM PERFIS ASTM A572 GRAU 50 PERFURADO</t>
  </si>
  <si>
    <t>PORCA SEXTAVADA PESADA EM AÇO ASTM A194 GRAU 2H PARA PARAFUSO - D = 12,7 MM</t>
  </si>
  <si>
    <t>PORCA SEXTAVADA PESADA EM AÇO ASTM A194 GRAU 2H PARA PARAFUSO - D = 16 MM</t>
  </si>
  <si>
    <t>PORCA SEXTAVADA PESADA EM AÇO ASTM A194 GRAU 2H PARA PARAFUSO - D = 20 MM</t>
  </si>
  <si>
    <t>STEEL DECK EM AÇO GALVANIZADO ASTM A653 GRAU 40</t>
  </si>
  <si>
    <t>CHAPA DE AÇO ASTM A572 GRAU 50 CORTADA E PERFURADA</t>
  </si>
  <si>
    <t>SUPORTE EM AÇO-CARBONO PARA CORRIMÃO DE GUARDA-CORPO METÁLICO</t>
  </si>
  <si>
    <t>FLUIDO DE RESFRIAMENTO PARA USINAGEM DE METAIS</t>
  </si>
  <si>
    <t>MADEIRA ESTRUTURAL DE EUCALIPTO</t>
  </si>
  <si>
    <t>TELA EM AÇO CA 60 SOLDADA NERVURADA</t>
  </si>
  <si>
    <t>TELA EM AÇO GALVANIZADO PARA ALAMBRADO - E = 1,64 MM (BWG 16) E MALHA DE 50 MM</t>
  </si>
  <si>
    <t>TELA EM AÇO GALVANIZADO PARA PASSARELAS RODOVIÁRIAS - E = 2,75 MM E MALHA DE 50 MM</t>
  </si>
  <si>
    <t>MANTA DE PVC REFORÇADA COM TELA DE POLIÉSTER - E = 1,2 MM</t>
  </si>
  <si>
    <t>MANTA DE PVC REFORÇADA COM TELA DE POLIÉSTER - E = 1,5 MM</t>
  </si>
  <si>
    <t>MASSA PARA VIDRO</t>
  </si>
  <si>
    <t>CERA DE PROTEÇÃO PARA ANCORAGEM DE ESTAIS</t>
  </si>
  <si>
    <t>PARAFUSO DE CABEÇA SEXTAVADA EM AÇO INOX - D = 12,7 MM (1/2") E C = 127,0 MM (5")</t>
  </si>
  <si>
    <t>PARAFUSO DE CABEÇA SEXTAVADA EM AÇO GALVANIZADO TIPO AUTOATARRACHANTE COM ARRUELA DE VEDAÇÃO - D = 6,3 MM E C = 19 MM</t>
  </si>
  <si>
    <t>PEDRISCO</t>
  </si>
  <si>
    <t>CRUZETA DE MADEIRA PARA POSTE - H = 240 CM</t>
  </si>
  <si>
    <t>SELANTE ELÁSTICO À BASE DE POLIURETANO</t>
  </si>
  <si>
    <t>CORDÃO DE POLIETILENO EXPANDIDO DE BAIXA DENSIDADE - D = 15,0 MM</t>
  </si>
  <si>
    <t>JUNTA DE DILATAÇÃO EM ELASTÔMERO E PERFIL VV - L = 20 MM E H = 40 MM</t>
  </si>
  <si>
    <t>JUNTA DE DILATAÇÃO EM ELASTÔMERO E PERFIL VV - L = 25 MM E H = 50 MM</t>
  </si>
  <si>
    <t>JUNTA DE DILATAÇÃO EM ELASTÔMERO E PERFIL VV - L = 35 MM E H = 60 MM</t>
  </si>
  <si>
    <t>ADESIVO ESTRUTURAL À BASE DE RESINA EPÓXI BICOMPONENTE TIPO ADE-52 OU SIMILAR</t>
  </si>
  <si>
    <t>JUNTA DE DILATAÇÃO EM ELASTÔMERO E PERFIL VV - L = 40 MM E H = 70 MM</t>
  </si>
  <si>
    <t>JUNTA DE DILATAÇÃO EM ELASTÔMERO E PERFIL VV - L = 50 MM E H = 80 MM</t>
  </si>
  <si>
    <t>ARAME LISO EM AÇO GALVANIZADO - D = 1,65 MM (16 BWG)</t>
  </si>
  <si>
    <t>PÓRTICO METÁLICO PARA VÃO DE 15,9 M E VENTO DE 35 M/S</t>
  </si>
  <si>
    <t>PROJETOR EXTERNO EM ALUMÍNIO FUNDIDO PARA LÂMPADA DE ATÉ 2.000 W</t>
  </si>
  <si>
    <t>COROA DIAMANTADA - D = 15,87 MM (5/8")</t>
  </si>
  <si>
    <t>COROA DIAMANTADA - D = 19,50 MM (3/4")</t>
  </si>
  <si>
    <t>COROA DIAMANTADA - D = 25,40 MM (1")</t>
  </si>
  <si>
    <t>BARRA EM AÇO SAE 1010/1020 ROSCADA - D = 9,5 MM (3/8")</t>
  </si>
  <si>
    <t>ROLLER BIT - TOOTH CUTTER - SÉRIE 8 - D = 700 MM</t>
  </si>
  <si>
    <t>ROLLER BIT - TOOTH CUTTER - SÉRIE 8 - D = 800 MM</t>
  </si>
  <si>
    <t>ROLLER BIT - TOOTH CUTTER - SÉRIE 8 - D = 900 MM</t>
  </si>
  <si>
    <t>ROLLER BIT - TOOTH CUTTER - SÉRIE 8 - D = 1.000 MM</t>
  </si>
  <si>
    <t>ROLLER BIT - TOOTH CUTTER - SÉRIE 8 - D = 1.100 MM</t>
  </si>
  <si>
    <t>ROLLER BIT - TOOTH CUTTER - SÉRIE 8 - D = 1.200 MM</t>
  </si>
  <si>
    <t>ROLLER BIT - TOOTH CUTTER - SÉRIE 8 - D = 1.300 MM</t>
  </si>
  <si>
    <t>ROLLER BIT - TOOTH CUTTER - SÉRIE 13 - D = 1.400 MM</t>
  </si>
  <si>
    <t>ROLLER BIT - TOOTH CUTTER - SÉRIE 13 - D = 1.500 MM</t>
  </si>
  <si>
    <t>ROLLER BIT - TOOTH CUTTER - SÉRIE 13 - D = 1.600 MM</t>
  </si>
  <si>
    <t>ROLLER BIT - TOOTH CUTTER - SÉRIE 13 - D = 1.700 MM</t>
  </si>
  <si>
    <t>ROLLER BIT - TOOTH CUTTER - SÉRIE 13 - D = 1.800 MM</t>
  </si>
  <si>
    <t>ROLLER BIT - TOOTH CUTTER - CANTILEVER - D = 600 MM</t>
  </si>
  <si>
    <t>ROLLER BIT - TCI BUTTON CUTTER - CANTILEVER - D = 600 MM</t>
  </si>
  <si>
    <t>ROLLER BIT - TCI BUTTON CUTTER - SÉRIE 8 - D = 700 MM</t>
  </si>
  <si>
    <t>ROLLER BIT - TCI BUTTON CUTTER - SÉRIE 8 - D = 800 MM</t>
  </si>
  <si>
    <t>ROLLER BIT - TCI BUTTON CUTTER - SÉRIE 8 - D = 900 MM</t>
  </si>
  <si>
    <t>ROLLER BIT - TCI BUTTON CUTTER - SÉRIE 8 - D = 1.000 MM</t>
  </si>
  <si>
    <t>ROLLER BIT - TCI BUTTON CUTTER - SÉRIE 8 - D = 1.100 MM</t>
  </si>
  <si>
    <t>ROLLER BIT - TCI BUTTON CUTTER - SÉRIE 8 - D = 1.200 MM</t>
  </si>
  <si>
    <t>ROLLER BIT - TCI BUTTON CUTTER - SÉRIE 8 - D = 1.300 MM</t>
  </si>
  <si>
    <t>ROLLER BIT - TCI BUTTON CUTTER - SÉRIE 13 - D = 1.400 MM</t>
  </si>
  <si>
    <t>ROLLER BIT - TCI BUTTON CUTTER - SÉRIE 13 - D = 1.500 MM</t>
  </si>
  <si>
    <t>ROLLER BIT - TCI BUTTON CUTTER - SÉRIE 13 - D = 1.600 MM</t>
  </si>
  <si>
    <t>ROLLER BIT - TCI BUTTON CUTTER - SÉRIE 13 - D = 1.700 MM</t>
  </si>
  <si>
    <t>ROLLER BIT - TCI BUTTON CUTTER - SÉRIE 13 - D = 1.800 MM</t>
  </si>
  <si>
    <t>RIPA DE MADEIRA - E = 4,0 CM E L = 1,5 CM</t>
  </si>
  <si>
    <t>SÉRIE DE BROCAS INTEGRAIS S11</t>
  </si>
  <si>
    <t>PARAFUSO DE CABEÇA SEXTAVADA EM AÇO GALVANIZADO - D = 15,875 MM (5/8") E C = 101,600 MM (4")</t>
  </si>
  <si>
    <t>MUDA DE ÁRVORE ORNAMENTAL COM ALTURA DE 2,00 A 3,00 M</t>
  </si>
  <si>
    <t>MUDA DE ÁRVORE ORNAMENTAL COM ALTURA DE 1,00 A 2,00 M</t>
  </si>
  <si>
    <t>MUDA DE ÁRVORE ORNAMENTAL COM ALTURA ATÉ 1,00 M</t>
  </si>
  <si>
    <t>SARRAFO EM MADEIRA DE TERCEIRA - E = 2,5 CM E L = 5 CM</t>
  </si>
  <si>
    <t>MUDA DE ÁRVORE FRUTÍFERA COM ALTURA DE 2,00 A 3,00 M</t>
  </si>
  <si>
    <t>MUDA DE ÁRVORE FRUTÍFERA COM ALTURA DE 1,00 A 2,00 M</t>
  </si>
  <si>
    <t>MUDA DE ÁRVORE FRUTÍFERA COM ALTURA ATÉ 1,00 M</t>
  </si>
  <si>
    <t>TAPETE DE FLORÍFERAS COM ALTURA ATÉ 0,50 M</t>
  </si>
  <si>
    <t>HERBICIDA GLIFOSATO PARA APLICAÇÃO LOCALIZADA</t>
  </si>
  <si>
    <t>DESENGRAXANTE LÍQUIDO BIODEGRADÁVEL</t>
  </si>
  <si>
    <t>CHAPA FINA EM AÇO GALVANIZADO</t>
  </si>
  <si>
    <t>PINGADEIRA DE ELASTÔMERO COM ABA INCLINADA - L = 40 MM E H = 40 MM</t>
  </si>
  <si>
    <t>SELADOR ACRÍLICO PARA PINTURA</t>
  </si>
  <si>
    <t>ADITIVO LÁTEX DE POLÍMERO SBR PARA CONCRETO E ARGAMASSA</t>
  </si>
  <si>
    <t>CHAPA FINA EM AÇO ASTM A36</t>
  </si>
  <si>
    <t>TRELIÇA NERVURADA ELETROSSOLDADA EM AÇO CA 60</t>
  </si>
  <si>
    <t>CHAPA GROSSA EM AÇO ASTM A36</t>
  </si>
  <si>
    <t>ARGAMASSA POLIMÉRICA MONOCOMPONENTE PARA REPAROS ESTRUTURAIS</t>
  </si>
  <si>
    <t>AREIA GROSSA LAVADA</t>
  </si>
  <si>
    <t>TUBO EM AÇO-CARBONO COM FUNIL CÔNICO TREMONHA PARA LANÇAMENTO DE CONCRETO</t>
  </si>
  <si>
    <t>ADESIVO ESTRUTURAL À BASE DE RESINA EPÓXI DE MÉDIA VISCOSIDADE</t>
  </si>
  <si>
    <t>CORDOALHA TIPO CP 177 RB PARA ESTAIS - D = 15,7 MM</t>
  </si>
  <si>
    <t>ADESIVO ESTRUTURAL À BASE DE RESINA EPÓXI DE BAIXA VISCOSIDADE</t>
  </si>
  <si>
    <t>PONTEIRO PARA MARTELETE - D = 22 MM E C = 1,00 M</t>
  </si>
  <si>
    <t>ELETRODO REVESTIDO E60XX</t>
  </si>
  <si>
    <t>VARETA EM AÇO-CARBONO PARA SOLDA OXIACETILENO AWS A 5.2 R45</t>
  </si>
  <si>
    <t>BROCA DE WIDIA - D = 14 MM E C = 150 MM</t>
  </si>
  <si>
    <t>ADESIVO ESTRUTURAL À BASE DE RESINA EPÓXI DE ALTA VISCOSIDADE</t>
  </si>
  <si>
    <t>BICO DE ADESÃO PARA INJEÇÃO DE ADESIVO ESTRUTURAL À BASE DE RESINA EPÓXI</t>
  </si>
  <si>
    <t>BICO DE PERFURAÇÃO PARA INJEÇÃO DE ADESIVO ESTRUTURAL À BASE DE RESINA EPÓXI</t>
  </si>
  <si>
    <t>APLICADOR MANUAL DE ADESIVO ESTRUTURAL</t>
  </si>
  <si>
    <t>DISCO DIAMANTADO PARA DESBASTE - D = 180 MM</t>
  </si>
  <si>
    <t>BROCA DE AÇO RÁPIDO - D = 12,5 MM E C = 151 MM</t>
  </si>
  <si>
    <t>GRELHA METÁLICA PARA CANALETAS - C = 1,00 M E L = 0,30 M</t>
  </si>
  <si>
    <t>PORTA-GRELHA METÁLICA - C = 1,00 M E L = 0,30 M</t>
  </si>
  <si>
    <t>TÁBUA DE PINHO DE TERCEIRA - E = 2,5 CM</t>
  </si>
  <si>
    <t>TAMPÃO DE FERRO FUNDIDO ARTICULADO PARA ÁGUAS PLUVIAIS - DN 600 CLASSE 400</t>
  </si>
  <si>
    <t>GRELHA METÁLICA PARA CANALETAS - C = 0,50 M E L = 0,50 M</t>
  </si>
  <si>
    <t>PORTA-GRELHA METÁLICA - C = 0,50 M E L = 0,50 M</t>
  </si>
  <si>
    <t>GEOGRELHA UNIDIRECIONAL EM POLIÉSTER - RESISTÊNCIA À TRAÇÃO LONGITUDINAL DE 50 KN/M</t>
  </si>
  <si>
    <t>GEOGRELHA UNIDIRECIONAL EM POLIÉSTER - RESISTÊNCIA À TRAÇÃO LONGITUDINAL DE 90 KN/M</t>
  </si>
  <si>
    <t>GEOGRELHA UNIDIRECIONAL EM POLIÉSTER - RESISTÊNCIA À TRAÇÃO LONGITUDINAL DE 100 KN/M</t>
  </si>
  <si>
    <t>GEOGRELHA UNIDIRECIONAL EM POLIÉSTER - RESISTÊNCIA À TRAÇÃO LONGITUDINAL DE 150 KN/M</t>
  </si>
  <si>
    <t>GEOGRELHA UNIDIRECIONAL EM POLIÉSTER - RESISTÊNCIA À TRAÇÃO LONGITUDINAL DE 200 KN/M</t>
  </si>
  <si>
    <t>GEOGRELHA UNIDIRECIONAL EM POLIÉSTER - RESISTÊNCIA À TRAÇÃO LONGITUDINAL DE 300 KN/M</t>
  </si>
  <si>
    <t>GEOGRELHA UNIDIRECIONAL EM POLIÉSTER - RESISTÊNCIA À TRAÇÃO LONGITUDINAL DE 400 KN/M</t>
  </si>
  <si>
    <t>GEOCÉLULA EM PEAD - H = 75 MM E CÉLULA DE 289 CM²</t>
  </si>
  <si>
    <t>GEOCÉLULA EM PEAD - H = 100 MM E CÉLULA DE 289 CM²</t>
  </si>
  <si>
    <t>GEOCÉLULA EM PEAD - H = 150 MM E CÉLULA DE 289 CM²</t>
  </si>
  <si>
    <t>GEOCÉLULA EM PEAD - H = 200 MM E CÉLULA DE 289 CM²</t>
  </si>
  <si>
    <t>GEOCÉLULA EM PEAD - H = 75 MM E CÉLULA DE 460 CM²</t>
  </si>
  <si>
    <t>GEOCÉLULA EM PEAD - H = 100 MM E CÉLULA DE 460 CM²</t>
  </si>
  <si>
    <t>GEOCÉLULA EM PEAD - H = 150 MM E CÉLULA DE 460 CM²</t>
  </si>
  <si>
    <t>GEOCÉLULA EM PEAD - H = 200 MM E CÉLULA DE 460 CM²</t>
  </si>
  <si>
    <t>GEOCÉLULA EM PEAD - H = 75 MM E CÉLULA DE 1.206 CM²</t>
  </si>
  <si>
    <t>GEOCÉLULA EM PEAD - H = 100 MM E CÉLULA DE 1.206 CM²</t>
  </si>
  <si>
    <t>GEOCÉLULA EM PEAD - H = 150 MM E CÉLULA DE 1.206 CM²</t>
  </si>
  <si>
    <t>GEOCÉLULA EM PEAD - H = 200 MM E CÉLULA DE 1.206 CM²</t>
  </si>
  <si>
    <t>TUBO DE PVC ROSQUEÁVEL PARA ÁGUA FRIA - D = 75 MM (3")</t>
  </si>
  <si>
    <t>COROA DIAMANTADA - D = 31,80 MM (1 1/4")</t>
  </si>
  <si>
    <t>COROA DIAMANTADA - D = 38,10 MM (1 1/2")</t>
  </si>
  <si>
    <t>COROA DIAMANTADA - D = 44,50 MM (1 3/4")</t>
  </si>
  <si>
    <t>COROA DIAMANTADA - D = 50,80 MM (2")</t>
  </si>
  <si>
    <t>COROA DIAMANTADA - D = 63,50 MM (2 1/2")</t>
  </si>
  <si>
    <t>COROA DIAMANTADA - D = 76,20 MM (3")</t>
  </si>
  <si>
    <t>COROA DIAMANTADA - D = 101,60 MM (4")</t>
  </si>
  <si>
    <t>BROCA DE WIDIA - D = 10 MM E C = 150 MM</t>
  </si>
  <si>
    <t>BROCA DE WIDIA - D = 13 MM E C = 150 MM</t>
  </si>
  <si>
    <t>TELHA TRAPEZOIDAL EM AÇO ZINCADO - E = 0,43 MM</t>
  </si>
  <si>
    <t>GEOTÊXTIL NÃO-TECIDO AGULHADO EM POLIÉSTER - RESISTÊNCIA À TRAÇÃO LONGITUDINAL DE 31 KN/M</t>
  </si>
  <si>
    <t>TERRA VEGETAL PRODUZIDA</t>
  </si>
  <si>
    <t>TINTA LÁTEX À BASE DE RESINA ACRÍLICA</t>
  </si>
  <si>
    <t>TINTA PLÁSTICA À BASE DE RESINA METACRÍLICA APLICADA A FRIO POR DISPERSÃO OU EXTRUSÃO</t>
  </si>
  <si>
    <t>MASSA TERMOPLÁSTICA APLICADA POR EXTRUSÃO</t>
  </si>
  <si>
    <t>SUPORTE POLIMÉRICO ECOLÓGICO MACIÇO COLAPSÍVEL PARA PLACA DE SINALIZAÇÃO - D = 6,4 CM</t>
  </si>
  <si>
    <t>TRILHO TR25 EM AÇO-CARBONO USADO</t>
  </si>
  <si>
    <t>TRILHO TR37 EM AÇO-CARBONO USADO</t>
  </si>
  <si>
    <t>TRILHO TR45 EM AÇO-CARBONO USADO</t>
  </si>
  <si>
    <t>TRILHO TR57 EM AÇO-CARBONO USADO</t>
  </si>
  <si>
    <t>TRILHO TR68 EM AÇO-CARBONO USADO</t>
  </si>
  <si>
    <t>TUBO EM AÇO GALVANIZADO COM ROSCA BSP CLASSE LEVE - D = 50 MM (2")</t>
  </si>
  <si>
    <t>TUBO EM AÇO GALVANIZADO COM ROSCA BSP CLASSE LEVE - D = 20 MM (3/4")</t>
  </si>
  <si>
    <t>TUBO EM AÇO GALVANIZADO COM ROSCA BSP CLASSE LEVE - D = 80 MM (3")</t>
  </si>
  <si>
    <t>TUBO EM AÇO GALVANIZADO COM ROSCA BSP CLASSE LEVE - D = 100 MM (4")</t>
  </si>
  <si>
    <t>SUPORTE POLIMÉRICO ECOLÓGICO MACIÇO COLAPSÍVEL PARA PLACA DE SINALIZAÇÃO - SEÇÃO DE 8 X 8 CM</t>
  </si>
  <si>
    <t>SUPORTE POLIMÉRICO ECOLÓGICO MACIÇO COLAPSÍVEL PARA PLACA DE SINALIZAÇÃO - SEÇÃO DE 7 X 15 CM</t>
  </si>
  <si>
    <t>MOURÃO DE MADEIRA - H = 2,10 M E D = 0,10 M</t>
  </si>
  <si>
    <t>MOURÃO DE MADEIRA - H = 2,20 M E D = 0,15 M</t>
  </si>
  <si>
    <t>NONEL INICIADOR - C = 300,0 M</t>
  </si>
  <si>
    <t>COROA DE BOTÕES ESFÉRICOS - D = 130 MM (5 1/8")</t>
  </si>
  <si>
    <t>COROA DE BOTÕES ESFÉRICOS - D = 194 MM (7 5/8")</t>
  </si>
  <si>
    <t>COROA DE BOTÕES ESFÉRICOS - D = 251 MM (9 7/8")</t>
  </si>
  <si>
    <t>COROA DE BOTÕES ESFÉRICOS - D = 305 MM (12")</t>
  </si>
  <si>
    <t>COROA DE BOTÕES ESFÉRICOS - D = 355 MM (14")</t>
  </si>
  <si>
    <t>DENTE DE CORTE PARA TRADO OU CAÇAMBA DE PERFURAÇÃO</t>
  </si>
  <si>
    <t>COROA DE BOTÕES ESFÉRICOS LINHA ST68 - D = 102 MM (4")</t>
  </si>
  <si>
    <t>COROA DE BOTÕES ESFÉRICOS PARA TIRANTE AUTOINJETÁVEL - D = 87 MM (3 7/16")</t>
  </si>
  <si>
    <t>TRICONE PARA TIRANTE AUTOINJETÁVEL - D = 120 MM</t>
  </si>
  <si>
    <t>COROA PILOTO DE BOTÕES ESFÉRICOS PARA SISTEMA AUTOPERFURANTE - D = 76,2 MM (3")</t>
  </si>
  <si>
    <t>TUBO DE PVC PONTA E BOLSA PARA ESGOTO - D = 50 MM (2")</t>
  </si>
  <si>
    <t>TUBO DE PVC PONTA E BOLSA PARA ESGOTO - D = 75 MM (3")</t>
  </si>
  <si>
    <t>TUBO PEAD CORRUGADO PERFURADO PARA DRENAGEM - D = 170 MM</t>
  </si>
  <si>
    <t>TUBO PEAD CORRUGADO PERFURADO PARA DRENAGEM - D = 230 MM</t>
  </si>
  <si>
    <t>SUPORTE EM MADEIRA DE EUCALIPTO TRATADO - SEÇÃO DE 8 X 8 CM</t>
  </si>
  <si>
    <t>TUBO DE PVC ROSQUEÁVEL PARA ÁGUA FRIA - D = 40 MM (1 1/2")</t>
  </si>
  <si>
    <t>TUBO DE PVC ROSQUEÁVEL PARA ÁGUA FRIA - D = 100 MM (4")</t>
  </si>
  <si>
    <t>TUBO DE PVC ROSQUEÁVEL PARA ÁGUA FRIA - D = 150 MM (6")</t>
  </si>
  <si>
    <t>DUTO FLEXÍVEL DE VENTILAÇÃO EM PVC - D = 1,20 M</t>
  </si>
  <si>
    <t>BROCA INTEGRAL SÉRIE H19 - D = 24 MM E C = 0,4 M</t>
  </si>
  <si>
    <t>GEOTÊXTIL NÃO-TECIDO AGULHADO EM POLIÉSTER - RESISTÊNCIA À TRAÇÃO LONGITUDINAL DE 10 KN/M</t>
  </si>
  <si>
    <t>PUNHO LINHA R25 PARA MARTELETE PERFURADOR E ROMPEDOR - D = 25 MM (1")</t>
  </si>
  <si>
    <t>HASTE LINHA R25 PARA MARTELETE PERFURADOR E ROMPEDOR - D = 25 MM (1") E C = 1,00 M</t>
  </si>
  <si>
    <t>LUVA DE ACOPLAMENTO LINHA R25 PARA MARTELETE PERFURADOR E ROMPEDOR - D = 25 MM (1")</t>
  </si>
  <si>
    <t>HASTE DE PERFURAÇÃO SIMPLES PARA JET GROUTING - D = 88,9 MM (3 1/2") E C = 3,00 M</t>
  </si>
  <si>
    <t>LUVA EM AÇO GALVANIZADO COM ROSCA BSP CLASSE LEVE - D = 50 MM (2")</t>
  </si>
  <si>
    <t>MANTA DRENANTE EM MALHA DE POLIETILENO E GEOTÊXTIL DE POLIPROPILENO EM UMA DAS FACES</t>
  </si>
  <si>
    <t>PUNHO LINHA ST68 PARA PERFURAÇÃO - D = 80 MM (3 5/32")</t>
  </si>
  <si>
    <t>ADESIVO À BASE DE RESINA POLIÉSTER BICOMPONENTE PARA ANCORAGEM</t>
  </si>
  <si>
    <t>TUBO EM AÇO-CARBONO PARA AR COMPRIMIDO - D = 150 MM (6")</t>
  </si>
  <si>
    <t>HASTE LINHA T45 PARA PERFURATRIZ SOBRE ESTEIRAS - D = 45,0 MM (1 3/4") E C = 3,60 M</t>
  </si>
  <si>
    <t>PUNHO LINHA T45 PARA PERFURATRIZ SOBRE ESTEIRAS - D = 45 MM (1 3/4")</t>
  </si>
  <si>
    <t>LUVA EM AÇO LINHA T45 PARA PERFURATRIZ SOBRE ESTEIRAS - D = 45,0 MM (1 3/4")</t>
  </si>
  <si>
    <t>COROA DE BOTÕES ESFÉRICOS LINHA T45 - D = 89 MM (3 1/2")</t>
  </si>
  <si>
    <t>TUBO EM AÇO-CARBONO PARA SISTEMA AUTOPERFURANTE - D = 76,2 MM</t>
  </si>
  <si>
    <t>TUBO EM AÇO-CARBONO INICIADOR PARA SISTEMA AUTOPERFURANTE COM ANEL DA COROA PILOTO - D = 76,2 MM (3") E C = 3 M</t>
  </si>
  <si>
    <t>HASTE LINHA ST68 PARA PERFURAÇÃO - D = 87,0 MM (3 7/16") E C = 1,83 M</t>
  </si>
  <si>
    <t>HIDROMONITOR COM BICO DE INJEÇÃO PARA JET GROUTING - D = 88,9 MM (3 1/2")</t>
  </si>
  <si>
    <t>VÁLVULA MANCHETE - D = 73 MM</t>
  </si>
  <si>
    <t>BORRACHA PARA OBTURADOR MECÂNICO</t>
  </si>
  <si>
    <t>DISCO DE CORTE DIAMANTADO SEGMENTADO PARA CONCRETO - D = 110 MM</t>
  </si>
  <si>
    <t>CONJUNTO DE LÂMINAS DE CORTE PARA TRITURADORA DE GALHOS E TRONCOS</t>
  </si>
  <si>
    <t>PÓ CALCÁRIO DOLOMÍTICO</t>
  </si>
  <si>
    <t>MATERIAL FORMADOR DE CAMADA PROTETORA PARA HIDROSSEMEADURA</t>
  </si>
  <si>
    <t>TUBO EM AÇO-CARBONO SCHEDULE 40 - D = 65 MM (2 1/2")</t>
  </si>
  <si>
    <t>ANCORAGEM REGULÁVEL PARA ESTAIS DE 19 CORDOALHAS - D = 15,7 MM</t>
  </si>
  <si>
    <t>ANCORAGEM REGULÁVEL PARA ESTAIS DE 31 CORDOALHAS - D = 15,7 MM</t>
  </si>
  <si>
    <t>ANCORAGEM REGULÁVEL PARA ESTAIS DE 37 CORDOALHAS - D = 15,7 MM</t>
  </si>
  <si>
    <t>ANCORAGEM REGULÁVEL PARA ESTAIS DE 55 CORDOALHAS - D = 15,7 MM</t>
  </si>
  <si>
    <t>ANCORAGEM REGULÁVEL PARA ESTAIS DE 61 CORDOALHAS - D = 15,7 MM</t>
  </si>
  <si>
    <t>ANCORAGEM REGULÁVEL PARA ESTAIS DE 73 CORDOALHAS - D = 15,7 MM</t>
  </si>
  <si>
    <t>ANCORAGEM REGULÁVEL PARA ESTAIS DE 91 CORDOALHAS - D = 15,7 MM</t>
  </si>
  <si>
    <t>ANCORAGEM FIXA PARA ESTAIS DE 19 CORDOALHAS - D = 15,7 MM</t>
  </si>
  <si>
    <t>ANCORAGEM FIXA PARA ESTAIS DE 31 CORDOALHAS - D = 15,7 MM</t>
  </si>
  <si>
    <t>ANCORAGEM FIXA PARA ESTAIS DE 37 CORDOALHAS - D = 15,7 MM</t>
  </si>
  <si>
    <t>ANCORAGEM FIXA PARA ESTAIS DE 55 CORDOALHAS - D = 15,7 MM</t>
  </si>
  <si>
    <t>ANCORAGEM FIXA PARA ESTAIS DE 61 CORDOALHAS - D = 15,7 MM</t>
  </si>
  <si>
    <t>ANCORAGEM FIXA PARA ESTAIS DE 73 CORDOALHAS - D = 15,7 MM</t>
  </si>
  <si>
    <t>ANCORAGEM FIXA PARA ESTAIS DE 91 CORDOALHAS - D = 15,7 MM</t>
  </si>
  <si>
    <t>ESTACA DE TUTORAMENTO - D = 5 CM E H = 2 M</t>
  </si>
  <si>
    <t>ANCORAGEM ATIVA PARA 31 CORDOALHAS - D = 15,2 MM</t>
  </si>
  <si>
    <t>GÁS LIQUEFEITO DE PETRÓLEO (GLP)</t>
  </si>
  <si>
    <t>GÁS OXIGÊNIO</t>
  </si>
  <si>
    <t>GÁS ACETILENO</t>
  </si>
  <si>
    <t>FITA DE ESPUMA EPDM PARA VEDAÇÃO COM ADESIVO EM UMA FACE - E = 4 MM E L = 40 MM</t>
  </si>
  <si>
    <t>MANTA ASFÁLTICA NÃO-TECIDO EM POLIÉSTER - ANTIRRAÍZ - E = 3 MM</t>
  </si>
  <si>
    <t>LONGARINA DE MADEIRA DE PRIMEIRA - L = 16 CM E E = 6 CM</t>
  </si>
  <si>
    <t>ESTRONCA DE MADEIRA - D = 20 CM</t>
  </si>
  <si>
    <t>TELA METÁLICA GALVANIZADA DOBRADA EM L - C = 2,0 M, L = 0,5 M E H = 0,5 M</t>
  </si>
  <si>
    <t>CARTUCHO DE CIMENTO - D = 25 MM E C = 320 MM</t>
  </si>
  <si>
    <t>CARTUCHO DE RESINA POLIÉSTER - D = 38 MM E C = 500 MM</t>
  </si>
  <si>
    <t>ANCORAGEM ATIVA PARA 8 CORDOALHAS - D = 15,2 MM</t>
  </si>
  <si>
    <t>ANCORAGEM PASSIVA ADERENTE PARA 10 CORDOALHAS - D = 15,2 MM</t>
  </si>
  <si>
    <t>TINTA EM PÓ À BASE DE RESINA EPÓXI</t>
  </si>
  <si>
    <t>COROA DE BOTÕES ESFÉRICOS - D = 120 MM (4 3/4")</t>
  </si>
  <si>
    <t>CUNHA METÁLICA PARA CORDOALHA - D = 12,7 MM</t>
  </si>
  <si>
    <t>MARTELO DE FUNDO DTH - DN = 102 MM (4")</t>
  </si>
  <si>
    <t>HASTE DE PERFURAÇÃO COM ROSCA API 2 3/8" - D = 73 MM (2 7/8")</t>
  </si>
  <si>
    <t>VÁLVULA MANCHETE - D = 32 MM</t>
  </si>
  <si>
    <t>VÁLVULA MANCHETE - D = 40 MM</t>
  </si>
  <si>
    <t>TUBO PEAD PE 80 PN 6 - D = 40 MM</t>
  </si>
  <si>
    <t>TUBO PEAD PE 80 PN 16 - D = 20 MM</t>
  </si>
  <si>
    <t>CABO DE AÇO - D = 16,00 MM (5/8")</t>
  </si>
  <si>
    <t>COROA DE BOTÕES ESFÉRICOS LINHA R25 - D = 48 MM (1 7/8")</t>
  </si>
  <si>
    <t>PASTA LUBRIFICANTE PARA TUBO PEAD</t>
  </si>
  <si>
    <t>TELA METÁLICA DE DUPLA TORÇÃO EM LIGA DE ZINCO E ALUMÍNIO COM CABOS DE AÇO LONGITUDINAIS - RESISTÊNCIA LONGITUDINAL À TRAÇÃO DE 121 KN/M - INCLUSIVE GRAMPOS E CLIPES DE JUNÇÃO</t>
  </si>
  <si>
    <t>TUBO PEAD PE 80 PN 8 - D = 32 MM</t>
  </si>
  <si>
    <t>TUBO PEAD PE 80 PN 8 - D = 40 MM</t>
  </si>
  <si>
    <t>TUBO PEAD PE 80 PN 8 - D = 50 MM</t>
  </si>
  <si>
    <t>TUBO PEAD PE 80 PN 8 - D = 63 MM</t>
  </si>
  <si>
    <t>TUBO PEAD PE 80 PN 8 - D = 75 MM</t>
  </si>
  <si>
    <t>TUBO PEAD PE 80 PN 8 - D = 110 MM</t>
  </si>
  <si>
    <t>DUTO FLEXÍVEL DE POLIÉSTER ALUMINIZADO SEM ISOLAMENTO PARA EXAUSTÃO - D = 263 MM</t>
  </si>
  <si>
    <t>TUBO DE PVC ESPAGUETE - D = 14 MM</t>
  </si>
  <si>
    <t>DUTO FLEXÍVEL DE POLIÉSTER ALUMINIZADO SEM ISOLAMENTO PARA VENTILAÇÃO FORÇADA - D = 161 MM</t>
  </si>
  <si>
    <t>TIRANTE DE BARRA DE AÇO - TENSÃO DE ESCOAMENTO = 500 MPA, TENSÃO DE RUPTURA = 750 MPA E D = 25 MM</t>
  </si>
  <si>
    <t>ESPAÇADOR PLÁSTICO TIPO DISCO SEPARADOR PARA TIRANTE COM 6 CORDOALHAS - D = 12,7 MM</t>
  </si>
  <si>
    <t>ESPAÇADOR PLÁSTICO TIPO DISCO SEPARADOR PARA TIRANTE COM 8 CORDOALHAS - D = 12,7 MM</t>
  </si>
  <si>
    <t>ESPAÇADOR PLÁSTICO TIPO DISCO SEPARADOR PARA TIRANTE COM 10 CORDOALHAS - D = 12,7 MM</t>
  </si>
  <si>
    <t>ESPAÇADOR PLÁSTICO TIPO DISCO SEPARADOR PARA TIRANTE COM 12 CORDOALHAS - D = 12,7 MM</t>
  </si>
  <si>
    <t>ESPAÇADOR PLÁSTICO TIPO CENTRALIZADOR CARAMBOLA PARA TIRANTE DE BARRA DE AÇO - D = 32,0 MM</t>
  </si>
  <si>
    <t>ESPAÇADOR PLÁSTICO TIPO CENTRALIZADOR CARAMBOLA PARA TIRANTE DE BARRA DE AÇO - D = 30,0 MM</t>
  </si>
  <si>
    <t>ESPAÇADOR PLÁSTICO TIPO CENTRALIZADOR CARAMBOLA PARA TIRANTE DE BARRA DE AÇO - D = 40,0 MM</t>
  </si>
  <si>
    <t>ÓLEO TIPO A1</t>
  </si>
  <si>
    <t>ESPAÇADOR PLÁSTICO TIPO CENTRALIZADOR CARAMBOLA PARA TIRANTE DE BARRA DE AÇO - D = 47,0 MM</t>
  </si>
  <si>
    <t>CIMENTO ASFÁLTICO DE PETRÓLEO - CAP 150/200</t>
  </si>
  <si>
    <t>CIMENTO ASFÁLTICO DE PETRÓLEO - CAP 85/100</t>
  </si>
  <si>
    <t>ESPAÇADOR PLÁSTICO TIPO CENTRALIZADOR CARAMBOLA PARA TIRANTE DE BARRA DE AÇO - D = 50,0 MM</t>
  </si>
  <si>
    <t>CIMENTO ASFÁLTICO DE PETRÓLEO COM POLÍMERO - CAP 150/200-E</t>
  </si>
  <si>
    <t>ADITIVO ASFÁLTICO DE RECICLAGEM PARA MISTURAS A QUENTE</t>
  </si>
  <si>
    <t>EMULSÃO ASFÁLTICA COM POLÍMERO - RM-1C-E</t>
  </si>
  <si>
    <t>ESPAÇADOR PLÁSTICO TIPO CENTRALIZADOR CARAMBOLA PARA TIRANTE DE BARRA DE AÇO - D = 53,0 MM</t>
  </si>
  <si>
    <t>ESPAÇADOR PLÁSTICO TIPO CENTRALIZADOR CARAMBOLA PARA TIRANTE DE BARRA DE AÇO - D = 57,0 MM</t>
  </si>
  <si>
    <t>ESPAÇADOR PLÁSTICO TIPO CENTRALIZADOR CARAMBOLA PARA TIRANTE DE BARRA DE AÇO - D = 63,0 MM</t>
  </si>
  <si>
    <t>ESPAÇADOR PLÁSTICO TIPO CENTRALIZADOR CARAMBOLA PARA TIRANTE DE BARRA DE AÇO - D = 69,0 MM</t>
  </si>
  <si>
    <t>CANTONEIRA EM FERRO DE ABAS IGUAIS - L = 63,5 MM E E = 9,53 MM</t>
  </si>
  <si>
    <t>DEFENSA METÁLICA MALEÁVEL SIMPLES</t>
  </si>
  <si>
    <t>DEFENSA METÁLICA MALEÁVEL DUPLA</t>
  </si>
  <si>
    <t>DEFENSA METÁLICA SEMIMALEÁVEL SIMPLES</t>
  </si>
  <si>
    <t>DEFENSA METÁLICA SEMIMALEÁVEL DUPLA</t>
  </si>
  <si>
    <t>DENTE DE CORTE PARA FRESADORA DE 155 KW</t>
  </si>
  <si>
    <t>MÓDULO DE TRANSIÇÃO DE DEFENSA METÁLICA TIPO DUPLA ONDA COM LÂMINA ADICIONAL PARA BARREIRA RÍGIDA</t>
  </si>
  <si>
    <t>TERMINAL AÉREO DE DEFENSA METÁLICA (TIPO A)</t>
  </si>
  <si>
    <t>TERMINAL DE ANCORAGEM DE DEFENSA METÁLICA EM BARREIRA RÍGIDA (TIPO D)</t>
  </si>
  <si>
    <t>LUVA EM AÇO PARA EMENDA DE TIRANTES - D = 38 MM E C = 115 MM</t>
  </si>
  <si>
    <t>LUVA EM AÇO PARA EMENDA DE TIRANTES - D = 48 MM E C = 120 MM</t>
  </si>
  <si>
    <t>LUVA EM AÇO PARA EMENDA DE TIRANTES - D = 60 MM E C = 160 MM</t>
  </si>
  <si>
    <t>LUVA EM AÇO PARA EMENDA DE TIRANTES - D = 50 MM E C = 130 MM</t>
  </si>
  <si>
    <t>LUVA EM AÇO PARA EMENDA DE TIRANTES - D = 63 MM E C = 180 MM</t>
  </si>
  <si>
    <t>LUVA EM AÇO PARA EMENDA DE TIRANTES - D = 73 MM E C = 180 MM</t>
  </si>
  <si>
    <t>LUVA EM AÇO PARA EMENDA DE TIRANTES - D = 73 MM E C = 200 MM</t>
  </si>
  <si>
    <t>LUVA EM AÇO PARA EMENDA DE TIRANTES - D = 82 MM E C = 200 MM</t>
  </si>
  <si>
    <t>LUVA EM AÇO PARA EMENDA DE TIRANTES - D = 89 MM E C = 210 MM</t>
  </si>
  <si>
    <t>LUVA EM AÇO PARA EMENDA DE TIRANTES - D = 97 MM E C = 210 MM</t>
  </si>
  <si>
    <t>PLACA DE ANCORAGEM PARA TIRANTE DE BARRA DE AÇO - E = 16,0 MM E SEÇÃO DE 160 X 160 MM</t>
  </si>
  <si>
    <t>PLACA DE ANCORAGEM PARA TIRANTE DE BARRA DE AÇO - E = 16,0 MM E SEÇÃO DE 200 X 200 MM</t>
  </si>
  <si>
    <t>PLACA DE ANCORAGEM PARA TIRANTE DE BARRA DE AÇO - E = 22,0 MM E SEÇÃO DE 200 X 200 MM</t>
  </si>
  <si>
    <t>AMORTECEDOR RETRÁTIL TIPO TAU II PARALELO PCB OU SIMILAR PARA VELOCIDADE DE PROJETO DE 100 KM/H</t>
  </si>
  <si>
    <t>AMORTECEDOR RETRÁTIL TIPO TAU II COMBINADO PCB OU SIMILAR PARA VELOCIDADE DE PROJETO DE 100 KM/H E ÂNCORA TRASEIRA DE 900 MM</t>
  </si>
  <si>
    <t>AMORTECEDOR RETRÁTIL TIPO TAU II COMBINADO PCB OU SIMILAR PARA VELOCIDADE DE PROJETO DE 100 KM/H E ÂNCORA TRASEIRA DE 1.060 MM</t>
  </si>
  <si>
    <t>AMORTECEDOR RETRÁTIL TIPO TAU II COMBINADO PCB OU SIMILAR PARA VELOCIDADE DE PROJETO DE 100 KM/H E ÂNCORA TRASEIRA DE 1.220 MM</t>
  </si>
  <si>
    <t>AMORTECEDOR RETRÁTIL TIPO TAU II COMBINADO PCB OU SIMILAR PARA VELOCIDADE DE PROJETO DE 100 KM/H E ÂNCORA TRASEIRA DE 1.370 MM</t>
  </si>
  <si>
    <t>DISPOSITIVO DE ANCORAGEM DE FIXAÇÃO ELÁSTICA PANDROL</t>
  </si>
  <si>
    <t>AMORTECEDOR RETRÁTIL TIPO TAU II COMBINADO PCB OU SIMILAR PARA VELOCIDADE DE PROJETO DE 100 KM/H E ÂNCORA TRASEIRA DE 1.520 MM</t>
  </si>
  <si>
    <t>AMORTECEDOR RETRÁTIL TIPO TAU II AFUNILADO PCB OU SIMILAR PARA VELOCIDADE DE PROJETO DE 100 KM/H E ÂNCORA TRASEIRA DE 1.680 MM</t>
  </si>
  <si>
    <t>AMORTECEDOR RETRÁTIL TIPO TAU II AFUNILADO PCB OU SIMILAR PARA VELOCIDADE DE PROJETO DE 100 KM/H E ÂNCORA TRASEIRA DE 1.830 MM</t>
  </si>
  <si>
    <t>PLACA DE ANCORAGEM PARA TIRANTE DE BARRA DE AÇO - E = 32,0 MM E SEÇÃO DE 250 X 250 MM</t>
  </si>
  <si>
    <t>PLACA DE ANCORAGEM PARA TIRANTE DE BARRA DE AÇO - E = 38,0 MM E SEÇÃO DE 250 X 250 MM</t>
  </si>
  <si>
    <t>PLACA DE ANCORAGEM PARA TIRANTE DE BARRA DE AÇO - E = 51,0 MM E SEÇÃO DE 300 X 300 MM</t>
  </si>
  <si>
    <t>PLACA DE ANCORAGEM PARA TIRANTE DE BARRA DE AÇO - E = 64,0 MM E SEÇÃO DE 350 X 350 MM</t>
  </si>
  <si>
    <t>PLACA DE ANCORAGEM PARA TIRANTE COM 6 CORDOALHAS DE D = 12,7 MM</t>
  </si>
  <si>
    <t>PLACA DE ANCORAGEM PARA TIRANTE COM 8 CORDOALHAS DE D = 12,7 MM</t>
  </si>
  <si>
    <t>PLACA DE ANCORAGEM PARA TIRANTE COM 10 CORDOALHAS DE D = 12,7 MM</t>
  </si>
  <si>
    <t>PLACA DE ANCORAGEM PARA TIRANTE COM 12 CORDOALHAS DE D = 12,7 MM</t>
  </si>
  <si>
    <t>MOURÃO DE MADEIRA - H = 2,20 M E D = 0,10 M</t>
  </si>
  <si>
    <t>AMORTECEDOR RETRÁTIL TIPO TAU II AFUNILADO PCB OU SIMILAR PARA VELOCIDADE DE PROJETO DE 100 KM/H E ÂNCORA TRASEIRA DE 1.980 MM</t>
  </si>
  <si>
    <t>PORCA EM AÇO PARA ANCORAGEM DE TIRANTES - D = 38 MM E E = 55 MM</t>
  </si>
  <si>
    <t>GASTALHO - L = 10 CM E E = 2 CM</t>
  </si>
  <si>
    <t>PORCA EM AÇO PARA ANCORAGEM DE TIRANTES - D = 38 MM E E = 60 MM</t>
  </si>
  <si>
    <t>PORCA EM AÇO PARA ANCORAGEM DE TIRANTES - D = 48 MM E E = 65 MM</t>
  </si>
  <si>
    <t>AMORTECEDOR RETRÁTIL TIPO TAU II AFUNILADO PCB OU SIMILAR PARA VELOCIDADE DE PROJETO DE 100 KM/H E ÂNCORA TRASEIRA DE 2.130 MM</t>
  </si>
  <si>
    <t>CORDEL DETONANTE NP 10</t>
  </si>
  <si>
    <t>RETARDO DE CORDEL</t>
  </si>
  <si>
    <t>ESTOPIM</t>
  </si>
  <si>
    <t>TINTA À BASE DE RESINA ACRÍLICA ESTIRENADA PARA DEMARCAÇÃO VIÁRIA</t>
  </si>
  <si>
    <t>COROA DE BOTÕES CÔNICOS - TCI TRICONE - D = 75 MM (2 15/16")</t>
  </si>
  <si>
    <t>PORCA EM AÇO PARA ANCORAGEM DE TIRANTES - D = 60 MM E E = 65 MM</t>
  </si>
  <si>
    <t>PORCA EM AÇO PARA ANCORAGEM DE TIRANTES - D = 73 MM E E = 80 MM</t>
  </si>
  <si>
    <t>PORCA EM AÇO PARA ANCORAGEM DE TIRANTES - D = 73 MM E E = 100 MM</t>
  </si>
  <si>
    <t>PORCA EM AÇO PARA ANCORAGEM DE TIRANTES - D = 82 MM E E = 100 MM</t>
  </si>
  <si>
    <t>PORCA EM AÇO PARA ANCORAGEM DE TIRANTES - D = 89 MM E E = 100 MM</t>
  </si>
  <si>
    <t>SOLVENTE PARA TINTA À BASE DE RESINA ACRÍLICA</t>
  </si>
  <si>
    <t>PORCA EM AÇO PARA ANCORAGEM DE TIRANTES - D = 97 MM E E = 100 MM</t>
  </si>
  <si>
    <t>TINTA À BASE DE RESINA ACRÍLICA EMULSIONADA EM ÁGUA PARA DEMARCAÇÃO VIÁRIA</t>
  </si>
  <si>
    <t>MICROESFERAS REFLETIVAS DE VIDRO TIPO I-B</t>
  </si>
  <si>
    <t>MICROESFERAS REFLETIVAS DE VIDRO TIPO II-A</t>
  </si>
  <si>
    <t>MASSA TERMOPLÁSTICA PARA ASPERSÃO</t>
  </si>
  <si>
    <t>ADESIVO À BASE DE RESINA POLIÉSTER</t>
  </si>
  <si>
    <t>TINTA À BASE DE RESINA ACRÍLICA EMULSIONADA EM ÁGUA PARA PRÉ-MARCAÇÃO VIÁRIA</t>
  </si>
  <si>
    <t>MICROESFERAS REFLETIVAS DE VIDRO TIPO II-C</t>
  </si>
  <si>
    <t>COROA DE BOTÕES CÔNICOS - TCI TRICONE - D = 121 MM (4 3/4")</t>
  </si>
  <si>
    <t>TIRANTE AUTOINJETÁVEL DE AÇO - TENSÃO DE ESCOAMENTO = 440 MPA, TENSÃO DE RUPTURA = 580 MPA, SEÇÃO DE 684 MM² E D = 40 MM</t>
  </si>
  <si>
    <t>TIRANTE AUTOINJETÁVEL DE AÇO - TENSÃO DE ESCOAMENTO = 470 MPA, TENSÃO DE RUPTURA = 600 MPA, SEÇÃO DE 822 MM² E D = 40 MM</t>
  </si>
  <si>
    <t>TIRANTE AUTOINJETÁVEL DE AÇO - TENSÃO DE ESCOAMENTO = 700 MPA, TENSÃO DE RUPTURA = 830 MPA, SEÇÃO DE 936 MM² E D = 40 MM</t>
  </si>
  <si>
    <t>GEOTÊXTIL NÃO-TECIDO AGULHADO EM POLIÉSTER - RESISTÊNCIA À TRAÇÃO LONGITUDINAL DE 14 KN/M</t>
  </si>
  <si>
    <t>TIRANTE AUTOINJETÁVEL DE AÇO - TENSÃO DE ESCOAMENTO = 630 MPA, TENSÃO DE RUPTURA = 740 MPA, SEÇÃO DE 1.330 MM² E D = 50 MM</t>
  </si>
  <si>
    <t>TIRANTE AUTOINJETÁVEL DE AÇO - TENSÃO DE ESCOAMENTO = 630 MPA, TENSÃO DE RUPTURA = 740 MPA, SEÇÃO DE 1.569 MM² E D = 50 MM</t>
  </si>
  <si>
    <t>TIRANTE DE BARRA DE AÇO - TENSÃO DE ESCOAMENTO = 600 MPA, TENSÃO DE RUPTURA = 720 MPA E D = 30 MM</t>
  </si>
  <si>
    <t>TIRANTE DE BARRA DE AÇO - TENSÃO DE ESCOAMENTO = 600 MPA, TENSÃO DE RUPTURA = 720 MPA E D = 40 MM</t>
  </si>
  <si>
    <t>TIRANTE DE BARRA DE AÇO - TENSÃO DE ESCOAMENTO = 680 MPA, TENSÃO DE RUPTURA = 870 MPA E D = 44 MM</t>
  </si>
  <si>
    <t>TIRANTE DE BARRA DE AÇO - TENSÃO DE ESCOAMENTO = 600 MPA, TENSÃO DE RUPTURA = 720 MPA E D = 50 MM</t>
  </si>
  <si>
    <t>TIRANTE DE BARRA DE AÇO - TENSÃO DE ESCOAMENTO = 600 MPA, TENSÃO DE RUPTURA = 720 MPA E D = 53 MM</t>
  </si>
  <si>
    <t>TIRANTE DE BARRA DE AÇO - TENSÃO DE ESCOAMENTO = 600 MPA, TENSÃO DE RUPTURA = 720 MPA E D = 57 MM</t>
  </si>
  <si>
    <t>AMORTECEDOR RETRÁTIL TIPO TAU II AFUNILADO PCB OU SIMILAR PARA VELOCIDADE DE PROJETO DE 100 KM/H E ÂNCORA TRASEIRA DE 2.290 MM</t>
  </si>
  <si>
    <t>AMORTECEDOR RETRÁTIL TIPO TAU II AFUNILADO PCB OU SIMILAR PARA VELOCIDADE DE PROJETO DE 100 KM/H E ÂNCORA TRASEIRA DE 2.440 MM</t>
  </si>
  <si>
    <t>TIRANTE DE BARRA DE AÇO - TENSÃO DE ESCOAMENTO = 600 MPA, TENSÃO DE RUPTURA = 720 MPA E D = 63 MM</t>
  </si>
  <si>
    <t>TERMOPLÁSTICO PRÉ-FORMADO - E = 2,00 MM</t>
  </si>
  <si>
    <t>TIRANTE DE BARRA DE AÇO - TENSÃO DE ESCOAMENTO = 600 MPA, TENSÃO DE RUPTURA = 720 MPA E D = 69 MM</t>
  </si>
  <si>
    <t>HASTE LINHA R/T38 - R32 PARA JUMBO HIDRÁULICO - D = 38 MM (1 1/2") E C = 4,50 M</t>
  </si>
  <si>
    <t>COROA DE BOTÕES ESFÉRICOS LINHA R32 - D = 51 MM (2")</t>
  </si>
  <si>
    <t>LUVA DE ACOPLAMENTO LINHA T38 PARA JUMBO HIDRÁULICO - D = 38,0 MM (1 1/2")</t>
  </si>
  <si>
    <t>PUNHO LINHA T38 PARA JUMBO HIDRÁULICO - D = 38 MM (1 1/2")</t>
  </si>
  <si>
    <t>CARTUCHO DE ABSORÇÃO DE ENERGIA PARA AMORTECEDOR RETRÁTIL - TIPO A</t>
  </si>
  <si>
    <t>CARTUCHO DE ABSORÇÃO DE ENERGIA PARA AMORTECEDOR RETRÁTIL - TIPO B</t>
  </si>
  <si>
    <t>FIO DE POLIAMIDA Nº 40 - E = 0,40 MM</t>
  </si>
  <si>
    <t>PLACA DE ANCORAGEM PARA TIRANTE DE BARRA DE AÇO - E = 25,4 MM E SEÇÃO DE 225 X 225 MM</t>
  </si>
  <si>
    <t>PLACA DE ANCORAGEM PARA TIRANTE DE BARRA DE AÇO - E = 20,0 MM E SEÇÃO DE 200 X 200 MM</t>
  </si>
  <si>
    <t>PORCA SEXTAVADA EM AÇO PARA ANCORAGEM DE TIRANTES - D = 50 MM E E = 85 MM</t>
  </si>
  <si>
    <t>PORCA EM AÇO PARA ANCORAGEM DE TIRANTES - D = 73 MM E E = 60 MM</t>
  </si>
  <si>
    <t>PORCA SEXTAVADA EM AÇO PARA ANCORAGEM DE TIRANTES - D = 50 MM E E = 50 MM</t>
  </si>
  <si>
    <t>EMULSÃO ASFÁLTICA PARA IMPRIMAÇÃO</t>
  </si>
  <si>
    <t>MATERIAL FRESADO</t>
  </si>
  <si>
    <t>PORCA EM AÇO PARA ANCORAGEM DE TIRANTES - D = 49 MM E E = 60 MM</t>
  </si>
  <si>
    <t>PORCA EM AÇO PARA ANCORAGEM DE TIRANTES - D = 61 MM E E = 70 MM</t>
  </si>
  <si>
    <t>PORCA EM AÇO PARA ANCORAGEM DE TIRANTES - D = 73 MM E E = 110 MM</t>
  </si>
  <si>
    <t>EMULSÃO ASFÁLTICA - RR-2C</t>
  </si>
  <si>
    <t>PLACA DE ANCORAGEM PARA TIRANTE DE BARRA DE AÇO - E = 16,0 MM E SEÇÃO DE 140 X 140 MM</t>
  </si>
  <si>
    <t>PORCA SEXTAVADA EM AÇO PARA ANCORAGEM DE TIRANTES - D = 50 MM E E = 41 MM</t>
  </si>
  <si>
    <t>ADESIVO À BASE DE PVA</t>
  </si>
  <si>
    <t>TIRANTE DE BARRA DE AÇO - TENSÃO DE ESCOAMENTO = 686 MPA, TENSÃO DE RUPTURA = 789 MPA E D = 19 MM</t>
  </si>
  <si>
    <t>TIRANTE DE BARRA DE AÇO - TENSÃO DE ESCOAMENTO = 686 MPA, TENSÃO DE RUPTURA = 789 MPA E D = 22 MM</t>
  </si>
  <si>
    <t>TIRANTE DE BARRA DE AÇO - TENSÃO DE ESCOAMENTO = 686 MPA, TENSÃO DE RUPTURA = 789 MPA E D = 25 MM</t>
  </si>
  <si>
    <t>TIRANTE DE BARRA DE AÇO - TENSÃO DE ESCOAMENTO = 686 MPA, TENSÃO DE RUPTURA = 789 MPA E D = 32 MM</t>
  </si>
  <si>
    <t>TIRANTE DE BARRA DE AÇO - TENSÃO DE ESCOAMENTO = 686 MPA, TENSÃO DE RUPTURA = 789 MPA E D = 36 MM</t>
  </si>
  <si>
    <t>MEIO TUBO DE CONCRETO SIMPLES - D = 0,40 M</t>
  </si>
  <si>
    <t>CALHA METÁLICA SEMICIRCULAR CORRUGADA E GALVANIZADA, INCLUINDO FIXAÇÕES - D = 400 MM</t>
  </si>
  <si>
    <t>MOURÃO DE MADEIRA - H = 2,80 M E D = 0,15 M</t>
  </si>
  <si>
    <t>TINTA ESMALTE SINTÉTICO ACETINADO</t>
  </si>
  <si>
    <t>ELETRODO REVESTIDO E70XX</t>
  </si>
  <si>
    <t>NONEL DE COLUNA (TÚNEL) - C = 4,8 M</t>
  </si>
  <si>
    <t>TUBO DE PVC SOLDÁVEL PARA ÁGUA FRIA - D = 50 MM (2")</t>
  </si>
  <si>
    <t>COROA DE DIAMANTE LINHA AWG</t>
  </si>
  <si>
    <t>NONEL DE COLUNA - C = 4,8 M</t>
  </si>
  <si>
    <t>COROA DE DIAMANTE LINHA HWG</t>
  </si>
  <si>
    <t>COROA DE DIAMANTE LINHA NWG</t>
  </si>
  <si>
    <t>ARGAMASSA ASFÁLTICA</t>
  </si>
  <si>
    <t>TUBO PEAD CORRUGADO PERFURADO PARA DRENAGEM - D = 100 MM</t>
  </si>
  <si>
    <t>COROA DE WIDIA LINHA AWG</t>
  </si>
  <si>
    <t>TUBO DE CONCRETO ARMADO PA1 - D = 0,40 M</t>
  </si>
  <si>
    <t>TUBO DE CONCRETO ARMADO PA2 - D = 0,40 M</t>
  </si>
  <si>
    <t>TUBO DE CONCRETO ARMADO PA3 - D = 0,40 M</t>
  </si>
  <si>
    <t>TUBO DE CONCRETO ARMADO PA4 - D = 0,40 M</t>
  </si>
  <si>
    <t>TUBO DE CONCRETO ARMADO PA4 - D = 0,60 M</t>
  </si>
  <si>
    <t>TUBO DE CONCRETO ARMADO PA4 - D = 0,80 M</t>
  </si>
  <si>
    <t>TUBO DE CONCRETO ARMADO PA4 - D = 1,20 M</t>
  </si>
  <si>
    <t>TUBO DE CONCRETO ARMADO PA4 - D = 1,50 M</t>
  </si>
  <si>
    <t>TUBO DE CONCRETO ARMADO PA1 - D = 0,50 M</t>
  </si>
  <si>
    <t>TUBO DE CONCRETO ARMADO PA2 - D = 0,50 M</t>
  </si>
  <si>
    <t>TUBO DE CONCRETO ARMADO PA3 - D = 0,50 M</t>
  </si>
  <si>
    <t>TUBO DE CONCRETO ARMADO PA4 - D = 0,50 M</t>
  </si>
  <si>
    <t>COROA DE WIDIA LINHA HWG</t>
  </si>
  <si>
    <t>COROA DE WIDIA LINHA NWG</t>
  </si>
  <si>
    <t>HASTE DE PAREDES PARALELAS COM NIPLE LINHA NW</t>
  </si>
  <si>
    <t>TRILHO UIC60 EM AÇO-CARBONO - C = 12 M</t>
  </si>
  <si>
    <t>TRILHO TR45 EM AÇO-CARBONO - C = 12 M</t>
  </si>
  <si>
    <t>TRILHO TR57 EM AÇO-CARBONO - C = 12 M</t>
  </si>
  <si>
    <t>TRILHO TR68 EM AÇO-CARBONO - C = 12 M</t>
  </si>
  <si>
    <t>TIREFÃO - D = 24 MM E C = 188 MM</t>
  </si>
  <si>
    <t>TIREFÃO - D = 22 MM E C = 155 MM</t>
  </si>
  <si>
    <t>RETENSOR PARA VIA FÉRREA DE TR45</t>
  </si>
  <si>
    <t>RETENSOR PARA VIA FÉRREA DE TR57</t>
  </si>
  <si>
    <t>RETENSOR PARA VIA FÉRREA DE TR68</t>
  </si>
  <si>
    <t>PLACA DE APOIO EM AÇO LAMINADO PARA UIC60 COM FIXAÇÃO RÍGIDA</t>
  </si>
  <si>
    <t>GRAMPO ELÁSTICO PANDROL PARA FIXAÇÃO ELÁSTICA</t>
  </si>
  <si>
    <t>PLACA DE APOIO EM AÇO LAMINADO PARA TR45 COM FIXAÇÃO ELÁSTICA</t>
  </si>
  <si>
    <t>PLACA DE APOIO EM AÇO LAMINADO PARA TR57 COM FIXAÇÃO ELÁSTICA</t>
  </si>
  <si>
    <t>PLACA DE APOIO EM AÇO LAMINADO PARA TR68 COM FIXAÇÃO ELÁSTICA</t>
  </si>
  <si>
    <t>PLACA DE APOIO EM AÇO LAMINADO PARA TR45 COM FIXAÇÃO RÍGIDA</t>
  </si>
  <si>
    <t>PLACA DE APOIO EM AÇO LAMINADO PARA TR57 COM FIXAÇÃO RÍGIDA</t>
  </si>
  <si>
    <t>PLACA DE APOIO EM AÇO LAMINADO PARA TR68 COM FIXAÇÃO RÍGIDA</t>
  </si>
  <si>
    <t>RETENSOR PARA VIA FÉRREA DE UIC60</t>
  </si>
  <si>
    <t>PLACA DE APOIO EM AÇO LAMINADO PARA UIC60 COM FIXAÇÃO ELÁSTICA</t>
  </si>
  <si>
    <t>TALA DE JUNÇÃO TJ 45 NÃO ISOLADA COM 6 FUROS</t>
  </si>
  <si>
    <t>TALA DE JUNÇÃO TJ 57 NÃO ISOLADA COM 6 FUROS</t>
  </si>
  <si>
    <t>TALA DE JUNÇÃO TJ 68 NÃO ISOLADA COM 6 FUROS</t>
  </si>
  <si>
    <t>PARAFUSO DE CABEÇA ABAULADA EM AÇO INOX COM PORCA E ARRUELA DE PRESSÃO PARA TALA DE JUNÇÃO - D = 25,4 MM</t>
  </si>
  <si>
    <t>TALA DE JUNÇÃO TJ 60 NÃO ISOLADA COM 6 FUROS</t>
  </si>
  <si>
    <t>AMV TIPO TR45, ABERTURA 1:8, BITOLA MÉTRICA</t>
  </si>
  <si>
    <t>AMV TIPO TR45, ABERTURA 1:10, BITOLA MÉTRICA</t>
  </si>
  <si>
    <t>AMV TIPO TR45, ABERTURA 1:12, BITOLA MÉTRICA</t>
  </si>
  <si>
    <t>AMV TIPO TR45, ABERTURA 1:14, BITOLA MÉTRICA</t>
  </si>
  <si>
    <t>AMV TIPO TR57, ABERTURA 1:8, BITOLA MÉTRICA</t>
  </si>
  <si>
    <t>AMV TIPO TR57, ABERTURA 1:10, BITOLA MÉTRICA</t>
  </si>
  <si>
    <t>AMV TIPO TR57, ABERTURA 1:12, BITOLA MÉTRICA</t>
  </si>
  <si>
    <t>AMV TIPO TR57, ABERTURA 1:14, BITOLA MÉTRICA</t>
  </si>
  <si>
    <t>AMV TIPO TR57, ABERTURA 1:20, BITOLA MÉTRICA</t>
  </si>
  <si>
    <t>AMV TIPO TR68, ABERTURA 1:10, BITOLA MÉTRICA</t>
  </si>
  <si>
    <t>AMV TIPO TR68, ABERTURA 1:12, BITOLA MÉTRICA</t>
  </si>
  <si>
    <t>AMV TIPO TR68, ABERTURA 1:14, BITOLA MÉTRICA</t>
  </si>
  <si>
    <t>AMV TIPO UIC60, ABERTURA 1:10, BITOLA MÉTRICA</t>
  </si>
  <si>
    <t>AMV TIPO TR68, ABERTURA 1:20, BITOLA MÉTRICA</t>
  </si>
  <si>
    <t>AMV TIPO TR45, ABERTURA 1:8, BITOLA LARGA</t>
  </si>
  <si>
    <t>AMV TIPO TR45, ABERTURA 1:10, BITOLA LARGA</t>
  </si>
  <si>
    <t>AMV TIPO TR45, ABERTURA 1:12, BITOLA LARGA</t>
  </si>
  <si>
    <t>AMV TIPO TR45, ABERTURA 1:14, BITOLA LARGA</t>
  </si>
  <si>
    <t>AMV TIPO TR57, ABERTURA 1:8, BITOLA LARGA</t>
  </si>
  <si>
    <t>AMV TIPO TR57, ABERTURA 1:10, BITOLA LARGA</t>
  </si>
  <si>
    <t>AMV TIPO TR57, ABERTURA 1:12, BITOLA LARGA</t>
  </si>
  <si>
    <t>AMV TIPO TR57, ABERTURA 1:14, BITOLA LARGA</t>
  </si>
  <si>
    <t>AMV TIPO TR57, ABERTURA 1:20, BITOLA LARGA</t>
  </si>
  <si>
    <t>AMV TIPO TR68, ABERTURA 1:10, BITOLA LARGA</t>
  </si>
  <si>
    <t>AMV TIPO TR68, ABERTURA 1:12, BITOLA LARGA</t>
  </si>
  <si>
    <t>AMV TIPO TR68, ABERTURA 1:14, BITOLA LARGA</t>
  </si>
  <si>
    <t>AMV TIPO UIC60, ABERTURA 1:10, BITOLA LARGA</t>
  </si>
  <si>
    <t>AMV TIPO TR68, ABERTURA 1:20, BITOLA LARGA</t>
  </si>
  <si>
    <t>AMV TIPO TR45, ABERTURA 1:8, BITOLA MISTA</t>
  </si>
  <si>
    <t>AMV TIPO TR45, ABERTURA 1:10, BITOLA MISTA</t>
  </si>
  <si>
    <t>AMV TIPO TR45, ABERTURA 1:12, BITOLA MISTA</t>
  </si>
  <si>
    <t>AMV TIPO TR45, ABERTURA 1:14, BITOLA MISTA</t>
  </si>
  <si>
    <t>AMV TIPO TR57, ABERTURA 1:8, BITOLA MISTA</t>
  </si>
  <si>
    <t>AMV TIPO TR57, ABERTURA 1:10, BITOLA MISTA</t>
  </si>
  <si>
    <t>AMV TIPO TR57, ABERTURA 1:12, BITOLA MISTA</t>
  </si>
  <si>
    <t>AMV TIPO TR57, ABERTURA 1:14, BITOLA MISTA</t>
  </si>
  <si>
    <t>AMV TIPO TR57, ABERTURA 1:20, BITOLA MISTA</t>
  </si>
  <si>
    <t>AMV TIPO TR68, ABERTURA 1:10, BITOLA MISTA</t>
  </si>
  <si>
    <t>AMV TIPO TR68, ABERTURA 1:12, BITOLA MISTA</t>
  </si>
  <si>
    <t>AMV TIPO TR68, ABERTURA 1:14, BITOLA MISTA</t>
  </si>
  <si>
    <t>REVESTIMENTO COM CONECTOR LINHA AW</t>
  </si>
  <si>
    <t>AMV TIPO TR68, ABERTURA 1:20, BITOLA MISTA</t>
  </si>
  <si>
    <t>DORMENTE DE MADEIRA BITOLA LARGA - C = 280 CM, L = 24 CM E H = 17 CM</t>
  </si>
  <si>
    <t>DORMENTE DE MADEIRA BITOLA MÉTRICA - C = 200 CM, L = 22 CM E H = 16 CM</t>
  </si>
  <si>
    <t>REVESTIMENTO COM CONECTOR LINHA HW</t>
  </si>
  <si>
    <t>REVESTIMENTO COM CONECTOR LINHA NW</t>
  </si>
  <si>
    <t>AMV TIPO UIC60, ABERTURA 1:12, BITOLA MÉTRICA</t>
  </si>
  <si>
    <t>AMV TIPO UIC60, ABERTURA 1:14, BITOLA MÉTRICA</t>
  </si>
  <si>
    <t>AMV TIPO UIC60, ABERTURA 1:20, BITOLA MÉTRICA</t>
  </si>
  <si>
    <t>AMV TIPO UIC60, ABERTURA 1:10, BITOLA MISTA</t>
  </si>
  <si>
    <t>AMV TIPO UIC60, ABERTURA 1:12, BITOLA MISTA</t>
  </si>
  <si>
    <t>AMV TIPO UIC60, ABERTURA 1:14, BITOLA MISTA</t>
  </si>
  <si>
    <t>AMV TIPO UIC60, ABERTURA 1:20, BITOLA MISTA</t>
  </si>
  <si>
    <t>SAPATA DE WIDIA LINHA NW</t>
  </si>
  <si>
    <t>BROCA DE ARRASTE COM TRÊS ASAS LINHA NW</t>
  </si>
  <si>
    <t>DORMENTE DE MADEIRA PARA PONTES - C = 300 CM, L = 25 CM E H = 20 CM</t>
  </si>
  <si>
    <t>AMV TIPO UIC60, ABERTURA 1:12, BITOLA LARGA</t>
  </si>
  <si>
    <t>AMV TIPO UIC60, ABERTURA 1:14, BITOLA LARGA</t>
  </si>
  <si>
    <t>AMV TIPO UIC60, ABERTURA 1:20, BITOLA LARGA</t>
  </si>
  <si>
    <t>TUBO DE REVESTIMENTO EM AÇO-CARBONO SCHEDULE 40 PARA ESTACA RAIZ - PONTEIRA SCHEDULE 80, D = 141,3 MM, PESO 24 KG/M</t>
  </si>
  <si>
    <t>TUBO DE REVESTIMENTO EM AÇO-CARBONO SCHEDULE 40 PARA ESTACA RAIZ - PONTEIRA SCHEDULE 80, D = 168,3 MM, PESO 31 KG/M</t>
  </si>
  <si>
    <t>TUBO DE REVESTIMENTO EM AÇO-CARBONO SCHEDULE 40 PARA ESTACA RAIZ - PONTEIRA SCHEDULE 80, D = 219,1 MM, PESO 47 KG/M</t>
  </si>
  <si>
    <t>TUBO DE REVESTIMENTO EM AÇO-CARBONO SCHEDULE 40 PARA ESTACA RAIZ - PONTEIRA SCHEDULE 80, D = 273,0 MM, PESO 67 KG/M</t>
  </si>
  <si>
    <t>TUBO DE REVESTIMENTO EM AÇO-CARBONO SCHEDULE 40 PARA ESTACA RAIZ - PONTEIRA SCHEDULE 80, D = 323,8 MM, PESO 90 KG/M</t>
  </si>
  <si>
    <t>TUBO DE REVESTIMENTO EM AÇO-CARBONO SCHEDULE 40 PARA ESTACA RAIZ - PONTEIRA SCHEDULE 80, D = 406,0 MM, PESO 143 KG/M</t>
  </si>
  <si>
    <t>ANEL DE COMPENSAÇÃO ANGULAR PARA TIRANTES DE D = 30 MM</t>
  </si>
  <si>
    <t>ANEL DE COMPENSAÇÃO ANGULAR PARA TIRANTES DE D = 32 MM</t>
  </si>
  <si>
    <t>ANEL DE COMPENSAÇÃO ANGULAR PARA TIRANTES DE D = 40 MM</t>
  </si>
  <si>
    <t>ANEL DE COMPENSAÇÃO ANGULAR PARA TIRANTES DE D = 44 MM</t>
  </si>
  <si>
    <t>ANEL DE COMPENSAÇÃO ANGULAR PARA TIRANTES DE D = 50 MM</t>
  </si>
  <si>
    <t>ANEL DE COMPENSAÇÃO ANGULAR PARA TIRANTES DE D = 53 MM</t>
  </si>
  <si>
    <t>ANEL DE COMPENSAÇÃO ANGULAR PARA TIRANTES DE D = 57 MM</t>
  </si>
  <si>
    <t>ANEL DE COMPENSAÇÃO ANGULAR PARA TIRANTES DE D = 63 MM</t>
  </si>
  <si>
    <t>ANEL DE COMPENSAÇÃO ANGULAR PARA TIRANTES DE D = 69 MM</t>
  </si>
  <si>
    <t>COROA DE WIDIA LINHA BWG</t>
  </si>
  <si>
    <t>CONJUNTO PARA SOLDA ALUMINOTÉRMICA DE TR45 - PORÇÃO, FÔRMAS, ACENDEDOR, PASTA DE VEDAÇÃO E CADINHO DESCARTÁVEL</t>
  </si>
  <si>
    <t>CONJUNTO PARA SOLDA ALUMINOTÉRMICA DE TR57 - PORÇÃO, FÔRMAS, ACENDEDOR, PASTA DE VEDAÇÃO E CADINHO DESCARTÁVEL</t>
  </si>
  <si>
    <t>CONJUNTO PARA SOLDA ALUMINOTÉRMICA DE TR68 - PORÇÃO, FÔRMAS, ACENDEDOR, PASTA DE VEDAÇÃO E CADINHO DESCARTÁVEL</t>
  </si>
  <si>
    <t>CONJUNTO PARA SOLDA ALUMINOTÉRMICA DE UIC60 - PORÇÃO, FÔRMAS, ACENDEDOR, PASTA DE VEDAÇÃO E CADINHO DESCARTÁVEL</t>
  </si>
  <si>
    <t>BRITA PADRÃO PARA LASTRO FERROVIÁRIO</t>
  </si>
  <si>
    <t>PALMILHA DE BORRACHA PARA DORMENTE DE CONCRETO</t>
  </si>
  <si>
    <t>BROCA PARA FURAR TRILHO - D = 29 MM (1 1/8")</t>
  </si>
  <si>
    <t>DISCO DE CORTE ABRASIVO PARA MÁQUINA PARA SERRAR TRILHO - D = 350 MM</t>
  </si>
  <si>
    <t>DORMENTES DE MADEIRA PARA AMV</t>
  </si>
  <si>
    <t>COROA DE DIAMANTE LINHA BWG</t>
  </si>
  <si>
    <t>REVESTIMENTO COM CONECTOR LINHA BW</t>
  </si>
  <si>
    <t>CORDA DE POLIAMIDA - D = 12,0 MM E CAPACIDADE DE CARGA DE 2.200 KG</t>
  </si>
  <si>
    <t>BROCA DE WIDIA - D = 16 MM E C = 150 MM</t>
  </si>
  <si>
    <t>BROCA DE WIDIA - D = 19 MM E C = 160 MM</t>
  </si>
  <si>
    <t>PARAFUSO DE CABEÇA ABAULADA EM AÇO INOX COM PORCA E ARRUELA - D = 6 MM (M6) E C = 30 MM</t>
  </si>
  <si>
    <t>PARAFUSO DE CABEÇA ABAULADA EM AÇO INOX COM PORCA E ARRUELA - D = 8 MM (M8) E C = 50 MM</t>
  </si>
  <si>
    <t>MANGUEIRA CRISTAL TRANÇADA DE PVC COM PRESSÃO DE TRABALHO DE 1,50 MPA (250 PSI) - D = 9,5 MM (3/8")</t>
  </si>
  <si>
    <t>FÔRMA PLÁSTICA PARA NICHO DE PROTENSÃO DE CORDOALHA - D = 15,2 MM</t>
  </si>
  <si>
    <t>FÔRMA PLÁSTICA PARA NICHO DE PROTENSÃO DE CORDOALHA - D = 12,7 MM</t>
  </si>
  <si>
    <t>CORDOALHA ENGRAXADA TIPO CP 190 RB - D = 15,2 MM</t>
  </si>
  <si>
    <t>CORDOALHA ENGRAXADA TIPO CP 190 RB - D = 12,7 MM</t>
  </si>
  <si>
    <t>BAINHA METÁLICA PARA PROTENSÃO - D = 35 MM</t>
  </si>
  <si>
    <t>BAINHA METÁLICA PARA PROTENSÃO - D = 30 MM</t>
  </si>
  <si>
    <t>ANCORAGEM PASSIVA ADERENTE PARA 8 CORDOALHAS - D = 15,2 MM</t>
  </si>
  <si>
    <t>ANCORAGEM PASSIVA ADERENTE PARA 31 CORDOALHAS - D = 15,2 MM</t>
  </si>
  <si>
    <t>ANCORAGEM ATIVA PARA CORDOALHA ENGRAXADA - D = 12,7 MM</t>
  </si>
  <si>
    <t>ANCORAGEM ATIVA PARA CORDOALHA ENGRAXADA - D = 15,2 MM</t>
  </si>
  <si>
    <t>ANCORAGEM PASSIVA ADERENTE PARA 10 CORDOALHAS - D = 12,7 MM</t>
  </si>
  <si>
    <t>ANCORAGEM PASSIVA ADERENTE PARA 12 CORDOALHAS - D = 12,7 MM</t>
  </si>
  <si>
    <t>ANCORAGEM PASSIVA ADERENTE PARA 12 CORDOALHAS - D = 15,2 MM</t>
  </si>
  <si>
    <t>ANCORAGEM PASSIVA ADERENTE PARA 15 CORDOALHAS - D = 12,7 MM</t>
  </si>
  <si>
    <t>ANCORAGEM PASSIVA ADERENTE PARA 15 CORDOALHAS - D = 15,2 MM</t>
  </si>
  <si>
    <t>ANCORAGEM PASSIVA ADERENTE PARA 19 CORDOALHAS - D = 12,7 MM</t>
  </si>
  <si>
    <t>ANCORAGEM PASSIVA ADERENTE PARA 19 CORDOALHAS - D = 15,2 MM</t>
  </si>
  <si>
    <t>ANCORAGEM PASSIVA ADERENTE PARA 22 CORDOALHAS - D = 12,7 MM</t>
  </si>
  <si>
    <t>ANCORAGEM PASSIVA ADERENTE PARA 22 CORDOALHAS - D = 15,2 MM</t>
  </si>
  <si>
    <t>ANCORAGEM PASSIVA ADERENTE PARA 27 CORDOALHAS - D = 12,7 MM</t>
  </si>
  <si>
    <t>ANCORAGEM PASSIVA ADERENTE PARA 27 CORDOALHAS - D = 15,2 MM</t>
  </si>
  <si>
    <t>ANCORAGEM PASSIVA ADERENTE PARA 31 CORDOALHAS - D = 12,7 MM</t>
  </si>
  <si>
    <t>ANCORAGEM PASSIVA ADERENTE PARA 4 CORDOALHAS - D = 12,7 MM</t>
  </si>
  <si>
    <t>ANCORAGEM PASSIVA ADERENTE PARA 4 CORDOALHAS - D = 15,2 MM</t>
  </si>
  <si>
    <t>ANCORAGEM PASSIVA ADERENTE PARA 6 CORDOALHAS - D = 12,7 MM</t>
  </si>
  <si>
    <t>ANCORAGEM PASSIVA ADERENTE PARA 6 CORDOALHAS - D = 15,2 MM</t>
  </si>
  <si>
    <t>ANCORAGEM PASSIVA ADERENTE PARA 7 CORDOALHAS - D = 12,7 MM</t>
  </si>
  <si>
    <t>ANCORAGEM PASSIVA ADERENTE PARA 7 CORDOALHAS - D = 15,2 MM</t>
  </si>
  <si>
    <t>ANCORAGEM PASSIVA ADERENTE PARA 8 CORDOALHAS - D = 12,7 MM</t>
  </si>
  <si>
    <t>ANCORAGEM PASSIVA ADERENTE PARA 9 CORDOALHAS - D = 12,7 MM</t>
  </si>
  <si>
    <t>ANCORAGEM PASSIVA ADERENTE PARA 9 CORDOALHAS - D = 15,2 MM</t>
  </si>
  <si>
    <t>ANCORAGEM PASSIVA ADERENTE PARA LAJES PARA 1 CORDOALHA - D = 12,7 MM</t>
  </si>
  <si>
    <t>ANCORAGEM PASSIVA ADERENTE PARA LAJES PARA 1 CORDOALHA - D = 15,2 MM</t>
  </si>
  <si>
    <t>ANCORAGEM PASSIVA ADERENTE PARA LAJES PARA 2 CORDOALHAS - D = 12,7 MM</t>
  </si>
  <si>
    <t>ANCORAGEM PASSIVA ADERENTE PARA LAJES PARA 2 CORDOALHAS - D = 15,2 MM</t>
  </si>
  <si>
    <t>ANCORAGEM PASSIVA ADERENTE PARA LAJES PARA 3 CORDOALHAS - D = 12,7 MM</t>
  </si>
  <si>
    <t>ANCORAGEM PASSIVA ADERENTE PARA LAJES PARA 3 CORDOALHAS - D = 15,2 MM</t>
  </si>
  <si>
    <t>ANCORAGEM PASSIVA ADERENTE PARA LAJES PARA 4 CORDOALHAS - D = 12,7 MM</t>
  </si>
  <si>
    <t>ANCORAGEM PASSIVA ADERENTE PARA LAJES PARA 4 CORDOALHAS - D = 15,2 MM</t>
  </si>
  <si>
    <t>MANGUEIRA CRISTAL TRANÇADA DE PVC COM PRESSÃO DE TRABALHO DE 1,50 MPA (250 PSI) - D = 19,0 MM (3/4")</t>
  </si>
  <si>
    <t>BAINHA METÁLICA PARA PROTENSÃO - D = 40 MM</t>
  </si>
  <si>
    <t>BAINHA METÁLICA PARA PROTENSÃO - D = 45 MM</t>
  </si>
  <si>
    <t>BAINHA METÁLICA PARA PROTENSÃO - D = 50 MM</t>
  </si>
  <si>
    <t>BAINHA METÁLICA PARA PROTENSÃO - D = 55 MM</t>
  </si>
  <si>
    <t>BAINHA METÁLICA PARA PROTENSÃO - D = 60 MM</t>
  </si>
  <si>
    <t>BAINHA METÁLICA PARA PROTENSÃO - D = 65 MM</t>
  </si>
  <si>
    <t>BAINHA METÁLICA PARA PROTENSÃO - D = 70 MM</t>
  </si>
  <si>
    <t>BAINHA METÁLICA PARA PROTENSÃO - D = 75 MM</t>
  </si>
  <si>
    <t>BAINHA METÁLICA PARA PROTENSÃO - D = 80 MM</t>
  </si>
  <si>
    <t>BAINHA METÁLICA PARA PROTENSÃO - D = 85 MM</t>
  </si>
  <si>
    <t>BAINHA METÁLICA PARA PROTENSÃO - D = 90 MM</t>
  </si>
  <si>
    <t>BAINHA METÁLICA PARA PROTENSÃO - D = 95 MM</t>
  </si>
  <si>
    <t>BAINHA METÁLICA PARA PROTENSÃO - D = 100 MM</t>
  </si>
  <si>
    <t>BAINHA METÁLICA PARA PROTENSÃO - D = 110 MM</t>
  </si>
  <si>
    <t>BAINHA METÁLICA PARA PROTENSÃO - D = 120 MM</t>
  </si>
  <si>
    <t>BAINHA METÁLICA PARA PROTENSÃO - D = 130 MM</t>
  </si>
  <si>
    <t>BAINHA METÁLICA OVALIZADA PARA PROTENSÃO - SEÇÃO DE 19 X 36 MM</t>
  </si>
  <si>
    <t>BAINHA METÁLICA OVALIZADA PARA PROTENSÃO - SEÇÃO DE 19 X 48 MM</t>
  </si>
  <si>
    <t>BAINHA METÁLICA OVALIZADA PARA PROTENSÃO - SEÇÃO DE 19 X 62 MM</t>
  </si>
  <si>
    <t>BAINHA METÁLICA OVALIZADA PARA PROTENSÃO - SEÇÃO DE 22 X 32 MM</t>
  </si>
  <si>
    <t>BAINHA METÁLICA OVALIZADA PARA PROTENSÃO - SEÇÃO DE 22 X 55 MM</t>
  </si>
  <si>
    <t>BAINHA METÁLICA OVALIZADA PARA PROTENSÃO - SEÇÃO DE 22 X 73 MM</t>
  </si>
  <si>
    <t>ESPAÇADOR PLÁSTICO TIPO CENTRALIZADOR CARAMBOLA PARA GRAMPO DE BARRA DE AÇO - D ≤ 25,4 MM</t>
  </si>
  <si>
    <t>CINTA PARA ELEVAÇÃO DE CARGAS TIPO GRAB COM 1 RAMAL, ANEL DE SUSPENSÃO E GANCHO - C = 3 M A 5 M, CAPACIDADE DE CARGA DE 5.000 KG, F. S. = 4:1</t>
  </si>
  <si>
    <t>CINTA PARA ELEVAÇÃO DE CARGAS TIPO GRAB COM 2 RAMAIS, ANEL DE SUSPENSÃO E GANCHOS - C = 3 M A 5 M, CAPACIDADE DE CARGA DE 5.000 KG, F. S. = 4:1</t>
  </si>
  <si>
    <t>CINTA PARA ELEVAÇÃO DE CARGAS TIPO SLING COM 1 RAMAL - C = 2 M A 3 M, CAPACIDADE DE CARGA DE 1.000 KG, F. S. = 7:1</t>
  </si>
  <si>
    <t>CHAPA METÁLICA CORRUGADA GALVANIZADA PARA TUNNEL LINER - E = 2,2 MM E D = 1,2 M</t>
  </si>
  <si>
    <t>CHAPA METÁLICA CORRUGADA GALVANIZADA PARA TUNNEL LINER - E = 2,2 MM E D = 1,4 M</t>
  </si>
  <si>
    <t>CHAPA METÁLICA CORRUGADA GALVANIZADA PARA TUNNEL LINER - E = 2,2 MM E D = 1,6 M</t>
  </si>
  <si>
    <t>CHAPA METÁLICA CORRUGADA GALVANIZADA PARA TUNNEL LINER - E = 2,2 MM E D = 1,8 M</t>
  </si>
  <si>
    <t>CHAPA METÁLICA CORRUGADA GALVANIZADA PARA TUNNEL LINER - E = 2,2 MM E D = 2,0 M</t>
  </si>
  <si>
    <t>CHAPA METÁLICA CORRUGADA GALVANIZADA PARA TUNNEL LINER - E = 2,2 MM E D = 2,2 M</t>
  </si>
  <si>
    <t>CHAPA METÁLICA CORRUGADA GALVANIZADA PARA TUNNEL LINER - E = 2,2 MM E D = 2,4 M</t>
  </si>
  <si>
    <t>CHAPA METÁLICA CORRUGADA GALVANIZADA PARA TUNNEL LINER - E = 2,2 MM E D = 2,6 M</t>
  </si>
  <si>
    <t>CHAPA METÁLICA CORRUGADA GALVANIZADA PARA TUNNEL LINER - E = 2,2 MM E D = 2,8 M</t>
  </si>
  <si>
    <t>CHAPA METÁLICA CORRUGADA GALVANIZADA PARA TUNNEL LINER - E = 2,2 MM E D = 3,0 M</t>
  </si>
  <si>
    <t>CHAPA METÁLICA CORRUGADA GALVANIZADA PARA TUNNEL LINER - E = 2,7 MM E D = 3,2 M</t>
  </si>
  <si>
    <t>CHAPA METÁLICA CORRUGADA GALVANIZADA PARA TUNNEL LINER - E = 2,7 MM E D = 3,4 M</t>
  </si>
  <si>
    <t>CHAPA METÁLICA CORRUGADA GALVANIZADA PARA TUNNEL LINER - E = 2,7 MM E D = 3,6 M</t>
  </si>
  <si>
    <t>CHAPA METÁLICA CORRUGADA GALVANIZADA PARA TUNNEL LINER - E = 2,7 MM E D = 3,8 M</t>
  </si>
  <si>
    <t>CHAPA METÁLICA CORRUGADA GALVANIZADA PARA TUNNEL LINER - E = 2,7 MM E D = 4,0 M</t>
  </si>
  <si>
    <t>CHAPA METÁLICA CORRUGADA GALVANIZADA PARA TUNNEL LINER - E = 3,4 MM E D = 4,2 M</t>
  </si>
  <si>
    <t>CHAPA METÁLICA CORRUGADA GALVANIZADA PARA TUNNEL LINER - E = 3,4 MM E D = 4,4 M</t>
  </si>
  <si>
    <t>CHAPA METÁLICA CORRUGADA GALVANIZADA PARA TUNNEL LINER - E = 3,4 MM E D = 4,6 M</t>
  </si>
  <si>
    <t>CHAPA METÁLICA CORRUGADA GALVANIZADA PARA TUNNEL LINER - E = 3,9 MM E D = 4,8 M</t>
  </si>
  <si>
    <t>CHAPA METÁLICA CORRUGADA GALVANIZADA PARA TUNNEL LINER - E = 3,9 MM E D = 5,0 M</t>
  </si>
  <si>
    <t>CHAPA METÁLICA CORRUGADA GALVANIZADA REVESTIDA COM EPÓXI PARA TUNNEL LINER - E = 2,2 MM E D = 1,2 M</t>
  </si>
  <si>
    <t>CHAPA METÁLICA CORRUGADA GALVANIZADA REVESTIDA COM EPÓXI PARA TUNNEL LINER - E = 2,2 MM E D = 1,4 M</t>
  </si>
  <si>
    <t>CHAPA METÁLICA CORRUGADA GALVANIZADA REVESTIDA COM EPÓXI PARA TUNNEL LINER - E = 2,2 MM E D = 1,6 M</t>
  </si>
  <si>
    <t>CHAPA METÁLICA CORRUGADA GALVANIZADA REVESTIDA COM EPÓXI PARA TUNNEL LINER - E = 2,2 MM E D = 1,8 M</t>
  </si>
  <si>
    <t>CHAPA METÁLICA CORRUGADA GALVANIZADA REVESTIDA COM EPÓXI PARA TUNNEL LINER - E = 2,2 MM E D = 2,0 M</t>
  </si>
  <si>
    <t>CHAPA METÁLICA CORRUGADA GALVANIZADA REVESTIDA COM EPÓXI PARA TUNNEL LINER - E = 2,2 MM E D = 2,2 M</t>
  </si>
  <si>
    <t>CHAPA METÁLICA CORRUGADA GALVANIZADA REVESTIDA COM EPÓXI PARA TUNNEL LINER - E = 2,2 MM E D = 2,4 M</t>
  </si>
  <si>
    <t>CHAPA METÁLICA CORRUGADA GALVANIZADA REVESTIDA COM EPÓXI PARA TUNNEL LINER - E = 2,2 MM E D = 2,6 M</t>
  </si>
  <si>
    <t>CHAPA METÁLICA CORRUGADA GALVANIZADA REVESTIDA COM EPÓXI PARA TUNNEL LINER - E = 2,2 MM E D = 2,8 M</t>
  </si>
  <si>
    <t>CHAPA METÁLICA CORRUGADA GALVANIZADA REVESTIDA COM EPÓXI PARA TUNNEL LINER - E = 2,2 MM E D = 3,0 M</t>
  </si>
  <si>
    <t>CHAPA METÁLICA CORRUGADA GALVANIZADA REVESTIDA COM EPÓXI PARA TUNNEL LINER - E = 2,7 MM E D = 3,2 M</t>
  </si>
  <si>
    <t>CHAPA MÚLTIPLA METÁLICA CORRUGADA GALVANIZADA TIPO MP 100 OU SIMILAR - E = 1,60 MM E D = 0,60 M</t>
  </si>
  <si>
    <t>CHAPA MÚLTIPLA METÁLICA CORRUGADA GALVANIZADA TIPO MP 100 OU SIMILAR - E = 1,60 MM E D = 0,70 M</t>
  </si>
  <si>
    <t>CHAPA MÚLTIPLA METÁLICA CORRUGADA GALVANIZADA TIPO MP 100 OU SIMILAR - E = 1,60 MM E D = 0,80 M</t>
  </si>
  <si>
    <t>CHAPA MÚLTIPLA METÁLICA CORRUGADA GALVANIZADA TIPO MP 100 OU SIMILAR - E = 1,60 MM E D = 0,90 M</t>
  </si>
  <si>
    <t>CHAPA MÚLTIPLA METÁLICA CORRUGADA GALVANIZADA TIPO MP 100 OU SIMILAR - E = 1,60 MM E D = 1,00 M</t>
  </si>
  <si>
    <t>CHAPA MÚLTIPLA METÁLICA CORRUGADA GALVANIZADA TIPO MP 100 OU SIMILAR - E = 1,60 MM E D = 1,10 M</t>
  </si>
  <si>
    <t>CHAPA MÚLTIPLA METÁLICA CORRUGADA GALVANIZADA TIPO MP 100 OU SIMILAR - E = 1,60 MM E D = 1,20 M</t>
  </si>
  <si>
    <t>CHAPA MÚLTIPLA METÁLICA CORRUGADA GALVANIZADA TIPO MP 100 OU SIMILAR - E = 1,60 MM E D = 1,30 M</t>
  </si>
  <si>
    <t>CHAPA MÚLTIPLA METÁLICA CORRUGADA GALVANIZADA TIPO MP 100 OU SIMILAR - E = 1,60 MM E D = 1,40 M</t>
  </si>
  <si>
    <t>CHAPA MÚLTIPLA METÁLICA CORRUGADA GALVANIZADA TIPO MP 100 OU SIMILAR - E = 1,60 MM E D = 1,50 M</t>
  </si>
  <si>
    <t>CHAPA MÚLTIPLA METÁLICA CORRUGADA GALVANIZADA TIPO MP 100 OU SIMILAR - E = 1,60 MM E D = 1,60 M</t>
  </si>
  <si>
    <t>CHAPA MÚLTIPLA METÁLICA CORRUGADA GALVANIZADA TIPO MP 100 OU SIMILAR - E = 1,60 MM E D = 1,70 M</t>
  </si>
  <si>
    <t>CHAPA MÚLTIPLA METÁLICA CORRUGADA GALVANIZADA TIPO MP 100 OU SIMILAR - E = 1,60 MM E D = 1,80 M</t>
  </si>
  <si>
    <t>CHAPA MÚLTIPLA METÁLICA CORRUGADA GALVANIZADA TIPO MP 100 OU SIMILAR - E = 2,00 MM E D = 1,90 M</t>
  </si>
  <si>
    <t>CHAPA MÚLTIPLA METÁLICA CORRUGADA GALVANIZADA TIPO MP 100 OU SIMILAR - E = 2,00 MM E D = 2,00 M</t>
  </si>
  <si>
    <t>CHAPA MÚLTIPLA METÁLICA CORRUGADA GALVANIZADA TIPO MP 100 OU SIMILAR - E = 2,00 MM E D = 2,10 M</t>
  </si>
  <si>
    <t>CHAPA MÚLTIPLA METÁLICA CORRUGADA GALVANIZADA TIPO MP 100 OU SIMILAR - E = 2,00 MM E D = 2,20 M</t>
  </si>
  <si>
    <t>CHAPA MÚLTIPLA METÁLICA CORRUGADA GALVANIZADA TIPO MP 100 OU SIMILAR - E = 2,00 MM E D = 2,30 M</t>
  </si>
  <si>
    <t>CHAPA MÚLTIPLA METÁLICA CORRUGADA GALVANIZADA TIPO MP 100 OU SIMILAR - E = 2,70 MM E D = 2,40 M</t>
  </si>
  <si>
    <t>CHAPA MÚLTIPLA METÁLICA CORRUGADA GALVANIZADA TIPO MP 100 OU SIMILAR - E = 3,40 MM E D = 2,50 M</t>
  </si>
  <si>
    <t>CHAPA MÚLTIPLA METÁLICA CORRUGADA GALVANIZADA TIPO MP 100 OU SIMILAR - E = 3,40 MM E D = 2,60 M</t>
  </si>
  <si>
    <t>CHAPA MÚLTIPLA METÁLICA CORRUGADA GALVANIZADA TIPO MP 100 OU SIMILAR - E = 3,40 MM E D = 2,70 M</t>
  </si>
  <si>
    <t>CHAPA MÚLTIPLA METÁLICA CORRUGADA GALVANIZADA TIPO MP 100 OU SIMILAR - E = 3,40 MM E D = 2,80 M</t>
  </si>
  <si>
    <t>CHAPA MÚLTIPLA METÁLICA CORRUGADA GALVANIZADA TIPO MP 152 OU SIMILAR - E = 2,70 MM E D = 1,50 M</t>
  </si>
  <si>
    <t>CHAPA MÚLTIPLA METÁLICA CORRUGADA GALVANIZADA TIPO MP 152 OU SIMILAR - E = 2,70 MM E D = 1,80 M</t>
  </si>
  <si>
    <t>CHAPA MÚLTIPLA METÁLICA CORRUGADA GALVANIZADA TIPO MP 152 OU SIMILAR - E = 2,70 MM E D = 1,90 M</t>
  </si>
  <si>
    <t>CHAPA MÚLTIPLA METÁLICA CORRUGADA GALVANIZADA TIPO MP 152 OU SIMILAR - E = 2,70 MM E D = 2,15 M</t>
  </si>
  <si>
    <t>CHAPA MÚLTIPLA METÁLICA CORRUGADA GALVANIZADA TIPO MP 152 OU SIMILAR - E = 2,70 MM E D = 2,30 M</t>
  </si>
  <si>
    <t>CHAPA MÚLTIPLA METÁLICA CORRUGADA GALVANIZADA TIPO MP 152 OU SIMILAR - E = 2,70 MM E D = 2,65 M</t>
  </si>
  <si>
    <t>CHAPA MÚLTIPLA METÁLICA CORRUGADA GALVANIZADA TIPO MP 152 OU SIMILAR - E = 2,70 MM E D = 3,05 M</t>
  </si>
  <si>
    <t>CHAPA MÚLTIPLA METÁLICA CORRUGADA GALVANIZADA TIPO MP 152 OU SIMILAR - E = 2,70 MM E D = 3,20 M</t>
  </si>
  <si>
    <t>CHAPA MÚLTIPLA METÁLICA CORRUGADA GALVANIZADA TIPO MP 152 OU SIMILAR - E = 2,70 MM E D = 3,40 M</t>
  </si>
  <si>
    <t>CHAPA MÚLTIPLA METÁLICA CORRUGADA GALVANIZADA TIPO MP 152 OU SIMILAR - E = 2,70 MM E D = 3,65 M</t>
  </si>
  <si>
    <t>CHAPA MÚLTIPLA METÁLICA CORRUGADA GALVANIZADA TIPO MP 152 OU SIMILAR - E = 2,70 MM E D = 3,80 M</t>
  </si>
  <si>
    <t>CHAPA MÚLTIPLA METÁLICA CORRUGADA GALVANIZADA TIPO MP 152 OU SIMILAR - E = 2,70 MM E D = 4,20 M</t>
  </si>
  <si>
    <t>CHAPA MÚLTIPLA METÁLICA CORRUGADA GALVANIZADA TIPO MP 152 OU SIMILAR - E = 2,70 MM E D = 4,60 M</t>
  </si>
  <si>
    <t>CHAPA MÚLTIPLA METÁLICA CORRUGADA GALVANIZADA TIPO MP 152 OU SIMILAR - E = 3,40 MM E D = 4,80 M</t>
  </si>
  <si>
    <t>CHAPA MÚLTIPLA METÁLICA CORRUGADA GALVANIZADA TIPO MP 152 OU SIMILAR - E = 3,40 MM E D = 5,00 M</t>
  </si>
  <si>
    <t>CHAPA MÚLTIPLA METÁLICA CORRUGADA GALVANIZADA TIPO MP 152 OU SIMILAR - E = 3,90 MM E D = 5,35 M</t>
  </si>
  <si>
    <t>CHAPA MÚLTIPLA METÁLICA CORRUGADA GALVANIZADA TIPO MP 152 OU SIMILAR - E = 3,90 MM E D = 5,70 M</t>
  </si>
  <si>
    <t>CHAPA MÚLTIPLA METÁLICA CORRUGADA GALVANIZADA TIPO MP 152 OU SIMILAR - E = 4,70 MM E D = 6,10 M</t>
  </si>
  <si>
    <t>CHAPA MÚLTIPLA METÁLICA CORRUGADA GALVANIZADA TIPO MP 152 OU SIMILAR - E = 6,40 MM E D = 6,50 M</t>
  </si>
  <si>
    <t>CHAPA MÚLTIPLA METÁLICA CORRUGADA GALVANIZADA TIPO MP 152 OU SIMILAR - E = 6,40 MM E D = 6,85 M</t>
  </si>
  <si>
    <t>CHAPA MÚLTIPLA METÁLICA CORRUGADA GALVANIZADA TIPO MP 152 OU SIMILAR - E = 6,40 MM E D = 7,25 M</t>
  </si>
  <si>
    <t>PARAFUSO DE CABEÇA SEXTAVADA EM AÇO GALVANIZADO COM PORCA E ARRUELA DE PRESSÃO - D = 7,938 MM (5/16")</t>
  </si>
  <si>
    <t>CONCRETO USINADO - FCK = 40 MPA (COMERCIAL)</t>
  </si>
  <si>
    <t>CONCRETO USINADO - FCK = 45 MPA (COMERCIAL)</t>
  </si>
  <si>
    <t>CONCRETO USINADO - FCK = 50 MPA (COMERCIAL)</t>
  </si>
  <si>
    <t>APARELHO DE APOIO METÁLICO ESFÉRICO FIXO COM 4 CHUMBADORES E CAPACIDADE DE 1.000 KN</t>
  </si>
  <si>
    <t>APARELHO DE APOIO METÁLICO ESFÉRICO UNIDIRECIONAL COM 4 CHUMBADORES E CAPACIDADE DE 1.500 KN</t>
  </si>
  <si>
    <t>APARELHO DE APOIO METÁLICO ESFÉRICO FIXO COM 4 CHUMBADORES E CAPACIDADE DE 1.500 KN</t>
  </si>
  <si>
    <t>APARELHO DE APOIO METÁLICO ESFÉRICO FIXO COM 4 CHUMBADORES E CAPACIDADE DE 2.000 KN</t>
  </si>
  <si>
    <t>APARELHO DE APOIO METÁLICO ESFÉRICO FIXO COM 4 CHUMBADORES E CAPACIDADE DE 2.500 KN</t>
  </si>
  <si>
    <t>APARELHO DE APOIO METÁLICO ESFÉRICO FIXO COM 4 CHUMBADORES E CAPACIDADE DE 3.000 KN</t>
  </si>
  <si>
    <t>APARELHO DE APOIO METÁLICO ESFÉRICO FIXO COM 4 CHUMBADORES E CAPACIDADE DE 3.500 KN</t>
  </si>
  <si>
    <t>APARELHO DE APOIO METÁLICO ESFÉRICO FIXO COM 4 CHUMBADORES E CAPACIDADE DE 4.000 KN</t>
  </si>
  <si>
    <t>APARELHO DE APOIO METÁLICO ESFÉRICO UNIDIRECIONAL COM 4 CHUMBADORES E CAPACIDADE DE 1.000 KN</t>
  </si>
  <si>
    <t>APARELHO DE APOIO METÁLICO ESFÉRICO UNIDIRECIONAL COM 4 CHUMBADORES E CAPACIDADE DE 2.000 KN</t>
  </si>
  <si>
    <t>APARELHO DE APOIO METÁLICO ESFÉRICO UNIDIRECIONAL COM 4 CHUMBADORES E CAPACIDADE DE 2.500 KN</t>
  </si>
  <si>
    <t>APARELHO DE APOIO METÁLICO ESFÉRICO UNIDIRECIONAL COM 4 CHUMBADORES E CAPACIDADE DE 3.000 KN</t>
  </si>
  <si>
    <t>APARELHO DE APOIO METÁLICO ESFÉRICO UNIDIRECIONAL COM 4 CHUMBADORES E CAPACIDADE DE 3.500 KN</t>
  </si>
  <si>
    <t>APARELHO DE APOIO METÁLICO ESFÉRICO UNIDIRECIONAL COM 4 CHUMBADORES E CAPACIDADE DE 4.000 KN</t>
  </si>
  <si>
    <t>APARELHO DE APOIO METÁLICO ESFÉRICO FIXO COM 4 CHUMBADORES E CAPACIDADE DE 4.500 KN</t>
  </si>
  <si>
    <t>APARELHO DE APOIO METÁLICO ESFÉRICO FIXO COM 4 CHUMBADORES E CAPACIDADE DE 5.000 KN</t>
  </si>
  <si>
    <t>APARELHO DE APOIO METÁLICO ESFÉRICO FIXO COM 4 CHUMBADORES E CAPACIDADE DE 5.500 KN</t>
  </si>
  <si>
    <t>APARELHO DE APOIO METÁLICO ESFÉRICO FIXO COM 4 CHUMBADORES E CAPACIDADE DE 6.000 KN</t>
  </si>
  <si>
    <t>APARELHO DE APOIO METÁLICO ESFÉRICO FIXO COM 4 CHUMBADORES E CAPACIDADE DE 6.500 KN</t>
  </si>
  <si>
    <t>APARELHO DE APOIO METÁLICO ESFÉRICO FIXO COM 4 CHUMBADORES E CAPACIDADE DE 7.000 KN</t>
  </si>
  <si>
    <t>APARELHO DE APOIO METÁLICO ESFÉRICO FIXO COM 4 CHUMBADORES E CAPACIDADE DE 7.500 KN</t>
  </si>
  <si>
    <t>APARELHO DE APOIO METÁLICO ESFÉRICO FIXO COM 4 CHUMBADORES E CAPACIDADE DE 8.000 KN</t>
  </si>
  <si>
    <t>GRELHA METÁLICA PARA BOCA DE LOBO COM CAPACIDADE DE ATÉ 300 KN - C = 0,90 M E L = 0,30 M</t>
  </si>
  <si>
    <t>GRELHA DE PISO EM PVC PARA PASSAGEM DE PEDESTRES - C = 50 CM E L = 13 CM</t>
  </si>
  <si>
    <t>MARCO EM PVC PARA GRELHA DE PISO - L = 2,50 M</t>
  </si>
  <si>
    <t>GRELHA DE PISO EM PVC PARA PASSAGEM DE VEÍCULOS DE ATÉ 3 T - C = 50 CM E L = 13 CM</t>
  </si>
  <si>
    <t>GRELHA DE PISO EM PVC PARA PASSAGEM DE VEÍCULOS DE ATÉ 10 T - C = 50 CM E L = 13 CM</t>
  </si>
  <si>
    <t>GRELHA DE PISO EM PVC PARA PASSAGEM DE PEDESTRES - C = 50 CM E L = 20 CM</t>
  </si>
  <si>
    <t>GRELHA DE PISO EM PVC PARA PASSAGEM DE VEÍCULOS DE ATÉ 3 T - C = 50 CM E L = 20 CM</t>
  </si>
  <si>
    <t>GRELHA METÁLICA PARA CANALETAS - C = 1,00 M E L = 0,10 M</t>
  </si>
  <si>
    <t>GRELHA METÁLICA PARA CANALETAS - C = 1,00 M E L = 0,15 M</t>
  </si>
  <si>
    <t>PORTA-GRELHA METÁLICA - C = 1,00 M E L = 0,15 M</t>
  </si>
  <si>
    <t>GRELHA METÁLICA PARA CANALETAS - C = 1,00 M E L = 0,20 M</t>
  </si>
  <si>
    <t>PORTA-GRELHA METÁLICA - C = 1,00 M E L = 0,20 M</t>
  </si>
  <si>
    <t>PORTA-GRELHA METÁLICA - C = 1,00 M E L = 0,10 M</t>
  </si>
  <si>
    <t>APARELHO DE APOIO METÁLICO ESFÉRICO FIXO COM 4 CHUMBADORES E CAPACIDADE DE 8.500 KN</t>
  </si>
  <si>
    <t>APARELHO DE APOIO METÁLICO ESFÉRICO FIXO COM 4 CHUMBADORES E CAPACIDADE DE 9.000 KN</t>
  </si>
  <si>
    <t>APARELHO DE APOIO METÁLICO ESFÉRICO FIXO COM 4 CHUMBADORES E CAPACIDADE DE 9.500 KN</t>
  </si>
  <si>
    <t>APARELHO DE APOIO METÁLICO ESFÉRICO FIXO COM 4 CHUMBADORES E CAPACIDADE DE 10.000 KN</t>
  </si>
  <si>
    <t>APARELHO DE APOIO METÁLICO ESFÉRICO UNIDIRECIONAL COM 4 CHUMBADORES E CAPACIDADE DE 4.500 KN</t>
  </si>
  <si>
    <t>APARELHO DE APOIO METÁLICO ESFÉRICO UNIDIRECIONAL COM 4 CHUMBADORES E CAPACIDADE DE 5.000 KN</t>
  </si>
  <si>
    <t>APARELHO DE APOIO METÁLICO ESFÉRICO UNIDIRECIONAL COM 4 CHUMBADORES E CAPACIDADE DE 5.500 KN</t>
  </si>
  <si>
    <t>APARELHO DE APOIO METÁLICO ESFÉRICO UNIDIRECIONAL COM 4 CHUMBADORES E CAPACIDADE DE 6.000 KN</t>
  </si>
  <si>
    <t>APARELHO DE APOIO METÁLICO ESFÉRICO UNIDIRECIONAL COM 4 CHUMBADORES E CAPACIDADE DE 6.500 KN</t>
  </si>
  <si>
    <t>APARELHO DE APOIO METÁLICO ESFÉRICO UNIDIRECIONAL COM 4 CHUMBADORES E CAPACIDADE DE 7.000 KN</t>
  </si>
  <si>
    <t>APARELHO DE APOIO METÁLICO ESFÉRICO UNIDIRECIONAL COM 4 CHUMBADORES E CAPACIDADE DE 7.500 KN</t>
  </si>
  <si>
    <t>FINCAPINO DE AÇÃO DIRETA E PINO COM FURO - D = 6,35 MM (1/4")</t>
  </si>
  <si>
    <t>APARELHO DE APOIO METÁLICO ESFÉRICO UNIDIRECIONAL COM 4 CHUMBADORES E CAPACIDADE DE 8.000 KN</t>
  </si>
  <si>
    <t>APARELHO DE APOIO METÁLICO ESFÉRICO UNIDIRECIONAL COM 4 CHUMBADORES E CAPACIDADE DE 8.500 KN</t>
  </si>
  <si>
    <t>CHAPA MÚLTIPLA METÁLICA CORRUGADA REVESTIDA EM EPÓXI TIPO MP 100 OU SIMILAR - E = 1,60 MM E D = 0,60 M</t>
  </si>
  <si>
    <t>CHAPA MÚLTIPLA METÁLICA CORRUGADA REVESTIDA EM EPÓXI TIPO MP 100 OU SIMILAR - E = 1,60 MM E D = 0,70 M</t>
  </si>
  <si>
    <t>CHAPA MÚLTIPLA METÁLICA CORRUGADA REVESTIDA EM EPÓXI TIPO MP 100 OU SIMILAR - E = 1,60 MM E D = 0,80 M</t>
  </si>
  <si>
    <t>CHAPA MÚLTIPLA METÁLICA CORRUGADA REVESTIDA EM EPÓXI TIPO MP 100 OU SIMILAR - E = 1,60 MM E D = 0,90 M</t>
  </si>
  <si>
    <t>CHAPA MÚLTIPLA METÁLICA CORRUGADA REVESTIDA EM EPÓXI TIPO MP 100 OU SIMILAR - E = 1,60 MM E D = 1,00 M</t>
  </si>
  <si>
    <t>CHAPA MÚLTIPLA METÁLICA CORRUGADA REVESTIDA EM EPÓXI TIPO MP 100 OU SIMILAR - E = 1,60 MM E D = 1,10 M</t>
  </si>
  <si>
    <t>CHAPA MÚLTIPLA METÁLICA CORRUGADA REVESTIDA EM EPÓXI TIPO MP 100 OU SIMILAR - E = 1,60 MM E D = 1,20 M</t>
  </si>
  <si>
    <t>CHAPA MÚLTIPLA METÁLICA CORRUGADA REVESTIDA EM EPÓXI TIPO MP 100 OU SIMILAR - E = 1,60 MM E D = 1,30 M</t>
  </si>
  <si>
    <t>CHAPA MÚLTIPLA METÁLICA CORRUGADA REVESTIDA EM EPÓXI TIPO MP 100 OU SIMILAR - E = 1,60 MM E D = 1,40 M</t>
  </si>
  <si>
    <t>CHAPA MÚLTIPLA METÁLICA CORRUGADA REVESTIDA EM EPÓXI TIPO MP 100 OU SIMILAR - E = 1,60 MM E D = 1,50 M</t>
  </si>
  <si>
    <t>CHAPA MÚLTIPLA METÁLICA CORRUGADA REVESTIDA EM EPÓXI TIPO MP 100 OU SIMILAR - E = 1,60 MM E D = 1,60 M</t>
  </si>
  <si>
    <t>CHAPA MÚLTIPLA METÁLICA CORRUGADA REVESTIDA EM EPÓXI TIPO MP 100 OU SIMILAR - E = 1,60 MM E D = 1,70 M</t>
  </si>
  <si>
    <t>CHAPA MÚLTIPLA METÁLICA CORRUGADA REVESTIDA EM EPÓXI TIPO MP 100 OU SIMILAR - E = 1,60 MM E D = 1,80 M</t>
  </si>
  <si>
    <t>CHAPA MÚLTIPLA METÁLICA CORRUGADA REVESTIDA EM EPÓXI TIPO MP 100 OU SIMILAR - E = 2,00 MM E D = 1,90 M</t>
  </si>
  <si>
    <t>CHAPA MÚLTIPLA METÁLICA CORRUGADA REVESTIDA EM EPÓXI TIPO MP 100 OU SIMILAR - E = 2,00 MM E D = 2,00 M</t>
  </si>
  <si>
    <t>CHAPA MÚLTIPLA METÁLICA CORRUGADA REVESTIDA EM EPÓXI TIPO MP 100 OU SIMILAR - E = 2,00 MM E D = 2,10 M</t>
  </si>
  <si>
    <t>CHAPA MÚLTIPLA METÁLICA CORRUGADA REVESTIDA EM EPÓXI TIPO MP 100 OU SIMILAR - E = 2,00 MM E D = 2,20 M</t>
  </si>
  <si>
    <t>CHAPA MÚLTIPLA METÁLICA CORRUGADA REVESTIDA EM EPÓXI TIPO MP 100 OU SIMILAR - E = 2,00 MM E D = 2,30 M</t>
  </si>
  <si>
    <t>CHAPA MÚLTIPLA METÁLICA CORRUGADA REVESTIDA EM EPÓXI TIPO MP 100 OU SIMILAR - E = 2,70 MM E D = 2,40 M</t>
  </si>
  <si>
    <t>CHAPA MÚLTIPLA METÁLICA CORRUGADA REVESTIDA EM EPÓXI TIPO MP 100 OU SIMILAR - E = 3,40 MM E D = 2,50 M</t>
  </si>
  <si>
    <t>CHAPA MÚLTIPLA METÁLICA CORRUGADA REVESTIDA EM EPÓXI TIPO MP 100 OU SIMILAR - E = 3,40 MM E D = 2,60 M</t>
  </si>
  <si>
    <t>CHAPA MÚLTIPLA METÁLICA CORRUGADA REVESTIDA EM EPÓXI TIPO MP 100 OU SIMILAR - E = 3,40 MM E D = 2,70 M</t>
  </si>
  <si>
    <t>CHAPA MÚLTIPLA METÁLICA CORRUGADA REVESTIDA EM EPÓXI TIPO MP 100 OU SIMILAR - E = 3,40 MM E D = 2,80 M</t>
  </si>
  <si>
    <t>CHAPA MÚLTIPLA METÁLICA CORRUGADA REVESTIDA EM EPÓXI TIPO MP 152 OU SIMILAR - E = 2,70 MM E D = 1,50 M</t>
  </si>
  <si>
    <t>CHAPA MÚLTIPLA METÁLICA CORRUGADA REVESTIDA EM EPÓXI TIPO MP 152 OU SIMILAR - E = 2,70 MM E D = 1,80 M</t>
  </si>
  <si>
    <t>CHAPA MÚLTIPLA METÁLICA CORRUGADA REVESTIDA EM EPÓXI TIPO MP 152 OU SIMILAR - E = 2,70 MM E D = 1,90 M</t>
  </si>
  <si>
    <t>CHAPA MÚLTIPLA METÁLICA CORRUGADA REVESTIDA EM EPÓXI TIPO MP 152 OU SIMILAR - E = 2,70 MM E D = 2,15 M</t>
  </si>
  <si>
    <t>CHAPA MÚLTIPLA METÁLICA CORRUGADA REVESTIDA EM EPÓXI TIPO MP 152 OU SIMILAR - E = 2,70 MM E D = 2,30 M</t>
  </si>
  <si>
    <t>CHAPA MÚLTIPLA METÁLICA CORRUGADA REVESTIDA EM EPÓXI TIPO MP 152 OU SIMILAR - E = 2,70 MM E D = 2,65 M</t>
  </si>
  <si>
    <t>CHAPA MÚLTIPLA METÁLICA CORRUGADA REVESTIDA EM EPÓXI TIPO MP 152 OU SIMILAR - E = 2,70 MM E D = 3,05 M</t>
  </si>
  <si>
    <t>CHAPA MÚLTIPLA METÁLICA CORRUGADA REVESTIDA EM EPÓXI TIPO MP 152 OU SIMILAR - E = 2,70 MM E D = 3,20 M</t>
  </si>
  <si>
    <t>CHAPA MÚLTIPLA METÁLICA CORRUGADA REVESTIDA EM EPÓXI TIPO MP 152 OU SIMILAR - E = 2,70 MM E D = 3,40 M</t>
  </si>
  <si>
    <t>CHAPA MÚLTIPLA METÁLICA CORRUGADA REVESTIDA EM EPÓXI TIPO MP 152 OU SIMILAR - E = 2,70 MM E D = 3,65 M</t>
  </si>
  <si>
    <t>CHAPA MÚLTIPLA METÁLICA CORRUGADA REVESTIDA EM EPÓXI TIPO MP 152 OU SIMILAR - E = 2,70 MM E D = 3,80 M</t>
  </si>
  <si>
    <t>CHAPA MÚLTIPLA METÁLICA CORRUGADA REVESTIDA EM EPÓXI TIPO MP 152 OU SIMILAR - E = 2,70 MM E D = 4,20 M</t>
  </si>
  <si>
    <t>CHAPA MÚLTIPLA METÁLICA CORRUGADA REVESTIDA EM EPÓXI TIPO MP 152 OU SIMILAR - E = 2,70 MM E D = 4,60 M</t>
  </si>
  <si>
    <t>CHAPA MÚLTIPLA METÁLICA CORRUGADA REVESTIDA EM EPÓXI TIPO MP 152 OU SIMILAR - E = 3,40 MM E D = 4,80 M</t>
  </si>
  <si>
    <t>CHAPA MÚLTIPLA METÁLICA CORRUGADA REVESTIDA EM EPÓXI TIPO MP 152 OU SIMILAR - E = 3,40 MM E D = 5,00 M</t>
  </si>
  <si>
    <t>CHAPA MÚLTIPLA METÁLICA CORRUGADA REVESTIDA EM EPÓXI TIPO MP 152 OU SIMILAR - E = 3,90 MM E D = 5,35 M</t>
  </si>
  <si>
    <t>CHAPA MÚLTIPLA METÁLICA CORRUGADA REVESTIDA EM EPÓXI TIPO MP 152 OU SIMILAR - E = 3,90 MM E D = 5,70 M</t>
  </si>
  <si>
    <t>CHAPA MÚLTIPLA METÁLICA CORRUGADA REVESTIDA EM EPÓXI TIPO MP 152 OU SIMILAR - E = 4,70 MM E D = 6,10 M</t>
  </si>
  <si>
    <t>CHAPA MÚLTIPLA METÁLICA CORRUGADA REVESTIDA EM EPÓXI TIPO MP 152 OU SIMILAR - E = 6,40 MM E D = 6,50 M</t>
  </si>
  <si>
    <t>CHAPA MÚLTIPLA METÁLICA CORRUGADA REVESTIDA EM EPÓXI TIPO MP 152 OU SIMILAR - E = 6,40 MM E D = 6,85 M</t>
  </si>
  <si>
    <t>CHAPA MÚLTIPLA METÁLICA CORRUGADA REVESTIDA EM EPÓXI TIPO MP 152 OU SIMILAR - E = 6,40 MM E D = 7,25 M</t>
  </si>
  <si>
    <t>APARELHO DE APOIO METÁLICO ESFÉRICO UNIDIRECIONAL COM 4 CHUMBADORES E CAPACIDADE DE 9.000 KN</t>
  </si>
  <si>
    <t>APARELHO DE APOIO METÁLICO ESFÉRICO UNIDIRECIONAL COM 4 CHUMBADORES E CAPACIDADE DE 9.500 KN</t>
  </si>
  <si>
    <t>APARELHO DE APOIO METÁLICO ESFÉRICO UNIDIRECIONAL COM 4 CHUMBADORES E CAPACIDADE DE 10.000 KN</t>
  </si>
  <si>
    <t>FINCAPINO DE AÇÃO INDIRETA E PINO LISO - D = 6,35 MM (1/4")</t>
  </si>
  <si>
    <t>CORPO DE BSCC PRÉ-MOLDADO COMERCIAL - SEÇÃO DE 1,5 M X 1,5 M - TIPO I</t>
  </si>
  <si>
    <t>CORPO DE BSCC PRÉ-MOLDADO COMERCIAL - SEÇÃO DE 1,5 M X 1,5 M - TIPO II</t>
  </si>
  <si>
    <t>CORPO DE BSCC PRÉ-MOLDADO COMERCIAL - SEÇÃO DE 1,5 M X 1,5 M - TIPO III</t>
  </si>
  <si>
    <t>CORPO DE BSCC PRÉ-MOLDADO COMERCIAL - SEÇÃO DE 1,5 M X 1,5 M - TIPO IV</t>
  </si>
  <si>
    <t>CORPO DE BSCC PRÉ-MOLDADO COMERCIAL - SEÇÃO DE 1,5 M X 1,5 M - TIPO V</t>
  </si>
  <si>
    <t>CORPO DE BSCC PRÉ-MOLDADO COMERCIAL - SEÇÃO DE 1,5 M X 1,5 M - TIPO VI</t>
  </si>
  <si>
    <t>CORPO DE BSCC PRÉ-MOLDADO COMERCIAL - SEÇÃO DE 1,5 M X 1,5 M - TIPO VII</t>
  </si>
  <si>
    <t>CORPO DE BSCC PRÉ-MOLDADO COMERCIAL - SEÇÃO DE 2,0 M X 2,0 M - TIPO I</t>
  </si>
  <si>
    <t>CORPO DE BSCC PRÉ-MOLDADO COMERCIAL - SEÇÃO DE 2,0 M X 2,0 M - TIPO II</t>
  </si>
  <si>
    <t>CORPO DE BSCC PRÉ-MOLDADO COMERCIAL - SEÇÃO DE 2,0 M X 2,0 M - TIPO III</t>
  </si>
  <si>
    <t>CORPO DE BSCC PRÉ-MOLDADO COMERCIAL - SEÇÃO DE 2,0 M X 2,0 M - TIPO IV</t>
  </si>
  <si>
    <t>CORPO DE BSCC PRÉ-MOLDADO COMERCIAL - SEÇÃO DE 2,0 M X 2,0 M - TIPO V</t>
  </si>
  <si>
    <t>CORPO DE BSCC PRÉ-MOLDADO COMERCIAL - SEÇÃO DE 2,0 M X 2,0 M - TIPO VI</t>
  </si>
  <si>
    <t>CORPO DE BSCC PRÉ-MOLDADO COMERCIAL - SEÇÃO DE 2,0 M X 2,0 M - TIPO VII</t>
  </si>
  <si>
    <t>CORPO DE BSCC PRÉ-MOLDADO COMERCIAL - SEÇÃO DE 2,5 M X 2,5 M - TIPO I</t>
  </si>
  <si>
    <t>CORPO DE BSCC PRÉ-MOLDADO COMERCIAL - SEÇÃO DE 2,5 M X 2,5 M - TIPO II</t>
  </si>
  <si>
    <t>CORPO DE BSCC PRÉ-MOLDADO COMERCIAL - SEÇÃO DE 2,5 M X 2,5 M - TIPO III</t>
  </si>
  <si>
    <t>CORPO DE BSCC PRÉ-MOLDADO COMERCIAL - SEÇÃO DE 2,5 M X 2,5 M - TIPO IV</t>
  </si>
  <si>
    <t>CORPO DE BSCC PRÉ-MOLDADO COMERCIAL - SEÇÃO DE 2,5 M X 2,5 M - TIPO V</t>
  </si>
  <si>
    <t>CORPO DE BSCC PRÉ-MOLDADO COMERCIAL - SEÇÃO DE 2,5 M X 2,5 M - TIPO VI</t>
  </si>
  <si>
    <t>CORPO DE BSCC PRÉ-MOLDADO COMERCIAL - SEÇÃO DE 2,5 M X 2,5 M - TIPO VII</t>
  </si>
  <si>
    <t>CORPO DE BSCC PRÉ-MOLDADO COMERCIAL - SEÇÃO DE 3,0 M X 3,0 M - TIPO I</t>
  </si>
  <si>
    <t>CORPO DE BSCC PRÉ-MOLDADO COMERCIAL - SEÇÃO DE 3,0 M X 3,0 M - TIPO II</t>
  </si>
  <si>
    <t>CORPO DE BSCC PRÉ-MOLDADO COMERCIAL - SEÇÃO DE 3,0 M X 3,0 M - TIPO III</t>
  </si>
  <si>
    <t>CORPO DE BSCC PRÉ-MOLDADO COMERCIAL - SEÇÃO DE 3,0 M X 3,0 M - TIPO IV</t>
  </si>
  <si>
    <t>CORPO DE BSCC PRÉ-MOLDADO COMERCIAL - SEÇÃO DE 3,0 M X 3,0 M - TIPO V</t>
  </si>
  <si>
    <t>CORPO DE BSCC PRÉ-MOLDADO COMERCIAL - SEÇÃO DE 3,0 M X 3,0 M - TIPO VI</t>
  </si>
  <si>
    <t>CORPO DE BSCC PRÉ-MOLDADO COMERCIAL - SEÇÃO DE 3,0 M X 3,0 M - TIPO VII</t>
  </si>
  <si>
    <t>CORPO DE BSCC PRÉ-MOLDADO COMERCIAL - SEÇÃO CANAL DE 1,5 M X 1,5 M</t>
  </si>
  <si>
    <t>CORPO DE BSCC PRÉ-MOLDADO COMERCIAL - SEÇÃO CANAL DE 2,0 M X 1,5 M</t>
  </si>
  <si>
    <t>CORPO DE BSCC PRÉ-MOLDADO COMERCIAL - SEÇÃO CANAL DE 2,0 M X 2,0 M - TIPO I</t>
  </si>
  <si>
    <t>CORPO DE BSCC PRÉ-MOLDADO COMERCIAL - SEÇÃO CANAL DE 2,0 M X 2,0 M - TIPO II</t>
  </si>
  <si>
    <t>CORPO DE BSCC PRÉ-MOLDADO COMERCIAL - SEÇÃO CANAL DE 2,5 M X 1,5 M</t>
  </si>
  <si>
    <t>CORPO DE BSCC PRÉ-MOLDADO COMERCIAL - SEÇÃO CANAL DE 2,5 M X 2,0 M - TIPO I</t>
  </si>
  <si>
    <t>CORPO DE BSCC PRÉ-MOLDADO COMERCIAL - SEÇÃO CANAL DE 2,5 M X 2,0 M - TIPO II</t>
  </si>
  <si>
    <t>CORPO DE BSCC PRÉ-MOLDADO COMERCIAL - SEÇÃO CANAL DE 3,0 M X 1,5 M</t>
  </si>
  <si>
    <t>CORPO DE BSCC PRÉ-MOLDADO COMERCIAL - SEÇÃO CANAL DE 3,0 M X 2,0 M - TIPO I</t>
  </si>
  <si>
    <t>CORPO DE BSCC PRÉ-MOLDADO COMERCIAL - SEÇÃO CANAL DE 3,0 M X 2,0 M - TIPO II</t>
  </si>
  <si>
    <t>APARELHO DE APOIO METÁLICO ESFÉRICO MULTIDIRECIONAL COM 4 CHUMBADORES E CAPACIDADE DE 1.000 KN</t>
  </si>
  <si>
    <t>APARELHO DE APOIO METÁLICO ESFÉRICO MULTIDIRECIONAL COM 4 CHUMBADORES E CAPACIDADE DE 1.500 KN</t>
  </si>
  <si>
    <t>APARELHO DE APOIO METÁLICO ESFÉRICO MULTIDIRECIONAL COM 4 CHUMBADORES E CAPACIDADE DE 2.000 KN</t>
  </si>
  <si>
    <t>APARELHO DE APOIO METÁLICO ESFÉRICO MULTIDIRECIONAL COM 4 CHUMBADORES E CAPACIDADE DE 2.500 KN</t>
  </si>
  <si>
    <t>APARELHO DE APOIO METÁLICO ESFÉRICO MULTIDIRECIONAL COM 4 CHUMBADORES E CAPACIDADE DE 3.000 KN</t>
  </si>
  <si>
    <t>APARELHO DE APOIO METÁLICO ESFÉRICO MULTIDIRECIONAL COM 4 CHUMBADORES E CAPACIDADE DE 3.500 KN</t>
  </si>
  <si>
    <t>APARELHO DE APOIO METÁLICO ESFÉRICO MULTIDIRECIONAL COM 4 CHUMBADORES E CAPACIDADE DE 4.000 KN</t>
  </si>
  <si>
    <t>APARELHO DE APOIO METÁLICO ESFÉRICO MULTIDIRECIONAL COM 4 CHUMBADORES E CAPACIDADE DE 4.500 KN</t>
  </si>
  <si>
    <t>APARELHO DE APOIO METÁLICO ESFÉRICO MULTIDIRECIONAL COM 4 CHUMBADORES E CAPACIDADE DE 5.000 KN</t>
  </si>
  <si>
    <t>APARELHO DE APOIO METÁLICO ESFÉRICO MULTIDIRECIONAL COM 4 CHUMBADORES E CAPACIDADE DE 5.500 KN</t>
  </si>
  <si>
    <t>APARELHO DE APOIO METÁLICO ESFÉRICO MULTIDIRECIONAL COM 4 CHUMBADORES E CAPACIDADE DE 6.000 KN</t>
  </si>
  <si>
    <t>APARELHO DE APOIO METÁLICO ESFÉRICO MULTIDIRECIONAL COM 4 CHUMBADORES E CAPACIDADE DE 6.500 KN</t>
  </si>
  <si>
    <t>APARELHO DE APOIO METÁLICO ESFÉRICO MULTIDIRECIONAL COM 4 CHUMBADORES E CAPACIDADE DE 7.000 KN</t>
  </si>
  <si>
    <t>APARELHO DE APOIO METÁLICO ESFÉRICO MULTIDIRECIONAL COM 4 CHUMBADORES E CAPACIDADE DE 7.500 KN</t>
  </si>
  <si>
    <t>APARELHO DE APOIO METÁLICO ESFÉRICO MULTIDIRECIONAL COM 4 CHUMBADORES E CAPACIDADE DE 8.000 KN</t>
  </si>
  <si>
    <t>APARELHO DE APOIO METÁLICO ESFÉRICO MULTIDIRECIONAL COM 4 CHUMBADORES E CAPACIDADE DE 8.500 KN</t>
  </si>
  <si>
    <t>APARELHO DE APOIO METÁLICO ESFÉRICO MULTIDIRECIONAL COM 4 CHUMBADORES E CAPACIDADE DE 9.000 KN</t>
  </si>
  <si>
    <t>APARELHO DE APOIO METÁLICO ESFÉRICO MULTIDIRECIONAL COM 4 CHUMBADORES E CAPACIDADE DE 9.500 KN</t>
  </si>
  <si>
    <t>APARELHO DE APOIO METÁLICO ESFÉRICO MULTIDIRECIONAL COM 4 CHUMBADORES E CAPACIDADE DE 10.000 KN</t>
  </si>
  <si>
    <t>APARELHO DE APOIO METÁLICO ELASTOMÉRICO FIXO COM 4 CHUMBADORES E CAPACIDADE DE 700 KN</t>
  </si>
  <si>
    <t>APARELHO DE APOIO METÁLICO ELASTOMÉRICO FIXO COM 4 CHUMBADORES E CAPACIDADE DE 1.500 KN</t>
  </si>
  <si>
    <t>APARELHO DE APOIO METÁLICO ELASTOMÉRICO FIXO COM 4 CHUMBADORES E CAPACIDADE DE 2.500 KN</t>
  </si>
  <si>
    <t>APARELHO DE APOIO METÁLICO ELASTOMÉRICO FIXO COM 4 CHUMBADORES E CAPACIDADE DE 4.000 KN</t>
  </si>
  <si>
    <t>APARELHO DE APOIO METÁLICO ELASTOMÉRICO FIXO COM 4 CHUMBADORES E CAPACIDADE DE 5.500 KN</t>
  </si>
  <si>
    <t>APARELHO DE APOIO METÁLICO ELASTOMÉRICO FIXO COM 4 CHUMBADORES E CAPACIDADE DE 7.500 KN</t>
  </si>
  <si>
    <t>APARELHO DE APOIO METÁLICO ELASTOMÉRICO FIXO COM 4 CHUMBADORES E CAPACIDADE DE 10.000 KN</t>
  </si>
  <si>
    <t>APARELHO DE APOIO METÁLICO ELASTOMÉRICO UNIDIRECIONAL COM 4 CHUMBADORES E CAPACIDADE DE 700 KN</t>
  </si>
  <si>
    <t>APARELHO DE APOIO METÁLICO ELASTOMÉRICO UNIDIRECIONAL COM 4 CHUMBADORES E CAPACIDADE DE 1.500 KN</t>
  </si>
  <si>
    <t>APARELHO DE APOIO METÁLICO ELASTOMÉRICO UNIDIRECIONAL COM 4 CHUMBADORES E CAPACIDADE DE 2.500 KN</t>
  </si>
  <si>
    <t>APARELHO DE APOIO METÁLICO ELASTOMÉRICO UNIDIRECIONAL COM 4 CHUMBADORES E CAPACIDADE DE 4.000 KN</t>
  </si>
  <si>
    <t>APARELHO DE APOIO METÁLICO ELASTOMÉRICO UNIDIRECIONAL COM 4 CHUMBADORES E CAPACIDADE DE 5.500 KN</t>
  </si>
  <si>
    <t>APARELHO DE APOIO METÁLICO ELASTOMÉRICO UNIDIRECIONAL COM 4 CHUMBADORES E CAPACIDADE DE 7.500 KN</t>
  </si>
  <si>
    <t>APARELHO DE APOIO METÁLICO ELASTOMÉRICO UNIDIRECIONAL COM 4 CHUMBADORES E CAPACIDADE DE 10.000 KN</t>
  </si>
  <si>
    <t>APARELHO DE APOIO METÁLICO ELASTOMÉRICO MULTIDIRECIONAL COM 4 CHUMBADORES E CAPACIDADE DE 700 KN</t>
  </si>
  <si>
    <t>APARELHO DE APOIO METÁLICO ELASTOMÉRICO MULTIDIRECIONAL COM 4 CHUMBADORES E CAPACIDADE DE 1.500 KN</t>
  </si>
  <si>
    <t>APARELHO DE APOIO METÁLICO ELASTOMÉRICO MULTIDIRECIONAL COM 4 CHUMBADORES E CAPACIDADE DE 2.500 KN</t>
  </si>
  <si>
    <t>APARELHO DE APOIO METÁLICO ELASTOMÉRICO MULTIDIRECIONAL COM 4 CHUMBADORES E CAPACIDADE DE 4.000 KN</t>
  </si>
  <si>
    <t>APARELHO DE APOIO METÁLICO ELASTOMÉRICO MULTIDIRECIONAL COM 4 CHUMBADORES E CAPACIDADE DE 5.500 KN</t>
  </si>
  <si>
    <t>APARELHO DE APOIO METÁLICO ELASTOMÉRICO MULTIDIRECIONAL COM 4 CHUMBADORES E CAPACIDADE DE 7.500 KN</t>
  </si>
  <si>
    <t>APARELHO DE APOIO METÁLICO ELASTOMÉRICO MULTIDIRECIONAL COM 4 CHUMBADORES E CAPACIDADE DE 10.000 KN</t>
  </si>
  <si>
    <t>CHAPA METÁLICA CORRUGADA GALVANIZADA PARA TUNNEL LINER - E = 2,7 MM E D = 1,2 M</t>
  </si>
  <si>
    <t>CHAPA METÁLICA CORRUGADA GALVANIZADA PARA TUNNEL LINER - E = 2,7 MM E D = 1,4 M</t>
  </si>
  <si>
    <t>CHAPA METÁLICA CORRUGADA GALVANIZADA PARA TUNNEL LINER - E = 2,7 MM E D = 1,6 M</t>
  </si>
  <si>
    <t>CHAPA METÁLICA CORRUGADA GALVANIZADA PARA TUNNEL LINER - E = 2,7 MM E D = 1,8 M</t>
  </si>
  <si>
    <t>CHAPA METÁLICA CORRUGADA GALVANIZADA PARA TUNNEL LINER - E = 2,7 MM E D = 2,0 M</t>
  </si>
  <si>
    <t>CHAPA METÁLICA CORRUGADA GALVANIZADA PARA TUNNEL LINER - E = 3,4 MM E D = 2,2 M</t>
  </si>
  <si>
    <t>CHAPA METÁLICA CORRUGADA GALVANIZADA PARA TUNNEL LINER - E = 3,4 MM E D = 2,4 M</t>
  </si>
  <si>
    <t>CHAPA METÁLICA CORRUGADA GALVANIZADA PARA TUNNEL LINER - E = 3,4 MM E D = 2,6 M</t>
  </si>
  <si>
    <t>CHAPA METÁLICA CORRUGADA GALVANIZADA PARA TUNNEL LINER - E = 3,4 MM E D = 2,8 M</t>
  </si>
  <si>
    <t>CHAPA METÁLICA CORRUGADA GALVANIZADA PARA TUNNEL LINER - E = 3,4 MM E D = 3,0 M</t>
  </si>
  <si>
    <t>CHAPA METÁLICA CORRUGADA GALVANIZADA PARA TUNNEL LINER - E = 3,4 MM E D = 3,2 M</t>
  </si>
  <si>
    <t>CHAPA METÁLICA CORRUGADA GALVANIZADA PARA TUNNEL LINER - E = 3,9 MM E D = 3,4 M</t>
  </si>
  <si>
    <t>CHAPA METÁLICA CORRUGADA GALVANIZADA PARA TUNNEL LINER - E = 3,9 MM E D = 3,6 M</t>
  </si>
  <si>
    <t>CHAPA METÁLICA CORRUGADA GALVANIZADA PARA TUNNEL LINER - E = 3,9 MM E D = 3,8 M</t>
  </si>
  <si>
    <t>CHAPA METÁLICA CORRUGADA GALVANIZADA PARA TUNNEL LINER - E = 3,9 MM E D = 4,0 M</t>
  </si>
  <si>
    <t>CHAPA METÁLICA CORRUGADA GALVANIZADA PARA TUNNEL LINER - E = 3,9 MM E D = 4,2 M</t>
  </si>
  <si>
    <t>CHAPA METÁLICA CORRUGADA GALVANIZADA PARA TUNNEL LINER - E = 3,9 MM E D = 4,4 M</t>
  </si>
  <si>
    <t>CHAPA METÁLICA CORRUGADA GALVANIZADA PARA TUNNEL LINER - E = 3,9 MM E D = 4,6 M</t>
  </si>
  <si>
    <t>CHAPA METÁLICA CORRUGADA GALVANIZADA PARA TUNNEL LINER - E = 4,7 MM E D = 4,8 M</t>
  </si>
  <si>
    <t>CHAPA METÁLICA CORRUGADA GALVANIZADA PARA TUNNEL LINER - E = 4,7 MM E D = 5,0 M</t>
  </si>
  <si>
    <t>CHAPA METÁLICA CORRUGADA GALVANIZADA REVESTIDA COM EPÓXI PARA TUNNEL LINER - E = 2,7 MM E D = 1,2 M</t>
  </si>
  <si>
    <t>CHAPA METÁLICA CORRUGADA GALVANIZADA REVESTIDA COM EPÓXI PARA TUNNEL LINER - E = 2,7 MM E D = 1,4 M</t>
  </si>
  <si>
    <t>CHAPA METÁLICA CORRUGADA GALVANIZADA REVESTIDA COM EPÓXI PARA TUNNEL LINER - E = 2,7 MM E D = 1,6 M</t>
  </si>
  <si>
    <t>CHAPA METÁLICA CORRUGADA GALVANIZADA REVESTIDA COM EPÓXI PARA TUNNEL LINER - E = 2,7 MM E D = 1,8 M</t>
  </si>
  <si>
    <t>CHAPA METÁLICA CORRUGADA GALVANIZADA REVESTIDA COM EPÓXI PARA TUNNEL LINER - E = 2,7 MM E D = 2,0 M</t>
  </si>
  <si>
    <t>CHAPA METÁLICA CORRUGADA GALVANIZADA REVESTIDA COM EPÓXI PARA TUNNEL LINER - E = 3,4 MM E D = 2,2 M</t>
  </si>
  <si>
    <t>CHAPA METÁLICA CORRUGADA GALVANIZADA REVESTIDA COM EPÓXI PARA TUNNEL LINER - E = 3,4 MM E D = 2,4 M</t>
  </si>
  <si>
    <t>CHAPA METÁLICA CORRUGADA GALVANIZADA REVESTIDA COM EPÓXI PARA TUNNEL LINER - E = 3,4 MM E D = 2,6 M</t>
  </si>
  <si>
    <t>CHAPA METÁLICA CORRUGADA GALVANIZADA REVESTIDA COM EPÓXI PARA TUNNEL LINER - E = 3,4 MM E D = 2,8 M</t>
  </si>
  <si>
    <t>CHAPA METÁLICA CORRUGADA GALVANIZADA REVESTIDA COM EPÓXI PARA TUNNEL LINER - E = 3,4 MM E D = 3,0 M</t>
  </si>
  <si>
    <t>CHAPA METÁLICA CORRUGADA GALVANIZADA REVESTIDA COM EPÓXI PARA TUNNEL LINER - E = 3,4 MM E D = 3,2 M</t>
  </si>
  <si>
    <t>CHAPA MÚLTIPLA METÁLICA CORRUGADA GALVANIZADA TIPO MP 152 LENTICULAR OU SIMILAR - E = 2,70 MM, H = 1,40 M E VÃO = 1,95 M</t>
  </si>
  <si>
    <t>CHAPA MÚLTIPLA METÁLICA CORRUGADA GALVANIZADA TIPO MP 152 LENTICULAR OU SIMILAR - E = 2,70 MM, H = 1,50 M E VÃO = 2,15 M</t>
  </si>
  <si>
    <t>CHAPA MÚLTIPLA METÁLICA CORRUGADA GALVANIZADA TIPO MP 152 LENTICULAR OU SIMILAR - E = 2,70 MM, H = 1,60 M E VÃO = 2,30 M</t>
  </si>
  <si>
    <t>CHAPA MÚLTIPLA METÁLICA CORRUGADA GALVANIZADA TIPO MP 152 LENTICULAR OU SIMILAR - E = 2,70 MM, H = 1,65 M E VÃO = 2,55 M</t>
  </si>
  <si>
    <t>CHAPA MÚLTIPLA METÁLICA CORRUGADA GALVANIZADA TIPO MP 152 LENTICULAR OU SIMILAR - E = 2,70 MM, H = 1,85 M E VÃO = 2,70 M</t>
  </si>
  <si>
    <t>CHAPA MÚLTIPLA METÁLICA CORRUGADA GALVANIZADA TIPO MP 152 LENTICULAR OU SIMILAR - E = 2,70 MM, H = 1,90 M E VÃO = 2,75 M</t>
  </si>
  <si>
    <t>CHAPA MÚLTIPLA METÁLICA CORRUGADA GALVANIZADA TIPO MP 152 LENTICULAR OU SIMILAR - E = 2,70 MM, H = 2,00 M E VÃO = 3,00 M</t>
  </si>
  <si>
    <t>CHAPA MÚLTIPLA METÁLICA CORRUGADA GALVANIZADA TIPO MP 152 LENTICULAR OU SIMILAR - E = 2,70 MM, H = 2,10 M E VÃO = 3,20 M</t>
  </si>
  <si>
    <t>CHAPA MÚLTIPLA METÁLICA CORRUGADA GALVANIZADA TIPO MP 152 LENTICULAR OU SIMILAR - E = 2,70 MM, H = 2,15 M E VÃO = 3,35 M</t>
  </si>
  <si>
    <t>CHAPA MÚLTIPLA METÁLICA CORRUGADA GALVANIZADA TIPO MP 152 LENTICULAR OU SIMILAR - E = 2,70 MM, H = 2,25 M E VÃO = 3,55 M</t>
  </si>
  <si>
    <t>CHAPA MÚLTIPLA METÁLICA CORRUGADA GALVANIZADA TIPO MP 152 LENTICULAR OU SIMILAR - E = 2,70 MM, H = 2,35 M E VÃO = 3,70 M</t>
  </si>
  <si>
    <t>CHAPA MÚLTIPLA METÁLICA CORRUGADA GALVANIZADA TIPO MP 152 LENTICULAR OU SIMILAR - E = 2,70 MM, H = 2,45 M E VÃO = 3,90 M</t>
  </si>
  <si>
    <t>CHAPA MÚLTIPLA METÁLICA CORRUGADA GALVANIZADA TIPO MP 152 LENTICULAR OU SIMILAR - E = 2,70 MM, H = 2,55 M E VÃO = 4,00 M</t>
  </si>
  <si>
    <t>CHAPA MÚLTIPLA METÁLICA CORRUGADA GALVANIZADA TIPO MP 152 LENTICULAR OU SIMILAR - E = 2,70 MM, H = 2,80 M E VÃO = 4,15 M</t>
  </si>
  <si>
    <t>CHAPA MÚLTIPLA METÁLICA CORRUGADA GALVANIZADA TIPO MP 152 LENTICULAR OU SIMILAR - E = 2,70 MM, H = 2,90 M E VÃO = 4,40 M</t>
  </si>
  <si>
    <t>CHAPA MÚLTIPLA METÁLICA CORRUGADA GALVANIZADA TIPO MP 152 LENTICULAR OU SIMILAR - E = 2,70 MM, H = 3,00 M E VÃO = 4,60 M</t>
  </si>
  <si>
    <t>CHAPA MÚLTIPLA METÁLICA CORRUGADA GALVANIZADA TIPO MP 152 LENTICULAR OU SIMILAR - E = 3,40 MM, H = 3,05 M E VÃO = 4,80 M</t>
  </si>
  <si>
    <t>CHAPA MÚLTIPLA METÁLICA CORRUGADA GALVANIZADA TIPO MP 152 LENTICULAR OU SIMILAR - E = 3,40 MM, H = 3,15 M E VÃO = 5,05 M</t>
  </si>
  <si>
    <t>CHAPA MÚLTIPLA METÁLICA CORRUGADA GALVANIZADA TIPO MP 152 LENTICULAR OU SIMILAR - E = 3,40 MM, H = 3,25 M E VÃO = 5,25 M</t>
  </si>
  <si>
    <t>CHAPA MÚLTIPLA METÁLICA CORRUGADA GALVANIZADA TIPO MP 152 LENTICULAR OU SIMILAR - E = 3,90 MM, H = 3,35 M E VÃO = 5,45 M</t>
  </si>
  <si>
    <t>CHAPA MÚLTIPLA METÁLICA CORRUGADA GALVANIZADA TIPO MP 152 LENTICULAR OU SIMILAR - E = 3,90 MM, H = 3,40 M E VÃO = 5,60 M</t>
  </si>
  <si>
    <t>CHAPA MÚLTIPLA METÁLICA CORRUGADA GALVANIZADA TIPO MP 152 LENTICULAR OU SIMILAR - E = 4,70 MM, H = 3,50 M E VÃO = 5,80 M</t>
  </si>
  <si>
    <t>CHAPA MÚLTIPLA METÁLICA CORRUGADA GALVANIZADA TIPO MP 152 LENTICULAR OU SIMILAR - E = 4,70 MM, H = 3,55 M E VÃO = 5,90 M</t>
  </si>
  <si>
    <t>CHAPA MÚLTIPLA METÁLICA CORRUGADA GALVANIZADA TIPO MP 152 LENTICULAR OU SIMILAR - E = 4,70 MM, H = 3,65 M E VÃO = 6,10 M</t>
  </si>
  <si>
    <t>CHAPA MÚLTIPLA METÁLICA CORRUGADA GALVANIZADA TIPO MP 152 LENTICULAR OU SIMILAR - E = 4,70 MM, H = 3,65 M E VÃO = 6,25 M</t>
  </si>
  <si>
    <t>CHAPA MÚLTIPLA METÁLICA CORRUGADA GALVANIZADA TIPO MP 152 LENTICULAR OU SIMILAR - E = 6,40 MM, H = 3,75 M E VÃO = 6,40 M</t>
  </si>
  <si>
    <t>CHAPA MÚLTIPLA METÁLICA CORRUGADA GALVANIZADA TIPO MP 152 LENTICULAR OU SIMILAR - E = 6,40 MM, H = 3,85 M E VÃO = 6,60 M</t>
  </si>
  <si>
    <t>CHAPA MÚLTIPLA METÁLICA CORRUGADA GALVANIZADA TIPO MP 152 OU SIMILAR PARA PASSAGEM DE GADO - E = 2,70 MM, H = 2,25 M E VÃO = 2,20 M</t>
  </si>
  <si>
    <t>CHAPA MÚLTIPLA METÁLICA CORRUGADA GALVANIZADA TIPO MP 152 OU SIMILAR PARA PASSAGEM DE GADO - E = 2,70 MM, H = 3,10 M E VÃO = 2,90 M</t>
  </si>
  <si>
    <t>CHAPA MÚLTIPLA METÁLICA CORRUGADA GALVANIZADA TIPO MP 152 OU SIMILAR PARA PASSAGEM INFERIOR - E = 2,70 MM, H = 3,50 M E VÃO = 3,70 M</t>
  </si>
  <si>
    <t>CHAPA MÚLTIPLA METÁLICA CORRUGADA GALVANIZADA TIPO MP 152 OU SIMILAR PARA PASSAGEM INFERIOR - E = 2,70 MM, H = 3,60 M E VÃO = 3,90 M</t>
  </si>
  <si>
    <t>CHAPA MÚLTIPLA METÁLICA CORRUGADA GALVANIZADA TIPO MP 152 OU SIMILAR PARA PASSAGEM INFERIOR - E = 2,70 MM, H = 3,75 M E VÃO = 4,00 M</t>
  </si>
  <si>
    <t>CHAPA MÚLTIPLA METÁLICA CORRUGADA GALVANIZADA TIPO MP 152 OU SIMILAR PARA PASSAGEM INFERIOR - E = 2,70 MM, H = 3,90 M E VÃO = 4,20 M</t>
  </si>
  <si>
    <t>CHAPA MÚLTIPLA METÁLICA CORRUGADA GALVANIZADA TIPO MP 152 OU SIMILAR PARA PASSAGEM INFERIOR - E = 2,70 MM, H = 4,10 M E VÃO = 4,25 M</t>
  </si>
  <si>
    <t>CHAPA MÚLTIPLA METÁLICA CORRUGADA GALVANIZADA TIPO MP 152 OU SIMILAR PARA PASSAGEM INFERIOR - E = 2,70 MM, H = 4,25 M E VÃO = 4,40 M</t>
  </si>
  <si>
    <t>CHAPA MÚLTIPLA METÁLICA CORRUGADA GALVANIZADA TIPO MP 152 OU SIMILAR PARA PASSAGEM INFERIOR - E = 2,70 MM, H = 4,40 M E VÃO = 4,50 M</t>
  </si>
  <si>
    <t>CHAPA MÚLTIPLA METÁLICA CORRUGADA GALVANIZADA TIPO MP 152 OU SIMILAR PARA PASSAGEM INFERIOR - E = 3,40 MM, H = 4,50 M E VÃO = 4,70 M</t>
  </si>
  <si>
    <t>CHAPA MÚLTIPLA METÁLICA CORRUGADA GALVANIZADA TIPO MP 152 OU SIMILAR PARA PASSAGEM INFERIOR - E = 3,40 MM, H = 4,75 M E VÃO = 4,80 M</t>
  </si>
  <si>
    <t>CHAPA MÚLTIPLA METÁLICA CORRUGADA GALVANIZADA TIPO MP 152 OU SIMILAR PARA PASSAGEM INFERIOR - E = 3,40 MM, H = 4,85 M E VÃO = 5,00 M</t>
  </si>
  <si>
    <t>CHAPA MÚLTIPLA METÁLICA CORRUGADA GALVANIZADA TIPO MP 152 OU SIMILAR PARA PASSAGEM INFERIOR - E = 3,40 MM, H = 4,90 M E VÃO = 5,15 M</t>
  </si>
  <si>
    <t>CHAPA MÚLTIPLA METÁLICA CORRUGADA GALVANIZADA TIPO MP 152 OU SIMILAR PARA PASSAGEM INFERIOR - E = 3,40 MM, H = 5,00 M E VÃO = 5,25 M</t>
  </si>
  <si>
    <t>CHAPA MÚLTIPLA METÁLICA CORRUGADA GALVANIZADA TIPO MP 152 OU SIMILAR PARA PASSAGEM INFERIOR - E = 3,40 MM, H = 5,30 M E VÃO = 5,30 M</t>
  </si>
  <si>
    <t>CHAPA MÚLTIPLA METÁLICA CORRUGADA GALVANIZADA TIPO MP 152 OU SIMILAR PARA PASSAGEM INFERIOR - E = 3,90 MM, H = 5,25 M E VÃO = 5,65 M</t>
  </si>
  <si>
    <t>CHAPA MÚLTIPLA METÁLICA CORRUGADA GALVANIZADA TIPO MP 152 OU SIMILAR PARA PASSAGEM INFERIOR - E = 4,70 MM, H = 5,30 M E VÃO = 5,85 M</t>
  </si>
  <si>
    <t>CHAPA MÚLTIPLA METÁLICA CORRUGADA GALVANIZADA TIPO MP 152 OU SIMILAR PARA PASSAGEM INFERIOR - E = 4,70 MM, H = 5,45 M E VÃO = 6,00 M</t>
  </si>
  <si>
    <t>CHAPA MÚLTIPLA METÁLICA CORRUGADA GALVANIZADA TIPO MP 152 OU SIMILAR PARA PASSAGEM INFERIOR - E = 4,70 MM, H = 5,50 M E VÃO = 6,25 M</t>
  </si>
  <si>
    <t>CHAPA MÚLTIPLA METÁLICA CORRUGADA GALVANIZADA DE ARCO ALTO TIPO MP 152S OU SIMILAR - E = 4,70 MM, H = 2,77 M E VÃO = 6,12 M</t>
  </si>
  <si>
    <t>CHAPA MÚLTIPLA METÁLICA CORRUGADA GALVANIZADA DE ARCO ALTO TIPO MP 152S OU SIMILAR - E = 4,70 MM, H = 3,68 M E VÃO = 6,30 M</t>
  </si>
  <si>
    <t>CHAPA MÚLTIPLA METÁLICA CORRUGADA GALVANIZADA DE ARCO ALTO TIPO MP 152S OU SIMILAR - E = 4,70 MM, H = 3,56 M E VÃO = 6,55 M</t>
  </si>
  <si>
    <t>CHAPA MÚLTIPLA METÁLICA CORRUGADA GALVANIZADA DE ARCO ALTO TIPO MP 152S OU SIMILAR - E = 4,70 MM, H = 4,42 M E VÃO = 6,96 M</t>
  </si>
  <si>
    <t>CHAPA MÚLTIPLA METÁLICA CORRUGADA GALVANIZADA DE ARCO ALTO TIPO MP 152S OU SIMILAR - E = 4,70 MM, H = 3,61 M E VÃO = 6,78 M</t>
  </si>
  <si>
    <t>CHAPA MÚLTIPLA METÁLICA CORRUGADA GALVANIZADA DE ARCO ALTO TIPO MP 152S OU SIMILAR - E = 4,70 MM, H = 4,27 M E VÃO = 6,99 M</t>
  </si>
  <si>
    <t>CHAPA MÚLTIPLA METÁLICA CORRUGADA GALVANIZADA DE ARCO ALTO TIPO MP 152S OU SIMILAR - E = 4,70 MM, H = 3,63 M E VÃO = 7,01 M</t>
  </si>
  <si>
    <t>CHAPA MÚLTIPLA METÁLICA CORRUGADA GALVANIZADA DE ARCO ALTO TIPO MP 152S OU SIMILAR - E = 4,70 MM, H = 4,52 M E VÃO = 7,42 M</t>
  </si>
  <si>
    <t>CHAPA MÚLTIPLA METÁLICA CORRUGADA GALVANIZADA DE ARCO ALTO TIPO MP 152S OU SIMILAR - E = 4,70 MM, H = 3,68 M E VÃO = 7,24 M</t>
  </si>
  <si>
    <t>CHAPA MÚLTIPLA METÁLICA CORRUGADA GALVANIZADA DE ARCO ALTO TIPO MP 152S OU SIMILAR - E = 4,70 MM, H = 4,19 M E VÃO = 7,47 M</t>
  </si>
  <si>
    <t>CHAPA MÚLTIPLA METÁLICA CORRUGADA GALVANIZADA DE ARCO ALTO TIPO MP 152S OU SIMILAR - E = 4,70 MM, H = 4,60 M E VÃO = 7,85 M</t>
  </si>
  <si>
    <t>CHAPA MÚLTIPLA METÁLICA CORRUGADA GALVANIZADA DE ARCO ALTO TIPO MP 152S OU SIMILAR - E = 4,70 MM, H = 3,99 M E VÃO = 7,67 M</t>
  </si>
  <si>
    <t>CHAPA MÚLTIPLA METÁLICA CORRUGADA GALVANIZADA DE ARCO ALTO TIPO MP 152S OU SIMILAR - E = 4,70 MM, H = 4,65 M E VÃO = 8,08 M</t>
  </si>
  <si>
    <t>CHAPA MÚLTIPLA METÁLICA CORRUGADA GALVANIZADA DE ARCO ALTO TIPO MP 152S OU SIMILAR - E = 4,70 MM, H = 4,04 M E VÃO = 7,90 M</t>
  </si>
  <si>
    <t>CHAPA MÚLTIPLA METÁLICA CORRUGADA GALVANIZADA DE ARCO ALTO TIPO MP 152S OU SIMILAR - E = 4,70 MM, H = 4,70 M E VÃO = 8,31 M</t>
  </si>
  <si>
    <t>CHAPA MÚLTIPLA METÁLICA CORRUGADA GALVANIZADA DE ARCO ALTO TIPO MP 152S OU SIMILAR - E = 4,70 MM, H = 4,11 M E VÃO = 8,36 M</t>
  </si>
  <si>
    <t>CHAPA MÚLTIPLA METÁLICA CORRUGADA GALVANIZADA DE ARCO ALTO TIPO MP 152S OU SIMILAR - E = 4,70 MM, H = 5,00 M E VÃO = 8,97 M</t>
  </si>
  <si>
    <t>CHAPA MÚLTIPLA METÁLICA CORRUGADA GALVANIZADA DE ARCO ALTO TIPO MP 152S OU SIMILAR - E = 4,70 MM, H = 4,39 M E VÃO = 8,59 M</t>
  </si>
  <si>
    <t>CHAPA MÚLTIPLA METÁLICA CORRUGADA GALVANIZADA DE ARCO ALTO TIPO MP 152S OU SIMILAR - E = 4,70 MM, H = 5,49 M E VÃO = 9,17 M</t>
  </si>
  <si>
    <t>CHAPA MÚLTIPLA METÁLICA CORRUGADA GALVANIZADA DE ARCO ALTO TIPO MP 152S OU SIMILAR - E = 4,70 MM, H = 4,70 M E VÃO = 9,22 M</t>
  </si>
  <si>
    <t>CHAPA MÚLTIPLA METÁLICA CORRUGADA GALVANIZADA DE ARCO ALTO TIPO MP 152S OU SIMILAR - E = 4,70 MM, H = 5,59 M E VÃO = 9,63 M</t>
  </si>
  <si>
    <t>CHAPA MÚLTIPLA METÁLICA CORRUGADA GALVANIZADA DE ARCO ALTO TIPO MP 152S OU SIMILAR - E = 4,70 MM, H = 4,75 M E VÃO = 9,45 M</t>
  </si>
  <si>
    <t>CHAPA MÚLTIPLA METÁLICA CORRUGADA GALVANIZADA DE ARCO ALTO TIPO MP 152S OU SIMILAR - E = 4,70 MM, H = 5,41 M E VÃO = 9,65 M</t>
  </si>
  <si>
    <t>CHAPA MÚLTIPLA METÁLICA CORRUGADA GALVANIZADA DE ARCO ALTO TIPO MP 152S OU SIMILAR - E = 4,70 MM, H = 6,07 M E VÃO = 9,86 M</t>
  </si>
  <si>
    <t>CHAPA MÚLTIPLA METÁLICA CORRUGADA GALVANIZADA DE ARCO ALTO TIPO MP 152S OU SIMILAR - E = 4,70 MM, H = 5,23 M E VÃO = 9,68 M</t>
  </si>
  <si>
    <t>CHAPA MÚLTIPLA METÁLICA CORRUGADA GALVANIZADA DE ARCO ALTO TIPO MP 152S OU SIMILAR - E = 4,70 MM, H = 6,12 M E VÃO = 10,08 M</t>
  </si>
  <si>
    <t>CHAPA MÚLTIPLA METÁLICA CORRUGADA GALVANIZADA DE ARCO ALTO TIPO MP 152S OU SIMILAR - E = 4,70 MM, H = 5,28 M E VÃO = 9,91 M</t>
  </si>
  <si>
    <t>CHAPA MÚLTIPLA METÁLICA CORRUGADA GALVANIZADA DE ARCO ALTO TIPO MP 152S OU SIMILAR - E = 4,70 MM, H = 6,17 M E VÃO = 10,31 M</t>
  </si>
  <si>
    <t>CHAPA MÚLTIPLA METÁLICA CORRUGADA GALVANIZADA DE ARCO ALTO TIPO MP 152S OU SIMILAR - E = 4,70 MM, H = 5,38 M E VÃO = 10,36 M</t>
  </si>
  <si>
    <t>CHAPA MÚLTIPLA METÁLICA CORRUGADA GALVANIZADA DE ARCO ALTO TIPO MP 152S OU SIMILAR - E = 4,70 MM, H = 6,05 M E VÃO = 10,54 M</t>
  </si>
  <si>
    <t>CHAPA MÚLTIPLA METÁLICA CORRUGADA GALVANIZADA DE ARCO ALTO TIPO MP 152S OU SIMILAR - E = 4,70 MM, H = 6,48 M E VÃO = 10,74 M</t>
  </si>
  <si>
    <t>CHAPA MÚLTIPLA METÁLICA CORRUGADA GALVANIZADA DE ARCO ALTO TIPO MP 152S OU SIMILAR - E = 4,70 MM, H = 7,12 M E VÃO = 11,35 M</t>
  </si>
  <si>
    <t>CHAPA MÚLTIPLA METÁLICA CORRUGADA GALVANIZADA DE ARCO ALTO TIPO MP 152S OU SIMILAR - E = 6,40 MM, H = 5,41 M E VÃO = 10,57 M</t>
  </si>
  <si>
    <t>CHAPA MÚLTIPLA METÁLICA CORRUGADA GALVANIZADA DE ARCO ALTO TIPO MP 152S OU SIMILAR - E = 6,40 MM, H = 6,10 M E VÃO = 10,77 M</t>
  </si>
  <si>
    <t>CHAPA MÚLTIPLA METÁLICA CORRUGADA GALVANIZADA DE ARCO ALTO TIPO MP 152S OU SIMILAR - E = 6,40 MM, H = 6,53 M E VÃO = 10,97 M</t>
  </si>
  <si>
    <t>CHAPA MÚLTIPLA METÁLICA CORRUGADA GALVANIZADA DE ARCO ALTO TIPO MP 152S OU SIMILAR - E = 6,40 MM, H = 7,16 M E VÃO = 11,58 M</t>
  </si>
  <si>
    <t>CHAPA MÚLTIPLA METÁLICA CORRUGADA GALVANIZADA TIPO MP 152S OVOIDE OU SIMILAR - E = 4,70 MM, H = 7,82 M E VÃO = 7,21 M</t>
  </si>
  <si>
    <t>CHAPA MÚLTIPLA METÁLICA CORRUGADA GALVANIZADA TIPO MP 152S OVOIDE OU SIMILAR - E = 4,70 MM, H = 7,87 M E VÃO = 7,31 M</t>
  </si>
  <si>
    <t>CHAPA MÚLTIPLA METÁLICA CORRUGADA GALVANIZADA TIPO MP 152S OVOIDE OU SIMILAR - E = 4,70 MM, H = 7,90 M E VÃO = 7,77 M</t>
  </si>
  <si>
    <t>CHAPA MÚLTIPLA METÁLICA CORRUGADA GALVANIZADA TIPO MP 152S OVOIDE OU SIMILAR - E = 4,70 MM, H = 8,44 M E VÃO = 7,57 M</t>
  </si>
  <si>
    <t>CHAPA MÚLTIPLA METÁLICA CORRUGADA GALVANIZADA TIPO MP 152S OVOIDE OU SIMILAR - E = 4,70 MM, H = 8,23 M E VÃO = 8,36 M</t>
  </si>
  <si>
    <t>CHAPA MÚLTIPLA METÁLICA CORRUGADA GALVANIZADA TIPO MP 152S OVOIDE OU SIMILAR - E = 4,70 MM, H = 8,01 M E VÃO = 8,13 M</t>
  </si>
  <si>
    <t>CHAPA MÚLTIPLA METÁLICA CORRUGADA GALVANIZADA TIPO MP 152S OVOIDE OU SIMILAR - E = 4,70 MM, H = 8,48 M E VÃO = 8,56 M</t>
  </si>
  <si>
    <t>CHAPA MÚLTIPLA METÁLICA CORRUGADA GALVANIZADA TIPO MP 152S OVOIDE OU SIMILAR - E = 4,70 MM, H = 9,32 M E VÃO = 8,71 M</t>
  </si>
  <si>
    <t>CHAPA MÚLTIPLA METÁLICA CORRUGADA GALVANIZADA TIPO MP 152S OVOIDE OU SIMILAR - E = 4,70 MM, H = 9,04 M E VÃO = 9,15 M</t>
  </si>
  <si>
    <t>CHAPA MÚLTIPLA METÁLICA CORRUGADA GALVANIZADA TIPO MP 152S OVOIDE OU SIMILAR - E = 4,70 MM, H = 9,50 M E VÃO = 9,15 M</t>
  </si>
  <si>
    <t>TERMINAL ABSORVEDOR DE ENERGIA DE ABERTURA COM NÍVEL DE CONTENÇÃO TL3 PARA DEFENSA METÁLICA</t>
  </si>
  <si>
    <t>TERMINAL ABSORVEDOR DE ENERGIA DE NÃO ABERTURA COM NÍVEL DE CONTENÇÃO TL3 PARA DEFENSA METÁLICA</t>
  </si>
  <si>
    <t>CHUMBADOR EM AÇO CA 25</t>
  </si>
  <si>
    <t>ARAME LISO EM AÇO GALVANIZADO - D = 1,24 MM (18 BWG)</t>
  </si>
  <si>
    <t>PORCA SEXTAVADA EM AÇO PARA ANCORAGEM DE TIRANTES - 20 MM ≤ D ≤ 40 MM</t>
  </si>
  <si>
    <t>TELA DE POLIAMIDA - MALHA DE 60 FIOS/CM</t>
  </si>
  <si>
    <t>TIRANTE DE BARRA DE AÇO - TENSÃO DE ESCOAMENTO = 500 MPA, TENSÃO DE RUPTURA = 550 MPA E D = 32 MM</t>
  </si>
  <si>
    <t>VÁLVULA MANCHETE - D = 20 MM</t>
  </si>
  <si>
    <t>BARRA CHATA EM AÇO GALVANIZADO</t>
  </si>
  <si>
    <t>LUVA PARA BAINHA METÁLICA - D = 30 MM</t>
  </si>
  <si>
    <t>LUVA PARA BAINHA METÁLICA - D = 35 MM</t>
  </si>
  <si>
    <t>LUVA PARA BAINHA METÁLICA - D = 40 MM</t>
  </si>
  <si>
    <t>LUVA PARA BAINHA METÁLICA - D = 45 MM</t>
  </si>
  <si>
    <t>LUVA PARA BAINHA METÁLICA - D = 50 MM</t>
  </si>
  <si>
    <t>LUVA PARA BAINHA METÁLICA - D = 55 MM</t>
  </si>
  <si>
    <t>LUVA PARA BAINHA METÁLICA - D = 60 MM</t>
  </si>
  <si>
    <t>LUVA PARA BAINHA METÁLICA - D = 65 MM</t>
  </si>
  <si>
    <t>LUVA PARA BAINHA METÁLICA - D = 70 MM</t>
  </si>
  <si>
    <t>LUVA PARA BAINHA METÁLICA - D = 75 MM</t>
  </si>
  <si>
    <t>LUVA PARA BAINHA METÁLICA - D = 80 MM</t>
  </si>
  <si>
    <t>LUVA PARA BAINHA METÁLICA - D = 85 MM</t>
  </si>
  <si>
    <t>LUVA PARA BAINHA METÁLICA - D = 90 MM</t>
  </si>
  <si>
    <t>LUVA PARA BAINHA METÁLICA - D = 95 MM</t>
  </si>
  <si>
    <t>LUVA PARA BAINHA METÁLICA - D = 100 MM</t>
  </si>
  <si>
    <t>LUVA PARA BAINHA METÁLICA - D = 110 MM</t>
  </si>
  <si>
    <t>LUVA PARA BAINHA METÁLICA - D = 120 MM</t>
  </si>
  <si>
    <t>LUVA PARA BAINHA METÁLICA - D = 130 MM</t>
  </si>
  <si>
    <t>LUVA PARA BAINHA METÁLICA OVALIZADA DE 19 X 36 MM</t>
  </si>
  <si>
    <t>LUVA PARA BAINHA METÁLICA OVALIZADA DE 19 X 48 MM</t>
  </si>
  <si>
    <t>LUVA PARA BAINHA METÁLICA OVALIZADA DE 19 X 62 MM</t>
  </si>
  <si>
    <t>LUVA PARA BAINHA METÁLICA OVALIZADA DE 22 X 32 MM</t>
  </si>
  <si>
    <t>LUVA PARA BAINHA METÁLICA OVALIZADA DE 22 X 55 MM</t>
  </si>
  <si>
    <t>LUVA PARA BAINHA METÁLICA OVALIZADA DE 22 X 73 MM</t>
  </si>
  <si>
    <t>TINTA EM PÓ À BASE DE RESINA POLIÉSTER</t>
  </si>
  <si>
    <t>APOIO DE NEOPRENE NÃO FRETADO - C = 100 MM, L = 100 MM E E = 20 MM</t>
  </si>
  <si>
    <t>PORCA SEXTAVADA EM AÇO GALVANIZADO PARA PARAFUSO - D = 9,525 MM (3/8")</t>
  </si>
  <si>
    <t>PORCA SEXTAVADA EM AÇO GALVANIZADO PARA PARAFUSO - D = 12 MM (M12)</t>
  </si>
  <si>
    <t>PARAFUSO DE CABEÇA SEXTAVADA EM AÇO GALVANIZADO, CLASSE 8.8 - D = 12 MM (M12) E C = 30 MM</t>
  </si>
  <si>
    <t>LIGAÇÃO TIPO BARRA CHATA EM AÇO GALVANIZADO PARA CONTENÇÃO - L = 45 MM E E = 4 MM</t>
  </si>
  <si>
    <t>FITA METÁLICA SAE 1010/1020 PARA SOLO REFORÇADO - L = 50 MM E E = 4 MM</t>
  </si>
  <si>
    <t>MATERIAL PARA ATERRO REFORÇADO COM FITAS METÁLICAS</t>
  </si>
  <si>
    <t>TUBO PEAD PE 100 PN 5 PARA ESTAIS - D = 140 MM</t>
  </si>
  <si>
    <t>TUBO PEAD PE 100 PN 5 PARA ESTAIS - D = 160 MM</t>
  </si>
  <si>
    <t>TUBO PEAD PE 100 PN 5 PARA ESTAIS - D = 180 MM</t>
  </si>
  <si>
    <t>TUBO PEAD PE 100 PN 5 PARA ESTAIS - D = 200 MM</t>
  </si>
  <si>
    <t>TUBO PEAD PE 100 PN 5 PARA ESTAIS - D = 225 MM</t>
  </si>
  <si>
    <t>TUBO PEAD PE 100 PN 5 PARA ESTAIS - D = 250 MM</t>
  </si>
  <si>
    <t>TUBO PEAD PE 100 PN 5 PARA ESTAIS - D = 280 MM</t>
  </si>
  <si>
    <t>TUBO PEAD PE 100 PN 5 PARA ESTAIS - D = 315 MM</t>
  </si>
  <si>
    <t>TUBO ANTIVANDALISMO EM AÇO GALVANIZADO PARA ESTAIS DE 12 CORDOALHAS - D = 15,7 MM</t>
  </si>
  <si>
    <t>TUBO ANTIVANDALISMO EM AÇO GALVANIZADO PARA ESTAIS DE 19 CORDOALHAS - D = 15,7 MM</t>
  </si>
  <si>
    <t>TUBO ANTIVANDALISMO EM AÇO GALVANIZADO PARA ESTAIS DE 22 CORDOALHAS - D = 15,7 MM</t>
  </si>
  <si>
    <t>TUBO ANTIVANDALISMO EM AÇO GALVANIZADO PARA ESTAIS DE 31 CORDOALHAS - D = 15,7 MM</t>
  </si>
  <si>
    <t>TUBO ANTIVANDALISMO EM AÇO GALVANIZADO PARA ESTAIS DE 37 CORDOALHAS - D = 15,7 MM</t>
  </si>
  <si>
    <t>TUBO ANTIVANDALISMO EM AÇO GALVANIZADO PARA ESTAIS DE 43 CORDOALHAS - D = 15,7 MM</t>
  </si>
  <si>
    <t>TUBO ANTIVANDALISMO EM AÇO GALVANIZADO PARA ESTAIS DE 55 CORDOALHAS - D = 15,7 MM</t>
  </si>
  <si>
    <t>TUBO ANTIVANDALISMO EM AÇO GALVANIZADO PARA ESTAIS DE 61 CORDOALHAS - D = 15,7 MM</t>
  </si>
  <si>
    <t>TUBO ANTIVANDALISMO EM AÇO GALVANIZADO PARA ESTAIS DE 73 CORDOALHAS - D = 15,7 MM</t>
  </si>
  <si>
    <t>TUBO ANTIVANDALISMO EM AÇO GALVANIZADO PARA ESTAIS DE 85 CORDOALHAS - D = 15,7 MM</t>
  </si>
  <si>
    <t>TUBO ANTIVANDALISMO EM AÇO GALVANIZADO PARA ESTAIS DE 91 CORDOALHAS - D = 15,7 MM</t>
  </si>
  <si>
    <t>TUBO FÔRMA LADO FIXO EM AÇO GALVANIZADO PARA ESTAIS DE 12 CORDOALHAS - D = 15,7 MM</t>
  </si>
  <si>
    <t>TUBO FÔRMA LADO FIXO EM AÇO GALVANIZADO PARA ESTAIS DE 19 CORDOALHAS - D = 15,7 MM</t>
  </si>
  <si>
    <t>TUBO FÔRMA LADO FIXO EM AÇO GALVANIZADO PARA ESTAIS DE 22 CORDOALHAS - D = 15,7 MM</t>
  </si>
  <si>
    <t>TUBO FÔRMA LADO FIXO EM AÇO GALVANIZADO PARA ESTAIS DE 31 CORDOALHAS - D = 15,7 MM</t>
  </si>
  <si>
    <t>TUBO FÔRMA LADO FIXO EM AÇO GALVANIZADO PARA ESTAIS DE 37 CORDOALHAS - D = 15,7 MM</t>
  </si>
  <si>
    <t>TUBO FÔRMA LADO FIXO EM AÇO GALVANIZADO PARA ESTAIS DE 43 CORDOALHAS - D = 15,7 MM</t>
  </si>
  <si>
    <t>TUBO FÔRMA LADO FIXO EM AÇO GALVANIZADO PARA ESTAIS DE 55 CORDOALHAS - D = 15,7 MM</t>
  </si>
  <si>
    <t>TUBO FÔRMA LADO FIXO EM AÇO GALVANIZADO PARA ESTAIS DE 61 CORDOALHAS - D = 15,7 MM</t>
  </si>
  <si>
    <t>TUBO FÔRMA LADO FIXO EM AÇO GALVANIZADO PARA ESTAIS DE 73 CORDOALHAS - D = 15,7 MM</t>
  </si>
  <si>
    <t>TUBO FÔRMA LADO FIXO EM AÇO GALVANIZADO PARA ESTAIS DE 85 CORDOALHAS - D = 15,7 MM</t>
  </si>
  <si>
    <t>TUBO FÔRMA LADO FIXO EM AÇO GALVANIZADO PARA ESTAIS DE 91 CORDOALHAS - D = 15,7 MM</t>
  </si>
  <si>
    <t>TUBO FÔRMA LADO REGULÁVEL EM AÇO GALVANIZADO PARA ESTAIS DE 12 CORDOALHAS - D = 15,7 MM</t>
  </si>
  <si>
    <t>TUBO FÔRMA LADO REGULÁVEL EM AÇO GALVANIZADO PARA ESTAIS DE 19 CORDOALHAS - D = 15,7 MM</t>
  </si>
  <si>
    <t>TUBO FÔRMA LADO REGULÁVEL EM AÇO GALVANIZADO PARA ESTAIS DE 22 CORDOALHAS - D = 15,7 MM</t>
  </si>
  <si>
    <t>TUBO FÔRMA LADO REGULÁVEL EM AÇO GALVANIZADO PARA ESTAIS DE 31 CORDOALHAS - D = 15,7 MM</t>
  </si>
  <si>
    <t>TUBO FÔRMA LADO REGULÁVEL EM AÇO GALVANIZADO PARA ESTAIS DE 37 CORDOALHAS - D = 15,7 MM</t>
  </si>
  <si>
    <t>TUBO FÔRMA LADO REGULÁVEL EM AÇO GALVANIZADO PARA ESTAIS DE 43 CORDOALHAS - D = 15,7 MM</t>
  </si>
  <si>
    <t>TUBO FÔRMA LADO REGULÁVEL EM AÇO GALVANIZADO PARA ESTAIS DE 55 CORDOALHAS - D = 15,7 MM</t>
  </si>
  <si>
    <t>TUBO FÔRMA LADO REGULÁVEL EM AÇO GALVANIZADO PARA ESTAIS DE 61 CORDOALHAS - D = 15,7 MM</t>
  </si>
  <si>
    <t>TUBO FÔRMA LADO REGULÁVEL EM AÇO GALVANIZADO PARA ESTAIS DE 73 CORDOALHAS - D = 15,7 MM</t>
  </si>
  <si>
    <t>TUBO FÔRMA LADO REGULÁVEL EM AÇO GALVANIZADO PARA ESTAIS DE 85 CORDOALHAS - D = 15,7 MM</t>
  </si>
  <si>
    <t>TUBO FÔRMA LADO REGULÁVEL EM AÇO GALVANIZADO PARA ESTAIS DE 91 CORDOALHAS - D = 15,7 MM</t>
  </si>
  <si>
    <t>COROA DE BOTÕES ESFÉRICOS - RING BIT - D = 104 MM (4 3/32")</t>
  </si>
  <si>
    <t>PELÍCULA RETRORREFLETIVA TIPO III + SI (SINAL IMPRESSO COM PELÍCULA DE SOBREPOSIÇÃO TIPO V)</t>
  </si>
  <si>
    <t>TUBO DE REVESTIMENTO EM AÇO-CARBONO SCHEDULE 40 - DN = 101,6 MM (4")</t>
  </si>
  <si>
    <t>CIMENTO ASFÁLTICO DE PETRÓLEO COM BORRACHA - CAP 50/70 COM 15% DE BORRACHA DE PNEU</t>
  </si>
  <si>
    <t>PELÍCULA RETRORREFLETIVA TIPO I + SI (SINAL IMPRESSO COM PELÍCULA DE SOBREPOSIÇÃO TIPO V)</t>
  </si>
  <si>
    <t>CHAPA DE POLIÉSTER REFORÇADA COM FIBRA DE VIDRO - E = 2,0 MM</t>
  </si>
  <si>
    <t>CHAPA DE ALUMÍNIO COMPOSTO (ACM) - E = 3,0 MM</t>
  </si>
  <si>
    <t>PELÍCULA RETRORREFLETIVA TIPO X + SI (SINAL IMPRESSO COM PELÍCULA DE SOBREPOSIÇÃO TIPO V)</t>
  </si>
  <si>
    <t>FITA ADESIVA ESTRUTURAL DUPLA-FACE - E = 2 MM E L = 25 MM</t>
  </si>
  <si>
    <t>PELÍCULA RETRORREFLETIVA TIPO I</t>
  </si>
  <si>
    <t>PELÍCULA RETRORREFLETIVA TIPO III + SI</t>
  </si>
  <si>
    <t>PELÍCULA RETRORREFLETIVA TIPO III</t>
  </si>
  <si>
    <t>PELÍCULA NÃO RETRORREFLETIVA TIPO IV</t>
  </si>
  <si>
    <t>PELÍCULA RETRORREFLETIVA TIPO X</t>
  </si>
  <si>
    <t>DUTO FLEXÍVEL DE VENTILAÇÃO DE POLIÉSTER ALUMINIZADO SEM ISOLAMENTO - D = 200 MM</t>
  </si>
  <si>
    <t>CABO DE COBRE FLEXÍVEL ANTICHAMA ISOLADO EM HEPR - TENSÃO DE 0,6/1,0 KV E SEÇÃO DE 2 X 6 MM²</t>
  </si>
  <si>
    <t>CABO DE COBRE FLEXÍVEL ANTICHAMA ISOLADO EM HEPR - TENSÃO DE 0,6/1,0 KV E SEÇÃO DE 4 X 6 MM²</t>
  </si>
  <si>
    <t>TINTA PLÁSTICA À BASE DE RESINA METACRÍLICA APLICADA A FRIO POR ASPERSÃO (SPRAY)</t>
  </si>
  <si>
    <t>ANCORAGEM FIXA PARA ESTAIS DE 12 CORDOALHAS - D = 15,7 MM</t>
  </si>
  <si>
    <t>ANCORAGEM FIXA PARA ESTAIS DE 22 CORDOALHAS - D = 15,7 MM</t>
  </si>
  <si>
    <t>ANCORAGEM FIXA PARA ESTAIS DE 43 CORDOALHAS - D = 15,7 MM</t>
  </si>
  <si>
    <t>ANCORAGEM FIXA PARA ESTAIS DE 85 CORDOALHAS - D = 15,7 MM</t>
  </si>
  <si>
    <t>ANCORAGEM REGULÁVEL PARA ESTAIS DE 12 CORDOALHAS - D = 15,7 MM</t>
  </si>
  <si>
    <t>ANCORAGEM REGULÁVEL PARA ESTAIS DE 22 CORDOALHAS - D = 15,7 MM</t>
  </si>
  <si>
    <t>ANCORAGEM REGULÁVEL PARA ESTAIS DE 43 CORDOALHAS - D = 15,7 MM</t>
  </si>
  <si>
    <t>ANCORAGEM REGULÁVEL PARA ESTAIS DE 85 CORDOALHAS - D = 15,7 MM</t>
  </si>
  <si>
    <t>TUBO PEAD PE 100 PN 5 PARA ESTAIS - D = 110 MM</t>
  </si>
  <si>
    <t>ARRUELA LISA EM AÇO ZINCADO BRANCO PARA PARAFUSO - D = 9,525 MM (3/8")</t>
  </si>
  <si>
    <t>VIGA DE MADEIRA - E = 5 CM E L = 11 CM</t>
  </si>
  <si>
    <t>PURGADOR PLÁSTICO</t>
  </si>
  <si>
    <t>CHUMBADOR DE EXPANSÃO CONTROLADA POR TORQUE EM AÇO ZINCADO PARA CONCRETO - D = 8,0 MM</t>
  </si>
  <si>
    <t>CORRENTE DE ELO SOLDADO EM AÇO SAE 1010/1020 COM ACABAMENTO POLIDO - E = 25,00 MM (1")</t>
  </si>
  <si>
    <t>CORRENTE DE ELO SOLDADO EM AÇO SAE 1010/1020 COM ACABAMENTO POLIDO - E = 12,50 MM (1/2")</t>
  </si>
  <si>
    <t>CORRENTE DE ELO SOLDADO EM AÇO SAE 1010/1020 COM ACABAMENTO POLIDO - E = 19,00 MM (3/4")</t>
  </si>
  <si>
    <t>LANTERNA DE SINALIZAÇÃO NÁUTICA COM ACESSÓRIOS DE FIXAÇÃO - ALCANCE 2 MN</t>
  </si>
  <si>
    <t>LANTERNA DE SINALIZAÇÃO NÁUTICA COM ACESSÓRIOS DE FIXAÇÃO - ALCANCE 3 MN</t>
  </si>
  <si>
    <t>LANTERNA DE SINALIZAÇÃO NÁUTICA COM ACESSÓRIOS DE FIXAÇÃO - ALCANCE 4 MN</t>
  </si>
  <si>
    <t>LANTERNA DE SINALIZAÇÃO NÁUTICA COM ACESSÓRIOS DE FIXAÇÃO - ALCANCE 6 MN</t>
  </si>
  <si>
    <t>LANTERNA DE SINALIZAÇÃO NÁUTICA COM ACESSÓRIOS DE FIXAÇÃO - ALCANCE 8 MN</t>
  </si>
  <si>
    <t>MANILHA ÂNCORA EM AÇO FORJADO COM PORCA E CUPILHA - DN = 16,0 MM (5/8")</t>
  </si>
  <si>
    <t>MANILHA RETA EM AÇO FORJADO COM PORCA E CUPILHA - DN = 38,1 MM (1 1/2")</t>
  </si>
  <si>
    <t>MANILHA RETA EM AÇO FORJADO COM PORCA E CUPILHA - DN = 25,4 MM (1")</t>
  </si>
  <si>
    <t>SUPORTE POLIMÉRICO ECOLÓGICO MACIÇO COLAPSÍVEL PARA PLACA DE SINALIZAÇÃO - SEÇÃO DE 10 X 10 CM</t>
  </si>
  <si>
    <t>PLACA DE ANCORAGEM PARA TIRANTE DE BARRA DE AÇO - E = 12,7 MM E SEÇÃO DE 160 X 160 MM</t>
  </si>
  <si>
    <t>MATERIAL DEMOLIDO - CONCRETO SIMPLES</t>
  </si>
  <si>
    <t>MATERIAL DEMOLIDO - MADEIRA</t>
  </si>
  <si>
    <t>REVESTIMENTO ASFÁLTICO</t>
  </si>
  <si>
    <t>CAMADA GRANULAR (BASE OU SUB-BASE)</t>
  </si>
  <si>
    <t>MATERIAL DEMOLIDO - REMENDO PROFUNDO</t>
  </si>
  <si>
    <t>MATERIAL DEMOLIDO - ALVENARIA</t>
  </si>
  <si>
    <t>ACESSÓRIOS E MATERIAIS METÁLICOS</t>
  </si>
  <si>
    <t>MATERIAL DEMOLIDO - CONCRETO ARMADO</t>
  </si>
  <si>
    <t>MATERIAL DE 3ª CATEGORIA</t>
  </si>
  <si>
    <t>SOLO</t>
  </si>
  <si>
    <t>GRÃOS, AGREGADOS E SOLOS DERRAMADOS NA PISTA</t>
  </si>
  <si>
    <t>VEÍCULOS DE PEQUENO PORTE INCENDIADOS EM RODOVIA</t>
  </si>
  <si>
    <t>TINTA À BASE DE RESINA EPÓXI BICOMPONENTE</t>
  </si>
  <si>
    <t>TINTA À BASE DE RESINA EPÓXI POLIAMIDA BICOMPONENTE PARA FUNDO PREPARADOR DE PINTURA</t>
  </si>
  <si>
    <t>TINTA ANTICORROSIVA À BASE DE RESINA EPÓXI POLIAMIDA BICOMPONENTE</t>
  </si>
  <si>
    <t>GUINCHO MANUAL COM CAPACIDADE DE TRAÇÃO DE 100 KN COM CABO DE AÇO</t>
  </si>
  <si>
    <t>GUINCHO MANUAL COM CAPACIDADE DE TRAÇÃO DE 200 KN COM CABO DE AÇO</t>
  </si>
  <si>
    <t>PNEU REAPROVEITADO</t>
  </si>
  <si>
    <t>SAPATILHA EM AÇO INOX - D = 13 MM (1/2")</t>
  </si>
  <si>
    <t>MOLINETE MANUAL COM CAPACIDADE DE TRAÇÃO DE 70 KN</t>
  </si>
  <si>
    <t>ÂNODO DE SACRIFÍCIO EM LIGA DE ZINCO - PESO = 20 KG</t>
  </si>
  <si>
    <t>CABO DE AÇO - D = 42,00 MM (1 5/8")</t>
  </si>
  <si>
    <t>TERMINAL SOQUETE FECHADO EM AÇO GALVANIZADO COMPATÍVEL COM CABO DE AÇO DE D = 42 MM</t>
  </si>
  <si>
    <t>MANILHA RETA EM AÇO FORJADO COM PORCA E CUPILHA - D = 57,2 MM (2 1/4")</t>
  </si>
  <si>
    <t>TUBO MECÂNICO EM AÇO-CARBONO</t>
  </si>
  <si>
    <t>MATERIAL COMBUSTÍVEL REMOVIDO</t>
  </si>
  <si>
    <t>BLOCOS DE ROCHA OU MATACÕES</t>
  </si>
  <si>
    <t>MATERIAL ASFÁLTICO REMOVIDO</t>
  </si>
  <si>
    <t>ESTRUTURA DE PÓRTICO METÁLICO REMOVIDA</t>
  </si>
  <si>
    <t>ESTRUTURA DE SEMIPÓRTICO DUPLO METÁLICO REMOVIDA</t>
  </si>
  <si>
    <t>ESTRUTURA DE SEMIPÓRTICO METÁLICO REMOVIDA</t>
  </si>
  <si>
    <t>MANGUEIRA PARA HIDROJATEAMENTO COM PRESSÃO DE TRABALHO DE ATÉ 17,5 MPA (2.538 PSI) - D = 25 MM (1")</t>
  </si>
  <si>
    <t>MANGUEIRA PARA SISTEMA DE SUCÇÃO A VÁCUO COM VAZÃO DE ENTRADA DE ATÉ 3,6 M³/H (60 L/MIN) - D = 72,5 MM (3")</t>
  </si>
  <si>
    <t>DETRITOS REMOVIDOS DE BUEIROS</t>
  </si>
  <si>
    <t>MATERIAL TRITURADO - GALHOS E TRONCOS</t>
  </si>
  <si>
    <t>CANAL MONOBLOCO COM CORPO E GRELHA EM CONCRETO POLÍMERO COM EFEITO AUTOLIMPANTE - CARGA DE CONTROLE DE 400 KN - C = 100,0 CM, L = 15,0 CM E H = 23,0 CM</t>
  </si>
  <si>
    <t>CANAL MONOBLOCO COM CORPO E GRELHA EM CONCRETO POLÍMERO COM EFEITO AUTOLIMPANTE - CARGA DE CONTROLE DE 400 KN - C = 100,0 CM, L = 25,0 CM E H = 32,0 CM</t>
  </si>
  <si>
    <t>CANAL MONOBLOCO COM CORPO E GRELHA EM CONCRETO POLÍMERO COM EFEITO AUTOLIMPANTE - CARGA DE CONTROLE DE 900 KN - C = 100,0 CM, L = 16,0 CM E H = 26,5 CM</t>
  </si>
  <si>
    <t>CANAL MONOBLOCO COM CORPO E GRELHA EM CONCRETO POLÍMERO COM EFEITO AUTOLIMPANTE - CARGA DE CONTROLE DE 900 KN - C = 100,0 CM, L = 21,0 CM E H = 28,0 CM</t>
  </si>
  <si>
    <t>CANAL MONOBLOCO COM CORPO E GRELHA EM CONCRETO POLÍMERO COM EFEITO AUTOLIMPANTE - CARGA DE CONTROLE DE 900 KN - C = 100,0 CM, L = 21,0 CM E H = 38,0 CM</t>
  </si>
  <si>
    <t>CANAL MONOBLOCO COM CORPO E GRELHA EM CONCRETO POLÍMERO COM EFEITO AUTOLIMPANTE - CARGA DE CONTROLE DE 900 KN - C = 100,0 CM, L = 21,0 CM E H = 48,0 CM</t>
  </si>
  <si>
    <t>CANAL MONOBLOCO COM CORPO E GRELHA EM CONCRETO POLÍMERO COM EFEITO AUTOLIMPANTE - CARGA DE CONTROLE DE 900 KN - C = 100,0 CM, L = 26,0 CM E H = 33,0 CM</t>
  </si>
  <si>
    <t>CANAL MONOBLOCO COM CORPO E GRELHA EM CONCRETO POLÍMERO COM EFEITO AUTOLIMPANTE - CARGA DE CONTROLE DE 900 KN - C = 100,0 CM, L = 26,0 CM E H = 53,0 CM</t>
  </si>
  <si>
    <t>CANAL MONOBLOCO COM CORPO E GRELHA EM CONCRETO POLÍMERO COM EFEITO AUTOLIMPANTE - CARGA DE CONTROLE DE 900 KN - C = 200,0 CM, L = 40,0 CM E H = 59,5 CM</t>
  </si>
  <si>
    <t>CANAL EM POLIETILENO E POLIPROPILENO COM EFEITO AUTOLIMPANTE E GRELHA DE ENCAIXE EM POLIAMIDA REFORÇADA - CARGA DE CONTROLE DE 250 KN - C = 100,0 CM, L = 16,0 CM E H = 12,2 CM</t>
  </si>
  <si>
    <t>CANAL EM POLIETILENO E POLIPROPILENO COM EFEITO AUTOLIMPANTE E GRELHA DE ENCAIXE EM POLIAMIDA REFORÇADA - CARGA DE CONTROLE DE 250 KN - C = 100,0 CM, L = 16,0 CM E H = 17,2 CM</t>
  </si>
  <si>
    <t>CANAL EM POLIETILENO E POLIPROPILENO COM EFEITO AUTOLIMPANTE E GRELHA DE ENCAIXE EM POLIAMIDA REFORÇADA - CARGA DE CONTROLE DE 250 KN - C = 100,0 CM, L = 16,0 CM E H = 5,5 CM</t>
  </si>
  <si>
    <t>CANAL EM POLIETILENO E POLIPROPILENO COM EFEITO AUTOLIMPANTE E GRELHA DE ENCAIXE EM FERRO FUNDIDO DÚCTIL - CARGA DE CONTROLE DE 400 KN - C = 100,0 CM, L = 14,7 CM E H = 15,7 CM</t>
  </si>
  <si>
    <t>CANAL EM POLIETILENO E POLIPROPILENO COM EFEITO AUTOLIMPANTE E GRELHA DE ENCAIXE EM FERRO FUNDIDO DÚCTIL - CARGA DE CONTROLE DE 400 KN - C = 100,0 CM, L = 24,7 CM E H = 20,8 CM</t>
  </si>
  <si>
    <t>CANAL EM POLIETILENO E POLIPROPILENO COM EFEITO AUTOLIMPANTE E GRELHA DE ENCAIXE EM FERRO FUNDIDO DÚCTIL - CARGA DE CONTROLE DE 400 KN - C = 100,0 CM, L = 34,9 CM E H = 25,8 CM</t>
  </si>
  <si>
    <t>CANAL EM POLIETILENO E POLIPROPILENO COM EFEITO AUTOLIMPANTE E GRELHA DE ENCAIXE EM FERRO FUNDIDO DÚCTIL - CARGA DE CONTROLE DE 600 KN - C = 100,0 CM, L = 16,0 CM E H = 12,2 CM</t>
  </si>
  <si>
    <t>CANAL EM POLIETILENO E POLIPROPILENO COM EFEITO AUTOLIMPANTE E GRELHA DE ENCAIXE EM FERRO FUNDIDO DÚCTIL - CARGA DE CONTROLE DE 600 KN - C = 100,0 CM, L = 21,2 CM E H = 18,0 CM</t>
  </si>
  <si>
    <t>CANAL EM POLIETILENO E POLIPROPILENO COM EFEITO AUTOLIMPANTE E GRELHA DE ENCAIXE EM FERRO FUNDIDO DÚCTIL - CARGA DE CONTROLE DE 600 KN - C = 100,0 CM, L = 26,2 CM E H = 17,2 CM</t>
  </si>
  <si>
    <t>CANAL EM POLIETILENO E POLIPROPILENO COM EFEITO AUTOLIMPANTE E ABERTURA DE CAPTAÇÃO EM FERRO FUNDIDO DÚCTIL - CARGA DE CONTROLE DE 900 KN - C = 100,0 CM, L = 21,0 CM E H = 57,9 CM</t>
  </si>
  <si>
    <t>CANAL EM POLIETILENO E POLIPROPILENO COM EFEITO AUTOLIMPANTE E ABERTURA DE CAPTAÇÃO EM FERRO FUNDIDO DÚCTIL - CARGA DE CONTROLE DE 900 KN - C = 100,0 CM, L = 25,2 CM E H = 57,8 CM</t>
  </si>
  <si>
    <t>CANAL EM POLIETILENO E POLIPROPILENO COM EFEITO AUTOLIMPANTE E ABERTURA DE CAPTAÇÃO EM FERRO FUNDIDO DÚCTIL - CARGA DE CONTROLE DE 900 KN - C = 100,0 CM, L = 42,0 CM E H = 95,0 CM</t>
  </si>
  <si>
    <t>CANAL EM POLIETILENO E POLIPROPILENO COM EFEITO AUTOLIMPANTE E ABERTURA DE CAPTAÇÃO EM FERRO FUNDIDO DÚCTIL - CARGA DE CONTROLE DE 900 KN - C = 114,2 CM, L = 78,0 CM E H = 106,0 CM</t>
  </si>
  <si>
    <t>CUSTO EQUIVALENTE DA CONSTRUÇÃO CIVIL PARA CONSTRUÇÃO DO ESTALEIRO PADRÃO</t>
  </si>
  <si>
    <t>ANIMAIS DE GRANDE PORTE MORTOS EM RODOVIA</t>
  </si>
  <si>
    <t>ANIMAIS DE PEQUENO PORTE MORTOS EM RODOVIA</t>
  </si>
  <si>
    <t>EMBORRACHADOS DE PNEUS ESPALHADOS EM RODOVIA</t>
  </si>
  <si>
    <t>ESPÉCIMES ARBÓREOS DE ATÉ 20 M TOMBADOS NA PISTA</t>
  </si>
  <si>
    <t>ESPÉCIMES ARBÓREOS DE 20 A 40 M TOMBADOS NA PISTA</t>
  </si>
  <si>
    <t>SUCATAS DERRAMADAS EM RODOVIA</t>
  </si>
  <si>
    <t>VEÍCULOS DE GRANDE PORTE INCENDIADOS EM RODOVIA</t>
  </si>
  <si>
    <t>VEÍCULOS DE MÉDIO PORTE INCENDIADOS EM RODOVIA</t>
  </si>
  <si>
    <t>VEÍCULOS DE GRANDE PORTE TOMBADOS EM RODOVIA</t>
  </si>
  <si>
    <t>VEÍCULOS DE MÉDIO PORTE TOMBADOS EM RODOVIA</t>
  </si>
  <si>
    <t>VEÍCULOS DE PEQUENO PORTE TOMBADOS EM RODOVIA</t>
  </si>
  <si>
    <t>VIDROS, CAIXAS E ENGRADADOS DERRAMADOS NA PISTA</t>
  </si>
  <si>
    <t>TACHA REFLETIVA EM PLÁSTICO INJETADO BIDIRECIONAL COM UM PINO - TIPO I</t>
  </si>
  <si>
    <t>TACHA REFLETIVA EM PLÁSTICO INJETADO BIDIRECIONAL COM UM PINO - TIPO II</t>
  </si>
  <si>
    <t>TACHA REFLETIVA EM PLÁSTICO INJETADO BIDIRECIONAL COM UM PINO - TIPO III</t>
  </si>
  <si>
    <t>TACHA REFLETIVA EM PLÁSTICO INJETADO BIDIRECIONAL COM UM PINO - TIPO IV</t>
  </si>
  <si>
    <t>TACHA REFLETIVA EM PLÁSTICO INJETADO BIDIRECIONAL SEM PINO - TIPO I</t>
  </si>
  <si>
    <t>TACHA REFLETIVA EM PLÁSTICO INJETADO BIDIRECIONAL SEM PINO - TIPO II</t>
  </si>
  <si>
    <t>TACHA REFLETIVA EM PLÁSTICO INJETADO BIDIRECIONAL SEM PINO - TIPO III</t>
  </si>
  <si>
    <t>TACHA REFLETIVA EM PLÁSTICO INJETADO BIDIRECIONAL SEM PINO - TIPO IV</t>
  </si>
  <si>
    <t>TACHA REFLETIVA EM PLÁSTICO INJETADO MONODIRECIONAL COM UM PINO - TIPO I</t>
  </si>
  <si>
    <t>TACHA REFLETIVA EM PLÁSTICO INJETADO MONODIRECIONAL COM UM PINO - TIPO II</t>
  </si>
  <si>
    <t>TACHA REFLETIVA EM PLÁSTICO INJETADO MONODIRECIONAL COM UM PINO - TIPO III</t>
  </si>
  <si>
    <t>TACHA REFLETIVA EM PLÁSTICO INJETADO MONODIRECIONAL COM UM PINO - TIPO IV</t>
  </si>
  <si>
    <t>TACHA REFLETIVA EM PLÁSTICO INJETADO MONODIRECIONAL SEM PINO - TIPO I</t>
  </si>
  <si>
    <t>TACHA REFLETIVA EM PLÁSTICO INJETADO MONODIRECIONAL SEM PINO - TIPO II</t>
  </si>
  <si>
    <t>TACHA REFLETIVA EM PLÁSTICO INJETADO MONODIRECIONAL SEM PINO - TIPO III</t>
  </si>
  <si>
    <t>TACHA REFLETIVA EM PLÁSTICO INJETADO MONODIRECIONAL SEM PINO - TIPO IV</t>
  </si>
  <si>
    <t>TACHA REFLETIVA EM RESINA SINTÉTICA BIDIRECIONAL COM UM PINO - TIPO I</t>
  </si>
  <si>
    <t>TACHA REFLETIVA EM RESINA SINTÉTICA BIDIRECIONAL COM UM PINO - TIPO II</t>
  </si>
  <si>
    <t>TACHA REFLETIVA EM RESINA SINTÉTICA BIDIRECIONAL COM UM PINO - TIPO III</t>
  </si>
  <si>
    <t>TACHA REFLETIVA EM RESINA SINTÉTICA BIDIRECIONAL COM UM PINO - TIPO IV</t>
  </si>
  <si>
    <t>TACHA REFLETIVA EM RESINA SINTÉTICA BIDIRECIONAL SEM PINO - TIPO I</t>
  </si>
  <si>
    <t>TACHA REFLETIVA EM RESINA SINTÉTICA BIDIRECIONAL SEM PINO - TIPO II</t>
  </si>
  <si>
    <t>TACHA REFLETIVA EM RESINA SINTÉTICA BIDIRECIONAL SEM PINO - TIPO III</t>
  </si>
  <si>
    <t>TACHA REFLETIVA EM RESINA SINTÉTICA BIDIRECIONAL SEM PINO - TIPO IV</t>
  </si>
  <si>
    <t>TACHA REFLETIVA EM RESINA SINTÉTICA MONODIRECIONAL COM UM PINO - TIPO I</t>
  </si>
  <si>
    <t>TACHA REFLETIVA EM RESINA SINTÉTICA MONODIRECIONAL COM UM PINO - TIPO II</t>
  </si>
  <si>
    <t>TACHA REFLETIVA EM RESINA SINTÉTICA MONODIRECIONAL COM UM PINO - TIPO III</t>
  </si>
  <si>
    <t>TACHA REFLETIVA EM RESINA SINTÉTICA MONODIRECIONAL COM UM PINO - TIPO IV</t>
  </si>
  <si>
    <t>TACHA REFLETIVA EM RESINA SINTÉTICA MONODIRECIONAL SEM PINO - TIPO I</t>
  </si>
  <si>
    <t>TACHA REFLETIVA EM RESINA SINTÉTICA MONODIRECIONAL SEM PINO - TIPO II</t>
  </si>
  <si>
    <t>TACHA REFLETIVA EM RESINA SINTÉTICA MONODIRECIONAL SEM PINO - TIPO III</t>
  </si>
  <si>
    <t>TACHA REFLETIVA EM RESINA SINTÉTICA MONODIRECIONAL SEM PINO - TIPO IV</t>
  </si>
  <si>
    <t>TACHA REFLETIVA METÁLICA BIDIRECIONAL COM DOIS PINOS - TIPO II</t>
  </si>
  <si>
    <t>TACHA REFLETIVA METÁLICA BIDIRECIONAL COM DOIS PINOS - TIPO III</t>
  </si>
  <si>
    <t>TACHA REFLETIVA METÁLICA BIDIRECIONAL COM DOIS PINOS - TIPO IV</t>
  </si>
  <si>
    <t>TACHA REFLETIVA METÁLICA BIDIRECIONAL COM UM PINO - TIPO II</t>
  </si>
  <si>
    <t>TACHA REFLETIVA METÁLICA BIDIRECIONAL COM UM PINO - TIPO III</t>
  </si>
  <si>
    <t>TACHA REFLETIVA METÁLICA BIDIRECIONAL COM UM PINO - TIPO IV</t>
  </si>
  <si>
    <t>TACHA REFLETIVA METÁLICA MONODIRECIONAL COM DOIS PINOS - TIPO II</t>
  </si>
  <si>
    <t>TACHA REFLETIVA METÁLICA MONODIRECIONAL COM DOIS PINOS - TIPO III</t>
  </si>
  <si>
    <t>TACHA REFLETIVA METÁLICA MONODIRECIONAL COM DOIS PINOS - TIPO IV</t>
  </si>
  <si>
    <t>TACHA REFLETIVA METÁLICA MONODIRECIONAL COM UM PINO - TIPO II</t>
  </si>
  <si>
    <t>TACHA REFLETIVA METÁLICA MONODIRECIONAL COM UM PINO - TIPO III</t>
  </si>
  <si>
    <t>TACHA REFLETIVA METÁLICA MONODIRECIONAL COM UM PINO - TIPO IV</t>
  </si>
  <si>
    <t>TACHÃO REFLETIVO EM PLÁSTICO INJETADO BIDIRECIONAL</t>
  </si>
  <si>
    <t>TACHÃO REFLETIVO EM PLÁSTICO INJETADO MONODIRECIONAL</t>
  </si>
  <si>
    <t>TACHÃO REFLETIVO EM RESINA SINTÉTICA BIDIRECIONAL</t>
  </si>
  <si>
    <t>TACHÃO REFLETIVO EM RESINA SINTÉTICA MONODIRECIONAL</t>
  </si>
  <si>
    <t>RESERVATÓRIO METÁLICO TIPO TAÇA - CAPACIDADE DE 5.000 L</t>
  </si>
  <si>
    <t>RESERVATÓRIO METÁLICO TIPO TAÇA - CAPACIDADE DE 10.000 L</t>
  </si>
  <si>
    <t>RESERVATÓRIO METÁLICO TIPO TAÇA - CAPACIDADE DE 20.000 L</t>
  </si>
  <si>
    <t>RESERVATÓRIO METÁLICO TIPO TAÇA - CAPACIDADE DE 30.000 L</t>
  </si>
  <si>
    <t>AMV TIPO TR37, ABERTURA 1:8, BITOLA MÉTRICA</t>
  </si>
  <si>
    <t>AMV TIPO TR37, ABERTURA 1:10, BITOLA MÉTRICA</t>
  </si>
  <si>
    <t>AMV TIPO TR37, ABERTURA 1:12, BITOLA MÉTRICA</t>
  </si>
  <si>
    <t>AMV TIPO TR37, ABERTURA 1:14, BITOLA MÉTRICA</t>
  </si>
  <si>
    <t>BICO PARA CORTE A PLASMA MANUAL - 65A</t>
  </si>
  <si>
    <t>BICO PARA CORTE A PLASMA MANUAL - 45A</t>
  </si>
  <si>
    <t>BOCAL PARA CORTE A PLASMA MANUAL - 45A/65A</t>
  </si>
  <si>
    <t>CAPA DE RETENÇÃO PARA CORTE A PLASMA MANUAL - 45A/65A</t>
  </si>
  <si>
    <t>ELETRODO PARA CORTE A PLASMA MANUAL - 45A/65A</t>
  </si>
  <si>
    <t>DISTRIBUIDOR DE GÁS PARA CORTE A PLASMA MANUAL - 45A/65A</t>
  </si>
  <si>
    <t>PARAFUSO DE CABEÇA SEXTAVADA EM AÇO INOX - D = 12,7 MM (1/2") E C = 38,1 MM (1.1/2")</t>
  </si>
  <si>
    <t>PORCA SEXTAVADA EM AÇO INOX PARA PARAFUSO - D = 12,7 MM (1/2")</t>
  </si>
  <si>
    <t>ARRUELA LISA EM AÇO INOX - D = 12,7 MM (1/2")</t>
  </si>
  <si>
    <t>DISCO DE CORTE COM 80 DENTES MULTIMATERIAL - D = 250 MM</t>
  </si>
  <si>
    <t>LIXA D'ÁGUA Nº 360</t>
  </si>
  <si>
    <t>TINTA À BASE DE RESINA EPÓXI ÓXIDO DE FERRO</t>
  </si>
  <si>
    <t>DILUENTE PARA ESMALTE POLIURETANO DE DOIS COMPONENTES</t>
  </si>
  <si>
    <t>TINTA ESMALTE POLIURETANO BICOMPONENTE</t>
  </si>
  <si>
    <t>CATALISADOR PARA TINTA FOSFATIZANTE</t>
  </si>
  <si>
    <t>TINTA FOSFATIZANTE PARA FUNDO PREPARADOR DE PINTURA</t>
  </si>
  <si>
    <t>LUVA EM AÇO GALVANIZADO COM ROSCA BSP CLASSE LEVE - D = 12,5 MM (1/2")</t>
  </si>
  <si>
    <t>PLUG TIPO BUJÃO EM AÇO GALVANIZADO COM ROSCA BSP - D = 15 MM (1/2")</t>
  </si>
  <si>
    <t>TUBO EM AÇO-CARBONO - E = 3,35 MM E D = 80 MM (3")</t>
  </si>
  <si>
    <t>TUBO EM AÇO-CARBONO - E = 3,00 MM E D = 150 MM (6")</t>
  </si>
  <si>
    <t>CANTONEIRA EM ALUMÍNIO DE ABAS IGUAIS - L = 38,1 MM E E = 4,76 MM</t>
  </si>
  <si>
    <t>PARAFUSO DE CABEÇA SEXTAVADA EM AÇO INOX - D = 8 MM (M8) E C = 20 MM</t>
  </si>
  <si>
    <t>PORCA SEXTAVADA EM AÇO INOX PARA PARAFUSO - D = 8 MM (M8)</t>
  </si>
  <si>
    <t>ARRUELA LISA EM AÇO INOX PARA PARAFUSO - D = 8,4 MM (M8)</t>
  </si>
  <si>
    <t>ARRUELA DE PRESSÃO EM AÇO INOX PARA PARAFUSO - D = 8,1 MM (M8)</t>
  </si>
  <si>
    <t>PARAFUSO DE CABEÇA SEXTAVADA EM AÇO INOX - D = 12,7 MM (1/2") E C = 19,05 MM (3/4")</t>
  </si>
  <si>
    <t>BARRA REDONDA EM AÇO SAE 1020 - D = 25,4 MM (1")</t>
  </si>
  <si>
    <t>TUBO EM AÇO - E = 3,00 MM E SEÇÃO DE 40 X 40 MM</t>
  </si>
  <si>
    <t>DESMOLDANTE PARA FÔRMAS METÁLICAS</t>
  </si>
  <si>
    <t>ARAME E70S6 PARA SOLDA MIG/MAG - D = 0,9 MM</t>
  </si>
  <si>
    <t>AJUDANTE ESPECIALIZADO</t>
  </si>
  <si>
    <t>BOMBEIRO HIDRÁULICO</t>
  </si>
  <si>
    <t>ENCARREGADO ADMINISTRATIVO</t>
  </si>
  <si>
    <t>ENCARREGADO ESPECIALIZADO</t>
  </si>
  <si>
    <t>ENGENHEIRO</t>
  </si>
  <si>
    <t>OPERACIONAL</t>
  </si>
  <si>
    <t>ENGENHEIRO SUPERVISOR</t>
  </si>
  <si>
    <t>CHEFE SETOR DE FINANÇAS</t>
  </si>
  <si>
    <t>VIGIA</t>
  </si>
  <si>
    <t>AUXILIAR DE LABORATÓRIO</t>
  </si>
  <si>
    <t>OCEANÓGRAFO</t>
  </si>
  <si>
    <t>ENCARREGADO GERAL</t>
  </si>
  <si>
    <t>FAXINEIRO</t>
  </si>
  <si>
    <t>OPERADOR DE EQUIPAMENTO LEVE</t>
  </si>
  <si>
    <t>OPERADOR DE EQUIPAMENTO PESADO</t>
  </si>
  <si>
    <t>OPERADOR DE EQUIPAMENTO ESPECIAL</t>
  </si>
  <si>
    <t>PERFURADOR DE TUBULÃO</t>
  </si>
  <si>
    <t>DESENHISTA</t>
  </si>
  <si>
    <t>CONDUTOR MAQUINISTA FLUVIAL</t>
  </si>
  <si>
    <t>COPEIRO</t>
  </si>
  <si>
    <t>MÉDICO DO TRABALHO</t>
  </si>
  <si>
    <t>BLASTER</t>
  </si>
  <si>
    <t>PRÉ-MARCADOR</t>
  </si>
  <si>
    <t>RECEPCIONISTA</t>
  </si>
  <si>
    <t>MARINHEIRO DE MÁQUINAS</t>
  </si>
  <si>
    <t>MARINHEIRO DE CONVÉS</t>
  </si>
  <si>
    <t>MARINHEIRO DE CONVÉS - MENSALISTA</t>
  </si>
  <si>
    <t>LABORATORISTA</t>
  </si>
  <si>
    <t>TRABALHADOR DE VIA</t>
  </si>
  <si>
    <t>SELECIONADOR DE MATERIAL PÉTREO</t>
  </si>
  <si>
    <t>ENGENHEIRO DE SEGURANÇA DO TRABALHO</t>
  </si>
  <si>
    <t>MOTORISTA DE CAMINHÃO</t>
  </si>
  <si>
    <t>TÉCNICO ESPECIALIZADO - MENSALISTA</t>
  </si>
  <si>
    <t>ENCARREGADO DE OBRAS DE ARTES ESPECIAIS</t>
  </si>
  <si>
    <t>MOTORISTA DE VEÍCULO LEVE</t>
  </si>
  <si>
    <t>MOTORISTA DE VEÍCULO ESPECIAL</t>
  </si>
  <si>
    <t>TÉCNICO DE SEGURANÇA DO TRABALHO</t>
  </si>
  <si>
    <t>SECRETÁRIA</t>
  </si>
  <si>
    <t>PILOTO FLUVIAL</t>
  </si>
  <si>
    <t>TÉCNICO ESPECIALIZADO</t>
  </si>
  <si>
    <t>CHEFE DO SETOR ADMINISTRATIVO</t>
  </si>
  <si>
    <t>ENCARREGADO DE TERRAPLENAGEM</t>
  </si>
  <si>
    <t>FRENTISTA DE TÚNEL</t>
  </si>
  <si>
    <t>TÉCNICO DA QUALIDADE</t>
  </si>
  <si>
    <t>AUXILIAR DE BLASTER</t>
  </si>
  <si>
    <t>ENCARREGADO DE PAVIMENTAÇÃO</t>
  </si>
  <si>
    <t>PORTEIRO</t>
  </si>
  <si>
    <t>TÉCNICO DE MEIO AMBIENTE</t>
  </si>
  <si>
    <t>COMPRADOR</t>
  </si>
  <si>
    <t>ENCARREGADO DE SUPERESTRUTURA FERROVIÁRIA</t>
  </si>
  <si>
    <t>AUXILIAR TÉCNICO</t>
  </si>
  <si>
    <t>COMANDANTE DE LONGO CURSO</t>
  </si>
  <si>
    <t>IMEDIATO</t>
  </si>
  <si>
    <t>OFICIAL DE NÁUTICA</t>
  </si>
  <si>
    <t>OFICIAL DE MÁQUINAS</t>
  </si>
  <si>
    <t>DRAGUISTA</t>
  </si>
  <si>
    <t>MAQUINISTA</t>
  </si>
  <si>
    <t>ENCARREGADO DE CONSERVAÇÃO RODOVIÁRIA</t>
  </si>
  <si>
    <t>MESTRE FLUVIAL</t>
  </si>
  <si>
    <t>MERGULHADOR RASO AUTÔNOMO DE EMERGÊNCIA</t>
  </si>
  <si>
    <t>MERGULHADOR RASO DEPENDENTE DE EMERGÊNCIA</t>
  </si>
  <si>
    <t>MERGULHADOR RASO DEPENDENTE</t>
  </si>
  <si>
    <t>MERGULHADOR RASO AUTÔNOMO</t>
  </si>
  <si>
    <t>MERGULHADOR RASO AUXILIAR DE SUPERFÍCIE</t>
  </si>
  <si>
    <t>FRENTISTA DE TÚNEL COM PERICULOSIDADE</t>
  </si>
  <si>
    <t>ELETRICISTA COM PERICULOSIDADE</t>
  </si>
  <si>
    <t>OPERADOR DE EQUIPAMENTO DE MERGULHO</t>
  </si>
  <si>
    <t>OPERADOR DE EQUIPAMENTO PESADO COM PERICULOSIDADE</t>
  </si>
  <si>
    <t>SUPERVISOR DE MERGULHO RASO</t>
  </si>
  <si>
    <t>MOTORISTA DE VEÍCULO ESPECIAL COM PERICULOSIDADE</t>
  </si>
  <si>
    <t>OPERADOR DE EQUIPAMENTO LEVE COM PERICULOSIDADE</t>
  </si>
  <si>
    <t>OPERADOR DE EQUIPAMENTO LEVE COM INSALUBRIDADE</t>
  </si>
  <si>
    <t>MARINHEIRO DE CONVÉS COM PERICULOSIDADE</t>
  </si>
  <si>
    <t>OPERADOR DE EQUIPAMENTO ESPECIAL COM PERICULOSIDADE</t>
  </si>
  <si>
    <t>ENGENHEIRO AUXILIAR</t>
  </si>
  <si>
    <t>TÉCNICO FLORESTAL</t>
  </si>
  <si>
    <t>MOTORISTA DE VEÍCULO LEVE - MENSALISTA</t>
  </si>
  <si>
    <t>TOPÓGRAFO</t>
  </si>
  <si>
    <t>MÉDICO DE CÂMARA HIPERBÁRICA</t>
  </si>
  <si>
    <t>PEDREIRO - MENSALISTA</t>
  </si>
  <si>
    <t>ELETRICISTA - MENSALISTA</t>
  </si>
  <si>
    <t>SERVENTE - MENSALISTA</t>
  </si>
  <si>
    <t>ENGENHEIRO CHEFE</t>
  </si>
  <si>
    <t>MOTORISTA DE CAMINHÃO COM PERICULOSIDADE</t>
  </si>
  <si>
    <t>TÉCNICO DE BATIMETRIA</t>
  </si>
  <si>
    <t>ABRIL/2024 - SETOP (CENTRAL);
JULHO/2024 - SINAPI;
ABRIL/2024 - SICRO.</t>
  </si>
  <si>
    <t>5.15</t>
  </si>
  <si>
    <t>COTAÇÃO</t>
  </si>
  <si>
    <t>ANP</t>
  </si>
  <si>
    <t>AQUISIÇÃO DE RR-1C</t>
  </si>
  <si>
    <t>CPU-012</t>
  </si>
  <si>
    <t>EQRO-1502</t>
  </si>
  <si>
    <t>CARREGADEIRA DE PNEUS COM CAPACIDADE DE 1,72 M³ - 113 KW</t>
  </si>
  <si>
    <t>EQRO-1570</t>
  </si>
  <si>
    <t>Trator sobre esteiras com lâmina e escarificador - 269 kW</t>
  </si>
  <si>
    <t>TRATOR SOBRE ESTEIRAS COM LÂMINA E ESCARIFICADOR - 269 KW</t>
  </si>
  <si>
    <t>ENCARREGADO DE OBRA COM ENCARGOS COMPLEMENTARES</t>
  </si>
  <si>
    <t>PEDRA BRITADA N. 1 (9,5 A 19 MM) POSTO PEDREIRA/FORNECEDOR, SEM FRETE</t>
  </si>
  <si>
    <t>MANTA GEOTEXTIL TECIDO DE LAMINETES DE POLIPROPILENO, RESISTENCIA A TRACAO = *25* KN/M</t>
  </si>
  <si>
    <t>E9571</t>
  </si>
  <si>
    <t>CAMINHÃO TANQUE COM CAPACIDADE DE 10.000 L - 188 KW</t>
  </si>
  <si>
    <t>EQRO-1525</t>
  </si>
  <si>
    <t>GRADE DE 24 DISCOS REBOCÁVEL DE D = 60 CM (24")</t>
  </si>
  <si>
    <t>MOTONIVELADORA - 147 KW</t>
  </si>
  <si>
    <t>EQRO-1549</t>
  </si>
  <si>
    <t>ROLO COMPACTADOR PÉ DE CARNEIRO VIBRATÓRIO AUTOPROPELIDO POR PNEUS DE 10,8 T - 97 KW</t>
  </si>
  <si>
    <t>EQRO-1560</t>
  </si>
  <si>
    <t>EQRO-1567</t>
  </si>
  <si>
    <t>TRATOR AGRÍCOLA SOBRE PNEUS - 77 KW</t>
  </si>
  <si>
    <t>RO-01076</t>
  </si>
  <si>
    <t>ESCAVAÇÃO E CARGA DE MATERIAL DE JAZIDA COM ESCAVADEIRA HIDRÁULICA DE 1,40 M³</t>
  </si>
  <si>
    <t>INSUMO</t>
  </si>
  <si>
    <t>EMULSÕES ASFÁLTICAS RM-1C</t>
  </si>
  <si>
    <t>PROTEÇÃO PARA TRANSEUNTE OU ISOLAMENTO DE ÁREA COM FITA ZEBRADA AMARELA, INCLUSIVE PONTALETE COM BASE DE APOIO EM CONCRETO MAGRO, ALTURA DE 150CM, FORNECIMENTO E MOVIMENTAÇÃO</t>
  </si>
  <si>
    <t>MANTA GEOTEXTIL TECIDA COM RESISTÊNCIA A TRAÇÃO DE 25KN/M - FORNECIMENTO E INSTALAÇÃO</t>
  </si>
  <si>
    <t>DRENO DE TALVEGUE TIPO DR-DT COM PEDRA DE MÃO (EXECUÇÃO, INCLUINDO FORNECIMENTO DE TODOS OS MATERIAIS, EXCETO TRANSPORTE DOS AGREGADOS E ESCAVAÇÃO)</t>
  </si>
  <si>
    <t>CPU-015</t>
  </si>
  <si>
    <t>ABRIGO SIMPLES DE PASSAGEIROS PRÉ-MOLDADO (EXECUÇÃO, INCLUINDO O FORNECIMENTO E TRANSPORTE E MONTAGEM)</t>
  </si>
  <si>
    <t>AQUISIÇÃO DE CAP 50/70 FAIXA C MODIFICADO COM BORRACHA (COM ICMS)</t>
  </si>
  <si>
    <t>AQUISIÇÃO DE EAI (COM ICMS)</t>
  </si>
  <si>
    <t>AQUISIÇÃO DE RR-1C (COM ICMS)</t>
  </si>
  <si>
    <t>COMPOSIÇÃO DE BDI DIFERENCIADO</t>
  </si>
  <si>
    <t>BASES ORÇAMENTÁRIAS:
(X) ONERADO ( ) DESONERADO</t>
  </si>
  <si>
    <t>BDI DIF:</t>
  </si>
  <si>
    <t>EQED-7627</t>
  </si>
  <si>
    <t>INFRA-001</t>
  </si>
  <si>
    <t>INFRA-002</t>
  </si>
  <si>
    <t>INFRA-003</t>
  </si>
  <si>
    <t>INFRA-004</t>
  </si>
  <si>
    <t>INFRA-005</t>
  </si>
  <si>
    <t>INFRA-006</t>
  </si>
  <si>
    <t>5.16</t>
  </si>
  <si>
    <t>6.66</t>
  </si>
  <si>
    <t>E9689</t>
  </si>
  <si>
    <t>Usina de asfalto a quente gravimétrica com capacidade de 100/140 t/h - 260 kW</t>
  </si>
  <si>
    <t>E9074</t>
  </si>
  <si>
    <t>Tanque de estocagem de asfalto com agitadores de 60.000 l</t>
  </si>
  <si>
    <t>E9100</t>
  </si>
  <si>
    <t>DATA: 21/11/2024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</si>
</sst>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R$&quot;\ * #,##0.00_-;\-&quot;R$&quot;\ * #,##0.00_-;_-&quot;R$&quot;\ * &quot;-&quot;??_-;_-@_-"/>
    <numFmt numFmtId="43" formatCode="_-* #,##0.00_-;\-* #,##0.00_-;_-* &quot;-&quot;??_-;_-@_-"/>
    <numFmt numFmtId="164" formatCode="_-&quot;R$&quot;* #,##0.00_-;\-&quot;R$&quot;* #,##0.00_-;_-&quot;R$&quot;* &quot;-&quot;??_-;_-@_-"/>
    <numFmt numFmtId="165" formatCode="#,##0.000"/>
    <numFmt numFmtId="166" formatCode="#,##0.0000000"/>
    <numFmt numFmtId="167" formatCode="_(* #,##0.00_);_(* \(#,##0.00\);_(* &quot;-&quot;??_);_(@_)"/>
    <numFmt numFmtId="168" formatCode="##0.00"/>
    <numFmt numFmtId="169" formatCode="#0.00"/>
    <numFmt numFmtId="170" formatCode="##,##0.00"/>
    <numFmt numFmtId="171" formatCode="0.0"/>
    <numFmt numFmtId="172" formatCode="[$-416]mmm\-yy;@"/>
    <numFmt numFmtId="173" formatCode="0.00000"/>
    <numFmt numFmtId="174" formatCode="0.000"/>
    <numFmt numFmtId="175" formatCode="0.0000"/>
    <numFmt numFmtId="176" formatCode="_-* #,##0.00000_-;\-* #,##0.00000_-;_-* &quot;-&quot;??_-;_-@_-"/>
    <numFmt numFmtId="177" formatCode="_-* #,##0.000_-;\-* #,##0.000_-;_-* &quot;-&quot;??_-;_-@_-"/>
    <numFmt numFmtId="178" formatCode="0.000000"/>
    <numFmt numFmtId="179" formatCode="#,##0.0000"/>
  </numFmts>
  <fonts count="27" x14ac:knownFonts="1">
    <font>
      <sz val="11"/>
      <color theme="1"/>
      <name val="Calibri"/>
      <family val="2"/>
      <scheme val="minor"/>
    </font>
    <font>
      <sz val="8"/>
      <name val="Arial"/>
      <family val="2"/>
    </font>
    <font>
      <sz val="8"/>
      <color theme="1"/>
      <name val="Arial"/>
      <family val="2"/>
    </font>
    <font>
      <b/>
      <sz val="8"/>
      <name val="Arial"/>
      <family val="2"/>
    </font>
    <font>
      <b/>
      <u/>
      <sz val="10"/>
      <name val="Arial"/>
      <family val="2"/>
    </font>
    <font>
      <b/>
      <u/>
      <sz val="8"/>
      <name val="Arial"/>
      <family val="2"/>
    </font>
    <font>
      <sz val="10"/>
      <name val="Arial"/>
      <family val="2"/>
    </font>
    <font>
      <b/>
      <sz val="11"/>
      <color theme="1"/>
      <name val="Calibri"/>
      <family val="2"/>
      <scheme val="minor"/>
    </font>
    <font>
      <b/>
      <sz val="11"/>
      <color rgb="FF000000"/>
      <name val="Calibri"/>
      <family val="2"/>
      <scheme val="minor"/>
    </font>
    <font>
      <sz val="11"/>
      <color rgb="FF000000"/>
      <name val="Calibri"/>
      <family val="2"/>
      <scheme val="minor"/>
    </font>
    <font>
      <sz val="11"/>
      <name val="Calibri"/>
      <family val="2"/>
      <scheme val="minor"/>
    </font>
    <font>
      <b/>
      <sz val="11"/>
      <name val="Calibri"/>
      <family val="2"/>
      <scheme val="minor"/>
    </font>
    <font>
      <b/>
      <u/>
      <sz val="11"/>
      <name val="Calibri"/>
      <family val="2"/>
      <scheme val="minor"/>
    </font>
    <font>
      <sz val="8"/>
      <name val="Calibri"/>
      <family val="2"/>
      <scheme val="minor"/>
    </font>
    <font>
      <b/>
      <sz val="11"/>
      <color theme="8" tint="0.39997558519241921"/>
      <name val="Calibri"/>
      <family val="2"/>
      <scheme val="minor"/>
    </font>
    <font>
      <sz val="6"/>
      <color rgb="FF000000"/>
      <name val="Arial"/>
      <family val="2"/>
    </font>
    <font>
      <sz val="11"/>
      <color theme="1"/>
      <name val="Calibri"/>
      <family val="2"/>
      <scheme val="minor"/>
    </font>
    <font>
      <sz val="11"/>
      <color theme="1"/>
      <name val="Calibri"/>
      <family val="2"/>
    </font>
    <font>
      <b/>
      <sz val="7"/>
      <color rgb="FF000000"/>
      <name val="Arial"/>
      <family val="2"/>
    </font>
    <font>
      <sz val="7"/>
      <color rgb="FF000000"/>
      <name val="Arial"/>
      <family val="2"/>
    </font>
    <font>
      <sz val="6"/>
      <color rgb="FF000000"/>
      <name val="Arial"/>
      <family val="2"/>
    </font>
    <font>
      <sz val="9"/>
      <color rgb="FF010000"/>
      <name val="Arial"/>
      <family val="2"/>
    </font>
    <font>
      <sz val="10"/>
      <name val="Courier New"/>
      <family val="3"/>
    </font>
    <font>
      <b/>
      <sz val="14"/>
      <name val="Calibri"/>
      <family val="2"/>
      <scheme val="minor"/>
    </font>
    <font>
      <vertAlign val="subscript"/>
      <sz val="11"/>
      <color theme="1"/>
      <name val="Calibri"/>
      <family val="2"/>
      <scheme val="minor"/>
    </font>
    <font>
      <b/>
      <sz val="9"/>
      <color indexed="81"/>
      <name val="Segoe UI"/>
      <family val="2"/>
    </font>
    <font>
      <sz val="9"/>
      <color indexed="81"/>
      <name val="Segoe UI"/>
      <family val="2"/>
    </font>
  </fonts>
  <fills count="13">
    <fill>
      <patternFill patternType="none"/>
    </fill>
    <fill>
      <patternFill patternType="gray125"/>
    </fill>
    <fill>
      <patternFill patternType="solid">
        <fgColor theme="0"/>
        <bgColor indexed="64"/>
      </patternFill>
    </fill>
    <fill>
      <patternFill patternType="solid">
        <fgColor indexed="22"/>
        <bgColor indexed="64"/>
      </patternFill>
    </fill>
    <fill>
      <patternFill patternType="gray0625">
        <fgColor indexed="9"/>
        <bgColor theme="0"/>
      </patternFill>
    </fill>
    <fill>
      <patternFill patternType="solid">
        <fgColor theme="0" tint="-0.249977111117893"/>
        <bgColor indexed="64"/>
      </patternFill>
    </fill>
    <fill>
      <patternFill patternType="solid">
        <fgColor rgb="FFFFFFFF"/>
      </patternFill>
    </fill>
    <fill>
      <patternFill patternType="solid">
        <fgColor theme="8" tint="0.39997558519241921"/>
        <bgColor indexed="64"/>
      </patternFill>
    </fill>
    <fill>
      <patternFill patternType="solid">
        <fgColor rgb="FFA9A9A9"/>
      </patternFill>
    </fill>
    <fill>
      <patternFill patternType="solid">
        <fgColor rgb="FFD3D3D3"/>
      </patternFill>
    </fill>
    <fill>
      <patternFill patternType="solid">
        <fgColor theme="0" tint="-0.14999847407452621"/>
        <bgColor indexed="64"/>
      </patternFill>
    </fill>
    <fill>
      <patternFill patternType="solid">
        <fgColor rgb="FFFFFF00"/>
        <bgColor indexed="64"/>
      </patternFill>
    </fill>
    <fill>
      <patternFill patternType="solid">
        <fgColor theme="9" tint="0.399975585192419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indexed="64"/>
      </top>
      <bottom/>
      <diagonal/>
    </border>
    <border>
      <left/>
      <right/>
      <top/>
      <bottom style="thin">
        <color indexed="64"/>
      </bottom>
      <diagonal/>
    </border>
  </borders>
  <cellStyleXfs count="7">
    <xf numFmtId="0" fontId="0" fillId="0" borderId="0"/>
    <xf numFmtId="9" fontId="6" fillId="0" borderId="0" applyFont="0" applyFill="0" applyBorder="0" applyAlignment="0" applyProtection="0"/>
    <xf numFmtId="167" fontId="6" fillId="0" borderId="0" applyFont="0" applyFill="0" applyBorder="0" applyAlignment="0" applyProtection="0"/>
    <xf numFmtId="43" fontId="9"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cellStyleXfs>
  <cellXfs count="376">
    <xf numFmtId="0" fontId="0" fillId="0" borderId="0" xfId="0"/>
    <xf numFmtId="0" fontId="1" fillId="0" borderId="1" xfId="0" applyFont="1" applyBorder="1" applyAlignment="1">
      <alignment horizontal="center" vertical="center"/>
    </xf>
    <xf numFmtId="10" fontId="1" fillId="0" borderId="1" xfId="0" applyNumberFormat="1" applyFont="1" applyBorder="1" applyAlignment="1">
      <alignment horizontal="center" vertical="center"/>
    </xf>
    <xf numFmtId="4" fontId="1" fillId="0" borderId="1" xfId="0" applyNumberFormat="1" applyFont="1" applyBorder="1" applyAlignment="1">
      <alignment horizontal="center" vertical="center"/>
    </xf>
    <xf numFmtId="2" fontId="3" fillId="4" borderId="1" xfId="0" applyNumberFormat="1" applyFont="1" applyFill="1" applyBorder="1" applyAlignment="1">
      <alignment vertical="center"/>
    </xf>
    <xf numFmtId="2" fontId="1" fillId="4" borderId="1" xfId="0" applyNumberFormat="1" applyFont="1" applyFill="1" applyBorder="1" applyAlignment="1">
      <alignment vertical="center"/>
    </xf>
    <xf numFmtId="2" fontId="3" fillId="5" borderId="1" xfId="0" applyNumberFormat="1" applyFont="1" applyFill="1" applyBorder="1" applyAlignment="1">
      <alignment horizontal="center" vertical="center"/>
    </xf>
    <xf numFmtId="0" fontId="3" fillId="5" borderId="1" xfId="0" applyFont="1" applyFill="1" applyBorder="1" applyAlignment="1">
      <alignment horizontal="center" vertical="center"/>
    </xf>
    <xf numFmtId="0" fontId="3" fillId="5" borderId="1" xfId="0" applyFont="1" applyFill="1" applyBorder="1" applyAlignment="1">
      <alignment vertical="center"/>
    </xf>
    <xf numFmtId="4" fontId="3" fillId="5" borderId="1" xfId="0" applyNumberFormat="1" applyFont="1" applyFill="1" applyBorder="1" applyAlignment="1">
      <alignment horizontal="center" vertical="center"/>
    </xf>
    <xf numFmtId="4" fontId="3" fillId="5" borderId="1" xfId="0" applyNumberFormat="1" applyFont="1" applyFill="1" applyBorder="1" applyAlignment="1">
      <alignment horizontal="right" vertical="center"/>
    </xf>
    <xf numFmtId="9" fontId="1" fillId="0" borderId="1" xfId="0" applyNumberFormat="1" applyFont="1" applyBorder="1" applyAlignment="1">
      <alignment horizontal="center" vertical="center"/>
    </xf>
    <xf numFmtId="0" fontId="0" fillId="2" borderId="0" xfId="0" applyFill="1" applyAlignment="1">
      <alignment vertical="center"/>
    </xf>
    <xf numFmtId="4" fontId="8" fillId="2" borderId="1" xfId="0" applyNumberFormat="1" applyFont="1" applyFill="1" applyBorder="1" applyAlignment="1">
      <alignment horizontal="right" vertical="center" wrapText="1"/>
    </xf>
    <xf numFmtId="10" fontId="10" fillId="0" borderId="1" xfId="0" applyNumberFormat="1" applyFont="1" applyBorder="1" applyAlignment="1">
      <alignment horizontal="center" vertical="center" wrapText="1"/>
    </xf>
    <xf numFmtId="1" fontId="9" fillId="2" borderId="1" xfId="0" applyNumberFormat="1" applyFont="1" applyFill="1" applyBorder="1" applyAlignment="1">
      <alignment horizontal="center" vertical="center" wrapText="1"/>
    </xf>
    <xf numFmtId="1" fontId="7" fillId="5"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wrapText="1"/>
    </xf>
    <xf numFmtId="4" fontId="7" fillId="5" borderId="1" xfId="0" applyNumberFormat="1" applyFont="1" applyFill="1" applyBorder="1" applyAlignment="1">
      <alignment horizontal="center" vertical="center" wrapText="1"/>
    </xf>
    <xf numFmtId="0" fontId="7" fillId="2" borderId="0" xfId="0" applyFont="1" applyFill="1" applyAlignment="1">
      <alignment vertical="center" wrapText="1"/>
    </xf>
    <xf numFmtId="1"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left" vertical="center" wrapText="1"/>
    </xf>
    <xf numFmtId="2" fontId="10" fillId="0" borderId="1" xfId="0" applyNumberFormat="1" applyFont="1" applyBorder="1" applyAlignment="1">
      <alignment horizontal="center" vertical="center" wrapText="1"/>
    </xf>
    <xf numFmtId="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wrapText="1"/>
    </xf>
    <xf numFmtId="4" fontId="0" fillId="2" borderId="0" xfId="0" applyNumberFormat="1" applyFill="1" applyAlignment="1">
      <alignment vertical="center"/>
    </xf>
    <xf numFmtId="1" fontId="10" fillId="0" borderId="1" xfId="0" applyNumberFormat="1" applyFont="1" applyBorder="1" applyAlignment="1">
      <alignment horizontal="center" vertical="center" wrapText="1"/>
    </xf>
    <xf numFmtId="164" fontId="0" fillId="2" borderId="0" xfId="0" applyNumberFormat="1" applyFill="1" applyAlignment="1">
      <alignment vertical="center"/>
    </xf>
    <xf numFmtId="2" fontId="11" fillId="4" borderId="1" xfId="0" applyNumberFormat="1" applyFont="1" applyFill="1" applyBorder="1" applyAlignment="1">
      <alignment vertical="center"/>
    </xf>
    <xf numFmtId="2" fontId="11" fillId="5" borderId="1" xfId="0" applyNumberFormat="1" applyFont="1" applyFill="1" applyBorder="1" applyAlignment="1">
      <alignment horizontal="center" vertical="center"/>
    </xf>
    <xf numFmtId="0" fontId="11" fillId="5" borderId="1" xfId="0" applyFont="1" applyFill="1" applyBorder="1" applyAlignment="1">
      <alignment horizontal="center" vertical="center"/>
    </xf>
    <xf numFmtId="0" fontId="10" fillId="0" borderId="1" xfId="0" applyFont="1" applyBorder="1" applyAlignment="1">
      <alignment horizontal="center" vertical="center"/>
    </xf>
    <xf numFmtId="9" fontId="10" fillId="0" borderId="1" xfId="0" applyNumberFormat="1" applyFont="1" applyBorder="1" applyAlignment="1">
      <alignment horizontal="center" vertical="center"/>
    </xf>
    <xf numFmtId="4" fontId="10" fillId="0" borderId="1" xfId="0" applyNumberFormat="1" applyFont="1" applyBorder="1" applyAlignment="1">
      <alignment horizontal="center" vertical="center"/>
    </xf>
    <xf numFmtId="0" fontId="11" fillId="5" borderId="1" xfId="0" applyFont="1" applyFill="1" applyBorder="1" applyAlignment="1">
      <alignment vertical="center"/>
    </xf>
    <xf numFmtId="4" fontId="11" fillId="5" borderId="1" xfId="0" applyNumberFormat="1" applyFont="1" applyFill="1" applyBorder="1" applyAlignment="1">
      <alignment horizontal="center" vertical="center"/>
    </xf>
    <xf numFmtId="10" fontId="10" fillId="0" borderId="1" xfId="0" applyNumberFormat="1" applyFont="1" applyBorder="1" applyAlignment="1">
      <alignment horizontal="center" vertical="center"/>
    </xf>
    <xf numFmtId="4" fontId="11" fillId="5" borderId="1" xfId="0" applyNumberFormat="1" applyFont="1" applyFill="1" applyBorder="1" applyAlignment="1">
      <alignment horizontal="right" vertical="center"/>
    </xf>
    <xf numFmtId="0" fontId="7" fillId="5" borderId="1" xfId="0" applyFont="1" applyFill="1" applyBorder="1" applyAlignment="1">
      <alignment vertical="center"/>
    </xf>
    <xf numFmtId="0" fontId="11" fillId="0" borderId="1" xfId="0" applyFont="1" applyBorder="1" applyAlignment="1" applyProtection="1">
      <alignment vertical="center"/>
      <protection locked="0"/>
    </xf>
    <xf numFmtId="0" fontId="11" fillId="3" borderId="1" xfId="0" applyFont="1" applyFill="1" applyBorder="1" applyAlignment="1">
      <alignment horizontal="center" vertical="center"/>
    </xf>
    <xf numFmtId="0" fontId="10" fillId="0" borderId="1" xfId="0" applyFont="1" applyBorder="1" applyAlignment="1">
      <alignment horizontal="left" vertical="center"/>
    </xf>
    <xf numFmtId="10" fontId="7" fillId="5" borderId="1" xfId="0" applyNumberFormat="1" applyFont="1" applyFill="1" applyBorder="1" applyAlignment="1">
      <alignment horizontal="center" vertical="center"/>
    </xf>
    <xf numFmtId="0" fontId="0" fillId="0" borderId="0" xfId="0" applyAlignment="1">
      <alignment vertical="center"/>
    </xf>
    <xf numFmtId="0" fontId="10" fillId="2" borderId="1" xfId="0" applyFont="1" applyFill="1" applyBorder="1" applyAlignment="1">
      <alignment horizontal="center" vertical="center" wrapText="1"/>
    </xf>
    <xf numFmtId="166" fontId="10" fillId="2" borderId="1" xfId="0" applyNumberFormat="1" applyFont="1" applyFill="1" applyBorder="1" applyAlignment="1">
      <alignment horizontal="center" vertical="center" wrapText="1"/>
    </xf>
    <xf numFmtId="164" fontId="10" fillId="2" borderId="1" xfId="0" applyNumberFormat="1" applyFont="1" applyFill="1" applyBorder="1" applyAlignment="1">
      <alignment horizontal="center" vertical="center" wrapText="1"/>
    </xf>
    <xf numFmtId="164" fontId="10" fillId="6" borderId="1" xfId="0" applyNumberFormat="1" applyFont="1" applyFill="1" applyBorder="1" applyAlignment="1">
      <alignment horizontal="center" vertical="center" wrapText="1"/>
    </xf>
    <xf numFmtId="0" fontId="0" fillId="0" borderId="0" xfId="0" applyAlignment="1">
      <alignment horizontal="center" vertical="center"/>
    </xf>
    <xf numFmtId="10" fontId="0" fillId="2" borderId="0" xfId="0" applyNumberFormat="1" applyFill="1" applyAlignment="1">
      <alignment vertical="center"/>
    </xf>
    <xf numFmtId="1" fontId="7" fillId="7" borderId="1" xfId="0" applyNumberFormat="1" applyFont="1" applyFill="1" applyBorder="1" applyAlignment="1">
      <alignment horizontal="center" vertical="center" wrapText="1"/>
    </xf>
    <xf numFmtId="4" fontId="7" fillId="7" borderId="1" xfId="0" applyNumberFormat="1" applyFont="1" applyFill="1" applyBorder="1" applyAlignment="1">
      <alignment horizontal="right" vertical="center" wrapText="1"/>
    </xf>
    <xf numFmtId="4" fontId="7" fillId="7" borderId="1" xfId="0" applyNumberFormat="1" applyFont="1" applyFill="1" applyBorder="1" applyAlignment="1">
      <alignment horizontal="left" vertical="center" wrapText="1"/>
    </xf>
    <xf numFmtId="4" fontId="7" fillId="7" borderId="1" xfId="0" applyNumberFormat="1" applyFont="1" applyFill="1" applyBorder="1" applyAlignment="1">
      <alignment horizontal="center" vertical="center" wrapText="1"/>
    </xf>
    <xf numFmtId="44" fontId="7" fillId="7" borderId="1" xfId="0" applyNumberFormat="1" applyFont="1" applyFill="1" applyBorder="1" applyAlignment="1">
      <alignment horizontal="center" vertical="center" wrapText="1"/>
    </xf>
    <xf numFmtId="164" fontId="7" fillId="7" borderId="1" xfId="0" applyNumberFormat="1" applyFont="1" applyFill="1" applyBorder="1" applyAlignment="1">
      <alignment horizontal="center" vertical="center" wrapText="1"/>
    </xf>
    <xf numFmtId="165" fontId="11" fillId="4" borderId="1" xfId="0" applyNumberFormat="1" applyFont="1" applyFill="1" applyBorder="1" applyAlignment="1">
      <alignment vertical="center"/>
    </xf>
    <xf numFmtId="10" fontId="10" fillId="7" borderId="1" xfId="0" applyNumberFormat="1" applyFont="1" applyFill="1" applyBorder="1" applyAlignment="1" applyProtection="1">
      <alignment vertical="center"/>
      <protection locked="0"/>
    </xf>
    <xf numFmtId="0" fontId="11" fillId="7" borderId="1" xfId="0" applyFont="1" applyFill="1" applyBorder="1" applyAlignment="1">
      <alignment horizontal="left" vertical="top" wrapText="1"/>
    </xf>
    <xf numFmtId="0" fontId="11" fillId="7" borderId="1" xfId="0" applyFont="1" applyFill="1" applyBorder="1" applyAlignment="1">
      <alignment horizontal="center" vertical="center" wrapText="1"/>
    </xf>
    <xf numFmtId="0" fontId="11" fillId="7" borderId="1" xfId="0" applyFont="1" applyFill="1" applyBorder="1" applyAlignment="1">
      <alignment horizontal="left" vertical="center" wrapText="1"/>
    </xf>
    <xf numFmtId="164" fontId="11" fillId="7" borderId="1" xfId="0" applyNumberFormat="1" applyFont="1" applyFill="1" applyBorder="1" applyAlignment="1">
      <alignment horizontal="center" vertical="center" wrapText="1"/>
    </xf>
    <xf numFmtId="0" fontId="8" fillId="7" borderId="1" xfId="0" applyFont="1" applyFill="1" applyBorder="1" applyAlignment="1">
      <alignment horizontal="left" vertical="center" wrapText="1"/>
    </xf>
    <xf numFmtId="0" fontId="8" fillId="7" borderId="1" xfId="0" applyFont="1" applyFill="1" applyBorder="1" applyAlignment="1">
      <alignment horizontal="center" vertical="center" wrapText="1"/>
    </xf>
    <xf numFmtId="166" fontId="8" fillId="7" borderId="1" xfId="0" applyNumberFormat="1" applyFont="1" applyFill="1" applyBorder="1" applyAlignment="1">
      <alignment horizontal="center" vertical="center" wrapText="1"/>
    </xf>
    <xf numFmtId="164" fontId="8" fillId="7" borderId="1" xfId="0" applyNumberFormat="1" applyFont="1" applyFill="1" applyBorder="1" applyAlignment="1">
      <alignment horizontal="center" vertical="center" wrapText="1"/>
    </xf>
    <xf numFmtId="164" fontId="14" fillId="7" borderId="1" xfId="0" applyNumberFormat="1" applyFont="1" applyFill="1" applyBorder="1" applyAlignment="1">
      <alignment horizontal="center" vertical="center" wrapText="1"/>
    </xf>
    <xf numFmtId="3" fontId="11" fillId="4" borderId="1" xfId="0" applyNumberFormat="1" applyFont="1" applyFill="1" applyBorder="1" applyAlignment="1">
      <alignment horizontal="right" vertical="center"/>
    </xf>
    <xf numFmtId="3" fontId="10" fillId="4" borderId="1" xfId="0" applyNumberFormat="1" applyFont="1" applyFill="1" applyBorder="1" applyAlignment="1">
      <alignment horizontal="center" vertical="center"/>
    </xf>
    <xf numFmtId="10" fontId="10" fillId="4" borderId="1" xfId="4" applyNumberFormat="1" applyFont="1" applyFill="1" applyBorder="1" applyAlignment="1">
      <alignment horizontal="center" vertical="center"/>
    </xf>
    <xf numFmtId="0" fontId="0" fillId="0" borderId="0" xfId="0" applyAlignment="1">
      <alignment horizontal="center"/>
    </xf>
    <xf numFmtId="0" fontId="17" fillId="0" borderId="0" xfId="0" applyFont="1"/>
    <xf numFmtId="0" fontId="17" fillId="0" borderId="0" xfId="0" applyFont="1" applyAlignment="1">
      <alignment horizontal="left"/>
    </xf>
    <xf numFmtId="0" fontId="7" fillId="7" borderId="1" xfId="0" applyFont="1" applyFill="1" applyBorder="1" applyAlignment="1">
      <alignment horizontal="center" vertical="center"/>
    </xf>
    <xf numFmtId="0" fontId="0" fillId="0" borderId="1" xfId="0" applyBorder="1" applyAlignment="1">
      <alignment vertical="center"/>
    </xf>
    <xf numFmtId="0" fontId="7" fillId="0" borderId="1" xfId="0" applyFont="1" applyBorder="1" applyAlignment="1">
      <alignment vertical="center"/>
    </xf>
    <xf numFmtId="0" fontId="7" fillId="0" borderId="1" xfId="0" applyFont="1" applyBorder="1" applyAlignment="1">
      <alignment horizontal="right" vertical="center"/>
    </xf>
    <xf numFmtId="10" fontId="0" fillId="0" borderId="1" xfId="0" applyNumberFormat="1" applyBorder="1" applyAlignment="1">
      <alignment horizontal="center" vertical="center"/>
    </xf>
    <xf numFmtId="1" fontId="0" fillId="0" borderId="1" xfId="0" applyNumberFormat="1" applyBorder="1" applyAlignment="1">
      <alignment horizontal="center" vertical="center"/>
    </xf>
    <xf numFmtId="0" fontId="7" fillId="7" borderId="1" xfId="0" applyFont="1" applyFill="1" applyBorder="1" applyAlignment="1">
      <alignment horizontal="center"/>
    </xf>
    <xf numFmtId="0" fontId="0" fillId="0" borderId="11" xfId="0" applyBorder="1" applyAlignment="1">
      <alignment vertical="center"/>
    </xf>
    <xf numFmtId="0" fontId="2" fillId="0" borderId="0" xfId="0" applyFont="1"/>
    <xf numFmtId="49" fontId="15" fillId="0" borderId="0" xfId="0" applyNumberFormat="1" applyFont="1" applyAlignment="1">
      <alignment horizontal="left" vertical="center" wrapText="1" readingOrder="1"/>
    </xf>
    <xf numFmtId="4" fontId="15" fillId="0" borderId="0" xfId="0" applyNumberFormat="1" applyFont="1" applyAlignment="1">
      <alignment horizontal="right" vertical="center" wrapText="1" readingOrder="1"/>
    </xf>
    <xf numFmtId="49" fontId="18" fillId="8" borderId="15" xfId="0" applyNumberFormat="1" applyFont="1" applyFill="1" applyBorder="1" applyAlignment="1">
      <alignment horizontal="left" vertical="center" wrapText="1" readingOrder="1"/>
    </xf>
    <xf numFmtId="0" fontId="18" fillId="8" borderId="15" xfId="0" applyFont="1" applyFill="1" applyBorder="1" applyAlignment="1">
      <alignment horizontal="left" vertical="top" wrapText="1" readingOrder="1"/>
    </xf>
    <xf numFmtId="49" fontId="19" fillId="9" borderId="14" xfId="0" applyNumberFormat="1" applyFont="1" applyFill="1" applyBorder="1" applyAlignment="1">
      <alignment horizontal="left" vertical="center" wrapText="1" readingOrder="1"/>
    </xf>
    <xf numFmtId="49" fontId="19" fillId="9" borderId="15" xfId="0" applyNumberFormat="1" applyFont="1" applyFill="1" applyBorder="1" applyAlignment="1">
      <alignment horizontal="left" vertical="center" wrapText="1" readingOrder="1"/>
    </xf>
    <xf numFmtId="0" fontId="19" fillId="9" borderId="15" xfId="0" applyFont="1" applyFill="1" applyBorder="1" applyAlignment="1">
      <alignment horizontal="left" vertical="center" wrapText="1" readingOrder="1"/>
    </xf>
    <xf numFmtId="49" fontId="20" fillId="0" borderId="16" xfId="0" applyNumberFormat="1" applyFont="1" applyBorder="1" applyAlignment="1">
      <alignment horizontal="left" vertical="center" wrapText="1" readingOrder="1"/>
    </xf>
    <xf numFmtId="49" fontId="20" fillId="0" borderId="17" xfId="0" applyNumberFormat="1" applyFont="1" applyBorder="1" applyAlignment="1">
      <alignment horizontal="left" vertical="center" wrapText="1" readingOrder="1"/>
    </xf>
    <xf numFmtId="4" fontId="20" fillId="0" borderId="17" xfId="0" applyNumberFormat="1" applyFont="1" applyBorder="1" applyAlignment="1">
      <alignment horizontal="right" vertical="center" wrapText="1" readingOrder="1"/>
    </xf>
    <xf numFmtId="0" fontId="18" fillId="8" borderId="14" xfId="0" applyFont="1" applyFill="1" applyBorder="1" applyAlignment="1">
      <alignment horizontal="left" vertical="center" wrapText="1" readingOrder="1"/>
    </xf>
    <xf numFmtId="49" fontId="15" fillId="0" borderId="14" xfId="0" applyNumberFormat="1" applyFont="1" applyBorder="1" applyAlignment="1">
      <alignment horizontal="left" vertical="center" wrapText="1" readingOrder="1"/>
    </xf>
    <xf numFmtId="49" fontId="15" fillId="0" borderId="15" xfId="0" applyNumberFormat="1" applyFont="1" applyBorder="1" applyAlignment="1">
      <alignment horizontal="left" vertical="center" wrapText="1" readingOrder="1"/>
    </xf>
    <xf numFmtId="4" fontId="15" fillId="0" borderId="15" xfId="0" applyNumberFormat="1" applyFont="1" applyBorder="1" applyAlignment="1">
      <alignment horizontal="right" vertical="center" wrapText="1" readingOrder="1"/>
    </xf>
    <xf numFmtId="49" fontId="15" fillId="0" borderId="16" xfId="0" applyNumberFormat="1" applyFont="1" applyBorder="1" applyAlignment="1">
      <alignment horizontal="left" vertical="center" wrapText="1" readingOrder="1"/>
    </xf>
    <xf numFmtId="49" fontId="15" fillId="0" borderId="17" xfId="0" applyNumberFormat="1" applyFont="1" applyBorder="1" applyAlignment="1">
      <alignment horizontal="left" vertical="center" wrapText="1" readingOrder="1"/>
    </xf>
    <xf numFmtId="4" fontId="15" fillId="0" borderId="17" xfId="0" applyNumberFormat="1" applyFont="1" applyBorder="1" applyAlignment="1">
      <alignment horizontal="right" vertical="center" wrapText="1" readingOrder="1"/>
    </xf>
    <xf numFmtId="0" fontId="0" fillId="0" borderId="0" xfId="0" applyAlignment="1">
      <alignment horizontal="left"/>
    </xf>
    <xf numFmtId="0" fontId="22" fillId="0" borderId="0" xfId="0" applyFont="1" applyAlignment="1">
      <alignment horizontal="left"/>
    </xf>
    <xf numFmtId="0" fontId="0" fillId="0" borderId="1" xfId="0" applyBorder="1" applyAlignment="1">
      <alignment horizontal="center" vertical="center"/>
    </xf>
    <xf numFmtId="0" fontId="0" fillId="7" borderId="1" xfId="0" applyFill="1" applyBorder="1" applyAlignment="1">
      <alignment horizontal="center" vertical="center"/>
    </xf>
    <xf numFmtId="4" fontId="22" fillId="0" borderId="0" xfId="0" applyNumberFormat="1" applyFont="1" applyAlignment="1">
      <alignment horizontal="left"/>
    </xf>
    <xf numFmtId="4" fontId="0" fillId="0" borderId="0" xfId="0" applyNumberFormat="1" applyAlignment="1">
      <alignment horizontal="left"/>
    </xf>
    <xf numFmtId="4" fontId="17" fillId="0" borderId="0" xfId="0" applyNumberFormat="1" applyFont="1" applyAlignment="1">
      <alignment horizontal="left"/>
    </xf>
    <xf numFmtId="4" fontId="7" fillId="5" borderId="1" xfId="0" applyNumberFormat="1" applyFont="1" applyFill="1" applyBorder="1" applyAlignment="1">
      <alignment horizontal="right" vertical="center" wrapText="1"/>
    </xf>
    <xf numFmtId="4" fontId="7" fillId="5" borderId="1" xfId="0" applyNumberFormat="1" applyFont="1" applyFill="1" applyBorder="1" applyAlignment="1">
      <alignment horizontal="left" vertical="center" wrapText="1"/>
    </xf>
    <xf numFmtId="44" fontId="7" fillId="5" borderId="1" xfId="0" applyNumberFormat="1" applyFont="1" applyFill="1" applyBorder="1" applyAlignment="1">
      <alignment horizontal="center" vertical="center" wrapText="1"/>
    </xf>
    <xf numFmtId="164" fontId="14" fillId="7" borderId="11" xfId="0" applyNumberFormat="1" applyFont="1" applyFill="1" applyBorder="1" applyAlignment="1">
      <alignment horizontal="center" vertical="center" wrapText="1"/>
    </xf>
    <xf numFmtId="44" fontId="10" fillId="2" borderId="1" xfId="5" applyFont="1" applyFill="1" applyBorder="1" applyAlignment="1">
      <alignment horizontal="center" vertical="center" wrapText="1"/>
    </xf>
    <xf numFmtId="44" fontId="0" fillId="0" borderId="1" xfId="5" applyFont="1" applyBorder="1" applyAlignment="1">
      <alignment horizontal="center" vertical="center"/>
    </xf>
    <xf numFmtId="164" fontId="0" fillId="0" borderId="1" xfId="0" applyNumberFormat="1" applyBorder="1" applyAlignment="1">
      <alignment horizontal="center" vertical="center"/>
    </xf>
    <xf numFmtId="164" fontId="10" fillId="2" borderId="0" xfId="0" applyNumberFormat="1" applyFont="1" applyFill="1" applyAlignment="1">
      <alignment horizontal="center" vertical="center" wrapText="1"/>
    </xf>
    <xf numFmtId="2" fontId="10" fillId="0" borderId="1" xfId="0" applyNumberFormat="1" applyFont="1" applyBorder="1" applyAlignment="1">
      <alignment horizontal="right" vertical="center" wrapText="1"/>
    </xf>
    <xf numFmtId="164" fontId="10" fillId="0" borderId="11" xfId="0" applyNumberFormat="1"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left"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5" xfId="0" applyBorder="1" applyAlignment="1">
      <alignment horizontal="center" vertical="center"/>
    </xf>
    <xf numFmtId="171" fontId="0" fillId="10" borderId="1" xfId="6" applyNumberFormat="1" applyFont="1" applyFill="1" applyBorder="1" applyAlignment="1">
      <alignment horizontal="center" vertical="center"/>
    </xf>
    <xf numFmtId="171" fontId="0" fillId="0" borderId="1" xfId="6" applyNumberFormat="1" applyFont="1" applyBorder="1" applyAlignment="1">
      <alignment horizontal="center" vertical="center"/>
    </xf>
    <xf numFmtId="0" fontId="0" fillId="0" borderId="0" xfId="0" applyAlignment="1">
      <alignment horizontal="left" vertical="center"/>
    </xf>
    <xf numFmtId="172" fontId="0" fillId="0" borderId="1" xfId="0" applyNumberFormat="1" applyBorder="1" applyAlignment="1">
      <alignment horizontal="center" vertical="center"/>
    </xf>
    <xf numFmtId="2" fontId="0" fillId="0" borderId="5" xfId="6" applyNumberFormat="1" applyFont="1" applyBorder="1" applyAlignment="1">
      <alignment horizontal="center" vertical="center"/>
    </xf>
    <xf numFmtId="2" fontId="0" fillId="10" borderId="1" xfId="6" applyNumberFormat="1" applyFont="1" applyFill="1" applyBorder="1" applyAlignment="1">
      <alignment horizontal="center" vertical="center"/>
    </xf>
    <xf numFmtId="173" fontId="0" fillId="10" borderId="1" xfId="6" applyNumberFormat="1" applyFont="1" applyFill="1" applyBorder="1" applyAlignment="1">
      <alignment horizontal="center" vertical="center"/>
    </xf>
    <xf numFmtId="173" fontId="0" fillId="0" borderId="1" xfId="6" applyNumberFormat="1" applyFont="1" applyBorder="1" applyAlignment="1">
      <alignment horizontal="center" vertical="center"/>
    </xf>
    <xf numFmtId="174" fontId="0" fillId="0" borderId="1" xfId="6" applyNumberFormat="1" applyFont="1" applyBorder="1" applyAlignment="1">
      <alignment horizontal="center" vertical="center"/>
    </xf>
    <xf numFmtId="175" fontId="0" fillId="0" borderId="1" xfId="6" applyNumberFormat="1" applyFont="1" applyBorder="1" applyAlignment="1">
      <alignment horizontal="center" vertical="center"/>
    </xf>
    <xf numFmtId="2" fontId="0" fillId="0" borderId="1" xfId="6" applyNumberFormat="1" applyFont="1" applyBorder="1" applyAlignment="1">
      <alignment horizontal="center" vertical="center"/>
    </xf>
    <xf numFmtId="0" fontId="0" fillId="0" borderId="4" xfId="0" applyBorder="1" applyAlignment="1">
      <alignment horizontal="center" vertical="center"/>
    </xf>
    <xf numFmtId="0" fontId="0" fillId="0" borderId="19" xfId="0" applyBorder="1" applyAlignment="1">
      <alignment horizontal="center" vertical="center"/>
    </xf>
    <xf numFmtId="0" fontId="0" fillId="0" borderId="10" xfId="0" applyBorder="1" applyAlignment="1">
      <alignment horizontal="center" vertical="center"/>
    </xf>
    <xf numFmtId="176" fontId="0" fillId="10" borderId="1" xfId="6" applyNumberFormat="1" applyFont="1" applyFill="1" applyBorder="1" applyAlignment="1">
      <alignment horizontal="center" vertical="center"/>
    </xf>
    <xf numFmtId="43" fontId="0" fillId="0" borderId="1" xfId="6" applyFont="1" applyBorder="1" applyAlignment="1">
      <alignment horizontal="center" vertical="center"/>
    </xf>
    <xf numFmtId="43" fontId="0" fillId="10" borderId="1" xfId="0" applyNumberFormat="1" applyFill="1" applyBorder="1" applyAlignment="1">
      <alignment horizontal="center" vertical="center"/>
    </xf>
    <xf numFmtId="10" fontId="0" fillId="0" borderId="1" xfId="4" applyNumberFormat="1" applyFont="1" applyBorder="1" applyAlignment="1">
      <alignment horizontal="center" vertical="center"/>
    </xf>
    <xf numFmtId="0" fontId="0" fillId="0" borderId="1" xfId="0" applyBorder="1" applyAlignment="1">
      <alignment horizontal="left" vertical="center" wrapText="1"/>
    </xf>
    <xf numFmtId="9" fontId="0" fillId="0" borderId="1" xfId="4" applyFont="1" applyBorder="1" applyAlignment="1">
      <alignment horizontal="center" vertical="center"/>
    </xf>
    <xf numFmtId="10" fontId="0" fillId="2" borderId="0" xfId="4" applyNumberFormat="1" applyFont="1" applyFill="1" applyAlignment="1">
      <alignment vertical="center"/>
    </xf>
    <xf numFmtId="0" fontId="0" fillId="0" borderId="1" xfId="0" applyBorder="1" applyAlignment="1">
      <alignment horizontal="left" vertical="center" indent="1"/>
    </xf>
    <xf numFmtId="4" fontId="0" fillId="0" borderId="1" xfId="0" applyNumberFormat="1" applyBorder="1" applyAlignment="1">
      <alignment horizontal="center" vertical="center"/>
    </xf>
    <xf numFmtId="43" fontId="0" fillId="10" borderId="1" xfId="6" applyFont="1" applyFill="1" applyBorder="1" applyAlignment="1">
      <alignment horizontal="center" vertical="center"/>
    </xf>
    <xf numFmtId="43" fontId="0" fillId="0" borderId="11" xfId="6" applyFont="1" applyBorder="1" applyAlignment="1">
      <alignment horizontal="center" vertical="center"/>
    </xf>
    <xf numFmtId="0" fontId="0" fillId="0" borderId="0" xfId="0" applyAlignment="1">
      <alignment horizontal="right" vertical="center"/>
    </xf>
    <xf numFmtId="43" fontId="0" fillId="0" borderId="0" xfId="6" applyFont="1" applyAlignment="1">
      <alignment horizontal="center" vertical="center"/>
    </xf>
    <xf numFmtId="0" fontId="0" fillId="0" borderId="13" xfId="0" applyBorder="1" applyAlignment="1">
      <alignment horizontal="left" vertical="center" wrapText="1" indent="1"/>
    </xf>
    <xf numFmtId="0" fontId="0" fillId="0" borderId="4" xfId="0" applyBorder="1" applyAlignment="1">
      <alignment horizontal="center" vertical="center" wrapText="1"/>
    </xf>
    <xf numFmtId="0" fontId="0" fillId="0" borderId="10" xfId="0" applyBorder="1" applyAlignment="1">
      <alignment horizontal="center" vertical="center" wrapText="1"/>
    </xf>
    <xf numFmtId="0" fontId="0" fillId="0" borderId="13" xfId="0" applyBorder="1" applyAlignment="1">
      <alignment horizontal="left" vertical="center" wrapText="1"/>
    </xf>
    <xf numFmtId="0" fontId="0" fillId="0" borderId="13" xfId="0" applyBorder="1" applyAlignment="1">
      <alignment horizontal="center" vertical="center" wrapText="1"/>
    </xf>
    <xf numFmtId="0" fontId="0" fillId="0" borderId="13" xfId="0" applyBorder="1" applyAlignment="1">
      <alignment horizontal="left" vertical="center" indent="1"/>
    </xf>
    <xf numFmtId="0" fontId="0" fillId="0" borderId="13" xfId="0" applyBorder="1" applyAlignment="1">
      <alignment horizontal="left" vertical="center"/>
    </xf>
    <xf numFmtId="0" fontId="0" fillId="0" borderId="13" xfId="0" applyBorder="1" applyAlignment="1">
      <alignment horizontal="center" vertical="center"/>
    </xf>
    <xf numFmtId="2" fontId="0" fillId="0" borderId="1" xfId="0" applyNumberFormat="1" applyBorder="1" applyAlignment="1">
      <alignment horizontal="center" vertical="center"/>
    </xf>
    <xf numFmtId="171" fontId="0" fillId="10" borderId="1" xfId="0" applyNumberFormat="1" applyFill="1" applyBorder="1" applyAlignment="1">
      <alignment horizontal="center" vertical="center"/>
    </xf>
    <xf numFmtId="175" fontId="0" fillId="0" borderId="1" xfId="0" applyNumberFormat="1" applyBorder="1" applyAlignment="1">
      <alignment horizontal="center" vertical="center"/>
    </xf>
    <xf numFmtId="0" fontId="0" fillId="0" borderId="0" xfId="0" quotePrefix="1" applyAlignment="1">
      <alignment horizontal="center"/>
    </xf>
    <xf numFmtId="0" fontId="0" fillId="0" borderId="1" xfId="0" applyBorder="1" applyAlignment="1">
      <alignment horizontal="center"/>
    </xf>
    <xf numFmtId="0" fontId="0" fillId="0" borderId="1" xfId="0" applyBorder="1"/>
    <xf numFmtId="4" fontId="0" fillId="0" borderId="1" xfId="0" applyNumberFormat="1" applyBorder="1" applyAlignment="1">
      <alignment horizontal="center"/>
    </xf>
    <xf numFmtId="2" fontId="0" fillId="0" borderId="1" xfId="0" applyNumberFormat="1" applyBorder="1" applyAlignment="1">
      <alignment horizontal="center"/>
    </xf>
    <xf numFmtId="175" fontId="0" fillId="0" borderId="1" xfId="0" applyNumberFormat="1" applyBorder="1" applyAlignment="1">
      <alignment horizontal="center"/>
    </xf>
    <xf numFmtId="0" fontId="0" fillId="5" borderId="1" xfId="0" applyFill="1" applyBorder="1" applyAlignment="1">
      <alignment horizontal="center"/>
    </xf>
    <xf numFmtId="173" fontId="0" fillId="0" borderId="1" xfId="0" applyNumberFormat="1" applyBorder="1" applyAlignment="1">
      <alignment horizontal="center"/>
    </xf>
    <xf numFmtId="2" fontId="0" fillId="0" borderId="0" xfId="0" applyNumberFormat="1" applyAlignment="1">
      <alignment horizontal="center"/>
    </xf>
    <xf numFmtId="177" fontId="0" fillId="0" borderId="1" xfId="6" applyNumberFormat="1" applyFont="1" applyBorder="1" applyAlignment="1">
      <alignment horizontal="center" vertical="center"/>
    </xf>
    <xf numFmtId="176" fontId="0" fillId="0" borderId="1" xfId="0" applyNumberFormat="1" applyBorder="1" applyAlignment="1">
      <alignment horizontal="center" vertical="center"/>
    </xf>
    <xf numFmtId="176" fontId="0" fillId="0" borderId="1" xfId="6" applyNumberFormat="1" applyFont="1" applyBorder="1" applyAlignment="1">
      <alignment horizontal="center" vertical="center"/>
    </xf>
    <xf numFmtId="173" fontId="0" fillId="0" borderId="1" xfId="0" applyNumberFormat="1" applyBorder="1" applyAlignment="1">
      <alignment horizontal="center" vertical="center"/>
    </xf>
    <xf numFmtId="171" fontId="0" fillId="0" borderId="1" xfId="0" applyNumberFormat="1" applyBorder="1" applyAlignment="1">
      <alignment horizontal="center" vertical="center"/>
    </xf>
    <xf numFmtId="49" fontId="0" fillId="0" borderId="0" xfId="0" applyNumberFormat="1" applyAlignment="1">
      <alignment vertical="center"/>
    </xf>
    <xf numFmtId="4" fontId="0" fillId="0" borderId="1" xfId="0" applyNumberFormat="1" applyBorder="1" applyAlignment="1">
      <alignment horizontal="left" vertical="center"/>
    </xf>
    <xf numFmtId="0" fontId="0" fillId="0" borderId="1" xfId="0" applyBorder="1" applyAlignment="1">
      <alignment horizontal="left"/>
    </xf>
    <xf numFmtId="178" fontId="0" fillId="0" borderId="1" xfId="0" applyNumberFormat="1" applyBorder="1" applyAlignment="1">
      <alignment horizontal="center"/>
    </xf>
    <xf numFmtId="171" fontId="0" fillId="0" borderId="0" xfId="0" applyNumberFormat="1" applyAlignment="1">
      <alignment horizontal="center" vertical="center"/>
    </xf>
    <xf numFmtId="173" fontId="0" fillId="0" borderId="0" xfId="0" applyNumberFormat="1" applyAlignment="1">
      <alignment horizontal="center" vertical="center"/>
    </xf>
    <xf numFmtId="43" fontId="0" fillId="0" borderId="1" xfId="0" applyNumberFormat="1" applyBorder="1"/>
    <xf numFmtId="0" fontId="0" fillId="0" borderId="1" xfId="0" applyBorder="1" applyAlignment="1">
      <alignment horizontal="left" vertical="center" wrapText="1" indent="1"/>
    </xf>
    <xf numFmtId="2" fontId="0" fillId="10" borderId="1" xfId="0" applyNumberFormat="1" applyFill="1" applyBorder="1" applyAlignment="1">
      <alignment horizontal="center" vertical="center"/>
    </xf>
    <xf numFmtId="0" fontId="0" fillId="0" borderId="1" xfId="6" applyNumberFormat="1" applyFont="1" applyBorder="1" applyAlignment="1">
      <alignment horizontal="center" vertical="center" wrapText="1"/>
    </xf>
    <xf numFmtId="44" fontId="0" fillId="12" borderId="1" xfId="0" applyNumberFormat="1" applyFill="1" applyBorder="1" applyAlignment="1">
      <alignment horizontal="center"/>
    </xf>
    <xf numFmtId="0" fontId="0" fillId="12" borderId="1" xfId="0" applyFill="1" applyBorder="1" applyAlignment="1">
      <alignment horizontal="center"/>
    </xf>
    <xf numFmtId="9" fontId="0" fillId="0" borderId="1" xfId="4" applyFont="1" applyBorder="1" applyAlignment="1">
      <alignment horizontal="center"/>
    </xf>
    <xf numFmtId="9" fontId="0" fillId="0" borderId="1" xfId="0" applyNumberFormat="1" applyBorder="1" applyAlignment="1">
      <alignment horizontal="center"/>
    </xf>
    <xf numFmtId="0" fontId="0" fillId="5" borderId="1" xfId="0" applyFill="1" applyBorder="1"/>
    <xf numFmtId="17" fontId="0" fillId="0" borderId="1" xfId="0" applyNumberFormat="1" applyBorder="1" applyAlignment="1">
      <alignment horizontal="center"/>
    </xf>
    <xf numFmtId="10" fontId="0" fillId="0" borderId="1" xfId="0" applyNumberFormat="1" applyBorder="1" applyAlignment="1">
      <alignment horizontal="center"/>
    </xf>
    <xf numFmtId="174" fontId="0" fillId="12" borderId="1" xfId="0" applyNumberFormat="1" applyFill="1" applyBorder="1" applyAlignment="1">
      <alignment horizontal="center"/>
    </xf>
    <xf numFmtId="0" fontId="0" fillId="12" borderId="1" xfId="0" applyFill="1" applyBorder="1" applyAlignment="1">
      <alignment horizontal="left"/>
    </xf>
    <xf numFmtId="9" fontId="0" fillId="5" borderId="1" xfId="4" applyFont="1" applyFill="1" applyBorder="1" applyAlignment="1">
      <alignment horizontal="center"/>
    </xf>
    <xf numFmtId="0" fontId="0" fillId="0" borderId="0" xfId="0" applyAlignment="1">
      <alignment horizontal="center" vertical="center" wrapText="1"/>
    </xf>
    <xf numFmtId="44" fontId="0" fillId="0" borderId="1" xfId="5" applyFont="1" applyBorder="1" applyAlignment="1">
      <alignment horizontal="center"/>
    </xf>
    <xf numFmtId="44" fontId="0" fillId="0" borderId="1" xfId="0" applyNumberFormat="1" applyBorder="1" applyAlignment="1">
      <alignment horizontal="center"/>
    </xf>
    <xf numFmtId="179" fontId="10" fillId="0" borderId="1" xfId="0" applyNumberFormat="1" applyFont="1" applyBorder="1" applyAlignment="1">
      <alignment horizontal="center" vertical="center"/>
    </xf>
    <xf numFmtId="10" fontId="11" fillId="2" borderId="0" xfId="4" applyNumberFormat="1" applyFont="1" applyFill="1" applyAlignment="1">
      <alignment vertical="center" wrapText="1"/>
    </xf>
    <xf numFmtId="0" fontId="21" fillId="0" borderId="0" xfId="0" applyFont="1" applyAlignment="1">
      <alignment vertical="top" wrapText="1"/>
    </xf>
    <xf numFmtId="0" fontId="21" fillId="0" borderId="0" xfId="0" applyFont="1" applyAlignment="1">
      <alignment horizontal="center" vertical="top" wrapText="1"/>
    </xf>
    <xf numFmtId="2" fontId="21" fillId="0" borderId="0" xfId="0" applyNumberFormat="1" applyFont="1" applyAlignment="1">
      <alignment vertical="top" wrapText="1"/>
    </xf>
    <xf numFmtId="0" fontId="2" fillId="0" borderId="0" xfId="0" applyFont="1" applyAlignment="1">
      <alignment vertical="center"/>
    </xf>
    <xf numFmtId="168" fontId="21" fillId="0" borderId="0" xfId="0" applyNumberFormat="1" applyFont="1" applyAlignment="1">
      <alignment vertical="top" wrapText="1"/>
    </xf>
    <xf numFmtId="169" fontId="21" fillId="0" borderId="0" xfId="0" applyNumberFormat="1" applyFont="1" applyAlignment="1">
      <alignment vertical="top" wrapText="1"/>
    </xf>
    <xf numFmtId="4" fontId="21" fillId="0" borderId="0" xfId="0" applyNumberFormat="1" applyFont="1" applyAlignment="1">
      <alignment vertical="top" wrapText="1"/>
    </xf>
    <xf numFmtId="170" fontId="21" fillId="0" borderId="0" xfId="0" applyNumberFormat="1" applyFont="1" applyAlignment="1">
      <alignment vertical="top" wrapText="1"/>
    </xf>
    <xf numFmtId="0" fontId="2" fillId="0" borderId="0" xfId="0" applyFont="1" applyAlignment="1">
      <alignment horizontal="center" vertical="center"/>
    </xf>
    <xf numFmtId="165" fontId="0" fillId="2" borderId="0" xfId="0" applyNumberFormat="1" applyFill="1" applyAlignment="1">
      <alignment vertical="center"/>
    </xf>
    <xf numFmtId="44" fontId="10" fillId="6" borderId="1" xfId="0" applyNumberFormat="1" applyFont="1" applyFill="1" applyBorder="1" applyAlignment="1">
      <alignment horizontal="center" vertical="center" wrapText="1"/>
    </xf>
    <xf numFmtId="0" fontId="0" fillId="0" borderId="0" xfId="0" applyAlignment="1">
      <alignment wrapText="1"/>
    </xf>
    <xf numFmtId="0" fontId="10" fillId="0" borderId="1" xfId="0" applyFont="1" applyBorder="1" applyAlignment="1">
      <alignment horizontal="center" vertical="center" wrapText="1"/>
    </xf>
    <xf numFmtId="0" fontId="10" fillId="2" borderId="1" xfId="0" applyFont="1" applyFill="1" applyBorder="1" applyAlignment="1">
      <alignment horizontal="left" vertical="center" wrapText="1"/>
    </xf>
    <xf numFmtId="4" fontId="10" fillId="2" borderId="1"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0" fillId="0" borderId="1" xfId="0" applyBorder="1" applyAlignment="1">
      <alignment horizontal="center"/>
    </xf>
    <xf numFmtId="0" fontId="7" fillId="0" borderId="5" xfId="0" applyFont="1" applyBorder="1" applyAlignment="1">
      <alignment horizontal="center" wrapText="1"/>
    </xf>
    <xf numFmtId="0" fontId="7" fillId="0" borderId="2" xfId="0" applyFont="1" applyBorder="1" applyAlignment="1">
      <alignment horizontal="center" wrapText="1"/>
    </xf>
    <xf numFmtId="0" fontId="7" fillId="0" borderId="3" xfId="0" applyFont="1" applyBorder="1" applyAlignment="1">
      <alignment horizontal="center" wrapText="1"/>
    </xf>
    <xf numFmtId="0" fontId="7" fillId="0" borderId="5"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4" fontId="8" fillId="0" borderId="1" xfId="0" applyNumberFormat="1" applyFont="1" applyBorder="1" applyAlignment="1">
      <alignment horizontal="center" vertical="center"/>
    </xf>
    <xf numFmtId="4" fontId="8" fillId="0" borderId="5" xfId="0" applyNumberFormat="1" applyFont="1" applyBorder="1" applyAlignment="1">
      <alignment horizontal="center" vertical="center"/>
    </xf>
    <xf numFmtId="4" fontId="8" fillId="0" borderId="2" xfId="0" applyNumberFormat="1" applyFont="1" applyBorder="1" applyAlignment="1">
      <alignment horizontal="center" vertical="center"/>
    </xf>
    <xf numFmtId="4" fontId="8" fillId="0" borderId="3" xfId="0" applyNumberFormat="1" applyFont="1" applyBorder="1" applyAlignment="1">
      <alignment horizontal="center" vertical="center"/>
    </xf>
    <xf numFmtId="1" fontId="7" fillId="2"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xf>
    <xf numFmtId="0" fontId="9" fillId="2" borderId="1" xfId="0" applyFont="1" applyFill="1" applyBorder="1" applyAlignment="1">
      <alignment horizontal="left" vertical="center"/>
    </xf>
    <xf numFmtId="0" fontId="8" fillId="2" borderId="1" xfId="0" applyFont="1" applyFill="1" applyBorder="1" applyAlignment="1">
      <alignment horizontal="left" vertical="center"/>
    </xf>
    <xf numFmtId="0" fontId="0" fillId="0" borderId="1" xfId="0"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0" fontId="23" fillId="5" borderId="1"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13" xfId="0" applyFont="1" applyFill="1" applyBorder="1" applyAlignment="1">
      <alignment horizontal="center" vertical="center"/>
    </xf>
    <xf numFmtId="44" fontId="10" fillId="2" borderId="11" xfId="0" applyNumberFormat="1" applyFont="1" applyFill="1" applyBorder="1" applyAlignment="1">
      <alignment horizontal="center" vertical="center"/>
    </xf>
    <xf numFmtId="44" fontId="10" fillId="2" borderId="12" xfId="0" applyNumberFormat="1" applyFont="1" applyFill="1" applyBorder="1" applyAlignment="1">
      <alignment horizontal="center" vertical="center"/>
    </xf>
    <xf numFmtId="44" fontId="10" fillId="2" borderId="13" xfId="0" applyNumberFormat="1" applyFont="1" applyFill="1" applyBorder="1" applyAlignment="1">
      <alignment horizontal="center" vertical="center"/>
    </xf>
    <xf numFmtId="3" fontId="10" fillId="4" borderId="5" xfId="0" applyNumberFormat="1" applyFont="1" applyFill="1" applyBorder="1" applyAlignment="1">
      <alignment horizontal="left" vertical="center"/>
    </xf>
    <xf numFmtId="3" fontId="10" fillId="4" borderId="2" xfId="0" applyNumberFormat="1" applyFont="1" applyFill="1" applyBorder="1" applyAlignment="1">
      <alignment horizontal="left" vertical="center"/>
    </xf>
    <xf numFmtId="3" fontId="10" fillId="4" borderId="3" xfId="0" applyNumberFormat="1" applyFont="1" applyFill="1" applyBorder="1" applyAlignment="1">
      <alignment horizontal="left" vertical="center"/>
    </xf>
    <xf numFmtId="4" fontId="10" fillId="2" borderId="11" xfId="0" applyNumberFormat="1" applyFont="1" applyFill="1" applyBorder="1" applyAlignment="1">
      <alignment horizontal="left" vertical="center" wrapText="1"/>
    </xf>
    <xf numFmtId="4" fontId="10" fillId="2" borderId="12" xfId="0" applyNumberFormat="1" applyFont="1" applyFill="1" applyBorder="1" applyAlignment="1">
      <alignment horizontal="left" vertical="center" wrapText="1"/>
    </xf>
    <xf numFmtId="4" fontId="10" fillId="2" borderId="13" xfId="0" applyNumberFormat="1" applyFont="1" applyFill="1" applyBorder="1" applyAlignment="1">
      <alignment horizontal="left" vertical="center" wrapText="1"/>
    </xf>
    <xf numFmtId="165" fontId="11" fillId="4" borderId="1" xfId="0" applyNumberFormat="1" applyFont="1" applyFill="1" applyBorder="1" applyAlignment="1">
      <alignment horizontal="center" vertical="center"/>
    </xf>
    <xf numFmtId="0" fontId="10" fillId="5" borderId="11" xfId="0" applyFont="1" applyFill="1" applyBorder="1" applyAlignment="1">
      <alignment horizontal="center" vertical="center"/>
    </xf>
    <xf numFmtId="0" fontId="10" fillId="5" borderId="13" xfId="0" applyFont="1" applyFill="1" applyBorder="1" applyAlignment="1">
      <alignment horizontal="center" vertical="center"/>
    </xf>
    <xf numFmtId="165" fontId="11" fillId="4" borderId="1" xfId="0" applyNumberFormat="1" applyFont="1" applyFill="1" applyBorder="1" applyAlignment="1">
      <alignment horizontal="center" vertical="center" wrapText="1"/>
    </xf>
    <xf numFmtId="165" fontId="11" fillId="4" borderId="5" xfId="0" applyNumberFormat="1" applyFont="1" applyFill="1" applyBorder="1" applyAlignment="1">
      <alignment horizontal="center" vertical="center"/>
    </xf>
    <xf numFmtId="165" fontId="11" fillId="4" borderId="2" xfId="0" applyNumberFormat="1" applyFont="1" applyFill="1" applyBorder="1" applyAlignment="1">
      <alignment horizontal="center" vertical="center"/>
    </xf>
    <xf numFmtId="165" fontId="11" fillId="4" borderId="3" xfId="0" applyNumberFormat="1" applyFont="1" applyFill="1" applyBorder="1" applyAlignment="1">
      <alignment horizontal="center" vertical="center"/>
    </xf>
    <xf numFmtId="165" fontId="10" fillId="4" borderId="6" xfId="0" applyNumberFormat="1" applyFont="1" applyFill="1" applyBorder="1" applyAlignment="1">
      <alignment horizontal="center" vertical="center" wrapText="1"/>
    </xf>
    <xf numFmtId="165" fontId="10" fillId="4" borderId="7" xfId="0" applyNumberFormat="1" applyFont="1" applyFill="1" applyBorder="1" applyAlignment="1">
      <alignment horizontal="center" vertical="center" wrapText="1"/>
    </xf>
    <xf numFmtId="165" fontId="10" fillId="4" borderId="4" xfId="0" applyNumberFormat="1" applyFont="1" applyFill="1" applyBorder="1" applyAlignment="1">
      <alignment horizontal="center" vertical="center" wrapText="1"/>
    </xf>
    <xf numFmtId="165" fontId="10" fillId="4" borderId="10" xfId="0" applyNumberFormat="1" applyFont="1" applyFill="1" applyBorder="1" applyAlignment="1">
      <alignment horizontal="center" vertical="center" wrapText="1"/>
    </xf>
    <xf numFmtId="3" fontId="11" fillId="4" borderId="5" xfId="0" applyNumberFormat="1" applyFont="1" applyFill="1" applyBorder="1" applyAlignment="1">
      <alignment horizontal="center" vertical="center"/>
    </xf>
    <xf numFmtId="3" fontId="11" fillId="4" borderId="3" xfId="0" applyNumberFormat="1" applyFont="1" applyFill="1" applyBorder="1" applyAlignment="1">
      <alignment horizontal="center" vertical="center"/>
    </xf>
    <xf numFmtId="0" fontId="0" fillId="7" borderId="1" xfId="0" applyFill="1" applyBorder="1" applyAlignment="1">
      <alignment horizontal="center" vertical="center"/>
    </xf>
    <xf numFmtId="10" fontId="11" fillId="3" borderId="1" xfId="0" applyNumberFormat="1" applyFont="1" applyFill="1" applyBorder="1" applyAlignment="1">
      <alignment horizontal="center" vertical="center"/>
    </xf>
    <xf numFmtId="0" fontId="0" fillId="0" borderId="1" xfId="0" applyBorder="1" applyAlignment="1">
      <alignment horizontal="center" vertical="center"/>
    </xf>
    <xf numFmtId="10" fontId="10" fillId="0" borderId="1" xfId="0" applyNumberFormat="1" applyFont="1" applyBorder="1" applyAlignment="1">
      <alignment horizontal="center" vertical="center"/>
    </xf>
    <xf numFmtId="0" fontId="11" fillId="3" borderId="1" xfId="0" applyFont="1" applyFill="1" applyBorder="1" applyAlignment="1">
      <alignment horizontal="center" vertical="center" wrapText="1"/>
    </xf>
    <xf numFmtId="165" fontId="12" fillId="4" borderId="5" xfId="0" applyNumberFormat="1" applyFont="1" applyFill="1" applyBorder="1" applyAlignment="1">
      <alignment horizontal="center" vertical="center"/>
    </xf>
    <xf numFmtId="165" fontId="12" fillId="4" borderId="2" xfId="0" applyNumberFormat="1" applyFont="1" applyFill="1" applyBorder="1" applyAlignment="1">
      <alignment horizontal="center" vertical="center"/>
    </xf>
    <xf numFmtId="165" fontId="12" fillId="4" borderId="3" xfId="0" applyNumberFormat="1" applyFont="1" applyFill="1" applyBorder="1" applyAlignment="1">
      <alignment horizontal="center" vertical="center"/>
    </xf>
    <xf numFmtId="0" fontId="11" fillId="5" borderId="1" xfId="0" applyFont="1" applyFill="1" applyBorder="1" applyAlignment="1">
      <alignment horizontal="center" vertical="center"/>
    </xf>
    <xf numFmtId="0" fontId="11" fillId="5" borderId="1" xfId="0" applyFont="1" applyFill="1" applyBorder="1" applyAlignment="1">
      <alignment horizontal="left" vertical="center"/>
    </xf>
    <xf numFmtId="0" fontId="0" fillId="5" borderId="1" xfId="0" applyFill="1" applyBorder="1" applyAlignment="1">
      <alignment horizontal="center" vertical="center"/>
    </xf>
    <xf numFmtId="0" fontId="11" fillId="0" borderId="1" xfId="0" applyFont="1" applyBorder="1" applyAlignment="1" applyProtection="1">
      <alignment horizontal="left" vertical="center"/>
      <protection locked="0"/>
    </xf>
    <xf numFmtId="0" fontId="11" fillId="0" borderId="1" xfId="0" applyFont="1" applyBorder="1" applyAlignment="1" applyProtection="1">
      <alignment horizontal="left" vertical="center" wrapText="1"/>
      <protection locked="0"/>
    </xf>
    <xf numFmtId="0" fontId="11" fillId="3" borderId="1" xfId="0" applyFont="1" applyFill="1" applyBorder="1" applyAlignment="1">
      <alignment horizontal="center" vertical="center"/>
    </xf>
    <xf numFmtId="165" fontId="5" fillId="4" borderId="1" xfId="0" applyNumberFormat="1" applyFont="1" applyFill="1" applyBorder="1" applyAlignment="1">
      <alignment horizontal="center" vertical="center"/>
    </xf>
    <xf numFmtId="165" fontId="4" fillId="4" borderId="6" xfId="0" applyNumberFormat="1" applyFont="1" applyFill="1" applyBorder="1" applyAlignment="1">
      <alignment horizontal="center" vertical="center"/>
    </xf>
    <xf numFmtId="165" fontId="4" fillId="4" borderId="7" xfId="0" applyNumberFormat="1" applyFont="1" applyFill="1" applyBorder="1" applyAlignment="1">
      <alignment horizontal="center" vertical="center"/>
    </xf>
    <xf numFmtId="165" fontId="4" fillId="4" borderId="8" xfId="0" applyNumberFormat="1" applyFont="1" applyFill="1" applyBorder="1" applyAlignment="1">
      <alignment horizontal="center" vertical="center"/>
    </xf>
    <xf numFmtId="165" fontId="4" fillId="4" borderId="9" xfId="0" applyNumberFormat="1" applyFont="1" applyFill="1" applyBorder="1" applyAlignment="1">
      <alignment horizontal="center" vertical="center"/>
    </xf>
    <xf numFmtId="165" fontId="4" fillId="4" borderId="4" xfId="0" applyNumberFormat="1" applyFont="1" applyFill="1" applyBorder="1" applyAlignment="1">
      <alignment horizontal="center" vertical="center"/>
    </xf>
    <xf numFmtId="165" fontId="4" fillId="4" borderId="10" xfId="0" applyNumberFormat="1" applyFont="1" applyFill="1" applyBorder="1" applyAlignment="1">
      <alignment horizontal="center" vertical="center"/>
    </xf>
    <xf numFmtId="165" fontId="3" fillId="4" borderId="1" xfId="0" applyNumberFormat="1" applyFont="1" applyFill="1" applyBorder="1" applyAlignment="1">
      <alignment horizontal="right" vertical="center"/>
    </xf>
    <xf numFmtId="3" fontId="3" fillId="4" borderId="1" xfId="0" applyNumberFormat="1" applyFont="1" applyFill="1" applyBorder="1" applyAlignment="1">
      <alignment horizontal="left" vertical="center"/>
    </xf>
    <xf numFmtId="0" fontId="1" fillId="4" borderId="1" xfId="0" applyFont="1" applyFill="1" applyBorder="1" applyAlignment="1">
      <alignment horizontal="left" vertical="center"/>
    </xf>
    <xf numFmtId="0" fontId="3" fillId="5" borderId="1" xfId="0" applyFont="1" applyFill="1" applyBorder="1" applyAlignment="1">
      <alignment horizontal="center" vertical="center"/>
    </xf>
    <xf numFmtId="0" fontId="1" fillId="2" borderId="1" xfId="0" applyFont="1" applyFill="1" applyBorder="1" applyAlignment="1">
      <alignment horizontal="center" vertical="center"/>
    </xf>
    <xf numFmtId="2" fontId="1" fillId="2" borderId="1" xfId="0" applyNumberFormat="1" applyFont="1" applyFill="1" applyBorder="1" applyAlignment="1">
      <alignment horizontal="center" vertical="center"/>
    </xf>
    <xf numFmtId="4" fontId="1" fillId="2" borderId="1" xfId="0" applyNumberFormat="1" applyFont="1" applyFill="1" applyBorder="1" applyAlignment="1">
      <alignment horizontal="left" vertical="center" wrapText="1"/>
    </xf>
    <xf numFmtId="0" fontId="1" fillId="2" borderId="1" xfId="0" applyFont="1" applyFill="1" applyBorder="1" applyAlignment="1">
      <alignment horizontal="left" vertical="center" wrapText="1"/>
    </xf>
    <xf numFmtId="44" fontId="1" fillId="2" borderId="1" xfId="0" applyNumberFormat="1" applyFont="1" applyFill="1" applyBorder="1" applyAlignment="1">
      <alignment horizontal="center" vertical="center"/>
    </xf>
    <xf numFmtId="0" fontId="1" fillId="5" borderId="1" xfId="0" applyFont="1" applyFill="1" applyBorder="1" applyAlignment="1">
      <alignment horizontal="center" vertical="center"/>
    </xf>
    <xf numFmtId="0" fontId="10" fillId="6" borderId="1" xfId="0" applyFont="1" applyFill="1" applyBorder="1" applyAlignment="1">
      <alignment horizontal="right" vertical="center" wrapText="1"/>
    </xf>
    <xf numFmtId="0" fontId="10" fillId="0" borderId="1" xfId="0" applyFont="1" applyBorder="1" applyAlignment="1">
      <alignment horizontal="center" vertical="center" wrapText="1"/>
    </xf>
    <xf numFmtId="0" fontId="10" fillId="0" borderId="1" xfId="0" applyFont="1" applyBorder="1" applyAlignment="1">
      <alignment horizontal="right" vertical="center" wrapText="1"/>
    </xf>
    <xf numFmtId="0" fontId="10" fillId="0" borderId="5" xfId="0" applyFont="1" applyBorder="1" applyAlignment="1">
      <alignment horizontal="right" vertical="center" wrapText="1"/>
    </xf>
    <xf numFmtId="0" fontId="10" fillId="0" borderId="2" xfId="0" applyFont="1" applyBorder="1" applyAlignment="1">
      <alignment horizontal="right" vertical="center" wrapText="1"/>
    </xf>
    <xf numFmtId="0" fontId="10" fillId="0" borderId="3" xfId="0" applyFont="1" applyBorder="1" applyAlignment="1">
      <alignment horizontal="right" vertical="center" wrapText="1"/>
    </xf>
    <xf numFmtId="0" fontId="10" fillId="0" borderId="18" xfId="0" applyFont="1" applyBorder="1" applyAlignment="1">
      <alignment horizontal="right" vertical="center" wrapText="1"/>
    </xf>
    <xf numFmtId="0" fontId="10" fillId="0" borderId="7" xfId="0" applyFont="1" applyBorder="1" applyAlignment="1">
      <alignment horizontal="right" vertical="center" wrapText="1"/>
    </xf>
    <xf numFmtId="0" fontId="11" fillId="0" borderId="5"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7" fillId="7" borderId="1" xfId="0" applyFont="1" applyFill="1" applyBorder="1" applyAlignment="1">
      <alignment horizontal="center"/>
    </xf>
    <xf numFmtId="0" fontId="0" fillId="0" borderId="11" xfId="0" applyBorder="1" applyAlignment="1">
      <alignment horizontal="right"/>
    </xf>
    <xf numFmtId="0" fontId="0" fillId="0" borderId="5"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4" fontId="7" fillId="0" borderId="1" xfId="0" applyNumberFormat="1" applyFont="1" applyBorder="1" applyAlignment="1">
      <alignment horizontal="center" vertical="center"/>
    </xf>
    <xf numFmtId="0" fontId="0" fillId="0" borderId="1" xfId="0" applyBorder="1" applyAlignment="1">
      <alignment horizontal="left" vertical="center"/>
    </xf>
    <xf numFmtId="49" fontId="15" fillId="0" borderId="15" xfId="0" applyNumberFormat="1" applyFont="1" applyBorder="1" applyAlignment="1">
      <alignment horizontal="left" vertical="center" wrapText="1" readingOrder="1"/>
    </xf>
    <xf numFmtId="49" fontId="19" fillId="9" borderId="15" xfId="0" applyNumberFormat="1" applyFont="1" applyFill="1" applyBorder="1" applyAlignment="1">
      <alignment horizontal="left" vertical="center" wrapText="1" readingOrder="1"/>
    </xf>
    <xf numFmtId="0" fontId="0" fillId="0" borderId="1" xfId="0" applyBorder="1" applyAlignment="1">
      <alignment horizontal="right"/>
    </xf>
    <xf numFmtId="0" fontId="0" fillId="5" borderId="1" xfId="0" applyFill="1" applyBorder="1" applyAlignment="1">
      <alignment horizontal="center"/>
    </xf>
    <xf numFmtId="2" fontId="0" fillId="0" borderId="1" xfId="0" applyNumberFormat="1" applyBorder="1" applyAlignment="1">
      <alignment horizontal="center"/>
    </xf>
    <xf numFmtId="0" fontId="0" fillId="0" borderId="1" xfId="0" applyBorder="1" applyAlignment="1">
      <alignment horizontal="center"/>
    </xf>
    <xf numFmtId="0" fontId="0" fillId="5" borderId="5" xfId="0" applyFill="1" applyBorder="1" applyAlignment="1">
      <alignment horizontal="center"/>
    </xf>
    <xf numFmtId="0" fontId="0" fillId="5" borderId="3" xfId="0" applyFill="1" applyBorder="1" applyAlignment="1">
      <alignment horizontal="center"/>
    </xf>
    <xf numFmtId="0" fontId="0" fillId="5" borderId="2" xfId="0" applyFill="1" applyBorder="1" applyAlignment="1">
      <alignment horizontal="center"/>
    </xf>
    <xf numFmtId="0" fontId="0" fillId="0" borderId="1" xfId="0" applyBorder="1" applyAlignment="1">
      <alignment horizontal="right" vertical="center" indent="1"/>
    </xf>
    <xf numFmtId="0" fontId="0" fillId="0" borderId="5" xfId="0" applyBorder="1" applyAlignment="1">
      <alignment horizontal="left" vertical="center" indent="1"/>
    </xf>
    <xf numFmtId="0" fontId="0" fillId="0" borderId="3" xfId="0" applyBorder="1" applyAlignment="1">
      <alignment horizontal="left" vertical="center" indent="1"/>
    </xf>
    <xf numFmtId="0" fontId="0" fillId="0" borderId="1" xfId="0" applyBorder="1" applyAlignment="1">
      <alignment horizontal="left" vertical="center" indent="1"/>
    </xf>
    <xf numFmtId="0" fontId="0" fillId="0" borderId="0" xfId="0" applyAlignment="1">
      <alignment horizontal="left"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right" vertical="center"/>
    </xf>
    <xf numFmtId="0" fontId="0" fillId="0" borderId="2" xfId="0" applyBorder="1" applyAlignment="1">
      <alignment horizontal="right" vertical="center"/>
    </xf>
    <xf numFmtId="0" fontId="0" fillId="0" borderId="3" xfId="0" applyBorder="1" applyAlignment="1">
      <alignment horizontal="right" vertical="center"/>
    </xf>
    <xf numFmtId="0" fontId="0" fillId="0" borderId="6" xfId="0" applyBorder="1" applyAlignment="1">
      <alignment horizontal="right" vertical="center"/>
    </xf>
    <xf numFmtId="0" fontId="0" fillId="0" borderId="18" xfId="0" applyBorder="1" applyAlignment="1">
      <alignment horizontal="right" vertical="center"/>
    </xf>
    <xf numFmtId="0" fontId="0" fillId="0" borderId="7" xfId="0" applyBorder="1" applyAlignment="1">
      <alignment horizontal="right" vertical="center"/>
    </xf>
    <xf numFmtId="0" fontId="0" fillId="0" borderId="1" xfId="0" applyBorder="1" applyAlignment="1">
      <alignment horizontal="right" vertical="center"/>
    </xf>
    <xf numFmtId="0" fontId="0" fillId="0" borderId="11" xfId="0" applyBorder="1" applyAlignment="1">
      <alignment horizontal="center" vertical="center" wrapText="1"/>
    </xf>
    <xf numFmtId="0" fontId="0" fillId="0" borderId="13" xfId="0" applyBorder="1" applyAlignment="1">
      <alignment horizontal="center" vertical="center" wrapText="1"/>
    </xf>
    <xf numFmtId="0" fontId="0" fillId="0" borderId="4" xfId="0" applyBorder="1" applyAlignment="1">
      <alignment horizontal="center" vertical="center"/>
    </xf>
    <xf numFmtId="0" fontId="0" fillId="0" borderId="10" xfId="0" applyBorder="1" applyAlignment="1">
      <alignment horizontal="center" vertical="center"/>
    </xf>
    <xf numFmtId="0" fontId="23" fillId="5" borderId="5" xfId="0" applyFont="1" applyFill="1" applyBorder="1" applyAlignment="1">
      <alignment horizontal="center" vertical="center"/>
    </xf>
    <xf numFmtId="0" fontId="23" fillId="5" borderId="2" xfId="0" applyFont="1" applyFill="1" applyBorder="1" applyAlignment="1">
      <alignment horizontal="center" vertical="center"/>
    </xf>
    <xf numFmtId="0" fontId="0" fillId="0" borderId="1" xfId="0" applyBorder="1" applyAlignment="1">
      <alignment horizontal="justify" vertical="center" wrapText="1"/>
    </xf>
    <xf numFmtId="0" fontId="0" fillId="11" borderId="1" xfId="0" applyFill="1" applyBorder="1" applyAlignment="1">
      <alignment horizontal="center" vertical="center" wrapText="1"/>
    </xf>
    <xf numFmtId="0" fontId="0" fillId="0" borderId="5" xfId="0"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1" fontId="0" fillId="0" borderId="1" xfId="0" applyNumberFormat="1" applyBorder="1" applyAlignment="1">
      <alignment horizontal="center"/>
    </xf>
    <xf numFmtId="1" fontId="0" fillId="0" borderId="1" xfId="0" applyNumberFormat="1" applyBorder="1" applyAlignment="1">
      <alignment horizontal="center" vertical="center"/>
    </xf>
    <xf numFmtId="0" fontId="0" fillId="5" borderId="5" xfId="0" applyFill="1" applyBorder="1" applyAlignment="1">
      <alignment horizontal="center" vertical="center"/>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0" borderId="5"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1" xfId="0" applyBorder="1" applyAlignment="1">
      <alignment horizontal="left" vertical="center" wrapText="1"/>
    </xf>
    <xf numFmtId="0" fontId="0" fillId="0" borderId="1" xfId="0" applyBorder="1" applyAlignment="1">
      <alignment horizontal="left"/>
    </xf>
    <xf numFmtId="1" fontId="0" fillId="0" borderId="5" xfId="0" applyNumberFormat="1" applyBorder="1" applyAlignment="1">
      <alignment horizontal="center" vertical="center" wrapText="1"/>
    </xf>
    <xf numFmtId="0" fontId="23" fillId="5" borderId="3" xfId="0" applyFont="1" applyFill="1" applyBorder="1" applyAlignment="1">
      <alignment horizontal="center" vertical="center"/>
    </xf>
    <xf numFmtId="0" fontId="0" fillId="10" borderId="2" xfId="0" applyFill="1" applyBorder="1" applyAlignment="1">
      <alignment horizontal="left" vertical="center"/>
    </xf>
    <xf numFmtId="0" fontId="0" fillId="10" borderId="3" xfId="0" applyFill="1" applyBorder="1" applyAlignment="1">
      <alignment horizontal="left" vertical="center"/>
    </xf>
    <xf numFmtId="0" fontId="0" fillId="10" borderId="1" xfId="0" applyFill="1" applyBorder="1" applyAlignment="1">
      <alignment horizontal="center" vertical="center"/>
    </xf>
    <xf numFmtId="172" fontId="0" fillId="10" borderId="1" xfId="0" applyNumberFormat="1" applyFill="1" applyBorder="1" applyAlignment="1">
      <alignment horizontal="center" vertical="center"/>
    </xf>
    <xf numFmtId="173" fontId="0" fillId="0" borderId="1" xfId="6" applyNumberFormat="1" applyFont="1" applyBorder="1" applyAlignment="1">
      <alignment horizontal="center" vertical="center"/>
    </xf>
    <xf numFmtId="173" fontId="0" fillId="0" borderId="5" xfId="6" applyNumberFormat="1" applyFont="1" applyBorder="1" applyAlignment="1">
      <alignment horizontal="center" vertical="center"/>
    </xf>
    <xf numFmtId="173" fontId="0" fillId="0" borderId="3" xfId="6" applyNumberFormat="1" applyFont="1" applyBorder="1" applyAlignment="1">
      <alignment horizontal="center" vertical="center"/>
    </xf>
    <xf numFmtId="171" fontId="0" fillId="0" borderId="1" xfId="6" applyNumberFormat="1"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174" fontId="0" fillId="0" borderId="1" xfId="6" applyNumberFormat="1" applyFont="1" applyBorder="1" applyAlignment="1">
      <alignment horizontal="center" vertical="center"/>
    </xf>
    <xf numFmtId="175" fontId="0" fillId="0" borderId="5" xfId="6" applyNumberFormat="1" applyFont="1" applyBorder="1" applyAlignment="1">
      <alignment horizontal="center" vertical="center"/>
    </xf>
    <xf numFmtId="175" fontId="0" fillId="0" borderId="3" xfId="6" applyNumberFormat="1" applyFont="1" applyBorder="1" applyAlignment="1">
      <alignment horizontal="center" vertical="center"/>
    </xf>
    <xf numFmtId="2" fontId="0" fillId="0" borderId="1" xfId="6" applyNumberFormat="1" applyFont="1" applyBorder="1" applyAlignment="1">
      <alignment horizontal="center" vertical="center"/>
    </xf>
    <xf numFmtId="2" fontId="0" fillId="0" borderId="5" xfId="6" applyNumberFormat="1" applyFont="1" applyBorder="1" applyAlignment="1">
      <alignment horizontal="center" vertical="center"/>
    </xf>
    <xf numFmtId="2" fontId="0" fillId="0" borderId="3" xfId="6" applyNumberFormat="1" applyFont="1" applyBorder="1" applyAlignment="1">
      <alignment horizontal="center" vertical="center"/>
    </xf>
    <xf numFmtId="0" fontId="0" fillId="10" borderId="1" xfId="0" applyFill="1" applyBorder="1" applyAlignment="1">
      <alignment horizontal="left" vertical="center" wrapText="1"/>
    </xf>
    <xf numFmtId="0" fontId="0" fillId="0" borderId="0" xfId="0" applyAlignment="1">
      <alignment horizontal="center" vertical="center"/>
    </xf>
  </cellXfs>
  <cellStyles count="7">
    <cellStyle name="Moeda" xfId="5" builtinId="4"/>
    <cellStyle name="Normal" xfId="0" builtinId="0"/>
    <cellStyle name="Porcentagem" xfId="4" builtinId="5"/>
    <cellStyle name="Porcentagem 2 2 3" xfId="1" xr:uid="{00000000-0005-0000-0000-000003000000}"/>
    <cellStyle name="Vírgula" xfId="6" builtinId="3"/>
    <cellStyle name="Vírgula 2 2" xfId="3" xr:uid="{00000000-0005-0000-0000-000005000000}"/>
    <cellStyle name="Vírgula 5" xfId="2" xr:uid="{00000000-0005-0000-0000-000006000000}"/>
  </cellStyles>
  <dxfs count="28">
    <dxf>
      <fill>
        <patternFill patternType="gray0625">
          <bgColor indexed="51"/>
        </patternFill>
      </fill>
    </dxf>
    <dxf>
      <fill>
        <patternFill patternType="gray0625">
          <bgColor indexed="51"/>
        </patternFill>
      </fill>
    </dxf>
    <dxf>
      <font>
        <b/>
        <i/>
        <condense val="0"/>
        <extend val="0"/>
        <color indexed="1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gray0625">
          <bgColor indexed="51"/>
        </patternFill>
      </fill>
    </dxf>
    <dxf>
      <fill>
        <patternFill patternType="gray0625">
          <bgColor indexed="51"/>
        </patternFill>
      </fill>
    </dxf>
    <dxf>
      <font>
        <b/>
        <i/>
        <condense val="0"/>
        <extend val="0"/>
        <color indexed="1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7</xdr:col>
      <xdr:colOff>428625</xdr:colOff>
      <xdr:row>0</xdr:row>
      <xdr:rowOff>142875</xdr:rowOff>
    </xdr:from>
    <xdr:ext cx="1358265" cy="678368"/>
    <xdr:pic>
      <xdr:nvPicPr>
        <xdr:cNvPr id="2" name="Imagem 1">
          <a:extLst>
            <a:ext uri="{FF2B5EF4-FFF2-40B4-BE49-F238E27FC236}">
              <a16:creationId xmlns:a16="http://schemas.microsoft.com/office/drawing/2014/main" id="{0998F396-DEB6-4795-81F1-90C485A34C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62875" y="142875"/>
          <a:ext cx="1358265" cy="67836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352425</xdr:colOff>
      <xdr:row>0</xdr:row>
      <xdr:rowOff>66675</xdr:rowOff>
    </xdr:from>
    <xdr:to>
      <xdr:col>9</xdr:col>
      <xdr:colOff>1038225</xdr:colOff>
      <xdr:row>0</xdr:row>
      <xdr:rowOff>757386</xdr:rowOff>
    </xdr:to>
    <xdr:pic>
      <xdr:nvPicPr>
        <xdr:cNvPr id="3" name="Imagem 2">
          <a:extLst>
            <a:ext uri="{FF2B5EF4-FFF2-40B4-BE49-F238E27FC236}">
              <a16:creationId xmlns:a16="http://schemas.microsoft.com/office/drawing/2014/main" id="{2CD7D8D6-0984-4572-8F85-E6F2188880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01425" y="66675"/>
          <a:ext cx="2066925" cy="6907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85725</xdr:colOff>
      <xdr:row>53</xdr:row>
      <xdr:rowOff>171450</xdr:rowOff>
    </xdr:from>
    <xdr:to>
      <xdr:col>27</xdr:col>
      <xdr:colOff>516428</xdr:colOff>
      <xdr:row>77</xdr:row>
      <xdr:rowOff>22587</xdr:rowOff>
    </xdr:to>
    <xdr:pic>
      <xdr:nvPicPr>
        <xdr:cNvPr id="2" name="Imagem 1">
          <a:extLst>
            <a:ext uri="{FF2B5EF4-FFF2-40B4-BE49-F238E27FC236}">
              <a16:creationId xmlns:a16="http://schemas.microsoft.com/office/drawing/2014/main" id="{A58D35DE-5324-4D91-BD5F-73D521031E7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773025" y="10908030"/>
          <a:ext cx="13097048" cy="41907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28575</xdr:colOff>
      <xdr:row>155</xdr:row>
      <xdr:rowOff>123826</xdr:rowOff>
    </xdr:from>
    <xdr:to>
      <xdr:col>12</xdr:col>
      <xdr:colOff>588645</xdr:colOff>
      <xdr:row>168</xdr:row>
      <xdr:rowOff>18983</xdr:rowOff>
    </xdr:to>
    <xdr:pic>
      <xdr:nvPicPr>
        <xdr:cNvPr id="2" name="Imagem 1">
          <a:extLst>
            <a:ext uri="{FF2B5EF4-FFF2-40B4-BE49-F238E27FC236}">
              <a16:creationId xmlns:a16="http://schemas.microsoft.com/office/drawing/2014/main" id="{6B248121-868A-4EDA-B883-AD054FF16B14}"/>
            </a:ext>
          </a:extLst>
        </xdr:cNvPr>
        <xdr:cNvPicPr>
          <a:picLocks noChangeAspect="1"/>
        </xdr:cNvPicPr>
      </xdr:nvPicPr>
      <xdr:blipFill>
        <a:blip xmlns:r="http://schemas.openxmlformats.org/officeDocument/2006/relationships" r:embed="rId1"/>
        <a:stretch>
          <a:fillRect/>
        </a:stretch>
      </xdr:blipFill>
      <xdr:spPr>
        <a:xfrm>
          <a:off x="9492615" y="23113366"/>
          <a:ext cx="3804285" cy="2255452"/>
        </a:xfrm>
        <a:prstGeom prst="rect">
          <a:avLst/>
        </a:prstGeom>
      </xdr:spPr>
    </xdr:pic>
    <xdr:clientData/>
  </xdr:twoCellAnchor>
  <xdr:twoCellAnchor editAs="oneCell">
    <xdr:from>
      <xdr:col>8</xdr:col>
      <xdr:colOff>171450</xdr:colOff>
      <xdr:row>134</xdr:row>
      <xdr:rowOff>152400</xdr:rowOff>
    </xdr:from>
    <xdr:to>
      <xdr:col>15</xdr:col>
      <xdr:colOff>572689</xdr:colOff>
      <xdr:row>140</xdr:row>
      <xdr:rowOff>0</xdr:rowOff>
    </xdr:to>
    <xdr:pic>
      <xdr:nvPicPr>
        <xdr:cNvPr id="3" name="Imagem 2">
          <a:extLst>
            <a:ext uri="{FF2B5EF4-FFF2-40B4-BE49-F238E27FC236}">
              <a16:creationId xmlns:a16="http://schemas.microsoft.com/office/drawing/2014/main" id="{F260CDAB-3EBF-4C96-8770-3B129881005D}"/>
            </a:ext>
          </a:extLst>
        </xdr:cNvPr>
        <xdr:cNvPicPr>
          <a:picLocks noChangeAspect="1"/>
        </xdr:cNvPicPr>
      </xdr:nvPicPr>
      <xdr:blipFill>
        <a:blip xmlns:r="http://schemas.openxmlformats.org/officeDocument/2006/relationships" r:embed="rId2"/>
        <a:stretch>
          <a:fillRect/>
        </a:stretch>
      </xdr:blipFill>
      <xdr:spPr>
        <a:xfrm>
          <a:off x="9452610" y="19270980"/>
          <a:ext cx="6148624" cy="933450"/>
        </a:xfrm>
        <a:prstGeom prst="rect">
          <a:avLst/>
        </a:prstGeom>
      </xdr:spPr>
    </xdr:pic>
    <xdr:clientData/>
  </xdr:twoCellAnchor>
  <xdr:twoCellAnchor editAs="oneCell">
    <xdr:from>
      <xdr:col>9</xdr:col>
      <xdr:colOff>95250</xdr:colOff>
      <xdr:row>146</xdr:row>
      <xdr:rowOff>47625</xdr:rowOff>
    </xdr:from>
    <xdr:to>
      <xdr:col>14</xdr:col>
      <xdr:colOff>1011555</xdr:colOff>
      <xdr:row>149</xdr:row>
      <xdr:rowOff>135207</xdr:rowOff>
    </xdr:to>
    <xdr:pic>
      <xdr:nvPicPr>
        <xdr:cNvPr id="4" name="Imagem 3">
          <a:extLst>
            <a:ext uri="{FF2B5EF4-FFF2-40B4-BE49-F238E27FC236}">
              <a16:creationId xmlns:a16="http://schemas.microsoft.com/office/drawing/2014/main" id="{3487D780-48DB-4114-8C13-B5A691171917}"/>
            </a:ext>
          </a:extLst>
        </xdr:cNvPr>
        <xdr:cNvPicPr>
          <a:picLocks noChangeAspect="1"/>
        </xdr:cNvPicPr>
      </xdr:nvPicPr>
      <xdr:blipFill>
        <a:blip xmlns:r="http://schemas.openxmlformats.org/officeDocument/2006/relationships" r:embed="rId3"/>
        <a:stretch>
          <a:fillRect/>
        </a:stretch>
      </xdr:blipFill>
      <xdr:spPr>
        <a:xfrm>
          <a:off x="9559290" y="21193125"/>
          <a:ext cx="5414010" cy="6190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DM2%20PROJETO%20&amp;%20CONSUL\Meus%20documentos\1-urb\424-EMCCAMP\424-drenagem\Documents%20and%20Settings\DM2%20PROJETO%20&amp;%20CONSUL\Meus%20documentos\1-urb\421-V%20&amp;%20M\3-Drenagem\dre-proj\MEMORIA-rev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r&#231;amentos\Gran%20Park%20Nova%20Serrana\Gran%20Park%20Nova%20Serrana%20(Pista%20de%20Acesso)\(GP%20NS)%20Estudo%20de%20Custo%20Acesso%20OP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 VAZÕES TOTAIS"/>
      <sheetName val="VAZÕES-BACIAS"/>
      <sheetName val=" VAZÕES- LANÇ. EXISTENTES "/>
      <sheetName val="sarjetas"/>
      <sheetName val="SARJETAS-2"/>
      <sheetName val="Plan. 2 - VAZÕES REDES "/>
      <sheetName val="Plan.3 - CÁLC. REDES e QUAN (2)"/>
      <sheetName val="orçamento"/>
      <sheetName val="SARJETAS-simulação"/>
    </sheetNames>
    <sheetDataSet>
      <sheetData sheetId="0">
        <row r="8">
          <cell r="F8">
            <v>5</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Quantitativos Aproximados"/>
      <sheetName val="RESUMO"/>
    </sheetNames>
    <sheetDataSet>
      <sheetData sheetId="0"/>
      <sheetData sheetId="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68"/>
  <sheetViews>
    <sheetView showGridLines="0" tabSelected="1" zoomScaleNormal="100" zoomScaleSheetLayoutView="100" workbookViewId="0">
      <selection sqref="A1:H1"/>
    </sheetView>
  </sheetViews>
  <sheetFormatPr defaultColWidth="15.7109375" defaultRowHeight="15" x14ac:dyDescent="0.25"/>
  <cols>
    <col min="1" max="1" width="8.7109375" customWidth="1"/>
    <col min="4" max="4" width="100.7109375" customWidth="1"/>
    <col min="5" max="5" width="8.7109375" customWidth="1"/>
    <col min="6" max="6" width="15.7109375" style="71"/>
    <col min="8" max="8" width="16.28515625" bestFit="1" customWidth="1"/>
    <col min="10" max="10" width="18" bestFit="1" customWidth="1"/>
  </cols>
  <sheetData>
    <row r="1" spans="1:11" ht="60" customHeight="1" x14ac:dyDescent="0.25">
      <c r="A1" s="223" t="s">
        <v>968</v>
      </c>
      <c r="B1" s="224"/>
      <c r="C1" s="224"/>
      <c r="D1" s="224"/>
      <c r="E1" s="224"/>
      <c r="F1" s="224"/>
      <c r="G1" s="224"/>
      <c r="H1" s="225"/>
      <c r="I1" s="222" t="s">
        <v>42380</v>
      </c>
      <c r="J1" s="222"/>
      <c r="K1" s="12"/>
    </row>
    <row r="2" spans="1:11" ht="30" customHeight="1" x14ac:dyDescent="0.25">
      <c r="A2" s="229" t="s">
        <v>935</v>
      </c>
      <c r="B2" s="229"/>
      <c r="C2" s="228" t="s">
        <v>31364</v>
      </c>
      <c r="D2" s="228"/>
      <c r="E2" s="228"/>
      <c r="F2" s="228"/>
      <c r="G2" s="13" t="s">
        <v>42365</v>
      </c>
      <c r="H2" s="14">
        <f>'BDI DIF'!I32</f>
        <v>0.15010000000000001</v>
      </c>
      <c r="I2" s="231" t="s">
        <v>42364</v>
      </c>
      <c r="J2" s="232"/>
      <c r="K2" s="12"/>
    </row>
    <row r="3" spans="1:11" ht="30" customHeight="1" x14ac:dyDescent="0.25">
      <c r="A3" s="229" t="s">
        <v>936</v>
      </c>
      <c r="B3" s="229"/>
      <c r="C3" s="228" t="s">
        <v>31439</v>
      </c>
      <c r="D3" s="228"/>
      <c r="E3" s="228"/>
      <c r="F3" s="228"/>
      <c r="G3" s="13" t="s">
        <v>7</v>
      </c>
      <c r="H3" s="14">
        <f>BDI!I32</f>
        <v>0.2467</v>
      </c>
      <c r="I3" s="230" t="s">
        <v>42327</v>
      </c>
      <c r="J3" s="230"/>
      <c r="K3" s="12"/>
    </row>
    <row r="4" spans="1:11" ht="30" customHeight="1" x14ac:dyDescent="0.25">
      <c r="A4" s="229" t="s">
        <v>982</v>
      </c>
      <c r="B4" s="229"/>
      <c r="C4" s="228" t="s">
        <v>31365</v>
      </c>
      <c r="D4" s="228"/>
      <c r="E4" s="228"/>
      <c r="F4" s="228"/>
      <c r="G4" s="13" t="s">
        <v>955</v>
      </c>
      <c r="H4" s="15" t="s">
        <v>31366</v>
      </c>
      <c r="I4" s="230"/>
      <c r="J4" s="230"/>
      <c r="K4" s="12"/>
    </row>
    <row r="5" spans="1:11" ht="30" x14ac:dyDescent="0.25">
      <c r="A5" s="16" t="s">
        <v>6</v>
      </c>
      <c r="B5" s="17" t="s">
        <v>1873</v>
      </c>
      <c r="C5" s="16" t="s">
        <v>0</v>
      </c>
      <c r="D5" s="17" t="s">
        <v>1</v>
      </c>
      <c r="E5" s="17" t="s">
        <v>934</v>
      </c>
      <c r="F5" s="18" t="s">
        <v>1627</v>
      </c>
      <c r="G5" s="18" t="s">
        <v>60</v>
      </c>
      <c r="H5" s="18" t="s">
        <v>28</v>
      </c>
      <c r="I5" s="18" t="s">
        <v>29</v>
      </c>
      <c r="J5" s="18" t="s">
        <v>30</v>
      </c>
      <c r="K5" s="19"/>
    </row>
    <row r="6" spans="1:11" x14ac:dyDescent="0.25">
      <c r="A6" s="51">
        <v>1</v>
      </c>
      <c r="B6" s="52"/>
      <c r="C6" s="51"/>
      <c r="D6" s="53" t="s">
        <v>1874</v>
      </c>
      <c r="E6" s="52"/>
      <c r="F6" s="54"/>
      <c r="G6" s="52"/>
      <c r="H6" s="54"/>
      <c r="I6" s="52"/>
      <c r="J6" s="55">
        <f>J7</f>
        <v>2177018.25</v>
      </c>
      <c r="K6" s="198"/>
    </row>
    <row r="7" spans="1:11" x14ac:dyDescent="0.25">
      <c r="A7" s="20" t="s">
        <v>30551</v>
      </c>
      <c r="B7" s="21" t="str">
        <f>IF(IFERROR(VLOOKUP(C7,SINAPI!$A:$D,1,FALSE),"")=C7,"SINAPI",IF(IFERROR(VLOOKUP(C7,SETOP!$A:$E,1,FALSE),"")=C7,"SETOP",IF(IFERROR(VLOOKUP(C7,SUDECAP!$A:$D,1,FALSE),"")=C7,"SUDECAP",IF(IFERROR(VLOOKUP(C7,SICRO!$A:$D,1,FALSE),"")=C7,"SICRO","COMPOSIÇÃO"))))</f>
        <v>COMPOSIÇÃO</v>
      </c>
      <c r="C7" s="21" t="s">
        <v>7893</v>
      </c>
      <c r="D7" s="22" t="s">
        <v>7895</v>
      </c>
      <c r="E7" s="23" t="s">
        <v>934</v>
      </c>
      <c r="F7" s="24">
        <v>1</v>
      </c>
      <c r="G7" s="25">
        <f>IFERROR(IFERROR(VLOOKUP(C7,SINAPI!$A:$D,4,FALSE),IFERROR(VLOOKUP(C7,SETOP!$A:$E,5,FALSE),IFERROR(VLOOKUP(C7,SETOP!$B:$E,4,FALSE),IFERROR(VLOOKUP(C7,SUDECAP!$A:$D,4,FALSE),IFERROR(VLOOKUP(C7,SICRO!$A:$D,4,FALSE),VLOOKUP(C7,CPUS!$B:$H,7,FALSE)))))),0)</f>
        <v>1746224.64</v>
      </c>
      <c r="H7" s="25">
        <f>TRUNC(F7*G7,2)</f>
        <v>1746224.64</v>
      </c>
      <c r="I7" s="25">
        <f>TRUNC(G7*(1+$H$3),2)</f>
        <v>2177018.25</v>
      </c>
      <c r="J7" s="25">
        <f>TRUNC(I7*F7,2)</f>
        <v>2177018.25</v>
      </c>
      <c r="K7" s="142"/>
    </row>
    <row r="8" spans="1:11" x14ac:dyDescent="0.25">
      <c r="A8" s="51">
        <v>2</v>
      </c>
      <c r="B8" s="52"/>
      <c r="C8" s="51" t="s">
        <v>61</v>
      </c>
      <c r="D8" s="53" t="s">
        <v>1875</v>
      </c>
      <c r="E8" s="52"/>
      <c r="F8" s="54"/>
      <c r="G8" s="52"/>
      <c r="H8" s="54"/>
      <c r="I8" s="52"/>
      <c r="J8" s="55">
        <f>SUM(J9:J19)</f>
        <v>236563.15999999997</v>
      </c>
      <c r="K8" s="26"/>
    </row>
    <row r="9" spans="1:11" ht="30" x14ac:dyDescent="0.25">
      <c r="A9" s="20" t="s">
        <v>30621</v>
      </c>
      <c r="B9" s="21" t="str">
        <f>IF(IFERROR(VLOOKUP(C9,SINAPI!$A:$D,1,FALSE),"")=C9,"SINAPI",IF(IFERROR(VLOOKUP(C9,SETOP!$A:$E,1,FALSE),"")=C9,"SETOP",IF(IFERROR(VLOOKUP(C9,SUDECAP!$A:$D,1,FALSE),"")=C9,"SUDECAP",IF(IFERROR(VLOOKUP(C9,SICRO!$A:$D,1,FALSE),"")=C9,"SICRO","COMPOSIÇÃO"))))</f>
        <v>SETOP</v>
      </c>
      <c r="C9" s="27" t="s">
        <v>4136</v>
      </c>
      <c r="D9" s="22" t="str">
        <f>IFERROR(IFERROR(VLOOKUP(C9,SINAPI!$A:$D,2,FALSE),IFERROR(VLOOKUP(C9,SETOP!$A:$E,3,FALSE),IFERROR(VLOOKUP(C9,SETOP!$B:$E,2,FALSE),IFERROR(VLOOKUP(C9,SUDECAP!$A:$D,2,FALSE),IFERROR(VLOOKUP(C9,SICRO!$A:$D,2,FALSE),VLOOKUP(C9,CPUS!$B:$H,3,FALSE)))))),"")</f>
        <v>BARRACÃO DE OBRA PARA VESTIÁRIO TIPO-II, ÁREA INTERNA 67,76M2, EM CHAPA DE COMPENSADO RESINADO, INCLUSIVE MOBILIÁRIO (OBRA DE MÉDIO PORTE, EFETIVO DE 30 A 60 HOMENS), PADRÃO DER-MG</v>
      </c>
      <c r="E9" s="23" t="str">
        <f>IFERROR(IFERROR(VLOOKUP(C9,SINAPI!$A:$D,3,FALSE),IFERROR(VLOOKUP(C9,SETOP!$A:$E,4,FALSE),IFERROR(VLOOKUP(C9,SETOP!$B:$E,3,FALSE),IFERROR(VLOOKUP(C9,SUDECAP!$A:$D,3,FALSE),IFERROR(VLOOKUP(C9,SICRO!$A:$D,3,FALSE),VLOOKUP(C9,CPUS!$B:$H,4,FALSE)))))),"")</f>
        <v>UN</v>
      </c>
      <c r="F9" s="24">
        <v>1</v>
      </c>
      <c r="G9" s="25">
        <f>IFERROR(IFERROR(VLOOKUP(C9,SINAPI!$A:$D,4,FALSE),IFERROR(VLOOKUP(C9,SETOP!$A:$E,5,FALSE),IFERROR(VLOOKUP(C9,SETOP!$B:$E,4,FALSE),IFERROR(VLOOKUP(C9,SUDECAP!$A:$D,4,FALSE),IFERROR(VLOOKUP(C9,SICRO!$A:$D,4,FALSE),VLOOKUP(C9,CPUS!$B:$H,7,FALSE)))))),0)</f>
        <v>28988.54</v>
      </c>
      <c r="H9" s="25">
        <f t="shared" ref="H9" si="0">TRUNC(F9*G9,2)</f>
        <v>28988.54</v>
      </c>
      <c r="I9" s="25">
        <f t="shared" ref="I9" si="1">TRUNC(G9*(1+$H$3),2)</f>
        <v>36140.01</v>
      </c>
      <c r="J9" s="25">
        <f t="shared" ref="J9" si="2">TRUNC(I9*F9,2)</f>
        <v>36140.01</v>
      </c>
      <c r="K9" s="50"/>
    </row>
    <row r="10" spans="1:11" ht="30" x14ac:dyDescent="0.25">
      <c r="A10" s="20" t="s">
        <v>30636</v>
      </c>
      <c r="B10" s="21" t="str">
        <f>IF(IFERROR(VLOOKUP(C10,SINAPI!$A:$D,1,FALSE),"")=C10,"SINAPI",IF(IFERROR(VLOOKUP(C10,SETOP!$A:$E,1,FALSE),"")=C10,"SETOP",IF(IFERROR(VLOOKUP(C10,SUDECAP!$A:$D,1,FALSE),"")=C10,"SUDECAP",IF(IFERROR(VLOOKUP(C10,SICRO!$A:$D,1,FALSE),"")=C10,"SICRO","COMPOSIÇÃO"))))</f>
        <v>SETOP</v>
      </c>
      <c r="C10" s="27" t="s">
        <v>4130</v>
      </c>
      <c r="D10" s="22" t="str">
        <f>IFERROR(IFERROR(VLOOKUP(C10,SINAPI!$A:$D,2,FALSE),IFERROR(VLOOKUP(C10,SETOP!$A:$E,3,FALSE),IFERROR(VLOOKUP(C10,SETOP!$B:$E,2,FALSE),IFERROR(VLOOKUP(C10,SUDECAP!$A:$D,2,FALSE),IFERROR(VLOOKUP(C10,SICRO!$A:$D,2,FALSE),VLOOKUP(C10,CPUS!$B:$H,3,FALSE)))))),"")</f>
        <v>BARRACÃO DE OBRA PARA REFEITÓRIO TIPO-I, ÁREA INTERNA 18,15M2, EM CHAPA DE COMPENSADO RESINADO (OBRA DE MÉDIO PORTE, EFETIVO DE 30 A 60 HOMENS), PADRÃO DER-MG</v>
      </c>
      <c r="E10" s="23" t="str">
        <f>IFERROR(IFERROR(VLOOKUP(C10,SINAPI!$A:$D,3,FALSE),IFERROR(VLOOKUP(C10,SETOP!$A:$E,4,FALSE),IFERROR(VLOOKUP(C10,SETOP!$B:$E,3,FALSE),IFERROR(VLOOKUP(C10,SUDECAP!$A:$D,3,FALSE),IFERROR(VLOOKUP(C10,SICRO!$A:$D,3,FALSE),VLOOKUP(C10,CPUS!$B:$H,4,FALSE)))))),"")</f>
        <v>UN</v>
      </c>
      <c r="F10" s="24">
        <v>1</v>
      </c>
      <c r="G10" s="25">
        <f>IFERROR(IFERROR(VLOOKUP(C10,SINAPI!$A:$D,4,FALSE),IFERROR(VLOOKUP(C10,SETOP!$A:$E,5,FALSE),IFERROR(VLOOKUP(C10,SETOP!$B:$E,4,FALSE),IFERROR(VLOOKUP(C10,SUDECAP!$A:$D,4,FALSE),IFERROR(VLOOKUP(C10,SICRO!$A:$D,4,FALSE),VLOOKUP(C10,CPUS!$B:$H,7,FALSE)))))),0)</f>
        <v>10128.82</v>
      </c>
      <c r="H10" s="25">
        <f t="shared" ref="H10:H19" si="3">TRUNC(F10*G10,2)</f>
        <v>10128.82</v>
      </c>
      <c r="I10" s="25">
        <f t="shared" ref="I10:I19" si="4">TRUNC(G10*(1+$H$3),2)</f>
        <v>12627.59</v>
      </c>
      <c r="J10" s="25">
        <f t="shared" ref="J10:J19" si="5">TRUNC(I10*F10,2)</f>
        <v>12627.59</v>
      </c>
      <c r="K10" s="50"/>
    </row>
    <row r="11" spans="1:11" ht="45" x14ac:dyDescent="0.25">
      <c r="A11" s="20" t="s">
        <v>30707</v>
      </c>
      <c r="B11" s="21" t="str">
        <f>IF(IFERROR(VLOOKUP(C11,SINAPI!$A:$D,1,FALSE),"")=C11,"SINAPI",IF(IFERROR(VLOOKUP(C11,SETOP!$A:$E,1,FALSE),"")=C11,"SETOP",IF(IFERROR(VLOOKUP(C11,SUDECAP!$A:$D,1,FALSE),"")=C11,"SUDECAP",IF(IFERROR(VLOOKUP(C11,SICRO!$A:$D,1,FALSE),"")=C11,"SICRO","COMPOSIÇÃO"))))</f>
        <v>SETOP</v>
      </c>
      <c r="C11" s="27" t="s">
        <v>4116</v>
      </c>
      <c r="D11" s="22" t="str">
        <f>IFERROR(IFERROR(VLOOKUP(C11,SINAPI!$A:$D,2,FALSE),IFERROR(VLOOKUP(C11,SETOP!$A:$E,3,FALSE),IFERROR(VLOOKUP(C11,SETOP!$B:$E,2,FALSE),IFERROR(VLOOKUP(C11,SUDECAP!$A:$D,2,FALSE),IFERROR(VLOOKUP(C11,SICRO!$A:$D,2,FALSE),VLOOKUP(C11,CPUS!$B:$H,3,FALSE)))))),"")</f>
        <v>BARRACÃO DE OBRA PARA ESCRITÓRIO DA EMPREITEIRA TIPO-I, ÁREA INTERNA 18,15M2, EM CHAPA DE COMPENSADO RESINADO, INCLUSIVE MOBILIÁRIO (OBRA DE PEQUENO A MÉDIO PORTE, EFETIVO ATÉ 60 HOMENS) - PADRÃO DER-MG</v>
      </c>
      <c r="E11" s="23" t="str">
        <f>IFERROR(IFERROR(VLOOKUP(C11,SINAPI!$A:$D,3,FALSE),IFERROR(VLOOKUP(C11,SETOP!$A:$E,4,FALSE),IFERROR(VLOOKUP(C11,SETOP!$B:$E,3,FALSE),IFERROR(VLOOKUP(C11,SUDECAP!$A:$D,3,FALSE),IFERROR(VLOOKUP(C11,SICRO!$A:$D,3,FALSE),VLOOKUP(C11,CPUS!$B:$H,4,FALSE)))))),"")</f>
        <v>UN</v>
      </c>
      <c r="F11" s="24">
        <v>1</v>
      </c>
      <c r="G11" s="25">
        <f>IFERROR(IFERROR(VLOOKUP(C11,SINAPI!$A:$D,4,FALSE),IFERROR(VLOOKUP(C11,SETOP!$A:$E,5,FALSE),IFERROR(VLOOKUP(C11,SETOP!$B:$E,4,FALSE),IFERROR(VLOOKUP(C11,SUDECAP!$A:$D,4,FALSE),IFERROR(VLOOKUP(C11,SICRO!$A:$D,4,FALSE),VLOOKUP(C11,CPUS!$B:$H,7,FALSE)))))),0)</f>
        <v>10909.48</v>
      </c>
      <c r="H11" s="25">
        <f t="shared" si="3"/>
        <v>10909.48</v>
      </c>
      <c r="I11" s="25">
        <f t="shared" si="4"/>
        <v>13600.84</v>
      </c>
      <c r="J11" s="25">
        <f t="shared" si="5"/>
        <v>13600.84</v>
      </c>
      <c r="K11" s="50"/>
    </row>
    <row r="12" spans="1:11" ht="45" x14ac:dyDescent="0.25">
      <c r="A12" s="20" t="s">
        <v>30708</v>
      </c>
      <c r="B12" s="21" t="str">
        <f>IF(IFERROR(VLOOKUP(C12,SINAPI!$A:$D,1,FALSE),"")=C12,"SINAPI",IF(IFERROR(VLOOKUP(C12,SETOP!$A:$E,1,FALSE),"")=C12,"SETOP",IF(IFERROR(VLOOKUP(C12,SUDECAP!$A:$D,1,FALSE),"")=C12,"SUDECAP",IF(IFERROR(VLOOKUP(C12,SICRO!$A:$D,1,FALSE),"")=C12,"SICRO","COMPOSIÇÃO"))))</f>
        <v>SETOP</v>
      </c>
      <c r="C12" s="27" t="s">
        <v>4114</v>
      </c>
      <c r="D12" s="22" t="str">
        <f>IFERROR(IFERROR(VLOOKUP(C12,SINAPI!$A:$D,2,FALSE),IFERROR(VLOOKUP(C12,SETOP!$A:$E,3,FALSE),IFERROR(VLOOKUP(C12,SETOP!$B:$E,2,FALSE),IFERROR(VLOOKUP(C12,SUDECAP!$A:$D,2,FALSE),IFERROR(VLOOKUP(C12,SICRO!$A:$D,2,FALSE),VLOOKUP(C12,CPUS!$B:$H,3,FALSE)))))),"")</f>
        <v>BARRACÃO DE OBRA PARA DEPÓSITO E FERRAMENTARIA TIPO-II, ÁREA INTERNA 25,41M2, EM CHAPA DE COMPENSADO RESINADO, INCLUSIVE MOBILIÁRIO (OBRA DE MÉDIO PORTE, EFETIVO DE 30 A 60 HOMENS), PADRÃO DER-MG</v>
      </c>
      <c r="E12" s="23" t="str">
        <f>IFERROR(IFERROR(VLOOKUP(C12,SINAPI!$A:$D,3,FALSE),IFERROR(VLOOKUP(C12,SETOP!$A:$E,4,FALSE),IFERROR(VLOOKUP(C12,SETOP!$B:$E,3,FALSE),IFERROR(VLOOKUP(C12,SUDECAP!$A:$D,3,FALSE),IFERROR(VLOOKUP(C12,SICRO!$A:$D,3,FALSE),VLOOKUP(C12,CPUS!$B:$H,4,FALSE)))))),"")</f>
        <v>UN</v>
      </c>
      <c r="F12" s="24">
        <v>1</v>
      </c>
      <c r="G12" s="25">
        <f>IFERROR(IFERROR(VLOOKUP(C12,SINAPI!$A:$D,4,FALSE),IFERROR(VLOOKUP(C12,SETOP!$A:$E,5,FALSE),IFERROR(VLOOKUP(C12,SETOP!$B:$E,4,FALSE),IFERROR(VLOOKUP(C12,SUDECAP!$A:$D,4,FALSE),IFERROR(VLOOKUP(C12,SICRO!$A:$D,4,FALSE),VLOOKUP(C12,CPUS!$B:$H,7,FALSE)))))),0)</f>
        <v>13406.73</v>
      </c>
      <c r="H12" s="25">
        <f t="shared" si="3"/>
        <v>13406.73</v>
      </c>
      <c r="I12" s="25">
        <f t="shared" si="4"/>
        <v>16714.169999999998</v>
      </c>
      <c r="J12" s="25">
        <f t="shared" si="5"/>
        <v>16714.169999999998</v>
      </c>
      <c r="K12" s="50"/>
    </row>
    <row r="13" spans="1:11" ht="30" x14ac:dyDescent="0.25">
      <c r="A13" s="20" t="s">
        <v>30709</v>
      </c>
      <c r="B13" s="21" t="str">
        <f>IF(IFERROR(VLOOKUP(C13,SINAPI!$A:$D,1,FALSE),"")=C13,"SINAPI",IF(IFERROR(VLOOKUP(C13,SETOP!$A:$E,1,FALSE),"")=C13,"SETOP",IF(IFERROR(VLOOKUP(C13,SUDECAP!$A:$D,1,FALSE),"")=C13,"SUDECAP",IF(IFERROR(VLOOKUP(C13,SICRO!$A:$D,1,FALSE),"")=C13,"SICRO","COMPOSIÇÃO"))))</f>
        <v>SETOP</v>
      </c>
      <c r="C13" s="27" t="s">
        <v>4105</v>
      </c>
      <c r="D13" s="22" t="str">
        <f>IFERROR(IFERROR(VLOOKUP(C13,SINAPI!$A:$D,2,FALSE),IFERROR(VLOOKUP(C13,SETOP!$A:$E,3,FALSE),IFERROR(VLOOKUP(C13,SETOP!$B:$E,2,FALSE),IFERROR(VLOOKUP(C13,SUDECAP!$A:$D,2,FALSE),IFERROR(VLOOKUP(C13,SICRO!$A:$D,2,FALSE),VLOOKUP(C13,CPUS!$B:$H,3,FALSE)))))),"")</f>
        <v>LIGAÇÃO DE ÁGUA PROVISÓRIA PARA CANTEIRO,  INCLUSIVE HIDRÔMETRO E CAVALETE PARA MEDIÇÃO DE ÁGUA - ENTRADA PRINCIPAL, EM AÇO GALVANIZADO DN 20MM (1/2") - PADRÃO CONCESSIONÁRIA</v>
      </c>
      <c r="E13" s="23" t="str">
        <f>IFERROR(IFERROR(VLOOKUP(C13,SINAPI!$A:$D,3,FALSE),IFERROR(VLOOKUP(C13,SETOP!$A:$E,4,FALSE),IFERROR(VLOOKUP(C13,SETOP!$B:$E,3,FALSE),IFERROR(VLOOKUP(C13,SUDECAP!$A:$D,3,FALSE),IFERROR(VLOOKUP(C13,SICRO!$A:$D,3,FALSE),VLOOKUP(C13,CPUS!$B:$H,4,FALSE)))))),"")</f>
        <v>UN</v>
      </c>
      <c r="F13" s="24">
        <v>1</v>
      </c>
      <c r="G13" s="25">
        <f>IFERROR(IFERROR(VLOOKUP(C13,SINAPI!$A:$D,4,FALSE),IFERROR(VLOOKUP(C13,SETOP!$A:$E,5,FALSE),IFERROR(VLOOKUP(C13,SETOP!$B:$E,4,FALSE),IFERROR(VLOOKUP(C13,SUDECAP!$A:$D,4,FALSE),IFERROR(VLOOKUP(C13,SICRO!$A:$D,4,FALSE),VLOOKUP(C13,CPUS!$B:$H,7,FALSE)))))),0)</f>
        <v>409.02</v>
      </c>
      <c r="H13" s="25">
        <f t="shared" si="3"/>
        <v>409.02</v>
      </c>
      <c r="I13" s="25">
        <f t="shared" si="4"/>
        <v>509.92</v>
      </c>
      <c r="J13" s="25">
        <f t="shared" si="5"/>
        <v>509.92</v>
      </c>
      <c r="K13" s="50"/>
    </row>
    <row r="14" spans="1:11" ht="45" x14ac:dyDescent="0.25">
      <c r="A14" s="20" t="s">
        <v>30710</v>
      </c>
      <c r="B14" s="21" t="str">
        <f>IF(IFERROR(VLOOKUP(C14,SINAPI!$A:$D,1,FALSE),"")=C14,"SINAPI",IF(IFERROR(VLOOKUP(C14,SETOP!$A:$E,1,FALSE),"")=C14,"SETOP",IF(IFERROR(VLOOKUP(C14,SUDECAP!$A:$D,1,FALSE),"")=C14,"SUDECAP",IF(IFERROR(VLOOKUP(C14,SICRO!$A:$D,1,FALSE),"")=C14,"SICRO","COMPOSIÇÃO"))))</f>
        <v>SETOP</v>
      </c>
      <c r="C14" s="27" t="s">
        <v>4107</v>
      </c>
      <c r="D14" s="22" t="str">
        <f>IFERROR(IFERROR(VLOOKUP(C14,SINAPI!$A:$D,2,FALSE),IFERROR(VLOOKUP(C14,SETOP!$A:$E,3,FALSE),IFERROR(VLOOKUP(C14,SETOP!$B:$E,2,FALSE),IFERROR(VLOOKUP(C14,SUDECAP!$A:$D,2,FALSE),IFERROR(VLOOKUP(C14,SICRO!$A:$D,2,FALSE),VLOOKUP(C14,CPUS!$B:$H,3,FALSE)))))),"")</f>
        <v>LIGAÇÃO PROVISÓRIA COM ENTRADA DE ENERGIA AÉREA, PADRÃO CEMIG, CARGA INSTALADA DE 15,1KVA ATÉ 30KVA, TRIFÁSICO, COM SAÍDA SUBTERRÂNEA, INCLUSIVE POSTE, CAIXA PARA MEDIDOR, DISJUNTOR, BARRAMENTO, ATERRAMENTO E ACESSÓRIOS</v>
      </c>
      <c r="E14" s="23" t="str">
        <f>IFERROR(IFERROR(VLOOKUP(C14,SINAPI!$A:$D,3,FALSE),IFERROR(VLOOKUP(C14,SETOP!$A:$E,4,FALSE),IFERROR(VLOOKUP(C14,SETOP!$B:$E,3,FALSE),IFERROR(VLOOKUP(C14,SUDECAP!$A:$D,3,FALSE),IFERROR(VLOOKUP(C14,SICRO!$A:$D,3,FALSE),VLOOKUP(C14,CPUS!$B:$H,4,FALSE)))))),"")</f>
        <v>UN</v>
      </c>
      <c r="F14" s="24">
        <v>1</v>
      </c>
      <c r="G14" s="25">
        <f>IFERROR(IFERROR(VLOOKUP(C14,SINAPI!$A:$D,4,FALSE),IFERROR(VLOOKUP(C14,SETOP!$A:$E,5,FALSE),IFERROR(VLOOKUP(C14,SETOP!$B:$E,4,FALSE),IFERROR(VLOOKUP(C14,SUDECAP!$A:$D,4,FALSE),IFERROR(VLOOKUP(C14,SICRO!$A:$D,4,FALSE),VLOOKUP(C14,CPUS!$B:$H,7,FALSE)))))),0)</f>
        <v>1200.3599999999999</v>
      </c>
      <c r="H14" s="25">
        <f t="shared" si="3"/>
        <v>1200.3599999999999</v>
      </c>
      <c r="I14" s="25">
        <f t="shared" si="4"/>
        <v>1496.48</v>
      </c>
      <c r="J14" s="25">
        <f t="shared" si="5"/>
        <v>1496.48</v>
      </c>
      <c r="K14" s="50"/>
    </row>
    <row r="15" spans="1:11" ht="60" x14ac:dyDescent="0.25">
      <c r="A15" s="20" t="s">
        <v>30711</v>
      </c>
      <c r="B15" s="21" t="str">
        <f>IF(IFERROR(VLOOKUP(C15,SINAPI!$A:$D,1,FALSE),"")=C15,"SINAPI",IF(IFERROR(VLOOKUP(C15,SETOP!$A:$E,1,FALSE),"")=C15,"SETOP",IF(IFERROR(VLOOKUP(C15,SUDECAP!$A:$D,1,FALSE),"")=C15,"SUDECAP",IF(IFERROR(VLOOKUP(C15,SICRO!$A:$D,1,FALSE),"")=C15,"SICRO","COMPOSIÇÃO"))))</f>
        <v>SETOP</v>
      </c>
      <c r="C15" s="27" t="s">
        <v>13600</v>
      </c>
      <c r="D15" s="22" t="str">
        <f>IFERROR(IFERROR(VLOOKUP(C15,SINAPI!$A:$D,2,FALSE),IFERROR(VLOOKUP(C15,SETOP!$A:$E,3,FALSE),IFERROR(VLOOKUP(C15,SETOP!$B:$E,2,FALSE),IFERROR(VLOOKUP(C15,SUDECAP!$A:$D,2,FALSE),IFERROR(VLOOKUP(C15,SICRO!$A:$D,2,FALSE),VLOOKUP(C15,CPUS!$B:$H,3,FALSE)))))),"")</f>
        <v>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v>
      </c>
      <c r="E15" s="23" t="str">
        <f>IFERROR(IFERROR(VLOOKUP(C15,SINAPI!$A:$D,3,FALSE),IFERROR(VLOOKUP(C15,SETOP!$A:$E,4,FALSE),IFERROR(VLOOKUP(C15,SETOP!$B:$E,3,FALSE),IFERROR(VLOOKUP(C15,SUDECAP!$A:$D,3,FALSE),IFERROR(VLOOKUP(C15,SICRO!$A:$D,3,FALSE),VLOOKUP(C15,CPUS!$B:$H,4,FALSE)))))),"")</f>
        <v>UN</v>
      </c>
      <c r="F15" s="24">
        <v>1</v>
      </c>
      <c r="G15" s="25">
        <f>IFERROR(IFERROR(VLOOKUP(C15,SINAPI!$A:$D,4,FALSE),IFERROR(VLOOKUP(C15,SETOP!$A:$E,5,FALSE),IFERROR(VLOOKUP(C15,SETOP!$B:$E,4,FALSE),IFERROR(VLOOKUP(C15,SUDECAP!$A:$D,4,FALSE),IFERROR(VLOOKUP(C15,SICRO!$A:$D,4,FALSE),VLOOKUP(C15,CPUS!$B:$H,7,FALSE)))))),0)</f>
        <v>1395.27</v>
      </c>
      <c r="H15" s="25">
        <f t="shared" si="3"/>
        <v>1395.27</v>
      </c>
      <c r="I15" s="25">
        <f t="shared" si="4"/>
        <v>1739.48</v>
      </c>
      <c r="J15" s="25">
        <f t="shared" si="5"/>
        <v>1739.48</v>
      </c>
      <c r="K15" s="50"/>
    </row>
    <row r="16" spans="1:11" ht="45" x14ac:dyDescent="0.25">
      <c r="A16" s="20" t="s">
        <v>30712</v>
      </c>
      <c r="B16" s="21" t="str">
        <f>IF(IFERROR(VLOOKUP(C16,SINAPI!$A:$D,1,FALSE),"")=C16,"SINAPI",IF(IFERROR(VLOOKUP(C16,SETOP!$A:$E,1,FALSE),"")=C16,"SETOP",IF(IFERROR(VLOOKUP(C16,SUDECAP!$A:$D,1,FALSE),"")=C16,"SUDECAP",IF(IFERROR(VLOOKUP(C16,SICRO!$A:$D,1,FALSE),"")=C16,"SICRO","COMPOSIÇÃO"))))</f>
        <v>SETOP</v>
      </c>
      <c r="C16" s="27" t="s">
        <v>4178</v>
      </c>
      <c r="D16" s="22" t="str">
        <f>IFERROR(IFERROR(VLOOKUP(C16,SINAPI!$A:$D,2,FALSE),IFERROR(VLOOKUP(C16,SETOP!$A:$E,3,FALSE),IFERROR(VLOOKUP(C16,SETOP!$B:$E,2,FALSE),IFERROR(VLOOKUP(C16,SUDECAP!$A:$D,2,FALSE),IFERROR(VLOOKUP(C16,SICRO!$A:$D,2,FALSE),VLOOKUP(C16,CPUS!$B:$H,3,FALSE)))))),"")</f>
        <v>PORTÃO PARA TAPUME FIXO DE PROTEÇÃO COM FECHAMENTO DE OBRA EM CHAPA DE COMPENSADO, ESP. 12MM, COM MÓDULO NA DIMENSÃO DE (110X220)CM, INCLUSIVE FERRAGENS E PINTURA LÁTEX (PVA) COM DUAS (2) DEMÃOS</v>
      </c>
      <c r="E16" s="23" t="str">
        <f>IFERROR(IFERROR(VLOOKUP(C16,SINAPI!$A:$D,3,FALSE),IFERROR(VLOOKUP(C16,SETOP!$A:$E,4,FALSE),IFERROR(VLOOKUP(C16,SETOP!$B:$E,3,FALSE),IFERROR(VLOOKUP(C16,SUDECAP!$A:$D,3,FALSE),IFERROR(VLOOKUP(C16,SICRO!$A:$D,3,FALSE),VLOOKUP(C16,CPUS!$B:$H,4,FALSE)))))),"")</f>
        <v>M2</v>
      </c>
      <c r="F16" s="24">
        <v>66</v>
      </c>
      <c r="G16" s="25">
        <f>IFERROR(IFERROR(VLOOKUP(C16,SINAPI!$A:$D,4,FALSE),IFERROR(VLOOKUP(C16,SETOP!$A:$E,5,FALSE),IFERROR(VLOOKUP(C16,SETOP!$B:$E,4,FALSE),IFERROR(VLOOKUP(C16,SUDECAP!$A:$D,4,FALSE),IFERROR(VLOOKUP(C16,SICRO!$A:$D,4,FALSE),VLOOKUP(C16,CPUS!$B:$H,7,FALSE)))))),0)</f>
        <v>145.77000000000001</v>
      </c>
      <c r="H16" s="25">
        <f t="shared" si="3"/>
        <v>9620.82</v>
      </c>
      <c r="I16" s="25">
        <f t="shared" si="4"/>
        <v>181.73</v>
      </c>
      <c r="J16" s="25">
        <f t="shared" si="5"/>
        <v>11994.18</v>
      </c>
      <c r="K16" s="50"/>
    </row>
    <row r="17" spans="1:11" ht="15" customHeight="1" x14ac:dyDescent="0.25">
      <c r="A17" s="20" t="s">
        <v>31504</v>
      </c>
      <c r="B17" s="21" t="str">
        <f>IF(IFERROR(VLOOKUP(C17,SINAPI!$A:$D,1,FALSE),"")=C17,"SINAPI",IF(IFERROR(VLOOKUP(C17,SETOP!$A:$E,1,FALSE),"")=C17,"SETOP",IF(IFERROR(VLOOKUP(C17,SUDECAP!$A:$D,1,FALSE),"")=C17,"SUDECAP",IF(IFERROR(VLOOKUP(C17,SICRO!$A:$D,1,FALSE),"")=C17,"SICRO","COMPOSIÇÃO"))))</f>
        <v>SETOP</v>
      </c>
      <c r="C17" s="27" t="s">
        <v>11742</v>
      </c>
      <c r="D17" s="22" t="str">
        <f>IFERROR(IFERROR(VLOOKUP(C17,SINAPI!$A:$D,2,FALSE),IFERROR(VLOOKUP(C17,SETOP!$A:$E,3,FALSE),IFERROR(VLOOKUP(C17,SETOP!$B:$E,2,FALSE),IFERROR(VLOOKUP(C17,SUDECAP!$A:$D,2,FALSE),IFERROR(VLOOKUP(C17,SICRO!$A:$D,2,FALSE),VLOOKUP(C17,CPUS!$B:$H,3,FALSE)))))),"")</f>
        <v>CONE PARA SINALIZAÇÃO/ISOLAMENTO DE ÁREAS, ALTURA 75CM, INCLUSIVE FORNECIMENTO E MOVIMENTAÇÃO</v>
      </c>
      <c r="E17" s="23" t="str">
        <f>IFERROR(IFERROR(VLOOKUP(C17,SINAPI!$A:$D,3,FALSE),IFERROR(VLOOKUP(C17,SETOP!$A:$E,4,FALSE),IFERROR(VLOOKUP(C17,SETOP!$B:$E,3,FALSE),IFERROR(VLOOKUP(C17,SUDECAP!$A:$D,3,FALSE),IFERROR(VLOOKUP(C17,SICRO!$A:$D,3,FALSE),VLOOKUP(C17,CPUS!$B:$H,4,FALSE)))))),"")</f>
        <v>UN</v>
      </c>
      <c r="F17" s="24">
        <v>150</v>
      </c>
      <c r="G17" s="25">
        <f>IFERROR(IFERROR(VLOOKUP(C17,SINAPI!$A:$D,4,FALSE),IFERROR(VLOOKUP(C17,SETOP!$A:$E,5,FALSE),IFERROR(VLOOKUP(C17,SETOP!$B:$E,4,FALSE),IFERROR(VLOOKUP(C17,SUDECAP!$A:$D,4,FALSE),IFERROR(VLOOKUP(C17,SICRO!$A:$D,4,FALSE),VLOOKUP(C17,CPUS!$B:$H,7,FALSE)))))),0)</f>
        <v>5.14</v>
      </c>
      <c r="H17" s="25">
        <f t="shared" si="3"/>
        <v>771</v>
      </c>
      <c r="I17" s="25">
        <f t="shared" si="4"/>
        <v>6.4</v>
      </c>
      <c r="J17" s="25">
        <f t="shared" si="5"/>
        <v>960</v>
      </c>
      <c r="K17" s="50"/>
    </row>
    <row r="18" spans="1:11" ht="30" customHeight="1" x14ac:dyDescent="0.25">
      <c r="A18" s="20" t="s">
        <v>31505</v>
      </c>
      <c r="B18" s="21" t="str">
        <f>IF(IFERROR(VLOOKUP(C18,SINAPI!$A:$D,1,FALSE),"")=C18,"SINAPI",IF(IFERROR(VLOOKUP(C18,SETOP!$A:$E,1,FALSE),"")=C18,"SETOP",IF(IFERROR(VLOOKUP(C18,SUDECAP!$A:$D,1,FALSE),"")=C18,"SUDECAP",IF(IFERROR(VLOOKUP(C18,SICRO!$A:$D,1,FALSE),"")=C18,"SICRO","COMPOSIÇÃO"))))</f>
        <v>SETOP</v>
      </c>
      <c r="C18" s="27" t="s">
        <v>4183</v>
      </c>
      <c r="D18" s="22" t="str">
        <f>IFERROR(IFERROR(VLOOKUP(C18,SINAPI!$A:$D,2,FALSE),IFERROR(VLOOKUP(C18,SETOP!$A:$E,3,FALSE),IFERROR(VLOOKUP(C18,SETOP!$B:$E,2,FALSE),IFERROR(VLOOKUP(C18,SUDECAP!$A:$D,2,FALSE),IFERROR(VLOOKUP(C18,SICRO!$A:$D,2,FALSE),VLOOKUP(C18,CPUS!$B:$H,3,FALSE)))))),"")</f>
        <v>PROTEÇÃO PARA TRANSEUNTE OU ISOLAMENTO DE ÁREA COM FITA ZEBRADA AMARELA, INCLUSIVE PONTALETE COM BASE DE APOIO EM CONCRETO MAGRO, ALTURA DE 150CM, FORNECIMENTO E MOVIMENTAÇÃO</v>
      </c>
      <c r="E18" s="23" t="str">
        <f>IFERROR(IFERROR(VLOOKUP(C18,SINAPI!$A:$D,3,FALSE),IFERROR(VLOOKUP(C18,SETOP!$A:$E,4,FALSE),IFERROR(VLOOKUP(C18,SETOP!$B:$E,3,FALSE),IFERROR(VLOOKUP(C18,SUDECAP!$A:$D,3,FALSE),IFERROR(VLOOKUP(C18,SICRO!$A:$D,3,FALSE),VLOOKUP(C18,CPUS!$B:$H,4,FALSE)))))),"")</f>
        <v>M</v>
      </c>
      <c r="F18" s="24">
        <v>1086.1400000000001</v>
      </c>
      <c r="G18" s="25">
        <f>IFERROR(IFERROR(VLOOKUP(C18,SINAPI!$A:$D,4,FALSE),IFERROR(VLOOKUP(C18,SETOP!$A:$E,5,FALSE),IFERROR(VLOOKUP(C18,SETOP!$B:$E,4,FALSE),IFERROR(VLOOKUP(C18,SUDECAP!$A:$D,4,FALSE),IFERROR(VLOOKUP(C18,SICRO!$A:$D,4,FALSE),VLOOKUP(C18,CPUS!$B:$H,7,FALSE)))))),0)</f>
        <v>10.83</v>
      </c>
      <c r="H18" s="25">
        <f t="shared" si="3"/>
        <v>11762.89</v>
      </c>
      <c r="I18" s="25">
        <f t="shared" si="4"/>
        <v>13.5</v>
      </c>
      <c r="J18" s="25">
        <f t="shared" si="5"/>
        <v>14662.89</v>
      </c>
      <c r="K18" s="50"/>
    </row>
    <row r="19" spans="1:11" ht="30" x14ac:dyDescent="0.25">
      <c r="A19" s="20" t="s">
        <v>31506</v>
      </c>
      <c r="B19" s="21" t="str">
        <f>IF(IFERROR(VLOOKUP(C19,SINAPI!$A:$D,1,FALSE),"")=C19,"SINAPI",IF(IFERROR(VLOOKUP(C19,SETOP!$A:$E,1,FALSE),"")=C19,"SETOP",IF(IFERROR(VLOOKUP(C19,SUDECAP!$A:$D,1,FALSE),"")=C19,"SUDECAP",IF(IFERROR(VLOOKUP(C19,SICRO!$A:$D,1,FALSE),"")=C19,"SICRO","COMPOSIÇÃO"))))</f>
        <v>SETOP</v>
      </c>
      <c r="C19" s="27" t="s">
        <v>4109</v>
      </c>
      <c r="D19" s="22" t="str">
        <f>IFERROR(IFERROR(VLOOKUP(C19,SINAPI!$A:$D,2,FALSE),IFERROR(VLOOKUP(C19,SETOP!$A:$E,3,FALSE),IFERROR(VLOOKUP(C19,SETOP!$B:$E,2,FALSE),IFERROR(VLOOKUP(C19,SUDECAP!$A:$D,2,FALSE),IFERROR(VLOOKUP(C19,SICRO!$A:$D,2,FALSE),VLOOKUP(C19,CPUS!$B:$H,3,FALSE)))))),"")</f>
        <v>LOCAÇÃO DE BANHEIRO QUÍMICO, DIMENSÃO (110X120X230)CM, LINHA PADRÃO, CONTENDO UMA (1) PIA/HIGIENIZADOR DE MÃOS, INCLUSIVE MANUTENÇÃO E MOBILIZAÇÃO/DESMOBILIZAÇÃO</v>
      </c>
      <c r="E19" s="23" t="str">
        <f>IFERROR(IFERROR(VLOOKUP(C19,SINAPI!$A:$D,3,FALSE),IFERROR(VLOOKUP(C19,SETOP!$A:$E,4,FALSE),IFERROR(VLOOKUP(C19,SETOP!$B:$E,3,FALSE),IFERROR(VLOOKUP(C19,SUDECAP!$A:$D,3,FALSE),IFERROR(VLOOKUP(C19,SICRO!$A:$D,3,FALSE),VLOOKUP(C19,CPUS!$B:$H,4,FALSE)))))),"")</f>
        <v>MÊS</v>
      </c>
      <c r="F19" s="24">
        <v>120</v>
      </c>
      <c r="G19" s="25">
        <f>IFERROR(IFERROR(VLOOKUP(C19,SINAPI!$A:$D,4,FALSE),IFERROR(VLOOKUP(C19,SETOP!$A:$E,5,FALSE),IFERROR(VLOOKUP(C19,SETOP!$B:$E,4,FALSE),IFERROR(VLOOKUP(C19,SUDECAP!$A:$D,4,FALSE),IFERROR(VLOOKUP(C19,SICRO!$A:$D,4,FALSE),VLOOKUP(C19,CPUS!$B:$H,7,FALSE)))))),0)</f>
        <v>843.01</v>
      </c>
      <c r="H19" s="25">
        <f t="shared" si="3"/>
        <v>101161.2</v>
      </c>
      <c r="I19" s="25">
        <f t="shared" si="4"/>
        <v>1050.98</v>
      </c>
      <c r="J19" s="25">
        <f t="shared" si="5"/>
        <v>126117.6</v>
      </c>
      <c r="K19" s="50"/>
    </row>
    <row r="20" spans="1:11" x14ac:dyDescent="0.25">
      <c r="A20" s="51">
        <v>3</v>
      </c>
      <c r="B20" s="52"/>
      <c r="C20" s="51" t="s">
        <v>61</v>
      </c>
      <c r="D20" s="53" t="s">
        <v>1876</v>
      </c>
      <c r="E20" s="52" t="s">
        <v>61</v>
      </c>
      <c r="F20" s="54"/>
      <c r="G20" s="52"/>
      <c r="H20" s="54"/>
      <c r="I20" s="52"/>
      <c r="J20" s="55">
        <f>SUM(J21:J22)</f>
        <v>45620.06</v>
      </c>
      <c r="K20" s="26"/>
    </row>
    <row r="21" spans="1:11" x14ac:dyDescent="0.25">
      <c r="A21" s="20" t="s">
        <v>30660</v>
      </c>
      <c r="B21" s="21" t="str">
        <f>IF(IFERROR(VLOOKUP(C21,SINAPI!$A:$D,1,FALSE),"")=C21,"SINAPI",IF(IFERROR(VLOOKUP(C21,SETOP!$A:$E,1,FALSE),"")=C21,"SETOP",IF(IFERROR(VLOOKUP(C21,SUDECAP!$A:$D,1,FALSE),"")=C21,"SUDECAP",IF(IFERROR(VLOOKUP(C21,SICRO!$A:$D,1,FALSE),"")=C21,"SICRO","COMPOSIÇÃO"))))</f>
        <v>COMPOSIÇÃO</v>
      </c>
      <c r="C21" s="27" t="s">
        <v>31376</v>
      </c>
      <c r="D21" s="22" t="s">
        <v>31378</v>
      </c>
      <c r="E21" s="23" t="s">
        <v>934</v>
      </c>
      <c r="F21" s="24">
        <v>1</v>
      </c>
      <c r="G21" s="25">
        <f>'MOB. E DESM.'!I32</f>
        <v>18296.333333333336</v>
      </c>
      <c r="H21" s="25">
        <f>TRUNC(F21*G21,2)</f>
        <v>18296.330000000002</v>
      </c>
      <c r="I21" s="25">
        <f>TRUNC(G21*(1+$H$3),2)</f>
        <v>22810.03</v>
      </c>
      <c r="J21" s="25">
        <f>TRUNC(I21*F21,2)</f>
        <v>22810.03</v>
      </c>
      <c r="K21" s="26"/>
    </row>
    <row r="22" spans="1:11" x14ac:dyDescent="0.25">
      <c r="A22" s="20" t="s">
        <v>30667</v>
      </c>
      <c r="B22" s="21" t="str">
        <f>IF(IFERROR(VLOOKUP(C22,SINAPI!$A:$D,1,FALSE),"")=C22,"SINAPI",IF(IFERROR(VLOOKUP(C22,SETOP!$A:$E,1,FALSE),"")=C22,"SETOP",IF(IFERROR(VLOOKUP(C22,SUDECAP!$A:$D,1,FALSE),"")=C22,"SUDECAP",IF(IFERROR(VLOOKUP(C22,SICRO!$A:$D,1,FALSE),"")=C22,"SICRO","COMPOSIÇÃO"))))</f>
        <v>COMPOSIÇÃO</v>
      </c>
      <c r="C22" s="27" t="s">
        <v>31377</v>
      </c>
      <c r="D22" s="22" t="s">
        <v>31379</v>
      </c>
      <c r="E22" s="23" t="s">
        <v>934</v>
      </c>
      <c r="F22" s="24">
        <v>1</v>
      </c>
      <c r="G22" s="25">
        <f>'MOB. E DESM.'!I32</f>
        <v>18296.333333333336</v>
      </c>
      <c r="H22" s="25">
        <f>TRUNC(F22*G22,2)</f>
        <v>18296.330000000002</v>
      </c>
      <c r="I22" s="25">
        <f>TRUNC(G22*(1+$H$3),2)</f>
        <v>22810.03</v>
      </c>
      <c r="J22" s="25">
        <f>TRUNC(I22*F22,2)</f>
        <v>22810.03</v>
      </c>
      <c r="K22" s="26"/>
    </row>
    <row r="23" spans="1:11" x14ac:dyDescent="0.25">
      <c r="A23" s="51">
        <v>4</v>
      </c>
      <c r="B23" s="52"/>
      <c r="C23" s="51"/>
      <c r="D23" s="53" t="s">
        <v>30412</v>
      </c>
      <c r="E23" s="52"/>
      <c r="F23" s="54"/>
      <c r="G23" s="52"/>
      <c r="H23" s="54"/>
      <c r="I23" s="52"/>
      <c r="J23" s="55">
        <f>SUM(J24:J50)</f>
        <v>19742697.670000002</v>
      </c>
      <c r="K23" s="26"/>
    </row>
    <row r="24" spans="1:11" ht="30" customHeight="1" x14ac:dyDescent="0.25">
      <c r="A24" s="20" t="s">
        <v>30999</v>
      </c>
      <c r="B24" s="21" t="str">
        <f>IF(IFERROR(VLOOKUP(C24,SINAPI!$A:$D,1,FALSE),"")=C24,"SINAPI",IF(IFERROR(VLOOKUP(C24,SETOP!$A:$E,1,FALSE),"")=C24,"SETOP",IF(IFERROR(VLOOKUP(C24,SUDECAP!$A:$D,1,FALSE),"")=C24,"SUDECAP",IF(IFERROR(VLOOKUP(C24,SICRO!$A:$D,1,FALSE),"")=C24,"SICRO","COMPOSIÇÃO"))))</f>
        <v>SETOP</v>
      </c>
      <c r="C24" s="27" t="s">
        <v>31923</v>
      </c>
      <c r="D24" s="22" t="str">
        <f>IFERROR(IFERROR(VLOOKUP(C24,SINAPI!$A:$D,2,FALSE),IFERROR(VLOOKUP(C24,SETOP!$A:$E,3,FALSE),IFERROR(VLOOKUP(C24,SETOP!$B:$E,2,FALSE),IFERROR(VLOOKUP(C24,SUDECAP!$A:$D,2,FALSE),IFERROR(VLOOKUP(C24,SICRO!$A:$D,2,FALSE),VLOOKUP(C24,CPUS!$B:$H,3,FALSE)))))),"")</f>
        <v>ESCAVAÇÃO, CARGA E TRANSPORTE DE MATERIAL DE 1ª CATEGORIA - EXECUTADO COM ESCAVADEIRA DE 1,40 M3 E CAMINHÃO BASCULANTE DE 12 M3 E COM CAMINHO DE SERVIÇO EM LEITO NATURAL - DMT DE      50 A    200 M</v>
      </c>
      <c r="E24" s="23" t="str">
        <f>IFERROR(IFERROR(VLOOKUP(C24,SINAPI!$A:$D,3,FALSE),IFERROR(VLOOKUP(C24,SETOP!$A:$E,4,FALSE),IFERROR(VLOOKUP(C24,SETOP!$B:$E,3,FALSE),IFERROR(VLOOKUP(C24,SUDECAP!$A:$D,3,FALSE),IFERROR(VLOOKUP(C24,SICRO!$A:$D,3,FALSE),VLOOKUP(C24,CPUS!$B:$H,4,FALSE)))))),"")</f>
        <v>M3</v>
      </c>
      <c r="F24" s="24">
        <v>132191.45000000001</v>
      </c>
      <c r="G24" s="25">
        <f>IFERROR(IFERROR(VLOOKUP(C24,SINAPI!$A:$D,4,FALSE),IFERROR(VLOOKUP(C24,SETOP!$A:$E,5,FALSE),IFERROR(VLOOKUP(C24,SETOP!$B:$E,4,FALSE),IFERROR(VLOOKUP(C24,SUDECAP!$A:$D,4,FALSE),IFERROR(VLOOKUP(C24,SICRO!$A:$D,4,FALSE),VLOOKUP(C24,CPUS!$B:$H,7,FALSE)))))),0)</f>
        <v>6.21</v>
      </c>
      <c r="H24" s="25">
        <f t="shared" ref="H24" si="6">TRUNC(F24*G24,2)</f>
        <v>820908.9</v>
      </c>
      <c r="I24" s="25">
        <f t="shared" ref="I24" si="7">TRUNC(G24*(1+$H$3),2)</f>
        <v>7.74</v>
      </c>
      <c r="J24" s="25">
        <f t="shared" ref="J24" si="8">TRUNC(I24*F24,2)</f>
        <v>1023161.82</v>
      </c>
      <c r="K24" s="26"/>
    </row>
    <row r="25" spans="1:11" ht="30" customHeight="1" x14ac:dyDescent="0.25">
      <c r="A25" s="20" t="s">
        <v>31000</v>
      </c>
      <c r="B25" s="21" t="str">
        <f>IF(IFERROR(VLOOKUP(C25,SINAPI!$A:$D,1,FALSE),"")=C25,"SINAPI",IF(IFERROR(VLOOKUP(C25,SETOP!$A:$E,1,FALSE),"")=C25,"SETOP",IF(IFERROR(VLOOKUP(C25,SUDECAP!$A:$D,1,FALSE),"")=C25,"SUDECAP",IF(IFERROR(VLOOKUP(C25,SICRO!$A:$D,1,FALSE),"")=C25,"SICRO","COMPOSIÇÃO"))))</f>
        <v>SETOP</v>
      </c>
      <c r="C25" s="27" t="s">
        <v>31925</v>
      </c>
      <c r="D25" s="22" t="str">
        <f>IFERROR(IFERROR(VLOOKUP(C25,SINAPI!$A:$D,2,FALSE),IFERROR(VLOOKUP(C25,SETOP!$A:$E,3,FALSE),IFERROR(VLOOKUP(C25,SETOP!$B:$E,2,FALSE),IFERROR(VLOOKUP(C25,SUDECAP!$A:$D,2,FALSE),IFERROR(VLOOKUP(C25,SICRO!$A:$D,2,FALSE),VLOOKUP(C25,CPUS!$B:$H,3,FALSE)))))),"")</f>
        <v>ESCAVAÇÃO, CARGA E TRANSPORTE DE MATERIAL DE 1ª CATEGORIA - EXECUTADO COM ESCAVADEIRA DE 1,40 M3 E CAMINHÃO BASCULANTE DE 12 M3 E COM CAMINHO DE SERVIÇO EM LEITO NATURAL - DMT DE    200 A    400 M</v>
      </c>
      <c r="E25" s="23" t="str">
        <f>IFERROR(IFERROR(VLOOKUP(C25,SINAPI!$A:$D,3,FALSE),IFERROR(VLOOKUP(C25,SETOP!$A:$E,4,FALSE),IFERROR(VLOOKUP(C25,SETOP!$B:$E,3,FALSE),IFERROR(VLOOKUP(C25,SUDECAP!$A:$D,3,FALSE),IFERROR(VLOOKUP(C25,SICRO!$A:$D,3,FALSE),VLOOKUP(C25,CPUS!$B:$H,4,FALSE)))))),"")</f>
        <v>M3</v>
      </c>
      <c r="F25" s="24">
        <v>250964.26</v>
      </c>
      <c r="G25" s="25">
        <f>IFERROR(IFERROR(VLOOKUP(C25,SINAPI!$A:$D,4,FALSE),IFERROR(VLOOKUP(C25,SETOP!$A:$E,5,FALSE),IFERROR(VLOOKUP(C25,SETOP!$B:$E,4,FALSE),IFERROR(VLOOKUP(C25,SUDECAP!$A:$D,4,FALSE),IFERROR(VLOOKUP(C25,SICRO!$A:$D,4,FALSE),VLOOKUP(C25,CPUS!$B:$H,7,FALSE)))))),0)</f>
        <v>6.68</v>
      </c>
      <c r="H25" s="25">
        <f t="shared" ref="H25:H50" si="9">TRUNC(F25*G25,2)</f>
        <v>1676441.25</v>
      </c>
      <c r="I25" s="25">
        <f t="shared" ref="I25:I50" si="10">TRUNC(G25*(1+$H$3),2)</f>
        <v>8.32</v>
      </c>
      <c r="J25" s="25">
        <f t="shared" ref="J25:J50" si="11">TRUNC(I25*F25,2)</f>
        <v>2088022.64</v>
      </c>
      <c r="K25" s="26"/>
    </row>
    <row r="26" spans="1:11" ht="30" customHeight="1" x14ac:dyDescent="0.25">
      <c r="A26" s="20" t="s">
        <v>31252</v>
      </c>
      <c r="B26" s="21" t="str">
        <f>IF(IFERROR(VLOOKUP(C26,SINAPI!$A:$D,1,FALSE),"")=C26,"SINAPI",IF(IFERROR(VLOOKUP(C26,SETOP!$A:$E,1,FALSE),"")=C26,"SETOP",IF(IFERROR(VLOOKUP(C26,SUDECAP!$A:$D,1,FALSE),"")=C26,"SUDECAP",IF(IFERROR(VLOOKUP(C26,SICRO!$A:$D,1,FALSE),"")=C26,"SICRO","COMPOSIÇÃO"))))</f>
        <v>SETOP</v>
      </c>
      <c r="C26" s="27" t="s">
        <v>31927</v>
      </c>
      <c r="D26" s="22" t="str">
        <f>IFERROR(IFERROR(VLOOKUP(C26,SINAPI!$A:$D,2,FALSE),IFERROR(VLOOKUP(C26,SETOP!$A:$E,3,FALSE),IFERROR(VLOOKUP(C26,SETOP!$B:$E,2,FALSE),IFERROR(VLOOKUP(C26,SUDECAP!$A:$D,2,FALSE),IFERROR(VLOOKUP(C26,SICRO!$A:$D,2,FALSE),VLOOKUP(C26,CPUS!$B:$H,3,FALSE)))))),"")</f>
        <v>ESCAVAÇÃO, CARGA E TRANSPORTE DE MATERIAL DE 1ª CATEGORIA - EXECUTADO COM ESCAVADEIRA DE 1,40 M3 E CAMINHÃO BASCULANTE DE 12 M3 E COM CAMINHO DE SERVIÇO EM LEITO NATURAL - DMT DE    400 A    600 M</v>
      </c>
      <c r="E26" s="23" t="str">
        <f>IFERROR(IFERROR(VLOOKUP(C26,SINAPI!$A:$D,3,FALSE),IFERROR(VLOOKUP(C26,SETOP!$A:$E,4,FALSE),IFERROR(VLOOKUP(C26,SETOP!$B:$E,3,FALSE),IFERROR(VLOOKUP(C26,SUDECAP!$A:$D,3,FALSE),IFERROR(VLOOKUP(C26,SICRO!$A:$D,3,FALSE),VLOOKUP(C26,CPUS!$B:$H,4,FALSE)))))),"")</f>
        <v>M3</v>
      </c>
      <c r="F26" s="24">
        <v>114543.82</v>
      </c>
      <c r="G26" s="25">
        <f>IFERROR(IFERROR(VLOOKUP(C26,SINAPI!$A:$D,4,FALSE),IFERROR(VLOOKUP(C26,SETOP!$A:$E,5,FALSE),IFERROR(VLOOKUP(C26,SETOP!$B:$E,4,FALSE),IFERROR(VLOOKUP(C26,SUDECAP!$A:$D,4,FALSE),IFERROR(VLOOKUP(C26,SICRO!$A:$D,4,FALSE),VLOOKUP(C26,CPUS!$B:$H,7,FALSE)))))),0)</f>
        <v>7.07</v>
      </c>
      <c r="H26" s="25">
        <f t="shared" si="9"/>
        <v>809824.8</v>
      </c>
      <c r="I26" s="25">
        <f t="shared" si="10"/>
        <v>8.81</v>
      </c>
      <c r="J26" s="25">
        <f t="shared" si="11"/>
        <v>1009131.05</v>
      </c>
      <c r="K26" s="26"/>
    </row>
    <row r="27" spans="1:11" ht="30" customHeight="1" x14ac:dyDescent="0.25">
      <c r="A27" s="20" t="s">
        <v>31253</v>
      </c>
      <c r="B27" s="21" t="str">
        <f>IF(IFERROR(VLOOKUP(C27,SINAPI!$A:$D,1,FALSE),"")=C27,"SINAPI",IF(IFERROR(VLOOKUP(C27,SETOP!$A:$E,1,FALSE),"")=C27,"SETOP",IF(IFERROR(VLOOKUP(C27,SUDECAP!$A:$D,1,FALSE),"")=C27,"SUDECAP",IF(IFERROR(VLOOKUP(C27,SICRO!$A:$D,1,FALSE),"")=C27,"SICRO","COMPOSIÇÃO"))))</f>
        <v>SETOP</v>
      </c>
      <c r="C27" s="27" t="s">
        <v>31929</v>
      </c>
      <c r="D27" s="22" t="str">
        <f>IFERROR(IFERROR(VLOOKUP(C27,SINAPI!$A:$D,2,FALSE),IFERROR(VLOOKUP(C27,SETOP!$A:$E,3,FALSE),IFERROR(VLOOKUP(C27,SETOP!$B:$E,2,FALSE),IFERROR(VLOOKUP(C27,SUDECAP!$A:$D,2,FALSE),IFERROR(VLOOKUP(C27,SICRO!$A:$D,2,FALSE),VLOOKUP(C27,CPUS!$B:$H,3,FALSE)))))),"")</f>
        <v>ESCAVAÇÃO, CARGA E TRANSPORTE DE MATERIAL DE 1ª CATEGORIA - EXECUTADO COM ESCAVADEIRA DE 1,40 M3 E CAMINHÃO BASCULANTE DE 12 M3 E COM CAMINHO DE SERVIÇO EM LEITO NATURAL - DMT DE    600 A    800 M</v>
      </c>
      <c r="E27" s="23" t="str">
        <f>IFERROR(IFERROR(VLOOKUP(C27,SINAPI!$A:$D,3,FALSE),IFERROR(VLOOKUP(C27,SETOP!$A:$E,4,FALSE),IFERROR(VLOOKUP(C27,SETOP!$B:$E,3,FALSE),IFERROR(VLOOKUP(C27,SUDECAP!$A:$D,3,FALSE),IFERROR(VLOOKUP(C27,SICRO!$A:$D,3,FALSE),VLOOKUP(C27,CPUS!$B:$H,4,FALSE)))))),"")</f>
        <v>M3</v>
      </c>
      <c r="F27" s="24">
        <v>92400.31</v>
      </c>
      <c r="G27" s="25">
        <f>IFERROR(IFERROR(VLOOKUP(C27,SINAPI!$A:$D,4,FALSE),IFERROR(VLOOKUP(C27,SETOP!$A:$E,5,FALSE),IFERROR(VLOOKUP(C27,SETOP!$B:$E,4,FALSE),IFERROR(VLOOKUP(C27,SUDECAP!$A:$D,4,FALSE),IFERROR(VLOOKUP(C27,SICRO!$A:$D,4,FALSE),VLOOKUP(C27,CPUS!$B:$H,7,FALSE)))))),0)</f>
        <v>7.88</v>
      </c>
      <c r="H27" s="25">
        <f t="shared" si="9"/>
        <v>728114.44</v>
      </c>
      <c r="I27" s="25">
        <f t="shared" si="10"/>
        <v>9.82</v>
      </c>
      <c r="J27" s="25">
        <f t="shared" si="11"/>
        <v>907371.04</v>
      </c>
      <c r="K27" s="26"/>
    </row>
    <row r="28" spans="1:11" ht="30" customHeight="1" x14ac:dyDescent="0.25">
      <c r="A28" s="20" t="s">
        <v>31254</v>
      </c>
      <c r="B28" s="21" t="str">
        <f>IF(IFERROR(VLOOKUP(C28,SINAPI!$A:$D,1,FALSE),"")=C28,"SINAPI",IF(IFERROR(VLOOKUP(C28,SETOP!$A:$E,1,FALSE),"")=C28,"SETOP",IF(IFERROR(VLOOKUP(C28,SUDECAP!$A:$D,1,FALSE),"")=C28,"SUDECAP",IF(IFERROR(VLOOKUP(C28,SICRO!$A:$D,1,FALSE),"")=C28,"SICRO","COMPOSIÇÃO"))))</f>
        <v>SETOP</v>
      </c>
      <c r="C28" s="27" t="s">
        <v>31931</v>
      </c>
      <c r="D28" s="22" t="str">
        <f>IFERROR(IFERROR(VLOOKUP(C28,SINAPI!$A:$D,2,FALSE),IFERROR(VLOOKUP(C28,SETOP!$A:$E,3,FALSE),IFERROR(VLOOKUP(C28,SETOP!$B:$E,2,FALSE),IFERROR(VLOOKUP(C28,SUDECAP!$A:$D,2,FALSE),IFERROR(VLOOKUP(C28,SICRO!$A:$D,2,FALSE),VLOOKUP(C28,CPUS!$B:$H,3,FALSE)))))),"")</f>
        <v>ESCAVAÇÃO, CARGA E TRANSPORTE DE MATERIAL DE 1ª CATEGORIA - EXECUTADO COM ESCAVADEIRA DE 1,40 M3 E CAMINHÃO BASCULANTE DE 12 M3 E COM CAMINHO DE SERVIÇO EM LEITO NATURAL - DMT DE    800 A 1.000 M</v>
      </c>
      <c r="E28" s="23" t="str">
        <f>IFERROR(IFERROR(VLOOKUP(C28,SINAPI!$A:$D,3,FALSE),IFERROR(VLOOKUP(C28,SETOP!$A:$E,4,FALSE),IFERROR(VLOOKUP(C28,SETOP!$B:$E,3,FALSE),IFERROR(VLOOKUP(C28,SUDECAP!$A:$D,3,FALSE),IFERROR(VLOOKUP(C28,SICRO!$A:$D,3,FALSE),VLOOKUP(C28,CPUS!$B:$H,4,FALSE)))))),"")</f>
        <v>M3</v>
      </c>
      <c r="F28" s="24">
        <v>80928.78</v>
      </c>
      <c r="G28" s="25">
        <f>IFERROR(IFERROR(VLOOKUP(C28,SINAPI!$A:$D,4,FALSE),IFERROR(VLOOKUP(C28,SETOP!$A:$E,5,FALSE),IFERROR(VLOOKUP(C28,SETOP!$B:$E,4,FALSE),IFERROR(VLOOKUP(C28,SUDECAP!$A:$D,4,FALSE),IFERROR(VLOOKUP(C28,SICRO!$A:$D,4,FALSE),VLOOKUP(C28,CPUS!$B:$H,7,FALSE)))))),0)</f>
        <v>8.17</v>
      </c>
      <c r="H28" s="25">
        <f t="shared" si="9"/>
        <v>661188.13</v>
      </c>
      <c r="I28" s="25">
        <f t="shared" si="10"/>
        <v>10.18</v>
      </c>
      <c r="J28" s="25">
        <f t="shared" si="11"/>
        <v>823854.98</v>
      </c>
      <c r="K28" s="26"/>
    </row>
    <row r="29" spans="1:11" ht="30" customHeight="1" x14ac:dyDescent="0.25">
      <c r="A29" s="20" t="s">
        <v>31255</v>
      </c>
      <c r="B29" s="21" t="str">
        <f>IF(IFERROR(VLOOKUP(C29,SINAPI!$A:$D,1,FALSE),"")=C29,"SINAPI",IF(IFERROR(VLOOKUP(C29,SETOP!$A:$E,1,FALSE),"")=C29,"SETOP",IF(IFERROR(VLOOKUP(C29,SUDECAP!$A:$D,1,FALSE),"")=C29,"SUDECAP",IF(IFERROR(VLOOKUP(C29,SICRO!$A:$D,1,FALSE),"")=C29,"SICRO","COMPOSIÇÃO"))))</f>
        <v>SETOP</v>
      </c>
      <c r="C29" s="27" t="s">
        <v>31933</v>
      </c>
      <c r="D29" s="22" t="str">
        <f>IFERROR(IFERROR(VLOOKUP(C29,SINAPI!$A:$D,2,FALSE),IFERROR(VLOOKUP(C29,SETOP!$A:$E,3,FALSE),IFERROR(VLOOKUP(C29,SETOP!$B:$E,2,FALSE),IFERROR(VLOOKUP(C29,SUDECAP!$A:$D,2,FALSE),IFERROR(VLOOKUP(C29,SICRO!$A:$D,2,FALSE),VLOOKUP(C29,CPUS!$B:$H,3,FALSE)))))),"")</f>
        <v>ESCAVAÇÃO, CARGA E TRANSPORTE DE MATERIAL DE 1ª CATEGORIA - EXECUTADO COM ESCAVADEIRA DE 1,40 M3 E CAMINHÃO BASCULANTE DE 12 M3 E COM CAMINHO DE SERVIÇO EM LEITO NATURAL - DMT DE 1.000 A 1.200 M</v>
      </c>
      <c r="E29" s="23" t="str">
        <f>IFERROR(IFERROR(VLOOKUP(C29,SINAPI!$A:$D,3,FALSE),IFERROR(VLOOKUP(C29,SETOP!$A:$E,4,FALSE),IFERROR(VLOOKUP(C29,SETOP!$B:$E,3,FALSE),IFERROR(VLOOKUP(C29,SUDECAP!$A:$D,3,FALSE),IFERROR(VLOOKUP(C29,SICRO!$A:$D,3,FALSE),VLOOKUP(C29,CPUS!$B:$H,4,FALSE)))))),"")</f>
        <v>M3</v>
      </c>
      <c r="F29" s="24">
        <v>40003.4</v>
      </c>
      <c r="G29" s="25">
        <f>IFERROR(IFERROR(VLOOKUP(C29,SINAPI!$A:$D,4,FALSE),IFERROR(VLOOKUP(C29,SETOP!$A:$E,5,FALSE),IFERROR(VLOOKUP(C29,SETOP!$B:$E,4,FALSE),IFERROR(VLOOKUP(C29,SUDECAP!$A:$D,4,FALSE),IFERROR(VLOOKUP(C29,SICRO!$A:$D,4,FALSE),VLOOKUP(C29,CPUS!$B:$H,7,FALSE)))))),0)</f>
        <v>8.4600000000000009</v>
      </c>
      <c r="H29" s="25">
        <f t="shared" si="9"/>
        <v>338428.76</v>
      </c>
      <c r="I29" s="25">
        <f t="shared" si="10"/>
        <v>10.54</v>
      </c>
      <c r="J29" s="25">
        <f t="shared" si="11"/>
        <v>421635.83</v>
      </c>
      <c r="K29" s="26"/>
    </row>
    <row r="30" spans="1:11" ht="30" customHeight="1" x14ac:dyDescent="0.25">
      <c r="A30" s="20" t="s">
        <v>31256</v>
      </c>
      <c r="B30" s="21" t="str">
        <f>IF(IFERROR(VLOOKUP(C30,SINAPI!$A:$D,1,FALSE),"")=C30,"SINAPI",IF(IFERROR(VLOOKUP(C30,SETOP!$A:$E,1,FALSE),"")=C30,"SETOP",IF(IFERROR(VLOOKUP(C30,SUDECAP!$A:$D,1,FALSE),"")=C30,"SUDECAP",IF(IFERROR(VLOOKUP(C30,SICRO!$A:$D,1,FALSE),"")=C30,"SICRO","COMPOSIÇÃO"))))</f>
        <v>SETOP</v>
      </c>
      <c r="C30" s="27" t="s">
        <v>31935</v>
      </c>
      <c r="D30" s="22" t="str">
        <f>IFERROR(IFERROR(VLOOKUP(C30,SINAPI!$A:$D,2,FALSE),IFERROR(VLOOKUP(C30,SETOP!$A:$E,3,FALSE),IFERROR(VLOOKUP(C30,SETOP!$B:$E,2,FALSE),IFERROR(VLOOKUP(C30,SUDECAP!$A:$D,2,FALSE),IFERROR(VLOOKUP(C30,SICRO!$A:$D,2,FALSE),VLOOKUP(C30,CPUS!$B:$H,3,FALSE)))))),"")</f>
        <v>ESCAVAÇÃO, CARGA E TRANSPORTE DE MATERIAL DE 1ª CATEGORIA - EXECUTADO COM ESCAVADEIRA DE 1,40 M3 E CAMINHÃO BASCULANTE DE 12 M3 E COM CAMINHO DE SERVIÇO EM LEITO NATURAL - DMT DE 1.200 A 1.400 M</v>
      </c>
      <c r="E30" s="23" t="str">
        <f>IFERROR(IFERROR(VLOOKUP(C30,SINAPI!$A:$D,3,FALSE),IFERROR(VLOOKUP(C30,SETOP!$A:$E,4,FALSE),IFERROR(VLOOKUP(C30,SETOP!$B:$E,3,FALSE),IFERROR(VLOOKUP(C30,SUDECAP!$A:$D,3,FALSE),IFERROR(VLOOKUP(C30,SICRO!$A:$D,3,FALSE),VLOOKUP(C30,CPUS!$B:$H,4,FALSE)))))),"")</f>
        <v>M3</v>
      </c>
      <c r="F30" s="24">
        <v>37126.99</v>
      </c>
      <c r="G30" s="25">
        <f>IFERROR(IFERROR(VLOOKUP(C30,SINAPI!$A:$D,4,FALSE),IFERROR(VLOOKUP(C30,SETOP!$A:$E,5,FALSE),IFERROR(VLOOKUP(C30,SETOP!$B:$E,4,FALSE),IFERROR(VLOOKUP(C30,SUDECAP!$A:$D,4,FALSE),IFERROR(VLOOKUP(C30,SICRO!$A:$D,4,FALSE),VLOOKUP(C30,CPUS!$B:$H,7,FALSE)))))),0)</f>
        <v>9.2100000000000009</v>
      </c>
      <c r="H30" s="25">
        <f t="shared" si="9"/>
        <v>341939.57</v>
      </c>
      <c r="I30" s="25">
        <f t="shared" si="10"/>
        <v>11.48</v>
      </c>
      <c r="J30" s="25">
        <f t="shared" si="11"/>
        <v>426217.84</v>
      </c>
      <c r="K30" s="26"/>
    </row>
    <row r="31" spans="1:11" ht="30" customHeight="1" x14ac:dyDescent="0.25">
      <c r="A31" s="20" t="s">
        <v>31257</v>
      </c>
      <c r="B31" s="21" t="str">
        <f>IF(IFERROR(VLOOKUP(C31,SINAPI!$A:$D,1,FALSE),"")=C31,"SINAPI",IF(IFERROR(VLOOKUP(C31,SETOP!$A:$E,1,FALSE),"")=C31,"SETOP",IF(IFERROR(VLOOKUP(C31,SUDECAP!$A:$D,1,FALSE),"")=C31,"SUDECAP",IF(IFERROR(VLOOKUP(C31,SICRO!$A:$D,1,FALSE),"")=C31,"SICRO","COMPOSIÇÃO"))))</f>
        <v>SETOP</v>
      </c>
      <c r="C31" s="27" t="s">
        <v>31941</v>
      </c>
      <c r="D31" s="22" t="str">
        <f>IFERROR(IFERROR(VLOOKUP(C31,SINAPI!$A:$D,2,FALSE),IFERROR(VLOOKUP(C31,SETOP!$A:$E,3,FALSE),IFERROR(VLOOKUP(C31,SETOP!$B:$E,2,FALSE),IFERROR(VLOOKUP(C31,SUDECAP!$A:$D,2,FALSE),IFERROR(VLOOKUP(C31,SICRO!$A:$D,2,FALSE),VLOOKUP(C31,CPUS!$B:$H,3,FALSE)))))),"")</f>
        <v>ESCAVAÇÃO, CARGA E TRANSPORTE DE MATERIAL DE 1ª CATEGORIA - EXECUTADO COM ESCAVADEIRA DE 1,40 M3 E CAMINHÃO BASCULANTE DE 12 M3 E COM CAMINHO DE SERVIÇO EM LEITO NATURAL - DMT DE 1.800 A 2.000 M</v>
      </c>
      <c r="E31" s="23" t="str">
        <f>IFERROR(IFERROR(VLOOKUP(C31,SINAPI!$A:$D,3,FALSE),IFERROR(VLOOKUP(C31,SETOP!$A:$E,4,FALSE),IFERROR(VLOOKUP(C31,SETOP!$B:$E,3,FALSE),IFERROR(VLOOKUP(C31,SUDECAP!$A:$D,3,FALSE),IFERROR(VLOOKUP(C31,SICRO!$A:$D,3,FALSE),VLOOKUP(C31,CPUS!$B:$H,4,FALSE)))))),"")</f>
        <v>M3</v>
      </c>
      <c r="F31" s="24">
        <v>12319.709000000001</v>
      </c>
      <c r="G31" s="25">
        <f>IFERROR(IFERROR(VLOOKUP(C31,SINAPI!$A:$D,4,FALSE),IFERROR(VLOOKUP(C31,SETOP!$A:$E,5,FALSE),IFERROR(VLOOKUP(C31,SETOP!$B:$E,4,FALSE),IFERROR(VLOOKUP(C31,SUDECAP!$A:$D,4,FALSE),IFERROR(VLOOKUP(C31,SICRO!$A:$D,4,FALSE),VLOOKUP(C31,CPUS!$B:$H,7,FALSE)))))),0)</f>
        <v>10.5</v>
      </c>
      <c r="H31" s="25">
        <f t="shared" si="9"/>
        <v>129356.94</v>
      </c>
      <c r="I31" s="25">
        <f t="shared" si="10"/>
        <v>13.09</v>
      </c>
      <c r="J31" s="25">
        <f t="shared" si="11"/>
        <v>161264.99</v>
      </c>
      <c r="K31" s="26"/>
    </row>
    <row r="32" spans="1:11" ht="30" customHeight="1" x14ac:dyDescent="0.25">
      <c r="A32" s="20" t="s">
        <v>31258</v>
      </c>
      <c r="B32" s="21" t="str">
        <f>IF(IFERROR(VLOOKUP(C32,SINAPI!$A:$D,1,FALSE),"")=C32,"SINAPI",IF(IFERROR(VLOOKUP(C32,SETOP!$A:$E,1,FALSE),"")=C32,"SETOP",IF(IFERROR(VLOOKUP(C32,SUDECAP!$A:$D,1,FALSE),"")=C32,"SUDECAP",IF(IFERROR(VLOOKUP(C32,SICRO!$A:$D,1,FALSE),"")=C32,"SICRO","COMPOSIÇÃO"))))</f>
        <v>SETOP</v>
      </c>
      <c r="C32" s="27" t="s">
        <v>31943</v>
      </c>
      <c r="D32" s="22" t="str">
        <f>IFERROR(IFERROR(VLOOKUP(C32,SINAPI!$A:$D,2,FALSE),IFERROR(VLOOKUP(C32,SETOP!$A:$E,3,FALSE),IFERROR(VLOOKUP(C32,SETOP!$B:$E,2,FALSE),IFERROR(VLOOKUP(C32,SUDECAP!$A:$D,2,FALSE),IFERROR(VLOOKUP(C32,SICRO!$A:$D,2,FALSE),VLOOKUP(C32,CPUS!$B:$H,3,FALSE)))))),"")</f>
        <v>ESCAVAÇÃO, CARGA E TRANSPORTE DE MATERIAL DE 1ª CATEGORIA - EXECUTADO COM ESCAVADEIRA DE 1,40 M3 E CAMINHÃO BASCULANTE DE 12 M3 E COM CAMINHO DE SERVIÇO EM LEITO NATURAL - DMT DE 2.000 A 2.500 M</v>
      </c>
      <c r="E32" s="23" t="str">
        <f>IFERROR(IFERROR(VLOOKUP(C32,SINAPI!$A:$D,3,FALSE),IFERROR(VLOOKUP(C32,SETOP!$A:$E,4,FALSE),IFERROR(VLOOKUP(C32,SETOP!$B:$E,3,FALSE),IFERROR(VLOOKUP(C32,SUDECAP!$A:$D,3,FALSE),IFERROR(VLOOKUP(C32,SICRO!$A:$D,3,FALSE),VLOOKUP(C32,CPUS!$B:$H,4,FALSE)))))),"")</f>
        <v>M3</v>
      </c>
      <c r="F32" s="24">
        <v>52.9</v>
      </c>
      <c r="G32" s="25">
        <f>IFERROR(IFERROR(VLOOKUP(C32,SINAPI!$A:$D,4,FALSE),IFERROR(VLOOKUP(C32,SETOP!$A:$E,5,FALSE),IFERROR(VLOOKUP(C32,SETOP!$B:$E,4,FALSE),IFERROR(VLOOKUP(C32,SUDECAP!$A:$D,4,FALSE),IFERROR(VLOOKUP(C32,SICRO!$A:$D,4,FALSE),VLOOKUP(C32,CPUS!$B:$H,7,FALSE)))))),0)</f>
        <v>11.04</v>
      </c>
      <c r="H32" s="25">
        <f t="shared" si="9"/>
        <v>584.01</v>
      </c>
      <c r="I32" s="25">
        <f t="shared" si="10"/>
        <v>13.76</v>
      </c>
      <c r="J32" s="25">
        <f t="shared" si="11"/>
        <v>727.9</v>
      </c>
      <c r="K32" s="26"/>
    </row>
    <row r="33" spans="1:11" ht="30" customHeight="1" x14ac:dyDescent="0.25">
      <c r="A33" s="20" t="s">
        <v>31259</v>
      </c>
      <c r="B33" s="21" t="str">
        <f>IF(IFERROR(VLOOKUP(C33,SINAPI!$A:$D,1,FALSE),"")=C33,"SINAPI",IF(IFERROR(VLOOKUP(C33,SETOP!$A:$E,1,FALSE),"")=C33,"SETOP",IF(IFERROR(VLOOKUP(C33,SUDECAP!$A:$D,1,FALSE),"")=C33,"SUDECAP",IF(IFERROR(VLOOKUP(C33,SICRO!$A:$D,1,FALSE),"")=C33,"SICRO","COMPOSIÇÃO"))))</f>
        <v>SETOP</v>
      </c>
      <c r="C33" s="27" t="s">
        <v>31945</v>
      </c>
      <c r="D33" s="22" t="str">
        <f>IFERROR(IFERROR(VLOOKUP(C33,SINAPI!$A:$D,2,FALSE),IFERROR(VLOOKUP(C33,SETOP!$A:$E,3,FALSE),IFERROR(VLOOKUP(C33,SETOP!$B:$E,2,FALSE),IFERROR(VLOOKUP(C33,SUDECAP!$A:$D,2,FALSE),IFERROR(VLOOKUP(C33,SICRO!$A:$D,2,FALSE),VLOOKUP(C33,CPUS!$B:$H,3,FALSE)))))),"")</f>
        <v>ESCAVAÇÃO, CARGA E TRANSPORTE DE MATERIAL DE 1ª CATEGORIA - EXECUTADO COM ESCAVADEIRA DE 1,40 M3 E CAMINHÃO BASCULANTE DE 12 M3 E COM CAMINHO DE SERVIÇO EM LEITO NATURAL - DMT DE 2.500 A 3.000 M</v>
      </c>
      <c r="E33" s="23" t="str">
        <f>IFERROR(IFERROR(VLOOKUP(C33,SINAPI!$A:$D,3,FALSE),IFERROR(VLOOKUP(C33,SETOP!$A:$E,4,FALSE),IFERROR(VLOOKUP(C33,SETOP!$B:$E,3,FALSE),IFERROR(VLOOKUP(C33,SUDECAP!$A:$D,3,FALSE),IFERROR(VLOOKUP(C33,SICRO!$A:$D,3,FALSE),VLOOKUP(C33,CPUS!$B:$H,4,FALSE)))))),"")</f>
        <v>M3</v>
      </c>
      <c r="F33" s="24">
        <v>16936.78</v>
      </c>
      <c r="G33" s="25">
        <f>IFERROR(IFERROR(VLOOKUP(C33,SINAPI!$A:$D,4,FALSE),IFERROR(VLOOKUP(C33,SETOP!$A:$E,5,FALSE),IFERROR(VLOOKUP(C33,SETOP!$B:$E,4,FALSE),IFERROR(VLOOKUP(C33,SUDECAP!$A:$D,4,FALSE),IFERROR(VLOOKUP(C33,SICRO!$A:$D,4,FALSE),VLOOKUP(C33,CPUS!$B:$H,7,FALSE)))))),0)</f>
        <v>12.25</v>
      </c>
      <c r="H33" s="25">
        <f t="shared" si="9"/>
        <v>207475.55</v>
      </c>
      <c r="I33" s="25">
        <f t="shared" si="10"/>
        <v>15.27</v>
      </c>
      <c r="J33" s="25">
        <f t="shared" si="11"/>
        <v>258624.63</v>
      </c>
      <c r="K33" s="26"/>
    </row>
    <row r="34" spans="1:11" ht="30" customHeight="1" x14ac:dyDescent="0.25">
      <c r="A34" s="20" t="s">
        <v>31260</v>
      </c>
      <c r="B34" s="21" t="str">
        <f>IF(IFERROR(VLOOKUP(C34,SINAPI!$A:$D,1,FALSE),"")=C34,"SINAPI",IF(IFERROR(VLOOKUP(C34,SETOP!$A:$E,1,FALSE),"")=C34,"SETOP",IF(IFERROR(VLOOKUP(C34,SUDECAP!$A:$D,1,FALSE),"")=C34,"SUDECAP",IF(IFERROR(VLOOKUP(C34,SICRO!$A:$D,1,FALSE),"")=C34,"SICRO","COMPOSIÇÃO"))))</f>
        <v>SETOP</v>
      </c>
      <c r="C34" s="27" t="s">
        <v>32001</v>
      </c>
      <c r="D34" s="22" t="str">
        <f>IFERROR(IFERROR(VLOOKUP(C34,SINAPI!$A:$D,2,FALSE),IFERROR(VLOOKUP(C34,SETOP!$A:$E,3,FALSE),IFERROR(VLOOKUP(C34,SETOP!$B:$E,2,FALSE),IFERROR(VLOOKUP(C34,SUDECAP!$A:$D,2,FALSE),IFERROR(VLOOKUP(C34,SICRO!$A:$D,2,FALSE),VLOOKUP(C34,CPUS!$B:$H,3,FALSE)))))),"")</f>
        <v>ESCAVAÇÃO, CARGA E TRANSPORTE DE MATERIAL DE 2ª CATEGORIA - EXECUTADO COM ESCAVADEIRA DE 1,40 M3 E CAMINHÃO BASCULANTE DE 12 M3 E COM CAMINHO DE SERVIÇO EM LEITO NATURAL - DMT DE      50 A    200 M</v>
      </c>
      <c r="E34" s="23" t="str">
        <f>IFERROR(IFERROR(VLOOKUP(C34,SINAPI!$A:$D,3,FALSE),IFERROR(VLOOKUP(C34,SETOP!$A:$E,4,FALSE),IFERROR(VLOOKUP(C34,SETOP!$B:$E,3,FALSE),IFERROR(VLOOKUP(C34,SUDECAP!$A:$D,3,FALSE),IFERROR(VLOOKUP(C34,SICRO!$A:$D,3,FALSE),VLOOKUP(C34,CPUS!$B:$H,4,FALSE)))))),"")</f>
        <v>M3</v>
      </c>
      <c r="F34" s="24">
        <v>1832.28</v>
      </c>
      <c r="G34" s="25">
        <f>IFERROR(IFERROR(VLOOKUP(C34,SINAPI!$A:$D,4,FALSE),IFERROR(VLOOKUP(C34,SETOP!$A:$E,5,FALSE),IFERROR(VLOOKUP(C34,SETOP!$B:$E,4,FALSE),IFERROR(VLOOKUP(C34,SUDECAP!$A:$D,4,FALSE),IFERROR(VLOOKUP(C34,SICRO!$A:$D,4,FALSE),VLOOKUP(C34,CPUS!$B:$H,7,FALSE)))))),0)</f>
        <v>8.68</v>
      </c>
      <c r="H34" s="25">
        <f t="shared" si="9"/>
        <v>15904.19</v>
      </c>
      <c r="I34" s="25">
        <f t="shared" si="10"/>
        <v>10.82</v>
      </c>
      <c r="J34" s="25">
        <f t="shared" si="11"/>
        <v>19825.259999999998</v>
      </c>
      <c r="K34" s="26"/>
    </row>
    <row r="35" spans="1:11" ht="30" customHeight="1" x14ac:dyDescent="0.25">
      <c r="A35" s="20" t="s">
        <v>31261</v>
      </c>
      <c r="B35" s="21" t="str">
        <f>IF(IFERROR(VLOOKUP(C35,SINAPI!$A:$D,1,FALSE),"")=C35,"SINAPI",IF(IFERROR(VLOOKUP(C35,SETOP!$A:$E,1,FALSE),"")=C35,"SETOP",IF(IFERROR(VLOOKUP(C35,SUDECAP!$A:$D,1,FALSE),"")=C35,"SUDECAP",IF(IFERROR(VLOOKUP(C35,SICRO!$A:$D,1,FALSE),"")=C35,"SICRO","COMPOSIÇÃO"))))</f>
        <v>SETOP</v>
      </c>
      <c r="C35" s="27" t="s">
        <v>32003</v>
      </c>
      <c r="D35" s="22" t="str">
        <f>IFERROR(IFERROR(VLOOKUP(C35,SINAPI!$A:$D,2,FALSE),IFERROR(VLOOKUP(C35,SETOP!$A:$E,3,FALSE),IFERROR(VLOOKUP(C35,SETOP!$B:$E,2,FALSE),IFERROR(VLOOKUP(C35,SUDECAP!$A:$D,2,FALSE),IFERROR(VLOOKUP(C35,SICRO!$A:$D,2,FALSE),VLOOKUP(C35,CPUS!$B:$H,3,FALSE)))))),"")</f>
        <v>ESCAVAÇÃO, CARGA E TRANSPORTE DE MATERIAL DE 2ª CATEGORIA - EXECUTADO COM ESCAVADEIRA DE 1,40 M3 E CAMINHÃO BASCULANTE DE 12 M3 E COM CAMINHO DE SERVIÇO EM LEITO NATURAL - DMT DE    200 A    400 M</v>
      </c>
      <c r="E35" s="23" t="str">
        <f>IFERROR(IFERROR(VLOOKUP(C35,SINAPI!$A:$D,3,FALSE),IFERROR(VLOOKUP(C35,SETOP!$A:$E,4,FALSE),IFERROR(VLOOKUP(C35,SETOP!$B:$E,3,FALSE),IFERROR(VLOOKUP(C35,SUDECAP!$A:$D,3,FALSE),IFERROR(VLOOKUP(C35,SICRO!$A:$D,3,FALSE),VLOOKUP(C35,CPUS!$B:$H,4,FALSE)))))),"")</f>
        <v>M3</v>
      </c>
      <c r="F35" s="24">
        <v>5153.6000000000004</v>
      </c>
      <c r="G35" s="25">
        <f>IFERROR(IFERROR(VLOOKUP(C35,SINAPI!$A:$D,4,FALSE),IFERROR(VLOOKUP(C35,SETOP!$A:$E,5,FALSE),IFERROR(VLOOKUP(C35,SETOP!$B:$E,4,FALSE),IFERROR(VLOOKUP(C35,SUDECAP!$A:$D,4,FALSE),IFERROR(VLOOKUP(C35,SICRO!$A:$D,4,FALSE),VLOOKUP(C35,CPUS!$B:$H,7,FALSE)))))),0)</f>
        <v>9.24</v>
      </c>
      <c r="H35" s="25">
        <f t="shared" si="9"/>
        <v>47619.26</v>
      </c>
      <c r="I35" s="25">
        <f t="shared" si="10"/>
        <v>11.51</v>
      </c>
      <c r="J35" s="25">
        <f t="shared" si="11"/>
        <v>59317.93</v>
      </c>
      <c r="K35" s="26"/>
    </row>
    <row r="36" spans="1:11" ht="30" customHeight="1" x14ac:dyDescent="0.25">
      <c r="A36" s="20" t="s">
        <v>31262</v>
      </c>
      <c r="B36" s="21" t="str">
        <f>IF(IFERROR(VLOOKUP(C36,SINAPI!$A:$D,1,FALSE),"")=C36,"SINAPI",IF(IFERROR(VLOOKUP(C36,SETOP!$A:$E,1,FALSE),"")=C36,"SETOP",IF(IFERROR(VLOOKUP(C36,SUDECAP!$A:$D,1,FALSE),"")=C36,"SUDECAP",IF(IFERROR(VLOOKUP(C36,SICRO!$A:$D,1,FALSE),"")=C36,"SICRO","COMPOSIÇÃO"))))</f>
        <v>SETOP</v>
      </c>
      <c r="C36" s="27" t="s">
        <v>32005</v>
      </c>
      <c r="D36" s="22" t="str">
        <f>IFERROR(IFERROR(VLOOKUP(C36,SINAPI!$A:$D,2,FALSE),IFERROR(VLOOKUP(C36,SETOP!$A:$E,3,FALSE),IFERROR(VLOOKUP(C36,SETOP!$B:$E,2,FALSE),IFERROR(VLOOKUP(C36,SUDECAP!$A:$D,2,FALSE),IFERROR(VLOOKUP(C36,SICRO!$A:$D,2,FALSE),VLOOKUP(C36,CPUS!$B:$H,3,FALSE)))))),"")</f>
        <v>ESCAVAÇÃO, CARGA E TRANSPORTE DE MATERIAL DE 2ª CATEGORIA - EXECUTADO COM ESCAVADEIRA DE 1,40 M3 E CAMINHÃO BASCULANTE DE 12 M3 E COM CAMINHO DE SERVIÇO EM LEITO NATURAL - DMT DE    400 A    600 M</v>
      </c>
      <c r="E36" s="23" t="str">
        <f>IFERROR(IFERROR(VLOOKUP(C36,SINAPI!$A:$D,3,FALSE),IFERROR(VLOOKUP(C36,SETOP!$A:$E,4,FALSE),IFERROR(VLOOKUP(C36,SETOP!$B:$E,3,FALSE),IFERROR(VLOOKUP(C36,SUDECAP!$A:$D,3,FALSE),IFERROR(VLOOKUP(C36,SICRO!$A:$D,3,FALSE),VLOOKUP(C36,CPUS!$B:$H,4,FALSE)))))),"")</f>
        <v>M3</v>
      </c>
      <c r="F36" s="24">
        <v>9069.56</v>
      </c>
      <c r="G36" s="25">
        <f>IFERROR(IFERROR(VLOOKUP(C36,SINAPI!$A:$D,4,FALSE),IFERROR(VLOOKUP(C36,SETOP!$A:$E,5,FALSE),IFERROR(VLOOKUP(C36,SETOP!$B:$E,4,FALSE),IFERROR(VLOOKUP(C36,SUDECAP!$A:$D,4,FALSE),IFERROR(VLOOKUP(C36,SICRO!$A:$D,4,FALSE),VLOOKUP(C36,CPUS!$B:$H,7,FALSE)))))),0)</f>
        <v>9.64</v>
      </c>
      <c r="H36" s="25">
        <f t="shared" si="9"/>
        <v>87430.55</v>
      </c>
      <c r="I36" s="25">
        <f t="shared" si="10"/>
        <v>12.01</v>
      </c>
      <c r="J36" s="25">
        <f t="shared" si="11"/>
        <v>108925.41</v>
      </c>
      <c r="K36" s="26"/>
    </row>
    <row r="37" spans="1:11" ht="30" customHeight="1" x14ac:dyDescent="0.25">
      <c r="A37" s="20" t="s">
        <v>31263</v>
      </c>
      <c r="B37" s="21" t="str">
        <f>IF(IFERROR(VLOOKUP(C37,SINAPI!$A:$D,1,FALSE),"")=C37,"SINAPI",IF(IFERROR(VLOOKUP(C37,SETOP!$A:$E,1,FALSE),"")=C37,"SETOP",IF(IFERROR(VLOOKUP(C37,SUDECAP!$A:$D,1,FALSE),"")=C37,"SUDECAP",IF(IFERROR(VLOOKUP(C37,SICRO!$A:$D,1,FALSE),"")=C37,"SICRO","COMPOSIÇÃO"))))</f>
        <v>SETOP</v>
      </c>
      <c r="C37" s="27" t="s">
        <v>32007</v>
      </c>
      <c r="D37" s="22" t="str">
        <f>IFERROR(IFERROR(VLOOKUP(C37,SINAPI!$A:$D,2,FALSE),IFERROR(VLOOKUP(C37,SETOP!$A:$E,3,FALSE),IFERROR(VLOOKUP(C37,SETOP!$B:$E,2,FALSE),IFERROR(VLOOKUP(C37,SUDECAP!$A:$D,2,FALSE),IFERROR(VLOOKUP(C37,SICRO!$A:$D,2,FALSE),VLOOKUP(C37,CPUS!$B:$H,3,FALSE)))))),"")</f>
        <v>ESCAVAÇÃO, CARGA E TRANSPORTE DE MATERIAL DE 2ª CATEGORIA - EXECUTADO COM ESCAVADEIRA DE 1,40 M3 E CAMINHÃO BASCULANTE DE 12 M3 E COM CAMINHO DE SERVIÇO EM LEITO NATURAL - DMT DE    600 A    800 M</v>
      </c>
      <c r="E37" s="23" t="str">
        <f>IFERROR(IFERROR(VLOOKUP(C37,SINAPI!$A:$D,3,FALSE),IFERROR(VLOOKUP(C37,SETOP!$A:$E,4,FALSE),IFERROR(VLOOKUP(C37,SETOP!$B:$E,3,FALSE),IFERROR(VLOOKUP(C37,SUDECAP!$A:$D,3,FALSE),IFERROR(VLOOKUP(C37,SICRO!$A:$D,3,FALSE),VLOOKUP(C37,CPUS!$B:$H,4,FALSE)))))),"")</f>
        <v>M3</v>
      </c>
      <c r="F37" s="24">
        <v>5492.9</v>
      </c>
      <c r="G37" s="25">
        <f>IFERROR(IFERROR(VLOOKUP(C37,SINAPI!$A:$D,4,FALSE),IFERROR(VLOOKUP(C37,SETOP!$A:$E,5,FALSE),IFERROR(VLOOKUP(C37,SETOP!$B:$E,4,FALSE),IFERROR(VLOOKUP(C37,SUDECAP!$A:$D,4,FALSE),IFERROR(VLOOKUP(C37,SICRO!$A:$D,4,FALSE),VLOOKUP(C37,CPUS!$B:$H,7,FALSE)))))),0)</f>
        <v>10.78</v>
      </c>
      <c r="H37" s="25">
        <f t="shared" si="9"/>
        <v>59213.46</v>
      </c>
      <c r="I37" s="25">
        <f t="shared" si="10"/>
        <v>13.43</v>
      </c>
      <c r="J37" s="25">
        <f t="shared" si="11"/>
        <v>73769.64</v>
      </c>
      <c r="K37" s="26"/>
    </row>
    <row r="38" spans="1:11" ht="30" customHeight="1" x14ac:dyDescent="0.25">
      <c r="A38" s="20" t="s">
        <v>31264</v>
      </c>
      <c r="B38" s="21" t="str">
        <f>IF(IFERROR(VLOOKUP(C38,SINAPI!$A:$D,1,FALSE),"")=C38,"SINAPI",IF(IFERROR(VLOOKUP(C38,SETOP!$A:$E,1,FALSE),"")=C38,"SETOP",IF(IFERROR(VLOOKUP(C38,SUDECAP!$A:$D,1,FALSE),"")=C38,"SUDECAP",IF(IFERROR(VLOOKUP(C38,SICRO!$A:$D,1,FALSE),"")=C38,"SICRO","COMPOSIÇÃO"))))</f>
        <v>SETOP</v>
      </c>
      <c r="C38" s="27" t="s">
        <v>32009</v>
      </c>
      <c r="D38" s="22" t="str">
        <f>IFERROR(IFERROR(VLOOKUP(C38,SINAPI!$A:$D,2,FALSE),IFERROR(VLOOKUP(C38,SETOP!$A:$E,3,FALSE),IFERROR(VLOOKUP(C38,SETOP!$B:$E,2,FALSE),IFERROR(VLOOKUP(C38,SUDECAP!$A:$D,2,FALSE),IFERROR(VLOOKUP(C38,SICRO!$A:$D,2,FALSE),VLOOKUP(C38,CPUS!$B:$H,3,FALSE)))))),"")</f>
        <v>ESCAVAÇÃO, CARGA E TRANSPORTE DE MATERIAL DE 2ª CATEGORIA - EXECUTADO COM ESCAVADEIRA DE 1,40 M3 E CAMINHÃO BASCULANTE DE 12 M3 E COM CAMINHO DE SERVIÇO EM LEITO NATURAL - DMT DE    800 A 1.000 M</v>
      </c>
      <c r="E38" s="23" t="str">
        <f>IFERROR(IFERROR(VLOOKUP(C38,SINAPI!$A:$D,3,FALSE),IFERROR(VLOOKUP(C38,SETOP!$A:$E,4,FALSE),IFERROR(VLOOKUP(C38,SETOP!$B:$E,3,FALSE),IFERROR(VLOOKUP(C38,SUDECAP!$A:$D,3,FALSE),IFERROR(VLOOKUP(C38,SICRO!$A:$D,3,FALSE),VLOOKUP(C38,CPUS!$B:$H,4,FALSE)))))),"")</f>
        <v>M3</v>
      </c>
      <c r="F38" s="24">
        <v>1959.5</v>
      </c>
      <c r="G38" s="25">
        <f>IFERROR(IFERROR(VLOOKUP(C38,SINAPI!$A:$D,4,FALSE),IFERROR(VLOOKUP(C38,SETOP!$A:$E,5,FALSE),IFERROR(VLOOKUP(C38,SETOP!$B:$E,4,FALSE),IFERROR(VLOOKUP(C38,SUDECAP!$A:$D,4,FALSE),IFERROR(VLOOKUP(C38,SICRO!$A:$D,4,FALSE),VLOOKUP(C38,CPUS!$B:$H,7,FALSE)))))),0)</f>
        <v>11.12</v>
      </c>
      <c r="H38" s="25">
        <f t="shared" si="9"/>
        <v>21789.64</v>
      </c>
      <c r="I38" s="25">
        <f t="shared" si="10"/>
        <v>13.86</v>
      </c>
      <c r="J38" s="25">
        <f t="shared" si="11"/>
        <v>27158.67</v>
      </c>
      <c r="K38" s="26"/>
    </row>
    <row r="39" spans="1:11" ht="30" customHeight="1" x14ac:dyDescent="0.25">
      <c r="A39" s="20" t="s">
        <v>31265</v>
      </c>
      <c r="B39" s="21" t="str">
        <f>IF(IFERROR(VLOOKUP(C39,SINAPI!$A:$D,1,FALSE),"")=C39,"SINAPI",IF(IFERROR(VLOOKUP(C39,SETOP!$A:$E,1,FALSE),"")=C39,"SETOP",IF(IFERROR(VLOOKUP(C39,SUDECAP!$A:$D,1,FALSE),"")=C39,"SUDECAP",IF(IFERROR(VLOOKUP(C39,SICRO!$A:$D,1,FALSE),"")=C39,"SICRO","COMPOSIÇÃO"))))</f>
        <v>SETOP</v>
      </c>
      <c r="C39" s="27" t="s">
        <v>32011</v>
      </c>
      <c r="D39" s="22" t="str">
        <f>IFERROR(IFERROR(VLOOKUP(C39,SINAPI!$A:$D,2,FALSE),IFERROR(VLOOKUP(C39,SETOP!$A:$E,3,FALSE),IFERROR(VLOOKUP(C39,SETOP!$B:$E,2,FALSE),IFERROR(VLOOKUP(C39,SUDECAP!$A:$D,2,FALSE),IFERROR(VLOOKUP(C39,SICRO!$A:$D,2,FALSE),VLOOKUP(C39,CPUS!$B:$H,3,FALSE)))))),"")</f>
        <v>ESCAVAÇÃO, CARGA E TRANSPORTE DE MATERIAL DE 2ª CATEGORIA - EXECUTADO COM ESCAVADEIRA DE 1,40 M3 E CAMINHÃO BASCULANTE DE 12 M3 E COM CAMINHO DE SERVIÇO EM LEITO NATURAL - DMT DE 1.000 A 1.200 M</v>
      </c>
      <c r="E39" s="23" t="str">
        <f>IFERROR(IFERROR(VLOOKUP(C39,SINAPI!$A:$D,3,FALSE),IFERROR(VLOOKUP(C39,SETOP!$A:$E,4,FALSE),IFERROR(VLOOKUP(C39,SETOP!$B:$E,3,FALSE),IFERROR(VLOOKUP(C39,SUDECAP!$A:$D,3,FALSE),IFERROR(VLOOKUP(C39,SICRO!$A:$D,3,FALSE),VLOOKUP(C39,CPUS!$B:$H,4,FALSE)))))),"")</f>
        <v>M3</v>
      </c>
      <c r="F39" s="24">
        <v>141.55000000000001</v>
      </c>
      <c r="G39" s="25">
        <f>IFERROR(IFERROR(VLOOKUP(C39,SINAPI!$A:$D,4,FALSE),IFERROR(VLOOKUP(C39,SETOP!$A:$E,5,FALSE),IFERROR(VLOOKUP(C39,SETOP!$B:$E,4,FALSE),IFERROR(VLOOKUP(C39,SUDECAP!$A:$D,4,FALSE),IFERROR(VLOOKUP(C39,SICRO!$A:$D,4,FALSE),VLOOKUP(C39,CPUS!$B:$H,7,FALSE)))))),0)</f>
        <v>11.46</v>
      </c>
      <c r="H39" s="25">
        <f t="shared" si="9"/>
        <v>1622.16</v>
      </c>
      <c r="I39" s="25">
        <f t="shared" si="10"/>
        <v>14.28</v>
      </c>
      <c r="J39" s="25">
        <f t="shared" si="11"/>
        <v>2021.33</v>
      </c>
      <c r="K39" s="26"/>
    </row>
    <row r="40" spans="1:11" ht="30" customHeight="1" x14ac:dyDescent="0.25">
      <c r="A40" s="20" t="s">
        <v>31266</v>
      </c>
      <c r="B40" s="21" t="str">
        <f>IF(IFERROR(VLOOKUP(C40,SINAPI!$A:$D,1,FALSE),"")=C40,"SINAPI",IF(IFERROR(VLOOKUP(C40,SETOP!$A:$E,1,FALSE),"")=C40,"SETOP",IF(IFERROR(VLOOKUP(C40,SUDECAP!$A:$D,1,FALSE),"")=C40,"SUDECAP",IF(IFERROR(VLOOKUP(C40,SICRO!$A:$D,1,FALSE),"")=C40,"SICRO","COMPOSIÇÃO"))))</f>
        <v>SETOP</v>
      </c>
      <c r="C40" s="27" t="s">
        <v>32019</v>
      </c>
      <c r="D40" s="22" t="str">
        <f>IFERROR(IFERROR(VLOOKUP(C40,SINAPI!$A:$D,2,FALSE),IFERROR(VLOOKUP(C40,SETOP!$A:$E,3,FALSE),IFERROR(VLOOKUP(C40,SETOP!$B:$E,2,FALSE),IFERROR(VLOOKUP(C40,SUDECAP!$A:$D,2,FALSE),IFERROR(VLOOKUP(C40,SICRO!$A:$D,2,FALSE),VLOOKUP(C40,CPUS!$B:$H,3,FALSE)))))),"")</f>
        <v>ESCAVAÇÃO, CARGA E TRANSPORTE DE MATERIAL DE 2ª CATEGORIA - EXECUTADO COM ESCAVADEIRA DE 1,40 M3 E CAMINHÃO BASCULANTE DE 12 M3 E COM CAMINHO DE SERVIÇO EM LEITO NATURAL - DMT DE 1.800 A 2.000 M</v>
      </c>
      <c r="E40" s="23" t="str">
        <f>IFERROR(IFERROR(VLOOKUP(C40,SINAPI!$A:$D,3,FALSE),IFERROR(VLOOKUP(C40,SETOP!$A:$E,4,FALSE),IFERROR(VLOOKUP(C40,SETOP!$B:$E,3,FALSE),IFERROR(VLOOKUP(C40,SUDECAP!$A:$D,3,FALSE),IFERROR(VLOOKUP(C40,SICRO!$A:$D,3,FALSE),VLOOKUP(C40,CPUS!$B:$H,4,FALSE)))))),"")</f>
        <v>M3</v>
      </c>
      <c r="F40" s="24">
        <v>13775.9</v>
      </c>
      <c r="G40" s="25">
        <f>IFERROR(IFERROR(VLOOKUP(C40,SINAPI!$A:$D,4,FALSE),IFERROR(VLOOKUP(C40,SETOP!$A:$E,5,FALSE),IFERROR(VLOOKUP(C40,SETOP!$B:$E,4,FALSE),IFERROR(VLOOKUP(C40,SUDECAP!$A:$D,4,FALSE),IFERROR(VLOOKUP(C40,SICRO!$A:$D,4,FALSE),VLOOKUP(C40,CPUS!$B:$H,7,FALSE)))))),0)</f>
        <v>13.51</v>
      </c>
      <c r="H40" s="25">
        <f t="shared" si="9"/>
        <v>186112.4</v>
      </c>
      <c r="I40" s="25">
        <f t="shared" si="10"/>
        <v>16.84</v>
      </c>
      <c r="J40" s="25">
        <f t="shared" si="11"/>
        <v>231986.15</v>
      </c>
      <c r="K40" s="26"/>
    </row>
    <row r="41" spans="1:11" ht="30" customHeight="1" x14ac:dyDescent="0.25">
      <c r="A41" s="20" t="s">
        <v>31267</v>
      </c>
      <c r="B41" s="21" t="str">
        <f>IF(IFERROR(VLOOKUP(C41,SINAPI!$A:$D,1,FALSE),"")=C41,"SINAPI",IF(IFERROR(VLOOKUP(C41,SETOP!$A:$E,1,FALSE),"")=C41,"SETOP",IF(IFERROR(VLOOKUP(C41,SUDECAP!$A:$D,1,FALSE),"")=C41,"SUDECAP",IF(IFERROR(VLOOKUP(C41,SICRO!$A:$D,1,FALSE),"")=C41,"SICRO","COMPOSIÇÃO"))))</f>
        <v>SETOP</v>
      </c>
      <c r="C41" s="27" t="s">
        <v>32023</v>
      </c>
      <c r="D41" s="22" t="str">
        <f>IFERROR(IFERROR(VLOOKUP(C41,SINAPI!$A:$D,2,FALSE),IFERROR(VLOOKUP(C41,SETOP!$A:$E,3,FALSE),IFERROR(VLOOKUP(C41,SETOP!$B:$E,2,FALSE),IFERROR(VLOOKUP(C41,SUDECAP!$A:$D,2,FALSE),IFERROR(VLOOKUP(C41,SICRO!$A:$D,2,FALSE),VLOOKUP(C41,CPUS!$B:$H,3,FALSE)))))),"")</f>
        <v>ESCAVAÇÃO, CARGA E TRANSPORTE DE MATERIAL DE 2ª CATEGORIA - EXECUTADO COM ESCAVADEIRA DE 1,40 M3 E CAMINHÃO BASCULANTE DE 12 M3 E COM CAMINHO DE SERVIÇO EM LEITO NATURAL - DMT DE 2.500 A 3.000 M</v>
      </c>
      <c r="E41" s="23" t="str">
        <f>IFERROR(IFERROR(VLOOKUP(C41,SINAPI!$A:$D,3,FALSE),IFERROR(VLOOKUP(C41,SETOP!$A:$E,4,FALSE),IFERROR(VLOOKUP(C41,SETOP!$B:$E,3,FALSE),IFERROR(VLOOKUP(C41,SUDECAP!$A:$D,3,FALSE),IFERROR(VLOOKUP(C41,SICRO!$A:$D,3,FALSE),VLOOKUP(C41,CPUS!$B:$H,4,FALSE)))))),"")</f>
        <v>M3</v>
      </c>
      <c r="F41" s="24">
        <v>7444.92</v>
      </c>
      <c r="G41" s="25">
        <f>IFERROR(IFERROR(VLOOKUP(C41,SINAPI!$A:$D,4,FALSE),IFERROR(VLOOKUP(C41,SETOP!$A:$E,5,FALSE),IFERROR(VLOOKUP(C41,SETOP!$B:$E,4,FALSE),IFERROR(VLOOKUP(C41,SUDECAP!$A:$D,4,FALSE),IFERROR(VLOOKUP(C41,SICRO!$A:$D,4,FALSE),VLOOKUP(C41,CPUS!$B:$H,7,FALSE)))))),0)</f>
        <v>15.69</v>
      </c>
      <c r="H41" s="25">
        <f t="shared" si="9"/>
        <v>116810.79</v>
      </c>
      <c r="I41" s="25">
        <f t="shared" si="10"/>
        <v>19.559999999999999</v>
      </c>
      <c r="J41" s="25">
        <f t="shared" si="11"/>
        <v>145622.63</v>
      </c>
      <c r="K41" s="26"/>
    </row>
    <row r="42" spans="1:11" ht="30" customHeight="1" x14ac:dyDescent="0.25">
      <c r="A42" s="20" t="s">
        <v>31268</v>
      </c>
      <c r="B42" s="21" t="str">
        <f>IF(IFERROR(VLOOKUP(C42,SINAPI!$A:$D,1,FALSE),"")=C42,"SINAPI",IF(IFERROR(VLOOKUP(C42,SETOP!$A:$E,1,FALSE),"")=C42,"SETOP",IF(IFERROR(VLOOKUP(C42,SUDECAP!$A:$D,1,FALSE),"")=C42,"SUDECAP",IF(IFERROR(VLOOKUP(C42,SICRO!$A:$D,1,FALSE),"")=C42,"SICRO","COMPOSIÇÃO"))))</f>
        <v>SETOP</v>
      </c>
      <c r="C42" s="27" t="s">
        <v>32157</v>
      </c>
      <c r="D42" s="22" t="str">
        <f>IFERROR(IFERROR(VLOOKUP(C42,SINAPI!$A:$D,2,FALSE),IFERROR(VLOOKUP(C42,SETOP!$A:$E,3,FALSE),IFERROR(VLOOKUP(C42,SETOP!$B:$E,2,FALSE),IFERROR(VLOOKUP(C42,SUDECAP!$A:$D,2,FALSE),IFERROR(VLOOKUP(C42,SICRO!$A:$D,2,FALSE),VLOOKUP(C42,CPUS!$B:$H,3,FALSE)))))),"")</f>
        <v>ESCAVAÇÃO, CARGA E TRANSPORTE DE MATERIAL DE 3ª CATEGORIA - EXECUTADO COM ESCAVADEIRA DE 1,40 M3 E CAMINHÃO BASCULANTE DE 12 M3 E COM CAMINHO DE SERVIÇO EM LEITO NATURAL - DMT DE      50 A    200 M</v>
      </c>
      <c r="E42" s="23" t="str">
        <f>IFERROR(IFERROR(VLOOKUP(C42,SINAPI!$A:$D,3,FALSE),IFERROR(VLOOKUP(C42,SETOP!$A:$E,4,FALSE),IFERROR(VLOOKUP(C42,SETOP!$B:$E,3,FALSE),IFERROR(VLOOKUP(C42,SUDECAP!$A:$D,3,FALSE),IFERROR(VLOOKUP(C42,SICRO!$A:$D,3,FALSE),VLOOKUP(C42,CPUS!$B:$H,4,FALSE)))))),"")</f>
        <v>M3</v>
      </c>
      <c r="F42" s="24">
        <v>12024.61</v>
      </c>
      <c r="G42" s="25">
        <f>IFERROR(IFERROR(VLOOKUP(C42,SINAPI!$A:$D,4,FALSE),IFERROR(VLOOKUP(C42,SETOP!$A:$E,5,FALSE),IFERROR(VLOOKUP(C42,SETOP!$B:$E,4,FALSE),IFERROR(VLOOKUP(C42,SUDECAP!$A:$D,4,FALSE),IFERROR(VLOOKUP(C42,SICRO!$A:$D,4,FALSE),VLOOKUP(C42,CPUS!$B:$H,7,FALSE)))))),0)</f>
        <v>40.74</v>
      </c>
      <c r="H42" s="25">
        <f t="shared" si="9"/>
        <v>489882.61</v>
      </c>
      <c r="I42" s="25">
        <f t="shared" si="10"/>
        <v>50.79</v>
      </c>
      <c r="J42" s="25">
        <f t="shared" si="11"/>
        <v>610729.93999999994</v>
      </c>
      <c r="K42" s="26"/>
    </row>
    <row r="43" spans="1:11" ht="30" customHeight="1" x14ac:dyDescent="0.25">
      <c r="A43" s="20" t="s">
        <v>31269</v>
      </c>
      <c r="B43" s="21" t="str">
        <f>IF(IFERROR(VLOOKUP(C43,SINAPI!$A:$D,1,FALSE),"")=C43,"SINAPI",IF(IFERROR(VLOOKUP(C43,SETOP!$A:$E,1,FALSE),"")=C43,"SETOP",IF(IFERROR(VLOOKUP(C43,SUDECAP!$A:$D,1,FALSE),"")=C43,"SUDECAP",IF(IFERROR(VLOOKUP(C43,SICRO!$A:$D,1,FALSE),"")=C43,"SICRO","COMPOSIÇÃO"))))</f>
        <v>SETOP</v>
      </c>
      <c r="C43" s="27" t="s">
        <v>32159</v>
      </c>
      <c r="D43" s="22" t="str">
        <f>IFERROR(IFERROR(VLOOKUP(C43,SINAPI!$A:$D,2,FALSE),IFERROR(VLOOKUP(C43,SETOP!$A:$E,3,FALSE),IFERROR(VLOOKUP(C43,SETOP!$B:$E,2,FALSE),IFERROR(VLOOKUP(C43,SUDECAP!$A:$D,2,FALSE),IFERROR(VLOOKUP(C43,SICRO!$A:$D,2,FALSE),VLOOKUP(C43,CPUS!$B:$H,3,FALSE)))))),"")</f>
        <v>ESCAVAÇÃO, CARGA E TRANSPORTE DE MATERIAL DE 3ª CATEGORIA - EXECUTADO COM ESCAVADEIRA DE 1,40 M3 E CAMINHÃO BASCULANTE DE 12 M3 E COM CAMINHO DE SERVIÇO EM LEITO NATURAL - DMT DE    200 A    400 M</v>
      </c>
      <c r="E43" s="23" t="str">
        <f>IFERROR(IFERROR(VLOOKUP(C43,SINAPI!$A:$D,3,FALSE),IFERROR(VLOOKUP(C43,SETOP!$A:$E,4,FALSE),IFERROR(VLOOKUP(C43,SETOP!$B:$E,3,FALSE),IFERROR(VLOOKUP(C43,SUDECAP!$A:$D,3,FALSE),IFERROR(VLOOKUP(C43,SICRO!$A:$D,3,FALSE),VLOOKUP(C43,CPUS!$B:$H,4,FALSE)))))),"")</f>
        <v>M3</v>
      </c>
      <c r="F43" s="24">
        <v>33777.08</v>
      </c>
      <c r="G43" s="25">
        <f>IFERROR(IFERROR(VLOOKUP(C43,SINAPI!$A:$D,4,FALSE),IFERROR(VLOOKUP(C43,SETOP!$A:$E,5,FALSE),IFERROR(VLOOKUP(C43,SETOP!$B:$E,4,FALSE),IFERROR(VLOOKUP(C43,SUDECAP!$A:$D,4,FALSE),IFERROR(VLOOKUP(C43,SICRO!$A:$D,4,FALSE),VLOOKUP(C43,CPUS!$B:$H,7,FALSE)))))),0)</f>
        <v>41.52</v>
      </c>
      <c r="H43" s="25">
        <f t="shared" si="9"/>
        <v>1402424.36</v>
      </c>
      <c r="I43" s="25">
        <f t="shared" si="10"/>
        <v>51.76</v>
      </c>
      <c r="J43" s="25">
        <f t="shared" si="11"/>
        <v>1748301.66</v>
      </c>
      <c r="K43" s="26"/>
    </row>
    <row r="44" spans="1:11" ht="30" customHeight="1" x14ac:dyDescent="0.25">
      <c r="A44" s="20" t="s">
        <v>31270</v>
      </c>
      <c r="B44" s="21" t="str">
        <f>IF(IFERROR(VLOOKUP(C44,SINAPI!$A:$D,1,FALSE),"")=C44,"SINAPI",IF(IFERROR(VLOOKUP(C44,SETOP!$A:$E,1,FALSE),"")=C44,"SETOP",IF(IFERROR(VLOOKUP(C44,SUDECAP!$A:$D,1,FALSE),"")=C44,"SUDECAP",IF(IFERROR(VLOOKUP(C44,SICRO!$A:$D,1,FALSE),"")=C44,"SICRO","COMPOSIÇÃO"))))</f>
        <v>SETOP</v>
      </c>
      <c r="C44" s="27" t="s">
        <v>32161</v>
      </c>
      <c r="D44" s="22" t="str">
        <f>IFERROR(IFERROR(VLOOKUP(C44,SINAPI!$A:$D,2,FALSE),IFERROR(VLOOKUP(C44,SETOP!$A:$E,3,FALSE),IFERROR(VLOOKUP(C44,SETOP!$B:$E,2,FALSE),IFERROR(VLOOKUP(C44,SUDECAP!$A:$D,2,FALSE),IFERROR(VLOOKUP(C44,SICRO!$A:$D,2,FALSE),VLOOKUP(C44,CPUS!$B:$H,3,FALSE)))))),"")</f>
        <v>ESCAVAÇÃO, CARGA E TRANSPORTE DE MATERIAL DE 3ª CATEGORIA - EXECUTADO COM ESCAVADEIRA DE 1,40 M3 E CAMINHÃO BASCULANTE DE 12 M3 E COM CAMINHO DE SERVIÇO EM LEITO NATURAL - DMT DE    400 A    600 M</v>
      </c>
      <c r="E44" s="23" t="str">
        <f>IFERROR(IFERROR(VLOOKUP(C44,SINAPI!$A:$D,3,FALSE),IFERROR(VLOOKUP(C44,SETOP!$A:$E,4,FALSE),IFERROR(VLOOKUP(C44,SETOP!$B:$E,3,FALSE),IFERROR(VLOOKUP(C44,SUDECAP!$A:$D,3,FALSE),IFERROR(VLOOKUP(C44,SICRO!$A:$D,3,FALSE),VLOOKUP(C44,CPUS!$B:$H,4,FALSE)))))),"")</f>
        <v>M3</v>
      </c>
      <c r="F44" s="24">
        <v>9369.42</v>
      </c>
      <c r="G44" s="25">
        <f>IFERROR(IFERROR(VLOOKUP(C44,SINAPI!$A:$D,4,FALSE),IFERROR(VLOOKUP(C44,SETOP!$A:$E,5,FALSE),IFERROR(VLOOKUP(C44,SETOP!$B:$E,4,FALSE),IFERROR(VLOOKUP(C44,SUDECAP!$A:$D,4,FALSE),IFERROR(VLOOKUP(C44,SICRO!$A:$D,4,FALSE),VLOOKUP(C44,CPUS!$B:$H,7,FALSE)))))),0)</f>
        <v>43.09</v>
      </c>
      <c r="H44" s="25">
        <f t="shared" si="9"/>
        <v>403728.3</v>
      </c>
      <c r="I44" s="25">
        <f t="shared" si="10"/>
        <v>53.72</v>
      </c>
      <c r="J44" s="25">
        <f t="shared" si="11"/>
        <v>503325.24</v>
      </c>
      <c r="K44" s="26"/>
    </row>
    <row r="45" spans="1:11" ht="30" customHeight="1" x14ac:dyDescent="0.25">
      <c r="A45" s="20" t="s">
        <v>31271</v>
      </c>
      <c r="B45" s="21" t="str">
        <f>IF(IFERROR(VLOOKUP(C45,SINAPI!$A:$D,1,FALSE),"")=C45,"SINAPI",IF(IFERROR(VLOOKUP(C45,SETOP!$A:$E,1,FALSE),"")=C45,"SETOP",IF(IFERROR(VLOOKUP(C45,SUDECAP!$A:$D,1,FALSE),"")=C45,"SUDECAP",IF(IFERROR(VLOOKUP(C45,SICRO!$A:$D,1,FALSE),"")=C45,"SICRO","COMPOSIÇÃO"))))</f>
        <v>SETOP</v>
      </c>
      <c r="C45" s="27" t="s">
        <v>32163</v>
      </c>
      <c r="D45" s="22" t="str">
        <f>IFERROR(IFERROR(VLOOKUP(C45,SINAPI!$A:$D,2,FALSE),IFERROR(VLOOKUP(C45,SETOP!$A:$E,3,FALSE),IFERROR(VLOOKUP(C45,SETOP!$B:$E,2,FALSE),IFERROR(VLOOKUP(C45,SUDECAP!$A:$D,2,FALSE),IFERROR(VLOOKUP(C45,SICRO!$A:$D,2,FALSE),VLOOKUP(C45,CPUS!$B:$H,3,FALSE)))))),"")</f>
        <v>ESCAVAÇÃO, CARGA E TRANSPORTE DE MATERIAL DE 3ª CATEGORIA - EXECUTADO COM ESCAVADEIRA DE 1,40 M3 E CAMINHÃO BASCULANTE DE 12 M3 E COM CAMINHO DE SERVIÇO EM LEITO NATURAL - DMT DE    600 A    800 M</v>
      </c>
      <c r="E45" s="23" t="str">
        <f>IFERROR(IFERROR(VLOOKUP(C45,SINAPI!$A:$D,3,FALSE),IFERROR(VLOOKUP(C45,SETOP!$A:$E,4,FALSE),IFERROR(VLOOKUP(C45,SETOP!$B:$E,3,FALSE),IFERROR(VLOOKUP(C45,SUDECAP!$A:$D,3,FALSE),IFERROR(VLOOKUP(C45,SICRO!$A:$D,3,FALSE),VLOOKUP(C45,CPUS!$B:$H,4,FALSE)))))),"")</f>
        <v>M3</v>
      </c>
      <c r="F45" s="24">
        <v>13841.57</v>
      </c>
      <c r="G45" s="25">
        <f>IFERROR(IFERROR(VLOOKUP(C45,SINAPI!$A:$D,4,FALSE),IFERROR(VLOOKUP(C45,SETOP!$A:$E,5,FALSE),IFERROR(VLOOKUP(C45,SETOP!$B:$E,4,FALSE),IFERROR(VLOOKUP(C45,SUDECAP!$A:$D,4,FALSE),IFERROR(VLOOKUP(C45,SICRO!$A:$D,4,FALSE),VLOOKUP(C45,CPUS!$B:$H,7,FALSE)))))),0)</f>
        <v>43.65</v>
      </c>
      <c r="H45" s="25">
        <f t="shared" si="9"/>
        <v>604184.53</v>
      </c>
      <c r="I45" s="25">
        <f t="shared" si="10"/>
        <v>54.41</v>
      </c>
      <c r="J45" s="25">
        <f t="shared" si="11"/>
        <v>753119.82</v>
      </c>
      <c r="K45" s="26"/>
    </row>
    <row r="46" spans="1:11" ht="30" customHeight="1" x14ac:dyDescent="0.25">
      <c r="A46" s="20" t="s">
        <v>31272</v>
      </c>
      <c r="B46" s="21" t="str">
        <f>IF(IFERROR(VLOOKUP(C46,SINAPI!$A:$D,1,FALSE),"")=C46,"SINAPI",IF(IFERROR(VLOOKUP(C46,SETOP!$A:$E,1,FALSE),"")=C46,"SETOP",IF(IFERROR(VLOOKUP(C46,SUDECAP!$A:$D,1,FALSE),"")=C46,"SUDECAP",IF(IFERROR(VLOOKUP(C46,SICRO!$A:$D,1,FALSE),"")=C46,"SICRO","COMPOSIÇÃO"))))</f>
        <v>SETOP</v>
      </c>
      <c r="C46" s="27" t="s">
        <v>32165</v>
      </c>
      <c r="D46" s="22" t="str">
        <f>IFERROR(IFERROR(VLOOKUP(C46,SINAPI!$A:$D,2,FALSE),IFERROR(VLOOKUP(C46,SETOP!$A:$E,3,FALSE),IFERROR(VLOOKUP(C46,SETOP!$B:$E,2,FALSE),IFERROR(VLOOKUP(C46,SUDECAP!$A:$D,2,FALSE),IFERROR(VLOOKUP(C46,SICRO!$A:$D,2,FALSE),VLOOKUP(C46,CPUS!$B:$H,3,FALSE)))))),"")</f>
        <v>ESCAVAÇÃO, CARGA E TRANSPORTE DE MATERIAL DE 3ª CATEGORIA - EXECUTADO COM ESCAVADEIRA DE 1,40 M3 E CAMINHÃO BASCULANTE DE 12 M3 E COM CAMINHO DE SERVIÇO EM LEITO NATURAL - DMT DE    800 A 1.000 M</v>
      </c>
      <c r="E46" s="23" t="str">
        <f>IFERROR(IFERROR(VLOOKUP(C46,SINAPI!$A:$D,3,FALSE),IFERROR(VLOOKUP(C46,SETOP!$A:$E,4,FALSE),IFERROR(VLOOKUP(C46,SETOP!$B:$E,3,FALSE),IFERROR(VLOOKUP(C46,SUDECAP!$A:$D,3,FALSE),IFERROR(VLOOKUP(C46,SICRO!$A:$D,3,FALSE),VLOOKUP(C46,CPUS!$B:$H,4,FALSE)))))),"")</f>
        <v>M3</v>
      </c>
      <c r="F46" s="24">
        <v>8752.19</v>
      </c>
      <c r="G46" s="25">
        <f>IFERROR(IFERROR(VLOOKUP(C46,SINAPI!$A:$D,4,FALSE),IFERROR(VLOOKUP(C46,SETOP!$A:$E,5,FALSE),IFERROR(VLOOKUP(C46,SETOP!$B:$E,4,FALSE),IFERROR(VLOOKUP(C46,SUDECAP!$A:$D,4,FALSE),IFERROR(VLOOKUP(C46,SICRO!$A:$D,4,FALSE),VLOOKUP(C46,CPUS!$B:$H,7,FALSE)))))),0)</f>
        <v>44.14</v>
      </c>
      <c r="H46" s="25">
        <f t="shared" si="9"/>
        <v>386321.66</v>
      </c>
      <c r="I46" s="25">
        <f t="shared" si="10"/>
        <v>55.02</v>
      </c>
      <c r="J46" s="25">
        <f t="shared" si="11"/>
        <v>481545.49</v>
      </c>
      <c r="K46" s="26"/>
    </row>
    <row r="47" spans="1:11" ht="30" customHeight="1" x14ac:dyDescent="0.25">
      <c r="A47" s="20" t="s">
        <v>31273</v>
      </c>
      <c r="B47" s="21" t="str">
        <f>IF(IFERROR(VLOOKUP(C47,SINAPI!$A:$D,1,FALSE),"")=C47,"SINAPI",IF(IFERROR(VLOOKUP(C47,SETOP!$A:$E,1,FALSE),"")=C47,"SETOP",IF(IFERROR(VLOOKUP(C47,SUDECAP!$A:$D,1,FALSE),"")=C47,"SUDECAP",IF(IFERROR(VLOOKUP(C47,SICRO!$A:$D,1,FALSE),"")=C47,"SICRO","COMPOSIÇÃO"))))</f>
        <v>SETOP</v>
      </c>
      <c r="C47" s="27" t="s">
        <v>32167</v>
      </c>
      <c r="D47" s="22" t="str">
        <f>IFERROR(IFERROR(VLOOKUP(C47,SINAPI!$A:$D,2,FALSE),IFERROR(VLOOKUP(C47,SETOP!$A:$E,3,FALSE),IFERROR(VLOOKUP(C47,SETOP!$B:$E,2,FALSE),IFERROR(VLOOKUP(C47,SUDECAP!$A:$D,2,FALSE),IFERROR(VLOOKUP(C47,SICRO!$A:$D,2,FALSE),VLOOKUP(C47,CPUS!$B:$H,3,FALSE)))))),"")</f>
        <v>ESCAVAÇÃO, CARGA E TRANSPORTE DE MATERIAL DE 3ª CATEGORIA - EXECUTADO COM ESCAVADEIRA DE 1,40 M3 E CAMINHÃO BASCULANTE DE 12 M3 E COM CAMINHO DE SERVIÇO EM LEITO NATURAL - DMT DE 1.000 A 1.200 M</v>
      </c>
      <c r="E47" s="23" t="str">
        <f>IFERROR(IFERROR(VLOOKUP(C47,SINAPI!$A:$D,3,FALSE),IFERROR(VLOOKUP(C47,SETOP!$A:$E,4,FALSE),IFERROR(VLOOKUP(C47,SETOP!$B:$E,3,FALSE),IFERROR(VLOOKUP(C47,SUDECAP!$A:$D,3,FALSE),IFERROR(VLOOKUP(C47,SICRO!$A:$D,3,FALSE),VLOOKUP(C47,CPUS!$B:$H,4,FALSE)))))),"")</f>
        <v>M3</v>
      </c>
      <c r="F47" s="24">
        <v>1440</v>
      </c>
      <c r="G47" s="25">
        <f>IFERROR(IFERROR(VLOOKUP(C47,SINAPI!$A:$D,4,FALSE),IFERROR(VLOOKUP(C47,SETOP!$A:$E,5,FALSE),IFERROR(VLOOKUP(C47,SETOP!$B:$E,4,FALSE),IFERROR(VLOOKUP(C47,SUDECAP!$A:$D,4,FALSE),IFERROR(VLOOKUP(C47,SICRO!$A:$D,4,FALSE),VLOOKUP(C47,CPUS!$B:$H,7,FALSE)))))),0)</f>
        <v>45.59</v>
      </c>
      <c r="H47" s="25">
        <f t="shared" si="9"/>
        <v>65649.600000000006</v>
      </c>
      <c r="I47" s="25">
        <f t="shared" si="10"/>
        <v>56.83</v>
      </c>
      <c r="J47" s="25">
        <f t="shared" si="11"/>
        <v>81835.199999999997</v>
      </c>
      <c r="K47" s="26"/>
    </row>
    <row r="48" spans="1:11" ht="30" customHeight="1" x14ac:dyDescent="0.25">
      <c r="A48" s="20" t="s">
        <v>31274</v>
      </c>
      <c r="B48" s="21" t="str">
        <f>IF(IFERROR(VLOOKUP(C48,SINAPI!$A:$D,1,FALSE),"")=C48,"SINAPI",IF(IFERROR(VLOOKUP(C48,SETOP!$A:$E,1,FALSE),"")=C48,"SETOP",IF(IFERROR(VLOOKUP(C48,SUDECAP!$A:$D,1,FALSE),"")=C48,"SUDECAP",IF(IFERROR(VLOOKUP(C48,SICRO!$A:$D,1,FALSE),"")=C48,"SICRO","COMPOSIÇÃO"))))</f>
        <v>SETOP</v>
      </c>
      <c r="C48" s="27" t="s">
        <v>32175</v>
      </c>
      <c r="D48" s="22" t="str">
        <f>IFERROR(IFERROR(VLOOKUP(C48,SINAPI!$A:$D,2,FALSE),IFERROR(VLOOKUP(C48,SETOP!$A:$E,3,FALSE),IFERROR(VLOOKUP(C48,SETOP!$B:$E,2,FALSE),IFERROR(VLOOKUP(C48,SUDECAP!$A:$D,2,FALSE),IFERROR(VLOOKUP(C48,SICRO!$A:$D,2,FALSE),VLOOKUP(C48,CPUS!$B:$H,3,FALSE)))))),"")</f>
        <v>ESCAVAÇÃO, CARGA E TRANSPORTE DE MATERIAL DE 3ª CATEGORIA - EXECUTADO COM ESCAVADEIRA DE 1,40 M3 E CAMINHÃO BASCULANTE DE 12 M3 E COM CAMINHO DE SERVIÇO EM LEITO NATURAL - DMT DE 1.800 A 2.000 M</v>
      </c>
      <c r="E48" s="23" t="str">
        <f>IFERROR(IFERROR(VLOOKUP(C48,SINAPI!$A:$D,3,FALSE),IFERROR(VLOOKUP(C48,SETOP!$A:$E,4,FALSE),IFERROR(VLOOKUP(C48,SETOP!$B:$E,3,FALSE),IFERROR(VLOOKUP(C48,SUDECAP!$A:$D,3,FALSE),IFERROR(VLOOKUP(C48,SICRO!$A:$D,3,FALSE),VLOOKUP(C48,CPUS!$B:$H,4,FALSE)))))),"")</f>
        <v>M3</v>
      </c>
      <c r="F48" s="24">
        <v>2603.48</v>
      </c>
      <c r="G48" s="25">
        <f>IFERROR(IFERROR(VLOOKUP(C48,SINAPI!$A:$D,4,FALSE),IFERROR(VLOOKUP(C48,SETOP!$A:$E,5,FALSE),IFERROR(VLOOKUP(C48,SETOP!$B:$E,4,FALSE),IFERROR(VLOOKUP(C48,SUDECAP!$A:$D,4,FALSE),IFERROR(VLOOKUP(C48,SICRO!$A:$D,4,FALSE),VLOOKUP(C48,CPUS!$B:$H,7,FALSE)))))),0)</f>
        <v>47.39</v>
      </c>
      <c r="H48" s="25">
        <f t="shared" si="9"/>
        <v>123378.91</v>
      </c>
      <c r="I48" s="25">
        <f t="shared" si="10"/>
        <v>59.08</v>
      </c>
      <c r="J48" s="25">
        <f t="shared" si="11"/>
        <v>153813.59</v>
      </c>
      <c r="K48" s="26"/>
    </row>
    <row r="49" spans="1:11" ht="30" customHeight="1" x14ac:dyDescent="0.25">
      <c r="A49" s="20" t="s">
        <v>31275</v>
      </c>
      <c r="B49" s="21" t="str">
        <f>IF(IFERROR(VLOOKUP(C49,SINAPI!$A:$D,1,FALSE),"")=C49,"SINAPI",IF(IFERROR(VLOOKUP(C49,SETOP!$A:$E,1,FALSE),"")=C49,"SETOP",IF(IFERROR(VLOOKUP(C49,SUDECAP!$A:$D,1,FALSE),"")=C49,"SUDECAP",IF(IFERROR(VLOOKUP(C49,SICRO!$A:$D,1,FALSE),"")=C49,"SICRO","COMPOSIÇÃO"))))</f>
        <v>SETOP</v>
      </c>
      <c r="C49" s="27" t="s">
        <v>32179</v>
      </c>
      <c r="D49" s="22" t="str">
        <f>IFERROR(IFERROR(VLOOKUP(C49,SINAPI!$A:$D,2,FALSE),IFERROR(VLOOKUP(C49,SETOP!$A:$E,3,FALSE),IFERROR(VLOOKUP(C49,SETOP!$B:$E,2,FALSE),IFERROR(VLOOKUP(C49,SUDECAP!$A:$D,2,FALSE),IFERROR(VLOOKUP(C49,SICRO!$A:$D,2,FALSE),VLOOKUP(C49,CPUS!$B:$H,3,FALSE)))))),"")</f>
        <v>ESCAVAÇÃO, CARGA E TRANSPORTE DE MATERIAL DE 3ª CATEGORIA - EXECUTADO COM ESCAVADEIRA DE 1,40 M3 E CAMINHÃO BASCULANTE DE 12 M3 E COM CAMINHO DE SERVIÇO EM LEITO NATURAL - DMT DE 2.500 A 3.000 M</v>
      </c>
      <c r="E49" s="23" t="str">
        <f>IFERROR(IFERROR(VLOOKUP(C49,SINAPI!$A:$D,3,FALSE),IFERROR(VLOOKUP(C49,SETOP!$A:$E,4,FALSE),IFERROR(VLOOKUP(C49,SETOP!$B:$E,3,FALSE),IFERROR(VLOOKUP(C49,SUDECAP!$A:$D,3,FALSE),IFERROR(VLOOKUP(C49,SICRO!$A:$D,3,FALSE),VLOOKUP(C49,CPUS!$B:$H,4,FALSE)))))),"")</f>
        <v>M3</v>
      </c>
      <c r="F49" s="24">
        <v>4963.28</v>
      </c>
      <c r="G49" s="25">
        <f>IFERROR(IFERROR(VLOOKUP(C49,SINAPI!$A:$D,4,FALSE),IFERROR(VLOOKUP(C49,SETOP!$A:$E,5,FALSE),IFERROR(VLOOKUP(C49,SETOP!$B:$E,4,FALSE),IFERROR(VLOOKUP(C49,SUDECAP!$A:$D,4,FALSE),IFERROR(VLOOKUP(C49,SICRO!$A:$D,4,FALSE),VLOOKUP(C49,CPUS!$B:$H,7,FALSE)))))),0)</f>
        <v>50.45</v>
      </c>
      <c r="H49" s="25">
        <f t="shared" si="9"/>
        <v>250397.47</v>
      </c>
      <c r="I49" s="25">
        <f t="shared" si="10"/>
        <v>62.89</v>
      </c>
      <c r="J49" s="25">
        <f t="shared" si="11"/>
        <v>312140.67</v>
      </c>
      <c r="K49" s="26"/>
    </row>
    <row r="50" spans="1:11" ht="15" customHeight="1" x14ac:dyDescent="0.25">
      <c r="A50" s="20" t="s">
        <v>31276</v>
      </c>
      <c r="B50" s="21" t="str">
        <f>IF(IFERROR(VLOOKUP(C50,SINAPI!$A:$D,1,FALSE),"")=C50,"SINAPI",IF(IFERROR(VLOOKUP(C50,SETOP!$A:$E,1,FALSE),"")=C50,"SETOP",IF(IFERROR(VLOOKUP(C50,SUDECAP!$A:$D,1,FALSE),"")=C50,"SUDECAP",IF(IFERROR(VLOOKUP(C50,SICRO!$A:$D,1,FALSE),"")=C50,"SICRO","COMPOSIÇÃO"))))</f>
        <v>SETOP</v>
      </c>
      <c r="C50" s="27" t="s">
        <v>31906</v>
      </c>
      <c r="D50" s="22" t="str">
        <f>IFERROR(IFERROR(VLOOKUP(C50,SINAPI!$A:$D,2,FALSE),IFERROR(VLOOKUP(C50,SETOP!$A:$E,3,FALSE),IFERROR(VLOOKUP(C50,SETOP!$B:$E,2,FALSE),IFERROR(VLOOKUP(C50,SUDECAP!$A:$D,2,FALSE),IFERROR(VLOOKUP(C50,SICRO!$A:$D,2,FALSE),VLOOKUP(C50,CPUS!$B:$H,3,FALSE)))))),"")</f>
        <v>COMPACTAÇÃO DE ATERROS A 100% DO PROCTOR INTERNORMAL (INCLUI ESPALHAMENTO)</v>
      </c>
      <c r="E50" s="23" t="str">
        <f>IFERROR(IFERROR(VLOOKUP(C50,SINAPI!$A:$D,3,FALSE),IFERROR(VLOOKUP(C50,SETOP!$A:$E,4,FALSE),IFERROR(VLOOKUP(C50,SETOP!$B:$E,3,FALSE),IFERROR(VLOOKUP(C50,SUDECAP!$A:$D,3,FALSE),IFERROR(VLOOKUP(C50,SICRO!$A:$D,3,FALSE),VLOOKUP(C50,CPUS!$B:$H,4,FALSE)))))),"")</f>
        <v>M3</v>
      </c>
      <c r="F50" s="24">
        <v>909110.24</v>
      </c>
      <c r="G50" s="25">
        <f>IFERROR(IFERROR(VLOOKUP(C50,SINAPI!$A:$D,4,FALSE),IFERROR(VLOOKUP(C50,SETOP!$A:$E,5,FALSE),IFERROR(VLOOKUP(C50,SETOP!$B:$E,4,FALSE),IFERROR(VLOOKUP(C50,SUDECAP!$A:$D,4,FALSE),IFERROR(VLOOKUP(C50,SICRO!$A:$D,4,FALSE),VLOOKUP(C50,CPUS!$B:$H,7,FALSE)))))),0)</f>
        <v>6.45</v>
      </c>
      <c r="H50" s="25">
        <f t="shared" si="9"/>
        <v>5863761.04</v>
      </c>
      <c r="I50" s="25">
        <f t="shared" si="10"/>
        <v>8.0399999999999991</v>
      </c>
      <c r="J50" s="25">
        <f t="shared" si="11"/>
        <v>7309246.3200000003</v>
      </c>
      <c r="K50" s="26"/>
    </row>
    <row r="51" spans="1:11" x14ac:dyDescent="0.25">
      <c r="A51" s="51">
        <v>5</v>
      </c>
      <c r="B51" s="52"/>
      <c r="C51" s="51"/>
      <c r="D51" s="53" t="s">
        <v>30413</v>
      </c>
      <c r="E51" s="52"/>
      <c r="F51" s="54"/>
      <c r="G51" s="52"/>
      <c r="H51" s="54"/>
      <c r="I51" s="52"/>
      <c r="J51" s="55">
        <f>SUM(J52:J67)</f>
        <v>68062451.769999996</v>
      </c>
      <c r="K51" s="26"/>
    </row>
    <row r="52" spans="1:11" x14ac:dyDescent="0.25">
      <c r="A52" s="20" t="s">
        <v>30760</v>
      </c>
      <c r="B52" s="21" t="str">
        <f>IF(IFERROR(VLOOKUP(C52,SINAPI!$A:$D,1,FALSE),"")=C52,"SINAPI",IF(IFERROR(VLOOKUP(C52,SETOP!$A:$E,1,FALSE),"")=C52,"SETOP",IF(IFERROR(VLOOKUP(C52,SUDECAP!$A:$D,1,FALSE),"")=C52,"SUDECAP",IF(IFERROR(VLOOKUP(C52,SICRO!$A:$D,1,FALSE),"")=C52,"SICRO","COMPOSIÇÃO"))))</f>
        <v>SETOP</v>
      </c>
      <c r="C52" s="27" t="s">
        <v>32615</v>
      </c>
      <c r="D52" s="22" t="str">
        <f>IFERROR(IFERROR(VLOOKUP(C52,SINAPI!$A:$D,2,FALSE),IFERROR(VLOOKUP(C52,SETOP!$A:$E,3,FALSE),IFERROR(VLOOKUP(C52,SETOP!$B:$E,2,FALSE),IFERROR(VLOOKUP(C52,SUDECAP!$A:$D,2,FALSE),IFERROR(VLOOKUP(C52,SICRO!$A:$D,2,FALSE),VLOOKUP(C52,CPUS!$B:$H,3,FALSE)))))),"")</f>
        <v>REGULARIZAÇÃO DO SUBLEITO - COMPACTADO NA ENERGIA INTERNORMAL</v>
      </c>
      <c r="E52" s="23" t="str">
        <f>IFERROR(IFERROR(VLOOKUP(C52,SINAPI!$A:$D,3,FALSE),IFERROR(VLOOKUP(C52,SETOP!$A:$E,4,FALSE),IFERROR(VLOOKUP(C52,SETOP!$B:$E,3,FALSE),IFERROR(VLOOKUP(C52,SUDECAP!$A:$D,3,FALSE),IFERROR(VLOOKUP(C52,SICRO!$A:$D,3,FALSE),VLOOKUP(C52,CPUS!$B:$H,4,FALSE)))))),"")</f>
        <v>M2</v>
      </c>
      <c r="F52" s="213">
        <v>438483.33</v>
      </c>
      <c r="G52" s="25">
        <f>IFERROR(IFERROR(VLOOKUP(C52,SINAPI!$A:$D,4,FALSE),IFERROR(VLOOKUP(C52,SETOP!$A:$E,5,FALSE),IFERROR(VLOOKUP(C52,SETOP!$B:$E,4,FALSE),IFERROR(VLOOKUP(C52,SUDECAP!$A:$D,4,FALSE),IFERROR(VLOOKUP(C52,SICRO!$A:$D,4,FALSE),VLOOKUP(C52,CPUS!$B:$H,7,FALSE)))))),0)</f>
        <v>1.06</v>
      </c>
      <c r="H52" s="25">
        <f t="shared" ref="H52:H53" si="12">TRUNC(F52*G52,2)</f>
        <v>464792.32000000001</v>
      </c>
      <c r="I52" s="25">
        <f t="shared" ref="I52:I53" si="13">TRUNC(G52*(1+$H$3),2)</f>
        <v>1.32</v>
      </c>
      <c r="J52" s="25">
        <f t="shared" ref="J52:J53" si="14">TRUNC(I52*F52,2)</f>
        <v>578797.99</v>
      </c>
      <c r="K52" s="208"/>
    </row>
    <row r="53" spans="1:11" ht="60" x14ac:dyDescent="0.25">
      <c r="A53" s="20" t="s">
        <v>30761</v>
      </c>
      <c r="B53" s="21" t="str">
        <f>IF(IFERROR(VLOOKUP(C53,SINAPI!$A:$D,1,FALSE),"")=C53,"SINAPI",IF(IFERROR(VLOOKUP(C53,SETOP!$A:$E,1,FALSE),"")=C53,"SETOP",IF(IFERROR(VLOOKUP(C53,SUDECAP!$A:$D,1,FALSE),"")=C53,"SUDECAP",IF(IFERROR(VLOOKUP(C53,SICRO!$A:$D,1,FALSE),"")=C53,"SICRO","COMPOSIÇÃO"))))</f>
        <v>COMPOSIÇÃO</v>
      </c>
      <c r="C53" s="27" t="s">
        <v>30414</v>
      </c>
      <c r="D53" s="22" t="str">
        <f>IFERROR(IFERROR(VLOOKUP(C53,SINAPI!$A:$D,2,FALSE),IFERROR(VLOOKUP(C53,SETOP!$A:$E,3,FALSE),IFERROR(VLOOKUP(C53,SETOP!$B:$E,2,FALSE),IFERROR(VLOOKUP(C53,SUDECAP!$A:$D,2,FALSE),IFERROR(VLOOKUP(C53,SICRO!$A:$D,2,FALSE),VLOOKUP(C53,CPUS!$B:$H,3,FALSE)))))),"")</f>
        <v>SUB-BASE ESTABILIZADA GRANULOMETRICAMENTE COM MISTURA DE 70% DE BICA CORRIDA E 30% ARGILA, COMPACTADA NA ENERGIA DE PROCTOR INTERMODIFICADO(EXECUÇÃO, INCLUINDO O FORNECIMENTO DA BICA CORRIDA, CARGA, DESCARGA, ESPALHAMENTO E COMPACTAÇÃO DO MATERIAL, EXCLUI ESCAVAÇÃO E CARGA DA ARGILA)</v>
      </c>
      <c r="E53" s="23" t="str">
        <f>IFERROR(IFERROR(VLOOKUP(C53,SINAPI!$A:$D,3,FALSE),IFERROR(VLOOKUP(C53,SETOP!$A:$E,4,FALSE),IFERROR(VLOOKUP(C53,SETOP!$B:$E,3,FALSE),IFERROR(VLOOKUP(C53,SUDECAP!$A:$D,3,FALSE),IFERROR(VLOOKUP(C53,SICRO!$A:$D,3,FALSE),VLOOKUP(C53,CPUS!$B:$H,4,FALSE)))))),"")</f>
        <v>M3</v>
      </c>
      <c r="F53" s="213">
        <v>58247.57</v>
      </c>
      <c r="G53" s="25">
        <f>IFERROR(IFERROR(VLOOKUP(C53,SINAPI!$A:$D,4,FALSE),IFERROR(VLOOKUP(C53,SETOP!$A:$E,5,FALSE),IFERROR(VLOOKUP(C53,SETOP!$B:$E,4,FALSE),IFERROR(VLOOKUP(C53,SUDECAP!$A:$D,4,FALSE),IFERROR(VLOOKUP(C53,SICRO!$A:$D,4,FALSE),VLOOKUP(C53,CPUS!$B:$H,7,FALSE)))))),0)</f>
        <v>116.27000000000001</v>
      </c>
      <c r="H53" s="25">
        <f t="shared" si="12"/>
        <v>6772444.96</v>
      </c>
      <c r="I53" s="25">
        <f t="shared" si="13"/>
        <v>144.94999999999999</v>
      </c>
      <c r="J53" s="25">
        <f t="shared" si="14"/>
        <v>8442985.2699999996</v>
      </c>
      <c r="K53" s="26"/>
    </row>
    <row r="54" spans="1:11" ht="30" x14ac:dyDescent="0.25">
      <c r="A54" s="20" t="s">
        <v>30762</v>
      </c>
      <c r="B54" s="21" t="str">
        <f>IF(IFERROR(VLOOKUP(C54,SINAPI!$A:$D,1,FALSE),"")=C54,"SINAPI",IF(IFERROR(VLOOKUP(C54,SETOP!$A:$E,1,FALSE),"")=C54,"SETOP",IF(IFERROR(VLOOKUP(C54,SUDECAP!$A:$D,1,FALSE),"")=C54,"SUDECAP",IF(IFERROR(VLOOKUP(C54,SICRO!$A:$D,1,FALSE),"")=C54,"SICRO","COMPOSIÇÃO"))))</f>
        <v>SINAPI</v>
      </c>
      <c r="C54" s="27">
        <v>93591</v>
      </c>
      <c r="D54" s="22" t="str">
        <f>IFERROR(IFERROR(VLOOKUP(C54,SINAPI!$A:$D,2,FALSE),IFERROR(VLOOKUP(C54,SETOP!$A:$E,3,FALSE),IFERROR(VLOOKUP(C54,SETOP!$B:$E,2,FALSE),IFERROR(VLOOKUP(C54,SUDECAP!$A:$D,2,FALSE),IFERROR(VLOOKUP(C54,SICRO!$A:$D,2,FALSE),VLOOKUP(C54,CPUS!$B:$H,3,FALSE)))))),"")</f>
        <v>TRANSPORTE COM CAMINHÃO BASCULANTE DE 14 M³, EM VIA URBANA EM LEITO NATURAL (UNIDADE: M3XKM). AF_07/2020</v>
      </c>
      <c r="E54" s="23" t="str">
        <f>IFERROR(IFERROR(VLOOKUP(C54,SINAPI!$A:$D,3,FALSE),IFERROR(VLOOKUP(C54,SETOP!$A:$E,4,FALSE),IFERROR(VLOOKUP(C54,SETOP!$B:$E,3,FALSE),IFERROR(VLOOKUP(C54,SUDECAP!$A:$D,3,FALSE),IFERROR(VLOOKUP(C54,SICRO!$A:$D,3,FALSE),VLOOKUP(C54,CPUS!$B:$H,4,FALSE)))))),"")</f>
        <v>M3XKM</v>
      </c>
      <c r="F54" s="213">
        <v>820261.17</v>
      </c>
      <c r="G54" s="25">
        <f>IFERROR(IFERROR(VLOOKUP(C54,SINAPI!$A:$D,4,FALSE),IFERROR(VLOOKUP(C54,SETOP!$A:$E,5,FALSE),IFERROR(VLOOKUP(C54,SETOP!$B:$E,4,FALSE),IFERROR(VLOOKUP(C54,SUDECAP!$A:$D,4,FALSE),IFERROR(VLOOKUP(C54,SICRO!$A:$D,4,FALSE),VLOOKUP(C54,CPUS!$B:$H,7,FALSE)))))),0)</f>
        <v>2.78</v>
      </c>
      <c r="H54" s="25">
        <f t="shared" ref="H54:H67" si="15">TRUNC(F54*G54,2)</f>
        <v>2280326.0499999998</v>
      </c>
      <c r="I54" s="25">
        <f t="shared" ref="I54:I67" si="16">TRUNC(G54*(1+$H$3),2)</f>
        <v>3.46</v>
      </c>
      <c r="J54" s="25">
        <f t="shared" ref="J54:J67" si="17">TRUNC(I54*F54,2)</f>
        <v>2838103.64</v>
      </c>
      <c r="K54" s="26"/>
    </row>
    <row r="55" spans="1:11" ht="30" x14ac:dyDescent="0.25">
      <c r="A55" s="20" t="s">
        <v>30763</v>
      </c>
      <c r="B55" s="21" t="str">
        <f>IF(IFERROR(VLOOKUP(C55,SINAPI!$A:$D,1,FALSE),"")=C55,"SINAPI",IF(IFERROR(VLOOKUP(C55,SETOP!$A:$E,1,FALSE),"")=C55,"SETOP",IF(IFERROR(VLOOKUP(C55,SUDECAP!$A:$D,1,FALSE),"")=C55,"SUDECAP",IF(IFERROR(VLOOKUP(C55,SICRO!$A:$D,1,FALSE),"")=C55,"SICRO","COMPOSIÇÃO"))))</f>
        <v>COMPOSIÇÃO</v>
      </c>
      <c r="C55" s="27" t="s">
        <v>30442</v>
      </c>
      <c r="D55" s="22" t="str">
        <f>IFERROR(IFERROR(VLOOKUP(C55,SINAPI!$A:$D,2,FALSE),IFERROR(VLOOKUP(C55,SETOP!$A:$E,3,FALSE),IFERROR(VLOOKUP(C55,SETOP!$B:$E,2,FALSE),IFERROR(VLOOKUP(C55,SUDECAP!$A:$D,2,FALSE),IFERROR(VLOOKUP(C55,SICRO!$A:$D,2,FALSE),VLOOKUP(C55,CPUS!$B:$H,3,FALSE)))))),"")</f>
        <v>BASE ESTABILIZADA COM MISTURA NA PISTA DE 85% DE BICA CORRIDA E 15% ARGILA, COMPACTADA NA ENERGIA DO PROCTOR MODIFICADO (EXECUÇÃO, INCLUINDO O FORNECIMENTO DA BICA CORRIDA)</v>
      </c>
      <c r="E55" s="23" t="str">
        <f>IFERROR(IFERROR(VLOOKUP(C55,SINAPI!$A:$D,3,FALSE),IFERROR(VLOOKUP(C55,SETOP!$A:$E,4,FALSE),IFERROR(VLOOKUP(C55,SETOP!$B:$E,3,FALSE),IFERROR(VLOOKUP(C55,SUDECAP!$A:$D,3,FALSE),IFERROR(VLOOKUP(C55,SICRO!$A:$D,3,FALSE),VLOOKUP(C55,CPUS!$B:$H,4,FALSE)))))),"")</f>
        <v>M3</v>
      </c>
      <c r="F55" s="213">
        <v>64831.67</v>
      </c>
      <c r="G55" s="25">
        <f>IFERROR(IFERROR(VLOOKUP(C55,SINAPI!$A:$D,4,FALSE),IFERROR(VLOOKUP(C55,SETOP!$A:$E,5,FALSE),IFERROR(VLOOKUP(C55,SETOP!$B:$E,4,FALSE),IFERROR(VLOOKUP(C55,SUDECAP!$A:$D,4,FALSE),IFERROR(VLOOKUP(C55,SICRO!$A:$D,4,FALSE),VLOOKUP(C55,CPUS!$B:$H,7,FALSE)))))),0)</f>
        <v>136.05999999999997</v>
      </c>
      <c r="H55" s="25">
        <f t="shared" si="15"/>
        <v>8820997.0199999996</v>
      </c>
      <c r="I55" s="25">
        <f t="shared" si="16"/>
        <v>169.62</v>
      </c>
      <c r="J55" s="25">
        <f t="shared" si="17"/>
        <v>10996747.859999999</v>
      </c>
      <c r="K55" s="26"/>
    </row>
    <row r="56" spans="1:11" ht="30" x14ac:dyDescent="0.25">
      <c r="A56" s="20" t="s">
        <v>30764</v>
      </c>
      <c r="B56" s="21" t="str">
        <f>IF(IFERROR(VLOOKUP(C56,SINAPI!$A:$D,1,FALSE),"")=C56,"SINAPI",IF(IFERROR(VLOOKUP(C56,SETOP!$A:$E,1,FALSE),"")=C56,"SETOP",IF(IFERROR(VLOOKUP(C56,SUDECAP!$A:$D,1,FALSE),"")=C56,"SUDECAP",IF(IFERROR(VLOOKUP(C56,SICRO!$A:$D,1,FALSE),"")=C56,"SICRO","COMPOSIÇÃO"))))</f>
        <v>SINAPI</v>
      </c>
      <c r="C56" s="27">
        <v>93591</v>
      </c>
      <c r="D56" s="22" t="str">
        <f>IFERROR(IFERROR(VLOOKUP(C56,SINAPI!$A:$D,2,FALSE),IFERROR(VLOOKUP(C56,SETOP!$A:$E,3,FALSE),IFERROR(VLOOKUP(C56,SETOP!$B:$E,2,FALSE),IFERROR(VLOOKUP(C56,SUDECAP!$A:$D,2,FALSE),IFERROR(VLOOKUP(C56,SICRO!$A:$D,2,FALSE),VLOOKUP(C56,CPUS!$B:$H,3,FALSE)))))),"")</f>
        <v>TRANSPORTE COM CAMINHÃO BASCULANTE DE 14 M³, EM VIA URBANA EM LEITO NATURAL (UNIDADE: M3XKM). AF_07/2020</v>
      </c>
      <c r="E56" s="23" t="str">
        <f>IFERROR(IFERROR(VLOOKUP(C56,SINAPI!$A:$D,3,FALSE),IFERROR(VLOOKUP(C56,SETOP!$A:$E,4,FALSE),IFERROR(VLOOKUP(C56,SETOP!$B:$E,3,FALSE),IFERROR(VLOOKUP(C56,SUDECAP!$A:$D,3,FALSE),IFERROR(VLOOKUP(C56,SICRO!$A:$D,3,FALSE),VLOOKUP(C56,CPUS!$B:$H,4,FALSE)))))),"")</f>
        <v>M3XKM</v>
      </c>
      <c r="F56" s="213">
        <v>1167716.93</v>
      </c>
      <c r="G56" s="25">
        <f>IFERROR(IFERROR(VLOOKUP(C56,SINAPI!$A:$D,4,FALSE),IFERROR(VLOOKUP(C56,SETOP!$A:$E,5,FALSE),IFERROR(VLOOKUP(C56,SETOP!$B:$E,4,FALSE),IFERROR(VLOOKUP(C56,SUDECAP!$A:$D,4,FALSE),IFERROR(VLOOKUP(C56,SICRO!$A:$D,4,FALSE),VLOOKUP(C56,CPUS!$B:$H,7,FALSE)))))),0)</f>
        <v>2.78</v>
      </c>
      <c r="H56" s="25">
        <f t="shared" si="15"/>
        <v>3246253.06</v>
      </c>
      <c r="I56" s="25">
        <f t="shared" si="16"/>
        <v>3.46</v>
      </c>
      <c r="J56" s="25">
        <f t="shared" si="17"/>
        <v>4040300.57</v>
      </c>
      <c r="K56" s="26"/>
    </row>
    <row r="57" spans="1:11" x14ac:dyDescent="0.25">
      <c r="A57" s="20" t="s">
        <v>30765</v>
      </c>
      <c r="B57" s="21" t="str">
        <f>IF(IFERROR(VLOOKUP(C57,SINAPI!$A:$D,1,FALSE),"")=C57,"SINAPI",IF(IFERROR(VLOOKUP(C57,SETOP!$A:$E,1,FALSE),"")=C57,"SETOP",IF(IFERROR(VLOOKUP(C57,SUDECAP!$A:$D,1,FALSE),"")=C57,"SUDECAP",IF(IFERROR(VLOOKUP(C57,SICRO!$A:$D,1,FALSE),"")=C57,"SICRO","COMPOSIÇÃO"))))</f>
        <v>SICRO</v>
      </c>
      <c r="C57" s="27">
        <v>4011352</v>
      </c>
      <c r="D57" s="22" t="str">
        <f>IFERROR(IFERROR(VLOOKUP(C57,SINAPI!$A:$D,2,FALSE),IFERROR(VLOOKUP(C57,SETOP!$A:$E,3,FALSE),IFERROR(VLOOKUP(C57,SETOP!$B:$E,2,FALSE),IFERROR(VLOOKUP(C57,SUDECAP!$A:$D,2,FALSE),IFERROR(VLOOKUP(C57,SICRO!$A:$D,2,FALSE),VLOOKUP(C57,CPUS!$B:$H,3,FALSE)))))),"")</f>
        <v>IMPRIMAÇÃO COM EMULSÃO ASFÁLTICA</v>
      </c>
      <c r="E57" s="23" t="str">
        <f>IFERROR(IFERROR(VLOOKUP(C57,SINAPI!$A:$D,3,FALSE),IFERROR(VLOOKUP(C57,SETOP!$A:$E,4,FALSE),IFERROR(VLOOKUP(C57,SETOP!$B:$E,3,FALSE),IFERROR(VLOOKUP(C57,SUDECAP!$A:$D,3,FALSE),IFERROR(VLOOKUP(C57,SICRO!$A:$D,3,FALSE),VLOOKUP(C57,CPUS!$B:$H,4,FALSE)))))),"")</f>
        <v>M²</v>
      </c>
      <c r="F57" s="213">
        <v>429945.02</v>
      </c>
      <c r="G57" s="25">
        <f>IFERROR(IFERROR(VLOOKUP(C57,SINAPI!$A:$D,4,FALSE),IFERROR(VLOOKUP(C57,SETOP!$A:$E,5,FALSE),IFERROR(VLOOKUP(C57,SETOP!$B:$E,4,FALSE),IFERROR(VLOOKUP(C57,SUDECAP!$A:$D,4,FALSE),IFERROR(VLOOKUP(C57,SICRO!$A:$D,4,FALSE),VLOOKUP(C57,CPUS!$B:$H,7,FALSE)))))),0)</f>
        <v>0.39</v>
      </c>
      <c r="H57" s="25">
        <f t="shared" si="15"/>
        <v>167678.54999999999</v>
      </c>
      <c r="I57" s="25">
        <f t="shared" si="16"/>
        <v>0.48</v>
      </c>
      <c r="J57" s="25">
        <f t="shared" si="17"/>
        <v>206373.6</v>
      </c>
      <c r="K57" s="26"/>
    </row>
    <row r="58" spans="1:11" x14ac:dyDescent="0.25">
      <c r="A58" s="20" t="s">
        <v>30766</v>
      </c>
      <c r="B58" s="21" t="str">
        <f>IF(IFERROR(VLOOKUP(C58,SINAPI!$A:$D,1,FALSE),"")=C58,"SINAPI",IF(IFERROR(VLOOKUP(C58,SETOP!$A:$E,1,FALSE),"")=C58,"SETOP",IF(IFERROR(VLOOKUP(C58,SUDECAP!$A:$D,1,FALSE),"")=C58,"SUDECAP",IF(IFERROR(VLOOKUP(C58,SICRO!$A:$D,1,FALSE),"")=C58,"SICRO","COMPOSIÇÃO"))))</f>
        <v>SICRO</v>
      </c>
      <c r="C58" s="27">
        <v>4011353</v>
      </c>
      <c r="D58" s="22" t="str">
        <f>IFERROR(IFERROR(VLOOKUP(C58,SINAPI!$A:$D,2,FALSE),IFERROR(VLOOKUP(C58,SETOP!$A:$E,3,FALSE),IFERROR(VLOOKUP(C58,SETOP!$B:$E,2,FALSE),IFERROR(VLOOKUP(C58,SUDECAP!$A:$D,2,FALSE),IFERROR(VLOOKUP(C58,SICRO!$A:$D,2,FALSE),VLOOKUP(C58,CPUS!$B:$H,3,FALSE)))))),"")</f>
        <v>PINTURA DE LIGAÇÃO</v>
      </c>
      <c r="E58" s="23" t="str">
        <f>IFERROR(IFERROR(VLOOKUP(C58,SINAPI!$A:$D,3,FALSE),IFERROR(VLOOKUP(C58,SETOP!$A:$E,4,FALSE),IFERROR(VLOOKUP(C58,SETOP!$B:$E,3,FALSE),IFERROR(VLOOKUP(C58,SUDECAP!$A:$D,3,FALSE),IFERROR(VLOOKUP(C58,SICRO!$A:$D,3,FALSE),VLOOKUP(C58,CPUS!$B:$H,4,FALSE)))))),"")</f>
        <v>M²</v>
      </c>
      <c r="F58" s="213">
        <f>F57*1</f>
        <v>429945.02</v>
      </c>
      <c r="G58" s="25">
        <f>IFERROR(IFERROR(VLOOKUP(C58,SINAPI!$A:$D,4,FALSE),IFERROR(VLOOKUP(C58,SETOP!$A:$E,5,FALSE),IFERROR(VLOOKUP(C58,SETOP!$B:$E,4,FALSE),IFERROR(VLOOKUP(C58,SUDECAP!$A:$D,4,FALSE),IFERROR(VLOOKUP(C58,SICRO!$A:$D,4,FALSE),VLOOKUP(C58,CPUS!$B:$H,7,FALSE)))))),0)</f>
        <v>0.27</v>
      </c>
      <c r="H58" s="25">
        <f t="shared" si="15"/>
        <v>116085.15</v>
      </c>
      <c r="I58" s="25">
        <f t="shared" si="16"/>
        <v>0.33</v>
      </c>
      <c r="J58" s="25">
        <f t="shared" si="17"/>
        <v>141881.85</v>
      </c>
      <c r="K58" s="26"/>
    </row>
    <row r="59" spans="1:11" x14ac:dyDescent="0.25">
      <c r="A59" s="20" t="s">
        <v>30767</v>
      </c>
      <c r="B59" s="21" t="s">
        <v>42330</v>
      </c>
      <c r="C59" s="27" t="s">
        <v>42329</v>
      </c>
      <c r="D59" s="22" t="s">
        <v>42361</v>
      </c>
      <c r="E59" s="23" t="s">
        <v>16235</v>
      </c>
      <c r="F59" s="213">
        <f>ROUND(F57*0.0013,2)</f>
        <v>558.92999999999995</v>
      </c>
      <c r="G59" s="25">
        <f>ROUND(2.23514*1000*1.18,2)</f>
        <v>2637.47</v>
      </c>
      <c r="H59" s="25">
        <f t="shared" ref="H59:H60" si="18">TRUNC(F59*G59,2)</f>
        <v>1474161.1</v>
      </c>
      <c r="I59" s="25">
        <f>TRUNC(G59*(1+$H$2),2)</f>
        <v>3033.35</v>
      </c>
      <c r="J59" s="25">
        <f t="shared" ref="J59:J60" si="19">TRUNC(I59*F59,2)</f>
        <v>1695430.31</v>
      </c>
      <c r="K59" s="26"/>
    </row>
    <row r="60" spans="1:11" x14ac:dyDescent="0.25">
      <c r="A60" s="20" t="s">
        <v>30768</v>
      </c>
      <c r="B60" s="21" t="s">
        <v>42330</v>
      </c>
      <c r="C60" s="27" t="s">
        <v>42329</v>
      </c>
      <c r="D60" s="22" t="s">
        <v>42362</v>
      </c>
      <c r="E60" s="23" t="s">
        <v>16235</v>
      </c>
      <c r="F60" s="213">
        <f>ROUND(F58*0.00045,2)</f>
        <v>193.48</v>
      </c>
      <c r="G60" s="25">
        <f>ROUND(2.31262*1000*1.18,2)</f>
        <v>2728.89</v>
      </c>
      <c r="H60" s="25">
        <f t="shared" si="18"/>
        <v>527985.63</v>
      </c>
      <c r="I60" s="25">
        <f>TRUNC(G60*(1+$H$2),2)</f>
        <v>3138.49</v>
      </c>
      <c r="J60" s="25">
        <f t="shared" si="19"/>
        <v>607235.04</v>
      </c>
      <c r="K60" s="26"/>
    </row>
    <row r="61" spans="1:11" ht="30" x14ac:dyDescent="0.25">
      <c r="A61" s="20" t="s">
        <v>30769</v>
      </c>
      <c r="B61" s="21" t="str">
        <f>IF(IFERROR(VLOOKUP(C61,SINAPI!$A:$D,1,FALSE),"")=C61,"SINAPI",IF(IFERROR(VLOOKUP(C61,SETOP!$A:$E,1,FALSE),"")=C61,"SETOP",IF(IFERROR(VLOOKUP(C61,SUDECAP!$A:$D,1,FALSE),"")=C61,"SUDECAP",IF(IFERROR(VLOOKUP(C61,SICRO!$A:$D,1,FALSE),"")=C61,"SICRO","COMPOSIÇÃO"))))</f>
        <v>SINAPI</v>
      </c>
      <c r="C61" s="27">
        <v>102330</v>
      </c>
      <c r="D61" s="22" t="str">
        <f>IFERROR(IFERROR(VLOOKUP(C61,SINAPI!$A:$D,2,FALSE),IFERROR(VLOOKUP(C61,SETOP!$A:$E,3,FALSE),IFERROR(VLOOKUP(C61,SETOP!$B:$E,2,FALSE),IFERROR(VLOOKUP(C61,SUDECAP!$A:$D,2,FALSE),IFERROR(VLOOKUP(C61,SICRO!$A:$D,2,FALSE),VLOOKUP(C61,CPUS!$B:$H,3,FALSE)))))),"")</f>
        <v>TRANSPORTE COM CAMINHÃO TANQUE DE TRANSPORTE DE MATERIAL ASFÁLTICO DE 30000 L, EM VIA URBANA PAVIMENTADA, DMT ATÉ 30KM (UNIDADE: TXKM). AF_07/2020</v>
      </c>
      <c r="E61" s="23" t="str">
        <f>IFERROR(IFERROR(VLOOKUP(C61,SINAPI!$A:$D,3,FALSE),IFERROR(VLOOKUP(C61,SETOP!$A:$E,4,FALSE),IFERROR(VLOOKUP(C61,SETOP!$B:$E,3,FALSE),IFERROR(VLOOKUP(C61,SUDECAP!$A:$D,3,FALSE),IFERROR(VLOOKUP(C61,SICRO!$A:$D,3,FALSE),VLOOKUP(C61,CPUS!$B:$H,4,FALSE)))))),"")</f>
        <v>TXKM</v>
      </c>
      <c r="F61" s="213">
        <f>ROUND(($F$57*0.0012*45)+($F$58*0.0005*45),2)</f>
        <v>32890.79</v>
      </c>
      <c r="G61" s="25">
        <f>IFERROR(IFERROR(VLOOKUP(C61,SINAPI!$A:$D,4,FALSE),IFERROR(VLOOKUP(C61,SETOP!$A:$E,5,FALSE),IFERROR(VLOOKUP(C61,SETOP!$B:$E,4,FALSE),IFERROR(VLOOKUP(C61,SUDECAP!$A:$D,4,FALSE),IFERROR(VLOOKUP(C61,SICRO!$A:$D,4,FALSE),VLOOKUP(C61,CPUS!$B:$H,7,FALSE)))))),0)</f>
        <v>1.4</v>
      </c>
      <c r="H61" s="25">
        <f t="shared" ref="H61" si="20">TRUNC(F61*G61,2)</f>
        <v>46047.1</v>
      </c>
      <c r="I61" s="25">
        <f t="shared" ref="I61" si="21">TRUNC(G61*(1+$H$3),2)</f>
        <v>1.74</v>
      </c>
      <c r="J61" s="25">
        <f t="shared" ref="J61" si="22">TRUNC(I61*F61,2)</f>
        <v>57229.97</v>
      </c>
      <c r="K61" s="26"/>
    </row>
    <row r="62" spans="1:11" x14ac:dyDescent="0.25">
      <c r="A62" s="20" t="s">
        <v>30770</v>
      </c>
      <c r="B62" s="21" t="str">
        <f>IF(IFERROR(VLOOKUP(C62,SINAPI!$A:$D,1,FALSE),"")=C62,"SINAPI",IF(IFERROR(VLOOKUP(C62,SETOP!$A:$E,1,FALSE),"")=C62,"SETOP",IF(IFERROR(VLOOKUP(C62,SUDECAP!$A:$D,1,FALSE),"")=C62,"SUDECAP",IF(IFERROR(VLOOKUP(C62,SICRO!$A:$D,1,FALSE),"")=C62,"SICRO","COMPOSIÇÃO"))))</f>
        <v>SICRO</v>
      </c>
      <c r="C62" s="27">
        <v>4011471</v>
      </c>
      <c r="D62" s="22" t="str">
        <f>IFERROR(IFERROR(VLOOKUP(C62,SINAPI!$A:$D,2,FALSE),IFERROR(VLOOKUP(C62,SETOP!$A:$E,3,FALSE),IFERROR(VLOOKUP(C62,SETOP!$B:$E,2,FALSE),IFERROR(VLOOKUP(C62,SUDECAP!$A:$D,2,FALSE),IFERROR(VLOOKUP(C62,SICRO!$A:$D,2,FALSE),VLOOKUP(C62,CPUS!$B:$H,3,FALSE)))))),"")</f>
        <v>CONCRETO ASFÁLTICO COM BORRACHA - FAIXA C - BRITA COMERCIAL</v>
      </c>
      <c r="E62" s="23" t="str">
        <f>IFERROR(IFERROR(VLOOKUP(C62,SINAPI!$A:$D,3,FALSE),IFERROR(VLOOKUP(C62,SETOP!$A:$E,4,FALSE),IFERROR(VLOOKUP(C62,SETOP!$B:$E,3,FALSE),IFERROR(VLOOKUP(C62,SUDECAP!$A:$D,3,FALSE),IFERROR(VLOOKUP(C62,SICRO!$A:$D,3,FALSE),VLOOKUP(C62,CPUS!$B:$H,4,FALSE)))))),"")</f>
        <v>T</v>
      </c>
      <c r="F62" s="213">
        <f>ROUND(F57*0.05*2.4,2)</f>
        <v>51593.4</v>
      </c>
      <c r="G62" s="25">
        <f>IFERROR(IFERROR(VLOOKUP(C62,SINAPI!$A:$D,4,FALSE),IFERROR(VLOOKUP(C62,SETOP!$A:$E,5,FALSE),IFERROR(VLOOKUP(C62,SETOP!$B:$E,4,FALSE),IFERROR(VLOOKUP(C62,SUDECAP!$A:$D,4,FALSE),IFERROR(VLOOKUP(C62,SICRO!$A:$D,4,FALSE),VLOOKUP(C62,CPUS!$B:$H,7,FALSE)))))),0)</f>
        <v>266.35000000000002</v>
      </c>
      <c r="H62" s="25">
        <f t="shared" si="15"/>
        <v>13741902.09</v>
      </c>
      <c r="I62" s="25">
        <f t="shared" si="16"/>
        <v>332.05</v>
      </c>
      <c r="J62" s="25">
        <f t="shared" si="17"/>
        <v>17131588.469999999</v>
      </c>
      <c r="K62" s="26"/>
    </row>
    <row r="63" spans="1:11" ht="15" customHeight="1" x14ac:dyDescent="0.25">
      <c r="A63" s="20" t="s">
        <v>30940</v>
      </c>
      <c r="B63" s="21" t="s">
        <v>42330</v>
      </c>
      <c r="C63" s="27" t="s">
        <v>42329</v>
      </c>
      <c r="D63" s="22" t="s">
        <v>42360</v>
      </c>
      <c r="E63" s="23" t="s">
        <v>62</v>
      </c>
      <c r="F63" s="213">
        <f>ROUND(F62*0.06,2)</f>
        <v>3095.6</v>
      </c>
      <c r="G63" s="25">
        <f>ROUND(3.99992*1000*1.18,2)</f>
        <v>4719.91</v>
      </c>
      <c r="H63" s="25">
        <f t="shared" si="15"/>
        <v>14610953.390000001</v>
      </c>
      <c r="I63" s="25">
        <f>TRUNC(G63*(1+$H$2),2)</f>
        <v>5428.36</v>
      </c>
      <c r="J63" s="25">
        <f t="shared" si="17"/>
        <v>16804031.210000001</v>
      </c>
      <c r="K63" s="26"/>
    </row>
    <row r="64" spans="1:11" ht="30" x14ac:dyDescent="0.25">
      <c r="A64" s="20" t="s">
        <v>30941</v>
      </c>
      <c r="B64" s="211" t="str">
        <f>IF(IFERROR(VLOOKUP(C64,SINAPI!$A:$D,1,FALSE),"")=C64,"SINAPI",IF(IFERROR(VLOOKUP(C64,SETOP!$A:$E,1,FALSE),"")=C64,"SETOP",IF(IFERROR(VLOOKUP(C64,SUDECAP!$A:$D,1,FALSE),"")=C64,"SUDECAP",IF(IFERROR(VLOOKUP(C64,SICRO!$A:$D,1,FALSE),"")=C64,"SICRO","COMPOSIÇÃO"))))</f>
        <v>SINAPI</v>
      </c>
      <c r="C64" s="27">
        <v>95879</v>
      </c>
      <c r="D64" s="22" t="str">
        <f>IFERROR(IFERROR(VLOOKUP(C64,SINAPI!$A:$D,2,FALSE),IFERROR(VLOOKUP(C64,SETOP!$A:$E,3,FALSE),IFERROR(VLOOKUP(C64,SETOP!$B:$E,2,FALSE),IFERROR(VLOOKUP(C64,SUDECAP!$A:$D,2,FALSE),IFERROR(VLOOKUP(C64,SICRO!$A:$D,2,FALSE),VLOOKUP(C64,CPUS!$B:$H,3,FALSE)))))),"")</f>
        <v>TRANSPORTE COM CAMINHÃO BASCULANTE DE 14 M³, EM VIA URBANA PAVIMENTADA, DMT ATÉ 30 KM (UNIDADE: TXKM). AF_07/2020</v>
      </c>
      <c r="E64" s="23" t="str">
        <f>IFERROR(IFERROR(VLOOKUP(C64,SINAPI!$A:$D,3,FALSE),IFERROR(VLOOKUP(C64,SETOP!$A:$E,4,FALSE),IFERROR(VLOOKUP(C64,SETOP!$B:$E,3,FALSE),IFERROR(VLOOKUP(C64,SUDECAP!$A:$D,3,FALSE),IFERROR(VLOOKUP(C64,SICRO!$A:$D,3,FALSE),VLOOKUP(C64,CPUS!$B:$H,4,FALSE)))))),"")</f>
        <v>TXKM</v>
      </c>
      <c r="F64" s="213">
        <f>ROUND($F$62*45,2)</f>
        <v>2321703</v>
      </c>
      <c r="G64" s="25">
        <f>IFERROR(IFERROR(VLOOKUP(C64,SINAPI!$A:$D,4,FALSE),IFERROR(VLOOKUP(C64,SETOP!$A:$E,5,FALSE),IFERROR(VLOOKUP(C64,SETOP!$B:$E,4,FALSE),IFERROR(VLOOKUP(C64,SUDECAP!$A:$D,4,FALSE),IFERROR(VLOOKUP(C64,SICRO!$A:$D,4,FALSE),VLOOKUP(C64,CPUS!$B:$H,7,FALSE)))))),0)</f>
        <v>1.47</v>
      </c>
      <c r="H64" s="25">
        <f t="shared" ref="H64" si="23">TRUNC(F64*G64,2)</f>
        <v>3412903.41</v>
      </c>
      <c r="I64" s="25">
        <f t="shared" ref="I64" si="24">TRUNC(G64*(1+$H$3),2)</f>
        <v>1.83</v>
      </c>
      <c r="J64" s="25">
        <f t="shared" ref="J64" si="25">TRUNC(I64*F64,2)</f>
        <v>4248716.49</v>
      </c>
      <c r="K64" s="26"/>
    </row>
    <row r="65" spans="1:11" ht="30" x14ac:dyDescent="0.25">
      <c r="A65" s="20" t="s">
        <v>30942</v>
      </c>
      <c r="B65" s="21" t="str">
        <f>IF(IFERROR(VLOOKUP(C65,SINAPI!$A:$D,1,FALSE),"")=C65,"SINAPI",IF(IFERROR(VLOOKUP(C65,SETOP!$A:$E,1,FALSE),"")=C65,"SETOP",IF(IFERROR(VLOOKUP(C65,SUDECAP!$A:$D,1,FALSE),"")=C65,"SUDECAP",IF(IFERROR(VLOOKUP(C65,SICRO!$A:$D,1,FALSE),"")=C65,"SICRO","COMPOSIÇÃO"))))</f>
        <v>SINAPI</v>
      </c>
      <c r="C65" s="27">
        <v>102330</v>
      </c>
      <c r="D65" s="22" t="str">
        <f>IFERROR(IFERROR(VLOOKUP(C65,SINAPI!$A:$D,2,FALSE),IFERROR(VLOOKUP(C65,SETOP!$A:$E,3,FALSE),IFERROR(VLOOKUP(C65,SETOP!$B:$E,2,FALSE),IFERROR(VLOOKUP(C65,SUDECAP!$A:$D,2,FALSE),IFERROR(VLOOKUP(C65,SICRO!$A:$D,2,FALSE),VLOOKUP(C65,CPUS!$B:$H,3,FALSE)))))),"")</f>
        <v>TRANSPORTE COM CAMINHÃO TANQUE DE TRANSPORTE DE MATERIAL ASFÁLTICO DE 30000 L, EM VIA URBANA PAVIMENTADA, DMT ATÉ 30KM (UNIDADE: TXKM). AF_07/2020</v>
      </c>
      <c r="E65" s="23" t="str">
        <f>IFERROR(IFERROR(VLOOKUP(C65,SINAPI!$A:$D,3,FALSE),IFERROR(VLOOKUP(C65,SETOP!$A:$E,4,FALSE),IFERROR(VLOOKUP(C65,SETOP!$B:$E,3,FALSE),IFERROR(VLOOKUP(C65,SUDECAP!$A:$D,3,FALSE),IFERROR(VLOOKUP(C65,SICRO!$A:$D,3,FALSE),VLOOKUP(C65,CPUS!$B:$H,4,FALSE)))))),"")</f>
        <v>TXKM</v>
      </c>
      <c r="F65" s="213">
        <f>ROUND($F$63*45,2)</f>
        <v>139302</v>
      </c>
      <c r="G65" s="25">
        <f>IFERROR(IFERROR(VLOOKUP(C65,SINAPI!$A:$D,4,FALSE),IFERROR(VLOOKUP(C65,SETOP!$A:$E,5,FALSE),IFERROR(VLOOKUP(C65,SETOP!$B:$E,4,FALSE),IFERROR(VLOOKUP(C65,SUDECAP!$A:$D,4,FALSE),IFERROR(VLOOKUP(C65,SICRO!$A:$D,4,FALSE),VLOOKUP(C65,CPUS!$B:$H,7,FALSE)))))),0)</f>
        <v>1.4</v>
      </c>
      <c r="H65" s="25">
        <f t="shared" si="15"/>
        <v>195022.8</v>
      </c>
      <c r="I65" s="25">
        <f t="shared" si="16"/>
        <v>1.74</v>
      </c>
      <c r="J65" s="25">
        <f t="shared" si="17"/>
        <v>242385.48</v>
      </c>
      <c r="K65" s="26"/>
    </row>
    <row r="66" spans="1:11" ht="30" x14ac:dyDescent="0.25">
      <c r="A66" s="20" t="s">
        <v>42328</v>
      </c>
      <c r="B66" s="21" t="str">
        <f>IF(IFERROR(VLOOKUP(C66,SINAPI!$A:$D,1,FALSE),"")=C66,"SINAPI",IF(IFERROR(VLOOKUP(C66,SETOP!$A:$E,1,FALSE),"")=C66,"SETOP",IF(IFERROR(VLOOKUP(C66,SUDECAP!$A:$D,1,FALSE),"")=C66,"SUDECAP",IF(IFERROR(VLOOKUP(C66,SICRO!$A:$D,1,FALSE),"")=C66,"SICRO","COMPOSIÇÃO"))))</f>
        <v>SETOP</v>
      </c>
      <c r="C66" s="27" t="s">
        <v>4079</v>
      </c>
      <c r="D66" s="22" t="str">
        <f>IFERROR(IFERROR(VLOOKUP(C66,SINAPI!$A:$D,2,FALSE),IFERROR(VLOOKUP(C66,SETOP!$A:$E,3,FALSE),IFERROR(VLOOKUP(C66,SETOP!$B:$E,2,FALSE),IFERROR(VLOOKUP(C66,SUDECAP!$A:$D,2,FALSE),IFERROR(VLOOKUP(C66,SICRO!$A:$D,2,FALSE),VLOOKUP(C66,CPUS!$B:$H,3,FALSE)))))),"")</f>
        <v>DEMOLIÇÃO MECANIZADA DE REVESTIMENTO ASFÁLTICO, COM EQUIPAMENTO PNEUMÁTICO, INCLUSIVE AFASTAMENTO E EMPILHAMENTO, EXCLUSIVE TRANSPORTE E RETIRADA DO MATERIAL DEMOLIDO</v>
      </c>
      <c r="E66" s="23" t="str">
        <f>IFERROR(IFERROR(VLOOKUP(C66,SINAPI!$A:$D,3,FALSE),IFERROR(VLOOKUP(C66,SETOP!$A:$E,4,FALSE),IFERROR(VLOOKUP(C66,SETOP!$B:$E,3,FALSE),IFERROR(VLOOKUP(C66,SUDECAP!$A:$D,3,FALSE),IFERROR(VLOOKUP(C66,SICRO!$A:$D,3,FALSE),VLOOKUP(C66,CPUS!$B:$H,4,FALSE)))))),"")</f>
        <v>M2</v>
      </c>
      <c r="F66" s="213">
        <v>2376.5</v>
      </c>
      <c r="G66" s="25">
        <f>IFERROR(IFERROR(VLOOKUP(C66,SINAPI!$A:$D,4,FALSE),IFERROR(VLOOKUP(C66,SETOP!$A:$E,5,FALSE),IFERROR(VLOOKUP(C66,SETOP!$B:$E,4,FALSE),IFERROR(VLOOKUP(C66,SUDECAP!$A:$D,4,FALSE),IFERROR(VLOOKUP(C66,SICRO!$A:$D,4,FALSE),VLOOKUP(C66,CPUS!$B:$H,7,FALSE)))))),0)</f>
        <v>9.9700000000000006</v>
      </c>
      <c r="H66" s="25">
        <f t="shared" si="15"/>
        <v>23693.7</v>
      </c>
      <c r="I66" s="25">
        <f t="shared" si="16"/>
        <v>12.42</v>
      </c>
      <c r="J66" s="25">
        <f t="shared" si="17"/>
        <v>29516.13</v>
      </c>
      <c r="K66" s="26"/>
    </row>
    <row r="67" spans="1:11" ht="30" x14ac:dyDescent="0.25">
      <c r="A67" s="20" t="s">
        <v>42373</v>
      </c>
      <c r="B67" s="21" t="str">
        <f>IF(IFERROR(VLOOKUP(C67,SINAPI!$A:$D,1,FALSE),"")=C67,"SINAPI",IF(IFERROR(VLOOKUP(C67,SETOP!$A:$E,1,FALSE),"")=C67,"SETOP",IF(IFERROR(VLOOKUP(C67,SUDECAP!$A:$D,1,FALSE),"")=C67,"SUDECAP",IF(IFERROR(VLOOKUP(C67,SICRO!$A:$D,1,FALSE),"")=C67,"SICRO","COMPOSIÇÃO"))))</f>
        <v>SINAPI</v>
      </c>
      <c r="C67" s="27">
        <v>93591</v>
      </c>
      <c r="D67" s="22" t="str">
        <f>IFERROR(IFERROR(VLOOKUP(C67,SINAPI!$A:$D,2,FALSE),IFERROR(VLOOKUP(C67,SETOP!$A:$E,3,FALSE),IFERROR(VLOOKUP(C67,SETOP!$B:$E,2,FALSE),IFERROR(VLOOKUP(C67,SUDECAP!$A:$D,2,FALSE),IFERROR(VLOOKUP(C67,SICRO!$A:$D,2,FALSE),VLOOKUP(C67,CPUS!$B:$H,3,FALSE)))))),"")</f>
        <v>TRANSPORTE COM CAMINHÃO BASCULANTE DE 14 M³, EM VIA URBANA EM LEITO NATURAL (UNIDADE: M3XKM). AF_07/2020</v>
      </c>
      <c r="E67" s="23" t="str">
        <f>IFERROR(IFERROR(VLOOKUP(C67,SINAPI!$A:$D,3,FALSE),IFERROR(VLOOKUP(C67,SETOP!$A:$E,4,FALSE),IFERROR(VLOOKUP(C67,SETOP!$B:$E,3,FALSE),IFERROR(VLOOKUP(C67,SUDECAP!$A:$D,3,FALSE),IFERROR(VLOOKUP(C67,SICRO!$A:$D,3,FALSE),VLOOKUP(C67,CPUS!$B:$H,4,FALSE)))))),"")</f>
        <v>M3XKM</v>
      </c>
      <c r="F67" s="213">
        <v>325.98</v>
      </c>
      <c r="G67" s="25">
        <f>IFERROR(IFERROR(VLOOKUP(C67,SINAPI!$A:$D,4,FALSE),IFERROR(VLOOKUP(C67,SETOP!$A:$E,5,FALSE),IFERROR(VLOOKUP(C67,SETOP!$B:$E,4,FALSE),IFERROR(VLOOKUP(C67,SUDECAP!$A:$D,4,FALSE),IFERROR(VLOOKUP(C67,SICRO!$A:$D,4,FALSE),VLOOKUP(C67,CPUS!$B:$H,7,FALSE)))))),0)</f>
        <v>2.78</v>
      </c>
      <c r="H67" s="25">
        <f t="shared" si="15"/>
        <v>906.22</v>
      </c>
      <c r="I67" s="25">
        <f t="shared" si="16"/>
        <v>3.46</v>
      </c>
      <c r="J67" s="25">
        <f t="shared" si="17"/>
        <v>1127.8900000000001</v>
      </c>
      <c r="K67" s="26"/>
    </row>
    <row r="68" spans="1:11" x14ac:dyDescent="0.25">
      <c r="A68" s="51">
        <v>6</v>
      </c>
      <c r="B68" s="52"/>
      <c r="C68" s="51"/>
      <c r="D68" s="53" t="s">
        <v>10337</v>
      </c>
      <c r="E68" s="52"/>
      <c r="F68" s="54"/>
      <c r="G68" s="52"/>
      <c r="H68" s="54"/>
      <c r="I68" s="52"/>
      <c r="J68" s="55">
        <f>SUM(J69:J134)</f>
        <v>14873570.719999997</v>
      </c>
      <c r="K68" s="26"/>
    </row>
    <row r="69" spans="1:11" x14ac:dyDescent="0.25">
      <c r="A69" s="20" t="s">
        <v>30775</v>
      </c>
      <c r="B69" s="21" t="str">
        <f>IF(IFERROR(VLOOKUP(C69,SINAPI!$A:$D,1,FALSE),"")=C69,"SINAPI",IF(IFERROR(VLOOKUP(C69,SETOP!$A:$E,1,FALSE),"")=C69,"SETOP",IF(IFERROR(VLOOKUP(C69,SUDECAP!$A:$D,1,FALSE),"")=C69,"SUDECAP",IF(IFERROR(VLOOKUP(C69,SICRO!$A:$D,1,FALSE),"")=C69,"SICRO","COMPOSIÇÃO"))))</f>
        <v>SICRO</v>
      </c>
      <c r="C69" s="27">
        <v>804013</v>
      </c>
      <c r="D69" s="22" t="str">
        <f>IFERROR(IFERROR(VLOOKUP(C69,SINAPI!$A:$D,2,FALSE),IFERROR(VLOOKUP(C69,SETOP!$A:$E,3,FALSE),IFERROR(VLOOKUP(C69,SETOP!$B:$E,2,FALSE),IFERROR(VLOOKUP(C69,SUDECAP!$A:$D,2,FALSE),IFERROR(VLOOKUP(C69,SICRO!$A:$D,2,FALSE),VLOOKUP(C69,CPUS!$B:$H,3,FALSE)))))),"")</f>
        <v>CORPO DE BSTC D = 0,40 M PA1 - AREIA, BRITA E PEDRA DE MÃO COMERCIAIS</v>
      </c>
      <c r="E69" s="23" t="str">
        <f>IFERROR(IFERROR(VLOOKUP(C69,SINAPI!$A:$D,3,FALSE),IFERROR(VLOOKUP(C69,SETOP!$A:$E,4,FALSE),IFERROR(VLOOKUP(C69,SETOP!$B:$E,3,FALSE),IFERROR(VLOOKUP(C69,SUDECAP!$A:$D,3,FALSE),IFERROR(VLOOKUP(C69,SICRO!$A:$D,3,FALSE),VLOOKUP(C69,CPUS!$B:$H,4,FALSE)))))),"")</f>
        <v>M</v>
      </c>
      <c r="F69" s="24">
        <v>178</v>
      </c>
      <c r="G69" s="25">
        <f>IFERROR(IFERROR(VLOOKUP(C69,SINAPI!$A:$D,4,FALSE),IFERROR(VLOOKUP(C69,SETOP!$A:$E,5,FALSE),IFERROR(VLOOKUP(C69,SETOP!$B:$E,4,FALSE),IFERROR(VLOOKUP(C69,SUDECAP!$A:$D,4,FALSE),IFERROR(VLOOKUP(C69,SICRO!$A:$D,4,FALSE),VLOOKUP(C69,CPUS!$B:$H,7,FALSE)))))),0)</f>
        <v>263.69</v>
      </c>
      <c r="H69" s="25">
        <f t="shared" ref="H69" si="26">TRUNC(F69*G69,2)</f>
        <v>46936.82</v>
      </c>
      <c r="I69" s="25">
        <f t="shared" ref="I69" si="27">TRUNC(G69*(1+$H$3),2)</f>
        <v>328.74</v>
      </c>
      <c r="J69" s="25">
        <f t="shared" ref="J69" si="28">TRUNC(I69*F69,2)</f>
        <v>58515.72</v>
      </c>
      <c r="K69" s="26"/>
    </row>
    <row r="70" spans="1:11" x14ac:dyDescent="0.25">
      <c r="A70" s="20" t="s">
        <v>30776</v>
      </c>
      <c r="B70" s="21" t="str">
        <f>IF(IFERROR(VLOOKUP(C70,SINAPI!$A:$D,1,FALSE),"")=C70,"SINAPI",IF(IFERROR(VLOOKUP(C70,SETOP!$A:$E,1,FALSE),"")=C70,"SETOP",IF(IFERROR(VLOOKUP(C70,SUDECAP!$A:$D,1,FALSE),"")=C70,"SUDECAP",IF(IFERROR(VLOOKUP(C70,SICRO!$A:$D,1,FALSE),"")=C70,"SICRO","COMPOSIÇÃO"))))</f>
        <v>SICRO</v>
      </c>
      <c r="C70" s="27">
        <v>804021</v>
      </c>
      <c r="D70" s="22" t="str">
        <f>IFERROR(IFERROR(VLOOKUP(C70,SINAPI!$A:$D,2,FALSE),IFERROR(VLOOKUP(C70,SETOP!$A:$E,3,FALSE),IFERROR(VLOOKUP(C70,SETOP!$B:$E,2,FALSE),IFERROR(VLOOKUP(C70,SUDECAP!$A:$D,2,FALSE),IFERROR(VLOOKUP(C70,SICRO!$A:$D,2,FALSE),VLOOKUP(C70,CPUS!$B:$H,3,FALSE)))))),"")</f>
        <v>CORPO DE BSTC D = 0,60 M PA1 - AREIA, BRITA E PEDRA DE MÃO COMERCIAIS</v>
      </c>
      <c r="E70" s="23" t="str">
        <f>IFERROR(IFERROR(VLOOKUP(C70,SINAPI!$A:$D,3,FALSE),IFERROR(VLOOKUP(C70,SETOP!$A:$E,4,FALSE),IFERROR(VLOOKUP(C70,SETOP!$B:$E,3,FALSE),IFERROR(VLOOKUP(C70,SUDECAP!$A:$D,3,FALSE),IFERROR(VLOOKUP(C70,SICRO!$A:$D,3,FALSE),VLOOKUP(C70,CPUS!$B:$H,4,FALSE)))))),"")</f>
        <v>M</v>
      </c>
      <c r="F70" s="24">
        <f>691+61+94</f>
        <v>846</v>
      </c>
      <c r="G70" s="25">
        <f>IFERROR(IFERROR(VLOOKUP(C70,SINAPI!$A:$D,4,FALSE),IFERROR(VLOOKUP(C70,SETOP!$A:$E,5,FALSE),IFERROR(VLOOKUP(C70,SETOP!$B:$E,4,FALSE),IFERROR(VLOOKUP(C70,SUDECAP!$A:$D,4,FALSE),IFERROR(VLOOKUP(C70,SICRO!$A:$D,4,FALSE),VLOOKUP(C70,CPUS!$B:$H,7,FALSE)))))),0)</f>
        <v>413.27</v>
      </c>
      <c r="H70" s="25">
        <f t="shared" ref="H70:H115" si="29">TRUNC(F70*G70,2)</f>
        <v>349626.42</v>
      </c>
      <c r="I70" s="25">
        <f t="shared" ref="I70:I115" si="30">TRUNC(G70*(1+$H$3),2)</f>
        <v>515.22</v>
      </c>
      <c r="J70" s="25">
        <f t="shared" ref="J70:J115" si="31">TRUNC(I70*F70,2)</f>
        <v>435876.12</v>
      </c>
      <c r="K70" s="26"/>
    </row>
    <row r="71" spans="1:11" x14ac:dyDescent="0.25">
      <c r="A71" s="20" t="s">
        <v>30777</v>
      </c>
      <c r="B71" s="21" t="str">
        <f>IF(IFERROR(VLOOKUP(C71,SINAPI!$A:$D,1,FALSE),"")=C71,"SINAPI",IF(IFERROR(VLOOKUP(C71,SETOP!$A:$E,1,FALSE),"")=C71,"SETOP",IF(IFERROR(VLOOKUP(C71,SUDECAP!$A:$D,1,FALSE),"")=C71,"SUDECAP",IF(IFERROR(VLOOKUP(C71,SICRO!$A:$D,1,FALSE),"")=C71,"SICRO","COMPOSIÇÃO"))))</f>
        <v>SICRO</v>
      </c>
      <c r="C71" s="27">
        <v>804377</v>
      </c>
      <c r="D71" s="22" t="str">
        <f>IFERROR(IFERROR(VLOOKUP(C71,SINAPI!$A:$D,2,FALSE),IFERROR(VLOOKUP(C71,SETOP!$A:$E,3,FALSE),IFERROR(VLOOKUP(C71,SETOP!$B:$E,2,FALSE),IFERROR(VLOOKUP(C71,SUDECAP!$A:$D,2,FALSE),IFERROR(VLOOKUP(C71,SICRO!$A:$D,2,FALSE),VLOOKUP(C71,CPUS!$B:$H,3,FALSE)))))),"")</f>
        <v>BOCA DE BSTC D = 0,60 M - ESCONSIDADE 0° - AREIA E BRITA COMERCIAIS - ALAS ESCONSAS</v>
      </c>
      <c r="E71" s="23" t="str">
        <f>IFERROR(IFERROR(VLOOKUP(C71,SINAPI!$A:$D,3,FALSE),IFERROR(VLOOKUP(C71,SETOP!$A:$E,4,FALSE),IFERROR(VLOOKUP(C71,SETOP!$B:$E,3,FALSE),IFERROR(VLOOKUP(C71,SUDECAP!$A:$D,3,FALSE),IFERROR(VLOOKUP(C71,SICRO!$A:$D,3,FALSE),VLOOKUP(C71,CPUS!$B:$H,4,FALSE)))))),"")</f>
        <v>UN</v>
      </c>
      <c r="F71" s="24">
        <f>45+1</f>
        <v>46</v>
      </c>
      <c r="G71" s="25">
        <f>IFERROR(IFERROR(VLOOKUP(C71,SINAPI!$A:$D,4,FALSE),IFERROR(VLOOKUP(C71,SETOP!$A:$E,5,FALSE),IFERROR(VLOOKUP(C71,SETOP!$B:$E,4,FALSE),IFERROR(VLOOKUP(C71,SUDECAP!$A:$D,4,FALSE),IFERROR(VLOOKUP(C71,SICRO!$A:$D,4,FALSE),VLOOKUP(C71,CPUS!$B:$H,7,FALSE)))))),0)</f>
        <v>1092.6300000000001</v>
      </c>
      <c r="H71" s="25">
        <f t="shared" si="29"/>
        <v>50260.98</v>
      </c>
      <c r="I71" s="25">
        <f t="shared" si="30"/>
        <v>1362.18</v>
      </c>
      <c r="J71" s="25">
        <f t="shared" si="31"/>
        <v>62660.28</v>
      </c>
      <c r="K71" s="26"/>
    </row>
    <row r="72" spans="1:11" x14ac:dyDescent="0.25">
      <c r="A72" s="20" t="s">
        <v>30778</v>
      </c>
      <c r="B72" s="21" t="str">
        <f>IF(IFERROR(VLOOKUP(C72,SINAPI!$A:$D,1,FALSE),"")=C72,"SINAPI",IF(IFERROR(VLOOKUP(C72,SETOP!$A:$E,1,FALSE),"")=C72,"SETOP",IF(IFERROR(VLOOKUP(C72,SUDECAP!$A:$D,1,FALSE),"")=C72,"SUDECAP",IF(IFERROR(VLOOKUP(C72,SICRO!$A:$D,1,FALSE),"")=C72,"SICRO","COMPOSIÇÃO"))))</f>
        <v>SICRO</v>
      </c>
      <c r="C72" s="27">
        <v>804029</v>
      </c>
      <c r="D72" s="22" t="str">
        <f>IFERROR(IFERROR(VLOOKUP(C72,SINAPI!$A:$D,2,FALSE),IFERROR(VLOOKUP(C72,SETOP!$A:$E,3,FALSE),IFERROR(VLOOKUP(C72,SETOP!$B:$E,2,FALSE),IFERROR(VLOOKUP(C72,SUDECAP!$A:$D,2,FALSE),IFERROR(VLOOKUP(C72,SICRO!$A:$D,2,FALSE),VLOOKUP(C72,CPUS!$B:$H,3,FALSE)))))),"")</f>
        <v>CORPO DE BSTC D = 0,80 M PA1 - AREIA, BRITA E PEDRA DE MÃO COMERCIAIS</v>
      </c>
      <c r="E72" s="23" t="str">
        <f>IFERROR(IFERROR(VLOOKUP(C72,SINAPI!$A:$D,3,FALSE),IFERROR(VLOOKUP(C72,SETOP!$A:$E,4,FALSE),IFERROR(VLOOKUP(C72,SETOP!$B:$E,3,FALSE),IFERROR(VLOOKUP(C72,SUDECAP!$A:$D,3,FALSE),IFERROR(VLOOKUP(C72,SICRO!$A:$D,3,FALSE),VLOOKUP(C72,CPUS!$B:$H,4,FALSE)))))),"")</f>
        <v>M</v>
      </c>
      <c r="F72" s="24">
        <f>582+42</f>
        <v>624</v>
      </c>
      <c r="G72" s="25">
        <f>IFERROR(IFERROR(VLOOKUP(C72,SINAPI!$A:$D,4,FALSE),IFERROR(VLOOKUP(C72,SETOP!$A:$E,5,FALSE),IFERROR(VLOOKUP(C72,SETOP!$B:$E,4,FALSE),IFERROR(VLOOKUP(C72,SUDECAP!$A:$D,4,FALSE),IFERROR(VLOOKUP(C72,SICRO!$A:$D,4,FALSE),VLOOKUP(C72,CPUS!$B:$H,7,FALSE)))))),0)</f>
        <v>656.18</v>
      </c>
      <c r="H72" s="25">
        <f t="shared" si="29"/>
        <v>409456.32</v>
      </c>
      <c r="I72" s="25">
        <f t="shared" si="30"/>
        <v>818.05</v>
      </c>
      <c r="J72" s="25">
        <f t="shared" si="31"/>
        <v>510463.2</v>
      </c>
      <c r="K72" s="26"/>
    </row>
    <row r="73" spans="1:11" x14ac:dyDescent="0.25">
      <c r="A73" s="20" t="s">
        <v>30779</v>
      </c>
      <c r="B73" s="21" t="str">
        <f>IF(IFERROR(VLOOKUP(C73,SINAPI!$A:$D,1,FALSE),"")=C73,"SINAPI",IF(IFERROR(VLOOKUP(C73,SETOP!$A:$E,1,FALSE),"")=C73,"SETOP",IF(IFERROR(VLOOKUP(C73,SUDECAP!$A:$D,1,FALSE),"")=C73,"SUDECAP",IF(IFERROR(VLOOKUP(C73,SICRO!$A:$D,1,FALSE),"")=C73,"SICRO","COMPOSIÇÃO"))))</f>
        <v>SICRO</v>
      </c>
      <c r="C73" s="27">
        <v>804385</v>
      </c>
      <c r="D73" s="22" t="str">
        <f>IFERROR(IFERROR(VLOOKUP(C73,SINAPI!$A:$D,2,FALSE),IFERROR(VLOOKUP(C73,SETOP!$A:$E,3,FALSE),IFERROR(VLOOKUP(C73,SETOP!$B:$E,2,FALSE),IFERROR(VLOOKUP(C73,SUDECAP!$A:$D,2,FALSE),IFERROR(VLOOKUP(C73,SICRO!$A:$D,2,FALSE),VLOOKUP(C73,CPUS!$B:$H,3,FALSE)))))),"")</f>
        <v>BOCA DE BSTC D = 0,80 M - ESCONSIDADE 0° - AREIA E BRITA COMERCIAIS - ALAS ESCONSAS</v>
      </c>
      <c r="E73" s="23" t="str">
        <f>IFERROR(IFERROR(VLOOKUP(C73,SINAPI!$A:$D,3,FALSE),IFERROR(VLOOKUP(C73,SETOP!$A:$E,4,FALSE),IFERROR(VLOOKUP(C73,SETOP!$B:$E,3,FALSE),IFERROR(VLOOKUP(C73,SUDECAP!$A:$D,3,FALSE),IFERROR(VLOOKUP(C73,SICRO!$A:$D,3,FALSE),VLOOKUP(C73,CPUS!$B:$H,4,FALSE)))))),"")</f>
        <v>UN</v>
      </c>
      <c r="F73" s="24">
        <f>34+2+1</f>
        <v>37</v>
      </c>
      <c r="G73" s="25">
        <f>IFERROR(IFERROR(VLOOKUP(C73,SINAPI!$A:$D,4,FALSE),IFERROR(VLOOKUP(C73,SETOP!$A:$E,5,FALSE),IFERROR(VLOOKUP(C73,SETOP!$B:$E,4,FALSE),IFERROR(VLOOKUP(C73,SUDECAP!$A:$D,4,FALSE),IFERROR(VLOOKUP(C73,SICRO!$A:$D,4,FALSE),VLOOKUP(C73,CPUS!$B:$H,7,FALSE)))))),0)</f>
        <v>1840.93</v>
      </c>
      <c r="H73" s="25">
        <f t="shared" si="29"/>
        <v>68114.41</v>
      </c>
      <c r="I73" s="25">
        <f t="shared" si="30"/>
        <v>2295.08</v>
      </c>
      <c r="J73" s="25">
        <f t="shared" si="31"/>
        <v>84917.96</v>
      </c>
      <c r="K73" s="26"/>
    </row>
    <row r="74" spans="1:11" x14ac:dyDescent="0.25">
      <c r="A74" s="20" t="s">
        <v>30780</v>
      </c>
      <c r="B74" s="21" t="str">
        <f>IF(IFERROR(VLOOKUP(C74,SINAPI!$A:$D,1,FALSE),"")=C74,"SINAPI",IF(IFERROR(VLOOKUP(C74,SETOP!$A:$E,1,FALSE),"")=C74,"SETOP",IF(IFERROR(VLOOKUP(C74,SUDECAP!$A:$D,1,FALSE),"")=C74,"SUDECAP",IF(IFERROR(VLOOKUP(C74,SICRO!$A:$D,1,FALSE),"")=C74,"SICRO","COMPOSIÇÃO"))))</f>
        <v>SICRO</v>
      </c>
      <c r="C74" s="27">
        <v>804031</v>
      </c>
      <c r="D74" s="22" t="str">
        <f>IFERROR(IFERROR(VLOOKUP(C74,SINAPI!$A:$D,2,FALSE),IFERROR(VLOOKUP(C74,SETOP!$A:$E,3,FALSE),IFERROR(VLOOKUP(C74,SETOP!$B:$E,2,FALSE),IFERROR(VLOOKUP(C74,SUDECAP!$A:$D,2,FALSE),IFERROR(VLOOKUP(C74,SICRO!$A:$D,2,FALSE),VLOOKUP(C74,CPUS!$B:$H,3,FALSE)))))),"")</f>
        <v>CORPO DE BSTC D = 0,80 M PA2 - AREIA, BRITA E PEDRA DE MÃO COMERCIAIS</v>
      </c>
      <c r="E74" s="23" t="str">
        <f>IFERROR(IFERROR(VLOOKUP(C74,SINAPI!$A:$D,3,FALSE),IFERROR(VLOOKUP(C74,SETOP!$A:$E,4,FALSE),IFERROR(VLOOKUP(C74,SETOP!$B:$E,3,FALSE),IFERROR(VLOOKUP(C74,SUDECAP!$A:$D,3,FALSE),IFERROR(VLOOKUP(C74,SICRO!$A:$D,3,FALSE),VLOOKUP(C74,CPUS!$B:$H,4,FALSE)))))),"")</f>
        <v>M</v>
      </c>
      <c r="F74" s="24">
        <v>28</v>
      </c>
      <c r="G74" s="25">
        <f>IFERROR(IFERROR(VLOOKUP(C74,SINAPI!$A:$D,4,FALSE),IFERROR(VLOOKUP(C74,SETOP!$A:$E,5,FALSE),IFERROR(VLOOKUP(C74,SETOP!$B:$E,4,FALSE),IFERROR(VLOOKUP(C74,SUDECAP!$A:$D,4,FALSE),IFERROR(VLOOKUP(C74,SICRO!$A:$D,4,FALSE),VLOOKUP(C74,CPUS!$B:$H,7,FALSE)))))),0)</f>
        <v>706.25</v>
      </c>
      <c r="H74" s="25">
        <f t="shared" si="29"/>
        <v>19775</v>
      </c>
      <c r="I74" s="25">
        <f t="shared" si="30"/>
        <v>880.48</v>
      </c>
      <c r="J74" s="25">
        <f t="shared" si="31"/>
        <v>24653.439999999999</v>
      </c>
      <c r="K74" s="26"/>
    </row>
    <row r="75" spans="1:11" x14ac:dyDescent="0.25">
      <c r="A75" s="20" t="s">
        <v>30781</v>
      </c>
      <c r="B75" s="21" t="str">
        <f>IF(IFERROR(VLOOKUP(C75,SINAPI!$A:$D,1,FALSE),"")=C75,"SINAPI",IF(IFERROR(VLOOKUP(C75,SETOP!$A:$E,1,FALSE),"")=C75,"SETOP",IF(IFERROR(VLOOKUP(C75,SUDECAP!$A:$D,1,FALSE),"")=C75,"SUDECAP",IF(IFERROR(VLOOKUP(C75,SICRO!$A:$D,1,FALSE),"")=C75,"SICRO","COMPOSIÇÃO"))))</f>
        <v>SICRO</v>
      </c>
      <c r="C75" s="27">
        <v>804033</v>
      </c>
      <c r="D75" s="22" t="str">
        <f>IFERROR(IFERROR(VLOOKUP(C75,SINAPI!$A:$D,2,FALSE),IFERROR(VLOOKUP(C75,SETOP!$A:$E,3,FALSE),IFERROR(VLOOKUP(C75,SETOP!$B:$E,2,FALSE),IFERROR(VLOOKUP(C75,SUDECAP!$A:$D,2,FALSE),IFERROR(VLOOKUP(C75,SICRO!$A:$D,2,FALSE),VLOOKUP(C75,CPUS!$B:$H,3,FALSE)))))),"")</f>
        <v>CORPO DE BSTC D = 0,80 M PA3 - AREIA, BRITA E PEDRA DE MÃO COMERCIAIS</v>
      </c>
      <c r="E75" s="23" t="str">
        <f>IFERROR(IFERROR(VLOOKUP(C75,SINAPI!$A:$D,3,FALSE),IFERROR(VLOOKUP(C75,SETOP!$A:$E,4,FALSE),IFERROR(VLOOKUP(C75,SETOP!$B:$E,3,FALSE),IFERROR(VLOOKUP(C75,SUDECAP!$A:$D,3,FALSE),IFERROR(VLOOKUP(C75,SICRO!$A:$D,3,FALSE),VLOOKUP(C75,CPUS!$B:$H,4,FALSE)))))),"")</f>
        <v>M</v>
      </c>
      <c r="F75" s="24">
        <v>94</v>
      </c>
      <c r="G75" s="25">
        <f>IFERROR(IFERROR(VLOOKUP(C75,SINAPI!$A:$D,4,FALSE),IFERROR(VLOOKUP(C75,SETOP!$A:$E,5,FALSE),IFERROR(VLOOKUP(C75,SETOP!$B:$E,4,FALSE),IFERROR(VLOOKUP(C75,SUDECAP!$A:$D,4,FALSE),IFERROR(VLOOKUP(C75,SICRO!$A:$D,4,FALSE),VLOOKUP(C75,CPUS!$B:$H,7,FALSE)))))),0)</f>
        <v>726.23</v>
      </c>
      <c r="H75" s="25">
        <f t="shared" si="29"/>
        <v>68265.62</v>
      </c>
      <c r="I75" s="25">
        <f t="shared" si="30"/>
        <v>905.39</v>
      </c>
      <c r="J75" s="25">
        <f t="shared" si="31"/>
        <v>85106.66</v>
      </c>
      <c r="K75" s="26"/>
    </row>
    <row r="76" spans="1:11" x14ac:dyDescent="0.25">
      <c r="A76" s="20" t="s">
        <v>30782</v>
      </c>
      <c r="B76" s="21" t="str">
        <f>IF(IFERROR(VLOOKUP(C76,SINAPI!$A:$D,1,FALSE),"")=C76,"SINAPI",IF(IFERROR(VLOOKUP(C76,SETOP!$A:$E,1,FALSE),"")=C76,"SETOP",IF(IFERROR(VLOOKUP(C76,SUDECAP!$A:$D,1,FALSE),"")=C76,"SUDECAP",IF(IFERROR(VLOOKUP(C76,SICRO!$A:$D,1,FALSE),"")=C76,"SICRO","COMPOSIÇÃO"))))</f>
        <v>SICRO</v>
      </c>
      <c r="C76" s="27">
        <v>804037</v>
      </c>
      <c r="D76" s="22" t="str">
        <f>IFERROR(IFERROR(VLOOKUP(C76,SINAPI!$A:$D,2,FALSE),IFERROR(VLOOKUP(C76,SETOP!$A:$E,3,FALSE),IFERROR(VLOOKUP(C76,SETOP!$B:$E,2,FALSE),IFERROR(VLOOKUP(C76,SUDECAP!$A:$D,2,FALSE),IFERROR(VLOOKUP(C76,SICRO!$A:$D,2,FALSE),VLOOKUP(C76,CPUS!$B:$H,3,FALSE)))))),"")</f>
        <v>CORPO DE BSTC D = 1,00 M PA1 - AREIA, BRITA E PEDRA DE MÃO COMERCIAIS</v>
      </c>
      <c r="E76" s="23" t="str">
        <f>IFERROR(IFERROR(VLOOKUP(C76,SINAPI!$A:$D,3,FALSE),IFERROR(VLOOKUP(C76,SETOP!$A:$E,4,FALSE),IFERROR(VLOOKUP(C76,SETOP!$B:$E,3,FALSE),IFERROR(VLOOKUP(C76,SUDECAP!$A:$D,3,FALSE),IFERROR(VLOOKUP(C76,SICRO!$A:$D,3,FALSE),VLOOKUP(C76,CPUS!$B:$H,4,FALSE)))))),"")</f>
        <v>M</v>
      </c>
      <c r="F76" s="24">
        <v>451</v>
      </c>
      <c r="G76" s="25">
        <f>IFERROR(IFERROR(VLOOKUP(C76,SINAPI!$A:$D,4,FALSE),IFERROR(VLOOKUP(C76,SETOP!$A:$E,5,FALSE),IFERROR(VLOOKUP(C76,SETOP!$B:$E,4,FALSE),IFERROR(VLOOKUP(C76,SUDECAP!$A:$D,4,FALSE),IFERROR(VLOOKUP(C76,SICRO!$A:$D,4,FALSE),VLOOKUP(C76,CPUS!$B:$H,7,FALSE)))))),0)</f>
        <v>899.83</v>
      </c>
      <c r="H76" s="25">
        <f t="shared" si="29"/>
        <v>405823.33</v>
      </c>
      <c r="I76" s="25">
        <f t="shared" si="30"/>
        <v>1121.81</v>
      </c>
      <c r="J76" s="25">
        <f t="shared" si="31"/>
        <v>505936.31</v>
      </c>
      <c r="K76" s="26"/>
    </row>
    <row r="77" spans="1:11" x14ac:dyDescent="0.25">
      <c r="A77" s="20" t="s">
        <v>31277</v>
      </c>
      <c r="B77" s="21" t="str">
        <f>IF(IFERROR(VLOOKUP(C77,SINAPI!$A:$D,1,FALSE),"")=C77,"SINAPI",IF(IFERROR(VLOOKUP(C77,SETOP!$A:$E,1,FALSE),"")=C77,"SETOP",IF(IFERROR(VLOOKUP(C77,SUDECAP!$A:$D,1,FALSE),"")=C77,"SUDECAP",IF(IFERROR(VLOOKUP(C77,SICRO!$A:$D,1,FALSE),"")=C77,"SICRO","COMPOSIÇÃO"))))</f>
        <v>SICRO</v>
      </c>
      <c r="C77" s="27">
        <v>804393</v>
      </c>
      <c r="D77" s="22" t="str">
        <f>IFERROR(IFERROR(VLOOKUP(C77,SINAPI!$A:$D,2,FALSE),IFERROR(VLOOKUP(C77,SETOP!$A:$E,3,FALSE),IFERROR(VLOOKUP(C77,SETOP!$B:$E,2,FALSE),IFERROR(VLOOKUP(C77,SUDECAP!$A:$D,2,FALSE),IFERROR(VLOOKUP(C77,SICRO!$A:$D,2,FALSE),VLOOKUP(C77,CPUS!$B:$H,3,FALSE)))))),"")</f>
        <v>BOCA DE BSTC D = 1,00 M - ESCONSIDADE 0° - AREIA E BRITA COMERCIAIS - ALAS ESCONSAS</v>
      </c>
      <c r="E77" s="23" t="str">
        <f>IFERROR(IFERROR(VLOOKUP(C77,SINAPI!$A:$D,3,FALSE),IFERROR(VLOOKUP(C77,SETOP!$A:$E,4,FALSE),IFERROR(VLOOKUP(C77,SETOP!$B:$E,3,FALSE),IFERROR(VLOOKUP(C77,SUDECAP!$A:$D,3,FALSE),IFERROR(VLOOKUP(C77,SICRO!$A:$D,3,FALSE),VLOOKUP(C77,CPUS!$B:$H,4,FALSE)))))),"")</f>
        <v>UN</v>
      </c>
      <c r="F77" s="24">
        <f>9+2+1+2</f>
        <v>14</v>
      </c>
      <c r="G77" s="25">
        <f>IFERROR(IFERROR(VLOOKUP(C77,SINAPI!$A:$D,4,FALSE),IFERROR(VLOOKUP(C77,SETOP!$A:$E,5,FALSE),IFERROR(VLOOKUP(C77,SETOP!$B:$E,4,FALSE),IFERROR(VLOOKUP(C77,SUDECAP!$A:$D,4,FALSE),IFERROR(VLOOKUP(C77,SICRO!$A:$D,4,FALSE),VLOOKUP(C77,CPUS!$B:$H,7,FALSE)))))),0)</f>
        <v>2861.7</v>
      </c>
      <c r="H77" s="25">
        <f t="shared" si="29"/>
        <v>40063.800000000003</v>
      </c>
      <c r="I77" s="25">
        <f t="shared" si="30"/>
        <v>3567.68</v>
      </c>
      <c r="J77" s="25">
        <f t="shared" si="31"/>
        <v>49947.519999999997</v>
      </c>
      <c r="K77" s="26"/>
    </row>
    <row r="78" spans="1:11" x14ac:dyDescent="0.25">
      <c r="A78" s="20" t="s">
        <v>31278</v>
      </c>
      <c r="B78" s="21" t="str">
        <f>IF(IFERROR(VLOOKUP(C78,SINAPI!$A:$D,1,FALSE),"")=C78,"SINAPI",IF(IFERROR(VLOOKUP(C78,SETOP!$A:$E,1,FALSE),"")=C78,"SETOP",IF(IFERROR(VLOOKUP(C78,SUDECAP!$A:$D,1,FALSE),"")=C78,"SUDECAP",IF(IFERROR(VLOOKUP(C78,SICRO!$A:$D,1,FALSE),"")=C78,"SICRO","COMPOSIÇÃO"))))</f>
        <v>SICRO</v>
      </c>
      <c r="C78" s="27">
        <v>804039</v>
      </c>
      <c r="D78" s="22" t="str">
        <f>IFERROR(IFERROR(VLOOKUP(C78,SINAPI!$A:$D,2,FALSE),IFERROR(VLOOKUP(C78,SETOP!$A:$E,3,FALSE),IFERROR(VLOOKUP(C78,SETOP!$B:$E,2,FALSE),IFERROR(VLOOKUP(C78,SUDECAP!$A:$D,2,FALSE),IFERROR(VLOOKUP(C78,SICRO!$A:$D,2,FALSE),VLOOKUP(C78,CPUS!$B:$H,3,FALSE)))))),"")</f>
        <v>CORPO DE BSTC D = 1,00 M PA2 - AREIA, BRITA E PEDRA DE MÃO COMERCIAIS</v>
      </c>
      <c r="E78" s="23" t="str">
        <f>IFERROR(IFERROR(VLOOKUP(C78,SINAPI!$A:$D,3,FALSE),IFERROR(VLOOKUP(C78,SETOP!$A:$E,4,FALSE),IFERROR(VLOOKUP(C78,SETOP!$B:$E,3,FALSE),IFERROR(VLOOKUP(C78,SUDECAP!$A:$D,3,FALSE),IFERROR(VLOOKUP(C78,SICRO!$A:$D,3,FALSE),VLOOKUP(C78,CPUS!$B:$H,4,FALSE)))))),"")</f>
        <v>M</v>
      </c>
      <c r="F78" s="24">
        <v>36</v>
      </c>
      <c r="G78" s="25">
        <f>IFERROR(IFERROR(VLOOKUP(C78,SINAPI!$A:$D,4,FALSE),IFERROR(VLOOKUP(C78,SETOP!$A:$E,5,FALSE),IFERROR(VLOOKUP(C78,SETOP!$B:$E,4,FALSE),IFERROR(VLOOKUP(C78,SUDECAP!$A:$D,4,FALSE),IFERROR(VLOOKUP(C78,SICRO!$A:$D,4,FALSE),VLOOKUP(C78,CPUS!$B:$H,7,FALSE)))))),0)</f>
        <v>926.8</v>
      </c>
      <c r="H78" s="25">
        <f t="shared" si="29"/>
        <v>33364.800000000003</v>
      </c>
      <c r="I78" s="25">
        <f t="shared" si="30"/>
        <v>1155.44</v>
      </c>
      <c r="J78" s="25">
        <f t="shared" si="31"/>
        <v>41595.839999999997</v>
      </c>
      <c r="K78" s="26"/>
    </row>
    <row r="79" spans="1:11" x14ac:dyDescent="0.25">
      <c r="A79" s="20" t="s">
        <v>31279</v>
      </c>
      <c r="B79" s="21" t="str">
        <f>IF(IFERROR(VLOOKUP(C79,SINAPI!$A:$D,1,FALSE),"")=C79,"SINAPI",IF(IFERROR(VLOOKUP(C79,SETOP!$A:$E,1,FALSE),"")=C79,"SETOP",IF(IFERROR(VLOOKUP(C79,SUDECAP!$A:$D,1,FALSE),"")=C79,"SUDECAP",IF(IFERROR(VLOOKUP(C79,SICRO!$A:$D,1,FALSE),"")=C79,"SICRO","COMPOSIÇÃO"))))</f>
        <v>SICRO</v>
      </c>
      <c r="C79" s="27">
        <v>804041</v>
      </c>
      <c r="D79" s="22" t="str">
        <f>IFERROR(IFERROR(VLOOKUP(C79,SINAPI!$A:$D,2,FALSE),IFERROR(VLOOKUP(C79,SETOP!$A:$E,3,FALSE),IFERROR(VLOOKUP(C79,SETOP!$B:$E,2,FALSE),IFERROR(VLOOKUP(C79,SUDECAP!$A:$D,2,FALSE),IFERROR(VLOOKUP(C79,SICRO!$A:$D,2,FALSE),VLOOKUP(C79,CPUS!$B:$H,3,FALSE)))))),"")</f>
        <v>CORPO DE BSTC D = 1,00 M PA3 - AREIA, BRITA E PEDRA DE MÃO COMERCIAIS</v>
      </c>
      <c r="E79" s="23" t="str">
        <f>IFERROR(IFERROR(VLOOKUP(C79,SINAPI!$A:$D,3,FALSE),IFERROR(VLOOKUP(C79,SETOP!$A:$E,4,FALSE),IFERROR(VLOOKUP(C79,SETOP!$B:$E,3,FALSE),IFERROR(VLOOKUP(C79,SUDECAP!$A:$D,3,FALSE),IFERROR(VLOOKUP(C79,SICRO!$A:$D,3,FALSE),VLOOKUP(C79,CPUS!$B:$H,4,FALSE)))))),"")</f>
        <v>M</v>
      </c>
      <c r="F79" s="24">
        <v>51</v>
      </c>
      <c r="G79" s="25">
        <f>IFERROR(IFERROR(VLOOKUP(C79,SINAPI!$A:$D,4,FALSE),IFERROR(VLOOKUP(C79,SETOP!$A:$E,5,FALSE),IFERROR(VLOOKUP(C79,SETOP!$B:$E,4,FALSE),IFERROR(VLOOKUP(C79,SUDECAP!$A:$D,4,FALSE),IFERROR(VLOOKUP(C79,SICRO!$A:$D,4,FALSE),VLOOKUP(C79,CPUS!$B:$H,7,FALSE)))))),0)</f>
        <v>971.52</v>
      </c>
      <c r="H79" s="25">
        <f t="shared" si="29"/>
        <v>49547.519999999997</v>
      </c>
      <c r="I79" s="25">
        <f t="shared" si="30"/>
        <v>1211.19</v>
      </c>
      <c r="J79" s="25">
        <f t="shared" si="31"/>
        <v>61770.69</v>
      </c>
      <c r="K79" s="26"/>
    </row>
    <row r="80" spans="1:11" x14ac:dyDescent="0.25">
      <c r="A80" s="20" t="s">
        <v>31280</v>
      </c>
      <c r="B80" s="21" t="str">
        <f>IF(IFERROR(VLOOKUP(C80,SINAPI!$A:$D,1,FALSE),"")=C80,"SINAPI",IF(IFERROR(VLOOKUP(C80,SETOP!$A:$E,1,FALSE),"")=C80,"SETOP",IF(IFERROR(VLOOKUP(C80,SUDECAP!$A:$D,1,FALSE),"")=C80,"SUDECAP",IF(IFERROR(VLOOKUP(C80,SICRO!$A:$D,1,FALSE),"")=C80,"SICRO","COMPOSIÇÃO"))))</f>
        <v>SICRO</v>
      </c>
      <c r="C80" s="27">
        <v>804045</v>
      </c>
      <c r="D80" s="22" t="str">
        <f>IFERROR(IFERROR(VLOOKUP(C80,SINAPI!$A:$D,2,FALSE),IFERROR(VLOOKUP(C80,SETOP!$A:$E,3,FALSE),IFERROR(VLOOKUP(C80,SETOP!$B:$E,2,FALSE),IFERROR(VLOOKUP(C80,SUDECAP!$A:$D,2,FALSE),IFERROR(VLOOKUP(C80,SICRO!$A:$D,2,FALSE),VLOOKUP(C80,CPUS!$B:$H,3,FALSE)))))),"")</f>
        <v>CORPO DE BSTC D = 1,20 M PA1 - AREIA, BRITA E PEDRA DE MÃO COMERCIAIS</v>
      </c>
      <c r="E80" s="23" t="str">
        <f>IFERROR(IFERROR(VLOOKUP(C80,SINAPI!$A:$D,3,FALSE),IFERROR(VLOOKUP(C80,SETOP!$A:$E,4,FALSE),IFERROR(VLOOKUP(C80,SETOP!$B:$E,3,FALSE),IFERROR(VLOOKUP(C80,SUDECAP!$A:$D,3,FALSE),IFERROR(VLOOKUP(C80,SICRO!$A:$D,3,FALSE),VLOOKUP(C80,CPUS!$B:$H,4,FALSE)))))),"")</f>
        <v>M</v>
      </c>
      <c r="F80" s="24">
        <v>234</v>
      </c>
      <c r="G80" s="25">
        <f>IFERROR(IFERROR(VLOOKUP(C80,SINAPI!$A:$D,4,FALSE),IFERROR(VLOOKUP(C80,SETOP!$A:$E,5,FALSE),IFERROR(VLOOKUP(C80,SETOP!$B:$E,4,FALSE),IFERROR(VLOOKUP(C80,SUDECAP!$A:$D,4,FALSE),IFERROR(VLOOKUP(C80,SICRO!$A:$D,4,FALSE),VLOOKUP(C80,CPUS!$B:$H,7,FALSE)))))),0)</f>
        <v>1231.32</v>
      </c>
      <c r="H80" s="25">
        <f t="shared" si="29"/>
        <v>288128.88</v>
      </c>
      <c r="I80" s="25">
        <f t="shared" si="30"/>
        <v>1535.08</v>
      </c>
      <c r="J80" s="25">
        <f t="shared" si="31"/>
        <v>359208.72</v>
      </c>
      <c r="K80" s="26"/>
    </row>
    <row r="81" spans="1:11" x14ac:dyDescent="0.25">
      <c r="A81" s="20" t="s">
        <v>31281</v>
      </c>
      <c r="B81" s="21" t="str">
        <f>IF(IFERROR(VLOOKUP(C81,SINAPI!$A:$D,1,FALSE),"")=C81,"SINAPI",IF(IFERROR(VLOOKUP(C81,SETOP!$A:$E,1,FALSE),"")=C81,"SETOP",IF(IFERROR(VLOOKUP(C81,SUDECAP!$A:$D,1,FALSE),"")=C81,"SUDECAP",IF(IFERROR(VLOOKUP(C81,SICRO!$A:$D,1,FALSE),"")=C81,"SICRO","COMPOSIÇÃO"))))</f>
        <v>SICRO</v>
      </c>
      <c r="C81" s="27">
        <v>804401</v>
      </c>
      <c r="D81" s="22" t="str">
        <f>IFERROR(IFERROR(VLOOKUP(C81,SINAPI!$A:$D,2,FALSE),IFERROR(VLOOKUP(C81,SETOP!$A:$E,3,FALSE),IFERROR(VLOOKUP(C81,SETOP!$B:$E,2,FALSE),IFERROR(VLOOKUP(C81,SUDECAP!$A:$D,2,FALSE),IFERROR(VLOOKUP(C81,SICRO!$A:$D,2,FALSE),VLOOKUP(C81,CPUS!$B:$H,3,FALSE)))))),"")</f>
        <v>BOCA DE BSTC D = 1,20 M - ESCONSIDADE 0° - AREIA E BRITA COMERCIAIS - ALAS ESCONSAS</v>
      </c>
      <c r="E81" s="23" t="str">
        <f>IFERROR(IFERROR(VLOOKUP(C81,SINAPI!$A:$D,3,FALSE),IFERROR(VLOOKUP(C81,SETOP!$A:$E,4,FALSE),IFERROR(VLOOKUP(C81,SETOP!$B:$E,3,FALSE),IFERROR(VLOOKUP(C81,SUDECAP!$A:$D,3,FALSE),IFERROR(VLOOKUP(C81,SICRO!$A:$D,3,FALSE),VLOOKUP(C81,CPUS!$B:$H,4,FALSE)))))),"")</f>
        <v>UN</v>
      </c>
      <c r="F81" s="24">
        <v>14</v>
      </c>
      <c r="G81" s="25">
        <f>IFERROR(IFERROR(VLOOKUP(C81,SINAPI!$A:$D,4,FALSE),IFERROR(VLOOKUP(C81,SETOP!$A:$E,5,FALSE),IFERROR(VLOOKUP(C81,SETOP!$B:$E,4,FALSE),IFERROR(VLOOKUP(C81,SUDECAP!$A:$D,4,FALSE),IFERROR(VLOOKUP(C81,SICRO!$A:$D,4,FALSE),VLOOKUP(C81,CPUS!$B:$H,7,FALSE)))))),0)</f>
        <v>4167.2</v>
      </c>
      <c r="H81" s="25">
        <f t="shared" si="29"/>
        <v>58340.800000000003</v>
      </c>
      <c r="I81" s="25">
        <f t="shared" si="30"/>
        <v>5195.24</v>
      </c>
      <c r="J81" s="25">
        <f t="shared" si="31"/>
        <v>72733.36</v>
      </c>
      <c r="K81" s="26"/>
    </row>
    <row r="82" spans="1:11" x14ac:dyDescent="0.25">
      <c r="A82" s="20" t="s">
        <v>31282</v>
      </c>
      <c r="B82" s="21" t="str">
        <f>IF(IFERROR(VLOOKUP(C82,SINAPI!$A:$D,1,FALSE),"")=C82,"SINAPI",IF(IFERROR(VLOOKUP(C82,SETOP!$A:$E,1,FALSE),"")=C82,"SETOP",IF(IFERROR(VLOOKUP(C82,SUDECAP!$A:$D,1,FALSE),"")=C82,"SUDECAP",IF(IFERROR(VLOOKUP(C82,SICRO!$A:$D,1,FALSE),"")=C82,"SICRO","COMPOSIÇÃO"))))</f>
        <v>SICRO</v>
      </c>
      <c r="C82" s="27">
        <v>804189</v>
      </c>
      <c r="D82" s="22" t="str">
        <f>IFERROR(IFERROR(VLOOKUP(C82,SINAPI!$A:$D,2,FALSE),IFERROR(VLOOKUP(C82,SETOP!$A:$E,3,FALSE),IFERROR(VLOOKUP(C82,SETOP!$B:$E,2,FALSE),IFERROR(VLOOKUP(C82,SUDECAP!$A:$D,2,FALSE),IFERROR(VLOOKUP(C82,SICRO!$A:$D,2,FALSE),VLOOKUP(C82,CPUS!$B:$H,3,FALSE)))))),"")</f>
        <v>CORPO DE BDTC D = 1,00 M PA1 - AREIA, BRITA E PEDRA DE MÃO COMERCIAIS</v>
      </c>
      <c r="E82" s="23" t="str">
        <f>IFERROR(IFERROR(VLOOKUP(C82,SINAPI!$A:$D,3,FALSE),IFERROR(VLOOKUP(C82,SETOP!$A:$E,4,FALSE),IFERROR(VLOOKUP(C82,SETOP!$B:$E,3,FALSE),IFERROR(VLOOKUP(C82,SUDECAP!$A:$D,3,FALSE),IFERROR(VLOOKUP(C82,SICRO!$A:$D,3,FALSE),VLOOKUP(C82,CPUS!$B:$H,4,FALSE)))))),"")</f>
        <v>M</v>
      </c>
      <c r="F82" s="24">
        <v>23</v>
      </c>
      <c r="G82" s="25">
        <f>IFERROR(IFERROR(VLOOKUP(C82,SINAPI!$A:$D,4,FALSE),IFERROR(VLOOKUP(C82,SETOP!$A:$E,5,FALSE),IFERROR(VLOOKUP(C82,SETOP!$B:$E,4,FALSE),IFERROR(VLOOKUP(C82,SUDECAP!$A:$D,4,FALSE),IFERROR(VLOOKUP(C82,SICRO!$A:$D,4,FALSE),VLOOKUP(C82,CPUS!$B:$H,7,FALSE)))))),0)</f>
        <v>1752.12</v>
      </c>
      <c r="H82" s="25">
        <f t="shared" si="29"/>
        <v>40298.76</v>
      </c>
      <c r="I82" s="25">
        <f t="shared" si="30"/>
        <v>2184.36</v>
      </c>
      <c r="J82" s="25">
        <f t="shared" si="31"/>
        <v>50240.28</v>
      </c>
      <c r="K82" s="26"/>
    </row>
    <row r="83" spans="1:11" x14ac:dyDescent="0.25">
      <c r="A83" s="20" t="s">
        <v>31283</v>
      </c>
      <c r="B83" s="21" t="str">
        <f>IF(IFERROR(VLOOKUP(C83,SINAPI!$A:$D,1,FALSE),"")=C83,"SINAPI",IF(IFERROR(VLOOKUP(C83,SETOP!$A:$E,1,FALSE),"")=C83,"SETOP",IF(IFERROR(VLOOKUP(C83,SUDECAP!$A:$D,1,FALSE),"")=C83,"SUDECAP",IF(IFERROR(VLOOKUP(C83,SICRO!$A:$D,1,FALSE),"")=C83,"SICRO","COMPOSIÇÃO"))))</f>
        <v>SICRO</v>
      </c>
      <c r="C83" s="27">
        <v>804417</v>
      </c>
      <c r="D83" s="22" t="str">
        <f>IFERROR(IFERROR(VLOOKUP(C83,SINAPI!$A:$D,2,FALSE),IFERROR(VLOOKUP(C83,SETOP!$A:$E,3,FALSE),IFERROR(VLOOKUP(C83,SETOP!$B:$E,2,FALSE),IFERROR(VLOOKUP(C83,SUDECAP!$A:$D,2,FALSE),IFERROR(VLOOKUP(C83,SICRO!$A:$D,2,FALSE),VLOOKUP(C83,CPUS!$B:$H,3,FALSE)))))),"")</f>
        <v>BOCA DE BDTC D = 1,00 M - ESCONSIDADE 0° - AREIA E BRITA COMERCIAIS - ALAS ESCONSAS</v>
      </c>
      <c r="E83" s="23" t="str">
        <f>IFERROR(IFERROR(VLOOKUP(C83,SINAPI!$A:$D,3,FALSE),IFERROR(VLOOKUP(C83,SETOP!$A:$E,4,FALSE),IFERROR(VLOOKUP(C83,SETOP!$B:$E,3,FALSE),IFERROR(VLOOKUP(C83,SUDECAP!$A:$D,3,FALSE),IFERROR(VLOOKUP(C83,SICRO!$A:$D,3,FALSE),VLOOKUP(C83,CPUS!$B:$H,4,FALSE)))))),"")</f>
        <v>UN</v>
      </c>
      <c r="F83" s="24">
        <f>1+2</f>
        <v>3</v>
      </c>
      <c r="G83" s="25">
        <f>IFERROR(IFERROR(VLOOKUP(C83,SINAPI!$A:$D,4,FALSE),IFERROR(VLOOKUP(C83,SETOP!$A:$E,5,FALSE),IFERROR(VLOOKUP(C83,SETOP!$B:$E,4,FALSE),IFERROR(VLOOKUP(C83,SUDECAP!$A:$D,4,FALSE),IFERROR(VLOOKUP(C83,SICRO!$A:$D,4,FALSE),VLOOKUP(C83,CPUS!$B:$H,7,FALSE)))))),0)</f>
        <v>4000.31</v>
      </c>
      <c r="H83" s="25">
        <f t="shared" si="29"/>
        <v>12000.93</v>
      </c>
      <c r="I83" s="25">
        <f t="shared" si="30"/>
        <v>4987.18</v>
      </c>
      <c r="J83" s="25">
        <f t="shared" si="31"/>
        <v>14961.54</v>
      </c>
      <c r="K83" s="26"/>
    </row>
    <row r="84" spans="1:11" x14ac:dyDescent="0.25">
      <c r="A84" s="20" t="s">
        <v>31284</v>
      </c>
      <c r="B84" s="21" t="str">
        <f>IF(IFERROR(VLOOKUP(C84,SINAPI!$A:$D,1,FALSE),"")=C84,"SINAPI",IF(IFERROR(VLOOKUP(C84,SETOP!$A:$E,1,FALSE),"")=C84,"SETOP",IF(IFERROR(VLOOKUP(C84,SUDECAP!$A:$D,1,FALSE),"")=C84,"SUDECAP",IF(IFERROR(VLOOKUP(C84,SICRO!$A:$D,1,FALSE),"")=C84,"SICRO","COMPOSIÇÃO"))))</f>
        <v>SICRO</v>
      </c>
      <c r="C84" s="27">
        <v>804425</v>
      </c>
      <c r="D84" s="22" t="str">
        <f>IFERROR(IFERROR(VLOOKUP(C84,SINAPI!$A:$D,2,FALSE),IFERROR(VLOOKUP(C84,SETOP!$A:$E,3,FALSE),IFERROR(VLOOKUP(C84,SETOP!$B:$E,2,FALSE),IFERROR(VLOOKUP(C84,SUDECAP!$A:$D,2,FALSE),IFERROR(VLOOKUP(C84,SICRO!$A:$D,2,FALSE),VLOOKUP(C84,CPUS!$B:$H,3,FALSE)))))),"")</f>
        <v>BOCA DE BDTC D = 1,20 M - ESCONSIDADE 0° - AREIA E BRITA COMERCIAIS - ALAS ESCONSAS</v>
      </c>
      <c r="E84" s="23" t="str">
        <f>IFERROR(IFERROR(VLOOKUP(C84,SINAPI!$A:$D,3,FALSE),IFERROR(VLOOKUP(C84,SETOP!$A:$E,4,FALSE),IFERROR(VLOOKUP(C84,SETOP!$B:$E,3,FALSE),IFERROR(VLOOKUP(C84,SUDECAP!$A:$D,3,FALSE),IFERROR(VLOOKUP(C84,SICRO!$A:$D,3,FALSE),VLOOKUP(C84,CPUS!$B:$H,4,FALSE)))))),"")</f>
        <v>UN</v>
      </c>
      <c r="F84" s="24">
        <f>2+2+2</f>
        <v>6</v>
      </c>
      <c r="G84" s="25">
        <f>IFERROR(IFERROR(VLOOKUP(C84,SINAPI!$A:$D,4,FALSE),IFERROR(VLOOKUP(C84,SETOP!$A:$E,5,FALSE),IFERROR(VLOOKUP(C84,SETOP!$B:$E,4,FALSE),IFERROR(VLOOKUP(C84,SUDECAP!$A:$D,4,FALSE),IFERROR(VLOOKUP(C84,SICRO!$A:$D,4,FALSE),VLOOKUP(C84,CPUS!$B:$H,7,FALSE)))))),0)</f>
        <v>5841.45</v>
      </c>
      <c r="H84" s="25">
        <f t="shared" si="29"/>
        <v>35048.699999999997</v>
      </c>
      <c r="I84" s="25">
        <f t="shared" si="30"/>
        <v>7282.53</v>
      </c>
      <c r="J84" s="25">
        <f t="shared" si="31"/>
        <v>43695.18</v>
      </c>
      <c r="K84" s="26"/>
    </row>
    <row r="85" spans="1:11" x14ac:dyDescent="0.25">
      <c r="A85" s="20" t="s">
        <v>31285</v>
      </c>
      <c r="B85" s="21" t="str">
        <f>IF(IFERROR(VLOOKUP(C85,SINAPI!$A:$D,1,FALSE),"")=C85,"SINAPI",IF(IFERROR(VLOOKUP(C85,SETOP!$A:$E,1,FALSE),"")=C85,"SETOP",IF(IFERROR(VLOOKUP(C85,SUDECAP!$A:$D,1,FALSE),"")=C85,"SUDECAP",IF(IFERROR(VLOOKUP(C85,SICRO!$A:$D,1,FALSE),"")=C85,"SICRO","COMPOSIÇÃO"))))</f>
        <v>SICRO</v>
      </c>
      <c r="C85" s="27">
        <v>804199</v>
      </c>
      <c r="D85" s="22" t="str">
        <f>IFERROR(IFERROR(VLOOKUP(C85,SINAPI!$A:$D,2,FALSE),IFERROR(VLOOKUP(C85,SETOP!$A:$E,3,FALSE),IFERROR(VLOOKUP(C85,SETOP!$B:$E,2,FALSE),IFERROR(VLOOKUP(C85,SUDECAP!$A:$D,2,FALSE),IFERROR(VLOOKUP(C85,SICRO!$A:$D,2,FALSE),VLOOKUP(C85,CPUS!$B:$H,3,FALSE)))))),"")</f>
        <v>CORPO DE BDTC D = 1,20 M PA2 - AREIA, BRITA E PEDRA DE MÃO COMERCIAIS</v>
      </c>
      <c r="E85" s="23" t="str">
        <f>IFERROR(IFERROR(VLOOKUP(C85,SINAPI!$A:$D,3,FALSE),IFERROR(VLOOKUP(C85,SETOP!$A:$E,4,FALSE),IFERROR(VLOOKUP(C85,SETOP!$B:$E,3,FALSE),IFERROR(VLOOKUP(C85,SUDECAP!$A:$D,3,FALSE),IFERROR(VLOOKUP(C85,SICRO!$A:$D,3,FALSE),VLOOKUP(C85,CPUS!$B:$H,4,FALSE)))))),"")</f>
        <v>M</v>
      </c>
      <c r="F85" s="24">
        <v>76</v>
      </c>
      <c r="G85" s="25">
        <f>IFERROR(IFERROR(VLOOKUP(C85,SINAPI!$A:$D,4,FALSE),IFERROR(VLOOKUP(C85,SETOP!$A:$E,5,FALSE),IFERROR(VLOOKUP(C85,SETOP!$B:$E,4,FALSE),IFERROR(VLOOKUP(C85,SUDECAP!$A:$D,4,FALSE),IFERROR(VLOOKUP(C85,SICRO!$A:$D,4,FALSE),VLOOKUP(C85,CPUS!$B:$H,7,FALSE)))))),0)</f>
        <v>2435.66</v>
      </c>
      <c r="H85" s="25">
        <f t="shared" si="29"/>
        <v>185110.16</v>
      </c>
      <c r="I85" s="25">
        <f t="shared" si="30"/>
        <v>3036.53</v>
      </c>
      <c r="J85" s="25">
        <f t="shared" si="31"/>
        <v>230776.28</v>
      </c>
      <c r="K85" s="26"/>
    </row>
    <row r="86" spans="1:11" x14ac:dyDescent="0.25">
      <c r="A86" s="20" t="s">
        <v>31286</v>
      </c>
      <c r="B86" s="21" t="str">
        <f>IF(IFERROR(VLOOKUP(C86,SINAPI!$A:$D,1,FALSE),"")=C86,"SINAPI",IF(IFERROR(VLOOKUP(C86,SETOP!$A:$E,1,FALSE),"")=C86,"SETOP",IF(IFERROR(VLOOKUP(C86,SUDECAP!$A:$D,1,FALSE),"")=C86,"SUDECAP",IF(IFERROR(VLOOKUP(C86,SICRO!$A:$D,1,FALSE),"")=C86,"SICRO","COMPOSIÇÃO"))))</f>
        <v>SICRO</v>
      </c>
      <c r="C86" s="27">
        <v>804201</v>
      </c>
      <c r="D86" s="22" t="str">
        <f>IFERROR(IFERROR(VLOOKUP(C86,SINAPI!$A:$D,2,FALSE),IFERROR(VLOOKUP(C86,SETOP!$A:$E,3,FALSE),IFERROR(VLOOKUP(C86,SETOP!$B:$E,2,FALSE),IFERROR(VLOOKUP(C86,SUDECAP!$A:$D,2,FALSE),IFERROR(VLOOKUP(C86,SICRO!$A:$D,2,FALSE),VLOOKUP(C86,CPUS!$B:$H,3,FALSE)))))),"")</f>
        <v>CORPO DE BDTC D = 1,20 M PA3 - AREIA, BRITA E PEDRA DE MÃO COMERCIAIS</v>
      </c>
      <c r="E86" s="23" t="str">
        <f>IFERROR(IFERROR(VLOOKUP(C86,SINAPI!$A:$D,3,FALSE),IFERROR(VLOOKUP(C86,SETOP!$A:$E,4,FALSE),IFERROR(VLOOKUP(C86,SETOP!$B:$E,3,FALSE),IFERROR(VLOOKUP(C86,SUDECAP!$A:$D,3,FALSE),IFERROR(VLOOKUP(C86,SICRO!$A:$D,3,FALSE),VLOOKUP(C86,CPUS!$B:$H,4,FALSE)))))),"")</f>
        <v>M</v>
      </c>
      <c r="F86" s="24">
        <v>20</v>
      </c>
      <c r="G86" s="25">
        <f>IFERROR(IFERROR(VLOOKUP(C86,SINAPI!$A:$D,4,FALSE),IFERROR(VLOOKUP(C86,SETOP!$A:$E,5,FALSE),IFERROR(VLOOKUP(C86,SETOP!$B:$E,4,FALSE),IFERROR(VLOOKUP(C86,SUDECAP!$A:$D,4,FALSE),IFERROR(VLOOKUP(C86,SICRO!$A:$D,4,FALSE),VLOOKUP(C86,CPUS!$B:$H,7,FALSE)))))),0)</f>
        <v>2836.11</v>
      </c>
      <c r="H86" s="25">
        <f t="shared" si="29"/>
        <v>56722.2</v>
      </c>
      <c r="I86" s="25">
        <f t="shared" si="30"/>
        <v>3535.77</v>
      </c>
      <c r="J86" s="25">
        <f t="shared" si="31"/>
        <v>70715.399999999994</v>
      </c>
      <c r="K86" s="26"/>
    </row>
    <row r="87" spans="1:11" ht="30" x14ac:dyDescent="0.25">
      <c r="A87" s="20" t="s">
        <v>31287</v>
      </c>
      <c r="B87" s="21" t="str">
        <f>IF(IFERROR(VLOOKUP(C87,SINAPI!$A:$D,1,FALSE),"")=C87,"SINAPI",IF(IFERROR(VLOOKUP(C87,SETOP!$A:$E,1,FALSE),"")=C87,"SETOP",IF(IFERROR(VLOOKUP(C87,SUDECAP!$A:$D,1,FALSE),"")=C87,"SUDECAP",IF(IFERROR(VLOOKUP(C87,SICRO!$A:$D,1,FALSE),"")=C87,"SICRO","COMPOSIÇÃO"))))</f>
        <v>SICRO</v>
      </c>
      <c r="C87" s="27">
        <v>6817833</v>
      </c>
      <c r="D87" s="22" t="str">
        <f>IFERROR(IFERROR(VLOOKUP(C87,SINAPI!$A:$D,2,FALSE),IFERROR(VLOOKUP(C87,SETOP!$A:$E,3,FALSE),IFERROR(VLOOKUP(C87,SETOP!$B:$E,2,FALSE),IFERROR(VLOOKUP(C87,SUDECAP!$A:$D,2,FALSE),IFERROR(VLOOKUP(C87,SICRO!$A:$D,2,FALSE),VLOOKUP(C87,CPUS!$B:$H,3,FALSE)))))),"")</f>
        <v>CORPO DE BSCC - SEÇÃO FECHADA DE 1,5 X 1,5 M - PRÉ-MOLDADO - ALTURA DO ATERRO DE 2,50 A 5,00 M - AREIA E BRITA COMERCIAIS</v>
      </c>
      <c r="E87" s="23" t="str">
        <f>IFERROR(IFERROR(VLOOKUP(C87,SINAPI!$A:$D,3,FALSE),IFERROR(VLOOKUP(C87,SETOP!$A:$E,4,FALSE),IFERROR(VLOOKUP(C87,SETOP!$B:$E,3,FALSE),IFERROR(VLOOKUP(C87,SUDECAP!$A:$D,3,FALSE),IFERROR(VLOOKUP(C87,SICRO!$A:$D,3,FALSE),VLOOKUP(C87,CPUS!$B:$H,4,FALSE)))))),"")</f>
        <v>M</v>
      </c>
      <c r="F87" s="24">
        <v>16</v>
      </c>
      <c r="G87" s="25">
        <f>IFERROR(IFERROR(VLOOKUP(C87,SINAPI!$A:$D,4,FALSE),IFERROR(VLOOKUP(C87,SETOP!$A:$E,5,FALSE),IFERROR(VLOOKUP(C87,SETOP!$B:$E,4,FALSE),IFERROR(VLOOKUP(C87,SUDECAP!$A:$D,4,FALSE),IFERROR(VLOOKUP(C87,SICRO!$A:$D,4,FALSE),VLOOKUP(C87,CPUS!$B:$H,7,FALSE)))))),0)</f>
        <v>1675</v>
      </c>
      <c r="H87" s="25">
        <f t="shared" si="29"/>
        <v>26800</v>
      </c>
      <c r="I87" s="25">
        <f t="shared" si="30"/>
        <v>2088.2199999999998</v>
      </c>
      <c r="J87" s="25">
        <f t="shared" si="31"/>
        <v>33411.519999999997</v>
      </c>
      <c r="K87" s="26"/>
    </row>
    <row r="88" spans="1:11" x14ac:dyDescent="0.25">
      <c r="A88" s="20" t="s">
        <v>31288</v>
      </c>
      <c r="B88" s="21" t="str">
        <f>IF(IFERROR(VLOOKUP(C88,SINAPI!$A:$D,1,FALSE),"")=C88,"SINAPI",IF(IFERROR(VLOOKUP(C88,SETOP!$A:$E,1,FALSE),"")=C88,"SETOP",IF(IFERROR(VLOOKUP(C88,SUDECAP!$A:$D,1,FALSE),"")=C88,"SUDECAP",IF(IFERROR(VLOOKUP(C88,SICRO!$A:$D,1,FALSE),"")=C88,"SICRO","COMPOSIÇÃO"))))</f>
        <v>SICRO</v>
      </c>
      <c r="C88" s="27">
        <v>705225</v>
      </c>
      <c r="D88" s="22" t="str">
        <f>IFERROR(IFERROR(VLOOKUP(C88,SINAPI!$A:$D,2,FALSE),IFERROR(VLOOKUP(C88,SETOP!$A:$E,3,FALSE),IFERROR(VLOOKUP(C88,SETOP!$B:$E,2,FALSE),IFERROR(VLOOKUP(C88,SUDECAP!$A:$D,2,FALSE),IFERROR(VLOOKUP(C88,SICRO!$A:$D,2,FALSE),VLOOKUP(C88,CPUS!$B:$H,3,FALSE)))))),"")</f>
        <v>BOCA DE BSCC 1,50 X 1,50 M - ESCONSIDADE 0° - AREIA E BRITA COMERCIAIS</v>
      </c>
      <c r="E88" s="23" t="str">
        <f>IFERROR(IFERROR(VLOOKUP(C88,SINAPI!$A:$D,3,FALSE),IFERROR(VLOOKUP(C88,SETOP!$A:$E,4,FALSE),IFERROR(VLOOKUP(C88,SETOP!$B:$E,3,FALSE),IFERROR(VLOOKUP(C88,SUDECAP!$A:$D,3,FALSE),IFERROR(VLOOKUP(C88,SICRO!$A:$D,3,FALSE),VLOOKUP(C88,CPUS!$B:$H,4,FALSE)))))),"")</f>
        <v>UN</v>
      </c>
      <c r="F88" s="24">
        <v>2</v>
      </c>
      <c r="G88" s="25">
        <f>IFERROR(IFERROR(VLOOKUP(C88,SINAPI!$A:$D,4,FALSE),IFERROR(VLOOKUP(C88,SETOP!$A:$E,5,FALSE),IFERROR(VLOOKUP(C88,SETOP!$B:$E,4,FALSE),IFERROR(VLOOKUP(C88,SUDECAP!$A:$D,4,FALSE),IFERROR(VLOOKUP(C88,SICRO!$A:$D,4,FALSE),VLOOKUP(C88,CPUS!$B:$H,7,FALSE)))))),0)</f>
        <v>11231.86</v>
      </c>
      <c r="H88" s="25">
        <f t="shared" si="29"/>
        <v>22463.72</v>
      </c>
      <c r="I88" s="25">
        <f t="shared" si="30"/>
        <v>14002.75</v>
      </c>
      <c r="J88" s="25">
        <f t="shared" si="31"/>
        <v>28005.5</v>
      </c>
      <c r="K88" s="26"/>
    </row>
    <row r="89" spans="1:11" ht="30" x14ac:dyDescent="0.25">
      <c r="A89" s="20" t="s">
        <v>31289</v>
      </c>
      <c r="B89" s="21" t="str">
        <f>IF(IFERROR(VLOOKUP(C89,SINAPI!$A:$D,1,FALSE),"")=C89,"SINAPI",IF(IFERROR(VLOOKUP(C89,SETOP!$A:$E,1,FALSE),"")=C89,"SETOP",IF(IFERROR(VLOOKUP(C89,SUDECAP!$A:$D,1,FALSE),"")=C89,"SUDECAP",IF(IFERROR(VLOOKUP(C89,SICRO!$A:$D,1,FALSE),"")=C89,"SICRO","COMPOSIÇÃO"))))</f>
        <v>SICRO</v>
      </c>
      <c r="C89" s="27">
        <v>6817847</v>
      </c>
      <c r="D89" s="22" t="str">
        <f>IFERROR(IFERROR(VLOOKUP(C89,SINAPI!$A:$D,2,FALSE),IFERROR(VLOOKUP(C89,SETOP!$A:$E,3,FALSE),IFERROR(VLOOKUP(C89,SETOP!$B:$E,2,FALSE),IFERROR(VLOOKUP(C89,SUDECAP!$A:$D,2,FALSE),IFERROR(VLOOKUP(C89,SICRO!$A:$D,2,FALSE),VLOOKUP(C89,CPUS!$B:$H,3,FALSE)))))),"")</f>
        <v>CORPO DE BSCC - SEÇÃO FECHADA DE 2,0 X 2,0 M - PRÉ-MOLDADO - ALTURA DO ATERRO DE 2,50 A 5,00 M - AREIA E BRITA COMERCIAIS</v>
      </c>
      <c r="E89" s="23" t="str">
        <f>IFERROR(IFERROR(VLOOKUP(C89,SINAPI!$A:$D,3,FALSE),IFERROR(VLOOKUP(C89,SETOP!$A:$E,4,FALSE),IFERROR(VLOOKUP(C89,SETOP!$B:$E,3,FALSE),IFERROR(VLOOKUP(C89,SUDECAP!$A:$D,3,FALSE),IFERROR(VLOOKUP(C89,SICRO!$A:$D,3,FALSE),VLOOKUP(C89,CPUS!$B:$H,4,FALSE)))))),"")</f>
        <v>M</v>
      </c>
      <c r="F89" s="24">
        <v>24</v>
      </c>
      <c r="G89" s="25">
        <f>IFERROR(IFERROR(VLOOKUP(C89,SINAPI!$A:$D,4,FALSE),IFERROR(VLOOKUP(C89,SETOP!$A:$E,5,FALSE),IFERROR(VLOOKUP(C89,SETOP!$B:$E,4,FALSE),IFERROR(VLOOKUP(C89,SUDECAP!$A:$D,4,FALSE),IFERROR(VLOOKUP(C89,SICRO!$A:$D,4,FALSE),VLOOKUP(C89,CPUS!$B:$H,7,FALSE)))))),0)</f>
        <v>2373.41</v>
      </c>
      <c r="H89" s="25">
        <f t="shared" si="29"/>
        <v>56961.84</v>
      </c>
      <c r="I89" s="25">
        <f t="shared" si="30"/>
        <v>2958.93</v>
      </c>
      <c r="J89" s="25">
        <f t="shared" si="31"/>
        <v>71014.320000000007</v>
      </c>
      <c r="K89" s="26"/>
    </row>
    <row r="90" spans="1:11" x14ac:dyDescent="0.25">
      <c r="A90" s="20" t="s">
        <v>31290</v>
      </c>
      <c r="B90" s="21" t="str">
        <f>IF(IFERROR(VLOOKUP(C90,SINAPI!$A:$D,1,FALSE),"")=C90,"SINAPI",IF(IFERROR(VLOOKUP(C90,SETOP!$A:$E,1,FALSE),"")=C90,"SETOP",IF(IFERROR(VLOOKUP(C90,SUDECAP!$A:$D,1,FALSE),"")=C90,"SUDECAP",IF(IFERROR(VLOOKUP(C90,SICRO!$A:$D,1,FALSE),"")=C90,"SICRO","COMPOSIÇÃO"))))</f>
        <v>SICRO</v>
      </c>
      <c r="C90" s="27">
        <v>705233</v>
      </c>
      <c r="D90" s="22" t="str">
        <f>IFERROR(IFERROR(VLOOKUP(C90,SINAPI!$A:$D,2,FALSE),IFERROR(VLOOKUP(C90,SETOP!$A:$E,3,FALSE),IFERROR(VLOOKUP(C90,SETOP!$B:$E,2,FALSE),IFERROR(VLOOKUP(C90,SUDECAP!$A:$D,2,FALSE),IFERROR(VLOOKUP(C90,SICRO!$A:$D,2,FALSE),VLOOKUP(C90,CPUS!$B:$H,3,FALSE)))))),"")</f>
        <v>BOCA DE BSCC 2,00 X 2,00 M - ESCONSIDADE 0° - AREIA E BRITA COMERCIAIS</v>
      </c>
      <c r="E90" s="23" t="str">
        <f>IFERROR(IFERROR(VLOOKUP(C90,SINAPI!$A:$D,3,FALSE),IFERROR(VLOOKUP(C90,SETOP!$A:$E,4,FALSE),IFERROR(VLOOKUP(C90,SETOP!$B:$E,3,FALSE),IFERROR(VLOOKUP(C90,SUDECAP!$A:$D,3,FALSE),IFERROR(VLOOKUP(C90,SICRO!$A:$D,3,FALSE),VLOOKUP(C90,CPUS!$B:$H,4,FALSE)))))),"")</f>
        <v>UN</v>
      </c>
      <c r="F90" s="24">
        <v>2</v>
      </c>
      <c r="G90" s="25">
        <f>IFERROR(IFERROR(VLOOKUP(C90,SINAPI!$A:$D,4,FALSE),IFERROR(VLOOKUP(C90,SETOP!$A:$E,5,FALSE),IFERROR(VLOOKUP(C90,SETOP!$B:$E,4,FALSE),IFERROR(VLOOKUP(C90,SUDECAP!$A:$D,4,FALSE),IFERROR(VLOOKUP(C90,SICRO!$A:$D,4,FALSE),VLOOKUP(C90,CPUS!$B:$H,7,FALSE)))))),0)</f>
        <v>17523.009999999998</v>
      </c>
      <c r="H90" s="25">
        <f t="shared" si="29"/>
        <v>35046.019999999997</v>
      </c>
      <c r="I90" s="25">
        <f t="shared" si="30"/>
        <v>21845.93</v>
      </c>
      <c r="J90" s="25">
        <f t="shared" si="31"/>
        <v>43691.86</v>
      </c>
      <c r="K90" s="26"/>
    </row>
    <row r="91" spans="1:11" ht="30" x14ac:dyDescent="0.25">
      <c r="A91" s="20" t="s">
        <v>31291</v>
      </c>
      <c r="B91" s="21" t="str">
        <f>IF(IFERROR(VLOOKUP(C91,SINAPI!$A:$D,1,FALSE),"")=C91,"SINAPI",IF(IFERROR(VLOOKUP(C91,SETOP!$A:$E,1,FALSE),"")=C91,"SETOP",IF(IFERROR(VLOOKUP(C91,SUDECAP!$A:$D,1,FALSE),"")=C91,"SUDECAP",IF(IFERROR(VLOOKUP(C91,SICRO!$A:$D,1,FALSE),"")=C91,"SICRO","COMPOSIÇÃO"))))</f>
        <v>SICRO</v>
      </c>
      <c r="C91" s="27">
        <v>6817861</v>
      </c>
      <c r="D91" s="22" t="str">
        <f>IFERROR(IFERROR(VLOOKUP(C91,SINAPI!$A:$D,2,FALSE),IFERROR(VLOOKUP(C91,SETOP!$A:$E,3,FALSE),IFERROR(VLOOKUP(C91,SETOP!$B:$E,2,FALSE),IFERROR(VLOOKUP(C91,SUDECAP!$A:$D,2,FALSE),IFERROR(VLOOKUP(C91,SICRO!$A:$D,2,FALSE),VLOOKUP(C91,CPUS!$B:$H,3,FALSE)))))),"")</f>
        <v>CORPO DE BSCC - SEÇÃO FECHADA DE 2,5 X 2,5 M - PRÉ-MOLDADO - ALTURA DO ATERRO DE 2,50 A 5,00 M - AREIA E BRITA COMERCIAIS</v>
      </c>
      <c r="E91" s="23" t="str">
        <f>IFERROR(IFERROR(VLOOKUP(C91,SINAPI!$A:$D,3,FALSE),IFERROR(VLOOKUP(C91,SETOP!$A:$E,4,FALSE),IFERROR(VLOOKUP(C91,SETOP!$B:$E,3,FALSE),IFERROR(VLOOKUP(C91,SUDECAP!$A:$D,3,FALSE),IFERROR(VLOOKUP(C91,SICRO!$A:$D,3,FALSE),VLOOKUP(C91,CPUS!$B:$H,4,FALSE)))))),"")</f>
        <v>M</v>
      </c>
      <c r="F91" s="24">
        <f>64+37</f>
        <v>101</v>
      </c>
      <c r="G91" s="25">
        <f>IFERROR(IFERROR(VLOOKUP(C91,SINAPI!$A:$D,4,FALSE),IFERROR(VLOOKUP(C91,SETOP!$A:$E,5,FALSE),IFERROR(VLOOKUP(C91,SETOP!$B:$E,4,FALSE),IFERROR(VLOOKUP(C91,SUDECAP!$A:$D,4,FALSE),IFERROR(VLOOKUP(C91,SICRO!$A:$D,4,FALSE),VLOOKUP(C91,CPUS!$B:$H,7,FALSE)))))),0)</f>
        <v>3397.74</v>
      </c>
      <c r="H91" s="25">
        <f t="shared" si="29"/>
        <v>343171.74</v>
      </c>
      <c r="I91" s="25">
        <f t="shared" si="30"/>
        <v>4235.96</v>
      </c>
      <c r="J91" s="25">
        <f t="shared" si="31"/>
        <v>427831.96</v>
      </c>
      <c r="K91" s="26"/>
    </row>
    <row r="92" spans="1:11" x14ac:dyDescent="0.25">
      <c r="A92" s="20" t="s">
        <v>31292</v>
      </c>
      <c r="B92" s="21" t="str">
        <f>IF(IFERROR(VLOOKUP(C92,SINAPI!$A:$D,1,FALSE),"")=C92,"SINAPI",IF(IFERROR(VLOOKUP(C92,SETOP!$A:$E,1,FALSE),"")=C92,"SETOP",IF(IFERROR(VLOOKUP(C92,SUDECAP!$A:$D,1,FALSE),"")=C92,"SUDECAP",IF(IFERROR(VLOOKUP(C92,SICRO!$A:$D,1,FALSE),"")=C92,"SICRO","COMPOSIÇÃO"))))</f>
        <v>SICRO</v>
      </c>
      <c r="C92" s="27">
        <v>705241</v>
      </c>
      <c r="D92" s="22" t="str">
        <f>IFERROR(IFERROR(VLOOKUP(C92,SINAPI!$A:$D,2,FALSE),IFERROR(VLOOKUP(C92,SETOP!$A:$E,3,FALSE),IFERROR(VLOOKUP(C92,SETOP!$B:$E,2,FALSE),IFERROR(VLOOKUP(C92,SUDECAP!$A:$D,2,FALSE),IFERROR(VLOOKUP(C92,SICRO!$A:$D,2,FALSE),VLOOKUP(C92,CPUS!$B:$H,3,FALSE)))))),"")</f>
        <v>BOCA DE BSCC 2,50 X 2,50 M - ESCONSIDADE 0° - AREIA E BRITA COMERCIAIS</v>
      </c>
      <c r="E92" s="23" t="str">
        <f>IFERROR(IFERROR(VLOOKUP(C92,SINAPI!$A:$D,3,FALSE),IFERROR(VLOOKUP(C92,SETOP!$A:$E,4,FALSE),IFERROR(VLOOKUP(C92,SETOP!$B:$E,3,FALSE),IFERROR(VLOOKUP(C92,SUDECAP!$A:$D,3,FALSE),IFERROR(VLOOKUP(C92,SICRO!$A:$D,3,FALSE),VLOOKUP(C92,CPUS!$B:$H,4,FALSE)))))),"")</f>
        <v>UN</v>
      </c>
      <c r="F92" s="24">
        <f>4+2+2</f>
        <v>8</v>
      </c>
      <c r="G92" s="25">
        <f>IFERROR(IFERROR(VLOOKUP(C92,SINAPI!$A:$D,4,FALSE),IFERROR(VLOOKUP(C92,SETOP!$A:$E,5,FALSE),IFERROR(VLOOKUP(C92,SETOP!$B:$E,4,FALSE),IFERROR(VLOOKUP(C92,SUDECAP!$A:$D,4,FALSE),IFERROR(VLOOKUP(C92,SICRO!$A:$D,4,FALSE),VLOOKUP(C92,CPUS!$B:$H,7,FALSE)))))),0)</f>
        <v>23709.16</v>
      </c>
      <c r="H92" s="25">
        <f t="shared" si="29"/>
        <v>189673.28</v>
      </c>
      <c r="I92" s="25">
        <f t="shared" si="30"/>
        <v>29558.2</v>
      </c>
      <c r="J92" s="25">
        <f t="shared" si="31"/>
        <v>236465.6</v>
      </c>
      <c r="K92" s="26"/>
    </row>
    <row r="93" spans="1:11" ht="30" x14ac:dyDescent="0.25">
      <c r="A93" s="20" t="s">
        <v>31293</v>
      </c>
      <c r="B93" s="21" t="str">
        <f>IF(IFERROR(VLOOKUP(C93,SINAPI!$A:$D,1,FALSE),"")=C93,"SINAPI",IF(IFERROR(VLOOKUP(C93,SETOP!$A:$E,1,FALSE),"")=C93,"SETOP",IF(IFERROR(VLOOKUP(C93,SUDECAP!$A:$D,1,FALSE),"")=C93,"SUDECAP",IF(IFERROR(VLOOKUP(C93,SICRO!$A:$D,1,FALSE),"")=C93,"SICRO","COMPOSIÇÃO"))))</f>
        <v>SICRO</v>
      </c>
      <c r="C93" s="27">
        <v>705289</v>
      </c>
      <c r="D93" s="22" t="str">
        <f>IFERROR(IFERROR(VLOOKUP(C93,SINAPI!$A:$D,2,FALSE),IFERROR(VLOOKUP(C93,SETOP!$A:$E,3,FALSE),IFERROR(VLOOKUP(C93,SETOP!$B:$E,2,FALSE),IFERROR(VLOOKUP(C93,SUDECAP!$A:$D,2,FALSE),IFERROR(VLOOKUP(C93,SICRO!$A:$D,2,FALSE),VLOOKUP(C93,CPUS!$B:$H,3,FALSE)))))),"")</f>
        <v>CORPO DE BDCC 2,50 X 2,50 M - MOLDADO NO LOCAL - ALTURA DO ATERRO 2,50 A 5,00 M - AREIA E BRITA COMERCIAIS</v>
      </c>
      <c r="E93" s="23" t="str">
        <f>IFERROR(IFERROR(VLOOKUP(C93,SINAPI!$A:$D,3,FALSE),IFERROR(VLOOKUP(C93,SETOP!$A:$E,4,FALSE),IFERROR(VLOOKUP(C93,SETOP!$B:$E,3,FALSE),IFERROR(VLOOKUP(C93,SUDECAP!$A:$D,3,FALSE),IFERROR(VLOOKUP(C93,SICRO!$A:$D,3,FALSE),VLOOKUP(C93,CPUS!$B:$H,4,FALSE)))))),"")</f>
        <v>M</v>
      </c>
      <c r="F93" s="24">
        <v>20</v>
      </c>
      <c r="G93" s="25">
        <f>IFERROR(IFERROR(VLOOKUP(C93,SINAPI!$A:$D,4,FALSE),IFERROR(VLOOKUP(C93,SETOP!$A:$E,5,FALSE),IFERROR(VLOOKUP(C93,SETOP!$B:$E,4,FALSE),IFERROR(VLOOKUP(C93,SUDECAP!$A:$D,4,FALSE),IFERROR(VLOOKUP(C93,SICRO!$A:$D,4,FALSE),VLOOKUP(C93,CPUS!$B:$H,7,FALSE)))))),0)</f>
        <v>7376.51</v>
      </c>
      <c r="H93" s="25">
        <f t="shared" si="29"/>
        <v>147530.20000000001</v>
      </c>
      <c r="I93" s="25">
        <f t="shared" si="30"/>
        <v>9196.2900000000009</v>
      </c>
      <c r="J93" s="25">
        <f t="shared" si="31"/>
        <v>183925.8</v>
      </c>
      <c r="K93" s="26"/>
    </row>
    <row r="94" spans="1:11" x14ac:dyDescent="0.25">
      <c r="A94" s="20" t="s">
        <v>31294</v>
      </c>
      <c r="B94" s="21" t="str">
        <f>IF(IFERROR(VLOOKUP(C94,SINAPI!$A:$D,1,FALSE),"")=C94,"SINAPI",IF(IFERROR(VLOOKUP(C94,SETOP!$A:$E,1,FALSE),"")=C94,"SETOP",IF(IFERROR(VLOOKUP(C94,SUDECAP!$A:$D,1,FALSE),"")=C94,"SUDECAP",IF(IFERROR(VLOOKUP(C94,SICRO!$A:$D,1,FALSE),"")=C94,"SICRO","COMPOSIÇÃO"))))</f>
        <v>SICRO</v>
      </c>
      <c r="C94" s="27">
        <v>705314</v>
      </c>
      <c r="D94" s="22" t="str">
        <f>IFERROR(IFERROR(VLOOKUP(C94,SINAPI!$A:$D,2,FALSE),IFERROR(VLOOKUP(C94,SETOP!$A:$E,3,FALSE),IFERROR(VLOOKUP(C94,SETOP!$B:$E,2,FALSE),IFERROR(VLOOKUP(C94,SUDECAP!$A:$D,2,FALSE),IFERROR(VLOOKUP(C94,SICRO!$A:$D,2,FALSE),VLOOKUP(C94,CPUS!$B:$H,3,FALSE)))))),"")</f>
        <v>BOCA DE BDCC 1,50 X 1,50 M - ESCONSIDADE 0° - AREIA E BRITA COMERCIAIS</v>
      </c>
      <c r="E94" s="23" t="str">
        <f>IFERROR(IFERROR(VLOOKUP(C94,SINAPI!$A:$D,3,FALSE),IFERROR(VLOOKUP(C94,SETOP!$A:$E,4,FALSE),IFERROR(VLOOKUP(C94,SETOP!$B:$E,3,FALSE),IFERROR(VLOOKUP(C94,SUDECAP!$A:$D,3,FALSE),IFERROR(VLOOKUP(C94,SICRO!$A:$D,3,FALSE),VLOOKUP(C94,CPUS!$B:$H,4,FALSE)))))),"")</f>
        <v>UN</v>
      </c>
      <c r="F94" s="24">
        <v>2</v>
      </c>
      <c r="G94" s="25">
        <f>IFERROR(IFERROR(VLOOKUP(C94,SINAPI!$A:$D,4,FALSE),IFERROR(VLOOKUP(C94,SETOP!$A:$E,5,FALSE),IFERROR(VLOOKUP(C94,SETOP!$B:$E,4,FALSE),IFERROR(VLOOKUP(C94,SUDECAP!$A:$D,4,FALSE),IFERROR(VLOOKUP(C94,SICRO!$A:$D,4,FALSE),VLOOKUP(C94,CPUS!$B:$H,7,FALSE)))))),0)</f>
        <v>13075.87</v>
      </c>
      <c r="H94" s="25">
        <f t="shared" si="29"/>
        <v>26151.74</v>
      </c>
      <c r="I94" s="25">
        <f t="shared" si="30"/>
        <v>16301.68</v>
      </c>
      <c r="J94" s="25">
        <f t="shared" si="31"/>
        <v>32603.360000000001</v>
      </c>
      <c r="K94" s="26"/>
    </row>
    <row r="95" spans="1:11" x14ac:dyDescent="0.25">
      <c r="A95" s="20" t="s">
        <v>31295</v>
      </c>
      <c r="B95" s="21" t="str">
        <f>IF(IFERROR(VLOOKUP(C95,SINAPI!$A:$D,1,FALSE),"")=C95,"SINAPI",IF(IFERROR(VLOOKUP(C95,SETOP!$A:$E,1,FALSE),"")=C95,"SETOP",IF(IFERROR(VLOOKUP(C95,SUDECAP!$A:$D,1,FALSE),"")=C95,"SUDECAP",IF(IFERROR(VLOOKUP(C95,SICRO!$A:$D,1,FALSE),"")=C95,"SICRO","COMPOSIÇÃO"))))</f>
        <v>SICRO</v>
      </c>
      <c r="C95" s="27">
        <v>2003311</v>
      </c>
      <c r="D95" s="22" t="str">
        <f>IFERROR(IFERROR(VLOOKUP(C95,SINAPI!$A:$D,2,FALSE),IFERROR(VLOOKUP(C95,SETOP!$A:$E,3,FALSE),IFERROR(VLOOKUP(C95,SETOP!$B:$E,2,FALSE),IFERROR(VLOOKUP(C95,SUDECAP!$A:$D,2,FALSE),IFERROR(VLOOKUP(C95,SICRO!$A:$D,2,FALSE),VLOOKUP(C95,CPUS!$B:$H,3,FALSE)))))),"")</f>
        <v>VALETA DE PROTEÇÃO DE ATERROS COM REVESTIMENTO VEGETAL - VPAG 120-30 - ESCAVAÇÃO MECÂNICA</v>
      </c>
      <c r="E95" s="23" t="str">
        <f>IFERROR(IFERROR(VLOOKUP(C95,SINAPI!$A:$D,3,FALSE),IFERROR(VLOOKUP(C95,SETOP!$A:$E,4,FALSE),IFERROR(VLOOKUP(C95,SETOP!$B:$E,3,FALSE),IFERROR(VLOOKUP(C95,SUDECAP!$A:$D,3,FALSE),IFERROR(VLOOKUP(C95,SICRO!$A:$D,3,FALSE),VLOOKUP(C95,CPUS!$B:$H,4,FALSE)))))),"")</f>
        <v>M</v>
      </c>
      <c r="F95" s="24">
        <f>6565+86.74+379.48</f>
        <v>7031.2199999999993</v>
      </c>
      <c r="G95" s="25">
        <f>IFERROR(IFERROR(VLOOKUP(C95,SINAPI!$A:$D,4,FALSE),IFERROR(VLOOKUP(C95,SETOP!$A:$E,5,FALSE),IFERROR(VLOOKUP(C95,SETOP!$B:$E,4,FALSE),IFERROR(VLOOKUP(C95,SUDECAP!$A:$D,4,FALSE),IFERROR(VLOOKUP(C95,SICRO!$A:$D,4,FALSE),VLOOKUP(C95,CPUS!$B:$H,7,FALSE)))))),0)</f>
        <v>38.659999999999997</v>
      </c>
      <c r="H95" s="25">
        <f t="shared" ref="H95" si="32">TRUNC(F95*G95,2)</f>
        <v>271826.96000000002</v>
      </c>
      <c r="I95" s="25">
        <f t="shared" ref="I95" si="33">TRUNC(G95*(1+$H$3),2)</f>
        <v>48.19</v>
      </c>
      <c r="J95" s="25">
        <f t="shared" ref="J95" si="34">TRUNC(I95*F95,2)</f>
        <v>338834.49</v>
      </c>
      <c r="K95" s="26"/>
    </row>
    <row r="96" spans="1:11" x14ac:dyDescent="0.25">
      <c r="A96" s="20" t="s">
        <v>31296</v>
      </c>
      <c r="B96" s="21" t="str">
        <f>IF(IFERROR(VLOOKUP(C96,SINAPI!$A:$D,1,FALSE),"")=C96,"SINAPI",IF(IFERROR(VLOOKUP(C96,SETOP!$A:$E,1,FALSE),"")=C96,"SETOP",IF(IFERROR(VLOOKUP(C96,SUDECAP!$A:$D,1,FALSE),"")=C96,"SUDECAP",IF(IFERROR(VLOOKUP(C96,SICRO!$A:$D,1,FALSE),"")=C96,"SICRO","COMPOSIÇÃO"))))</f>
        <v>SICRO</v>
      </c>
      <c r="C96" s="27">
        <v>2003305</v>
      </c>
      <c r="D96" s="22" t="str">
        <f>IFERROR(IFERROR(VLOOKUP(C96,SINAPI!$A:$D,2,FALSE),IFERROR(VLOOKUP(C96,SETOP!$A:$E,3,FALSE),IFERROR(VLOOKUP(C96,SETOP!$B:$E,2,FALSE),IFERROR(VLOOKUP(C96,SUDECAP!$A:$D,2,FALSE),IFERROR(VLOOKUP(C96,SICRO!$A:$D,2,FALSE),VLOOKUP(C96,CPUS!$B:$H,3,FALSE)))))),"")</f>
        <v>VALETA DE PROTEÇÃO DE CORTES COM REVESTIMENTO VEGETAL - VPCG 120-30 - ESCAVAÇÃO MECÂNICA</v>
      </c>
      <c r="E96" s="23" t="str">
        <f>IFERROR(IFERROR(VLOOKUP(C96,SINAPI!$A:$D,3,FALSE),IFERROR(VLOOKUP(C96,SETOP!$A:$E,4,FALSE),IFERROR(VLOOKUP(C96,SETOP!$B:$E,3,FALSE),IFERROR(VLOOKUP(C96,SUDECAP!$A:$D,3,FALSE),IFERROR(VLOOKUP(C96,SICRO!$A:$D,3,FALSE),VLOOKUP(C96,CPUS!$B:$H,4,FALSE)))))),"")</f>
        <v>M</v>
      </c>
      <c r="F96" s="24">
        <f>1975+460+9217+370.5</f>
        <v>12022.5</v>
      </c>
      <c r="G96" s="25">
        <f>IFERROR(IFERROR(VLOOKUP(C96,SINAPI!$A:$D,4,FALSE),IFERROR(VLOOKUP(C96,SETOP!$A:$E,5,FALSE),IFERROR(VLOOKUP(C96,SETOP!$B:$E,4,FALSE),IFERROR(VLOOKUP(C96,SUDECAP!$A:$D,4,FALSE),IFERROR(VLOOKUP(C96,SICRO!$A:$D,4,FALSE),VLOOKUP(C96,CPUS!$B:$H,7,FALSE)))))),0)</f>
        <v>38.659999999999997</v>
      </c>
      <c r="H96" s="25">
        <f t="shared" si="29"/>
        <v>464789.85</v>
      </c>
      <c r="I96" s="25">
        <f t="shared" si="30"/>
        <v>48.19</v>
      </c>
      <c r="J96" s="25">
        <f t="shared" si="31"/>
        <v>579364.27</v>
      </c>
      <c r="K96" s="26"/>
    </row>
    <row r="97" spans="1:11" x14ac:dyDescent="0.25">
      <c r="A97" s="20" t="s">
        <v>31297</v>
      </c>
      <c r="B97" s="21" t="str">
        <f>IF(IFERROR(VLOOKUP(C97,SINAPI!$A:$D,1,FALSE),"")=C97,"SINAPI",IF(IFERROR(VLOOKUP(C97,SETOP!$A:$E,1,FALSE),"")=C97,"SETOP",IF(IFERROR(VLOOKUP(C97,SUDECAP!$A:$D,1,FALSE),"")=C97,"SUDECAP",IF(IFERROR(VLOOKUP(C97,SICRO!$A:$D,1,FALSE),"")=C97,"SICRO","COMPOSIÇÃO"))))</f>
        <v>SICRO</v>
      </c>
      <c r="C97" s="27">
        <v>2003257</v>
      </c>
      <c r="D97" s="22" t="str">
        <f>IFERROR(IFERROR(VLOOKUP(C97,SINAPI!$A:$D,2,FALSE),IFERROR(VLOOKUP(C97,SETOP!$A:$E,3,FALSE),IFERROR(VLOOKUP(C97,SETOP!$B:$E,2,FALSE),IFERROR(VLOOKUP(C97,SUDECAP!$A:$D,2,FALSE),IFERROR(VLOOKUP(C97,SICRO!$A:$D,2,FALSE),VLOOKUP(C97,CPUS!$B:$H,3,FALSE)))))),"")</f>
        <v>SARJETA TRIANGULAR DE CONCRETO - STC 100-20 - ESCAVAÇÃO MECÂNICA - AREIA E BRITA COMERCIAIS</v>
      </c>
      <c r="E97" s="23" t="str">
        <f>IFERROR(IFERROR(VLOOKUP(C97,SINAPI!$A:$D,3,FALSE),IFERROR(VLOOKUP(C97,SETOP!$A:$E,4,FALSE),IFERROR(VLOOKUP(C97,SETOP!$B:$E,3,FALSE),IFERROR(VLOOKUP(C97,SUDECAP!$A:$D,3,FALSE),IFERROR(VLOOKUP(C97,SICRO!$A:$D,3,FALSE),VLOOKUP(C97,CPUS!$B:$H,4,FALSE)))))),"")</f>
        <v>M</v>
      </c>
      <c r="F97" s="24">
        <v>1076</v>
      </c>
      <c r="G97" s="25">
        <f>IFERROR(IFERROR(VLOOKUP(C97,SINAPI!$A:$D,4,FALSE),IFERROR(VLOOKUP(C97,SETOP!$A:$E,5,FALSE),IFERROR(VLOOKUP(C97,SETOP!$B:$E,4,FALSE),IFERROR(VLOOKUP(C97,SUDECAP!$A:$D,4,FALSE),IFERROR(VLOOKUP(C97,SICRO!$A:$D,4,FALSE),VLOOKUP(C97,CPUS!$B:$H,7,FALSE)))))),0)</f>
        <v>68.06</v>
      </c>
      <c r="H97" s="25">
        <f t="shared" ref="H97" si="35">TRUNC(F97*G97,2)</f>
        <v>73232.56</v>
      </c>
      <c r="I97" s="25">
        <f t="shared" ref="I97" si="36">TRUNC(G97*(1+$H$3),2)</f>
        <v>84.85</v>
      </c>
      <c r="J97" s="25">
        <f t="shared" ref="J97" si="37">TRUNC(I97*F97,2)</f>
        <v>91298.6</v>
      </c>
      <c r="K97" s="26"/>
    </row>
    <row r="98" spans="1:11" x14ac:dyDescent="0.25">
      <c r="A98" s="20" t="s">
        <v>31298</v>
      </c>
      <c r="B98" s="21" t="str">
        <f>IF(IFERROR(VLOOKUP(C98,SINAPI!$A:$D,1,FALSE),"")=C98,"SINAPI",IF(IFERROR(VLOOKUP(C98,SETOP!$A:$E,1,FALSE),"")=C98,"SETOP",IF(IFERROR(VLOOKUP(C98,SUDECAP!$A:$D,1,FALSE),"")=C98,"SUDECAP",IF(IFERROR(VLOOKUP(C98,SICRO!$A:$D,1,FALSE),"")=C98,"SICRO","COMPOSIÇÃO"))))</f>
        <v>SICRO</v>
      </c>
      <c r="C98" s="27">
        <v>2003253</v>
      </c>
      <c r="D98" s="22" t="str">
        <f>IFERROR(IFERROR(VLOOKUP(C98,SINAPI!$A:$D,2,FALSE),IFERROR(VLOOKUP(C98,SETOP!$A:$E,3,FALSE),IFERROR(VLOOKUP(C98,SETOP!$B:$E,2,FALSE),IFERROR(VLOOKUP(C98,SUDECAP!$A:$D,2,FALSE),IFERROR(VLOOKUP(C98,SICRO!$A:$D,2,FALSE),VLOOKUP(C98,CPUS!$B:$H,3,FALSE)))))),"")</f>
        <v>SARJETA TRIANGULAR DE CONCRETO - STC 150-30 - ESCAVAÇÃO MECÂNICA - AREIA E BRITA COMERCIAIS</v>
      </c>
      <c r="E98" s="23" t="str">
        <f>IFERROR(IFERROR(VLOOKUP(C98,SINAPI!$A:$D,3,FALSE),IFERROR(VLOOKUP(C98,SETOP!$A:$E,4,FALSE),IFERROR(VLOOKUP(C98,SETOP!$B:$E,3,FALSE),IFERROR(VLOOKUP(C98,SUDECAP!$A:$D,3,FALSE),IFERROR(VLOOKUP(C98,SICRO!$A:$D,3,FALSE),VLOOKUP(C98,CPUS!$B:$H,4,FALSE)))))),"")</f>
        <v>M</v>
      </c>
      <c r="F98" s="24">
        <v>627</v>
      </c>
      <c r="G98" s="25">
        <f>IFERROR(IFERROR(VLOOKUP(C98,SINAPI!$A:$D,4,FALSE),IFERROR(VLOOKUP(C98,SETOP!$A:$E,5,FALSE),IFERROR(VLOOKUP(C98,SETOP!$B:$E,4,FALSE),IFERROR(VLOOKUP(C98,SUDECAP!$A:$D,4,FALSE),IFERROR(VLOOKUP(C98,SICRO!$A:$D,4,FALSE),VLOOKUP(C98,CPUS!$B:$H,7,FALSE)))))),0)</f>
        <v>97.47</v>
      </c>
      <c r="H98" s="25">
        <f t="shared" si="29"/>
        <v>61113.69</v>
      </c>
      <c r="I98" s="25">
        <f t="shared" si="30"/>
        <v>121.51</v>
      </c>
      <c r="J98" s="25">
        <f t="shared" si="31"/>
        <v>76186.77</v>
      </c>
      <c r="K98" s="26"/>
    </row>
    <row r="99" spans="1:11" x14ac:dyDescent="0.25">
      <c r="A99" s="20" t="s">
        <v>31299</v>
      </c>
      <c r="B99" s="21" t="str">
        <f>IF(IFERROR(VLOOKUP(C99,SINAPI!$A:$D,1,FALSE),"")=C99,"SINAPI",IF(IFERROR(VLOOKUP(C99,SETOP!$A:$E,1,FALSE),"")=C99,"SETOP",IF(IFERROR(VLOOKUP(C99,SUDECAP!$A:$D,1,FALSE),"")=C99,"SUDECAP",IF(IFERROR(VLOOKUP(C99,SICRO!$A:$D,1,FALSE),"")=C99,"SICRO","COMPOSIÇÃO"))))</f>
        <v>SICRO</v>
      </c>
      <c r="C99" s="27">
        <v>2003261</v>
      </c>
      <c r="D99" s="22" t="str">
        <f>IFERROR(IFERROR(VLOOKUP(C99,SINAPI!$A:$D,2,FALSE),IFERROR(VLOOKUP(C99,SETOP!$A:$E,3,FALSE),IFERROR(VLOOKUP(C99,SETOP!$B:$E,2,FALSE),IFERROR(VLOOKUP(C99,SUDECAP!$A:$D,2,FALSE),IFERROR(VLOOKUP(C99,SICRO!$A:$D,2,FALSE),VLOOKUP(C99,CPUS!$B:$H,3,FALSE)))))),"")</f>
        <v>SARJETA TRIANGULAR DE CONCRETO - STC 80-15 - ESCAVAÇÃO MECÂNICA - AREIA E BRITA COMERCIAIS</v>
      </c>
      <c r="E99" s="23" t="str">
        <f>IFERROR(IFERROR(VLOOKUP(C99,SINAPI!$A:$D,3,FALSE),IFERROR(VLOOKUP(C99,SETOP!$A:$E,4,FALSE),IFERROR(VLOOKUP(C99,SETOP!$B:$E,3,FALSE),IFERROR(VLOOKUP(C99,SUDECAP!$A:$D,3,FALSE),IFERROR(VLOOKUP(C99,SICRO!$A:$D,3,FALSE),VLOOKUP(C99,CPUS!$B:$H,4,FALSE)))))),"")</f>
        <v>M</v>
      </c>
      <c r="F99" s="24">
        <f>4304+429.65+433.89+983.8</f>
        <v>6151.34</v>
      </c>
      <c r="G99" s="25">
        <f>IFERROR(IFERROR(VLOOKUP(C99,SINAPI!$A:$D,4,FALSE),IFERROR(VLOOKUP(C99,SETOP!$A:$E,5,FALSE),IFERROR(VLOOKUP(C99,SETOP!$B:$E,4,FALSE),IFERROR(VLOOKUP(C99,SUDECAP!$A:$D,4,FALSE),IFERROR(VLOOKUP(C99,SICRO!$A:$D,4,FALSE),VLOOKUP(C99,CPUS!$B:$H,7,FALSE)))))),0)</f>
        <v>55.17</v>
      </c>
      <c r="H99" s="25">
        <f t="shared" si="29"/>
        <v>339369.42</v>
      </c>
      <c r="I99" s="25">
        <f t="shared" si="30"/>
        <v>68.78</v>
      </c>
      <c r="J99" s="25">
        <f t="shared" si="31"/>
        <v>423089.16</v>
      </c>
      <c r="K99" s="26"/>
    </row>
    <row r="100" spans="1:11" x14ac:dyDescent="0.25">
      <c r="A100" s="20" t="s">
        <v>31300</v>
      </c>
      <c r="B100" s="21" t="str">
        <f>IF(IFERROR(VLOOKUP(C100,SINAPI!$A:$D,1,FALSE),"")=C100,"SINAPI",IF(IFERROR(VLOOKUP(C100,SETOP!$A:$E,1,FALSE),"")=C100,"SETOP",IF(IFERROR(VLOOKUP(C100,SUDECAP!$A:$D,1,FALSE),"")=C100,"SUDECAP",IF(IFERROR(VLOOKUP(C100,SICRO!$A:$D,1,FALSE),"")=C100,"SICRO","COMPOSIÇÃO"))))</f>
        <v>SICRO</v>
      </c>
      <c r="C100" s="27">
        <v>2003343</v>
      </c>
      <c r="D100" s="22" t="str">
        <f>IFERROR(IFERROR(VLOOKUP(C100,SINAPI!$A:$D,2,FALSE),IFERROR(VLOOKUP(C100,SETOP!$A:$E,3,FALSE),IFERROR(VLOOKUP(C100,SETOP!$B:$E,2,FALSE),IFERROR(VLOOKUP(C100,SUDECAP!$A:$D,2,FALSE),IFERROR(VLOOKUP(C100,SICRO!$A:$D,2,FALSE),VLOOKUP(C100,CPUS!$B:$H,3,FALSE)))))),"")</f>
        <v>SARJETA TRAPEZOIDAL DE CONCRETO - SZC 90-30 - ESCAVAÇÃO MECÂNICA - AREIA E BRITA COMERCIAIS</v>
      </c>
      <c r="E100" s="23" t="str">
        <f>IFERROR(IFERROR(VLOOKUP(C100,SINAPI!$A:$D,3,FALSE),IFERROR(VLOOKUP(C100,SETOP!$A:$E,4,FALSE),IFERROR(VLOOKUP(C100,SETOP!$B:$E,3,FALSE),IFERROR(VLOOKUP(C100,SUDECAP!$A:$D,3,FALSE),IFERROR(VLOOKUP(C100,SICRO!$A:$D,3,FALSE),VLOOKUP(C100,CPUS!$B:$H,4,FALSE)))))),"")</f>
        <v>M</v>
      </c>
      <c r="F100" s="24">
        <f>5779.99+110+155+146.22+10801</f>
        <v>16992.21</v>
      </c>
      <c r="G100" s="25">
        <f>IFERROR(IFERROR(VLOOKUP(C100,SINAPI!$A:$D,4,FALSE),IFERROR(VLOOKUP(C100,SETOP!$A:$E,5,FALSE),IFERROR(VLOOKUP(C100,SETOP!$B:$E,4,FALSE),IFERROR(VLOOKUP(C100,SUDECAP!$A:$D,4,FALSE),IFERROR(VLOOKUP(C100,SICRO!$A:$D,4,FALSE),VLOOKUP(C100,CPUS!$B:$H,7,FALSE)))))),0)</f>
        <v>91.19</v>
      </c>
      <c r="H100" s="25">
        <f t="shared" si="29"/>
        <v>1549519.62</v>
      </c>
      <c r="I100" s="25">
        <f t="shared" si="30"/>
        <v>113.68</v>
      </c>
      <c r="J100" s="25">
        <f t="shared" si="31"/>
        <v>1931674.43</v>
      </c>
      <c r="K100" s="26"/>
    </row>
    <row r="101" spans="1:11" x14ac:dyDescent="0.25">
      <c r="A101" s="20" t="s">
        <v>31301</v>
      </c>
      <c r="B101" s="21" t="str">
        <f>IF(IFERROR(VLOOKUP(C101,SINAPI!$A:$D,1,FALSE),"")=C101,"SINAPI",IF(IFERROR(VLOOKUP(C101,SETOP!$A:$E,1,FALSE),"")=C101,"SETOP",IF(IFERROR(VLOOKUP(C101,SUDECAP!$A:$D,1,FALSE),"")=C101,"SUDECAP",IF(IFERROR(VLOOKUP(C101,SICRO!$A:$D,1,FALSE),"")=C101,"SICRO","COMPOSIÇÃO"))))</f>
        <v>SICRO</v>
      </c>
      <c r="C101" s="27">
        <v>2003289</v>
      </c>
      <c r="D101" s="22" t="str">
        <f>IFERROR(IFERROR(VLOOKUP(C101,SINAPI!$A:$D,2,FALSE),IFERROR(VLOOKUP(C101,SETOP!$A:$E,3,FALSE),IFERROR(VLOOKUP(C101,SETOP!$B:$E,2,FALSE),IFERROR(VLOOKUP(C101,SUDECAP!$A:$D,2,FALSE),IFERROR(VLOOKUP(C101,SICRO!$A:$D,2,FALSE),VLOOKUP(C101,CPUS!$B:$H,3,FALSE)))))),"")</f>
        <v>SARJETA TRIANGULAR DE GRAMA - STG 100-20 - ESCAVAÇÃO MECÂNICA</v>
      </c>
      <c r="E101" s="23" t="str">
        <f>IFERROR(IFERROR(VLOOKUP(C101,SINAPI!$A:$D,3,FALSE),IFERROR(VLOOKUP(C101,SETOP!$A:$E,4,FALSE),IFERROR(VLOOKUP(C101,SETOP!$B:$E,3,FALSE),IFERROR(VLOOKUP(C101,SUDECAP!$A:$D,3,FALSE),IFERROR(VLOOKUP(C101,SICRO!$A:$D,3,FALSE),VLOOKUP(C101,CPUS!$B:$H,4,FALSE)))))),"")</f>
        <v>M</v>
      </c>
      <c r="F101" s="24">
        <f>276</f>
        <v>276</v>
      </c>
      <c r="G101" s="25">
        <f>IFERROR(IFERROR(VLOOKUP(C101,SINAPI!$A:$D,4,FALSE),IFERROR(VLOOKUP(C101,SETOP!$A:$E,5,FALSE),IFERROR(VLOOKUP(C101,SETOP!$B:$E,4,FALSE),IFERROR(VLOOKUP(C101,SUDECAP!$A:$D,4,FALSE),IFERROR(VLOOKUP(C101,SICRO!$A:$D,4,FALSE),VLOOKUP(C101,CPUS!$B:$H,7,FALSE)))))),0)</f>
        <v>17.760000000000002</v>
      </c>
      <c r="H101" s="25">
        <f t="shared" si="29"/>
        <v>4901.76</v>
      </c>
      <c r="I101" s="25">
        <f t="shared" si="30"/>
        <v>22.14</v>
      </c>
      <c r="J101" s="25">
        <f t="shared" si="31"/>
        <v>6110.64</v>
      </c>
      <c r="K101" s="26"/>
    </row>
    <row r="102" spans="1:11" x14ac:dyDescent="0.25">
      <c r="A102" s="20" t="s">
        <v>31302</v>
      </c>
      <c r="B102" s="21" t="str">
        <f>IF(IFERROR(VLOOKUP(C102,SINAPI!$A:$D,1,FALSE),"")=C102,"SINAPI",IF(IFERROR(VLOOKUP(C102,SETOP!$A:$E,1,FALSE),"")=C102,"SETOP",IF(IFERROR(VLOOKUP(C102,SUDECAP!$A:$D,1,FALSE),"")=C102,"SUDECAP",IF(IFERROR(VLOOKUP(C102,SICRO!$A:$D,1,FALSE),"")=C102,"SICRO","COMPOSIÇÃO"))))</f>
        <v>SICRO</v>
      </c>
      <c r="C102" s="27">
        <v>2003363</v>
      </c>
      <c r="D102" s="22" t="str">
        <f>IFERROR(IFERROR(VLOOKUP(C102,SINAPI!$A:$D,2,FALSE),IFERROR(VLOOKUP(C102,SETOP!$A:$E,3,FALSE),IFERROR(VLOOKUP(C102,SETOP!$B:$E,2,FALSE),IFERROR(VLOOKUP(C102,SUDECAP!$A:$D,2,FALSE),IFERROR(VLOOKUP(C102,SICRO!$A:$D,2,FALSE),VLOOKUP(C102,CPUS!$B:$H,3,FALSE)))))),"")</f>
        <v>TRANSPOSIÇÃO DE SEGMENTOS DE SARJETA - TSS 04 - AREIA E BRITA COMERCIAIS</v>
      </c>
      <c r="E102" s="23" t="str">
        <f>IFERROR(IFERROR(VLOOKUP(C102,SINAPI!$A:$D,3,FALSE),IFERROR(VLOOKUP(C102,SETOP!$A:$E,4,FALSE),IFERROR(VLOOKUP(C102,SETOP!$B:$E,3,FALSE),IFERROR(VLOOKUP(C102,SUDECAP!$A:$D,3,FALSE),IFERROR(VLOOKUP(C102,SICRO!$A:$D,3,FALSE),VLOOKUP(C102,CPUS!$B:$H,4,FALSE)))))),"")</f>
        <v>M</v>
      </c>
      <c r="F102" s="24">
        <f>280+10</f>
        <v>290</v>
      </c>
      <c r="G102" s="25">
        <f>IFERROR(IFERROR(VLOOKUP(C102,SINAPI!$A:$D,4,FALSE),IFERROR(VLOOKUP(C102,SETOP!$A:$E,5,FALSE),IFERROR(VLOOKUP(C102,SETOP!$B:$E,4,FALSE),IFERROR(VLOOKUP(C102,SUDECAP!$A:$D,4,FALSE),IFERROR(VLOOKUP(C102,SICRO!$A:$D,4,FALSE),VLOOKUP(C102,CPUS!$B:$H,7,FALSE)))))),0)</f>
        <v>442.86</v>
      </c>
      <c r="H102" s="25">
        <f t="shared" si="29"/>
        <v>128429.4</v>
      </c>
      <c r="I102" s="25">
        <f t="shared" si="30"/>
        <v>552.11</v>
      </c>
      <c r="J102" s="25">
        <f t="shared" si="31"/>
        <v>160111.9</v>
      </c>
      <c r="K102" s="26"/>
    </row>
    <row r="103" spans="1:11" ht="45" x14ac:dyDescent="0.25">
      <c r="A103" s="20" t="s">
        <v>31303</v>
      </c>
      <c r="B103" s="21" t="str">
        <f>IF(IFERROR(VLOOKUP(C103,SINAPI!$A:$D,1,FALSE),"")=C103,"SINAPI",IF(IFERROR(VLOOKUP(C103,SETOP!$A:$E,1,FALSE),"")=C103,"SETOP",IF(IFERROR(VLOOKUP(C103,SUDECAP!$A:$D,1,FALSE),"")=C103,"SUDECAP",IF(IFERROR(VLOOKUP(C103,SICRO!$A:$D,1,FALSE),"")=C103,"SICRO","COMPOSIÇÃO"))))</f>
        <v>SETOP</v>
      </c>
      <c r="C103" s="27" t="s">
        <v>7153</v>
      </c>
      <c r="D103" s="22" t="str">
        <f>IFERROR(IFERROR(VLOOKUP(C103,SINAPI!$A:$D,2,FALSE),IFERROR(VLOOKUP(C103,SETOP!$A:$E,3,FALSE),IFERROR(VLOOKUP(C103,SETOP!$B:$E,2,FALSE),IFERROR(VLOOKUP(C103,SUDECAP!$A:$D,2,FALSE),IFERROR(VLOOKUP(C103,SICRO!$A:$D,2,FALSE),VLOOKUP(C103,CPUS!$B:$H,3,FALSE)))))),"")</f>
        <v>SARJETA DE CONCRETO URBANO (SCU), TIPO 2, COM FCK 15 MPA, LARGURA DE 50CM COM INCLINAÇÃO DE 15%, ESP. 7CM, PADRÃO DER-MG, EXCLUSIVE MEIO-FIO, INCLUSIVE ESCAVAÇÃO, APILAOMENTO E TRANSPORTE COM RETIRADA DO MATERIAL ESCAVADO (EM CAÇAMBA)</v>
      </c>
      <c r="E103" s="23" t="str">
        <f>IFERROR(IFERROR(VLOOKUP(C103,SINAPI!$A:$D,3,FALSE),IFERROR(VLOOKUP(C103,SETOP!$A:$E,4,FALSE),IFERROR(VLOOKUP(C103,SETOP!$B:$E,3,FALSE),IFERROR(VLOOKUP(C103,SUDECAP!$A:$D,3,FALSE),IFERROR(VLOOKUP(C103,SICRO!$A:$D,3,FALSE),VLOOKUP(C103,CPUS!$B:$H,4,FALSE)))))),"")</f>
        <v>M</v>
      </c>
      <c r="F103" s="24">
        <v>45</v>
      </c>
      <c r="G103" s="25">
        <f>IFERROR(IFERROR(VLOOKUP(C103,SINAPI!$A:$D,4,FALSE),IFERROR(VLOOKUP(C103,SETOP!$A:$E,5,FALSE),IFERROR(VLOOKUP(C103,SETOP!$B:$E,4,FALSE),IFERROR(VLOOKUP(C103,SUDECAP!$A:$D,4,FALSE),IFERROR(VLOOKUP(C103,SICRO!$A:$D,4,FALSE),VLOOKUP(C103,CPUS!$B:$H,7,FALSE)))))),0)</f>
        <v>45.74</v>
      </c>
      <c r="H103" s="25">
        <f t="shared" si="29"/>
        <v>2058.3000000000002</v>
      </c>
      <c r="I103" s="25">
        <f t="shared" si="30"/>
        <v>57.02</v>
      </c>
      <c r="J103" s="25">
        <f t="shared" si="31"/>
        <v>2565.9</v>
      </c>
      <c r="K103" s="26"/>
    </row>
    <row r="104" spans="1:11" x14ac:dyDescent="0.25">
      <c r="A104" s="20" t="s">
        <v>31304</v>
      </c>
      <c r="B104" s="21" t="str">
        <f>IF(IFERROR(VLOOKUP(C104,SINAPI!$A:$D,1,FALSE),"")=C104,"SINAPI",IF(IFERROR(VLOOKUP(C104,SETOP!$A:$E,1,FALSE),"")=C104,"SETOP",IF(IFERROR(VLOOKUP(C104,SUDECAP!$A:$D,1,FALSE),"")=C104,"SUDECAP",IF(IFERROR(VLOOKUP(C104,SICRO!$A:$D,1,FALSE),"")=C104,"SICRO","COMPOSIÇÃO"))))</f>
        <v>SICRO</v>
      </c>
      <c r="C104" s="27">
        <v>2003369</v>
      </c>
      <c r="D104" s="22" t="str">
        <f>IFERROR(IFERROR(VLOOKUP(C104,SINAPI!$A:$D,2,FALSE),IFERROR(VLOOKUP(C104,SETOP!$A:$E,3,FALSE),IFERROR(VLOOKUP(C104,SETOP!$B:$E,2,FALSE),IFERROR(VLOOKUP(C104,SUDECAP!$A:$D,2,FALSE),IFERROR(VLOOKUP(C104,SICRO!$A:$D,2,FALSE),VLOOKUP(C104,CPUS!$B:$H,3,FALSE)))))),"")</f>
        <v>MEIO-FIO DE CONCRETO - MFC 01 - AREIA E BRITA COMERCIAIS - FÔRMA DE MADEIRA</v>
      </c>
      <c r="E104" s="23" t="str">
        <f>IFERROR(IFERROR(VLOOKUP(C104,SINAPI!$A:$D,3,FALSE),IFERROR(VLOOKUP(C104,SETOP!$A:$E,4,FALSE),IFERROR(VLOOKUP(C104,SETOP!$B:$E,3,FALSE),IFERROR(VLOOKUP(C104,SUDECAP!$A:$D,3,FALSE),IFERROR(VLOOKUP(C104,SICRO!$A:$D,3,FALSE),VLOOKUP(C104,CPUS!$B:$H,4,FALSE)))))),"")</f>
        <v>M</v>
      </c>
      <c r="F104" s="24">
        <f>250.38+15+366+90</f>
        <v>721.38</v>
      </c>
      <c r="G104" s="25">
        <f>IFERROR(IFERROR(VLOOKUP(C104,SINAPI!$A:$D,4,FALSE),IFERROR(VLOOKUP(C104,SETOP!$A:$E,5,FALSE),IFERROR(VLOOKUP(C104,SETOP!$B:$E,4,FALSE),IFERROR(VLOOKUP(C104,SUDECAP!$A:$D,4,FALSE),IFERROR(VLOOKUP(C104,SICRO!$A:$D,4,FALSE),VLOOKUP(C104,CPUS!$B:$H,7,FALSE)))))),0)</f>
        <v>113.6</v>
      </c>
      <c r="H104" s="25">
        <f t="shared" si="29"/>
        <v>81948.759999999995</v>
      </c>
      <c r="I104" s="25">
        <f t="shared" si="30"/>
        <v>141.62</v>
      </c>
      <c r="J104" s="25">
        <f t="shared" si="31"/>
        <v>102161.83</v>
      </c>
      <c r="K104" s="26"/>
    </row>
    <row r="105" spans="1:11" x14ac:dyDescent="0.25">
      <c r="A105" s="20" t="s">
        <v>31305</v>
      </c>
      <c r="B105" s="21" t="str">
        <f>IF(IFERROR(VLOOKUP(C105,SINAPI!$A:$D,1,FALSE),"")=C105,"SINAPI",IF(IFERROR(VLOOKUP(C105,SETOP!$A:$E,1,FALSE),"")=C105,"SETOP",IF(IFERROR(VLOOKUP(C105,SUDECAP!$A:$D,1,FALSE),"")=C105,"SUDECAP",IF(IFERROR(VLOOKUP(C105,SICRO!$A:$D,1,FALSE),"")=C105,"SICRO","COMPOSIÇÃO"))))</f>
        <v>SICRO</v>
      </c>
      <c r="C105" s="27">
        <v>2003373</v>
      </c>
      <c r="D105" s="22" t="str">
        <f>IFERROR(IFERROR(VLOOKUP(C105,SINAPI!$A:$D,2,FALSE),IFERROR(VLOOKUP(C105,SETOP!$A:$E,3,FALSE),IFERROR(VLOOKUP(C105,SETOP!$B:$E,2,FALSE),IFERROR(VLOOKUP(C105,SUDECAP!$A:$D,2,FALSE),IFERROR(VLOOKUP(C105,SICRO!$A:$D,2,FALSE),VLOOKUP(C105,CPUS!$B:$H,3,FALSE)))))),"")</f>
        <v>MEIO-FIO DE CONCRETO - MFC 03 - AREIA E BRITA COMERCIAIS - FÔRMA DE MADEIRA</v>
      </c>
      <c r="E105" s="23" t="str">
        <f>IFERROR(IFERROR(VLOOKUP(C105,SINAPI!$A:$D,3,FALSE),IFERROR(VLOOKUP(C105,SETOP!$A:$E,4,FALSE),IFERROR(VLOOKUP(C105,SETOP!$B:$E,3,FALSE),IFERROR(VLOOKUP(C105,SUDECAP!$A:$D,3,FALSE),IFERROR(VLOOKUP(C105,SICRO!$A:$D,3,FALSE),VLOOKUP(C105,CPUS!$B:$H,4,FALSE)))))),"")</f>
        <v>M</v>
      </c>
      <c r="F105" s="24">
        <f>150+24+65+553.2</f>
        <v>792.2</v>
      </c>
      <c r="G105" s="25">
        <f>IFERROR(IFERROR(VLOOKUP(C105,SINAPI!$A:$D,4,FALSE),IFERROR(VLOOKUP(C105,SETOP!$A:$E,5,FALSE),IFERROR(VLOOKUP(C105,SETOP!$B:$E,4,FALSE),IFERROR(VLOOKUP(C105,SUDECAP!$A:$D,4,FALSE),IFERROR(VLOOKUP(C105,SICRO!$A:$D,4,FALSE),VLOOKUP(C105,CPUS!$B:$H,7,FALSE)))))),0)</f>
        <v>64.430000000000007</v>
      </c>
      <c r="H105" s="25">
        <f t="shared" si="29"/>
        <v>51041.440000000002</v>
      </c>
      <c r="I105" s="25">
        <f t="shared" si="30"/>
        <v>80.319999999999993</v>
      </c>
      <c r="J105" s="25">
        <f t="shared" si="31"/>
        <v>63629.5</v>
      </c>
      <c r="K105" s="26"/>
    </row>
    <row r="106" spans="1:11" x14ac:dyDescent="0.25">
      <c r="A106" s="20" t="s">
        <v>31306</v>
      </c>
      <c r="B106" s="21" t="str">
        <f>IF(IFERROR(VLOOKUP(C106,SINAPI!$A:$D,1,FALSE),"")=C106,"SINAPI",IF(IFERROR(VLOOKUP(C106,SETOP!$A:$E,1,FALSE),"")=C106,"SETOP",IF(IFERROR(VLOOKUP(C106,SUDECAP!$A:$D,1,FALSE),"")=C106,"SUDECAP",IF(IFERROR(VLOOKUP(C106,SICRO!$A:$D,1,FALSE),"")=C106,"SICRO","COMPOSIÇÃO"))))</f>
        <v>COMPOSIÇÃO</v>
      </c>
      <c r="C106" s="27" t="s">
        <v>30538</v>
      </c>
      <c r="D106" s="22" t="str">
        <f>IFERROR(IFERROR(VLOOKUP(C106,SINAPI!$A:$D,2,FALSE),IFERROR(VLOOKUP(C106,SETOP!$A:$E,3,FALSE),IFERROR(VLOOKUP(C106,SETOP!$B:$E,2,FALSE),IFERROR(VLOOKUP(C106,SUDECAP!$A:$D,2,FALSE),IFERROR(VLOOKUP(C106,SICRO!$A:$D,2,FALSE),VLOOKUP(C106,CPUS!$B:$H,3,FALSE)))))),"")</f>
        <v>BACIA DE ACUMULAÇÃO TIPO I (JUSANTE DE SAÍDAS D'ÁGUA E VALETAS DE PROTEÇÃO)</v>
      </c>
      <c r="E106" s="23" t="str">
        <f>IFERROR(IFERROR(VLOOKUP(C106,SINAPI!$A:$D,3,FALSE),IFERROR(VLOOKUP(C106,SETOP!$A:$E,4,FALSE),IFERROR(VLOOKUP(C106,SETOP!$B:$E,3,FALSE),IFERROR(VLOOKUP(C106,SUDECAP!$A:$D,3,FALSE),IFERROR(VLOOKUP(C106,SICRO!$A:$D,3,FALSE),VLOOKUP(C106,CPUS!$B:$H,4,FALSE)))))),"")</f>
        <v>UND</v>
      </c>
      <c r="F106" s="24">
        <v>92</v>
      </c>
      <c r="G106" s="25">
        <f>IFERROR(IFERROR(VLOOKUP(C106,SINAPI!$A:$D,4,FALSE),IFERROR(VLOOKUP(C106,SETOP!$A:$E,5,FALSE),IFERROR(VLOOKUP(C106,SETOP!$B:$E,4,FALSE),IFERROR(VLOOKUP(C106,SUDECAP!$A:$D,4,FALSE),IFERROR(VLOOKUP(C106,SICRO!$A:$D,4,FALSE),VLOOKUP(C106,CPUS!$B:$H,7,FALSE)))))),0)</f>
        <v>736.38</v>
      </c>
      <c r="H106" s="25">
        <f t="shared" si="29"/>
        <v>67746.960000000006</v>
      </c>
      <c r="I106" s="25">
        <f t="shared" si="30"/>
        <v>918.04</v>
      </c>
      <c r="J106" s="25">
        <f t="shared" si="31"/>
        <v>84459.68</v>
      </c>
      <c r="K106" s="26"/>
    </row>
    <row r="107" spans="1:11" x14ac:dyDescent="0.25">
      <c r="A107" s="20" t="s">
        <v>31307</v>
      </c>
      <c r="B107" s="21" t="str">
        <f>IF(IFERROR(VLOOKUP(C107,SINAPI!$A:$D,1,FALSE),"")=C107,"SINAPI",IF(IFERROR(VLOOKUP(C107,SETOP!$A:$E,1,FALSE),"")=C107,"SETOP",IF(IFERROR(VLOOKUP(C107,SUDECAP!$A:$D,1,FALSE),"")=C107,"SUDECAP",IF(IFERROR(VLOOKUP(C107,SICRO!$A:$D,1,FALSE),"")=C107,"SICRO","COMPOSIÇÃO"))))</f>
        <v>COMPOSIÇÃO</v>
      </c>
      <c r="C107" s="27" t="s">
        <v>30539</v>
      </c>
      <c r="D107" s="22" t="str">
        <f>IFERROR(IFERROR(VLOOKUP(C107,SINAPI!$A:$D,2,FALSE),IFERROR(VLOOKUP(C107,SETOP!$A:$E,3,FALSE),IFERROR(VLOOKUP(C107,SETOP!$B:$E,2,FALSE),IFERROR(VLOOKUP(C107,SUDECAP!$A:$D,2,FALSE),IFERROR(VLOOKUP(C107,SICRO!$A:$D,2,FALSE),VLOOKUP(C107,CPUS!$B:$H,3,FALSE)))))),"")</f>
        <v>BACIA DE ACUMULAÇÃO TIPO II (JUSANTE DE BUEIROS DE GREIDE)</v>
      </c>
      <c r="E107" s="23" t="str">
        <f>IFERROR(IFERROR(VLOOKUP(C107,SINAPI!$A:$D,3,FALSE),IFERROR(VLOOKUP(C107,SETOP!$A:$E,4,FALSE),IFERROR(VLOOKUP(C107,SETOP!$B:$E,3,FALSE),IFERROR(VLOOKUP(C107,SUDECAP!$A:$D,3,FALSE),IFERROR(VLOOKUP(C107,SICRO!$A:$D,3,FALSE),VLOOKUP(C107,CPUS!$B:$H,4,FALSE)))))),"")</f>
        <v>UND</v>
      </c>
      <c r="F107" s="24">
        <v>23</v>
      </c>
      <c r="G107" s="25">
        <f>IFERROR(IFERROR(VLOOKUP(C107,SINAPI!$A:$D,4,FALSE),IFERROR(VLOOKUP(C107,SETOP!$A:$E,5,FALSE),IFERROR(VLOOKUP(C107,SETOP!$B:$E,4,FALSE),IFERROR(VLOOKUP(C107,SUDECAP!$A:$D,4,FALSE),IFERROR(VLOOKUP(C107,SICRO!$A:$D,4,FALSE),VLOOKUP(C107,CPUS!$B:$H,7,FALSE)))))),0)</f>
        <v>1114.51</v>
      </c>
      <c r="H107" s="25">
        <f t="shared" si="29"/>
        <v>25633.73</v>
      </c>
      <c r="I107" s="25">
        <f t="shared" si="30"/>
        <v>1389.45</v>
      </c>
      <c r="J107" s="25">
        <f t="shared" si="31"/>
        <v>31957.35</v>
      </c>
      <c r="K107" s="26"/>
    </row>
    <row r="108" spans="1:11" ht="30" x14ac:dyDescent="0.25">
      <c r="A108" s="20" t="s">
        <v>31308</v>
      </c>
      <c r="B108" s="21" t="str">
        <f>IF(IFERROR(VLOOKUP(C108,SINAPI!$A:$D,1,FALSE),"")=C108,"SINAPI",IF(IFERROR(VLOOKUP(C108,SETOP!$A:$E,1,FALSE),"")=C108,"SETOP",IF(IFERROR(VLOOKUP(C108,SUDECAP!$A:$D,1,FALSE),"")=C108,"SUDECAP",IF(IFERROR(VLOOKUP(C108,SICRO!$A:$D,1,FALSE),"")=C108,"SICRO","COMPOSIÇÃO"))))</f>
        <v>COMPOSIÇÃO</v>
      </c>
      <c r="C108" s="27" t="s">
        <v>42332</v>
      </c>
      <c r="D108" s="22" t="str">
        <f>IFERROR(IFERROR(VLOOKUP(C108,SINAPI!$A:$D,2,FALSE),IFERROR(VLOOKUP(C108,SETOP!$A:$E,3,FALSE),IFERROR(VLOOKUP(C108,SETOP!$B:$E,2,FALSE),IFERROR(VLOOKUP(C108,SUDECAP!$A:$D,2,FALSE),IFERROR(VLOOKUP(C108,SICRO!$A:$D,2,FALSE),VLOOKUP(C108,CPUS!$B:$H,3,FALSE)))))),"")</f>
        <v>COLCHÃO DRENANTE DE BRITA COM GEOTEXTIL NÃO TECIDO (EXECUÇÃO,  INCLUINDO  ESPALHAMENTO E FORNECIMENTO DE TODOS OS MATERIAIS, EXCETO TRANSPORTE DOS AGREGADOS)</v>
      </c>
      <c r="E108" s="23" t="str">
        <f>IFERROR(IFERROR(VLOOKUP(C108,SINAPI!$A:$D,3,FALSE),IFERROR(VLOOKUP(C108,SETOP!$A:$E,4,FALSE),IFERROR(VLOOKUP(C108,SETOP!$B:$E,3,FALSE),IFERROR(VLOOKUP(C108,SUDECAP!$A:$D,3,FALSE),IFERROR(VLOOKUP(C108,SICRO!$A:$D,3,FALSE),VLOOKUP(C108,CPUS!$B:$H,4,FALSE)))))),"")</f>
        <v>M3</v>
      </c>
      <c r="F108" s="24">
        <v>14980</v>
      </c>
      <c r="G108" s="25">
        <f>IFERROR(IFERROR(VLOOKUP(C108,SINAPI!$A:$D,4,FALSE),IFERROR(VLOOKUP(C108,SETOP!$A:$E,5,FALSE),IFERROR(VLOOKUP(C108,SETOP!$B:$E,4,FALSE),IFERROR(VLOOKUP(C108,SUDECAP!$A:$D,4,FALSE),IFERROR(VLOOKUP(C108,SICRO!$A:$D,4,FALSE),VLOOKUP(C108,CPUS!$B:$H,7,FALSE)))))),0)</f>
        <v>161.83000000000001</v>
      </c>
      <c r="H108" s="25">
        <f t="shared" si="29"/>
        <v>2424213.4</v>
      </c>
      <c r="I108" s="25">
        <f t="shared" si="30"/>
        <v>201.75</v>
      </c>
      <c r="J108" s="25">
        <f t="shared" si="31"/>
        <v>3022215</v>
      </c>
      <c r="K108" s="26"/>
    </row>
    <row r="109" spans="1:11" ht="30" x14ac:dyDescent="0.25">
      <c r="A109" s="20" t="s">
        <v>31309</v>
      </c>
      <c r="B109" s="214" t="str">
        <f>IF(IFERROR(VLOOKUP(C109,SINAPI!$A:$D,1,FALSE),"")=C109,"SINAPI",IF(IFERROR(VLOOKUP(C109,SETOP!$A:$E,1,FALSE),"")=C109,"SETOP",IF(IFERROR(VLOOKUP(C109,SUDECAP!$A:$D,1,FALSE),"")=C109,"SUDECAP",IF(IFERROR(VLOOKUP(C109,SICRO!$A:$D,1,FALSE),"")=C109,"SICRO","COMPOSIÇÃO"))))</f>
        <v>SINAPI</v>
      </c>
      <c r="C109" s="27">
        <v>93591</v>
      </c>
      <c r="D109" s="22" t="str">
        <f>IFERROR(IFERROR(VLOOKUP(C109,SINAPI!$A:$D,2,FALSE),IFERROR(VLOOKUP(C109,SETOP!$A:$E,3,FALSE),IFERROR(VLOOKUP(C109,SETOP!$B:$E,2,FALSE),IFERROR(VLOOKUP(C109,SUDECAP!$A:$D,2,FALSE),IFERROR(VLOOKUP(C109,SICRO!$A:$D,2,FALSE),VLOOKUP(C109,CPUS!$B:$H,3,FALSE)))))),"")</f>
        <v>TRANSPORTE COM CAMINHÃO BASCULANTE DE 14 M³, EM VIA URBANA EM LEITO NATURAL (UNIDADE: M3XKM). AF_07/2020</v>
      </c>
      <c r="E109" s="23" t="str">
        <f>IFERROR(IFERROR(VLOOKUP(C109,SINAPI!$A:$D,3,FALSE),IFERROR(VLOOKUP(C109,SETOP!$A:$E,4,FALSE),IFERROR(VLOOKUP(C109,SETOP!$B:$E,3,FALSE),IFERROR(VLOOKUP(C109,SUDECAP!$A:$D,3,FALSE),IFERROR(VLOOKUP(C109,SICRO!$A:$D,3,FALSE),VLOOKUP(C109,CPUS!$B:$H,4,FALSE)))))),"")</f>
        <v>M3XKM</v>
      </c>
      <c r="F109" s="24">
        <f>F108*15</f>
        <v>224700</v>
      </c>
      <c r="G109" s="25">
        <f>IFERROR(IFERROR(VLOOKUP(C109,SINAPI!$A:$D,4,FALSE),IFERROR(VLOOKUP(C109,SETOP!$A:$E,5,FALSE),IFERROR(VLOOKUP(C109,SETOP!$B:$E,4,FALSE),IFERROR(VLOOKUP(C109,SUDECAP!$A:$D,4,FALSE),IFERROR(VLOOKUP(C109,SICRO!$A:$D,4,FALSE),VLOOKUP(C109,CPUS!$B:$H,7,FALSE)))))),0)</f>
        <v>2.78</v>
      </c>
      <c r="H109" s="25">
        <f t="shared" ref="H109" si="38">TRUNC(F109*G109,2)</f>
        <v>624666</v>
      </c>
      <c r="I109" s="25">
        <f t="shared" ref="I109" si="39">TRUNC(G109*(1+$H$3),2)</f>
        <v>3.46</v>
      </c>
      <c r="J109" s="25">
        <f t="shared" ref="J109" si="40">TRUNC(I109*F109,2)</f>
        <v>777462</v>
      </c>
      <c r="K109" s="26"/>
    </row>
    <row r="110" spans="1:11" x14ac:dyDescent="0.25">
      <c r="A110" s="20" t="s">
        <v>31310</v>
      </c>
      <c r="B110" s="21" t="str">
        <f>IF(IFERROR(VLOOKUP(C110,SINAPI!$A:$D,1,FALSE),"")=C110,"SINAPI",IF(IFERROR(VLOOKUP(C110,SETOP!$A:$E,1,FALSE),"")=C110,"SETOP",IF(IFERROR(VLOOKUP(C110,SUDECAP!$A:$D,1,FALSE),"")=C110,"SUDECAP",IF(IFERROR(VLOOKUP(C110,SICRO!$A:$D,1,FALSE),"")=C110,"SICRO","COMPOSIÇÃO"))))</f>
        <v>SICRO</v>
      </c>
      <c r="C110" s="27">
        <v>2003579</v>
      </c>
      <c r="D110" s="22" t="str">
        <f>IFERROR(IFERROR(VLOOKUP(C110,SINAPI!$A:$D,2,FALSE),IFERROR(VLOOKUP(C110,SETOP!$A:$E,3,FALSE),IFERROR(VLOOKUP(C110,SETOP!$B:$E,2,FALSE),IFERROR(VLOOKUP(C110,SUDECAP!$A:$D,2,FALSE),IFERROR(VLOOKUP(C110,SICRO!$A:$D,2,FALSE),VLOOKUP(C110,CPUS!$B:$H,3,FALSE)))))),"")</f>
        <v>DRENO LONGITUDINAL PROFUNDO PARA CORTE EM SOLO - DPS 08 - TUBO PEAD E BRITA COMERCIAL</v>
      </c>
      <c r="E110" s="23" t="str">
        <f>IFERROR(IFERROR(VLOOKUP(C110,SINAPI!$A:$D,3,FALSE),IFERROR(VLOOKUP(C110,SETOP!$A:$E,4,FALSE),IFERROR(VLOOKUP(C110,SETOP!$B:$E,3,FALSE),IFERROR(VLOOKUP(C110,SUDECAP!$A:$D,3,FALSE),IFERROR(VLOOKUP(C110,SICRO!$A:$D,3,FALSE),VLOOKUP(C110,CPUS!$B:$H,4,FALSE)))))),"")</f>
        <v>M</v>
      </c>
      <c r="F110" s="24">
        <v>4643</v>
      </c>
      <c r="G110" s="25">
        <f>IFERROR(IFERROR(VLOOKUP(C110,SINAPI!$A:$D,4,FALSE),IFERROR(VLOOKUP(C110,SETOP!$A:$E,5,FALSE),IFERROR(VLOOKUP(C110,SETOP!$B:$E,4,FALSE),IFERROR(VLOOKUP(C110,SUDECAP!$A:$D,4,FALSE),IFERROR(VLOOKUP(C110,SICRO!$A:$D,4,FALSE),VLOOKUP(C110,CPUS!$B:$H,7,FALSE)))))),0)</f>
        <v>192.63</v>
      </c>
      <c r="H110" s="25">
        <f t="shared" si="29"/>
        <v>894381.09</v>
      </c>
      <c r="I110" s="25">
        <f t="shared" si="30"/>
        <v>240.15</v>
      </c>
      <c r="J110" s="25">
        <f t="shared" si="31"/>
        <v>1115016.45</v>
      </c>
      <c r="K110" s="26"/>
    </row>
    <row r="111" spans="1:11" ht="30" x14ac:dyDescent="0.25">
      <c r="A111" s="20" t="s">
        <v>31311</v>
      </c>
      <c r="B111" s="21" t="str">
        <f>IF(IFERROR(VLOOKUP(C111,SINAPI!$A:$D,1,FALSE),"")=C111,"SINAPI",IF(IFERROR(VLOOKUP(C111,SETOP!$A:$E,1,FALSE),"")=C111,"SETOP",IF(IFERROR(VLOOKUP(C111,SUDECAP!$A:$D,1,FALSE),"")=C111,"SUDECAP",IF(IFERROR(VLOOKUP(C111,SICRO!$A:$D,1,FALSE),"")=C111,"SICRO","COMPOSIÇÃO"))))</f>
        <v>SICRO</v>
      </c>
      <c r="C111" s="27">
        <v>2003915</v>
      </c>
      <c r="D111" s="22" t="str">
        <f>IFERROR(IFERROR(VLOOKUP(C111,SINAPI!$A:$D,2,FALSE),IFERROR(VLOOKUP(C111,SETOP!$A:$E,3,FALSE),IFERROR(VLOOKUP(C111,SETOP!$B:$E,2,FALSE),IFERROR(VLOOKUP(C111,SUDECAP!$A:$D,2,FALSE),IFERROR(VLOOKUP(C111,SICRO!$A:$D,2,FALSE),VLOOKUP(C111,CPUS!$B:$H,3,FALSE)))))),"")</f>
        <v>DRENO LONGITUDINAL PROFUNDO PARA CORTE EM ROCHA - DPR 01 - TUBO DE CONCRETO PERFURADO E BRITA COMERCIAL</v>
      </c>
      <c r="E111" s="23" t="str">
        <f>IFERROR(IFERROR(VLOOKUP(C111,SINAPI!$A:$D,3,FALSE),IFERROR(VLOOKUP(C111,SETOP!$A:$E,4,FALSE),IFERROR(VLOOKUP(C111,SETOP!$B:$E,3,FALSE),IFERROR(VLOOKUP(C111,SUDECAP!$A:$D,3,FALSE),IFERROR(VLOOKUP(C111,SICRO!$A:$D,3,FALSE),VLOOKUP(C111,CPUS!$B:$H,4,FALSE)))))),"")</f>
        <v>M</v>
      </c>
      <c r="F111" s="24">
        <v>5610</v>
      </c>
      <c r="G111" s="25">
        <f>IFERROR(IFERROR(VLOOKUP(C111,SINAPI!$A:$D,4,FALSE),IFERROR(VLOOKUP(C111,SETOP!$A:$E,5,FALSE),IFERROR(VLOOKUP(C111,SETOP!$B:$E,4,FALSE),IFERROR(VLOOKUP(C111,SUDECAP!$A:$D,4,FALSE),IFERROR(VLOOKUP(C111,SICRO!$A:$D,4,FALSE),VLOOKUP(C111,CPUS!$B:$H,7,FALSE)))))),0)</f>
        <v>113.3</v>
      </c>
      <c r="H111" s="25">
        <f t="shared" si="29"/>
        <v>635613</v>
      </c>
      <c r="I111" s="25">
        <f t="shared" si="30"/>
        <v>141.25</v>
      </c>
      <c r="J111" s="25">
        <f t="shared" si="31"/>
        <v>792412.5</v>
      </c>
      <c r="K111" s="26"/>
    </row>
    <row r="112" spans="1:11" ht="30" x14ac:dyDescent="0.25">
      <c r="A112" s="20" t="s">
        <v>31312</v>
      </c>
      <c r="B112" s="21" t="str">
        <f>IF(IFERROR(VLOOKUP(C112,SINAPI!$A:$D,1,FALSE),"")=C112,"SINAPI",IF(IFERROR(VLOOKUP(C112,SETOP!$A:$E,1,FALSE),"")=C112,"SETOP",IF(IFERROR(VLOOKUP(C112,SUDECAP!$A:$D,1,FALSE),"")=C112,"SUDECAP",IF(IFERROR(VLOOKUP(C112,SICRO!$A:$D,1,FALSE),"")=C112,"SICRO","COMPOSIÇÃO"))))</f>
        <v>SICRO</v>
      </c>
      <c r="C112" s="27">
        <v>2003919</v>
      </c>
      <c r="D112" s="22" t="str">
        <f>IFERROR(IFERROR(VLOOKUP(C112,SINAPI!$A:$D,2,FALSE),IFERROR(VLOOKUP(C112,SETOP!$A:$E,3,FALSE),IFERROR(VLOOKUP(C112,SETOP!$B:$E,2,FALSE),IFERROR(VLOOKUP(C112,SUDECAP!$A:$D,2,FALSE),IFERROR(VLOOKUP(C112,SICRO!$A:$D,2,FALSE),VLOOKUP(C112,CPUS!$B:$H,3,FALSE)))))),"")</f>
        <v>BOCA DE SAÍDA PARA DRENO LONGITUDINAL PROFUNDO - BSD 01 - TUBO DE PEAD - AREIA E BRITA COMERCIAIS</v>
      </c>
      <c r="E112" s="23" t="str">
        <f>IFERROR(IFERROR(VLOOKUP(C112,SINAPI!$A:$D,3,FALSE),IFERROR(VLOOKUP(C112,SETOP!$A:$E,4,FALSE),IFERROR(VLOOKUP(C112,SETOP!$B:$E,3,FALSE),IFERROR(VLOOKUP(C112,SUDECAP!$A:$D,3,FALSE),IFERROR(VLOOKUP(C112,SICRO!$A:$D,3,FALSE),VLOOKUP(C112,CPUS!$B:$H,4,FALSE)))))),"")</f>
        <v>UN</v>
      </c>
      <c r="F112" s="24">
        <f>22+20</f>
        <v>42</v>
      </c>
      <c r="G112" s="25">
        <f>IFERROR(IFERROR(VLOOKUP(C112,SINAPI!$A:$D,4,FALSE),IFERROR(VLOOKUP(C112,SETOP!$A:$E,5,FALSE),IFERROR(VLOOKUP(C112,SETOP!$B:$E,4,FALSE),IFERROR(VLOOKUP(C112,SUDECAP!$A:$D,4,FALSE),IFERROR(VLOOKUP(C112,SICRO!$A:$D,4,FALSE),VLOOKUP(C112,CPUS!$B:$H,7,FALSE)))))),0)</f>
        <v>200.76</v>
      </c>
      <c r="H112" s="25">
        <f t="shared" si="29"/>
        <v>8431.92</v>
      </c>
      <c r="I112" s="25">
        <f t="shared" si="30"/>
        <v>250.28</v>
      </c>
      <c r="J112" s="25">
        <f t="shared" si="31"/>
        <v>10511.76</v>
      </c>
      <c r="K112" s="26"/>
    </row>
    <row r="113" spans="1:11" x14ac:dyDescent="0.25">
      <c r="A113" s="20" t="s">
        <v>31313</v>
      </c>
      <c r="B113" s="21" t="str">
        <f>IF(IFERROR(VLOOKUP(C113,SINAPI!$A:$D,1,FALSE),"")=C113,"SINAPI",IF(IFERROR(VLOOKUP(C113,SETOP!$A:$E,1,FALSE),"")=C113,"SETOP",IF(IFERROR(VLOOKUP(C113,SUDECAP!$A:$D,1,FALSE),"")=C113,"SUDECAP",IF(IFERROR(VLOOKUP(C113,SICRO!$A:$D,1,FALSE),"")=C113,"SICRO","COMPOSIÇÃO"))))</f>
        <v>SICRO</v>
      </c>
      <c r="C113" s="27">
        <v>2003335</v>
      </c>
      <c r="D113" s="22" t="str">
        <f>IFERROR(IFERROR(VLOOKUP(C113,SINAPI!$A:$D,2,FALSE),IFERROR(VLOOKUP(C113,SETOP!$A:$E,3,FALSE),IFERROR(VLOOKUP(C113,SETOP!$B:$E,2,FALSE),IFERROR(VLOOKUP(C113,SUDECAP!$A:$D,2,FALSE),IFERROR(VLOOKUP(C113,SICRO!$A:$D,2,FALSE),VLOOKUP(C113,CPUS!$B:$H,3,FALSE)))))),"")</f>
        <v>ENTRADA PARA DESCIDA D'ÁGUA - EDA 03 - AREIA E BRITA COMERCIAIS</v>
      </c>
      <c r="E113" s="23" t="str">
        <f>IFERROR(IFERROR(VLOOKUP(C113,SINAPI!$A:$D,3,FALSE),IFERROR(VLOOKUP(C113,SETOP!$A:$E,4,FALSE),IFERROR(VLOOKUP(C113,SETOP!$B:$E,3,FALSE),IFERROR(VLOOKUP(C113,SUDECAP!$A:$D,3,FALSE),IFERROR(VLOOKUP(C113,SICRO!$A:$D,3,FALSE),VLOOKUP(C113,CPUS!$B:$H,4,FALSE)))))),"")</f>
        <v>UN</v>
      </c>
      <c r="F113" s="24">
        <f>64+21+7+3+4+1</f>
        <v>100</v>
      </c>
      <c r="G113" s="25">
        <f>IFERROR(IFERROR(VLOOKUP(C113,SINAPI!$A:$D,4,FALSE),IFERROR(VLOOKUP(C113,SETOP!$A:$E,5,FALSE),IFERROR(VLOOKUP(C113,SETOP!$B:$E,4,FALSE),IFERROR(VLOOKUP(C113,SUDECAP!$A:$D,4,FALSE),IFERROR(VLOOKUP(C113,SICRO!$A:$D,4,FALSE),VLOOKUP(C113,CPUS!$B:$H,7,FALSE)))))),0)</f>
        <v>1868.5</v>
      </c>
      <c r="H113" s="25">
        <f t="shared" si="29"/>
        <v>186850</v>
      </c>
      <c r="I113" s="25">
        <f t="shared" si="30"/>
        <v>2329.4499999999998</v>
      </c>
      <c r="J113" s="25">
        <f t="shared" si="31"/>
        <v>232945</v>
      </c>
      <c r="K113" s="26"/>
    </row>
    <row r="114" spans="1:11" x14ac:dyDescent="0.25">
      <c r="A114" s="20" t="s">
        <v>31314</v>
      </c>
      <c r="B114" s="21" t="str">
        <f>IF(IFERROR(VLOOKUP(C114,SINAPI!$A:$D,1,FALSE),"")=C114,"SINAPI",IF(IFERROR(VLOOKUP(C114,SETOP!$A:$E,1,FALSE),"")=C114,"SETOP",IF(IFERROR(VLOOKUP(C114,SUDECAP!$A:$D,1,FALSE),"")=C114,"SUDECAP",IF(IFERROR(VLOOKUP(C114,SICRO!$A:$D,1,FALSE),"")=C114,"SICRO","COMPOSIÇÃO"))))</f>
        <v>SICRO</v>
      </c>
      <c r="C114" s="27">
        <v>2003336</v>
      </c>
      <c r="D114" s="22" t="str">
        <f>IFERROR(IFERROR(VLOOKUP(C114,SINAPI!$A:$D,2,FALSE),IFERROR(VLOOKUP(C114,SETOP!$A:$E,3,FALSE),IFERROR(VLOOKUP(C114,SETOP!$B:$E,2,FALSE),IFERROR(VLOOKUP(C114,SUDECAP!$A:$D,2,FALSE),IFERROR(VLOOKUP(C114,SICRO!$A:$D,2,FALSE),VLOOKUP(C114,CPUS!$B:$H,3,FALSE)))))),"")</f>
        <v>ENTRADA PARA DESCIDA D'ÁGUA - EDA 04 - AREIA E BRITA COMERCIAIS</v>
      </c>
      <c r="E114" s="23" t="str">
        <f>IFERROR(IFERROR(VLOOKUP(C114,SINAPI!$A:$D,3,FALSE),IFERROR(VLOOKUP(C114,SETOP!$A:$E,4,FALSE),IFERROR(VLOOKUP(C114,SETOP!$B:$E,3,FALSE),IFERROR(VLOOKUP(C114,SUDECAP!$A:$D,3,FALSE),IFERROR(VLOOKUP(C114,SICRO!$A:$D,3,FALSE),VLOOKUP(C114,CPUS!$B:$H,4,FALSE)))))),"")</f>
        <v>UN</v>
      </c>
      <c r="F114" s="24">
        <v>9</v>
      </c>
      <c r="G114" s="25">
        <f>IFERROR(IFERROR(VLOOKUP(C114,SINAPI!$A:$D,4,FALSE),IFERROR(VLOOKUP(C114,SETOP!$A:$E,5,FALSE),IFERROR(VLOOKUP(C114,SETOP!$B:$E,4,FALSE),IFERROR(VLOOKUP(C114,SUDECAP!$A:$D,4,FALSE),IFERROR(VLOOKUP(C114,SICRO!$A:$D,4,FALSE),VLOOKUP(C114,CPUS!$B:$H,7,FALSE)))))),0)</f>
        <v>1604.55</v>
      </c>
      <c r="H114" s="25">
        <f t="shared" si="29"/>
        <v>14440.95</v>
      </c>
      <c r="I114" s="25">
        <f t="shared" si="30"/>
        <v>2000.39</v>
      </c>
      <c r="J114" s="25">
        <f t="shared" si="31"/>
        <v>18003.509999999998</v>
      </c>
      <c r="K114" s="26"/>
    </row>
    <row r="115" spans="1:11" x14ac:dyDescent="0.25">
      <c r="A115" s="20" t="s">
        <v>31315</v>
      </c>
      <c r="B115" s="21" t="str">
        <f>IF(IFERROR(VLOOKUP(C115,SINAPI!$A:$D,1,FALSE),"")=C115,"SINAPI",IF(IFERROR(VLOOKUP(C115,SETOP!$A:$E,1,FALSE),"")=C115,"SETOP",IF(IFERROR(VLOOKUP(C115,SUDECAP!$A:$D,1,FALSE),"")=C115,"SUDECAP",IF(IFERROR(VLOOKUP(C115,SICRO!$A:$D,1,FALSE),"")=C115,"SICRO","COMPOSIÇÃO"))))</f>
        <v>SICRO</v>
      </c>
      <c r="C115" s="27">
        <v>2003411</v>
      </c>
      <c r="D115" s="22" t="str">
        <f>IFERROR(IFERROR(VLOOKUP(C115,SINAPI!$A:$D,2,FALSE),IFERROR(VLOOKUP(C115,SETOP!$A:$E,3,FALSE),IFERROR(VLOOKUP(C115,SETOP!$B:$E,2,FALSE),IFERROR(VLOOKUP(C115,SUDECAP!$A:$D,2,FALSE),IFERROR(VLOOKUP(C115,SICRO!$A:$D,2,FALSE),VLOOKUP(C115,CPUS!$B:$H,3,FALSE)))))),"")</f>
        <v>DESCIDA D'ÁGUA DE ATERROS EM DEGRAUS - DAD 04 - AREIA E BRITA COMERCIAIS</v>
      </c>
      <c r="E115" s="23" t="str">
        <f>IFERROR(IFERROR(VLOOKUP(C115,SINAPI!$A:$D,3,FALSE),IFERROR(VLOOKUP(C115,SETOP!$A:$E,4,FALSE),IFERROR(VLOOKUP(C115,SETOP!$B:$E,3,FALSE),IFERROR(VLOOKUP(C115,SUDECAP!$A:$D,3,FALSE),IFERROR(VLOOKUP(C115,SICRO!$A:$D,3,FALSE),VLOOKUP(C115,CPUS!$B:$H,4,FALSE)))))),"")</f>
        <v>M</v>
      </c>
      <c r="F115" s="24">
        <v>156</v>
      </c>
      <c r="G115" s="25">
        <f>IFERROR(IFERROR(VLOOKUP(C115,SINAPI!$A:$D,4,FALSE),IFERROR(VLOOKUP(C115,SETOP!$A:$E,5,FALSE),IFERROR(VLOOKUP(C115,SETOP!$B:$E,4,FALSE),IFERROR(VLOOKUP(C115,SUDECAP!$A:$D,4,FALSE),IFERROR(VLOOKUP(C115,SICRO!$A:$D,4,FALSE),VLOOKUP(C115,CPUS!$B:$H,7,FALSE)))))),0)</f>
        <v>622.04</v>
      </c>
      <c r="H115" s="25">
        <f t="shared" si="29"/>
        <v>97038.24</v>
      </c>
      <c r="I115" s="25">
        <f t="shared" si="30"/>
        <v>775.49</v>
      </c>
      <c r="J115" s="25">
        <f t="shared" si="31"/>
        <v>120976.44</v>
      </c>
      <c r="K115" s="26"/>
    </row>
    <row r="116" spans="1:11" x14ac:dyDescent="0.25">
      <c r="A116" s="20" t="s">
        <v>31316</v>
      </c>
      <c r="B116" s="21" t="str">
        <f>IF(IFERROR(VLOOKUP(C116,SINAPI!$A:$D,1,FALSE),"")=C116,"SINAPI",IF(IFERROR(VLOOKUP(C116,SETOP!$A:$E,1,FALSE),"")=C116,"SETOP",IF(IFERROR(VLOOKUP(C116,SUDECAP!$A:$D,1,FALSE),"")=C116,"SUDECAP",IF(IFERROR(VLOOKUP(C116,SICRO!$A:$D,1,FALSE),"")=C116,"SICRO","COMPOSIÇÃO"))))</f>
        <v>SICRO</v>
      </c>
      <c r="C116" s="27">
        <v>2003415</v>
      </c>
      <c r="D116" s="22" t="str">
        <f>IFERROR(IFERROR(VLOOKUP(C116,SINAPI!$A:$D,2,FALSE),IFERROR(VLOOKUP(C116,SETOP!$A:$E,3,FALSE),IFERROR(VLOOKUP(C116,SETOP!$B:$E,2,FALSE),IFERROR(VLOOKUP(C116,SUDECAP!$A:$D,2,FALSE),IFERROR(VLOOKUP(C116,SICRO!$A:$D,2,FALSE),VLOOKUP(C116,CPUS!$B:$H,3,FALSE)))))),"")</f>
        <v>DESCIDA D'ÁGUA DE ATERROS EM DEGRAUS - DAD 06 - AREIA E BRITA COMERCIAIS</v>
      </c>
      <c r="E116" s="23" t="str">
        <f>IFERROR(IFERROR(VLOOKUP(C116,SINAPI!$A:$D,3,FALSE),IFERROR(VLOOKUP(C116,SETOP!$A:$E,4,FALSE),IFERROR(VLOOKUP(C116,SETOP!$B:$E,3,FALSE),IFERROR(VLOOKUP(C116,SUDECAP!$A:$D,3,FALSE),IFERROR(VLOOKUP(C116,SICRO!$A:$D,3,FALSE),VLOOKUP(C116,CPUS!$B:$H,4,FALSE)))))),"")</f>
        <v>M</v>
      </c>
      <c r="F116" s="24">
        <v>89.4</v>
      </c>
      <c r="G116" s="25">
        <f>IFERROR(IFERROR(VLOOKUP(C116,SINAPI!$A:$D,4,FALSE),IFERROR(VLOOKUP(C116,SETOP!$A:$E,5,FALSE),IFERROR(VLOOKUP(C116,SETOP!$B:$E,4,FALSE),IFERROR(VLOOKUP(C116,SUDECAP!$A:$D,4,FALSE),IFERROR(VLOOKUP(C116,SICRO!$A:$D,4,FALSE),VLOOKUP(C116,CPUS!$B:$H,7,FALSE)))))),0)</f>
        <v>839.73</v>
      </c>
      <c r="H116" s="25">
        <f t="shared" ref="H116:H131" si="41">TRUNC(F116*G116,2)</f>
        <v>75071.86</v>
      </c>
      <c r="I116" s="25">
        <f t="shared" ref="I116:I131" si="42">TRUNC(G116*(1+$H$3),2)</f>
        <v>1046.8900000000001</v>
      </c>
      <c r="J116" s="25">
        <f t="shared" ref="J116:J131" si="43">TRUNC(I116*F116,2)</f>
        <v>93591.96</v>
      </c>
      <c r="K116" s="26"/>
    </row>
    <row r="117" spans="1:11" x14ac:dyDescent="0.25">
      <c r="A117" s="20" t="s">
        <v>31317</v>
      </c>
      <c r="B117" s="21" t="str">
        <f>IF(IFERROR(VLOOKUP(C117,SINAPI!$A:$D,1,FALSE),"")=C117,"SINAPI",IF(IFERROR(VLOOKUP(C117,SETOP!$A:$E,1,FALSE),"")=C117,"SETOP",IF(IFERROR(VLOOKUP(C117,SUDECAP!$A:$D,1,FALSE),"")=C117,"SUDECAP",IF(IFERROR(VLOOKUP(C117,SICRO!$A:$D,1,FALSE),"")=C117,"SICRO","COMPOSIÇÃO"))))</f>
        <v>SICRO</v>
      </c>
      <c r="C117" s="27">
        <v>2003419</v>
      </c>
      <c r="D117" s="22" t="str">
        <f>IFERROR(IFERROR(VLOOKUP(C117,SINAPI!$A:$D,2,FALSE),IFERROR(VLOOKUP(C117,SETOP!$A:$E,3,FALSE),IFERROR(VLOOKUP(C117,SETOP!$B:$E,2,FALSE),IFERROR(VLOOKUP(C117,SUDECAP!$A:$D,2,FALSE),IFERROR(VLOOKUP(C117,SICRO!$A:$D,2,FALSE),VLOOKUP(C117,CPUS!$B:$H,3,FALSE)))))),"")</f>
        <v>DESCIDA D'ÁGUA DE ATERROS EM DEGRAUS - DAD 08 - AREIA E BRITA COMERCIAIS</v>
      </c>
      <c r="E117" s="23" t="str">
        <f>IFERROR(IFERROR(VLOOKUP(C117,SINAPI!$A:$D,3,FALSE),IFERROR(VLOOKUP(C117,SETOP!$A:$E,4,FALSE),IFERROR(VLOOKUP(C117,SETOP!$B:$E,3,FALSE),IFERROR(VLOOKUP(C117,SUDECAP!$A:$D,3,FALSE),IFERROR(VLOOKUP(C117,SICRO!$A:$D,3,FALSE),VLOOKUP(C117,CPUS!$B:$H,4,FALSE)))))),"")</f>
        <v>M</v>
      </c>
      <c r="F117" s="24">
        <v>17.7</v>
      </c>
      <c r="G117" s="25">
        <f>IFERROR(IFERROR(VLOOKUP(C117,SINAPI!$A:$D,4,FALSE),IFERROR(VLOOKUP(C117,SETOP!$A:$E,5,FALSE),IFERROR(VLOOKUP(C117,SETOP!$B:$E,4,FALSE),IFERROR(VLOOKUP(C117,SUDECAP!$A:$D,4,FALSE),IFERROR(VLOOKUP(C117,SICRO!$A:$D,4,FALSE),VLOOKUP(C117,CPUS!$B:$H,7,FALSE)))))),0)</f>
        <v>1069.3900000000001</v>
      </c>
      <c r="H117" s="25">
        <f t="shared" si="41"/>
        <v>18928.2</v>
      </c>
      <c r="I117" s="25">
        <f t="shared" si="42"/>
        <v>1333.2</v>
      </c>
      <c r="J117" s="25">
        <f t="shared" si="43"/>
        <v>23597.64</v>
      </c>
      <c r="K117" s="26"/>
    </row>
    <row r="118" spans="1:11" x14ac:dyDescent="0.25">
      <c r="A118" s="20" t="s">
        <v>31318</v>
      </c>
      <c r="B118" s="21" t="str">
        <f>IF(IFERROR(VLOOKUP(C118,SINAPI!$A:$D,1,FALSE),"")=C118,"SINAPI",IF(IFERROR(VLOOKUP(C118,SETOP!$A:$E,1,FALSE),"")=C118,"SETOP",IF(IFERROR(VLOOKUP(C118,SUDECAP!$A:$D,1,FALSE),"")=C118,"SUDECAP",IF(IFERROR(VLOOKUP(C118,SICRO!$A:$D,1,FALSE),"")=C118,"SICRO","COMPOSIÇÃO"))))</f>
        <v>SICRO</v>
      </c>
      <c r="C118" s="27">
        <v>2003423</v>
      </c>
      <c r="D118" s="22" t="str">
        <f>IFERROR(IFERROR(VLOOKUP(C118,SINAPI!$A:$D,2,FALSE),IFERROR(VLOOKUP(C118,SETOP!$A:$E,3,FALSE),IFERROR(VLOOKUP(C118,SETOP!$B:$E,2,FALSE),IFERROR(VLOOKUP(C118,SUDECAP!$A:$D,2,FALSE),IFERROR(VLOOKUP(C118,SICRO!$A:$D,2,FALSE),VLOOKUP(C118,CPUS!$B:$H,3,FALSE)))))),"")</f>
        <v>DESCIDA D'ÁGUA DE ATERROS EM DEGRAUS - DAD 10 - AREIA E BRITA COMERCIAIS</v>
      </c>
      <c r="E118" s="23" t="str">
        <f>IFERROR(IFERROR(VLOOKUP(C118,SINAPI!$A:$D,3,FALSE),IFERROR(VLOOKUP(C118,SETOP!$A:$E,4,FALSE),IFERROR(VLOOKUP(C118,SETOP!$B:$E,3,FALSE),IFERROR(VLOOKUP(C118,SUDECAP!$A:$D,3,FALSE),IFERROR(VLOOKUP(C118,SICRO!$A:$D,3,FALSE),VLOOKUP(C118,CPUS!$B:$H,4,FALSE)))))),"")</f>
        <v>M</v>
      </c>
      <c r="F118" s="24">
        <v>32.5</v>
      </c>
      <c r="G118" s="25">
        <f>IFERROR(IFERROR(VLOOKUP(C118,SINAPI!$A:$D,4,FALSE),IFERROR(VLOOKUP(C118,SETOP!$A:$E,5,FALSE),IFERROR(VLOOKUP(C118,SETOP!$B:$E,4,FALSE),IFERROR(VLOOKUP(C118,SUDECAP!$A:$D,4,FALSE),IFERROR(VLOOKUP(C118,SICRO!$A:$D,4,FALSE),VLOOKUP(C118,CPUS!$B:$H,7,FALSE)))))),0)</f>
        <v>1316.7</v>
      </c>
      <c r="H118" s="25">
        <f t="shared" si="41"/>
        <v>42792.75</v>
      </c>
      <c r="I118" s="25">
        <f t="shared" si="42"/>
        <v>1641.52</v>
      </c>
      <c r="J118" s="25">
        <f t="shared" si="43"/>
        <v>53349.4</v>
      </c>
      <c r="K118" s="26"/>
    </row>
    <row r="119" spans="1:11" x14ac:dyDescent="0.25">
      <c r="A119" s="20" t="s">
        <v>31319</v>
      </c>
      <c r="B119" s="21" t="str">
        <f>IF(IFERROR(VLOOKUP(C119,SINAPI!$A:$D,1,FALSE),"")=C119,"SINAPI",IF(IFERROR(VLOOKUP(C119,SETOP!$A:$E,1,FALSE),"")=C119,"SETOP",IF(IFERROR(VLOOKUP(C119,SUDECAP!$A:$D,1,FALSE),"")=C119,"SUDECAP",IF(IFERROR(VLOOKUP(C119,SICRO!$A:$D,1,FALSE),"")=C119,"SICRO","COMPOSIÇÃO"))))</f>
        <v>SETOP</v>
      </c>
      <c r="C119" s="27" t="s">
        <v>7109</v>
      </c>
      <c r="D119" s="22" t="str">
        <f>IFERROR(IFERROR(VLOOKUP(C119,SINAPI!$A:$D,2,FALSE),IFERROR(VLOOKUP(C119,SETOP!$A:$E,3,FALSE),IFERROR(VLOOKUP(C119,SETOP!$B:$E,2,FALSE),IFERROR(VLOOKUP(C119,SUDECAP!$A:$D,2,FALSE),IFERROR(VLOOKUP(C119,SICRO!$A:$D,2,FALSE),VLOOKUP(C119,CPUS!$B:$H,3,FALSE)))))),"")</f>
        <v>DESCIDA D´ÁGUA TIPO CALHA DN 600, EXCLUSIVE BOTA FORA</v>
      </c>
      <c r="E119" s="23" t="str">
        <f>IFERROR(IFERROR(VLOOKUP(C119,SINAPI!$A:$D,3,FALSE),IFERROR(VLOOKUP(C119,SETOP!$A:$E,4,FALSE),IFERROR(VLOOKUP(C119,SETOP!$B:$E,3,FALSE),IFERROR(VLOOKUP(C119,SUDECAP!$A:$D,3,FALSE),IFERROR(VLOOKUP(C119,SICRO!$A:$D,3,FALSE),VLOOKUP(C119,CPUS!$B:$H,4,FALSE)))))),"")</f>
        <v>M</v>
      </c>
      <c r="F119" s="24">
        <f>229.6+40+2.5+3</f>
        <v>275.10000000000002</v>
      </c>
      <c r="G119" s="25">
        <f>IFERROR(IFERROR(VLOOKUP(C119,SINAPI!$A:$D,4,FALSE),IFERROR(VLOOKUP(C119,SETOP!$A:$E,5,FALSE),IFERROR(VLOOKUP(C119,SETOP!$B:$E,4,FALSE),IFERROR(VLOOKUP(C119,SUDECAP!$A:$D,4,FALSE),IFERROR(VLOOKUP(C119,SICRO!$A:$D,4,FALSE),VLOOKUP(C119,CPUS!$B:$H,7,FALSE)))))),0)</f>
        <v>554.01</v>
      </c>
      <c r="H119" s="25">
        <f t="shared" si="41"/>
        <v>152408.15</v>
      </c>
      <c r="I119" s="25">
        <f t="shared" si="42"/>
        <v>690.68</v>
      </c>
      <c r="J119" s="25">
        <f t="shared" si="43"/>
        <v>190006.06</v>
      </c>
      <c r="K119" s="26"/>
    </row>
    <row r="120" spans="1:11" x14ac:dyDescent="0.25">
      <c r="A120" s="20" t="s">
        <v>31320</v>
      </c>
      <c r="B120" s="21" t="str">
        <f>IF(IFERROR(VLOOKUP(C120,SINAPI!$A:$D,1,FALSE),"")=C120,"SINAPI",IF(IFERROR(VLOOKUP(C120,SETOP!$A:$E,1,FALSE),"")=C120,"SETOP",IF(IFERROR(VLOOKUP(C120,SUDECAP!$A:$D,1,FALSE),"")=C120,"SUDECAP",IF(IFERROR(VLOOKUP(C120,SICRO!$A:$D,1,FALSE),"")=C120,"SICRO","COMPOSIÇÃO"))))</f>
        <v>SETOP</v>
      </c>
      <c r="C120" s="27" t="s">
        <v>7117</v>
      </c>
      <c r="D120" s="22" t="str">
        <f>IFERROR(IFERROR(VLOOKUP(C120,SINAPI!$A:$D,2,FALSE),IFERROR(VLOOKUP(C120,SETOP!$A:$E,3,FALSE),IFERROR(VLOOKUP(C120,SETOP!$B:$E,2,FALSE),IFERROR(VLOOKUP(C120,SUDECAP!$A:$D,2,FALSE),IFERROR(VLOOKUP(C120,SICRO!$A:$D,2,FALSE),VLOOKUP(C120,CPUS!$B:$H,3,FALSE)))))),"")</f>
        <v>DESCIDA D´ÁGUA TIPO DEGRAU DN 1000, EXCLUSIVE BOTA FORA</v>
      </c>
      <c r="E120" s="23" t="str">
        <f>IFERROR(IFERROR(VLOOKUP(C120,SINAPI!$A:$D,3,FALSE),IFERROR(VLOOKUP(C120,SETOP!$A:$E,4,FALSE),IFERROR(VLOOKUP(C120,SETOP!$B:$E,3,FALSE),IFERROR(VLOOKUP(C120,SUDECAP!$A:$D,3,FALSE),IFERROR(VLOOKUP(C120,SICRO!$A:$D,3,FALSE),VLOOKUP(C120,CPUS!$B:$H,4,FALSE)))))),"")</f>
        <v>M</v>
      </c>
      <c r="F120" s="24">
        <f>166.7+14+1</f>
        <v>181.7</v>
      </c>
      <c r="G120" s="25">
        <f>IFERROR(IFERROR(VLOOKUP(C120,SINAPI!$A:$D,4,FALSE),IFERROR(VLOOKUP(C120,SETOP!$A:$E,5,FALSE),IFERROR(VLOOKUP(C120,SETOP!$B:$E,4,FALSE),IFERROR(VLOOKUP(C120,SUDECAP!$A:$D,4,FALSE),IFERROR(VLOOKUP(C120,SICRO!$A:$D,4,FALSE),VLOOKUP(C120,CPUS!$B:$H,7,FALSE)))))),0)</f>
        <v>1194.79</v>
      </c>
      <c r="H120" s="25">
        <f t="shared" si="41"/>
        <v>217093.34</v>
      </c>
      <c r="I120" s="25">
        <f t="shared" si="42"/>
        <v>1489.54</v>
      </c>
      <c r="J120" s="25">
        <f t="shared" si="43"/>
        <v>270649.40999999997</v>
      </c>
      <c r="K120" s="26"/>
    </row>
    <row r="121" spans="1:11" x14ac:dyDescent="0.25">
      <c r="A121" s="20" t="s">
        <v>31321</v>
      </c>
      <c r="B121" s="21" t="str">
        <f>IF(IFERROR(VLOOKUP(C121,SINAPI!$A:$D,1,FALSE),"")=C121,"SINAPI",IF(IFERROR(VLOOKUP(C121,SETOP!$A:$E,1,FALSE),"")=C121,"SETOP",IF(IFERROR(VLOOKUP(C121,SUDECAP!$A:$D,1,FALSE),"")=C121,"SUDECAP",IF(IFERROR(VLOOKUP(C121,SICRO!$A:$D,1,FALSE),"")=C121,"SICRO","COMPOSIÇÃO"))))</f>
        <v>SICRO</v>
      </c>
      <c r="C121" s="27">
        <v>2003441</v>
      </c>
      <c r="D121" s="22" t="str">
        <f>IFERROR(IFERROR(VLOOKUP(C121,SINAPI!$A:$D,2,FALSE),IFERROR(VLOOKUP(C121,SETOP!$A:$E,3,FALSE),IFERROR(VLOOKUP(C121,SETOP!$B:$E,2,FALSE),IFERROR(VLOOKUP(C121,SUDECAP!$A:$D,2,FALSE),IFERROR(VLOOKUP(C121,SICRO!$A:$D,2,FALSE),VLOOKUP(C121,CPUS!$B:$H,3,FALSE)))))),"")</f>
        <v>DISSIPADOR DE ENERGIA - DES 01 - AREIA E PEDRA DE MÃO COMERCIAIS</v>
      </c>
      <c r="E121" s="23" t="str">
        <f>IFERROR(IFERROR(VLOOKUP(C121,SINAPI!$A:$D,3,FALSE),IFERROR(VLOOKUP(C121,SETOP!$A:$E,4,FALSE),IFERROR(VLOOKUP(C121,SETOP!$B:$E,3,FALSE),IFERROR(VLOOKUP(C121,SUDECAP!$A:$D,3,FALSE),IFERROR(VLOOKUP(C121,SICRO!$A:$D,3,FALSE),VLOOKUP(C121,CPUS!$B:$H,4,FALSE)))))),"")</f>
        <v>UN</v>
      </c>
      <c r="F121" s="24">
        <f>18+19</f>
        <v>37</v>
      </c>
      <c r="G121" s="25">
        <f>IFERROR(IFERROR(VLOOKUP(C121,SINAPI!$A:$D,4,FALSE),IFERROR(VLOOKUP(C121,SETOP!$A:$E,5,FALSE),IFERROR(VLOOKUP(C121,SETOP!$B:$E,4,FALSE),IFERROR(VLOOKUP(C121,SUDECAP!$A:$D,4,FALSE),IFERROR(VLOOKUP(C121,SICRO!$A:$D,4,FALSE),VLOOKUP(C121,CPUS!$B:$H,7,FALSE)))))),0)</f>
        <v>237.37</v>
      </c>
      <c r="H121" s="25">
        <f t="shared" si="41"/>
        <v>8782.69</v>
      </c>
      <c r="I121" s="25">
        <f t="shared" si="42"/>
        <v>295.92</v>
      </c>
      <c r="J121" s="25">
        <f t="shared" si="43"/>
        <v>10949.04</v>
      </c>
      <c r="K121" s="26"/>
    </row>
    <row r="122" spans="1:11" x14ac:dyDescent="0.25">
      <c r="A122" s="20" t="s">
        <v>31322</v>
      </c>
      <c r="B122" s="21" t="str">
        <f>IF(IFERROR(VLOOKUP(C122,SINAPI!$A:$D,1,FALSE),"")=C122,"SINAPI",IF(IFERROR(VLOOKUP(C122,SETOP!$A:$E,1,FALSE),"")=C122,"SETOP",IF(IFERROR(VLOOKUP(C122,SUDECAP!$A:$D,1,FALSE),"")=C122,"SUDECAP",IF(IFERROR(VLOOKUP(C122,SICRO!$A:$D,1,FALSE),"")=C122,"SICRO","COMPOSIÇÃO"))))</f>
        <v>SICRO</v>
      </c>
      <c r="C122" s="27">
        <v>2003447</v>
      </c>
      <c r="D122" s="22" t="str">
        <f>IFERROR(IFERROR(VLOOKUP(C122,SINAPI!$A:$D,2,FALSE),IFERROR(VLOOKUP(C122,SETOP!$A:$E,3,FALSE),IFERROR(VLOOKUP(C122,SETOP!$B:$E,2,FALSE),IFERROR(VLOOKUP(C122,SUDECAP!$A:$D,2,FALSE),IFERROR(VLOOKUP(C122,SICRO!$A:$D,2,FALSE),VLOOKUP(C122,CPUS!$B:$H,3,FALSE)))))),"")</f>
        <v>DISSIPADOR DE ENERGIA - DES 04 - AREIA E PEDRA DE MÃO COMERCIAIS</v>
      </c>
      <c r="E122" s="23" t="str">
        <f>IFERROR(IFERROR(VLOOKUP(C122,SINAPI!$A:$D,3,FALSE),IFERROR(VLOOKUP(C122,SETOP!$A:$E,4,FALSE),IFERROR(VLOOKUP(C122,SETOP!$B:$E,3,FALSE),IFERROR(VLOOKUP(C122,SUDECAP!$A:$D,3,FALSE),IFERROR(VLOOKUP(C122,SICRO!$A:$D,3,FALSE),VLOOKUP(C122,CPUS!$B:$H,4,FALSE)))))),"")</f>
        <v>UN</v>
      </c>
      <c r="F122" s="24">
        <f>8+6+2+2</f>
        <v>18</v>
      </c>
      <c r="G122" s="25">
        <f>IFERROR(IFERROR(VLOOKUP(C122,SINAPI!$A:$D,4,FALSE),IFERROR(VLOOKUP(C122,SETOP!$A:$E,5,FALSE),IFERROR(VLOOKUP(C122,SETOP!$B:$E,4,FALSE),IFERROR(VLOOKUP(C122,SUDECAP!$A:$D,4,FALSE),IFERROR(VLOOKUP(C122,SICRO!$A:$D,4,FALSE),VLOOKUP(C122,CPUS!$B:$H,7,FALSE)))))),0)</f>
        <v>415.09</v>
      </c>
      <c r="H122" s="25">
        <f t="shared" si="41"/>
        <v>7471.62</v>
      </c>
      <c r="I122" s="25">
        <f t="shared" si="42"/>
        <v>517.49</v>
      </c>
      <c r="J122" s="25">
        <f t="shared" si="43"/>
        <v>9314.82</v>
      </c>
      <c r="K122" s="26"/>
    </row>
    <row r="123" spans="1:11" x14ac:dyDescent="0.25">
      <c r="A123" s="20" t="s">
        <v>31323</v>
      </c>
      <c r="B123" s="21" t="str">
        <f>IF(IFERROR(VLOOKUP(C123,SINAPI!$A:$D,1,FALSE),"")=C123,"SINAPI",IF(IFERROR(VLOOKUP(C123,SETOP!$A:$E,1,FALSE),"")=C123,"SETOP",IF(IFERROR(VLOOKUP(C123,SUDECAP!$A:$D,1,FALSE),"")=C123,"SUDECAP",IF(IFERROR(VLOOKUP(C123,SICRO!$A:$D,1,FALSE),"")=C123,"SICRO","COMPOSIÇÃO"))))</f>
        <v>SICRO</v>
      </c>
      <c r="C123" s="27">
        <v>2003449</v>
      </c>
      <c r="D123" s="22" t="str">
        <f>IFERROR(IFERROR(VLOOKUP(C123,SINAPI!$A:$D,2,FALSE),IFERROR(VLOOKUP(C123,SETOP!$A:$E,3,FALSE),IFERROR(VLOOKUP(C123,SETOP!$B:$E,2,FALSE),IFERROR(VLOOKUP(C123,SUDECAP!$A:$D,2,FALSE),IFERROR(VLOOKUP(C123,SICRO!$A:$D,2,FALSE),VLOOKUP(C123,CPUS!$B:$H,3,FALSE)))))),"")</f>
        <v>DISSIPADOR DE ENERGIA - DEB 01 - AREIA, BRITA E PEDRA DE MÃO COMERCIAIS</v>
      </c>
      <c r="E123" s="23" t="str">
        <f>IFERROR(IFERROR(VLOOKUP(C123,SINAPI!$A:$D,3,FALSE),IFERROR(VLOOKUP(C123,SETOP!$A:$E,4,FALSE),IFERROR(VLOOKUP(C123,SETOP!$B:$E,3,FALSE),IFERROR(VLOOKUP(C123,SUDECAP!$A:$D,3,FALSE),IFERROR(VLOOKUP(C123,SICRO!$A:$D,3,FALSE),VLOOKUP(C123,CPUS!$B:$H,4,FALSE)))))),"")</f>
        <v>UN</v>
      </c>
      <c r="F123" s="24">
        <f>1+1+2</f>
        <v>4</v>
      </c>
      <c r="G123" s="25">
        <f>IFERROR(IFERROR(VLOOKUP(C123,SINAPI!$A:$D,4,FALSE),IFERROR(VLOOKUP(C123,SETOP!$A:$E,5,FALSE),IFERROR(VLOOKUP(C123,SETOP!$B:$E,4,FALSE),IFERROR(VLOOKUP(C123,SUDECAP!$A:$D,4,FALSE),IFERROR(VLOOKUP(C123,SICRO!$A:$D,4,FALSE),VLOOKUP(C123,CPUS!$B:$H,7,FALSE)))))),0)</f>
        <v>464.65</v>
      </c>
      <c r="H123" s="25">
        <f t="shared" si="41"/>
        <v>1858.6</v>
      </c>
      <c r="I123" s="25">
        <f t="shared" si="42"/>
        <v>579.27</v>
      </c>
      <c r="J123" s="25">
        <f t="shared" si="43"/>
        <v>2317.08</v>
      </c>
      <c r="K123" s="26"/>
    </row>
    <row r="124" spans="1:11" x14ac:dyDescent="0.25">
      <c r="A124" s="20" t="s">
        <v>31324</v>
      </c>
      <c r="B124" s="21" t="str">
        <f>IF(IFERROR(VLOOKUP(C124,SINAPI!$A:$D,1,FALSE),"")=C124,"SINAPI",IF(IFERROR(VLOOKUP(C124,SETOP!$A:$E,1,FALSE),"")=C124,"SETOP",IF(IFERROR(VLOOKUP(C124,SUDECAP!$A:$D,1,FALSE),"")=C124,"SUDECAP",IF(IFERROR(VLOOKUP(C124,SICRO!$A:$D,1,FALSE),"")=C124,"SICRO","COMPOSIÇÃO"))))</f>
        <v>SICRO</v>
      </c>
      <c r="C124" s="27">
        <v>2003451</v>
      </c>
      <c r="D124" s="22" t="str">
        <f>IFERROR(IFERROR(VLOOKUP(C124,SINAPI!$A:$D,2,FALSE),IFERROR(VLOOKUP(C124,SETOP!$A:$E,3,FALSE),IFERROR(VLOOKUP(C124,SETOP!$B:$E,2,FALSE),IFERROR(VLOOKUP(C124,SUDECAP!$A:$D,2,FALSE),IFERROR(VLOOKUP(C124,SICRO!$A:$D,2,FALSE),VLOOKUP(C124,CPUS!$B:$H,3,FALSE)))))),"")</f>
        <v>DISSIPADOR DE ENERGIA - DEB 02 - AREIA, BRITA E PEDRA DE MÃO COMERCIAIS</v>
      </c>
      <c r="E124" s="23" t="str">
        <f>IFERROR(IFERROR(VLOOKUP(C124,SINAPI!$A:$D,3,FALSE),IFERROR(VLOOKUP(C124,SETOP!$A:$E,4,FALSE),IFERROR(VLOOKUP(C124,SETOP!$B:$E,3,FALSE),IFERROR(VLOOKUP(C124,SUDECAP!$A:$D,3,FALSE),IFERROR(VLOOKUP(C124,SICRO!$A:$D,3,FALSE),VLOOKUP(C124,CPUS!$B:$H,4,FALSE)))))),"")</f>
        <v>UN</v>
      </c>
      <c r="F124" s="24">
        <f>1+5+7</f>
        <v>13</v>
      </c>
      <c r="G124" s="25">
        <f>IFERROR(IFERROR(VLOOKUP(C124,SINAPI!$A:$D,4,FALSE),IFERROR(VLOOKUP(C124,SETOP!$A:$E,5,FALSE),IFERROR(VLOOKUP(C124,SETOP!$B:$E,4,FALSE),IFERROR(VLOOKUP(C124,SUDECAP!$A:$D,4,FALSE),IFERROR(VLOOKUP(C124,SICRO!$A:$D,4,FALSE),VLOOKUP(C124,CPUS!$B:$H,7,FALSE)))))),0)</f>
        <v>479.07</v>
      </c>
      <c r="H124" s="25">
        <f t="shared" si="41"/>
        <v>6227.91</v>
      </c>
      <c r="I124" s="25">
        <f t="shared" si="42"/>
        <v>597.25</v>
      </c>
      <c r="J124" s="25">
        <f t="shared" si="43"/>
        <v>7764.25</v>
      </c>
      <c r="K124" s="26"/>
    </row>
    <row r="125" spans="1:11" x14ac:dyDescent="0.25">
      <c r="A125" s="20" t="s">
        <v>31325</v>
      </c>
      <c r="B125" s="21" t="str">
        <f>IF(IFERROR(VLOOKUP(C125,SINAPI!$A:$D,1,FALSE),"")=C125,"SINAPI",IF(IFERROR(VLOOKUP(C125,SETOP!$A:$E,1,FALSE),"")=C125,"SETOP",IF(IFERROR(VLOOKUP(C125,SUDECAP!$A:$D,1,FALSE),"")=C125,"SUDECAP",IF(IFERROR(VLOOKUP(C125,SICRO!$A:$D,1,FALSE),"")=C125,"SICRO","COMPOSIÇÃO"))))</f>
        <v>SICRO</v>
      </c>
      <c r="C125" s="27">
        <v>2003453</v>
      </c>
      <c r="D125" s="22" t="str">
        <f>IFERROR(IFERROR(VLOOKUP(C125,SINAPI!$A:$D,2,FALSE),IFERROR(VLOOKUP(C125,SETOP!$A:$E,3,FALSE),IFERROR(VLOOKUP(C125,SETOP!$B:$E,2,FALSE),IFERROR(VLOOKUP(C125,SUDECAP!$A:$D,2,FALSE),IFERROR(VLOOKUP(C125,SICRO!$A:$D,2,FALSE),VLOOKUP(C125,CPUS!$B:$H,3,FALSE)))))),"")</f>
        <v>DISSIPADOR DE ENERGIA - DEB 03 - AREIA, BRITA E PEDRA DE MÃO COMERCIAIS</v>
      </c>
      <c r="E125" s="23" t="str">
        <f>IFERROR(IFERROR(VLOOKUP(C125,SINAPI!$A:$D,3,FALSE),IFERROR(VLOOKUP(C125,SETOP!$A:$E,4,FALSE),IFERROR(VLOOKUP(C125,SETOP!$B:$E,3,FALSE),IFERROR(VLOOKUP(C125,SUDECAP!$A:$D,3,FALSE),IFERROR(VLOOKUP(C125,SICRO!$A:$D,3,FALSE),VLOOKUP(C125,CPUS!$B:$H,4,FALSE)))))),"")</f>
        <v>UN</v>
      </c>
      <c r="F125" s="24">
        <v>8</v>
      </c>
      <c r="G125" s="25">
        <f>IFERROR(IFERROR(VLOOKUP(C125,SINAPI!$A:$D,4,FALSE),IFERROR(VLOOKUP(C125,SETOP!$A:$E,5,FALSE),IFERROR(VLOOKUP(C125,SETOP!$B:$E,4,FALSE),IFERROR(VLOOKUP(C125,SUDECAP!$A:$D,4,FALSE),IFERROR(VLOOKUP(C125,SICRO!$A:$D,4,FALSE),VLOOKUP(C125,CPUS!$B:$H,7,FALSE)))))),0)</f>
        <v>1461.08</v>
      </c>
      <c r="H125" s="25">
        <f t="shared" si="41"/>
        <v>11688.64</v>
      </c>
      <c r="I125" s="25">
        <f t="shared" si="42"/>
        <v>1821.52</v>
      </c>
      <c r="J125" s="25">
        <f t="shared" si="43"/>
        <v>14572.16</v>
      </c>
      <c r="K125" s="26"/>
    </row>
    <row r="126" spans="1:11" x14ac:dyDescent="0.25">
      <c r="A126" s="20" t="s">
        <v>31326</v>
      </c>
      <c r="B126" s="21" t="str">
        <f>IF(IFERROR(VLOOKUP(C126,SINAPI!$A:$D,1,FALSE),"")=C126,"SINAPI",IF(IFERROR(VLOOKUP(C126,SETOP!$A:$E,1,FALSE),"")=C126,"SETOP",IF(IFERROR(VLOOKUP(C126,SUDECAP!$A:$D,1,FALSE),"")=C126,"SUDECAP",IF(IFERROR(VLOOKUP(C126,SICRO!$A:$D,1,FALSE),"")=C126,"SICRO","COMPOSIÇÃO"))))</f>
        <v>SICRO</v>
      </c>
      <c r="C126" s="27">
        <v>2003455</v>
      </c>
      <c r="D126" s="22" t="str">
        <f>IFERROR(IFERROR(VLOOKUP(C126,SINAPI!$A:$D,2,FALSE),IFERROR(VLOOKUP(C126,SETOP!$A:$E,3,FALSE),IFERROR(VLOOKUP(C126,SETOP!$B:$E,2,FALSE),IFERROR(VLOOKUP(C126,SUDECAP!$A:$D,2,FALSE),IFERROR(VLOOKUP(C126,SICRO!$A:$D,2,FALSE),VLOOKUP(C126,CPUS!$B:$H,3,FALSE)))))),"")</f>
        <v>DISSIPADOR DE ENERGIA - DEB 04 - AREIA, BRITA E PEDRA DE MÃO COMERCIAIS</v>
      </c>
      <c r="E126" s="23" t="str">
        <f>IFERROR(IFERROR(VLOOKUP(C126,SINAPI!$A:$D,3,FALSE),IFERROR(VLOOKUP(C126,SETOP!$A:$E,4,FALSE),IFERROR(VLOOKUP(C126,SETOP!$B:$E,3,FALSE),IFERROR(VLOOKUP(C126,SUDECAP!$A:$D,3,FALSE),IFERROR(VLOOKUP(C126,SICRO!$A:$D,3,FALSE),VLOOKUP(C126,CPUS!$B:$H,4,FALSE)))))),"")</f>
        <v>UN</v>
      </c>
      <c r="F126" s="24">
        <v>6</v>
      </c>
      <c r="G126" s="25">
        <f>IFERROR(IFERROR(VLOOKUP(C126,SINAPI!$A:$D,4,FALSE),IFERROR(VLOOKUP(C126,SETOP!$A:$E,5,FALSE),IFERROR(VLOOKUP(C126,SETOP!$B:$E,4,FALSE),IFERROR(VLOOKUP(C126,SUDECAP!$A:$D,4,FALSE),IFERROR(VLOOKUP(C126,SICRO!$A:$D,4,FALSE),VLOOKUP(C126,CPUS!$B:$H,7,FALSE)))))),0)</f>
        <v>2100.79</v>
      </c>
      <c r="H126" s="25">
        <f t="shared" si="41"/>
        <v>12604.74</v>
      </c>
      <c r="I126" s="25">
        <f t="shared" si="42"/>
        <v>2619.0500000000002</v>
      </c>
      <c r="J126" s="25">
        <f t="shared" si="43"/>
        <v>15714.3</v>
      </c>
      <c r="K126" s="26"/>
    </row>
    <row r="127" spans="1:11" x14ac:dyDescent="0.25">
      <c r="A127" s="20" t="s">
        <v>31327</v>
      </c>
      <c r="B127" s="21" t="str">
        <f>IF(IFERROR(VLOOKUP(C127,SINAPI!$A:$D,1,FALSE),"")=C127,"SINAPI",IF(IFERROR(VLOOKUP(C127,SETOP!$A:$E,1,FALSE),"")=C127,"SETOP",IF(IFERROR(VLOOKUP(C127,SUDECAP!$A:$D,1,FALSE),"")=C127,"SUDECAP",IF(IFERROR(VLOOKUP(C127,SICRO!$A:$D,1,FALSE),"")=C127,"SICRO","COMPOSIÇÃO"))))</f>
        <v>SICRO</v>
      </c>
      <c r="C127" s="27">
        <v>2003457</v>
      </c>
      <c r="D127" s="22" t="str">
        <f>IFERROR(IFERROR(VLOOKUP(C127,SINAPI!$A:$D,2,FALSE),IFERROR(VLOOKUP(C127,SETOP!$A:$E,3,FALSE),IFERROR(VLOOKUP(C127,SETOP!$B:$E,2,FALSE),IFERROR(VLOOKUP(C127,SUDECAP!$A:$D,2,FALSE),IFERROR(VLOOKUP(C127,SICRO!$A:$D,2,FALSE),VLOOKUP(C127,CPUS!$B:$H,3,FALSE)))))),"")</f>
        <v>DISSIPADOR DE ENERGIA - DEB 05 - AREIA, BRITA E PEDRA DE MÃO COMERCIAIS</v>
      </c>
      <c r="E127" s="23" t="str">
        <f>IFERROR(IFERROR(VLOOKUP(C127,SINAPI!$A:$D,3,FALSE),IFERROR(VLOOKUP(C127,SETOP!$A:$E,4,FALSE),IFERROR(VLOOKUP(C127,SETOP!$B:$E,3,FALSE),IFERROR(VLOOKUP(C127,SUDECAP!$A:$D,3,FALSE),IFERROR(VLOOKUP(C127,SICRO!$A:$D,3,FALSE),VLOOKUP(C127,CPUS!$B:$H,4,FALSE)))))),"")</f>
        <v>UN</v>
      </c>
      <c r="F127" s="24">
        <v>3</v>
      </c>
      <c r="G127" s="25">
        <f>IFERROR(IFERROR(VLOOKUP(C127,SINAPI!$A:$D,4,FALSE),IFERROR(VLOOKUP(C127,SETOP!$A:$E,5,FALSE),IFERROR(VLOOKUP(C127,SETOP!$B:$E,4,FALSE),IFERROR(VLOOKUP(C127,SUDECAP!$A:$D,4,FALSE),IFERROR(VLOOKUP(C127,SICRO!$A:$D,4,FALSE),VLOOKUP(C127,CPUS!$B:$H,7,FALSE)))))),0)</f>
        <v>2847.1</v>
      </c>
      <c r="H127" s="25">
        <f t="shared" si="41"/>
        <v>8541.2999999999993</v>
      </c>
      <c r="I127" s="25">
        <f t="shared" si="42"/>
        <v>3549.47</v>
      </c>
      <c r="J127" s="25">
        <f t="shared" si="43"/>
        <v>10648.41</v>
      </c>
      <c r="K127" s="26"/>
    </row>
    <row r="128" spans="1:11" x14ac:dyDescent="0.25">
      <c r="A128" s="20" t="s">
        <v>31328</v>
      </c>
      <c r="B128" s="21" t="str">
        <f>IF(IFERROR(VLOOKUP(C128,SINAPI!$A:$D,1,FALSE),"")=C128,"SINAPI",IF(IFERROR(VLOOKUP(C128,SETOP!$A:$E,1,FALSE),"")=C128,"SETOP",IF(IFERROR(VLOOKUP(C128,SUDECAP!$A:$D,1,FALSE),"")=C128,"SUDECAP",IF(IFERROR(VLOOKUP(C128,SICRO!$A:$D,1,FALSE),"")=C128,"SICRO","COMPOSIÇÃO"))))</f>
        <v>SICRO</v>
      </c>
      <c r="C128" s="27">
        <v>2003459</v>
      </c>
      <c r="D128" s="22" t="str">
        <f>IFERROR(IFERROR(VLOOKUP(C128,SINAPI!$A:$D,2,FALSE),IFERROR(VLOOKUP(C128,SETOP!$A:$E,3,FALSE),IFERROR(VLOOKUP(C128,SETOP!$B:$E,2,FALSE),IFERROR(VLOOKUP(C128,SUDECAP!$A:$D,2,FALSE),IFERROR(VLOOKUP(C128,SICRO!$A:$D,2,FALSE),VLOOKUP(C128,CPUS!$B:$H,3,FALSE)))))),"")</f>
        <v>DISSIPADOR DE ENERGIA - DEB 06 - AREIA, BRITA E PEDRA DE MÃO COMERCIAIS</v>
      </c>
      <c r="E128" s="23" t="str">
        <f>IFERROR(IFERROR(VLOOKUP(C128,SINAPI!$A:$D,3,FALSE),IFERROR(VLOOKUP(C128,SETOP!$A:$E,4,FALSE),IFERROR(VLOOKUP(C128,SETOP!$B:$E,3,FALSE),IFERROR(VLOOKUP(C128,SUDECAP!$A:$D,3,FALSE),IFERROR(VLOOKUP(C128,SICRO!$A:$D,3,FALSE),VLOOKUP(C128,CPUS!$B:$H,4,FALSE)))))),"")</f>
        <v>UN</v>
      </c>
      <c r="F128" s="24">
        <v>2</v>
      </c>
      <c r="G128" s="25">
        <f>IFERROR(IFERROR(VLOOKUP(C128,SINAPI!$A:$D,4,FALSE),IFERROR(VLOOKUP(C128,SETOP!$A:$E,5,FALSE),IFERROR(VLOOKUP(C128,SETOP!$B:$E,4,FALSE),IFERROR(VLOOKUP(C128,SUDECAP!$A:$D,4,FALSE),IFERROR(VLOOKUP(C128,SICRO!$A:$D,4,FALSE),VLOOKUP(C128,CPUS!$B:$H,7,FALSE)))))),0)</f>
        <v>3652.54</v>
      </c>
      <c r="H128" s="25">
        <f t="shared" si="41"/>
        <v>7305.08</v>
      </c>
      <c r="I128" s="25">
        <f t="shared" si="42"/>
        <v>4553.62</v>
      </c>
      <c r="J128" s="25">
        <f t="shared" si="43"/>
        <v>9107.24</v>
      </c>
      <c r="K128" s="26"/>
    </row>
    <row r="129" spans="1:11" x14ac:dyDescent="0.25">
      <c r="A129" s="20" t="s">
        <v>31329</v>
      </c>
      <c r="B129" s="21" t="str">
        <f>IF(IFERROR(VLOOKUP(C129,SINAPI!$A:$D,1,FALSE),"")=C129,"SINAPI",IF(IFERROR(VLOOKUP(C129,SETOP!$A:$E,1,FALSE),"")=C129,"SETOP",IF(IFERROR(VLOOKUP(C129,SUDECAP!$A:$D,1,FALSE),"")=C129,"SUDECAP",IF(IFERROR(VLOOKUP(C129,SICRO!$A:$D,1,FALSE),"")=C129,"SICRO","COMPOSIÇÃO"))))</f>
        <v>SICRO</v>
      </c>
      <c r="C129" s="27">
        <v>2003477</v>
      </c>
      <c r="D129" s="22" t="str">
        <f>IFERROR(IFERROR(VLOOKUP(C129,SINAPI!$A:$D,2,FALSE),IFERROR(VLOOKUP(C129,SETOP!$A:$E,3,FALSE),IFERROR(VLOOKUP(C129,SETOP!$B:$E,2,FALSE),IFERROR(VLOOKUP(C129,SUDECAP!$A:$D,2,FALSE),IFERROR(VLOOKUP(C129,SICRO!$A:$D,2,FALSE),VLOOKUP(C129,CPUS!$B:$H,3,FALSE)))))),"")</f>
        <v>CAIXA COLETORA DE SARJETA - CCS 01 - COM GRELHA DE CONCRETO - TCC 01 - AREIA E BRITA COMERCIAIS</v>
      </c>
      <c r="E129" s="23" t="str">
        <f>IFERROR(IFERROR(VLOOKUP(C129,SINAPI!$A:$D,3,FALSE),IFERROR(VLOOKUP(C129,SETOP!$A:$E,4,FALSE),IFERROR(VLOOKUP(C129,SETOP!$B:$E,3,FALSE),IFERROR(VLOOKUP(C129,SUDECAP!$A:$D,3,FALSE),IFERROR(VLOOKUP(C129,SICRO!$A:$D,3,FALSE),VLOOKUP(C129,CPUS!$B:$H,4,FALSE)))))),"")</f>
        <v>UN</v>
      </c>
      <c r="F129" s="24">
        <f>51+5+1+1+1+1+2+4</f>
        <v>66</v>
      </c>
      <c r="G129" s="25">
        <f>IFERROR(IFERROR(VLOOKUP(C129,SINAPI!$A:$D,4,FALSE),IFERROR(VLOOKUP(C129,SETOP!$A:$E,5,FALSE),IFERROR(VLOOKUP(C129,SETOP!$B:$E,4,FALSE),IFERROR(VLOOKUP(C129,SUDECAP!$A:$D,4,FALSE),IFERROR(VLOOKUP(C129,SICRO!$A:$D,4,FALSE),VLOOKUP(C129,CPUS!$B:$H,7,FALSE)))))),0)</f>
        <v>3737.5</v>
      </c>
      <c r="H129" s="25">
        <f t="shared" ref="H129" si="44">TRUNC(F129*G129,2)</f>
        <v>246675</v>
      </c>
      <c r="I129" s="25">
        <f t="shared" ref="I129" si="45">TRUNC(G129*(1+$H$3),2)</f>
        <v>4659.54</v>
      </c>
      <c r="J129" s="25">
        <f t="shared" ref="J129" si="46">TRUNC(I129*F129,2)</f>
        <v>307529.64</v>
      </c>
      <c r="K129" s="26"/>
    </row>
    <row r="130" spans="1:11" x14ac:dyDescent="0.25">
      <c r="A130" s="20" t="s">
        <v>31330</v>
      </c>
      <c r="B130" s="21" t="str">
        <f>IF(IFERROR(VLOOKUP(C130,SINAPI!$A:$D,1,FALSE),"")=C130,"SINAPI",IF(IFERROR(VLOOKUP(C130,SETOP!$A:$E,1,FALSE),"")=C130,"SETOP",IF(IFERROR(VLOOKUP(C130,SUDECAP!$A:$D,1,FALSE),"")=C130,"SUDECAP",IF(IFERROR(VLOOKUP(C130,SICRO!$A:$D,1,FALSE),"")=C130,"SICRO","COMPOSIÇÃO"))))</f>
        <v>SICRO</v>
      </c>
      <c r="C130" s="27">
        <v>2003479</v>
      </c>
      <c r="D130" s="22" t="str">
        <f>IFERROR(IFERROR(VLOOKUP(C130,SINAPI!$A:$D,2,FALSE),IFERROR(VLOOKUP(C130,SETOP!$A:$E,3,FALSE),IFERROR(VLOOKUP(C130,SETOP!$B:$E,2,FALSE),IFERROR(VLOOKUP(C130,SUDECAP!$A:$D,2,FALSE),IFERROR(VLOOKUP(C130,SICRO!$A:$D,2,FALSE),VLOOKUP(C130,CPUS!$B:$H,3,FALSE)))))),"")</f>
        <v>CAIXA COLETORA DE SARJETA - CCS 02 - COM GRELHA DE CONCRETO - TCC 01 - AREIA E BRITA COMERCIAIS</v>
      </c>
      <c r="E130" s="23" t="str">
        <f>IFERROR(IFERROR(VLOOKUP(C130,SINAPI!$A:$D,3,FALSE),IFERROR(VLOOKUP(C130,SETOP!$A:$E,4,FALSE),IFERROR(VLOOKUP(C130,SETOP!$B:$E,3,FALSE),IFERROR(VLOOKUP(C130,SUDECAP!$A:$D,3,FALSE),IFERROR(VLOOKUP(C130,SICRO!$A:$D,3,FALSE),VLOOKUP(C130,CPUS!$B:$H,4,FALSE)))))),"")</f>
        <v>UN</v>
      </c>
      <c r="F130" s="24">
        <v>5</v>
      </c>
      <c r="G130" s="25">
        <f>IFERROR(IFERROR(VLOOKUP(C130,SINAPI!$A:$D,4,FALSE),IFERROR(VLOOKUP(C130,SETOP!$A:$E,5,FALSE),IFERROR(VLOOKUP(C130,SETOP!$B:$E,4,FALSE),IFERROR(VLOOKUP(C130,SUDECAP!$A:$D,4,FALSE),IFERROR(VLOOKUP(C130,SICRO!$A:$D,4,FALSE),VLOOKUP(C130,CPUS!$B:$H,7,FALSE)))))),0)</f>
        <v>3688.21</v>
      </c>
      <c r="H130" s="25">
        <f t="shared" si="41"/>
        <v>18441.05</v>
      </c>
      <c r="I130" s="25">
        <f t="shared" si="42"/>
        <v>4598.09</v>
      </c>
      <c r="J130" s="25">
        <f t="shared" si="43"/>
        <v>22990.45</v>
      </c>
      <c r="K130" s="26"/>
    </row>
    <row r="131" spans="1:11" x14ac:dyDescent="0.25">
      <c r="A131" s="20" t="s">
        <v>31331</v>
      </c>
      <c r="B131" s="21" t="str">
        <f>IF(IFERROR(VLOOKUP(C131,SINAPI!$A:$D,1,FALSE),"")=C131,"SINAPI",IF(IFERROR(VLOOKUP(C131,SETOP!$A:$E,1,FALSE),"")=C131,"SETOP",IF(IFERROR(VLOOKUP(C131,SUDECAP!$A:$D,1,FALSE),"")=C131,"SUDECAP",IF(IFERROR(VLOOKUP(C131,SICRO!$A:$D,1,FALSE),"")=C131,"SICRO","COMPOSIÇÃO"))))</f>
        <v>SICRO</v>
      </c>
      <c r="C131" s="27">
        <v>2003740</v>
      </c>
      <c r="D131" s="22" t="str">
        <f>IFERROR(IFERROR(VLOOKUP(C131,SINAPI!$A:$D,2,FALSE),IFERROR(VLOOKUP(C131,SETOP!$A:$E,3,FALSE),IFERROR(VLOOKUP(C131,SETOP!$B:$E,2,FALSE),IFERROR(VLOOKUP(C131,SUDECAP!$A:$D,2,FALSE),IFERROR(VLOOKUP(C131,SICRO!$A:$D,2,FALSE),VLOOKUP(C131,CPUS!$B:$H,3,FALSE)))))),"")</f>
        <v>CAIXA COLETORA DE TALVEGUE - CCT 07 - AREIA E BRITA COMERCIAIS</v>
      </c>
      <c r="E131" s="23" t="str">
        <f>IFERROR(IFERROR(VLOOKUP(C131,SINAPI!$A:$D,3,FALSE),IFERROR(VLOOKUP(C131,SETOP!$A:$E,4,FALSE),IFERROR(VLOOKUP(C131,SETOP!$B:$E,3,FALSE),IFERROR(VLOOKUP(C131,SUDECAP!$A:$D,3,FALSE),IFERROR(VLOOKUP(C131,SICRO!$A:$D,3,FALSE),VLOOKUP(C131,CPUS!$B:$H,4,FALSE)))))),"")</f>
        <v>UN</v>
      </c>
      <c r="F131" s="24">
        <v>1</v>
      </c>
      <c r="G131" s="25">
        <f>IFERROR(IFERROR(VLOOKUP(C131,SINAPI!$A:$D,4,FALSE),IFERROR(VLOOKUP(C131,SETOP!$A:$E,5,FALSE),IFERROR(VLOOKUP(C131,SETOP!$B:$E,4,FALSE),IFERROR(VLOOKUP(C131,SUDECAP!$A:$D,4,FALSE),IFERROR(VLOOKUP(C131,SICRO!$A:$D,4,FALSE),VLOOKUP(C131,CPUS!$B:$H,7,FALSE)))))),0)</f>
        <v>4473.3100000000004</v>
      </c>
      <c r="H131" s="25">
        <f t="shared" si="41"/>
        <v>4473.3100000000004</v>
      </c>
      <c r="I131" s="25">
        <f t="shared" si="42"/>
        <v>5576.87</v>
      </c>
      <c r="J131" s="25">
        <f t="shared" si="43"/>
        <v>5576.87</v>
      </c>
      <c r="K131" s="26"/>
    </row>
    <row r="132" spans="1:11" ht="30" x14ac:dyDescent="0.25">
      <c r="A132" s="20" t="s">
        <v>31332</v>
      </c>
      <c r="B132" s="21" t="str">
        <f>IF(IFERROR(VLOOKUP(C132,SINAPI!$A:$D,1,FALSE),"")=C132,"SINAPI",IF(IFERROR(VLOOKUP(C132,SETOP!$A:$E,1,FALSE),"")=C132,"SETOP",IF(IFERROR(VLOOKUP(C132,SUDECAP!$A:$D,1,FALSE),"")=C132,"SUDECAP",IF(IFERROR(VLOOKUP(C132,SICRO!$A:$D,1,FALSE),"")=C132,"SICRO","COMPOSIÇÃO"))))</f>
        <v>SETOP</v>
      </c>
      <c r="C132" s="27" t="s">
        <v>4201</v>
      </c>
      <c r="D132" s="22" t="str">
        <f>IFERROR(IFERROR(VLOOKUP(C132,SINAPI!$A:$D,2,FALSE),IFERROR(VLOOKUP(C132,SETOP!$A:$E,3,FALSE),IFERROR(VLOOKUP(C132,SETOP!$B:$E,2,FALSE),IFERROR(VLOOKUP(C132,SUDECAP!$A:$D,2,FALSE),IFERROR(VLOOKUP(C132,SICRO!$A:$D,2,FALSE),VLOOKUP(C132,CPUS!$B:$H,3,FALSE)))))),"")</f>
        <v>ESCAVAÇÃO MECÂNICA EM MATERIAL DE 1ª CATEGORIA, INCLUSIVE CARGA EM CAMINHÃO, EXCLUSIVE TRANSPORTE E DESCARGA</v>
      </c>
      <c r="E132" s="23" t="str">
        <f>IFERROR(IFERROR(VLOOKUP(C132,SINAPI!$A:$D,3,FALSE),IFERROR(VLOOKUP(C132,SETOP!$A:$E,4,FALSE),IFERROR(VLOOKUP(C132,SETOP!$B:$E,3,FALSE),IFERROR(VLOOKUP(C132,SUDECAP!$A:$D,3,FALSE),IFERROR(VLOOKUP(C132,SICRO!$A:$D,3,FALSE),VLOOKUP(C132,CPUS!$B:$H,4,FALSE)))))),"")</f>
        <v>M3</v>
      </c>
      <c r="F132" s="24">
        <f>204.96+207.17</f>
        <v>412.13</v>
      </c>
      <c r="G132" s="25">
        <f>IFERROR(IFERROR(VLOOKUP(C132,SINAPI!$A:$D,4,FALSE),IFERROR(VLOOKUP(C132,SETOP!$A:$E,5,FALSE),IFERROR(VLOOKUP(C132,SETOP!$B:$E,4,FALSE),IFERROR(VLOOKUP(C132,SUDECAP!$A:$D,4,FALSE),IFERROR(VLOOKUP(C132,SICRO!$A:$D,4,FALSE),VLOOKUP(C132,CPUS!$B:$H,7,FALSE)))))),0)</f>
        <v>7.32</v>
      </c>
      <c r="H132" s="25">
        <f t="shared" ref="H132" si="47">TRUNC(F132*G132,2)</f>
        <v>3016.79</v>
      </c>
      <c r="I132" s="25">
        <f t="shared" ref="I132" si="48">TRUNC(G132*(1+$H$3),2)</f>
        <v>9.1199999999999992</v>
      </c>
      <c r="J132" s="25">
        <f t="shared" ref="J132" si="49">TRUNC(I132*F132,2)</f>
        <v>3758.62</v>
      </c>
      <c r="K132" s="26"/>
    </row>
    <row r="133" spans="1:11" x14ac:dyDescent="0.25">
      <c r="A133" s="20" t="s">
        <v>31333</v>
      </c>
      <c r="B133" s="21" t="str">
        <f>IF(IFERROR(VLOOKUP(C133,SINAPI!$A:$D,1,FALSE),"")=C133,"SINAPI",IF(IFERROR(VLOOKUP(C133,SETOP!$A:$E,1,FALSE),"")=C133,"SETOP",IF(IFERROR(VLOOKUP(C133,SUDECAP!$A:$D,1,FALSE),"")=C133,"SUDECAP",IF(IFERROR(VLOOKUP(C133,SICRO!$A:$D,1,FALSE),"")=C133,"SICRO","COMPOSIÇÃO"))))</f>
        <v>SETOP</v>
      </c>
      <c r="C133" s="27" t="s">
        <v>4216</v>
      </c>
      <c r="D133" s="22" t="str">
        <f>IFERROR(IFERROR(VLOOKUP(C133,SINAPI!$A:$D,2,FALSE),IFERROR(VLOOKUP(C133,SETOP!$A:$E,3,FALSE),IFERROR(VLOOKUP(C133,SETOP!$B:$E,2,FALSE),IFERROR(VLOOKUP(C133,SUDECAP!$A:$D,2,FALSE),IFERROR(VLOOKUP(C133,SICRO!$A:$D,2,FALSE),VLOOKUP(C133,CPUS!$B:$H,3,FALSE)))))),"")</f>
        <v>APILOAMENTO MECANIZADO EM FUNDO DE VALA COM PLACA VIBRATÓRIA, EXCLUSIVE ESCAVAÇÃO</v>
      </c>
      <c r="E133" s="23" t="str">
        <f>IFERROR(IFERROR(VLOOKUP(C133,SINAPI!$A:$D,3,FALSE),IFERROR(VLOOKUP(C133,SETOP!$A:$E,4,FALSE),IFERROR(VLOOKUP(C133,SETOP!$B:$E,3,FALSE),IFERROR(VLOOKUP(C133,SUDECAP!$A:$D,3,FALSE),IFERROR(VLOOKUP(C133,SICRO!$A:$D,3,FALSE),VLOOKUP(C133,CPUS!$B:$H,4,FALSE)))))),"")</f>
        <v>M2</v>
      </c>
      <c r="F133" s="24">
        <f>73.2+79.68+14.4</f>
        <v>167.28</v>
      </c>
      <c r="G133" s="25">
        <f>IFERROR(IFERROR(VLOOKUP(C133,SINAPI!$A:$D,4,FALSE),IFERROR(VLOOKUP(C133,SETOP!$A:$E,5,FALSE),IFERROR(VLOOKUP(C133,SETOP!$B:$E,4,FALSE),IFERROR(VLOOKUP(C133,SUDECAP!$A:$D,4,FALSE),IFERROR(VLOOKUP(C133,SICRO!$A:$D,4,FALSE),VLOOKUP(C133,CPUS!$B:$H,7,FALSE)))))),0)</f>
        <v>13.18</v>
      </c>
      <c r="H133" s="25">
        <f t="shared" ref="H133:H134" si="50">TRUNC(F133*G133,2)</f>
        <v>2204.75</v>
      </c>
      <c r="I133" s="25">
        <f t="shared" ref="I133:I134" si="51">TRUNC(G133*(1+$H$3),2)</f>
        <v>16.43</v>
      </c>
      <c r="J133" s="25">
        <f t="shared" ref="J133:J134" si="52">TRUNC(I133*F133,2)</f>
        <v>2748.41</v>
      </c>
      <c r="K133" s="26"/>
    </row>
    <row r="134" spans="1:11" ht="30" x14ac:dyDescent="0.25">
      <c r="A134" s="20" t="s">
        <v>42374</v>
      </c>
      <c r="B134" s="21" t="str">
        <f>IF(IFERROR(VLOOKUP(C134,SINAPI!$A:$D,1,FALSE),"")=C134,"SINAPI",IF(IFERROR(VLOOKUP(C134,SETOP!$A:$E,1,FALSE),"")=C134,"SETOP",IF(IFERROR(VLOOKUP(C134,SUDECAP!$A:$D,1,FALSE),"")=C134,"SUDECAP",IF(IFERROR(VLOOKUP(C134,SICRO!$A:$D,1,FALSE),"")=C134,"SICRO","COMPOSIÇÃO"))))</f>
        <v>SETOP</v>
      </c>
      <c r="C134" s="27" t="s">
        <v>4222</v>
      </c>
      <c r="D134" s="22" t="str">
        <f>IFERROR(IFERROR(VLOOKUP(C134,SINAPI!$A:$D,2,FALSE),IFERROR(VLOOKUP(C134,SETOP!$A:$E,3,FALSE),IFERROR(VLOOKUP(C134,SETOP!$B:$E,2,FALSE),IFERROR(VLOOKUP(C134,SUDECAP!$A:$D,2,FALSE),IFERROR(VLOOKUP(C134,SICRO!$A:$D,2,FALSE),VLOOKUP(C134,CPUS!$B:$H,3,FALSE)))))),"")</f>
        <v>REATERRO MANUAL DE VALA, INCLUSIVE ESPALHAMENTO E COMPACTAÇÃO MECANIZADA COM PLACA VIBRATÓRIA</v>
      </c>
      <c r="E134" s="23" t="str">
        <f>IFERROR(IFERROR(VLOOKUP(C134,SINAPI!$A:$D,3,FALSE),IFERROR(VLOOKUP(C134,SETOP!$A:$E,4,FALSE),IFERROR(VLOOKUP(C134,SETOP!$B:$E,3,FALSE),IFERROR(VLOOKUP(C134,SUDECAP!$A:$D,3,FALSE),IFERROR(VLOOKUP(C134,SICRO!$A:$D,3,FALSE),VLOOKUP(C134,CPUS!$B:$H,4,FALSE)))))),"")</f>
        <v>M3</v>
      </c>
      <c r="F134" s="24">
        <f>37.21+34.03+105.41+121.91+6.15+22.03</f>
        <v>326.74</v>
      </c>
      <c r="G134" s="25">
        <f>IFERROR(IFERROR(VLOOKUP(C134,SINAPI!$A:$D,4,FALSE),IFERROR(VLOOKUP(C134,SETOP!$A:$E,5,FALSE),IFERROR(VLOOKUP(C134,SETOP!$B:$E,4,FALSE),IFERROR(VLOOKUP(C134,SUDECAP!$A:$D,4,FALSE),IFERROR(VLOOKUP(C134,SICRO!$A:$D,4,FALSE),VLOOKUP(C134,CPUS!$B:$H,7,FALSE)))))),0)</f>
        <v>43.39</v>
      </c>
      <c r="H134" s="25">
        <f t="shared" si="50"/>
        <v>14177.24</v>
      </c>
      <c r="I134" s="25">
        <f t="shared" si="51"/>
        <v>54.09</v>
      </c>
      <c r="J134" s="25">
        <f t="shared" si="52"/>
        <v>17673.36</v>
      </c>
      <c r="K134" s="26"/>
    </row>
    <row r="135" spans="1:11" x14ac:dyDescent="0.25">
      <c r="A135" s="51">
        <v>7</v>
      </c>
      <c r="B135" s="52"/>
      <c r="C135" s="51"/>
      <c r="D135" s="53" t="s">
        <v>30453</v>
      </c>
      <c r="E135" s="52"/>
      <c r="F135" s="54"/>
      <c r="G135" s="52"/>
      <c r="H135" s="54"/>
      <c r="I135" s="52"/>
      <c r="J135" s="55">
        <f>J136+J142</f>
        <v>1178689.42</v>
      </c>
      <c r="K135" s="26"/>
    </row>
    <row r="136" spans="1:11" x14ac:dyDescent="0.25">
      <c r="A136" s="16" t="s">
        <v>30787</v>
      </c>
      <c r="B136" s="107"/>
      <c r="C136" s="16"/>
      <c r="D136" s="108" t="s">
        <v>30454</v>
      </c>
      <c r="E136" s="107"/>
      <c r="F136" s="18"/>
      <c r="G136" s="107"/>
      <c r="H136" s="18"/>
      <c r="I136" s="107"/>
      <c r="J136" s="109">
        <f>SUM(J137:J141)</f>
        <v>714162.02</v>
      </c>
      <c r="K136" s="26"/>
    </row>
    <row r="137" spans="1:11" ht="30" x14ac:dyDescent="0.25">
      <c r="A137" s="20" t="s">
        <v>31334</v>
      </c>
      <c r="B137" s="21" t="str">
        <f>IF(IFERROR(VLOOKUP(C137,SINAPI!$A:$D,1,FALSE),"")=C137,"SINAPI",IF(IFERROR(VLOOKUP(C137,SETOP!$A:$E,1,FALSE),"")=C137,"SETOP",IF(IFERROR(VLOOKUP(C137,SUDECAP!$A:$D,1,FALSE),"")=C137,"SUDECAP",IF(IFERROR(VLOOKUP(C137,SICRO!$A:$D,1,FALSE),"")=C137,"SICRO","COMPOSIÇÃO"))))</f>
        <v>SICRO</v>
      </c>
      <c r="C137" s="27">
        <v>5213358</v>
      </c>
      <c r="D137" s="22" t="str">
        <f>IFERROR(IFERROR(VLOOKUP(C137,SINAPI!$A:$D,2,FALSE),IFERROR(VLOOKUP(C137,SETOP!$A:$E,3,FALSE),IFERROR(VLOOKUP(C137,SETOP!$B:$E,2,FALSE),IFERROR(VLOOKUP(C137,SUDECAP!$A:$D,2,FALSE),IFERROR(VLOOKUP(C137,SICRO!$A:$D,2,FALSE),VLOOKUP(C137,CPUS!$B:$H,3,FALSE)))))),"")</f>
        <v>LAMINADO ELASTOPLÁSTICO PARA SINALIZAÇÃO HORIZONTAL - ESPESSURA DE 1,5 MM - FORNECIMENTO E IMPLANTAÇÃO</v>
      </c>
      <c r="E137" s="23" t="str">
        <f>IFERROR(IFERROR(VLOOKUP(C137,SINAPI!$A:$D,3,FALSE),IFERROR(VLOOKUP(C137,SETOP!$A:$E,4,FALSE),IFERROR(VLOOKUP(C137,SETOP!$B:$E,3,FALSE),IFERROR(VLOOKUP(C137,SUDECAP!$A:$D,3,FALSE),IFERROR(VLOOKUP(C137,SICRO!$A:$D,3,FALSE),VLOOKUP(C137,CPUS!$B:$H,4,FALSE)))))),"")</f>
        <v>M²</v>
      </c>
      <c r="F137" s="24">
        <v>1310.95</v>
      </c>
      <c r="G137" s="25">
        <f>IFERROR(IFERROR(VLOOKUP(C137,SINAPI!$A:$D,4,FALSE),IFERROR(VLOOKUP(C137,SETOP!$A:$E,5,FALSE),IFERROR(VLOOKUP(C137,SETOP!$B:$E,4,FALSE),IFERROR(VLOOKUP(C137,SUDECAP!$A:$D,4,FALSE),IFERROR(VLOOKUP(C137,SICRO!$A:$D,4,FALSE),VLOOKUP(C137,CPUS!$B:$H,7,FALSE)))))),0)</f>
        <v>222.98</v>
      </c>
      <c r="H137" s="25">
        <f t="shared" ref="H137" si="53">TRUNC(F137*G137,2)</f>
        <v>292315.63</v>
      </c>
      <c r="I137" s="25">
        <f t="shared" ref="I137" si="54">TRUNC(G137*(1+$H$3),2)</f>
        <v>277.98</v>
      </c>
      <c r="J137" s="25">
        <f t="shared" ref="J137" si="55">TRUNC(I137*F137,2)</f>
        <v>364417.88</v>
      </c>
      <c r="K137" s="26"/>
    </row>
    <row r="138" spans="1:11" x14ac:dyDescent="0.25">
      <c r="A138" s="20" t="s">
        <v>31335</v>
      </c>
      <c r="B138" s="21" t="str">
        <f>IF(IFERROR(VLOOKUP(C138,SINAPI!$A:$D,1,FALSE),"")=C138,"SINAPI",IF(IFERROR(VLOOKUP(C138,SETOP!$A:$E,1,FALSE),"")=C138,"SETOP",IF(IFERROR(VLOOKUP(C138,SUDECAP!$A:$D,1,FALSE),"")=C138,"SUDECAP",IF(IFERROR(VLOOKUP(C138,SICRO!$A:$D,1,FALSE),"")=C138,"SICRO","COMPOSIÇÃO"))))</f>
        <v>SICRO</v>
      </c>
      <c r="C138" s="27">
        <v>5213401</v>
      </c>
      <c r="D138" s="22" t="str">
        <f>IFERROR(IFERROR(VLOOKUP(C138,SINAPI!$A:$D,2,FALSE),IFERROR(VLOOKUP(C138,SETOP!$A:$E,3,FALSE),IFERROR(VLOOKUP(C138,SETOP!$B:$E,2,FALSE),IFERROR(VLOOKUP(C138,SUDECAP!$A:$D,2,FALSE),IFERROR(VLOOKUP(C138,SICRO!$A:$D,2,FALSE),VLOOKUP(C138,CPUS!$B:$H,3,FALSE)))))),"")</f>
        <v>PINTURA DE FAIXA COM TINTA ACRÍLICA - ESPESSURA DE 0,6 MM</v>
      </c>
      <c r="E138" s="23" t="str">
        <f>IFERROR(IFERROR(VLOOKUP(C138,SINAPI!$A:$D,3,FALSE),IFERROR(VLOOKUP(C138,SETOP!$A:$E,4,FALSE),IFERROR(VLOOKUP(C138,SETOP!$B:$E,3,FALSE),IFERROR(VLOOKUP(C138,SUDECAP!$A:$D,3,FALSE),IFERROR(VLOOKUP(C138,SICRO!$A:$D,3,FALSE),VLOOKUP(C138,CPUS!$B:$H,4,FALSE)))))),"")</f>
        <v>M²</v>
      </c>
      <c r="F138" s="24">
        <f>ROUND(11370*0.1,2)+157</f>
        <v>1294</v>
      </c>
      <c r="G138" s="25">
        <f>IFERROR(IFERROR(VLOOKUP(C138,SINAPI!$A:$D,4,FALSE),IFERROR(VLOOKUP(C138,SETOP!$A:$E,5,FALSE),IFERROR(VLOOKUP(C138,SETOP!$B:$E,4,FALSE),IFERROR(VLOOKUP(C138,SUDECAP!$A:$D,4,FALSE),IFERROR(VLOOKUP(C138,SICRO!$A:$D,4,FALSE),VLOOKUP(C138,CPUS!$B:$H,7,FALSE)))))),0)</f>
        <v>32.56</v>
      </c>
      <c r="H138" s="25">
        <f t="shared" ref="H138:H144" si="56">TRUNC(F138*G138,2)</f>
        <v>42132.639999999999</v>
      </c>
      <c r="I138" s="25">
        <f t="shared" ref="I138:I144" si="57">TRUNC(G138*(1+$H$3),2)</f>
        <v>40.590000000000003</v>
      </c>
      <c r="J138" s="25">
        <f t="shared" ref="J138:J144" si="58">TRUNC(I138*F138,2)</f>
        <v>52523.46</v>
      </c>
      <c r="K138" s="26"/>
    </row>
    <row r="139" spans="1:11" ht="30" x14ac:dyDescent="0.25">
      <c r="A139" s="20" t="s">
        <v>31336</v>
      </c>
      <c r="B139" s="21" t="str">
        <f>IF(IFERROR(VLOOKUP(C139,SINAPI!$A:$D,1,FALSE),"")=C139,"SINAPI",IF(IFERROR(VLOOKUP(C139,SETOP!$A:$E,1,FALSE),"")=C139,"SETOP",IF(IFERROR(VLOOKUP(C139,SUDECAP!$A:$D,1,FALSE),"")=C139,"SUDECAP",IF(IFERROR(VLOOKUP(C139,SICRO!$A:$D,1,FALSE),"")=C139,"SICRO","COMPOSIÇÃO"))))</f>
        <v>COMPOSIÇÃO</v>
      </c>
      <c r="C139" s="27" t="s">
        <v>30455</v>
      </c>
      <c r="D139" s="22" t="str">
        <f>IFERROR(IFERROR(VLOOKUP(C139,SINAPI!$A:$D,2,FALSE),IFERROR(VLOOKUP(C139,SETOP!$A:$E,3,FALSE),IFERROR(VLOOKUP(C139,SETOP!$B:$E,2,FALSE),IFERROR(VLOOKUP(C139,SUDECAP!$A:$D,2,FALSE),IFERROR(VLOOKUP(C139,SICRO!$A:$D,2,FALSE),VLOOKUP(C139,CPUS!$B:$H,3,FALSE)))))),"")</f>
        <v>TRAVESSIA ELEVADA DE PEDESTRES COM USO DE PMF (EXECUÇÃO, INCLUINDO FORNECIMENTO E TRANSPORTE DE TODOS OS MATERIAIS</v>
      </c>
      <c r="E139" s="23" t="str">
        <f>IFERROR(IFERROR(VLOOKUP(C139,SINAPI!$A:$D,3,FALSE),IFERROR(VLOOKUP(C139,SETOP!$A:$E,4,FALSE),IFERROR(VLOOKUP(C139,SETOP!$B:$E,3,FALSE),IFERROR(VLOOKUP(C139,SUDECAP!$A:$D,3,FALSE),IFERROR(VLOOKUP(C139,SICRO!$A:$D,3,FALSE),VLOOKUP(C139,CPUS!$B:$H,4,FALSE)))))),"")</f>
        <v>M2</v>
      </c>
      <c r="F139" s="24">
        <v>16.88</v>
      </c>
      <c r="G139" s="25">
        <f>IFERROR(IFERROR(VLOOKUP(C139,SINAPI!$A:$D,4,FALSE),IFERROR(VLOOKUP(C139,SETOP!$A:$E,5,FALSE),IFERROR(VLOOKUP(C139,SETOP!$B:$E,4,FALSE),IFERROR(VLOOKUP(C139,SUDECAP!$A:$D,4,FALSE),IFERROR(VLOOKUP(C139,SICRO!$A:$D,4,FALSE),VLOOKUP(C139,CPUS!$B:$H,7,FALSE)))))),0)</f>
        <v>120.01</v>
      </c>
      <c r="H139" s="25">
        <f t="shared" si="56"/>
        <v>2025.76</v>
      </c>
      <c r="I139" s="25">
        <f t="shared" si="57"/>
        <v>149.61000000000001</v>
      </c>
      <c r="J139" s="25">
        <f t="shared" si="58"/>
        <v>2525.41</v>
      </c>
      <c r="K139" s="26"/>
    </row>
    <row r="140" spans="1:11" x14ac:dyDescent="0.25">
      <c r="A140" s="20" t="s">
        <v>31337</v>
      </c>
      <c r="B140" s="21" t="str">
        <f>IF(IFERROR(VLOOKUP(C140,SINAPI!$A:$D,1,FALSE),"")=C140,"SINAPI",IF(IFERROR(VLOOKUP(C140,SETOP!$A:$E,1,FALSE),"")=C140,"SETOP",IF(IFERROR(VLOOKUP(C140,SUDECAP!$A:$D,1,FALSE),"")=C140,"SUDECAP",IF(IFERROR(VLOOKUP(C140,SICRO!$A:$D,1,FALSE),"")=C140,"SICRO","COMPOSIÇÃO"))))</f>
        <v>SINAPI</v>
      </c>
      <c r="C140" s="27">
        <v>104658</v>
      </c>
      <c r="D140" s="22" t="str">
        <f>IFERROR(IFERROR(VLOOKUP(C140,SINAPI!$A:$D,2,FALSE),IFERROR(VLOOKUP(C140,SETOP!$A:$E,3,FALSE),IFERROR(VLOOKUP(C140,SETOP!$B:$E,2,FALSE),IFERROR(VLOOKUP(C140,SUDECAP!$A:$D,2,FALSE),IFERROR(VLOOKUP(C140,SICRO!$A:$D,2,FALSE),VLOOKUP(C140,CPUS!$B:$H,3,FALSE)))))),"")</f>
        <v>PISO PODOTÁTIL DE ALERTA OU DIRECIONAL, DE CONCRETO, ASSENTADO SOBRE ARGAMASSA. AF_03/2024</v>
      </c>
      <c r="E140" s="23" t="str">
        <f>IFERROR(IFERROR(VLOOKUP(C140,SINAPI!$A:$D,3,FALSE),IFERROR(VLOOKUP(C140,SETOP!$A:$E,4,FALSE),IFERROR(VLOOKUP(C140,SETOP!$B:$E,3,FALSE),IFERROR(VLOOKUP(C140,SUDECAP!$A:$D,3,FALSE),IFERROR(VLOOKUP(C140,SICRO!$A:$D,3,FALSE),VLOOKUP(C140,CPUS!$B:$H,4,FALSE)))))),"")</f>
        <v>M2</v>
      </c>
      <c r="F140" s="24">
        <f>0.4*0.4*34</f>
        <v>5.4400000000000013</v>
      </c>
      <c r="G140" s="25">
        <f>IFERROR(IFERROR(VLOOKUP(C140,SINAPI!$A:$D,4,FALSE),IFERROR(VLOOKUP(C140,SETOP!$A:$E,5,FALSE),IFERROR(VLOOKUP(C140,SETOP!$B:$E,4,FALSE),IFERROR(VLOOKUP(C140,SUDECAP!$A:$D,4,FALSE),IFERROR(VLOOKUP(C140,SICRO!$A:$D,4,FALSE),VLOOKUP(C140,CPUS!$B:$H,7,FALSE)))))),0)</f>
        <v>147.1</v>
      </c>
      <c r="H140" s="25">
        <f t="shared" si="56"/>
        <v>800.22</v>
      </c>
      <c r="I140" s="25">
        <f t="shared" si="57"/>
        <v>183.38</v>
      </c>
      <c r="J140" s="25">
        <f t="shared" si="58"/>
        <v>997.58</v>
      </c>
      <c r="K140" s="26"/>
    </row>
    <row r="141" spans="1:11" x14ac:dyDescent="0.25">
      <c r="A141" s="20" t="s">
        <v>31338</v>
      </c>
      <c r="B141" s="21" t="str">
        <f>IF(IFERROR(VLOOKUP(C141,SINAPI!$A:$D,1,FALSE),"")=C141,"SINAPI",IF(IFERROR(VLOOKUP(C141,SETOP!$A:$E,1,FALSE),"")=C141,"SETOP",IF(IFERROR(VLOOKUP(C141,SUDECAP!$A:$D,1,FALSE),"")=C141,"SUDECAP",IF(IFERROR(VLOOKUP(C141,SICRO!$A:$D,1,FALSE),"")=C141,"SICRO","COMPOSIÇÃO"))))</f>
        <v>SICRO</v>
      </c>
      <c r="C141" s="27">
        <v>5219605</v>
      </c>
      <c r="D141" s="22" t="str">
        <f>IFERROR(IFERROR(VLOOKUP(C141,SINAPI!$A:$D,2,FALSE),IFERROR(VLOOKUP(C141,SETOP!$A:$E,3,FALSE),IFERROR(VLOOKUP(C141,SETOP!$B:$E,2,FALSE),IFERROR(VLOOKUP(C141,SUDECAP!$A:$D,2,FALSE),IFERROR(VLOOKUP(C141,SICRO!$A:$D,2,FALSE),VLOOKUP(C141,CPUS!$B:$H,3,FALSE)))))),"")</f>
        <v>TACHA REFLETIVA EM PLÁSTICO INJETADO - BIDIRECIONAL TIPO I - FORNECIMENTO E COLOCAÇÃO</v>
      </c>
      <c r="E141" s="23" t="str">
        <f>IFERROR(IFERROR(VLOOKUP(C141,SINAPI!$A:$D,3,FALSE),IFERROR(VLOOKUP(C141,SETOP!$A:$E,4,FALSE),IFERROR(VLOOKUP(C141,SETOP!$B:$E,3,FALSE),IFERROR(VLOOKUP(C141,SUDECAP!$A:$D,3,FALSE),IFERROR(VLOOKUP(C141,SICRO!$A:$D,3,FALSE),VLOOKUP(C141,CPUS!$B:$H,4,FALSE)))))),"")</f>
        <v>UN</v>
      </c>
      <c r="F141" s="24">
        <v>7359</v>
      </c>
      <c r="G141" s="25">
        <f>IFERROR(IFERROR(VLOOKUP(C141,SINAPI!$A:$D,4,FALSE),IFERROR(VLOOKUP(C141,SETOP!$A:$E,5,FALSE),IFERROR(VLOOKUP(C141,SETOP!$B:$E,4,FALSE),IFERROR(VLOOKUP(C141,SUDECAP!$A:$D,4,FALSE),IFERROR(VLOOKUP(C141,SICRO!$A:$D,4,FALSE),VLOOKUP(C141,CPUS!$B:$H,7,FALSE)))))),0)</f>
        <v>32.020000000000003</v>
      </c>
      <c r="H141" s="25">
        <f t="shared" si="56"/>
        <v>235635.18</v>
      </c>
      <c r="I141" s="25">
        <f t="shared" si="57"/>
        <v>39.909999999999997</v>
      </c>
      <c r="J141" s="25">
        <f t="shared" si="58"/>
        <v>293697.69</v>
      </c>
      <c r="K141" s="26"/>
    </row>
    <row r="142" spans="1:11" x14ac:dyDescent="0.25">
      <c r="A142" s="16" t="s">
        <v>30788</v>
      </c>
      <c r="B142" s="107"/>
      <c r="C142" s="16"/>
      <c r="D142" s="108" t="s">
        <v>30457</v>
      </c>
      <c r="E142" s="107"/>
      <c r="F142" s="18"/>
      <c r="G142" s="107"/>
      <c r="H142" s="18"/>
      <c r="I142" s="107"/>
      <c r="J142" s="109">
        <f>SUM(J143:J144)</f>
        <v>464527.39999999997</v>
      </c>
      <c r="K142" s="26"/>
    </row>
    <row r="143" spans="1:11" x14ac:dyDescent="0.25">
      <c r="A143" s="20" t="s">
        <v>31339</v>
      </c>
      <c r="B143" s="21" t="str">
        <f>IF(IFERROR(VLOOKUP(C143,SINAPI!$A:$D,1,FALSE),"")=C143,"SINAPI",IF(IFERROR(VLOOKUP(C143,SETOP!$A:$E,1,FALSE),"")=C143,"SETOP",IF(IFERROR(VLOOKUP(C143,SUDECAP!$A:$D,1,FALSE),"")=C143,"SUDECAP",IF(IFERROR(VLOOKUP(C143,SICRO!$A:$D,1,FALSE),"")=C143,"SICRO","COMPOSIÇÃO"))))</f>
        <v>SICRO</v>
      </c>
      <c r="C143" s="27">
        <v>5213572</v>
      </c>
      <c r="D143" s="22" t="str">
        <f>IFERROR(IFERROR(VLOOKUP(C143,SINAPI!$A:$D,2,FALSE),IFERROR(VLOOKUP(C143,SETOP!$A:$E,3,FALSE),IFERROR(VLOOKUP(C143,SETOP!$B:$E,2,FALSE),IFERROR(VLOOKUP(C143,SUDECAP!$A:$D,2,FALSE),IFERROR(VLOOKUP(C143,SICRO!$A:$D,2,FALSE),VLOOKUP(C143,CPUS!$B:$H,3,FALSE)))))),"")</f>
        <v>PLACA EM AÇO - PELÍCULA III + III - FORNECIMENTO E IMPLANTAÇÃO</v>
      </c>
      <c r="E143" s="23" t="str">
        <f>IFERROR(IFERROR(VLOOKUP(C143,SINAPI!$A:$D,3,FALSE),IFERROR(VLOOKUP(C143,SETOP!$A:$E,4,FALSE),IFERROR(VLOOKUP(C143,SETOP!$B:$E,3,FALSE),IFERROR(VLOOKUP(C143,SUDECAP!$A:$D,3,FALSE),IFERROR(VLOOKUP(C143,SICRO!$A:$D,3,FALSE),VLOOKUP(C143,CPUS!$B:$H,4,FALSE)))))),"")</f>
        <v>M²</v>
      </c>
      <c r="F143" s="24">
        <f>17.22+7.51+22.52+1.66+63.77+422.7+9.18+12.25</f>
        <v>556.80999999999995</v>
      </c>
      <c r="G143" s="25">
        <f>IFERROR(IFERROR(VLOOKUP(C143,SINAPI!$A:$D,4,FALSE),IFERROR(VLOOKUP(C143,SETOP!$A:$E,5,FALSE),IFERROR(VLOOKUP(C143,SETOP!$B:$E,4,FALSE),IFERROR(VLOOKUP(C143,SUDECAP!$A:$D,4,FALSE),IFERROR(VLOOKUP(C143,SICRO!$A:$D,4,FALSE),VLOOKUP(C143,CPUS!$B:$H,7,FALSE)))))),0)</f>
        <v>631.20000000000005</v>
      </c>
      <c r="H143" s="25">
        <f t="shared" si="56"/>
        <v>351458.47</v>
      </c>
      <c r="I143" s="25">
        <f t="shared" si="57"/>
        <v>786.91</v>
      </c>
      <c r="J143" s="25">
        <f t="shared" si="58"/>
        <v>438159.35</v>
      </c>
      <c r="K143" s="26"/>
    </row>
    <row r="144" spans="1:11" ht="30" x14ac:dyDescent="0.25">
      <c r="A144" s="20" t="s">
        <v>31340</v>
      </c>
      <c r="B144" s="21" t="str">
        <f>IF(IFERROR(VLOOKUP(C144,SINAPI!$A:$D,1,FALSE),"")=C144,"SINAPI",IF(IFERROR(VLOOKUP(C144,SETOP!$A:$E,1,FALSE),"")=C144,"SETOP",IF(IFERROR(VLOOKUP(C144,SUDECAP!$A:$D,1,FALSE),"")=C144,"SUDECAP",IF(IFERROR(VLOOKUP(C144,SICRO!$A:$D,1,FALSE),"")=C144,"SICRO","COMPOSIÇÃO"))))</f>
        <v>SICRO</v>
      </c>
      <c r="C144" s="27">
        <v>5216111</v>
      </c>
      <c r="D144" s="22" t="str">
        <f>IFERROR(IFERROR(VLOOKUP(C144,SINAPI!$A:$D,2,FALSE),IFERROR(VLOOKUP(C144,SETOP!$A:$E,3,FALSE),IFERROR(VLOOKUP(C144,SETOP!$B:$E,2,FALSE),IFERROR(VLOOKUP(C144,SUDECAP!$A:$D,2,FALSE),IFERROR(VLOOKUP(C144,SICRO!$A:$D,2,FALSE),VLOOKUP(C144,CPUS!$B:$H,3,FALSE)))))),"")</f>
        <v>SUPORTE PARA PLACA DE SINALIZAÇÃO EM MADEIRA DE LEI TRATADA 8 X 8 CM - FORNECIMENTO E IMPLANTAÇÃO</v>
      </c>
      <c r="E144" s="23" t="str">
        <f>IFERROR(IFERROR(VLOOKUP(C144,SINAPI!$A:$D,3,FALSE),IFERROR(VLOOKUP(C144,SETOP!$A:$E,4,FALSE),IFERROR(VLOOKUP(C144,SETOP!$B:$E,3,FALSE),IFERROR(VLOOKUP(C144,SUDECAP!$A:$D,3,FALSE),IFERROR(VLOOKUP(C144,SICRO!$A:$D,3,FALSE),VLOOKUP(C144,CPUS!$B:$H,4,FALSE)))))),"")</f>
        <v>UN</v>
      </c>
      <c r="F144" s="24">
        <v>185</v>
      </c>
      <c r="G144" s="25">
        <f>IFERROR(IFERROR(VLOOKUP(C144,SINAPI!$A:$D,4,FALSE),IFERROR(VLOOKUP(C144,SETOP!$A:$E,5,FALSE),IFERROR(VLOOKUP(C144,SETOP!$B:$E,4,FALSE),IFERROR(VLOOKUP(C144,SUDECAP!$A:$D,4,FALSE),IFERROR(VLOOKUP(C144,SICRO!$A:$D,4,FALSE),VLOOKUP(C144,CPUS!$B:$H,7,FALSE)))))),0)</f>
        <v>114.33</v>
      </c>
      <c r="H144" s="25">
        <f t="shared" si="56"/>
        <v>21151.05</v>
      </c>
      <c r="I144" s="25">
        <f t="shared" si="57"/>
        <v>142.53</v>
      </c>
      <c r="J144" s="25">
        <f t="shared" si="58"/>
        <v>26368.05</v>
      </c>
      <c r="K144" s="26"/>
    </row>
    <row r="145" spans="1:11" x14ac:dyDescent="0.25">
      <c r="A145" s="51">
        <v>8</v>
      </c>
      <c r="B145" s="52"/>
      <c r="C145" s="51"/>
      <c r="D145" s="53" t="s">
        <v>30458</v>
      </c>
      <c r="E145" s="52"/>
      <c r="F145" s="54"/>
      <c r="G145" s="52"/>
      <c r="H145" s="54"/>
      <c r="I145" s="52"/>
      <c r="J145" s="55">
        <f>SUM(J146:J148)</f>
        <v>1808570.4</v>
      </c>
      <c r="K145" s="26"/>
    </row>
    <row r="146" spans="1:11" ht="30" x14ac:dyDescent="0.25">
      <c r="A146" s="20" t="s">
        <v>30804</v>
      </c>
      <c r="B146" s="21" t="str">
        <f>IF(IFERROR(VLOOKUP(C146,SINAPI!$A:$D,1,FALSE),"")=C146,"SINAPI",IF(IFERROR(VLOOKUP(C146,SETOP!$A:$E,1,FALSE),"")=C146,"SETOP",IF(IFERROR(VLOOKUP(C146,SUDECAP!$A:$D,1,FALSE),"")=C146,"SUDECAP",IF(IFERROR(VLOOKUP(C146,SICRO!$A:$D,1,FALSE),"")=C146,"SICRO","COMPOSIÇÃO"))))</f>
        <v>COMPOSIÇÃO</v>
      </c>
      <c r="C146" s="27" t="s">
        <v>42358</v>
      </c>
      <c r="D146" s="22" t="str">
        <f>IFERROR(IFERROR(VLOOKUP(C146,SINAPI!$A:$D,2,FALSE),IFERROR(VLOOKUP(C146,SETOP!$A:$E,3,FALSE),IFERROR(VLOOKUP(C146,SETOP!$B:$E,2,FALSE),IFERROR(VLOOKUP(C146,SUDECAP!$A:$D,2,FALSE),IFERROR(VLOOKUP(C146,SICRO!$A:$D,2,FALSE),VLOOKUP(C146,CPUS!$B:$H,3,FALSE)))))),"")</f>
        <v>ABRIGO SIMPLES DE PASSAGEIROS PRÉ-MOLDADO (EXECUÇÃO, INCLUINDO O FORNECIMENTO E TRANSPORTE E MONTAGEM)</v>
      </c>
      <c r="E146" s="23" t="str">
        <f>IFERROR(IFERROR(VLOOKUP(C146,SINAPI!$A:$D,3,FALSE),IFERROR(VLOOKUP(C146,SETOP!$A:$E,4,FALSE),IFERROR(VLOOKUP(C146,SETOP!$B:$E,3,FALSE),IFERROR(VLOOKUP(C146,SUDECAP!$A:$D,3,FALSE),IFERROR(VLOOKUP(C146,SICRO!$A:$D,3,FALSE),VLOOKUP(C146,CPUS!$B:$H,4,FALSE)))))),"")</f>
        <v>UND</v>
      </c>
      <c r="F146" s="24">
        <v>32</v>
      </c>
      <c r="G146" s="25">
        <f>IFERROR(IFERROR(VLOOKUP(C146,SINAPI!$A:$D,4,FALSE),IFERROR(VLOOKUP(C146,SETOP!$A:$E,5,FALSE),IFERROR(VLOOKUP(C146,SETOP!$B:$E,4,FALSE),IFERROR(VLOOKUP(C146,SUDECAP!$A:$D,4,FALSE),IFERROR(VLOOKUP(C146,SICRO!$A:$D,4,FALSE),VLOOKUP(C146,CPUS!$B:$H,7,FALSE)))))),0)</f>
        <v>4468.5600000000004</v>
      </c>
      <c r="H146" s="25">
        <f t="shared" ref="H146" si="59">TRUNC(F146*G146,2)</f>
        <v>142993.92000000001</v>
      </c>
      <c r="I146" s="25">
        <f t="shared" ref="I146" si="60">TRUNC(G146*(1+$H$3),2)</f>
        <v>5570.95</v>
      </c>
      <c r="J146" s="25">
        <f t="shared" ref="J146" si="61">TRUNC(I146*F146,2)</f>
        <v>178270.4</v>
      </c>
      <c r="K146" s="26"/>
    </row>
    <row r="147" spans="1:11" ht="30" x14ac:dyDescent="0.25">
      <c r="A147" s="20" t="s">
        <v>30807</v>
      </c>
      <c r="B147" s="21" t="str">
        <f>IF(IFERROR(VLOOKUP(C147,SINAPI!$A:$D,1,FALSE),"")=C147,"SINAPI",IF(IFERROR(VLOOKUP(C147,SETOP!$A:$E,1,FALSE),"")=C147,"SETOP",IF(IFERROR(VLOOKUP(C147,SUDECAP!$A:$D,1,FALSE),"")=C147,"SUDECAP",IF(IFERROR(VLOOKUP(C147,SICRO!$A:$D,1,FALSE),"")=C147,"SICRO","COMPOSIÇÃO"))))</f>
        <v>SICRO</v>
      </c>
      <c r="C147" s="27">
        <v>3713613</v>
      </c>
      <c r="D147" s="212" t="str">
        <f>IFERROR(IFERROR(VLOOKUP(C147,SINAPI!$A:$D,2,FALSE),IFERROR(VLOOKUP(C147,SETOP!$A:$E,3,FALSE),IFERROR(VLOOKUP(C147,SETOP!$B:$E,2,FALSE),IFERROR(VLOOKUP(C147,SUDECAP!$A:$D,2,FALSE),IFERROR(VLOOKUP(C147,SICRO!$A:$D,2,FALSE),VLOOKUP(C147,CPUS!$B:$H,3,FALSE)))))),"")</f>
        <v>CERCA COM 4 FIOS DE ARAME LISO GALVANIZADO E MOURÃO DE MADEIRA A CADA 2,5 M E ESTICADOR A CADA 50 M</v>
      </c>
      <c r="E147" s="23" t="str">
        <f>IFERROR(IFERROR(VLOOKUP(C147,SINAPI!$A:$D,3,FALSE),IFERROR(VLOOKUP(C147,SETOP!$A:$E,4,FALSE),IFERROR(VLOOKUP(C147,SETOP!$B:$E,3,FALSE),IFERROR(VLOOKUP(C147,SUDECAP!$A:$D,3,FALSE),IFERROR(VLOOKUP(C147,SICRO!$A:$D,3,FALSE),VLOOKUP(C147,CPUS!$B:$H,4,FALSE)))))),"")</f>
        <v>M</v>
      </c>
      <c r="F147" s="24">
        <v>65000</v>
      </c>
      <c r="G147" s="25">
        <f>IFERROR(IFERROR(VLOOKUP(C147,SINAPI!$A:$D,4,FALSE),IFERROR(VLOOKUP(C147,SETOP!$A:$E,5,FALSE),IFERROR(VLOOKUP(C147,SETOP!$B:$E,4,FALSE),IFERROR(VLOOKUP(C147,SUDECAP!$A:$D,4,FALSE),IFERROR(VLOOKUP(C147,SICRO!$A:$D,4,FALSE),VLOOKUP(C147,CPUS!$B:$H,7,FALSE)))))),0)</f>
        <v>19.46</v>
      </c>
      <c r="H147" s="25">
        <f t="shared" ref="H147:H148" si="62">TRUNC(F147*G147,2)</f>
        <v>1264900</v>
      </c>
      <c r="I147" s="25">
        <f t="shared" ref="I147:I148" si="63">TRUNC(G147*(1+$H$3),2)</f>
        <v>24.26</v>
      </c>
      <c r="J147" s="25">
        <f t="shared" ref="J147:J148" si="64">TRUNC(I147*F147,2)</f>
        <v>1576900</v>
      </c>
      <c r="K147" s="26"/>
    </row>
    <row r="148" spans="1:11" x14ac:dyDescent="0.25">
      <c r="A148" s="20" t="s">
        <v>31341</v>
      </c>
      <c r="B148" s="21" t="str">
        <f>IF(IFERROR(VLOOKUP(C148,SINAPI!$A:$D,1,FALSE),"")=C148,"SINAPI",IF(IFERROR(VLOOKUP(C148,SETOP!$A:$E,1,FALSE),"")=C148,"SETOP",IF(IFERROR(VLOOKUP(C148,SUDECAP!$A:$D,1,FALSE),"")=C148,"SUDECAP",IF(IFERROR(VLOOKUP(C148,SICRO!$A:$D,1,FALSE),"")=C148,"SICRO","COMPOSIÇÃO"))))</f>
        <v>SICRO</v>
      </c>
      <c r="C148" s="27">
        <v>1600966</v>
      </c>
      <c r="D148" s="212" t="str">
        <f>IFERROR(IFERROR(VLOOKUP(C148,SINAPI!$A:$D,2,FALSE),IFERROR(VLOOKUP(C148,SETOP!$A:$E,3,FALSE),IFERROR(VLOOKUP(C148,SETOP!$B:$E,2,FALSE),IFERROR(VLOOKUP(C148,SUDECAP!$A:$D,2,FALSE),IFERROR(VLOOKUP(C148,SICRO!$A:$D,2,FALSE),VLOOKUP(C148,CPUS!$B:$H,3,FALSE)))))),"")</f>
        <v>REMOÇÃO DE CERCA COM MOURÕES DE CONCRETO</v>
      </c>
      <c r="E148" s="23" t="str">
        <f>IFERROR(IFERROR(VLOOKUP(C148,SINAPI!$A:$D,3,FALSE),IFERROR(VLOOKUP(C148,SETOP!$A:$E,4,FALSE),IFERROR(VLOOKUP(C148,SETOP!$B:$E,3,FALSE),IFERROR(VLOOKUP(C148,SUDECAP!$A:$D,3,FALSE),IFERROR(VLOOKUP(C148,SICRO!$A:$D,3,FALSE),VLOOKUP(C148,CPUS!$B:$H,4,FALSE)))))),"")</f>
        <v>M</v>
      </c>
      <c r="F148" s="24">
        <v>60000</v>
      </c>
      <c r="G148" s="25">
        <f>IFERROR(IFERROR(VLOOKUP(C148,SINAPI!$A:$D,4,FALSE),IFERROR(VLOOKUP(C148,SETOP!$A:$E,5,FALSE),IFERROR(VLOOKUP(C148,SETOP!$B:$E,4,FALSE),IFERROR(VLOOKUP(C148,SUDECAP!$A:$D,4,FALSE),IFERROR(VLOOKUP(C148,SICRO!$A:$D,4,FALSE),VLOOKUP(C148,CPUS!$B:$H,7,FALSE)))))),0)</f>
        <v>0.72</v>
      </c>
      <c r="H148" s="25">
        <f t="shared" si="62"/>
        <v>43200</v>
      </c>
      <c r="I148" s="25">
        <f t="shared" si="63"/>
        <v>0.89</v>
      </c>
      <c r="J148" s="25">
        <f t="shared" si="64"/>
        <v>53400</v>
      </c>
      <c r="K148" s="26"/>
    </row>
    <row r="149" spans="1:11" x14ac:dyDescent="0.25">
      <c r="A149" s="51">
        <v>9</v>
      </c>
      <c r="B149" s="52"/>
      <c r="C149" s="51"/>
      <c r="D149" s="53" t="s">
        <v>30463</v>
      </c>
      <c r="E149" s="52"/>
      <c r="F149" s="54"/>
      <c r="G149" s="52"/>
      <c r="H149" s="54"/>
      <c r="I149" s="52"/>
      <c r="J149" s="55">
        <f>J150+J158+J165+J172+J179</f>
        <v>7181724.4900000002</v>
      </c>
      <c r="K149" s="26"/>
    </row>
    <row r="150" spans="1:11" x14ac:dyDescent="0.25">
      <c r="A150" s="16" t="s">
        <v>30818</v>
      </c>
      <c r="B150" s="107"/>
      <c r="C150" s="16"/>
      <c r="D150" s="108" t="s">
        <v>30412</v>
      </c>
      <c r="E150" s="107"/>
      <c r="F150" s="18"/>
      <c r="G150" s="107"/>
      <c r="H150" s="18"/>
      <c r="I150" s="107"/>
      <c r="J150" s="109">
        <f>SUM(J151:J157)</f>
        <v>1685848.4500000002</v>
      </c>
      <c r="K150" s="26"/>
    </row>
    <row r="151" spans="1:11" x14ac:dyDescent="0.25">
      <c r="A151" s="20" t="s">
        <v>30820</v>
      </c>
      <c r="B151" s="21" t="str">
        <f>IF(IFERROR(VLOOKUP(C151,SINAPI!$A:$D,1,FALSE),"")=C151,"SINAPI",IF(IFERROR(VLOOKUP(C151,SETOP!$A:$E,1,FALSE),"")=C151,"SETOP",IF(IFERROR(VLOOKUP(C151,SUDECAP!$A:$D,1,FALSE),"")=C151,"SUDECAP",IF(IFERROR(VLOOKUP(C151,SICRO!$A:$D,1,FALSE),"")=C151,"SICRO","COMPOSIÇÃO"))))</f>
        <v>SETOP</v>
      </c>
      <c r="C151" s="27" t="s">
        <v>32333</v>
      </c>
      <c r="D151" s="22" t="str">
        <f>IFERROR(IFERROR(VLOOKUP(C151,SINAPI!$A:$D,2,FALSE),IFERROR(VLOOKUP(C151,SETOP!$A:$E,3,FALSE),IFERROR(VLOOKUP(C151,SETOP!$B:$E,2,FALSE),IFERROR(VLOOKUP(C151,SUDECAP!$A:$D,2,FALSE),IFERROR(VLOOKUP(C151,SICRO!$A:$D,2,FALSE),VLOOKUP(C151,CPUS!$B:$H,3,FALSE)))))),"")</f>
        <v>ESCAVAÇÃO MECÂNICA DE VALA COM DESCARGA LATERAL EM MATERIAL DE 1ª CATEGORIA</v>
      </c>
      <c r="E151" s="23" t="str">
        <f>IFERROR(IFERROR(VLOOKUP(C151,SINAPI!$A:$D,3,FALSE),IFERROR(VLOOKUP(C151,SETOP!$A:$E,4,FALSE),IFERROR(VLOOKUP(C151,SETOP!$B:$E,3,FALSE),IFERROR(VLOOKUP(C151,SUDECAP!$A:$D,3,FALSE),IFERROR(VLOOKUP(C151,SICRO!$A:$D,3,FALSE),VLOOKUP(C151,CPUS!$B:$H,4,FALSE)))))),"")</f>
        <v>M3</v>
      </c>
      <c r="F151" s="24">
        <v>713.75</v>
      </c>
      <c r="G151" s="25">
        <f>IFERROR(IFERROR(VLOOKUP(C151,SINAPI!$A:$D,4,FALSE),IFERROR(VLOOKUP(C151,SETOP!$A:$E,5,FALSE),IFERROR(VLOOKUP(C151,SETOP!$B:$E,4,FALSE),IFERROR(VLOOKUP(C151,SUDECAP!$A:$D,4,FALSE),IFERROR(VLOOKUP(C151,SICRO!$A:$D,4,FALSE),VLOOKUP(C151,CPUS!$B:$H,7,FALSE)))))),0)</f>
        <v>6.88</v>
      </c>
      <c r="H151" s="25">
        <f t="shared" ref="H151:H154" si="65">TRUNC(F151*G151,2)</f>
        <v>4910.6000000000004</v>
      </c>
      <c r="I151" s="25">
        <f t="shared" ref="I151:I154" si="66">TRUNC(G151*(1+$H$3),2)</f>
        <v>8.57</v>
      </c>
      <c r="J151" s="25">
        <f t="shared" ref="J151:J154" si="67">TRUNC(I151*F151,2)</f>
        <v>6116.83</v>
      </c>
      <c r="K151" s="26"/>
    </row>
    <row r="152" spans="1:11" x14ac:dyDescent="0.25">
      <c r="A152" s="20" t="s">
        <v>31440</v>
      </c>
      <c r="B152" s="21" t="str">
        <f>IF(IFERROR(VLOOKUP(C152,SINAPI!$A:$D,1,FALSE),"")=C152,"SINAPI",IF(IFERROR(VLOOKUP(C152,SETOP!$A:$E,1,FALSE),"")=C152,"SETOP",IF(IFERROR(VLOOKUP(C152,SUDECAP!$A:$D,1,FALSE),"")=C152,"SUDECAP",IF(IFERROR(VLOOKUP(C152,SICRO!$A:$D,1,FALSE),"")=C152,"SICRO","COMPOSIÇÃO"))))</f>
        <v>SETOP</v>
      </c>
      <c r="C152" s="27" t="s">
        <v>32341</v>
      </c>
      <c r="D152" s="22" t="str">
        <f>IFERROR(IFERROR(VLOOKUP(C152,SINAPI!$A:$D,2,FALSE),IFERROR(VLOOKUP(C152,SETOP!$A:$E,3,FALSE),IFERROR(VLOOKUP(C152,SETOP!$B:$E,2,FALSE),IFERROR(VLOOKUP(C152,SUDECAP!$A:$D,2,FALSE),IFERROR(VLOOKUP(C152,SICRO!$A:$D,2,FALSE),VLOOKUP(C152,CPUS!$B:$H,3,FALSE)))))),"")</f>
        <v>REATERRO E COMPACTAÇÃO COM SOQUETE VIBRATÓRIO</v>
      </c>
      <c r="E152" s="23" t="str">
        <f>IFERROR(IFERROR(VLOOKUP(C152,SINAPI!$A:$D,3,FALSE),IFERROR(VLOOKUP(C152,SETOP!$A:$E,4,FALSE),IFERROR(VLOOKUP(C152,SETOP!$B:$E,3,FALSE),IFERROR(VLOOKUP(C152,SUDECAP!$A:$D,3,FALSE),IFERROR(VLOOKUP(C152,SICRO!$A:$D,3,FALSE),VLOOKUP(C152,CPUS!$B:$H,4,FALSE)))))),"")</f>
        <v>M3</v>
      </c>
      <c r="F152" s="24">
        <v>824.45</v>
      </c>
      <c r="G152" s="25">
        <f>IFERROR(IFERROR(VLOOKUP(C152,SINAPI!$A:$D,4,FALSE),IFERROR(VLOOKUP(C152,SETOP!$A:$E,5,FALSE),IFERROR(VLOOKUP(C152,SETOP!$B:$E,4,FALSE),IFERROR(VLOOKUP(C152,SUDECAP!$A:$D,4,FALSE),IFERROR(VLOOKUP(C152,SICRO!$A:$D,4,FALSE),VLOOKUP(C152,CPUS!$B:$H,7,FALSE)))))),0)</f>
        <v>16.420000000000002</v>
      </c>
      <c r="H152" s="25">
        <f t="shared" si="65"/>
        <v>13537.46</v>
      </c>
      <c r="I152" s="25">
        <f t="shared" si="66"/>
        <v>20.47</v>
      </c>
      <c r="J152" s="25">
        <f t="shared" si="67"/>
        <v>16876.490000000002</v>
      </c>
      <c r="K152" s="26"/>
    </row>
    <row r="153" spans="1:11" x14ac:dyDescent="0.25">
      <c r="A153" s="20" t="s">
        <v>31441</v>
      </c>
      <c r="B153" s="21" t="str">
        <f>IF(IFERROR(VLOOKUP(C153,SINAPI!$A:$D,1,FALSE),"")=C153,"SINAPI",IF(IFERROR(VLOOKUP(C153,SETOP!$A:$E,1,FALSE),"")=C153,"SETOP",IF(IFERROR(VLOOKUP(C153,SUDECAP!$A:$D,1,FALSE),"")=C153,"SUDECAP",IF(IFERROR(VLOOKUP(C153,SICRO!$A:$D,1,FALSE),"")=C153,"SICRO","COMPOSIÇÃO"))))</f>
        <v>SICRO</v>
      </c>
      <c r="C153" s="27">
        <v>4413942</v>
      </c>
      <c r="D153" s="22" t="str">
        <f>IFERROR(IFERROR(VLOOKUP(C153,SINAPI!$A:$D,2,FALSE),IFERROR(VLOOKUP(C153,SETOP!$A:$E,3,FALSE),IFERROR(VLOOKUP(C153,SETOP!$B:$E,2,FALSE),IFERROR(VLOOKUP(C153,SUDECAP!$A:$D,2,FALSE),IFERROR(VLOOKUP(C153,SICRO!$A:$D,2,FALSE),VLOOKUP(C153,CPUS!$B:$H,3,FALSE)))))),"")</f>
        <v>ESPALHAMENTO DE MATERIAL EM BOTA-FORA</v>
      </c>
      <c r="E153" s="23" t="str">
        <f>IFERROR(IFERROR(VLOOKUP(C153,SINAPI!$A:$D,3,FALSE),IFERROR(VLOOKUP(C153,SETOP!$A:$E,4,FALSE),IFERROR(VLOOKUP(C153,SETOP!$B:$E,3,FALSE),IFERROR(VLOOKUP(C153,SUDECAP!$A:$D,3,FALSE),IFERROR(VLOOKUP(C153,SICRO!$A:$D,3,FALSE),VLOOKUP(C153,CPUS!$B:$H,4,FALSE)))))),"")</f>
        <v>M³</v>
      </c>
      <c r="F153" s="24">
        <v>103.41</v>
      </c>
      <c r="G153" s="25">
        <f>IFERROR(IFERROR(VLOOKUP(C153,SINAPI!$A:$D,4,FALSE),IFERROR(VLOOKUP(C153,SETOP!$A:$E,5,FALSE),IFERROR(VLOOKUP(C153,SETOP!$B:$E,4,FALSE),IFERROR(VLOOKUP(C153,SUDECAP!$A:$D,4,FALSE),IFERROR(VLOOKUP(C153,SICRO!$A:$D,4,FALSE),VLOOKUP(C153,CPUS!$B:$H,7,FALSE)))))),0)</f>
        <v>1.96</v>
      </c>
      <c r="H153" s="25">
        <f t="shared" si="65"/>
        <v>202.68</v>
      </c>
      <c r="I153" s="25">
        <f t="shared" si="66"/>
        <v>2.44</v>
      </c>
      <c r="J153" s="25">
        <f t="shared" si="67"/>
        <v>252.32</v>
      </c>
      <c r="K153" s="26"/>
    </row>
    <row r="154" spans="1:11" x14ac:dyDescent="0.25">
      <c r="A154" s="20" t="s">
        <v>31442</v>
      </c>
      <c r="B154" s="21" t="str">
        <f>IF(IFERROR(VLOOKUP(C154,SINAPI!$A:$D,1,FALSE),"")=C154,"SINAPI",IF(IFERROR(VLOOKUP(C154,SETOP!$A:$E,1,FALSE),"")=C154,"SETOP",IF(IFERROR(VLOOKUP(C154,SUDECAP!$A:$D,1,FALSE),"")=C154,"SUDECAP",IF(IFERROR(VLOOKUP(C154,SICRO!$A:$D,1,FALSE),"")=C154,"SICRO","COMPOSIÇÃO"))))</f>
        <v>SICRO</v>
      </c>
      <c r="C154" s="27">
        <v>4413985</v>
      </c>
      <c r="D154" s="22" t="str">
        <f>IFERROR(IFERROR(VLOOKUP(C154,SINAPI!$A:$D,2,FALSE),IFERROR(VLOOKUP(C154,SETOP!$A:$E,3,FALSE),IFERROR(VLOOKUP(C154,SETOP!$B:$E,2,FALSE),IFERROR(VLOOKUP(C154,SUDECAP!$A:$D,2,FALSE),IFERROR(VLOOKUP(C154,SICRO!$A:$D,2,FALSE),VLOOKUP(C154,CPUS!$B:$H,3,FALSE)))))),"")</f>
        <v>REGULARIZAÇÃO MANUAL DE TALUDES DE CORTES E ATERROS</v>
      </c>
      <c r="E154" s="23" t="str">
        <f>IFERROR(IFERROR(VLOOKUP(C154,SINAPI!$A:$D,3,FALSE),IFERROR(VLOOKUP(C154,SETOP!$A:$E,4,FALSE),IFERROR(VLOOKUP(C154,SETOP!$B:$E,3,FALSE),IFERROR(VLOOKUP(C154,SUDECAP!$A:$D,3,FALSE),IFERROR(VLOOKUP(C154,SICRO!$A:$D,3,FALSE),VLOOKUP(C154,CPUS!$B:$H,4,FALSE)))))),"")</f>
        <v>M²</v>
      </c>
      <c r="F154" s="24">
        <v>115.28</v>
      </c>
      <c r="G154" s="25">
        <f>IFERROR(IFERROR(VLOOKUP(C154,SINAPI!$A:$D,4,FALSE),IFERROR(VLOOKUP(C154,SETOP!$A:$E,5,FALSE),IFERROR(VLOOKUP(C154,SETOP!$B:$E,4,FALSE),IFERROR(VLOOKUP(C154,SUDECAP!$A:$D,4,FALSE),IFERROR(VLOOKUP(C154,SICRO!$A:$D,4,FALSE),VLOOKUP(C154,CPUS!$B:$H,7,FALSE)))))),0)</f>
        <v>20.97</v>
      </c>
      <c r="H154" s="25">
        <f t="shared" si="65"/>
        <v>2417.42</v>
      </c>
      <c r="I154" s="25">
        <f t="shared" si="66"/>
        <v>26.14</v>
      </c>
      <c r="J154" s="25">
        <f t="shared" si="67"/>
        <v>3013.41</v>
      </c>
      <c r="K154" s="26"/>
    </row>
    <row r="155" spans="1:11" ht="30" x14ac:dyDescent="0.25">
      <c r="A155" s="20" t="s">
        <v>31443</v>
      </c>
      <c r="B155" s="21" t="str">
        <f>IF(IFERROR(VLOOKUP(C155,SINAPI!$A:$D,1,FALSE),"")=C155,"SINAPI",IF(IFERROR(VLOOKUP(C155,SETOP!$A:$E,1,FALSE),"")=C155,"SETOP",IF(IFERROR(VLOOKUP(C155,SUDECAP!$A:$D,1,FALSE),"")=C155,"SUDECAP",IF(IFERROR(VLOOKUP(C155,SICRO!$A:$D,1,FALSE),"")=C155,"SICRO","COMPOSIÇÃO"))))</f>
        <v>SICRO</v>
      </c>
      <c r="C155" s="27">
        <v>3205870</v>
      </c>
      <c r="D155" s="22" t="str">
        <f>IFERROR(IFERROR(VLOOKUP(C155,SINAPI!$A:$D,2,FALSE),IFERROR(VLOOKUP(C155,SETOP!$A:$E,3,FALSE),IFERROR(VLOOKUP(C155,SETOP!$B:$E,2,FALSE),IFERROR(VLOOKUP(C155,SUDECAP!$A:$D,2,FALSE),IFERROR(VLOOKUP(C155,SICRO!$A:$D,2,FALSE),VLOOKUP(C155,CPUS!$B:$H,3,FALSE)))))),"")</f>
        <v>GABIÃO CAIXA 2 X 1 X 1,00 M ZN/AL - D = 2,7 MM - PEDRA DE MÃO COMERCIAL - FORNECIMENTO E ASSENTAMENTO</v>
      </c>
      <c r="E155" s="23" t="str">
        <f>IFERROR(IFERROR(VLOOKUP(C155,SINAPI!$A:$D,3,FALSE),IFERROR(VLOOKUP(C155,SETOP!$A:$E,4,FALSE),IFERROR(VLOOKUP(C155,SETOP!$B:$E,3,FALSE),IFERROR(VLOOKUP(C155,SUDECAP!$A:$D,3,FALSE),IFERROR(VLOOKUP(C155,SICRO!$A:$D,3,FALSE),VLOOKUP(C155,CPUS!$B:$H,4,FALSE)))))),"")</f>
        <v>M³</v>
      </c>
      <c r="F155" s="24">
        <v>76.73</v>
      </c>
      <c r="G155" s="25">
        <f>IFERROR(IFERROR(VLOOKUP(C155,SINAPI!$A:$D,4,FALSE),IFERROR(VLOOKUP(C155,SETOP!$A:$E,5,FALSE),IFERROR(VLOOKUP(C155,SETOP!$B:$E,4,FALSE),IFERROR(VLOOKUP(C155,SUDECAP!$A:$D,4,FALSE),IFERROR(VLOOKUP(C155,SICRO!$A:$D,4,FALSE),VLOOKUP(C155,CPUS!$B:$H,7,FALSE)))))),0)</f>
        <v>770.6</v>
      </c>
      <c r="H155" s="25">
        <f t="shared" ref="H155:H157" si="68">TRUNC(F155*G155,2)</f>
        <v>59128.13</v>
      </c>
      <c r="I155" s="25">
        <f t="shared" ref="I155:I157" si="69">TRUNC(G155*(1+$H$3),2)</f>
        <v>960.7</v>
      </c>
      <c r="J155" s="25">
        <f t="shared" ref="J155:J157" si="70">TRUNC(I155*F155,2)</f>
        <v>73714.509999999995</v>
      </c>
      <c r="K155" s="26"/>
    </row>
    <row r="156" spans="1:11" ht="30" x14ac:dyDescent="0.25">
      <c r="A156" s="20" t="s">
        <v>31444</v>
      </c>
      <c r="B156" s="21" t="str">
        <f>IF(IFERROR(VLOOKUP(C156,SINAPI!$A:$D,1,FALSE),"")=C156,"SINAPI",IF(IFERROR(VLOOKUP(C156,SETOP!$A:$E,1,FALSE),"")=C156,"SETOP",IF(IFERROR(VLOOKUP(C156,SUDECAP!$A:$D,1,FALSE),"")=C156,"SUDECAP",IF(IFERROR(VLOOKUP(C156,SICRO!$A:$D,1,FALSE),"")=C156,"SICRO","COMPOSIÇÃO"))))</f>
        <v>SICRO</v>
      </c>
      <c r="C156" s="27">
        <v>3205874</v>
      </c>
      <c r="D156" s="22" t="str">
        <f>IFERROR(IFERROR(VLOOKUP(C156,SINAPI!$A:$D,2,FALSE),IFERROR(VLOOKUP(C156,SETOP!$A:$E,3,FALSE),IFERROR(VLOOKUP(C156,SETOP!$B:$E,2,FALSE),IFERROR(VLOOKUP(C156,SUDECAP!$A:$D,2,FALSE),IFERROR(VLOOKUP(C156,SICRO!$A:$D,2,FALSE),VLOOKUP(C156,CPUS!$B:$H,3,FALSE)))))),"")</f>
        <v>GABIÃO COLCHÃO ESPESSURA 0,23 M - ZN/AL + PVC - D = 2,0 MM - PEDRA DE MÃO COMERCIAL - FORNECIMENTO E ASSENTAMENTO</v>
      </c>
      <c r="E156" s="23" t="str">
        <f>IFERROR(IFERROR(VLOOKUP(C156,SINAPI!$A:$D,3,FALSE),IFERROR(VLOOKUP(C156,SETOP!$A:$E,4,FALSE),IFERROR(VLOOKUP(C156,SETOP!$B:$E,3,FALSE),IFERROR(VLOOKUP(C156,SUDECAP!$A:$D,3,FALSE),IFERROR(VLOOKUP(C156,SICRO!$A:$D,3,FALSE),VLOOKUP(C156,CPUS!$B:$H,4,FALSE)))))),"")</f>
        <v>M²</v>
      </c>
      <c r="F156" s="24">
        <v>4287.8900000000003</v>
      </c>
      <c r="G156" s="25">
        <f>IFERROR(IFERROR(VLOOKUP(C156,SINAPI!$A:$D,4,FALSE),IFERROR(VLOOKUP(C156,SETOP!$A:$E,5,FALSE),IFERROR(VLOOKUP(C156,SETOP!$B:$E,4,FALSE),IFERROR(VLOOKUP(C156,SUDECAP!$A:$D,4,FALSE),IFERROR(VLOOKUP(C156,SICRO!$A:$D,4,FALSE),VLOOKUP(C156,CPUS!$B:$H,7,FALSE)))))),0)</f>
        <v>295.18</v>
      </c>
      <c r="H156" s="25">
        <f t="shared" si="68"/>
        <v>1265699.3700000001</v>
      </c>
      <c r="I156" s="25">
        <f t="shared" si="69"/>
        <v>368</v>
      </c>
      <c r="J156" s="25">
        <f t="shared" si="70"/>
        <v>1577943.52</v>
      </c>
      <c r="K156" s="26"/>
    </row>
    <row r="157" spans="1:11" x14ac:dyDescent="0.25">
      <c r="A157" s="20" t="s">
        <v>31445</v>
      </c>
      <c r="B157" s="21" t="str">
        <f>IF(IFERROR(VLOOKUP(C157,SINAPI!$A:$D,1,FALSE),"")=C157,"SINAPI",IF(IFERROR(VLOOKUP(C157,SETOP!$A:$E,1,FALSE),"")=C157,"SETOP",IF(IFERROR(VLOOKUP(C157,SUDECAP!$A:$D,1,FALSE),"")=C157,"SUDECAP",IF(IFERROR(VLOOKUP(C157,SICRO!$A:$D,1,FALSE),"")=C157,"SICRO","COMPOSIÇÃO"))))</f>
        <v>SICRO</v>
      </c>
      <c r="C157" s="27">
        <v>2003866</v>
      </c>
      <c r="D157" s="22" t="str">
        <f>IFERROR(IFERROR(VLOOKUP(C157,SINAPI!$A:$D,2,FALSE),IFERROR(VLOOKUP(C157,SETOP!$A:$E,3,FALSE),IFERROR(VLOOKUP(C157,SETOP!$B:$E,2,FALSE),IFERROR(VLOOKUP(C157,SUDECAP!$A:$D,2,FALSE),IFERROR(VLOOKUP(C157,SICRO!$A:$D,2,FALSE),VLOOKUP(C157,CPUS!$B:$H,3,FALSE)))))),"")</f>
        <v>APLICAÇÃO DE GEOTÊXTIL NÃO-TECIDO AGULHADO COM RESISTÊNCIA À TRAÇÃO LONGITUDINAL DE 14 KN/M</v>
      </c>
      <c r="E157" s="23" t="str">
        <f>IFERROR(IFERROR(VLOOKUP(C157,SINAPI!$A:$D,3,FALSE),IFERROR(VLOOKUP(C157,SETOP!$A:$E,4,FALSE),IFERROR(VLOOKUP(C157,SETOP!$B:$E,3,FALSE),IFERROR(VLOOKUP(C157,SUDECAP!$A:$D,3,FALSE),IFERROR(VLOOKUP(C157,SICRO!$A:$D,3,FALSE),VLOOKUP(C157,CPUS!$B:$H,4,FALSE)))))),"")</f>
        <v>M²</v>
      </c>
      <c r="F157" s="24">
        <v>827.91</v>
      </c>
      <c r="G157" s="25">
        <f>IFERROR(IFERROR(VLOOKUP(C157,SINAPI!$A:$D,4,FALSE),IFERROR(VLOOKUP(C157,SETOP!$A:$E,5,FALSE),IFERROR(VLOOKUP(C157,SETOP!$B:$E,4,FALSE),IFERROR(VLOOKUP(C157,SUDECAP!$A:$D,4,FALSE),IFERROR(VLOOKUP(C157,SICRO!$A:$D,4,FALSE),VLOOKUP(C157,CPUS!$B:$H,7,FALSE)))))),0)</f>
        <v>7.69</v>
      </c>
      <c r="H157" s="25">
        <f t="shared" si="68"/>
        <v>6366.62</v>
      </c>
      <c r="I157" s="25">
        <f t="shared" si="69"/>
        <v>9.58</v>
      </c>
      <c r="J157" s="25">
        <f t="shared" si="70"/>
        <v>7931.37</v>
      </c>
      <c r="K157" s="26"/>
    </row>
    <row r="158" spans="1:11" x14ac:dyDescent="0.25">
      <c r="A158" s="16" t="s">
        <v>30821</v>
      </c>
      <c r="B158" s="107"/>
      <c r="C158" s="16"/>
      <c r="D158" s="108" t="s">
        <v>30459</v>
      </c>
      <c r="E158" s="107"/>
      <c r="F158" s="18"/>
      <c r="G158" s="107"/>
      <c r="H158" s="18"/>
      <c r="I158" s="107"/>
      <c r="J158" s="109">
        <f>SUM(J159:J164)</f>
        <v>2486878.9900000002</v>
      </c>
      <c r="K158" s="26"/>
    </row>
    <row r="159" spans="1:11" x14ac:dyDescent="0.25">
      <c r="A159" s="20" t="s">
        <v>30823</v>
      </c>
      <c r="B159" s="21" t="str">
        <f>IF(IFERROR(VLOOKUP(C159,SINAPI!$A:$D,1,FALSE),"")=C159,"SINAPI",IF(IFERROR(VLOOKUP(C159,SETOP!$A:$E,1,FALSE),"")=C159,"SETOP",IF(IFERROR(VLOOKUP(C159,SUDECAP!$A:$D,1,FALSE),"")=C159,"SUDECAP",IF(IFERROR(VLOOKUP(C159,SICRO!$A:$D,1,FALSE),"")=C159,"SICRO","COMPOSIÇÃO"))))</f>
        <v>SICRO</v>
      </c>
      <c r="C159" s="27">
        <v>2306066</v>
      </c>
      <c r="D159" s="22" t="str">
        <f>IFERROR(IFERROR(VLOOKUP(C159,SINAPI!$A:$D,2,FALSE),IFERROR(VLOOKUP(C159,SETOP!$A:$E,3,FALSE),IFERROR(VLOOKUP(C159,SETOP!$B:$E,2,FALSE),IFERROR(VLOOKUP(C159,SUDECAP!$A:$D,2,FALSE),IFERROR(VLOOKUP(C159,SICRO!$A:$D,2,FALSE),VLOOKUP(C159,CPUS!$B:$H,3,FALSE)))))),"")</f>
        <v>ESTACA RAIZ PERFURADA NO SOLO COM D = 40 CM - CONFECÇÃO</v>
      </c>
      <c r="E159" s="23" t="str">
        <f>IFERROR(IFERROR(VLOOKUP(C159,SINAPI!$A:$D,3,FALSE),IFERROR(VLOOKUP(C159,SETOP!$A:$E,4,FALSE),IFERROR(VLOOKUP(C159,SETOP!$B:$E,3,FALSE),IFERROR(VLOOKUP(C159,SUDECAP!$A:$D,3,FALSE),IFERROR(VLOOKUP(C159,SICRO!$A:$D,3,FALSE),VLOOKUP(C159,CPUS!$B:$H,4,FALSE)))))),"")</f>
        <v>M</v>
      </c>
      <c r="F159" s="24">
        <v>1494</v>
      </c>
      <c r="G159" s="25">
        <f>IFERROR(IFERROR(VLOOKUP(C159,SINAPI!$A:$D,4,FALSE),IFERROR(VLOOKUP(C159,SETOP!$A:$E,5,FALSE),IFERROR(VLOOKUP(C159,SETOP!$B:$E,4,FALSE),IFERROR(VLOOKUP(C159,SUDECAP!$A:$D,4,FALSE),IFERROR(VLOOKUP(C159,SICRO!$A:$D,4,FALSE),VLOOKUP(C159,CPUS!$B:$H,7,FALSE)))))),0)</f>
        <v>229.64</v>
      </c>
      <c r="H159" s="25">
        <f t="shared" ref="H159:H164" si="71">TRUNC(F159*G159,2)</f>
        <v>343082.16</v>
      </c>
      <c r="I159" s="25">
        <f t="shared" ref="I159:I164" si="72">TRUNC(G159*(1+$H$3),2)</f>
        <v>286.29000000000002</v>
      </c>
      <c r="J159" s="25">
        <f t="shared" ref="J159:J164" si="73">TRUNC(I159*F159,2)</f>
        <v>427717.26</v>
      </c>
      <c r="K159" s="26"/>
    </row>
    <row r="160" spans="1:11" x14ac:dyDescent="0.25">
      <c r="A160" s="20" t="s">
        <v>30824</v>
      </c>
      <c r="B160" s="21" t="str">
        <f>IF(IFERROR(VLOOKUP(C160,SINAPI!$A:$D,1,FALSE),"")=C160,"SINAPI",IF(IFERROR(VLOOKUP(C160,SETOP!$A:$E,1,FALSE),"")=C160,"SETOP",IF(IFERROR(VLOOKUP(C160,SUDECAP!$A:$D,1,FALSE),"")=C160,"SUDECAP",IF(IFERROR(VLOOKUP(C160,SICRO!$A:$D,1,FALSE),"")=C160,"SICRO","COMPOSIÇÃO"))))</f>
        <v>SICRO</v>
      </c>
      <c r="C160" s="27">
        <v>2306070</v>
      </c>
      <c r="D160" s="22" t="str">
        <f>IFERROR(IFERROR(VLOOKUP(C160,SINAPI!$A:$D,2,FALSE),IFERROR(VLOOKUP(C160,SETOP!$A:$E,3,FALSE),IFERROR(VLOOKUP(C160,SETOP!$B:$E,2,FALSE),IFERROR(VLOOKUP(C160,SUDECAP!$A:$D,2,FALSE),IFERROR(VLOOKUP(C160,SICRO!$A:$D,2,FALSE),VLOOKUP(C160,CPUS!$B:$H,3,FALSE)))))),"")</f>
        <v>ESTACA RAIZ PERFURADA NA ROCHA COM D = 31 CM - CONFECÇÃO</v>
      </c>
      <c r="E160" s="23" t="str">
        <f>IFERROR(IFERROR(VLOOKUP(C160,SINAPI!$A:$D,3,FALSE),IFERROR(VLOOKUP(C160,SETOP!$A:$E,4,FALSE),IFERROR(VLOOKUP(C160,SETOP!$B:$E,3,FALSE),IFERROR(VLOOKUP(C160,SUDECAP!$A:$D,3,FALSE),IFERROR(VLOOKUP(C160,SICRO!$A:$D,3,FALSE),VLOOKUP(C160,CPUS!$B:$H,4,FALSE)))))),"")</f>
        <v>M</v>
      </c>
      <c r="F160" s="24">
        <v>351</v>
      </c>
      <c r="G160" s="25">
        <f>IFERROR(IFERROR(VLOOKUP(C160,SINAPI!$A:$D,4,FALSE),IFERROR(VLOOKUP(C160,SETOP!$A:$E,5,FALSE),IFERROR(VLOOKUP(C160,SETOP!$B:$E,4,FALSE),IFERROR(VLOOKUP(C160,SUDECAP!$A:$D,4,FALSE),IFERROR(VLOOKUP(C160,SICRO!$A:$D,4,FALSE),VLOOKUP(C160,CPUS!$B:$H,7,FALSE)))))),0)</f>
        <v>1247.23</v>
      </c>
      <c r="H160" s="25">
        <f t="shared" si="71"/>
        <v>437777.73</v>
      </c>
      <c r="I160" s="25">
        <f t="shared" si="72"/>
        <v>1554.92</v>
      </c>
      <c r="J160" s="25">
        <f t="shared" si="73"/>
        <v>545776.92000000004</v>
      </c>
      <c r="K160" s="26"/>
    </row>
    <row r="161" spans="1:11" x14ac:dyDescent="0.25">
      <c r="A161" s="20" t="s">
        <v>31446</v>
      </c>
      <c r="B161" s="21" t="str">
        <f>IF(IFERROR(VLOOKUP(C161,SINAPI!$A:$D,1,FALSE),"")=C161,"SINAPI",IF(IFERROR(VLOOKUP(C161,SETOP!$A:$E,1,FALSE),"")=C161,"SETOP",IF(IFERROR(VLOOKUP(C161,SUDECAP!$A:$D,1,FALSE),"")=C161,"SUDECAP",IF(IFERROR(VLOOKUP(C161,SICRO!$A:$D,1,FALSE),"")=C161,"SICRO","COMPOSIÇÃO"))))</f>
        <v>SICRO</v>
      </c>
      <c r="C161" s="27">
        <v>1106057</v>
      </c>
      <c r="D161" s="22" t="str">
        <f>IFERROR(IFERROR(VLOOKUP(C161,SINAPI!$A:$D,2,FALSE),IFERROR(VLOOKUP(C161,SETOP!$A:$E,3,FALSE),IFERROR(VLOOKUP(C161,SETOP!$B:$E,2,FALSE),IFERROR(VLOOKUP(C161,SUDECAP!$A:$D,2,FALSE),IFERROR(VLOOKUP(C161,SICRO!$A:$D,2,FALSE),VLOOKUP(C161,CPUS!$B:$H,3,FALSE)))))),"")</f>
        <v>CONCRETO MAGRO - CONFECÇÃO EM BETONEIRA E LANÇAMENTO MANUAL - AREIA E BRITA COMERCIAIS</v>
      </c>
      <c r="E161" s="23" t="str">
        <f>IFERROR(IFERROR(VLOOKUP(C161,SINAPI!$A:$D,3,FALSE),IFERROR(VLOOKUP(C161,SETOP!$A:$E,4,FALSE),IFERROR(VLOOKUP(C161,SETOP!$B:$E,3,FALSE),IFERROR(VLOOKUP(C161,SUDECAP!$A:$D,3,FALSE),IFERROR(VLOOKUP(C161,SICRO!$A:$D,3,FALSE),VLOOKUP(C161,CPUS!$B:$H,4,FALSE)))))),"")</f>
        <v>M³</v>
      </c>
      <c r="F161" s="24">
        <v>6.3</v>
      </c>
      <c r="G161" s="25">
        <f>IFERROR(IFERROR(VLOOKUP(C161,SINAPI!$A:$D,4,FALSE),IFERROR(VLOOKUP(C161,SETOP!$A:$E,5,FALSE),IFERROR(VLOOKUP(C161,SETOP!$B:$E,4,FALSE),IFERROR(VLOOKUP(C161,SUDECAP!$A:$D,4,FALSE),IFERROR(VLOOKUP(C161,SICRO!$A:$D,4,FALSE),VLOOKUP(C161,CPUS!$B:$H,7,FALSE)))))),0)</f>
        <v>478.6</v>
      </c>
      <c r="H161" s="25">
        <f t="shared" si="71"/>
        <v>3015.18</v>
      </c>
      <c r="I161" s="25">
        <f t="shared" si="72"/>
        <v>596.66999999999996</v>
      </c>
      <c r="J161" s="25">
        <f t="shared" si="73"/>
        <v>3759.02</v>
      </c>
      <c r="K161" s="26"/>
    </row>
    <row r="162" spans="1:11" ht="30" x14ac:dyDescent="0.25">
      <c r="A162" s="20" t="s">
        <v>31447</v>
      </c>
      <c r="B162" s="21" t="str">
        <f>IF(IFERROR(VLOOKUP(C162,SINAPI!$A:$D,1,FALSE),"")=C162,"SINAPI",IF(IFERROR(VLOOKUP(C162,SETOP!$A:$E,1,FALSE),"")=C162,"SETOP",IF(IFERROR(VLOOKUP(C162,SUDECAP!$A:$D,1,FALSE),"")=C162,"SUDECAP",IF(IFERROR(VLOOKUP(C162,SICRO!$A:$D,1,FALSE),"")=C162,"SICRO","COMPOSIÇÃO"))))</f>
        <v>SETOP</v>
      </c>
      <c r="C162" s="27" t="s">
        <v>4310</v>
      </c>
      <c r="D162" s="22" t="str">
        <f>IFERROR(IFERROR(VLOOKUP(C162,SINAPI!$A:$D,2,FALSE),IFERROR(VLOOKUP(C162,SETOP!$A:$E,3,FALSE),IFERROR(VLOOKUP(C162,SETOP!$B:$E,2,FALSE),IFERROR(VLOOKUP(C162,SUDECAP!$A:$D,2,FALSE),IFERROR(VLOOKUP(C162,SICRO!$A:$D,2,FALSE),VLOOKUP(C162,CPUS!$B:$H,3,FALSE)))))),"")</f>
        <v>FORNECIMENTO DE CONCRETO ESTRUTURAL, USINADO BOMBEADO, COM FCK 35MPA, INCLUSIVE LANÇAMENTO, ADENSAMENTO E ACABAMENTO</v>
      </c>
      <c r="E162" s="23" t="str">
        <f>IFERROR(IFERROR(VLOOKUP(C162,SINAPI!$A:$D,3,FALSE),IFERROR(VLOOKUP(C162,SETOP!$A:$E,4,FALSE),IFERROR(VLOOKUP(C162,SETOP!$B:$E,3,FALSE),IFERROR(VLOOKUP(C162,SUDECAP!$A:$D,3,FALSE),IFERROR(VLOOKUP(C162,SICRO!$A:$D,3,FALSE),VLOOKUP(C162,CPUS!$B:$H,4,FALSE)))))),"")</f>
        <v>M3</v>
      </c>
      <c r="F162" s="24">
        <v>134.22999999999999</v>
      </c>
      <c r="G162" s="25">
        <f>IFERROR(IFERROR(VLOOKUP(C162,SINAPI!$A:$D,4,FALSE),IFERROR(VLOOKUP(C162,SETOP!$A:$E,5,FALSE),IFERROR(VLOOKUP(C162,SETOP!$B:$E,4,FALSE),IFERROR(VLOOKUP(C162,SUDECAP!$A:$D,4,FALSE),IFERROR(VLOOKUP(C162,SICRO!$A:$D,4,FALSE),VLOOKUP(C162,CPUS!$B:$H,7,FALSE)))))),0)</f>
        <v>744.02</v>
      </c>
      <c r="H162" s="25">
        <f t="shared" si="71"/>
        <v>99869.8</v>
      </c>
      <c r="I162" s="25">
        <f t="shared" si="72"/>
        <v>927.56</v>
      </c>
      <c r="J162" s="25">
        <f t="shared" si="73"/>
        <v>124506.37</v>
      </c>
      <c r="K162" s="26"/>
    </row>
    <row r="163" spans="1:11" x14ac:dyDescent="0.25">
      <c r="A163" s="20" t="s">
        <v>31448</v>
      </c>
      <c r="B163" s="21" t="str">
        <f>IF(IFERROR(VLOOKUP(C163,SINAPI!$A:$D,1,FALSE),"")=C163,"SINAPI",IF(IFERROR(VLOOKUP(C163,SETOP!$A:$E,1,FALSE),"")=C163,"SETOP",IF(IFERROR(VLOOKUP(C163,SUDECAP!$A:$D,1,FALSE),"")=C163,"SUDECAP",IF(IFERROR(VLOOKUP(C163,SICRO!$A:$D,1,FALSE),"")=C163,"SICRO","COMPOSIÇÃO"))))</f>
        <v>SICRO</v>
      </c>
      <c r="C163" s="27">
        <v>3106121</v>
      </c>
      <c r="D163" s="22" t="str">
        <f>IFERROR(IFERROR(VLOOKUP(C163,SINAPI!$A:$D,2,FALSE),IFERROR(VLOOKUP(C163,SETOP!$A:$E,3,FALSE),IFERROR(VLOOKUP(C163,SETOP!$B:$E,2,FALSE),IFERROR(VLOOKUP(C163,SUDECAP!$A:$D,2,FALSE),IFERROR(VLOOKUP(C163,SICRO!$A:$D,2,FALSE),VLOOKUP(C163,CPUS!$B:$H,3,FALSE)))))),"")</f>
        <v>FÔRMAS DE TÁBUAS DE PINHO - UTILIZAÇÃO DE 3 VEZES - CONFECÇÃO, INSTALAÇÃO E RETIRADA</v>
      </c>
      <c r="E163" s="23" t="str">
        <f>IFERROR(IFERROR(VLOOKUP(C163,SINAPI!$A:$D,3,FALSE),IFERROR(VLOOKUP(C163,SETOP!$A:$E,4,FALSE),IFERROR(VLOOKUP(C163,SETOP!$B:$E,3,FALSE),IFERROR(VLOOKUP(C163,SUDECAP!$A:$D,3,FALSE),IFERROR(VLOOKUP(C163,SICRO!$A:$D,3,FALSE),VLOOKUP(C163,CPUS!$B:$H,4,FALSE)))))),"")</f>
        <v>M²</v>
      </c>
      <c r="F163" s="24">
        <v>227.64</v>
      </c>
      <c r="G163" s="25">
        <f>IFERROR(IFERROR(VLOOKUP(C163,SINAPI!$A:$D,4,FALSE),IFERROR(VLOOKUP(C163,SETOP!$A:$E,5,FALSE),IFERROR(VLOOKUP(C163,SETOP!$B:$E,4,FALSE),IFERROR(VLOOKUP(C163,SUDECAP!$A:$D,4,FALSE),IFERROR(VLOOKUP(C163,SICRO!$A:$D,4,FALSE),VLOOKUP(C163,CPUS!$B:$H,7,FALSE)))))),0)</f>
        <v>88.22</v>
      </c>
      <c r="H163" s="25">
        <f t="shared" si="71"/>
        <v>20082.400000000001</v>
      </c>
      <c r="I163" s="25">
        <f t="shared" si="72"/>
        <v>109.98</v>
      </c>
      <c r="J163" s="25">
        <f t="shared" si="73"/>
        <v>25035.84</v>
      </c>
      <c r="K163" s="26"/>
    </row>
    <row r="164" spans="1:11" x14ac:dyDescent="0.25">
      <c r="A164" s="20" t="s">
        <v>31449</v>
      </c>
      <c r="B164" s="21" t="str">
        <f>IF(IFERROR(VLOOKUP(C164,SINAPI!$A:$D,1,FALSE),"")=C164,"SINAPI",IF(IFERROR(VLOOKUP(C164,SETOP!$A:$E,1,FALSE),"")=C164,"SETOP",IF(IFERROR(VLOOKUP(C164,SUDECAP!$A:$D,1,FALSE),"")=C164,"SUDECAP",IF(IFERROR(VLOOKUP(C164,SICRO!$A:$D,1,FALSE),"")=C164,"SICRO","COMPOSIÇÃO"))))</f>
        <v>SICRO</v>
      </c>
      <c r="C164" s="27">
        <v>407819</v>
      </c>
      <c r="D164" s="22" t="str">
        <f>IFERROR(IFERROR(VLOOKUP(C164,SINAPI!$A:$D,2,FALSE),IFERROR(VLOOKUP(C164,SETOP!$A:$E,3,FALSE),IFERROR(VLOOKUP(C164,SETOP!$B:$E,2,FALSE),IFERROR(VLOOKUP(C164,SUDECAP!$A:$D,2,FALSE),IFERROR(VLOOKUP(C164,SICRO!$A:$D,2,FALSE),VLOOKUP(C164,CPUS!$B:$H,3,FALSE)))))),"")</f>
        <v>ARMAÇÃO EM AÇO CA-50 - FORNECIMENTO, PREPARO E COLOCAÇÃO</v>
      </c>
      <c r="E164" s="23" t="str">
        <f>IFERROR(IFERROR(VLOOKUP(C164,SINAPI!$A:$D,3,FALSE),IFERROR(VLOOKUP(C164,SETOP!$A:$E,4,FALSE),IFERROR(VLOOKUP(C164,SETOP!$B:$E,3,FALSE),IFERROR(VLOOKUP(C164,SUDECAP!$A:$D,3,FALSE),IFERROR(VLOOKUP(C164,SICRO!$A:$D,3,FALSE),VLOOKUP(C164,CPUS!$B:$H,4,FALSE)))))),"")</f>
        <v>KG</v>
      </c>
      <c r="F164" s="24">
        <v>94319.25</v>
      </c>
      <c r="G164" s="25">
        <f>IFERROR(IFERROR(VLOOKUP(C164,SINAPI!$A:$D,4,FALSE),IFERROR(VLOOKUP(C164,SETOP!$A:$E,5,FALSE),IFERROR(VLOOKUP(C164,SETOP!$B:$E,4,FALSE),IFERROR(VLOOKUP(C164,SUDECAP!$A:$D,4,FALSE),IFERROR(VLOOKUP(C164,SICRO!$A:$D,4,FALSE),VLOOKUP(C164,CPUS!$B:$H,7,FALSE)))))),0)</f>
        <v>11.57</v>
      </c>
      <c r="H164" s="25">
        <f t="shared" si="71"/>
        <v>1091273.72</v>
      </c>
      <c r="I164" s="25">
        <f t="shared" si="72"/>
        <v>14.42</v>
      </c>
      <c r="J164" s="25">
        <f t="shared" si="73"/>
        <v>1360083.58</v>
      </c>
      <c r="K164" s="26"/>
    </row>
    <row r="165" spans="1:11" x14ac:dyDescent="0.25">
      <c r="A165" s="16" t="s">
        <v>31450</v>
      </c>
      <c r="B165" s="107"/>
      <c r="C165" s="16"/>
      <c r="D165" s="108" t="s">
        <v>30460</v>
      </c>
      <c r="E165" s="107"/>
      <c r="F165" s="18"/>
      <c r="G165" s="107"/>
      <c r="H165" s="18"/>
      <c r="I165" s="107"/>
      <c r="J165" s="109">
        <f>SUM(J166:J171)</f>
        <v>886195.23</v>
      </c>
      <c r="K165" s="26"/>
    </row>
    <row r="166" spans="1:11" ht="30" x14ac:dyDescent="0.25">
      <c r="A166" s="20" t="s">
        <v>31451</v>
      </c>
      <c r="B166" s="21" t="str">
        <f>IF(IFERROR(VLOOKUP(C166,SINAPI!$A:$D,1,FALSE),"")=C166,"SINAPI",IF(IFERROR(VLOOKUP(C166,SETOP!$A:$E,1,FALSE),"")=C166,"SETOP",IF(IFERROR(VLOOKUP(C166,SUDECAP!$A:$D,1,FALSE),"")=C166,"SUDECAP",IF(IFERROR(VLOOKUP(C166,SICRO!$A:$D,1,FALSE),"")=C166,"SICRO","COMPOSIÇÃO"))))</f>
        <v>SETOP</v>
      </c>
      <c r="C166" s="27" t="s">
        <v>4310</v>
      </c>
      <c r="D166" s="22" t="str">
        <f>IFERROR(IFERROR(VLOOKUP(C166,SINAPI!$A:$D,2,FALSE),IFERROR(VLOOKUP(C166,SETOP!$A:$E,3,FALSE),IFERROR(VLOOKUP(C166,SETOP!$B:$E,2,FALSE),IFERROR(VLOOKUP(C166,SUDECAP!$A:$D,2,FALSE),IFERROR(VLOOKUP(C166,SICRO!$A:$D,2,FALSE),VLOOKUP(C166,CPUS!$B:$H,3,FALSE)))))),"")</f>
        <v>FORNECIMENTO DE CONCRETO ESTRUTURAL, USINADO BOMBEADO, COM FCK 35MPA, INCLUSIVE LANÇAMENTO, ADENSAMENTO E ACABAMENTO</v>
      </c>
      <c r="E166" s="23" t="str">
        <f>IFERROR(IFERROR(VLOOKUP(C166,SINAPI!$A:$D,3,FALSE),IFERROR(VLOOKUP(C166,SETOP!$A:$E,4,FALSE),IFERROR(VLOOKUP(C166,SETOP!$B:$E,3,FALSE),IFERROR(VLOOKUP(C166,SUDECAP!$A:$D,3,FALSE),IFERROR(VLOOKUP(C166,SICRO!$A:$D,3,FALSE),VLOOKUP(C166,CPUS!$B:$H,4,FALSE)))))),"")</f>
        <v>M3</v>
      </c>
      <c r="F166" s="24">
        <v>207.47</v>
      </c>
      <c r="G166" s="25">
        <f>IFERROR(IFERROR(VLOOKUP(C166,SINAPI!$A:$D,4,FALSE),IFERROR(VLOOKUP(C166,SETOP!$A:$E,5,FALSE),IFERROR(VLOOKUP(C166,SETOP!$B:$E,4,FALSE),IFERROR(VLOOKUP(C166,SUDECAP!$A:$D,4,FALSE),IFERROR(VLOOKUP(C166,SICRO!$A:$D,4,FALSE),VLOOKUP(C166,CPUS!$B:$H,7,FALSE)))))),0)</f>
        <v>744.02</v>
      </c>
      <c r="H166" s="25">
        <f t="shared" ref="H166:H171" si="74">TRUNC(F166*G166,2)</f>
        <v>154361.82</v>
      </c>
      <c r="I166" s="25">
        <f t="shared" ref="I166:I171" si="75">TRUNC(G166*(1+$H$3),2)</f>
        <v>927.56</v>
      </c>
      <c r="J166" s="25">
        <f t="shared" ref="J166:J171" si="76">TRUNC(I166*F166,2)</f>
        <v>192440.87</v>
      </c>
      <c r="K166" s="26"/>
    </row>
    <row r="167" spans="1:11" x14ac:dyDescent="0.25">
      <c r="A167" s="20" t="s">
        <v>31452</v>
      </c>
      <c r="B167" s="21" t="str">
        <f>IF(IFERROR(VLOOKUP(C167,SINAPI!$A:$D,1,FALSE),"")=C167,"SINAPI",IF(IFERROR(VLOOKUP(C167,SETOP!$A:$E,1,FALSE),"")=C167,"SETOP",IF(IFERROR(VLOOKUP(C167,SUDECAP!$A:$D,1,FALSE),"")=C167,"SUDECAP",IF(IFERROR(VLOOKUP(C167,SICRO!$A:$D,1,FALSE),"")=C167,"SICRO","COMPOSIÇÃO"))))</f>
        <v>SICRO</v>
      </c>
      <c r="C167" s="27">
        <v>3106121</v>
      </c>
      <c r="D167" s="22" t="str">
        <f>IFERROR(IFERROR(VLOOKUP(C167,SINAPI!$A:$D,2,FALSE),IFERROR(VLOOKUP(C167,SETOP!$A:$E,3,FALSE),IFERROR(VLOOKUP(C167,SETOP!$B:$E,2,FALSE),IFERROR(VLOOKUP(C167,SUDECAP!$A:$D,2,FALSE),IFERROR(VLOOKUP(C167,SICRO!$A:$D,2,FALSE),VLOOKUP(C167,CPUS!$B:$H,3,FALSE)))))),"")</f>
        <v>FÔRMAS DE TÁBUAS DE PINHO - UTILIZAÇÃO DE 3 VEZES - CONFECÇÃO, INSTALAÇÃO E RETIRADA</v>
      </c>
      <c r="E167" s="23" t="str">
        <f>IFERROR(IFERROR(VLOOKUP(C167,SINAPI!$A:$D,3,FALSE),IFERROR(VLOOKUP(C167,SETOP!$A:$E,4,FALSE),IFERROR(VLOOKUP(C167,SETOP!$B:$E,3,FALSE),IFERROR(VLOOKUP(C167,SUDECAP!$A:$D,3,FALSE),IFERROR(VLOOKUP(C167,SICRO!$A:$D,3,FALSE),VLOOKUP(C167,CPUS!$B:$H,4,FALSE)))))),"")</f>
        <v>M²</v>
      </c>
      <c r="F167" s="24">
        <v>785.2</v>
      </c>
      <c r="G167" s="25">
        <f>IFERROR(IFERROR(VLOOKUP(C167,SINAPI!$A:$D,4,FALSE),IFERROR(VLOOKUP(C167,SETOP!$A:$E,5,FALSE),IFERROR(VLOOKUP(C167,SETOP!$B:$E,4,FALSE),IFERROR(VLOOKUP(C167,SUDECAP!$A:$D,4,FALSE),IFERROR(VLOOKUP(C167,SICRO!$A:$D,4,FALSE),VLOOKUP(C167,CPUS!$B:$H,7,FALSE)))))),0)</f>
        <v>88.22</v>
      </c>
      <c r="H167" s="25">
        <f t="shared" si="74"/>
        <v>69270.34</v>
      </c>
      <c r="I167" s="25">
        <f t="shared" si="75"/>
        <v>109.98</v>
      </c>
      <c r="J167" s="25">
        <f t="shared" si="76"/>
        <v>86356.29</v>
      </c>
      <c r="K167" s="26"/>
    </row>
    <row r="168" spans="1:11" x14ac:dyDescent="0.25">
      <c r="A168" s="20" t="s">
        <v>31453</v>
      </c>
      <c r="B168" s="21" t="str">
        <f>IF(IFERROR(VLOOKUP(C168,SINAPI!$A:$D,1,FALSE),"")=C168,"SINAPI",IF(IFERROR(VLOOKUP(C168,SETOP!$A:$E,1,FALSE),"")=C168,"SETOP",IF(IFERROR(VLOOKUP(C168,SUDECAP!$A:$D,1,FALSE),"")=C168,"SUDECAP",IF(IFERROR(VLOOKUP(C168,SICRO!$A:$D,1,FALSE),"")=C168,"SICRO","COMPOSIÇÃO"))))</f>
        <v>SICRO</v>
      </c>
      <c r="C168" s="27">
        <v>407819</v>
      </c>
      <c r="D168" s="22" t="str">
        <f>IFERROR(IFERROR(VLOOKUP(C168,SINAPI!$A:$D,2,FALSE),IFERROR(VLOOKUP(C168,SETOP!$A:$E,3,FALSE),IFERROR(VLOOKUP(C168,SETOP!$B:$E,2,FALSE),IFERROR(VLOOKUP(C168,SUDECAP!$A:$D,2,FALSE),IFERROR(VLOOKUP(C168,SICRO!$A:$D,2,FALSE),VLOOKUP(C168,CPUS!$B:$H,3,FALSE)))))),"")</f>
        <v>ARMAÇÃO EM AÇO CA-50 - FORNECIMENTO, PREPARO E COLOCAÇÃO</v>
      </c>
      <c r="E168" s="23" t="str">
        <f>IFERROR(IFERROR(VLOOKUP(C168,SINAPI!$A:$D,3,FALSE),IFERROR(VLOOKUP(C168,SETOP!$A:$E,4,FALSE),IFERROR(VLOOKUP(C168,SETOP!$B:$E,3,FALSE),IFERROR(VLOOKUP(C168,SUDECAP!$A:$D,3,FALSE),IFERROR(VLOOKUP(C168,SICRO!$A:$D,3,FALSE),VLOOKUP(C168,CPUS!$B:$H,4,FALSE)))))),"")</f>
        <v>KG</v>
      </c>
      <c r="F168" s="24">
        <v>28352.19</v>
      </c>
      <c r="G168" s="25">
        <f>IFERROR(IFERROR(VLOOKUP(C168,SINAPI!$A:$D,4,FALSE),IFERROR(VLOOKUP(C168,SETOP!$A:$E,5,FALSE),IFERROR(VLOOKUP(C168,SETOP!$B:$E,4,FALSE),IFERROR(VLOOKUP(C168,SUDECAP!$A:$D,4,FALSE),IFERROR(VLOOKUP(C168,SICRO!$A:$D,4,FALSE),VLOOKUP(C168,CPUS!$B:$H,7,FALSE)))))),0)</f>
        <v>11.57</v>
      </c>
      <c r="H168" s="25">
        <f t="shared" si="74"/>
        <v>328034.83</v>
      </c>
      <c r="I168" s="25">
        <f t="shared" si="75"/>
        <v>14.42</v>
      </c>
      <c r="J168" s="25">
        <f t="shared" si="76"/>
        <v>408838.57</v>
      </c>
      <c r="K168" s="26"/>
    </row>
    <row r="169" spans="1:11" ht="30" x14ac:dyDescent="0.25">
      <c r="A169" s="20" t="s">
        <v>31454</v>
      </c>
      <c r="B169" s="21" t="str">
        <f>IF(IFERROR(VLOOKUP(C169,SINAPI!$A:$D,1,FALSE),"")=C169,"SINAPI",IF(IFERROR(VLOOKUP(C169,SETOP!$A:$E,1,FALSE),"")=C169,"SETOP",IF(IFERROR(VLOOKUP(C169,SUDECAP!$A:$D,1,FALSE),"")=C169,"SUDECAP",IF(IFERROR(VLOOKUP(C169,SICRO!$A:$D,1,FALSE),"")=C169,"SICRO","COMPOSIÇÃO"))))</f>
        <v>SICRO</v>
      </c>
      <c r="C169" s="27">
        <v>307731</v>
      </c>
      <c r="D169" s="22" t="str">
        <f>IFERROR(IFERROR(VLOOKUP(C169,SINAPI!$A:$D,2,FALSE),IFERROR(VLOOKUP(C169,SETOP!$A:$E,3,FALSE),IFERROR(VLOOKUP(C169,SETOP!$B:$E,2,FALSE),IFERROR(VLOOKUP(C169,SUDECAP!$A:$D,2,FALSE),IFERROR(VLOOKUP(C169,SICRO!$A:$D,2,FALSE),VLOOKUP(C169,CPUS!$B:$H,3,FALSE)))))),"")</f>
        <v>APARELHO DE APOIO DE NEOPRENE FRETADO PARA ESTRUTURAS MOLDADAS NO LOCAL - FORNECIMENTO E INSTALAÇÃO</v>
      </c>
      <c r="E169" s="23" t="str">
        <f>IFERROR(IFERROR(VLOOKUP(C169,SINAPI!$A:$D,3,FALSE),IFERROR(VLOOKUP(C169,SETOP!$A:$E,4,FALSE),IFERROR(VLOOKUP(C169,SETOP!$B:$E,3,FALSE),IFERROR(VLOOKUP(C169,SUDECAP!$A:$D,3,FALSE),IFERROR(VLOOKUP(C169,SICRO!$A:$D,3,FALSE),VLOOKUP(C169,CPUS!$B:$H,4,FALSE)))))),"")</f>
        <v>DM³</v>
      </c>
      <c r="F169" s="24">
        <v>88.83</v>
      </c>
      <c r="G169" s="25">
        <f>IFERROR(IFERROR(VLOOKUP(C169,SINAPI!$A:$D,4,FALSE),IFERROR(VLOOKUP(C169,SETOP!$A:$E,5,FALSE),IFERROR(VLOOKUP(C169,SETOP!$B:$E,4,FALSE),IFERROR(VLOOKUP(C169,SUDECAP!$A:$D,4,FALSE),IFERROR(VLOOKUP(C169,SICRO!$A:$D,4,FALSE),VLOOKUP(C169,CPUS!$B:$H,7,FALSE)))))),0)</f>
        <v>126.13</v>
      </c>
      <c r="H169" s="25">
        <f t="shared" si="74"/>
        <v>11204.12</v>
      </c>
      <c r="I169" s="25">
        <f t="shared" si="75"/>
        <v>157.24</v>
      </c>
      <c r="J169" s="25">
        <f t="shared" si="76"/>
        <v>13967.62</v>
      </c>
      <c r="K169" s="26"/>
    </row>
    <row r="170" spans="1:11" ht="30" x14ac:dyDescent="0.25">
      <c r="A170" s="20" t="s">
        <v>31455</v>
      </c>
      <c r="B170" s="21" t="str">
        <f>IF(IFERROR(VLOOKUP(C170,SINAPI!$A:$D,1,FALSE),"")=C170,"SINAPI",IF(IFERROR(VLOOKUP(C170,SETOP!$A:$E,1,FALSE),"")=C170,"SETOP",IF(IFERROR(VLOOKUP(C170,SUDECAP!$A:$D,1,FALSE),"")=C170,"SUDECAP",IF(IFERROR(VLOOKUP(C170,SICRO!$A:$D,1,FALSE),"")=C170,"SICRO","COMPOSIÇÃO"))))</f>
        <v>SICRO</v>
      </c>
      <c r="C170" s="27">
        <v>1109669</v>
      </c>
      <c r="D170" s="22" t="str">
        <f>IFERROR(IFERROR(VLOOKUP(C170,SINAPI!$A:$D,2,FALSE),IFERROR(VLOOKUP(C170,SETOP!$A:$E,3,FALSE),IFERROR(VLOOKUP(C170,SETOP!$B:$E,2,FALSE),IFERROR(VLOOKUP(C170,SUDECAP!$A:$D,2,FALSE),IFERROR(VLOOKUP(C170,SICRO!$A:$D,2,FALSE),VLOOKUP(C170,CPUS!$B:$H,3,FALSE)))))),"")</f>
        <v>ARGAMASSA DE CIMENTO E AREIA 1:3 - CONFECÇÃO EM BETONEIRA E LANÇAMENTO MANUAL - AREIA COMERCIAL</v>
      </c>
      <c r="E170" s="23" t="str">
        <f>IFERROR(IFERROR(VLOOKUP(C170,SINAPI!$A:$D,3,FALSE),IFERROR(VLOOKUP(C170,SETOP!$A:$E,4,FALSE),IFERROR(VLOOKUP(C170,SETOP!$B:$E,3,FALSE),IFERROR(VLOOKUP(C170,SUDECAP!$A:$D,3,FALSE),IFERROR(VLOOKUP(C170,SICRO!$A:$D,3,FALSE),VLOOKUP(C170,CPUS!$B:$H,4,FALSE)))))),"")</f>
        <v>M³</v>
      </c>
      <c r="F170" s="24">
        <v>256.52</v>
      </c>
      <c r="G170" s="25">
        <f>IFERROR(IFERROR(VLOOKUP(C170,SINAPI!$A:$D,4,FALSE),IFERROR(VLOOKUP(C170,SETOP!$A:$E,5,FALSE),IFERROR(VLOOKUP(C170,SETOP!$B:$E,4,FALSE),IFERROR(VLOOKUP(C170,SUDECAP!$A:$D,4,FALSE),IFERROR(VLOOKUP(C170,SICRO!$A:$D,4,FALSE),VLOOKUP(C170,CPUS!$B:$H,7,FALSE)))))),0)</f>
        <v>535.61</v>
      </c>
      <c r="H170" s="25">
        <f t="shared" si="74"/>
        <v>137394.67000000001</v>
      </c>
      <c r="I170" s="25">
        <f t="shared" si="75"/>
        <v>667.74</v>
      </c>
      <c r="J170" s="25">
        <f t="shared" si="76"/>
        <v>171288.66</v>
      </c>
      <c r="K170" s="26"/>
    </row>
    <row r="171" spans="1:11" x14ac:dyDescent="0.25">
      <c r="A171" s="20" t="s">
        <v>31456</v>
      </c>
      <c r="B171" s="21" t="str">
        <f>IF(IFERROR(VLOOKUP(C171,SINAPI!$A:$D,1,FALSE),"")=C171,"SINAPI",IF(IFERROR(VLOOKUP(C171,SETOP!$A:$E,1,FALSE),"")=C171,"SETOP",IF(IFERROR(VLOOKUP(C171,SUDECAP!$A:$D,1,FALSE),"")=C171,"SUDECAP",IF(IFERROR(VLOOKUP(C171,SICRO!$A:$D,1,FALSE),"")=C171,"SICRO","COMPOSIÇÃO"))))</f>
        <v>SICRO</v>
      </c>
      <c r="C171" s="27">
        <v>2108167</v>
      </c>
      <c r="D171" s="22" t="str">
        <f>IFERROR(IFERROR(VLOOKUP(C171,SINAPI!$A:$D,2,FALSE),IFERROR(VLOOKUP(C171,SETOP!$A:$E,3,FALSE),IFERROR(VLOOKUP(C171,SETOP!$B:$E,2,FALSE),IFERROR(VLOOKUP(C171,SUDECAP!$A:$D,2,FALSE),IFERROR(VLOOKUP(C171,SICRO!$A:$D,2,FALSE),VLOOKUP(C171,CPUS!$B:$H,3,FALSE)))))),"")</f>
        <v>ESCORAMENTO COM PONTALETES D = 10 CM - UTILIZAÇÃO DE 3 VEZES - CONFECÇÃO, INSTALAÇÃO E RETIRADA</v>
      </c>
      <c r="E171" s="23" t="str">
        <f>IFERROR(IFERROR(VLOOKUP(C171,SINAPI!$A:$D,3,FALSE),IFERROR(VLOOKUP(C171,SETOP!$A:$E,4,FALSE),IFERROR(VLOOKUP(C171,SETOP!$B:$E,3,FALSE),IFERROR(VLOOKUP(C171,SUDECAP!$A:$D,3,FALSE),IFERROR(VLOOKUP(C171,SICRO!$A:$D,3,FALSE),VLOOKUP(C171,CPUS!$B:$H,4,FALSE)))))),"")</f>
        <v>M³</v>
      </c>
      <c r="F171" s="24">
        <v>515.03</v>
      </c>
      <c r="G171" s="25">
        <f>IFERROR(IFERROR(VLOOKUP(C171,SINAPI!$A:$D,4,FALSE),IFERROR(VLOOKUP(C171,SETOP!$A:$E,5,FALSE),IFERROR(VLOOKUP(C171,SETOP!$B:$E,4,FALSE),IFERROR(VLOOKUP(C171,SUDECAP!$A:$D,4,FALSE),IFERROR(VLOOKUP(C171,SICRO!$A:$D,4,FALSE),VLOOKUP(C171,CPUS!$B:$H,7,FALSE)))))),0)</f>
        <v>20.72</v>
      </c>
      <c r="H171" s="25">
        <f t="shared" si="74"/>
        <v>10671.42</v>
      </c>
      <c r="I171" s="25">
        <f t="shared" si="75"/>
        <v>25.83</v>
      </c>
      <c r="J171" s="25">
        <f t="shared" si="76"/>
        <v>13303.22</v>
      </c>
      <c r="K171" s="26"/>
    </row>
    <row r="172" spans="1:11" x14ac:dyDescent="0.25">
      <c r="A172" s="16" t="s">
        <v>31457</v>
      </c>
      <c r="B172" s="107"/>
      <c r="C172" s="16"/>
      <c r="D172" s="108" t="s">
        <v>30461</v>
      </c>
      <c r="E172" s="107"/>
      <c r="F172" s="18"/>
      <c r="G172" s="107"/>
      <c r="H172" s="18"/>
      <c r="I172" s="107"/>
      <c r="J172" s="109">
        <f>SUM(J173:J178)</f>
        <v>1928312.48</v>
      </c>
      <c r="K172" s="26"/>
    </row>
    <row r="173" spans="1:11" x14ac:dyDescent="0.25">
      <c r="A173" s="20" t="s">
        <v>31458</v>
      </c>
      <c r="B173" s="21" t="str">
        <f>IF(IFERROR(VLOOKUP(C173,SINAPI!$A:$D,1,FALSE),"")=C173,"SINAPI",IF(IFERROR(VLOOKUP(C173,SETOP!$A:$E,1,FALSE),"")=C173,"SETOP",IF(IFERROR(VLOOKUP(C173,SUDECAP!$A:$D,1,FALSE),"")=C173,"SUDECAP",IF(IFERROR(VLOOKUP(C173,SICRO!$A:$D,1,FALSE),"")=C173,"SICRO","COMPOSIÇÃO"))))</f>
        <v>SICRO</v>
      </c>
      <c r="C173" s="27">
        <v>1106057</v>
      </c>
      <c r="D173" s="22" t="str">
        <f>IFERROR(IFERROR(VLOOKUP(C173,SINAPI!$A:$D,2,FALSE),IFERROR(VLOOKUP(C173,SETOP!$A:$E,3,FALSE),IFERROR(VLOOKUP(C173,SETOP!$B:$E,2,FALSE),IFERROR(VLOOKUP(C173,SUDECAP!$A:$D,2,FALSE),IFERROR(VLOOKUP(C173,SICRO!$A:$D,2,FALSE),VLOOKUP(C173,CPUS!$B:$H,3,FALSE)))))),"")</f>
        <v>CONCRETO MAGRO - CONFECÇÃO EM BETONEIRA E LANÇAMENTO MANUAL - AREIA E BRITA COMERCIAIS</v>
      </c>
      <c r="E173" s="23" t="str">
        <f>IFERROR(IFERROR(VLOOKUP(C173,SINAPI!$A:$D,3,FALSE),IFERROR(VLOOKUP(C173,SETOP!$A:$E,4,FALSE),IFERROR(VLOOKUP(C173,SETOP!$B:$E,3,FALSE),IFERROR(VLOOKUP(C173,SUDECAP!$A:$D,3,FALSE),IFERROR(VLOOKUP(C173,SICRO!$A:$D,3,FALSE),VLOOKUP(C173,CPUS!$B:$H,4,FALSE)))))),"")</f>
        <v>M³</v>
      </c>
      <c r="F173" s="24">
        <v>5.38</v>
      </c>
      <c r="G173" s="25">
        <f>IFERROR(IFERROR(VLOOKUP(C173,SINAPI!$A:$D,4,FALSE),IFERROR(VLOOKUP(C173,SETOP!$A:$E,5,FALSE),IFERROR(VLOOKUP(C173,SETOP!$B:$E,4,FALSE),IFERROR(VLOOKUP(C173,SUDECAP!$A:$D,4,FALSE),IFERROR(VLOOKUP(C173,SICRO!$A:$D,4,FALSE),VLOOKUP(C173,CPUS!$B:$H,7,FALSE)))))),0)</f>
        <v>478.6</v>
      </c>
      <c r="H173" s="25">
        <f t="shared" ref="H173:H178" si="77">TRUNC(F173*G173,2)</f>
        <v>2574.86</v>
      </c>
      <c r="I173" s="25">
        <f t="shared" ref="I173:I178" si="78">TRUNC(G173*(1+$H$3),2)</f>
        <v>596.66999999999996</v>
      </c>
      <c r="J173" s="25">
        <f t="shared" ref="J173:J178" si="79">TRUNC(I173*F173,2)</f>
        <v>3210.08</v>
      </c>
      <c r="K173" s="26"/>
    </row>
    <row r="174" spans="1:11" ht="30" x14ac:dyDescent="0.25">
      <c r="A174" s="20" t="s">
        <v>31459</v>
      </c>
      <c r="B174" s="21" t="str">
        <f>IF(IFERROR(VLOOKUP(C174,SINAPI!$A:$D,1,FALSE),"")=C174,"SINAPI",IF(IFERROR(VLOOKUP(C174,SETOP!$A:$E,1,FALSE),"")=C174,"SETOP",IF(IFERROR(VLOOKUP(C174,SUDECAP!$A:$D,1,FALSE),"")=C174,"SUDECAP",IF(IFERROR(VLOOKUP(C174,SICRO!$A:$D,1,FALSE),"")=C174,"SICRO","COMPOSIÇÃO"))))</f>
        <v>SETOP</v>
      </c>
      <c r="C174" s="27" t="s">
        <v>4311</v>
      </c>
      <c r="D174" s="22" t="str">
        <f>IFERROR(IFERROR(VLOOKUP(C174,SINAPI!$A:$D,2,FALSE),IFERROR(VLOOKUP(C174,SETOP!$A:$E,3,FALSE),IFERROR(VLOOKUP(C174,SETOP!$B:$E,2,FALSE),IFERROR(VLOOKUP(C174,SUDECAP!$A:$D,2,FALSE),IFERROR(VLOOKUP(C174,SICRO!$A:$D,2,FALSE),VLOOKUP(C174,CPUS!$B:$H,3,FALSE)))))),"")</f>
        <v>FORNECIMENTO DE CONCRETO ESTRUTURAL, USINADO BOMBEADO, COM FCK 40MPA, INCLUSIVE LANÇAMENTO, ADENSAMENTO E ACABAMENTO</v>
      </c>
      <c r="E174" s="23" t="str">
        <f>IFERROR(IFERROR(VLOOKUP(C174,SINAPI!$A:$D,3,FALSE),IFERROR(VLOOKUP(C174,SETOP!$A:$E,4,FALSE),IFERROR(VLOOKUP(C174,SETOP!$B:$E,3,FALSE),IFERROR(VLOOKUP(C174,SUDECAP!$A:$D,3,FALSE),IFERROR(VLOOKUP(C174,SICRO!$A:$D,3,FALSE),VLOOKUP(C174,CPUS!$B:$H,4,FALSE)))))),"")</f>
        <v>M3</v>
      </c>
      <c r="F174" s="24">
        <v>422.71</v>
      </c>
      <c r="G174" s="25">
        <f>IFERROR(IFERROR(VLOOKUP(C174,SINAPI!$A:$D,4,FALSE),IFERROR(VLOOKUP(C174,SETOP!$A:$E,5,FALSE),IFERROR(VLOOKUP(C174,SETOP!$B:$E,4,FALSE),IFERROR(VLOOKUP(C174,SUDECAP!$A:$D,4,FALSE),IFERROR(VLOOKUP(C174,SICRO!$A:$D,4,FALSE),VLOOKUP(C174,CPUS!$B:$H,7,FALSE)))))),0)</f>
        <v>771.77</v>
      </c>
      <c r="H174" s="25">
        <f t="shared" si="77"/>
        <v>326234.89</v>
      </c>
      <c r="I174" s="25">
        <f t="shared" si="78"/>
        <v>962.16</v>
      </c>
      <c r="J174" s="25">
        <f t="shared" si="79"/>
        <v>406714.65</v>
      </c>
      <c r="K174" s="26"/>
    </row>
    <row r="175" spans="1:11" ht="30" x14ac:dyDescent="0.25">
      <c r="A175" s="20" t="s">
        <v>31460</v>
      </c>
      <c r="B175" s="21" t="str">
        <f>IF(IFERROR(VLOOKUP(C175,SINAPI!$A:$D,1,FALSE),"")=C175,"SINAPI",IF(IFERROR(VLOOKUP(C175,SETOP!$A:$E,1,FALSE),"")=C175,"SETOP",IF(IFERROR(VLOOKUP(C175,SUDECAP!$A:$D,1,FALSE),"")=C175,"SUDECAP",IF(IFERROR(VLOOKUP(C175,SICRO!$A:$D,1,FALSE),"")=C175,"SICRO","COMPOSIÇÃO"))))</f>
        <v>SETOP</v>
      </c>
      <c r="C175" s="27" t="s">
        <v>4310</v>
      </c>
      <c r="D175" s="22" t="str">
        <f>IFERROR(IFERROR(VLOOKUP(C175,SINAPI!$A:$D,2,FALSE),IFERROR(VLOOKUP(C175,SETOP!$A:$E,3,FALSE),IFERROR(VLOOKUP(C175,SETOP!$B:$E,2,FALSE),IFERROR(VLOOKUP(C175,SUDECAP!$A:$D,2,FALSE),IFERROR(VLOOKUP(C175,SICRO!$A:$D,2,FALSE),VLOOKUP(C175,CPUS!$B:$H,3,FALSE)))))),"")</f>
        <v>FORNECIMENTO DE CONCRETO ESTRUTURAL, USINADO BOMBEADO, COM FCK 35MPA, INCLUSIVE LANÇAMENTO, ADENSAMENTO E ACABAMENTO</v>
      </c>
      <c r="E175" s="23" t="str">
        <f>IFERROR(IFERROR(VLOOKUP(C175,SINAPI!$A:$D,3,FALSE),IFERROR(VLOOKUP(C175,SETOP!$A:$E,4,FALSE),IFERROR(VLOOKUP(C175,SETOP!$B:$E,3,FALSE),IFERROR(VLOOKUP(C175,SUDECAP!$A:$D,3,FALSE),IFERROR(VLOOKUP(C175,SICRO!$A:$D,3,FALSE),VLOOKUP(C175,CPUS!$B:$H,4,FALSE)))))),"")</f>
        <v>M3</v>
      </c>
      <c r="F175" s="24">
        <v>35.979999999999997</v>
      </c>
      <c r="G175" s="25">
        <f>IFERROR(IFERROR(VLOOKUP(C175,SINAPI!$A:$D,4,FALSE),IFERROR(VLOOKUP(C175,SETOP!$A:$E,5,FALSE),IFERROR(VLOOKUP(C175,SETOP!$B:$E,4,FALSE),IFERROR(VLOOKUP(C175,SUDECAP!$A:$D,4,FALSE),IFERROR(VLOOKUP(C175,SICRO!$A:$D,4,FALSE),VLOOKUP(C175,CPUS!$B:$H,7,FALSE)))))),0)</f>
        <v>744.02</v>
      </c>
      <c r="H175" s="25">
        <f t="shared" si="77"/>
        <v>26769.83</v>
      </c>
      <c r="I175" s="25">
        <f t="shared" si="78"/>
        <v>927.56</v>
      </c>
      <c r="J175" s="25">
        <f t="shared" si="79"/>
        <v>33373.599999999999</v>
      </c>
      <c r="K175" s="26"/>
    </row>
    <row r="176" spans="1:11" x14ac:dyDescent="0.25">
      <c r="A176" s="20" t="s">
        <v>31461</v>
      </c>
      <c r="B176" s="21" t="str">
        <f>IF(IFERROR(VLOOKUP(C176,SINAPI!$A:$D,1,FALSE),"")=C176,"SINAPI",IF(IFERROR(VLOOKUP(C176,SETOP!$A:$E,1,FALSE),"")=C176,"SETOP",IF(IFERROR(VLOOKUP(C176,SUDECAP!$A:$D,1,FALSE),"")=C176,"SUDECAP",IF(IFERROR(VLOOKUP(C176,SICRO!$A:$D,1,FALSE),"")=C176,"SICRO","COMPOSIÇÃO"))))</f>
        <v>SICRO</v>
      </c>
      <c r="C176" s="27">
        <v>3106121</v>
      </c>
      <c r="D176" s="22" t="str">
        <f>IFERROR(IFERROR(VLOOKUP(C176,SINAPI!$A:$D,2,FALSE),IFERROR(VLOOKUP(C176,SETOP!$A:$E,3,FALSE),IFERROR(VLOOKUP(C176,SETOP!$B:$E,2,FALSE),IFERROR(VLOOKUP(C176,SUDECAP!$A:$D,2,FALSE),IFERROR(VLOOKUP(C176,SICRO!$A:$D,2,FALSE),VLOOKUP(C176,CPUS!$B:$H,3,FALSE)))))),"")</f>
        <v>FÔRMAS DE TÁBUAS DE PINHO - UTILIZAÇÃO DE 3 VEZES - CONFECÇÃO, INSTALAÇÃO E RETIRADA</v>
      </c>
      <c r="E176" s="23" t="str">
        <f>IFERROR(IFERROR(VLOOKUP(C176,SINAPI!$A:$D,3,FALSE),IFERROR(VLOOKUP(C176,SETOP!$A:$E,4,FALSE),IFERROR(VLOOKUP(C176,SETOP!$B:$E,3,FALSE),IFERROR(VLOOKUP(C176,SUDECAP!$A:$D,3,FALSE),IFERROR(VLOOKUP(C176,SICRO!$A:$D,3,FALSE),VLOOKUP(C176,CPUS!$B:$H,4,FALSE)))))),"")</f>
        <v>M²</v>
      </c>
      <c r="F176" s="24">
        <v>2003.31</v>
      </c>
      <c r="G176" s="25">
        <f>IFERROR(IFERROR(VLOOKUP(C176,SINAPI!$A:$D,4,FALSE),IFERROR(VLOOKUP(C176,SETOP!$A:$E,5,FALSE),IFERROR(VLOOKUP(C176,SETOP!$B:$E,4,FALSE),IFERROR(VLOOKUP(C176,SUDECAP!$A:$D,4,FALSE),IFERROR(VLOOKUP(C176,SICRO!$A:$D,4,FALSE),VLOOKUP(C176,CPUS!$B:$H,7,FALSE)))))),0)</f>
        <v>88.22</v>
      </c>
      <c r="H176" s="25">
        <f t="shared" si="77"/>
        <v>176732</v>
      </c>
      <c r="I176" s="25">
        <f t="shared" si="78"/>
        <v>109.98</v>
      </c>
      <c r="J176" s="25">
        <f t="shared" si="79"/>
        <v>220324.03</v>
      </c>
      <c r="K176" s="26"/>
    </row>
    <row r="177" spans="1:11" x14ac:dyDescent="0.25">
      <c r="A177" s="20" t="s">
        <v>31462</v>
      </c>
      <c r="B177" s="21" t="str">
        <f>IF(IFERROR(VLOOKUP(C177,SINAPI!$A:$D,1,FALSE),"")=C177,"SINAPI",IF(IFERROR(VLOOKUP(C177,SETOP!$A:$E,1,FALSE),"")=C177,"SETOP",IF(IFERROR(VLOOKUP(C177,SUDECAP!$A:$D,1,FALSE),"")=C177,"SUDECAP",IF(IFERROR(VLOOKUP(C177,SICRO!$A:$D,1,FALSE),"")=C177,"SICRO","COMPOSIÇÃO"))))</f>
        <v>SICRO</v>
      </c>
      <c r="C177" s="27">
        <v>2108167</v>
      </c>
      <c r="D177" s="22" t="str">
        <f>IFERROR(IFERROR(VLOOKUP(C177,SINAPI!$A:$D,2,FALSE),IFERROR(VLOOKUP(C177,SETOP!$A:$E,3,FALSE),IFERROR(VLOOKUP(C177,SETOP!$B:$E,2,FALSE),IFERROR(VLOOKUP(C177,SUDECAP!$A:$D,2,FALSE),IFERROR(VLOOKUP(C177,SICRO!$A:$D,2,FALSE),VLOOKUP(C177,CPUS!$B:$H,3,FALSE)))))),"")</f>
        <v>ESCORAMENTO COM PONTALETES D = 10 CM - UTILIZAÇÃO DE 3 VEZES - CONFECÇÃO, INSTALAÇÃO E RETIRADA</v>
      </c>
      <c r="E177" s="23" t="str">
        <f>IFERROR(IFERROR(VLOOKUP(C177,SINAPI!$A:$D,3,FALSE),IFERROR(VLOOKUP(C177,SETOP!$A:$E,4,FALSE),IFERROR(VLOOKUP(C177,SETOP!$B:$E,3,FALSE),IFERROR(VLOOKUP(C177,SUDECAP!$A:$D,3,FALSE),IFERROR(VLOOKUP(C177,SICRO!$A:$D,3,FALSE),VLOOKUP(C177,CPUS!$B:$H,4,FALSE)))))),"")</f>
        <v>M³</v>
      </c>
      <c r="F177" s="24">
        <v>4776.46</v>
      </c>
      <c r="G177" s="25">
        <f>IFERROR(IFERROR(VLOOKUP(C177,SINAPI!$A:$D,4,FALSE),IFERROR(VLOOKUP(C177,SETOP!$A:$E,5,FALSE),IFERROR(VLOOKUP(C177,SETOP!$B:$E,4,FALSE),IFERROR(VLOOKUP(C177,SUDECAP!$A:$D,4,FALSE),IFERROR(VLOOKUP(C177,SICRO!$A:$D,4,FALSE),VLOOKUP(C177,CPUS!$B:$H,7,FALSE)))))),0)</f>
        <v>20.72</v>
      </c>
      <c r="H177" s="25">
        <f t="shared" si="77"/>
        <v>98968.25</v>
      </c>
      <c r="I177" s="25">
        <f t="shared" si="78"/>
        <v>25.83</v>
      </c>
      <c r="J177" s="25">
        <f t="shared" si="79"/>
        <v>123375.96</v>
      </c>
      <c r="K177" s="26"/>
    </row>
    <row r="178" spans="1:11" x14ac:dyDescent="0.25">
      <c r="A178" s="20" t="s">
        <v>31463</v>
      </c>
      <c r="B178" s="21" t="str">
        <f>IF(IFERROR(VLOOKUP(C178,SINAPI!$A:$D,1,FALSE),"")=C178,"SINAPI",IF(IFERROR(VLOOKUP(C178,SETOP!$A:$E,1,FALSE),"")=C178,"SETOP",IF(IFERROR(VLOOKUP(C178,SUDECAP!$A:$D,1,FALSE),"")=C178,"SUDECAP",IF(IFERROR(VLOOKUP(C178,SICRO!$A:$D,1,FALSE),"")=C178,"SICRO","COMPOSIÇÃO"))))</f>
        <v>SICRO</v>
      </c>
      <c r="C178" s="27">
        <v>407819</v>
      </c>
      <c r="D178" s="22" t="str">
        <f>IFERROR(IFERROR(VLOOKUP(C178,SINAPI!$A:$D,2,FALSE),IFERROR(VLOOKUP(C178,SETOP!$A:$E,3,FALSE),IFERROR(VLOOKUP(C178,SETOP!$B:$E,2,FALSE),IFERROR(VLOOKUP(C178,SUDECAP!$A:$D,2,FALSE),IFERROR(VLOOKUP(C178,SICRO!$A:$D,2,FALSE),VLOOKUP(C178,CPUS!$B:$H,3,FALSE)))))),"")</f>
        <v>ARMAÇÃO EM AÇO CA-50 - FORNECIMENTO, PREPARO E COLOCAÇÃO</v>
      </c>
      <c r="E178" s="23" t="str">
        <f>IFERROR(IFERROR(VLOOKUP(C178,SINAPI!$A:$D,3,FALSE),IFERROR(VLOOKUP(C178,SETOP!$A:$E,4,FALSE),IFERROR(VLOOKUP(C178,SETOP!$B:$E,3,FALSE),IFERROR(VLOOKUP(C178,SUDECAP!$A:$D,3,FALSE),IFERROR(VLOOKUP(C178,SICRO!$A:$D,3,FALSE),VLOOKUP(C178,CPUS!$B:$H,4,FALSE)))))),"")</f>
        <v>KG</v>
      </c>
      <c r="F178" s="24">
        <v>79148</v>
      </c>
      <c r="G178" s="25">
        <f>IFERROR(IFERROR(VLOOKUP(C178,SINAPI!$A:$D,4,FALSE),IFERROR(VLOOKUP(C178,SETOP!$A:$E,5,FALSE),IFERROR(VLOOKUP(C178,SETOP!$B:$E,4,FALSE),IFERROR(VLOOKUP(C178,SUDECAP!$A:$D,4,FALSE),IFERROR(VLOOKUP(C178,SICRO!$A:$D,4,FALSE),VLOOKUP(C178,CPUS!$B:$H,7,FALSE)))))),0)</f>
        <v>11.57</v>
      </c>
      <c r="H178" s="25">
        <f t="shared" si="77"/>
        <v>915742.36</v>
      </c>
      <c r="I178" s="25">
        <f t="shared" si="78"/>
        <v>14.42</v>
      </c>
      <c r="J178" s="25">
        <f t="shared" si="79"/>
        <v>1141314.1599999999</v>
      </c>
      <c r="K178" s="26"/>
    </row>
    <row r="179" spans="1:11" x14ac:dyDescent="0.25">
      <c r="A179" s="16" t="s">
        <v>31464</v>
      </c>
      <c r="B179" s="107"/>
      <c r="C179" s="16"/>
      <c r="D179" s="108" t="s">
        <v>30462</v>
      </c>
      <c r="E179" s="107"/>
      <c r="F179" s="18"/>
      <c r="G179" s="107"/>
      <c r="H179" s="18"/>
      <c r="I179" s="107"/>
      <c r="J179" s="109">
        <f>SUM(J180:J187)</f>
        <v>194489.34</v>
      </c>
      <c r="K179" s="26"/>
    </row>
    <row r="180" spans="1:11" x14ac:dyDescent="0.25">
      <c r="A180" s="20" t="s">
        <v>31465</v>
      </c>
      <c r="B180" s="21" t="str">
        <f>IF(IFERROR(VLOOKUP(C180,SINAPI!$A:$D,1,FALSE),"")=C180,"SINAPI",IF(IFERROR(VLOOKUP(C180,SETOP!$A:$E,1,FALSE),"")=C180,"SETOP",IF(IFERROR(VLOOKUP(C180,SUDECAP!$A:$D,1,FALSE),"")=C180,"SUDECAP",IF(IFERROR(VLOOKUP(C180,SICRO!$A:$D,1,FALSE),"")=C180,"SICRO","COMPOSIÇÃO"))))</f>
        <v>SICRO</v>
      </c>
      <c r="C180" s="27">
        <v>2007971</v>
      </c>
      <c r="D180" s="22" t="str">
        <f>IFERROR(IFERROR(VLOOKUP(C180,SINAPI!$A:$D,2,FALSE),IFERROR(VLOOKUP(C180,SETOP!$A:$E,3,FALSE),IFERROR(VLOOKUP(C180,SETOP!$B:$E,2,FALSE),IFERROR(VLOOKUP(C180,SUDECAP!$A:$D,2,FALSE),IFERROR(VLOOKUP(C180,SICRO!$A:$D,2,FALSE),VLOOKUP(C180,CPUS!$B:$H,3,FALSE)))))),"")</f>
        <v>DRENO DE PVC D = 100 MM PARA OAE - FORNECIMENTO E INSTALAÇÃO</v>
      </c>
      <c r="E180" s="23" t="str">
        <f>IFERROR(IFERROR(VLOOKUP(C180,SINAPI!$A:$D,3,FALSE),IFERROR(VLOOKUP(C180,SETOP!$A:$E,4,FALSE),IFERROR(VLOOKUP(C180,SETOP!$B:$E,3,FALSE),IFERROR(VLOOKUP(C180,SUDECAP!$A:$D,3,FALSE),IFERROR(VLOOKUP(C180,SICRO!$A:$D,3,FALSE),VLOOKUP(C180,CPUS!$B:$H,4,FALSE)))))),"")</f>
        <v>M</v>
      </c>
      <c r="F180" s="24">
        <v>21.93</v>
      </c>
      <c r="G180" s="25">
        <f>IFERROR(IFERROR(VLOOKUP(C180,SINAPI!$A:$D,4,FALSE),IFERROR(VLOOKUP(C180,SETOP!$A:$E,5,FALSE),IFERROR(VLOOKUP(C180,SETOP!$B:$E,4,FALSE),IFERROR(VLOOKUP(C180,SUDECAP!$A:$D,4,FALSE),IFERROR(VLOOKUP(C180,SICRO!$A:$D,4,FALSE),VLOOKUP(C180,CPUS!$B:$H,7,FALSE)))))),0)</f>
        <v>93.99</v>
      </c>
      <c r="H180" s="25">
        <f t="shared" ref="H180:H187" si="80">TRUNC(F180*G180,2)</f>
        <v>2061.1999999999998</v>
      </c>
      <c r="I180" s="25">
        <f t="shared" ref="I180:I187" si="81">TRUNC(G180*(1+$H$3),2)</f>
        <v>117.17</v>
      </c>
      <c r="J180" s="25">
        <f t="shared" ref="J180:J187" si="82">TRUNC(I180*F180,2)</f>
        <v>2569.5300000000002</v>
      </c>
      <c r="K180" s="26"/>
    </row>
    <row r="181" spans="1:11" x14ac:dyDescent="0.25">
      <c r="A181" s="20" t="s">
        <v>31466</v>
      </c>
      <c r="B181" s="21" t="str">
        <f>IF(IFERROR(VLOOKUP(C181,SINAPI!$A:$D,1,FALSE),"")=C181,"SINAPI",IF(IFERROR(VLOOKUP(C181,SETOP!$A:$E,1,FALSE),"")=C181,"SETOP",IF(IFERROR(VLOOKUP(C181,SUDECAP!$A:$D,1,FALSE),"")=C181,"SUDECAP",IF(IFERROR(VLOOKUP(C181,SICRO!$A:$D,1,FALSE),"")=C181,"SICRO","COMPOSIÇÃO"))))</f>
        <v>SICRO</v>
      </c>
      <c r="C181" s="27">
        <v>2008091</v>
      </c>
      <c r="D181" s="22" t="str">
        <f>IFERROR(IFERROR(VLOOKUP(C181,SINAPI!$A:$D,2,FALSE),IFERROR(VLOOKUP(C181,SETOP!$A:$E,3,FALSE),IFERROR(VLOOKUP(C181,SETOP!$B:$E,2,FALSE),IFERROR(VLOOKUP(C181,SUDECAP!$A:$D,2,FALSE),IFERROR(VLOOKUP(C181,SICRO!$A:$D,2,FALSE),VLOOKUP(C181,CPUS!$B:$H,3,FALSE)))))),"")</f>
        <v>DRENO DE PVC D = 150 MM PARA OAE - FORNECIMENTO E INSTALAÇÃO</v>
      </c>
      <c r="E181" s="23" t="str">
        <f>IFERROR(IFERROR(VLOOKUP(C181,SINAPI!$A:$D,3,FALSE),IFERROR(VLOOKUP(C181,SETOP!$A:$E,4,FALSE),IFERROR(VLOOKUP(C181,SETOP!$B:$E,3,FALSE),IFERROR(VLOOKUP(C181,SUDECAP!$A:$D,3,FALSE),IFERROR(VLOOKUP(C181,SICRO!$A:$D,3,FALSE),VLOOKUP(C181,CPUS!$B:$H,4,FALSE)))))),"")</f>
        <v>M</v>
      </c>
      <c r="F181" s="24">
        <v>302.55</v>
      </c>
      <c r="G181" s="25">
        <f>IFERROR(IFERROR(VLOOKUP(C181,SINAPI!$A:$D,4,FALSE),IFERROR(VLOOKUP(C181,SETOP!$A:$E,5,FALSE),IFERROR(VLOOKUP(C181,SETOP!$B:$E,4,FALSE),IFERROR(VLOOKUP(C181,SUDECAP!$A:$D,4,FALSE),IFERROR(VLOOKUP(C181,SICRO!$A:$D,4,FALSE),VLOOKUP(C181,CPUS!$B:$H,7,FALSE)))))),0)</f>
        <v>88.43</v>
      </c>
      <c r="H181" s="25">
        <f t="shared" si="80"/>
        <v>26754.49</v>
      </c>
      <c r="I181" s="25">
        <f t="shared" si="81"/>
        <v>110.24</v>
      </c>
      <c r="J181" s="25">
        <f t="shared" si="82"/>
        <v>33353.11</v>
      </c>
      <c r="K181" s="26"/>
    </row>
    <row r="182" spans="1:11" ht="30" x14ac:dyDescent="0.25">
      <c r="A182" s="20" t="s">
        <v>31467</v>
      </c>
      <c r="B182" s="21" t="str">
        <f>IF(IFERROR(VLOOKUP(C182,SINAPI!$A:$D,1,FALSE),"")=C182,"SINAPI",IF(IFERROR(VLOOKUP(C182,SETOP!$A:$E,1,FALSE),"")=C182,"SETOP",IF(IFERROR(VLOOKUP(C182,SUDECAP!$A:$D,1,FALSE),"")=C182,"SUDECAP",IF(IFERROR(VLOOKUP(C182,SICRO!$A:$D,1,FALSE),"")=C182,"SICRO","COMPOSIÇÃO"))))</f>
        <v>SETOP</v>
      </c>
      <c r="C182" s="27" t="s">
        <v>6732</v>
      </c>
      <c r="D182" s="22" t="str">
        <f>IFERROR(IFERROR(VLOOKUP(C182,SINAPI!$A:$D,2,FALSE),IFERROR(VLOOKUP(C182,SETOP!$A:$E,3,FALSE),IFERROR(VLOOKUP(C182,SETOP!$B:$E,2,FALSE),IFERROR(VLOOKUP(C182,SUDECAP!$A:$D,2,FALSE),IFERROR(VLOOKUP(C182,SICRO!$A:$D,2,FALSE),VLOOKUP(C182,CPUS!$B:$H,3,FALSE)))))),"")</f>
        <v>GRELHA EM FERRO FUNDIDO COM CAIXILHO, DIMENSÃO (30X30)CM, INCLUSIVE ASSENTAMENTO DE CAIXILHO, EXCLUSIVE CAIXA COLETORA</v>
      </c>
      <c r="E182" s="23" t="str">
        <f>IFERROR(IFERROR(VLOOKUP(C182,SINAPI!$A:$D,3,FALSE),IFERROR(VLOOKUP(C182,SETOP!$A:$E,4,FALSE),IFERROR(VLOOKUP(C182,SETOP!$B:$E,3,FALSE),IFERROR(VLOOKUP(C182,SUDECAP!$A:$D,3,FALSE),IFERROR(VLOOKUP(C182,SICRO!$A:$D,3,FALSE),VLOOKUP(C182,CPUS!$B:$H,4,FALSE)))))),"")</f>
        <v>UN</v>
      </c>
      <c r="F182" s="24">
        <v>51</v>
      </c>
      <c r="G182" s="25">
        <f>IFERROR(IFERROR(VLOOKUP(C182,SINAPI!$A:$D,4,FALSE),IFERROR(VLOOKUP(C182,SETOP!$A:$E,5,FALSE),IFERROR(VLOOKUP(C182,SETOP!$B:$E,4,FALSE),IFERROR(VLOOKUP(C182,SUDECAP!$A:$D,4,FALSE),IFERROR(VLOOKUP(C182,SICRO!$A:$D,4,FALSE),VLOOKUP(C182,CPUS!$B:$H,7,FALSE)))))),0)</f>
        <v>103.87</v>
      </c>
      <c r="H182" s="25">
        <f t="shared" si="80"/>
        <v>5297.37</v>
      </c>
      <c r="I182" s="25">
        <f t="shared" si="81"/>
        <v>129.49</v>
      </c>
      <c r="J182" s="25">
        <f t="shared" si="82"/>
        <v>6603.99</v>
      </c>
      <c r="K182" s="26"/>
    </row>
    <row r="183" spans="1:11" ht="30" x14ac:dyDescent="0.25">
      <c r="A183" s="20" t="s">
        <v>31468</v>
      </c>
      <c r="B183" s="21" t="str">
        <f>IF(IFERROR(VLOOKUP(C183,SINAPI!$A:$D,1,FALSE),"")=C183,"SINAPI",IF(IFERROR(VLOOKUP(C183,SETOP!$A:$E,1,FALSE),"")=C183,"SETOP",IF(IFERROR(VLOOKUP(C183,SUDECAP!$A:$D,1,FALSE),"")=C183,"SUDECAP",IF(IFERROR(VLOOKUP(C183,SICRO!$A:$D,1,FALSE),"")=C183,"SICRO","COMPOSIÇÃO"))))</f>
        <v>SINAPI</v>
      </c>
      <c r="C183" s="27">
        <v>95996</v>
      </c>
      <c r="D183" s="22" t="str">
        <f>IFERROR(IFERROR(VLOOKUP(C183,SINAPI!$A:$D,2,FALSE),IFERROR(VLOOKUP(C183,SETOP!$A:$E,3,FALSE),IFERROR(VLOOKUP(C183,SETOP!$B:$E,2,FALSE),IFERROR(VLOOKUP(C183,SUDECAP!$A:$D,2,FALSE),IFERROR(VLOOKUP(C183,SICRO!$A:$D,2,FALSE),VLOOKUP(C183,CPUS!$B:$H,3,FALSE)))))),"")</f>
        <v>EXECUÇÃO DE PAVIMENTO COM APLICAÇÃO DE CONCRETO ASFÁLTICO, CAMADA DE BINDER - EXCLUSIVE CARGA E TRANSPORTE. AF_11/2019</v>
      </c>
      <c r="E183" s="23" t="str">
        <f>IFERROR(IFERROR(VLOOKUP(C183,SINAPI!$A:$D,3,FALSE),IFERROR(VLOOKUP(C183,SETOP!$A:$E,4,FALSE),IFERROR(VLOOKUP(C183,SETOP!$B:$E,3,FALSE),IFERROR(VLOOKUP(C183,SUDECAP!$A:$D,3,FALSE),IFERROR(VLOOKUP(C183,SICRO!$A:$D,3,FALSE),VLOOKUP(C183,CPUS!$B:$H,4,FALSE)))))),"")</f>
        <v>M3</v>
      </c>
      <c r="F183" s="24">
        <v>6.79</v>
      </c>
      <c r="G183" s="25">
        <f>IFERROR(IFERROR(VLOOKUP(C183,SINAPI!$A:$D,4,FALSE),IFERROR(VLOOKUP(C183,SETOP!$A:$E,5,FALSE),IFERROR(VLOOKUP(C183,SETOP!$B:$E,4,FALSE),IFERROR(VLOOKUP(C183,SUDECAP!$A:$D,4,FALSE),IFERROR(VLOOKUP(C183,SICRO!$A:$D,4,FALSE),VLOOKUP(C183,CPUS!$B:$H,7,FALSE)))))),0)</f>
        <v>1606.35</v>
      </c>
      <c r="H183" s="25">
        <f t="shared" si="80"/>
        <v>10907.11</v>
      </c>
      <c r="I183" s="25">
        <f t="shared" si="81"/>
        <v>2002.63</v>
      </c>
      <c r="J183" s="25">
        <f t="shared" si="82"/>
        <v>13597.85</v>
      </c>
      <c r="K183" s="26"/>
    </row>
    <row r="184" spans="1:11" x14ac:dyDescent="0.25">
      <c r="A184" s="20" t="s">
        <v>31469</v>
      </c>
      <c r="B184" s="21" t="str">
        <f>IF(IFERROR(VLOOKUP(C184,SINAPI!$A:$D,1,FALSE),"")=C184,"SINAPI",IF(IFERROR(VLOOKUP(C184,SETOP!$A:$E,1,FALSE),"")=C184,"SETOP",IF(IFERROR(VLOOKUP(C184,SUDECAP!$A:$D,1,FALSE),"")=C184,"SUDECAP",IF(IFERROR(VLOOKUP(C184,SICRO!$A:$D,1,FALSE),"")=C184,"SICRO","COMPOSIÇÃO"))))</f>
        <v>SICRO</v>
      </c>
      <c r="C184" s="27">
        <v>307733</v>
      </c>
      <c r="D184" s="22" t="str">
        <f>IFERROR(IFERROR(VLOOKUP(C184,SINAPI!$A:$D,2,FALSE),IFERROR(VLOOKUP(C184,SETOP!$A:$E,3,FALSE),IFERROR(VLOOKUP(C184,SETOP!$B:$E,2,FALSE),IFERROR(VLOOKUP(C184,SUDECAP!$A:$D,2,FALSE),IFERROR(VLOOKUP(C184,SICRO!$A:$D,2,FALSE),VLOOKUP(C184,CPUS!$B:$H,3,FALSE)))))),"")</f>
        <v>JUNTA DE DILATAÇÃO EM ELASTÔMERO E PERFIL VV - L = 20 MM E H = 40 MM - FORNECIMENTO E INSTALAÇÃO</v>
      </c>
      <c r="E184" s="23" t="str">
        <f>IFERROR(IFERROR(VLOOKUP(C184,SINAPI!$A:$D,3,FALSE),IFERROR(VLOOKUP(C184,SETOP!$A:$E,4,FALSE),IFERROR(VLOOKUP(C184,SETOP!$B:$E,3,FALSE),IFERROR(VLOOKUP(C184,SUDECAP!$A:$D,3,FALSE),IFERROR(VLOOKUP(C184,SICRO!$A:$D,3,FALSE),VLOOKUP(C184,CPUS!$B:$H,4,FALSE)))))),"")</f>
        <v>M</v>
      </c>
      <c r="F184" s="24">
        <v>40.869999999999997</v>
      </c>
      <c r="G184" s="25">
        <f>IFERROR(IFERROR(VLOOKUP(C184,SINAPI!$A:$D,4,FALSE),IFERROR(VLOOKUP(C184,SETOP!$A:$E,5,FALSE),IFERROR(VLOOKUP(C184,SETOP!$B:$E,4,FALSE),IFERROR(VLOOKUP(C184,SUDECAP!$A:$D,4,FALSE),IFERROR(VLOOKUP(C184,SICRO!$A:$D,4,FALSE),VLOOKUP(C184,CPUS!$B:$H,7,FALSE)))))),0)</f>
        <v>260.02999999999997</v>
      </c>
      <c r="H184" s="25">
        <f t="shared" si="80"/>
        <v>10627.42</v>
      </c>
      <c r="I184" s="25">
        <f t="shared" si="81"/>
        <v>324.17</v>
      </c>
      <c r="J184" s="25">
        <f t="shared" si="82"/>
        <v>13248.82</v>
      </c>
      <c r="K184" s="26"/>
    </row>
    <row r="185" spans="1:11" ht="30" x14ac:dyDescent="0.25">
      <c r="A185" s="20" t="s">
        <v>31470</v>
      </c>
      <c r="B185" s="21" t="str">
        <f>IF(IFERROR(VLOOKUP(C185,SINAPI!$A:$D,1,FALSE),"")=C185,"SINAPI",IF(IFERROR(VLOOKUP(C185,SETOP!$A:$E,1,FALSE),"")=C185,"SETOP",IF(IFERROR(VLOOKUP(C185,SUDECAP!$A:$D,1,FALSE),"")=C185,"SUDECAP",IF(IFERROR(VLOOKUP(C185,SICRO!$A:$D,1,FALSE),"")=C185,"SICRO","COMPOSIÇÃO"))))</f>
        <v>SETOP</v>
      </c>
      <c r="C185" s="27" t="s">
        <v>7392</v>
      </c>
      <c r="D185" s="22" t="str">
        <f>IFERROR(IFERROR(VLOOKUP(C185,SINAPI!$A:$D,2,FALSE),IFERROR(VLOOKUP(C185,SETOP!$A:$E,3,FALSE),IFERROR(VLOOKUP(C185,SETOP!$B:$E,2,FALSE),IFERROR(VLOOKUP(C185,SUDECAP!$A:$D,2,FALSE),IFERROR(VLOOKUP(C185,SICRO!$A:$D,2,FALSE),VLOOKUP(C185,CPUS!$B:$H,3,FALSE)))))),"")</f>
        <v>TRATAMENTO DE JUNTA DE DILATAÇÃO COM ISOPOR,  ESP. 20 MM, PROFUNDIDADE DE 10-15CM, EXCLUSIVE SELANTE</v>
      </c>
      <c r="E185" s="23" t="str">
        <f>IFERROR(IFERROR(VLOOKUP(C185,SINAPI!$A:$D,3,FALSE),IFERROR(VLOOKUP(C185,SETOP!$A:$E,4,FALSE),IFERROR(VLOOKUP(C185,SETOP!$B:$E,3,FALSE),IFERROR(VLOOKUP(C185,SUDECAP!$A:$D,3,FALSE),IFERROR(VLOOKUP(C185,SICRO!$A:$D,3,FALSE),VLOOKUP(C185,CPUS!$B:$H,4,FALSE)))))),"")</f>
        <v>M</v>
      </c>
      <c r="F185" s="24">
        <v>2.5</v>
      </c>
      <c r="G185" s="25">
        <f>IFERROR(IFERROR(VLOOKUP(C185,SINAPI!$A:$D,4,FALSE),IFERROR(VLOOKUP(C185,SETOP!$A:$E,5,FALSE),IFERROR(VLOOKUP(C185,SETOP!$B:$E,4,FALSE),IFERROR(VLOOKUP(C185,SUDECAP!$A:$D,4,FALSE),IFERROR(VLOOKUP(C185,SICRO!$A:$D,4,FALSE),VLOOKUP(C185,CPUS!$B:$H,7,FALSE)))))),0)</f>
        <v>1.1000000000000001</v>
      </c>
      <c r="H185" s="25">
        <f t="shared" si="80"/>
        <v>2.75</v>
      </c>
      <c r="I185" s="25">
        <f t="shared" si="81"/>
        <v>1.37</v>
      </c>
      <c r="J185" s="25">
        <f t="shared" si="82"/>
        <v>3.42</v>
      </c>
      <c r="K185" s="26"/>
    </row>
    <row r="186" spans="1:11" ht="30" x14ac:dyDescent="0.25">
      <c r="A186" s="20" t="s">
        <v>31471</v>
      </c>
      <c r="B186" s="21" t="str">
        <f>IF(IFERROR(VLOOKUP(C186,SINAPI!$A:$D,1,FALSE),"")=C186,"SINAPI",IF(IFERROR(VLOOKUP(C186,SETOP!$A:$E,1,FALSE),"")=C186,"SETOP",IF(IFERROR(VLOOKUP(C186,SUDECAP!$A:$D,1,FALSE),"")=C186,"SUDECAP",IF(IFERROR(VLOOKUP(C186,SICRO!$A:$D,1,FALSE),"")=C186,"SICRO","COMPOSIÇÃO"))))</f>
        <v>SICRO</v>
      </c>
      <c r="C186" s="27">
        <v>307084</v>
      </c>
      <c r="D186" s="22" t="str">
        <f>IFERROR(IFERROR(VLOOKUP(C186,SINAPI!$A:$D,2,FALSE),IFERROR(VLOOKUP(C186,SETOP!$A:$E,3,FALSE),IFERROR(VLOOKUP(C186,SETOP!$B:$E,2,FALSE),IFERROR(VLOOKUP(C186,SUDECAP!$A:$D,2,FALSE),IFERROR(VLOOKUP(C186,SICRO!$A:$D,2,FALSE),VLOOKUP(C186,CPUS!$B:$H,3,FALSE)))))),"")</f>
        <v>LÁBIOS POLIMÉRICOS EM JUNTA DE PAVIMENTO DE CONCRETO - L = 20 MM E H = 30 MM - CONFECÇÃO E ASSENTAMENTO</v>
      </c>
      <c r="E186" s="23" t="str">
        <f>IFERROR(IFERROR(VLOOKUP(C186,SINAPI!$A:$D,3,FALSE),IFERROR(VLOOKUP(C186,SETOP!$A:$E,4,FALSE),IFERROR(VLOOKUP(C186,SETOP!$B:$E,3,FALSE),IFERROR(VLOOKUP(C186,SUDECAP!$A:$D,3,FALSE),IFERROR(VLOOKUP(C186,SICRO!$A:$D,3,FALSE),VLOOKUP(C186,CPUS!$B:$H,4,FALSE)))))),"")</f>
        <v>M</v>
      </c>
      <c r="F186" s="24">
        <v>81.739999999999995</v>
      </c>
      <c r="G186" s="25">
        <f>IFERROR(IFERROR(VLOOKUP(C186,SINAPI!$A:$D,4,FALSE),IFERROR(VLOOKUP(C186,SETOP!$A:$E,5,FALSE),IFERROR(VLOOKUP(C186,SETOP!$B:$E,4,FALSE),IFERROR(VLOOKUP(C186,SUDECAP!$A:$D,4,FALSE),IFERROR(VLOOKUP(C186,SICRO!$A:$D,4,FALSE),VLOOKUP(C186,CPUS!$B:$H,7,FALSE)))))),0)</f>
        <v>30.52</v>
      </c>
      <c r="H186" s="25">
        <f t="shared" si="80"/>
        <v>2494.6999999999998</v>
      </c>
      <c r="I186" s="25">
        <f t="shared" si="81"/>
        <v>38.04</v>
      </c>
      <c r="J186" s="25">
        <f t="shared" si="82"/>
        <v>3109.38</v>
      </c>
      <c r="K186" s="26"/>
    </row>
    <row r="187" spans="1:11" ht="30" x14ac:dyDescent="0.25">
      <c r="A187" s="20" t="s">
        <v>31472</v>
      </c>
      <c r="B187" s="21" t="str">
        <f>IF(IFERROR(VLOOKUP(C187,SINAPI!$A:$D,1,FALSE),"")=C187,"SINAPI",IF(IFERROR(VLOOKUP(C187,SETOP!$A:$E,1,FALSE),"")=C187,"SETOP",IF(IFERROR(VLOOKUP(C187,SUDECAP!$A:$D,1,FALSE),"")=C187,"SUDECAP",IF(IFERROR(VLOOKUP(C187,SICRO!$A:$D,1,FALSE),"")=C187,"SICRO","COMPOSIÇÃO"))))</f>
        <v>SINAPI</v>
      </c>
      <c r="C187" s="27">
        <v>95995</v>
      </c>
      <c r="D187" s="22" t="str">
        <f>IFERROR(IFERROR(VLOOKUP(C187,SINAPI!$A:$D,2,FALSE),IFERROR(VLOOKUP(C187,SETOP!$A:$E,3,FALSE),IFERROR(VLOOKUP(C187,SETOP!$B:$E,2,FALSE),IFERROR(VLOOKUP(C187,SUDECAP!$A:$D,2,FALSE),IFERROR(VLOOKUP(C187,SICRO!$A:$D,2,FALSE),VLOOKUP(C187,CPUS!$B:$H,3,FALSE)))))),"")</f>
        <v>EXECUÇÃO DE PAVIMENTO COM APLICAÇÃO DE CONCRETO ASFÁLTICO, CAMADA DE ROLAMENTO - EXCLUSIVE CARGA E TRANSPORTE. AF_11/2019</v>
      </c>
      <c r="E187" s="23" t="str">
        <f>IFERROR(IFERROR(VLOOKUP(C187,SINAPI!$A:$D,3,FALSE),IFERROR(VLOOKUP(C187,SETOP!$A:$E,4,FALSE),IFERROR(VLOOKUP(C187,SETOP!$B:$E,3,FALSE),IFERROR(VLOOKUP(C187,SUDECAP!$A:$D,3,FALSE),IFERROR(VLOOKUP(C187,SICRO!$A:$D,3,FALSE),VLOOKUP(C187,CPUS!$B:$H,4,FALSE)))))),"")</f>
        <v>M3</v>
      </c>
      <c r="F187" s="24">
        <v>52.81</v>
      </c>
      <c r="G187" s="25">
        <f>IFERROR(IFERROR(VLOOKUP(C187,SINAPI!$A:$D,4,FALSE),IFERROR(VLOOKUP(C187,SETOP!$A:$E,5,FALSE),IFERROR(VLOOKUP(C187,SETOP!$B:$E,4,FALSE),IFERROR(VLOOKUP(C187,SUDECAP!$A:$D,4,FALSE),IFERROR(VLOOKUP(C187,SICRO!$A:$D,4,FALSE),VLOOKUP(C187,CPUS!$B:$H,7,FALSE)))))),0)</f>
        <v>1853.08</v>
      </c>
      <c r="H187" s="25">
        <f t="shared" si="80"/>
        <v>97861.15</v>
      </c>
      <c r="I187" s="25">
        <f t="shared" si="81"/>
        <v>2310.23</v>
      </c>
      <c r="J187" s="25">
        <f t="shared" si="82"/>
        <v>122003.24</v>
      </c>
      <c r="K187" s="26"/>
    </row>
    <row r="188" spans="1:11" x14ac:dyDescent="0.25">
      <c r="A188" s="51">
        <v>10</v>
      </c>
      <c r="B188" s="52"/>
      <c r="C188" s="51"/>
      <c r="D188" s="53" t="s">
        <v>31494</v>
      </c>
      <c r="E188" s="52"/>
      <c r="F188" s="54"/>
      <c r="G188" s="52"/>
      <c r="H188" s="54"/>
      <c r="I188" s="52"/>
      <c r="J188" s="55">
        <f>J189+J194+J201+J208+J215</f>
        <v>2297706.04</v>
      </c>
      <c r="K188" s="26"/>
    </row>
    <row r="189" spans="1:11" x14ac:dyDescent="0.25">
      <c r="A189" s="16" t="s">
        <v>30832</v>
      </c>
      <c r="B189" s="107"/>
      <c r="C189" s="16"/>
      <c r="D189" s="108" t="s">
        <v>30412</v>
      </c>
      <c r="E189" s="107"/>
      <c r="F189" s="18"/>
      <c r="G189" s="107"/>
      <c r="H189" s="18"/>
      <c r="I189" s="107"/>
      <c r="J189" s="109">
        <f>SUM(J190:J193)</f>
        <v>15603.250000000002</v>
      </c>
      <c r="K189" s="26"/>
    </row>
    <row r="190" spans="1:11" x14ac:dyDescent="0.25">
      <c r="A190" s="20" t="s">
        <v>31473</v>
      </c>
      <c r="B190" s="21" t="str">
        <f>IF(IFERROR(VLOOKUP(C190,SINAPI!$A:$D,1,FALSE),"")=C190,"SINAPI",IF(IFERROR(VLOOKUP(C190,SETOP!$A:$E,1,FALSE),"")=C190,"SETOP",IF(IFERROR(VLOOKUP(C190,SUDECAP!$A:$D,1,FALSE),"")=C190,"SUDECAP",IF(IFERROR(VLOOKUP(C190,SICRO!$A:$D,1,FALSE),"")=C190,"SICRO","COMPOSIÇÃO"))))</f>
        <v>SETOP</v>
      </c>
      <c r="C190" s="27" t="s">
        <v>32333</v>
      </c>
      <c r="D190" s="22" t="str">
        <f>IFERROR(IFERROR(VLOOKUP(C190,SINAPI!$A:$D,2,FALSE),IFERROR(VLOOKUP(C190,SETOP!$A:$E,3,FALSE),IFERROR(VLOOKUP(C190,SETOP!$B:$E,2,FALSE),IFERROR(VLOOKUP(C190,SUDECAP!$A:$D,2,FALSE),IFERROR(VLOOKUP(C190,SICRO!$A:$D,2,FALSE),VLOOKUP(C190,CPUS!$B:$H,3,FALSE)))))),"")</f>
        <v>ESCAVAÇÃO MECÂNICA DE VALA COM DESCARGA LATERAL EM MATERIAL DE 1ª CATEGORIA</v>
      </c>
      <c r="E190" s="23" t="str">
        <f>IFERROR(IFERROR(VLOOKUP(C190,SINAPI!$A:$D,3,FALSE),IFERROR(VLOOKUP(C190,SETOP!$A:$E,4,FALSE),IFERROR(VLOOKUP(C190,SETOP!$B:$E,3,FALSE),IFERROR(VLOOKUP(C190,SUDECAP!$A:$D,3,FALSE),IFERROR(VLOOKUP(C190,SICRO!$A:$D,3,FALSE),VLOOKUP(C190,CPUS!$B:$H,4,FALSE)))))),"")</f>
        <v>M3</v>
      </c>
      <c r="F190" s="24">
        <v>444.92</v>
      </c>
      <c r="G190" s="25">
        <f>IFERROR(IFERROR(VLOOKUP(C190,SINAPI!$A:$D,4,FALSE),IFERROR(VLOOKUP(C190,SETOP!$A:$E,5,FALSE),IFERROR(VLOOKUP(C190,SETOP!$B:$E,4,FALSE),IFERROR(VLOOKUP(C190,SUDECAP!$A:$D,4,FALSE),IFERROR(VLOOKUP(C190,SICRO!$A:$D,4,FALSE),VLOOKUP(C190,CPUS!$B:$H,7,FALSE)))))),0)</f>
        <v>6.88</v>
      </c>
      <c r="H190" s="25">
        <f t="shared" ref="H190:H223" si="83">TRUNC(F190*G190,2)</f>
        <v>3061.04</v>
      </c>
      <c r="I190" s="25">
        <f t="shared" ref="I190:I223" si="84">TRUNC(G190*(1+$H$3),2)</f>
        <v>8.57</v>
      </c>
      <c r="J190" s="25">
        <f t="shared" ref="J190:J223" si="85">TRUNC(I190*F190,2)</f>
        <v>3812.96</v>
      </c>
      <c r="K190" s="26"/>
    </row>
    <row r="191" spans="1:11" x14ac:dyDescent="0.25">
      <c r="A191" s="20" t="s">
        <v>31474</v>
      </c>
      <c r="B191" s="21" t="str">
        <f>IF(IFERROR(VLOOKUP(C191,SINAPI!$A:$D,1,FALSE),"")=C191,"SINAPI",IF(IFERROR(VLOOKUP(C191,SETOP!$A:$E,1,FALSE),"")=C191,"SETOP",IF(IFERROR(VLOOKUP(C191,SUDECAP!$A:$D,1,FALSE),"")=C191,"SUDECAP",IF(IFERROR(VLOOKUP(C191,SICRO!$A:$D,1,FALSE),"")=C191,"SICRO","COMPOSIÇÃO"))))</f>
        <v>SETOP</v>
      </c>
      <c r="C191" s="27" t="s">
        <v>32341</v>
      </c>
      <c r="D191" s="22" t="str">
        <f>IFERROR(IFERROR(VLOOKUP(C191,SINAPI!$A:$D,2,FALSE),IFERROR(VLOOKUP(C191,SETOP!$A:$E,3,FALSE),IFERROR(VLOOKUP(C191,SETOP!$B:$E,2,FALSE),IFERROR(VLOOKUP(C191,SUDECAP!$A:$D,2,FALSE),IFERROR(VLOOKUP(C191,SICRO!$A:$D,2,FALSE),VLOOKUP(C191,CPUS!$B:$H,3,FALSE)))))),"")</f>
        <v>REATERRO E COMPACTAÇÃO COM SOQUETE VIBRATÓRIO</v>
      </c>
      <c r="E191" s="23" t="str">
        <f>IFERROR(IFERROR(VLOOKUP(C191,SINAPI!$A:$D,3,FALSE),IFERROR(VLOOKUP(C191,SETOP!$A:$E,4,FALSE),IFERROR(VLOOKUP(C191,SETOP!$B:$E,3,FALSE),IFERROR(VLOOKUP(C191,SUDECAP!$A:$D,3,FALSE),IFERROR(VLOOKUP(C191,SICRO!$A:$D,3,FALSE),VLOOKUP(C191,CPUS!$B:$H,4,FALSE)))))),"")</f>
        <v>M3</v>
      </c>
      <c r="F191" s="24">
        <v>480.24</v>
      </c>
      <c r="G191" s="25">
        <f>IFERROR(IFERROR(VLOOKUP(C191,SINAPI!$A:$D,4,FALSE),IFERROR(VLOOKUP(C191,SETOP!$A:$E,5,FALSE),IFERROR(VLOOKUP(C191,SETOP!$B:$E,4,FALSE),IFERROR(VLOOKUP(C191,SUDECAP!$A:$D,4,FALSE),IFERROR(VLOOKUP(C191,SICRO!$A:$D,4,FALSE),VLOOKUP(C191,CPUS!$B:$H,7,FALSE)))))),0)</f>
        <v>16.420000000000002</v>
      </c>
      <c r="H191" s="25">
        <f t="shared" si="83"/>
        <v>7885.54</v>
      </c>
      <c r="I191" s="25">
        <f t="shared" si="84"/>
        <v>20.47</v>
      </c>
      <c r="J191" s="25">
        <f t="shared" si="85"/>
        <v>9830.51</v>
      </c>
      <c r="K191" s="26"/>
    </row>
    <row r="192" spans="1:11" x14ac:dyDescent="0.25">
      <c r="A192" s="20" t="s">
        <v>31475</v>
      </c>
      <c r="B192" s="21" t="str">
        <f>IF(IFERROR(VLOOKUP(C192,SINAPI!$A:$D,1,FALSE),"")=C192,"SINAPI",IF(IFERROR(VLOOKUP(C192,SETOP!$A:$E,1,FALSE),"")=C192,"SETOP",IF(IFERROR(VLOOKUP(C192,SUDECAP!$A:$D,1,FALSE),"")=C192,"SUDECAP",IF(IFERROR(VLOOKUP(C192,SICRO!$A:$D,1,FALSE),"")=C192,"SICRO","COMPOSIÇÃO"))))</f>
        <v>SICRO</v>
      </c>
      <c r="C192" s="27">
        <v>4413942</v>
      </c>
      <c r="D192" s="22" t="str">
        <f>IFERROR(IFERROR(VLOOKUP(C192,SINAPI!$A:$D,2,FALSE),IFERROR(VLOOKUP(C192,SETOP!$A:$E,3,FALSE),IFERROR(VLOOKUP(C192,SETOP!$B:$E,2,FALSE),IFERROR(VLOOKUP(C192,SUDECAP!$A:$D,2,FALSE),IFERROR(VLOOKUP(C192,SICRO!$A:$D,2,FALSE),VLOOKUP(C192,CPUS!$B:$H,3,FALSE)))))),"")</f>
        <v>ESPALHAMENTO DE MATERIAL EM BOTA-FORA</v>
      </c>
      <c r="E192" s="23" t="str">
        <f>IFERROR(IFERROR(VLOOKUP(C192,SINAPI!$A:$D,3,FALSE),IFERROR(VLOOKUP(C192,SETOP!$A:$E,4,FALSE),IFERROR(VLOOKUP(C192,SETOP!$B:$E,3,FALSE),IFERROR(VLOOKUP(C192,SUDECAP!$A:$D,3,FALSE),IFERROR(VLOOKUP(C192,SICRO!$A:$D,3,FALSE),VLOOKUP(C192,CPUS!$B:$H,4,FALSE)))))),"")</f>
        <v>M³</v>
      </c>
      <c r="F192" s="24">
        <v>98.16</v>
      </c>
      <c r="G192" s="25">
        <f>IFERROR(IFERROR(VLOOKUP(C192,SINAPI!$A:$D,4,FALSE),IFERROR(VLOOKUP(C192,SETOP!$A:$E,5,FALSE),IFERROR(VLOOKUP(C192,SETOP!$B:$E,4,FALSE),IFERROR(VLOOKUP(C192,SUDECAP!$A:$D,4,FALSE),IFERROR(VLOOKUP(C192,SICRO!$A:$D,4,FALSE),VLOOKUP(C192,CPUS!$B:$H,7,FALSE)))))),0)</f>
        <v>1.96</v>
      </c>
      <c r="H192" s="25">
        <f t="shared" si="83"/>
        <v>192.39</v>
      </c>
      <c r="I192" s="25">
        <f t="shared" si="84"/>
        <v>2.44</v>
      </c>
      <c r="J192" s="25">
        <f t="shared" si="85"/>
        <v>239.51</v>
      </c>
      <c r="K192" s="26"/>
    </row>
    <row r="193" spans="1:11" x14ac:dyDescent="0.25">
      <c r="A193" s="20" t="s">
        <v>31476</v>
      </c>
      <c r="B193" s="21" t="str">
        <f>IF(IFERROR(VLOOKUP(C193,SINAPI!$A:$D,1,FALSE),"")=C193,"SINAPI",IF(IFERROR(VLOOKUP(C193,SETOP!$A:$E,1,FALSE),"")=C193,"SETOP",IF(IFERROR(VLOOKUP(C193,SUDECAP!$A:$D,1,FALSE),"")=C193,"SUDECAP",IF(IFERROR(VLOOKUP(C193,SICRO!$A:$D,1,FALSE),"")=C193,"SICRO","COMPOSIÇÃO"))))</f>
        <v>SICRO</v>
      </c>
      <c r="C193" s="27">
        <v>4413985</v>
      </c>
      <c r="D193" s="22" t="str">
        <f>IFERROR(IFERROR(VLOOKUP(C193,SINAPI!$A:$D,2,FALSE),IFERROR(VLOOKUP(C193,SETOP!$A:$E,3,FALSE),IFERROR(VLOOKUP(C193,SETOP!$B:$E,2,FALSE),IFERROR(VLOOKUP(C193,SUDECAP!$A:$D,2,FALSE),IFERROR(VLOOKUP(C193,SICRO!$A:$D,2,FALSE),VLOOKUP(C193,CPUS!$B:$H,3,FALSE)))))),"")</f>
        <v>REGULARIZAÇÃO MANUAL DE TALUDES DE CORTES E ATERROS</v>
      </c>
      <c r="E193" s="23" t="str">
        <f>IFERROR(IFERROR(VLOOKUP(C193,SINAPI!$A:$D,3,FALSE),IFERROR(VLOOKUP(C193,SETOP!$A:$E,4,FALSE),IFERROR(VLOOKUP(C193,SETOP!$B:$E,3,FALSE),IFERROR(VLOOKUP(C193,SUDECAP!$A:$D,3,FALSE),IFERROR(VLOOKUP(C193,SICRO!$A:$D,3,FALSE),VLOOKUP(C193,CPUS!$B:$H,4,FALSE)))))),"")</f>
        <v>M²</v>
      </c>
      <c r="F193" s="24">
        <v>65.81</v>
      </c>
      <c r="G193" s="25">
        <f>IFERROR(IFERROR(VLOOKUP(C193,SINAPI!$A:$D,4,FALSE),IFERROR(VLOOKUP(C193,SETOP!$A:$E,5,FALSE),IFERROR(VLOOKUP(C193,SETOP!$B:$E,4,FALSE),IFERROR(VLOOKUP(C193,SUDECAP!$A:$D,4,FALSE),IFERROR(VLOOKUP(C193,SICRO!$A:$D,4,FALSE),VLOOKUP(C193,CPUS!$B:$H,7,FALSE)))))),0)</f>
        <v>20.97</v>
      </c>
      <c r="H193" s="25">
        <f t="shared" si="83"/>
        <v>1380.03</v>
      </c>
      <c r="I193" s="25">
        <f t="shared" si="84"/>
        <v>26.14</v>
      </c>
      <c r="J193" s="25">
        <f t="shared" si="85"/>
        <v>1720.27</v>
      </c>
      <c r="K193" s="26"/>
    </row>
    <row r="194" spans="1:11" x14ac:dyDescent="0.25">
      <c r="A194" s="16" t="s">
        <v>30833</v>
      </c>
      <c r="B194" s="107"/>
      <c r="C194" s="16"/>
      <c r="D194" s="108" t="s">
        <v>30459</v>
      </c>
      <c r="E194" s="107"/>
      <c r="F194" s="18"/>
      <c r="G194" s="107"/>
      <c r="H194" s="18"/>
      <c r="I194" s="107"/>
      <c r="J194" s="109">
        <f>SUM(J195:J200)</f>
        <v>506795.72</v>
      </c>
      <c r="K194" s="26"/>
    </row>
    <row r="195" spans="1:11" x14ac:dyDescent="0.25">
      <c r="A195" s="20" t="s">
        <v>31477</v>
      </c>
      <c r="B195" s="21" t="str">
        <f>IF(IFERROR(VLOOKUP(C195,SINAPI!$A:$D,1,FALSE),"")=C195,"SINAPI",IF(IFERROR(VLOOKUP(C195,SETOP!$A:$E,1,FALSE),"")=C195,"SETOP",IF(IFERROR(VLOOKUP(C195,SUDECAP!$A:$D,1,FALSE),"")=C195,"SUDECAP",IF(IFERROR(VLOOKUP(C195,SICRO!$A:$D,1,FALSE),"")=C195,"SICRO","COMPOSIÇÃO"))))</f>
        <v>SICRO</v>
      </c>
      <c r="C195" s="27">
        <v>2306066</v>
      </c>
      <c r="D195" s="22" t="str">
        <f>IFERROR(IFERROR(VLOOKUP(C195,SINAPI!$A:$D,2,FALSE),IFERROR(VLOOKUP(C195,SETOP!$A:$E,3,FALSE),IFERROR(VLOOKUP(C195,SETOP!$B:$E,2,FALSE),IFERROR(VLOOKUP(C195,SUDECAP!$A:$D,2,FALSE),IFERROR(VLOOKUP(C195,SICRO!$A:$D,2,FALSE),VLOOKUP(C195,CPUS!$B:$H,3,FALSE)))))),"")</f>
        <v>ESTACA RAIZ PERFURADA NO SOLO COM D = 40 CM - CONFECÇÃO</v>
      </c>
      <c r="E195" s="23" t="str">
        <f>IFERROR(IFERROR(VLOOKUP(C195,SINAPI!$A:$D,3,FALSE),IFERROR(VLOOKUP(C195,SETOP!$A:$E,4,FALSE),IFERROR(VLOOKUP(C195,SETOP!$B:$E,3,FALSE),IFERROR(VLOOKUP(C195,SUDECAP!$A:$D,3,FALSE),IFERROR(VLOOKUP(C195,SICRO!$A:$D,3,FALSE),VLOOKUP(C195,CPUS!$B:$H,4,FALSE)))))),"")</f>
        <v>M</v>
      </c>
      <c r="F195" s="24">
        <v>90</v>
      </c>
      <c r="G195" s="25">
        <f>IFERROR(IFERROR(VLOOKUP(C195,SINAPI!$A:$D,4,FALSE),IFERROR(VLOOKUP(C195,SETOP!$A:$E,5,FALSE),IFERROR(VLOOKUP(C195,SETOP!$B:$E,4,FALSE),IFERROR(VLOOKUP(C195,SUDECAP!$A:$D,4,FALSE),IFERROR(VLOOKUP(C195,SICRO!$A:$D,4,FALSE),VLOOKUP(C195,CPUS!$B:$H,7,FALSE)))))),0)</f>
        <v>229.64</v>
      </c>
      <c r="H195" s="25">
        <f t="shared" si="83"/>
        <v>20667.599999999999</v>
      </c>
      <c r="I195" s="25">
        <f t="shared" si="84"/>
        <v>286.29000000000002</v>
      </c>
      <c r="J195" s="25">
        <f t="shared" si="85"/>
        <v>25766.1</v>
      </c>
      <c r="K195" s="26"/>
    </row>
    <row r="196" spans="1:11" x14ac:dyDescent="0.25">
      <c r="A196" s="20" t="s">
        <v>31478</v>
      </c>
      <c r="B196" s="21" t="str">
        <f>IF(IFERROR(VLOOKUP(C196,SINAPI!$A:$D,1,FALSE),"")=C196,"SINAPI",IF(IFERROR(VLOOKUP(C196,SETOP!$A:$E,1,FALSE),"")=C196,"SETOP",IF(IFERROR(VLOOKUP(C196,SUDECAP!$A:$D,1,FALSE),"")=C196,"SUDECAP",IF(IFERROR(VLOOKUP(C196,SICRO!$A:$D,1,FALSE),"")=C196,"SICRO","COMPOSIÇÃO"))))</f>
        <v>SICRO</v>
      </c>
      <c r="C196" s="27">
        <v>2306070</v>
      </c>
      <c r="D196" s="22" t="str">
        <f>IFERROR(IFERROR(VLOOKUP(C196,SINAPI!$A:$D,2,FALSE),IFERROR(VLOOKUP(C196,SETOP!$A:$E,3,FALSE),IFERROR(VLOOKUP(C196,SETOP!$B:$E,2,FALSE),IFERROR(VLOOKUP(C196,SUDECAP!$A:$D,2,FALSE),IFERROR(VLOOKUP(C196,SICRO!$A:$D,2,FALSE),VLOOKUP(C196,CPUS!$B:$H,3,FALSE)))))),"")</f>
        <v>ESTACA RAIZ PERFURADA NA ROCHA COM D = 31 CM - CONFECÇÃO</v>
      </c>
      <c r="E196" s="23" t="str">
        <f>IFERROR(IFERROR(VLOOKUP(C196,SINAPI!$A:$D,3,FALSE),IFERROR(VLOOKUP(C196,SETOP!$A:$E,4,FALSE),IFERROR(VLOOKUP(C196,SETOP!$B:$E,3,FALSE),IFERROR(VLOOKUP(C196,SUDECAP!$A:$D,3,FALSE),IFERROR(VLOOKUP(C196,SICRO!$A:$D,3,FALSE),VLOOKUP(C196,CPUS!$B:$H,4,FALSE)))))),"")</f>
        <v>M</v>
      </c>
      <c r="F196" s="24">
        <v>196</v>
      </c>
      <c r="G196" s="25">
        <f>IFERROR(IFERROR(VLOOKUP(C196,SINAPI!$A:$D,4,FALSE),IFERROR(VLOOKUP(C196,SETOP!$A:$E,5,FALSE),IFERROR(VLOOKUP(C196,SETOP!$B:$E,4,FALSE),IFERROR(VLOOKUP(C196,SUDECAP!$A:$D,4,FALSE),IFERROR(VLOOKUP(C196,SICRO!$A:$D,4,FALSE),VLOOKUP(C196,CPUS!$B:$H,7,FALSE)))))),0)</f>
        <v>1247.23</v>
      </c>
      <c r="H196" s="25">
        <f t="shared" si="83"/>
        <v>244457.08</v>
      </c>
      <c r="I196" s="25">
        <f t="shared" si="84"/>
        <v>1554.92</v>
      </c>
      <c r="J196" s="25">
        <f t="shared" si="85"/>
        <v>304764.32</v>
      </c>
      <c r="K196" s="26"/>
    </row>
    <row r="197" spans="1:11" x14ac:dyDescent="0.25">
      <c r="A197" s="20" t="s">
        <v>31479</v>
      </c>
      <c r="B197" s="21" t="str">
        <f>IF(IFERROR(VLOOKUP(C197,SINAPI!$A:$D,1,FALSE),"")=C197,"SINAPI",IF(IFERROR(VLOOKUP(C197,SETOP!$A:$E,1,FALSE),"")=C197,"SETOP",IF(IFERROR(VLOOKUP(C197,SUDECAP!$A:$D,1,FALSE),"")=C197,"SUDECAP",IF(IFERROR(VLOOKUP(C197,SICRO!$A:$D,1,FALSE),"")=C197,"SICRO","COMPOSIÇÃO"))))</f>
        <v>SICRO</v>
      </c>
      <c r="C197" s="27">
        <v>1106057</v>
      </c>
      <c r="D197" s="22" t="str">
        <f>IFERROR(IFERROR(VLOOKUP(C197,SINAPI!$A:$D,2,FALSE),IFERROR(VLOOKUP(C197,SETOP!$A:$E,3,FALSE),IFERROR(VLOOKUP(C197,SETOP!$B:$E,2,FALSE),IFERROR(VLOOKUP(C197,SUDECAP!$A:$D,2,FALSE),IFERROR(VLOOKUP(C197,SICRO!$A:$D,2,FALSE),VLOOKUP(C197,CPUS!$B:$H,3,FALSE)))))),"")</f>
        <v>CONCRETO MAGRO - CONFECÇÃO EM BETONEIRA E LANÇAMENTO MANUAL - AREIA E BRITA COMERCIAIS</v>
      </c>
      <c r="E197" s="23" t="str">
        <f>IFERROR(IFERROR(VLOOKUP(C197,SINAPI!$A:$D,3,FALSE),IFERROR(VLOOKUP(C197,SETOP!$A:$E,4,FALSE),IFERROR(VLOOKUP(C197,SETOP!$B:$E,3,FALSE),IFERROR(VLOOKUP(C197,SUDECAP!$A:$D,3,FALSE),IFERROR(VLOOKUP(C197,SICRO!$A:$D,3,FALSE),VLOOKUP(C197,CPUS!$B:$H,4,FALSE)))))),"")</f>
        <v>M³</v>
      </c>
      <c r="F197" s="24">
        <v>3.55</v>
      </c>
      <c r="G197" s="25">
        <f>IFERROR(IFERROR(VLOOKUP(C197,SINAPI!$A:$D,4,FALSE),IFERROR(VLOOKUP(C197,SETOP!$A:$E,5,FALSE),IFERROR(VLOOKUP(C197,SETOP!$B:$E,4,FALSE),IFERROR(VLOOKUP(C197,SUDECAP!$A:$D,4,FALSE),IFERROR(VLOOKUP(C197,SICRO!$A:$D,4,FALSE),VLOOKUP(C197,CPUS!$B:$H,7,FALSE)))))),0)</f>
        <v>478.6</v>
      </c>
      <c r="H197" s="25">
        <f t="shared" si="83"/>
        <v>1699.03</v>
      </c>
      <c r="I197" s="25">
        <f t="shared" si="84"/>
        <v>596.66999999999996</v>
      </c>
      <c r="J197" s="25">
        <f t="shared" si="85"/>
        <v>2118.17</v>
      </c>
      <c r="K197" s="26"/>
    </row>
    <row r="198" spans="1:11" ht="30" x14ac:dyDescent="0.25">
      <c r="A198" s="20" t="s">
        <v>31480</v>
      </c>
      <c r="B198" s="21" t="str">
        <f>IF(IFERROR(VLOOKUP(C198,SINAPI!$A:$D,1,FALSE),"")=C198,"SINAPI",IF(IFERROR(VLOOKUP(C198,SETOP!$A:$E,1,FALSE),"")=C198,"SETOP",IF(IFERROR(VLOOKUP(C198,SUDECAP!$A:$D,1,FALSE),"")=C198,"SUDECAP",IF(IFERROR(VLOOKUP(C198,SICRO!$A:$D,1,FALSE),"")=C198,"SICRO","COMPOSIÇÃO"))))</f>
        <v>SETOP</v>
      </c>
      <c r="C198" s="27" t="s">
        <v>4310</v>
      </c>
      <c r="D198" s="22" t="str">
        <f>IFERROR(IFERROR(VLOOKUP(C198,SINAPI!$A:$D,2,FALSE),IFERROR(VLOOKUP(C198,SETOP!$A:$E,3,FALSE),IFERROR(VLOOKUP(C198,SETOP!$B:$E,2,FALSE),IFERROR(VLOOKUP(C198,SUDECAP!$A:$D,2,FALSE),IFERROR(VLOOKUP(C198,SICRO!$A:$D,2,FALSE),VLOOKUP(C198,CPUS!$B:$H,3,FALSE)))))),"")</f>
        <v>FORNECIMENTO DE CONCRETO ESTRUTURAL, USINADO BOMBEADO, COM FCK 35MPA, INCLUSIVE LANÇAMENTO, ADENSAMENTO E ACABAMENTO</v>
      </c>
      <c r="E198" s="23" t="str">
        <f>IFERROR(IFERROR(VLOOKUP(C198,SINAPI!$A:$D,3,FALSE),IFERROR(VLOOKUP(C198,SETOP!$A:$E,4,FALSE),IFERROR(VLOOKUP(C198,SETOP!$B:$E,3,FALSE),IFERROR(VLOOKUP(C198,SUDECAP!$A:$D,3,FALSE),IFERROR(VLOOKUP(C198,SICRO!$A:$D,3,FALSE),VLOOKUP(C198,CPUS!$B:$H,4,FALSE)))))),"")</f>
        <v>M3</v>
      </c>
      <c r="F198" s="24">
        <v>65.010000000000005</v>
      </c>
      <c r="G198" s="25">
        <f>IFERROR(IFERROR(VLOOKUP(C198,SINAPI!$A:$D,4,FALSE),IFERROR(VLOOKUP(C198,SETOP!$A:$E,5,FALSE),IFERROR(VLOOKUP(C198,SETOP!$B:$E,4,FALSE),IFERROR(VLOOKUP(C198,SUDECAP!$A:$D,4,FALSE),IFERROR(VLOOKUP(C198,SICRO!$A:$D,4,FALSE),VLOOKUP(C198,CPUS!$B:$H,7,FALSE)))))),0)</f>
        <v>744.02</v>
      </c>
      <c r="H198" s="25">
        <f t="shared" si="83"/>
        <v>48368.74</v>
      </c>
      <c r="I198" s="25">
        <f t="shared" si="84"/>
        <v>927.56</v>
      </c>
      <c r="J198" s="25">
        <f t="shared" si="85"/>
        <v>60300.67</v>
      </c>
      <c r="K198" s="26"/>
    </row>
    <row r="199" spans="1:11" x14ac:dyDescent="0.25">
      <c r="A199" s="20" t="s">
        <v>31495</v>
      </c>
      <c r="B199" s="21" t="str">
        <f>IF(IFERROR(VLOOKUP(C199,SINAPI!$A:$D,1,FALSE),"")=C199,"SINAPI",IF(IFERROR(VLOOKUP(C199,SETOP!$A:$E,1,FALSE),"")=C199,"SETOP",IF(IFERROR(VLOOKUP(C199,SUDECAP!$A:$D,1,FALSE),"")=C199,"SUDECAP",IF(IFERROR(VLOOKUP(C199,SICRO!$A:$D,1,FALSE),"")=C199,"SICRO","COMPOSIÇÃO"))))</f>
        <v>SICRO</v>
      </c>
      <c r="C199" s="27">
        <v>3106121</v>
      </c>
      <c r="D199" s="22" t="str">
        <f>IFERROR(IFERROR(VLOOKUP(C199,SINAPI!$A:$D,2,FALSE),IFERROR(VLOOKUP(C199,SETOP!$A:$E,3,FALSE),IFERROR(VLOOKUP(C199,SETOP!$B:$E,2,FALSE),IFERROR(VLOOKUP(C199,SUDECAP!$A:$D,2,FALSE),IFERROR(VLOOKUP(C199,SICRO!$A:$D,2,FALSE),VLOOKUP(C199,CPUS!$B:$H,3,FALSE)))))),"")</f>
        <v>FÔRMAS DE TÁBUAS DE PINHO - UTILIZAÇÃO DE 3 VEZES - CONFECÇÃO, INSTALAÇÃO E RETIRADA</v>
      </c>
      <c r="E199" s="23" t="str">
        <f>IFERROR(IFERROR(VLOOKUP(C199,SINAPI!$A:$D,3,FALSE),IFERROR(VLOOKUP(C199,SETOP!$A:$E,4,FALSE),IFERROR(VLOOKUP(C199,SETOP!$B:$E,3,FALSE),IFERROR(VLOOKUP(C199,SUDECAP!$A:$D,3,FALSE),IFERROR(VLOOKUP(C199,SICRO!$A:$D,3,FALSE),VLOOKUP(C199,CPUS!$B:$H,4,FALSE)))))),"")</f>
        <v>M²</v>
      </c>
      <c r="F199" s="24">
        <v>95.85</v>
      </c>
      <c r="G199" s="25">
        <f>IFERROR(IFERROR(VLOOKUP(C199,SINAPI!$A:$D,4,FALSE),IFERROR(VLOOKUP(C199,SETOP!$A:$E,5,FALSE),IFERROR(VLOOKUP(C199,SETOP!$B:$E,4,FALSE),IFERROR(VLOOKUP(C199,SUDECAP!$A:$D,4,FALSE),IFERROR(VLOOKUP(C199,SICRO!$A:$D,4,FALSE),VLOOKUP(C199,CPUS!$B:$H,7,FALSE)))))),0)</f>
        <v>88.22</v>
      </c>
      <c r="H199" s="25">
        <f t="shared" si="83"/>
        <v>8455.8799999999992</v>
      </c>
      <c r="I199" s="25">
        <f t="shared" si="84"/>
        <v>109.98</v>
      </c>
      <c r="J199" s="25">
        <f t="shared" si="85"/>
        <v>10541.58</v>
      </c>
      <c r="K199" s="26"/>
    </row>
    <row r="200" spans="1:11" x14ac:dyDescent="0.25">
      <c r="A200" s="20" t="s">
        <v>31496</v>
      </c>
      <c r="B200" s="21" t="str">
        <f>IF(IFERROR(VLOOKUP(C200,SINAPI!$A:$D,1,FALSE),"")=C200,"SINAPI",IF(IFERROR(VLOOKUP(C200,SETOP!$A:$E,1,FALSE),"")=C200,"SETOP",IF(IFERROR(VLOOKUP(C200,SUDECAP!$A:$D,1,FALSE),"")=C200,"SUDECAP",IF(IFERROR(VLOOKUP(C200,SICRO!$A:$D,1,FALSE),"")=C200,"SICRO","COMPOSIÇÃO"))))</f>
        <v>SICRO</v>
      </c>
      <c r="C200" s="27">
        <v>407819</v>
      </c>
      <c r="D200" s="22" t="str">
        <f>IFERROR(IFERROR(VLOOKUP(C200,SINAPI!$A:$D,2,FALSE),IFERROR(VLOOKUP(C200,SETOP!$A:$E,3,FALSE),IFERROR(VLOOKUP(C200,SETOP!$B:$E,2,FALSE),IFERROR(VLOOKUP(C200,SUDECAP!$A:$D,2,FALSE),IFERROR(VLOOKUP(C200,SICRO!$A:$D,2,FALSE),VLOOKUP(C200,CPUS!$B:$H,3,FALSE)))))),"")</f>
        <v>ARMAÇÃO EM AÇO CA-50 - FORNECIMENTO, PREPARO E COLOCAÇÃO</v>
      </c>
      <c r="E200" s="23" t="str">
        <f>IFERROR(IFERROR(VLOOKUP(C200,SINAPI!$A:$D,3,FALSE),IFERROR(VLOOKUP(C200,SETOP!$A:$E,4,FALSE),IFERROR(VLOOKUP(C200,SETOP!$B:$E,3,FALSE),IFERROR(VLOOKUP(C200,SUDECAP!$A:$D,3,FALSE),IFERROR(VLOOKUP(C200,SICRO!$A:$D,3,FALSE),VLOOKUP(C200,CPUS!$B:$H,4,FALSE)))))),"")</f>
        <v>KG</v>
      </c>
      <c r="F200" s="24">
        <v>7164</v>
      </c>
      <c r="G200" s="25">
        <f>IFERROR(IFERROR(VLOOKUP(C200,SINAPI!$A:$D,4,FALSE),IFERROR(VLOOKUP(C200,SETOP!$A:$E,5,FALSE),IFERROR(VLOOKUP(C200,SETOP!$B:$E,4,FALSE),IFERROR(VLOOKUP(C200,SUDECAP!$A:$D,4,FALSE),IFERROR(VLOOKUP(C200,SICRO!$A:$D,4,FALSE),VLOOKUP(C200,CPUS!$B:$H,7,FALSE)))))),0)</f>
        <v>11.57</v>
      </c>
      <c r="H200" s="25">
        <f t="shared" si="83"/>
        <v>82887.48</v>
      </c>
      <c r="I200" s="25">
        <f t="shared" si="84"/>
        <v>14.42</v>
      </c>
      <c r="J200" s="25">
        <f t="shared" si="85"/>
        <v>103304.88</v>
      </c>
      <c r="K200" s="26"/>
    </row>
    <row r="201" spans="1:11" x14ac:dyDescent="0.25">
      <c r="A201" s="16" t="s">
        <v>30834</v>
      </c>
      <c r="B201" s="107"/>
      <c r="C201" s="16"/>
      <c r="D201" s="108" t="s">
        <v>30460</v>
      </c>
      <c r="E201" s="107"/>
      <c r="F201" s="18"/>
      <c r="G201" s="107"/>
      <c r="H201" s="18"/>
      <c r="I201" s="107"/>
      <c r="J201" s="109">
        <f>SUM(J202:J207)</f>
        <v>369045.79</v>
      </c>
      <c r="K201" s="26"/>
    </row>
    <row r="202" spans="1:11" ht="30" x14ac:dyDescent="0.25">
      <c r="A202" s="20" t="s">
        <v>31481</v>
      </c>
      <c r="B202" s="21" t="str">
        <f>IF(IFERROR(VLOOKUP(C202,SINAPI!$A:$D,1,FALSE),"")=C202,"SINAPI",IF(IFERROR(VLOOKUP(C202,SETOP!$A:$E,1,FALSE),"")=C202,"SETOP",IF(IFERROR(VLOOKUP(C202,SUDECAP!$A:$D,1,FALSE),"")=C202,"SUDECAP",IF(IFERROR(VLOOKUP(C202,SICRO!$A:$D,1,FALSE),"")=C202,"SICRO","COMPOSIÇÃO"))))</f>
        <v>SETOP</v>
      </c>
      <c r="C202" s="27" t="s">
        <v>4310</v>
      </c>
      <c r="D202" s="22" t="str">
        <f>IFERROR(IFERROR(VLOOKUP(C202,SINAPI!$A:$D,2,FALSE),IFERROR(VLOOKUP(C202,SETOP!$A:$E,3,FALSE),IFERROR(VLOOKUP(C202,SETOP!$B:$E,2,FALSE),IFERROR(VLOOKUP(C202,SUDECAP!$A:$D,2,FALSE),IFERROR(VLOOKUP(C202,SICRO!$A:$D,2,FALSE),VLOOKUP(C202,CPUS!$B:$H,3,FALSE)))))),"")</f>
        <v>FORNECIMENTO DE CONCRETO ESTRUTURAL, USINADO BOMBEADO, COM FCK 35MPA, INCLUSIVE LANÇAMENTO, ADENSAMENTO E ACABAMENTO</v>
      </c>
      <c r="E202" s="23" t="str">
        <f>IFERROR(IFERROR(VLOOKUP(C202,SINAPI!$A:$D,3,FALSE),IFERROR(VLOOKUP(C202,SETOP!$A:$E,4,FALSE),IFERROR(VLOOKUP(C202,SETOP!$B:$E,3,FALSE),IFERROR(VLOOKUP(C202,SUDECAP!$A:$D,3,FALSE),IFERROR(VLOOKUP(C202,SICRO!$A:$D,3,FALSE),VLOOKUP(C202,CPUS!$B:$H,4,FALSE)))))),"")</f>
        <v>M3</v>
      </c>
      <c r="F202" s="24">
        <v>86.87</v>
      </c>
      <c r="G202" s="25">
        <f>IFERROR(IFERROR(VLOOKUP(C202,SINAPI!$A:$D,4,FALSE),IFERROR(VLOOKUP(C202,SETOP!$A:$E,5,FALSE),IFERROR(VLOOKUP(C202,SETOP!$B:$E,4,FALSE),IFERROR(VLOOKUP(C202,SUDECAP!$A:$D,4,FALSE),IFERROR(VLOOKUP(C202,SICRO!$A:$D,4,FALSE),VLOOKUP(C202,CPUS!$B:$H,7,FALSE)))))),0)</f>
        <v>744.02</v>
      </c>
      <c r="H202" s="25">
        <f t="shared" si="83"/>
        <v>64633.01</v>
      </c>
      <c r="I202" s="25">
        <f t="shared" si="84"/>
        <v>927.56</v>
      </c>
      <c r="J202" s="25">
        <f t="shared" si="85"/>
        <v>80577.13</v>
      </c>
      <c r="K202" s="26"/>
    </row>
    <row r="203" spans="1:11" x14ac:dyDescent="0.25">
      <c r="A203" s="20" t="s">
        <v>31482</v>
      </c>
      <c r="B203" s="21" t="str">
        <f>IF(IFERROR(VLOOKUP(C203,SINAPI!$A:$D,1,FALSE),"")=C203,"SINAPI",IF(IFERROR(VLOOKUP(C203,SETOP!$A:$E,1,FALSE),"")=C203,"SETOP",IF(IFERROR(VLOOKUP(C203,SUDECAP!$A:$D,1,FALSE),"")=C203,"SUDECAP",IF(IFERROR(VLOOKUP(C203,SICRO!$A:$D,1,FALSE),"")=C203,"SICRO","COMPOSIÇÃO"))))</f>
        <v>SICRO</v>
      </c>
      <c r="C203" s="27">
        <v>3106121</v>
      </c>
      <c r="D203" s="22" t="str">
        <f>IFERROR(IFERROR(VLOOKUP(C203,SINAPI!$A:$D,2,FALSE),IFERROR(VLOOKUP(C203,SETOP!$A:$E,3,FALSE),IFERROR(VLOOKUP(C203,SETOP!$B:$E,2,FALSE),IFERROR(VLOOKUP(C203,SUDECAP!$A:$D,2,FALSE),IFERROR(VLOOKUP(C203,SICRO!$A:$D,2,FALSE),VLOOKUP(C203,CPUS!$B:$H,3,FALSE)))))),"")</f>
        <v>FÔRMAS DE TÁBUAS DE PINHO - UTILIZAÇÃO DE 3 VEZES - CONFECÇÃO, INSTALAÇÃO E RETIRADA</v>
      </c>
      <c r="E203" s="23" t="str">
        <f>IFERROR(IFERROR(VLOOKUP(C203,SINAPI!$A:$D,3,FALSE),IFERROR(VLOOKUP(C203,SETOP!$A:$E,4,FALSE),IFERROR(VLOOKUP(C203,SETOP!$B:$E,3,FALSE),IFERROR(VLOOKUP(C203,SUDECAP!$A:$D,3,FALSE),IFERROR(VLOOKUP(C203,SICRO!$A:$D,3,FALSE),VLOOKUP(C203,CPUS!$B:$H,4,FALSE)))))),"")</f>
        <v>M²</v>
      </c>
      <c r="F203" s="24">
        <v>397.06</v>
      </c>
      <c r="G203" s="25">
        <f>IFERROR(IFERROR(VLOOKUP(C203,SINAPI!$A:$D,4,FALSE),IFERROR(VLOOKUP(C203,SETOP!$A:$E,5,FALSE),IFERROR(VLOOKUP(C203,SETOP!$B:$E,4,FALSE),IFERROR(VLOOKUP(C203,SUDECAP!$A:$D,4,FALSE),IFERROR(VLOOKUP(C203,SICRO!$A:$D,4,FALSE),VLOOKUP(C203,CPUS!$B:$H,7,FALSE)))))),0)</f>
        <v>88.22</v>
      </c>
      <c r="H203" s="25">
        <f t="shared" si="83"/>
        <v>35028.629999999997</v>
      </c>
      <c r="I203" s="25">
        <f t="shared" si="84"/>
        <v>109.98</v>
      </c>
      <c r="J203" s="25">
        <f t="shared" si="85"/>
        <v>43668.65</v>
      </c>
      <c r="K203" s="26"/>
    </row>
    <row r="204" spans="1:11" x14ac:dyDescent="0.25">
      <c r="A204" s="20" t="s">
        <v>31483</v>
      </c>
      <c r="B204" s="21" t="str">
        <f>IF(IFERROR(VLOOKUP(C204,SINAPI!$A:$D,1,FALSE),"")=C204,"SINAPI",IF(IFERROR(VLOOKUP(C204,SETOP!$A:$E,1,FALSE),"")=C204,"SETOP",IF(IFERROR(VLOOKUP(C204,SUDECAP!$A:$D,1,FALSE),"")=C204,"SUDECAP",IF(IFERROR(VLOOKUP(C204,SICRO!$A:$D,1,FALSE),"")=C204,"SICRO","COMPOSIÇÃO"))))</f>
        <v>SICRO</v>
      </c>
      <c r="C204" s="27">
        <v>407819</v>
      </c>
      <c r="D204" s="22" t="str">
        <f>IFERROR(IFERROR(VLOOKUP(C204,SINAPI!$A:$D,2,FALSE),IFERROR(VLOOKUP(C204,SETOP!$A:$E,3,FALSE),IFERROR(VLOOKUP(C204,SETOP!$B:$E,2,FALSE),IFERROR(VLOOKUP(C204,SUDECAP!$A:$D,2,FALSE),IFERROR(VLOOKUP(C204,SICRO!$A:$D,2,FALSE),VLOOKUP(C204,CPUS!$B:$H,3,FALSE)))))),"")</f>
        <v>ARMAÇÃO EM AÇO CA-50 - FORNECIMENTO, PREPARO E COLOCAÇÃO</v>
      </c>
      <c r="E204" s="23" t="str">
        <f>IFERROR(IFERROR(VLOOKUP(C204,SINAPI!$A:$D,3,FALSE),IFERROR(VLOOKUP(C204,SETOP!$A:$E,4,FALSE),IFERROR(VLOOKUP(C204,SETOP!$B:$E,3,FALSE),IFERROR(VLOOKUP(C204,SUDECAP!$A:$D,3,FALSE),IFERROR(VLOOKUP(C204,SICRO!$A:$D,3,FALSE),VLOOKUP(C204,CPUS!$B:$H,4,FALSE)))))),"")</f>
        <v>KG</v>
      </c>
      <c r="F204" s="24">
        <v>10777</v>
      </c>
      <c r="G204" s="25">
        <f>IFERROR(IFERROR(VLOOKUP(C204,SINAPI!$A:$D,4,FALSE),IFERROR(VLOOKUP(C204,SETOP!$A:$E,5,FALSE),IFERROR(VLOOKUP(C204,SETOP!$B:$E,4,FALSE),IFERROR(VLOOKUP(C204,SUDECAP!$A:$D,4,FALSE),IFERROR(VLOOKUP(C204,SICRO!$A:$D,4,FALSE),VLOOKUP(C204,CPUS!$B:$H,7,FALSE)))))),0)</f>
        <v>11.57</v>
      </c>
      <c r="H204" s="25">
        <f t="shared" si="83"/>
        <v>124689.89</v>
      </c>
      <c r="I204" s="25">
        <f t="shared" si="84"/>
        <v>14.42</v>
      </c>
      <c r="J204" s="25">
        <f t="shared" si="85"/>
        <v>155404.34</v>
      </c>
      <c r="K204" s="26"/>
    </row>
    <row r="205" spans="1:11" ht="30" x14ac:dyDescent="0.25">
      <c r="A205" s="20" t="s">
        <v>31484</v>
      </c>
      <c r="B205" s="21" t="str">
        <f>IF(IFERROR(VLOOKUP(C205,SINAPI!$A:$D,1,FALSE),"")=C205,"SINAPI",IF(IFERROR(VLOOKUP(C205,SETOP!$A:$E,1,FALSE),"")=C205,"SETOP",IF(IFERROR(VLOOKUP(C205,SUDECAP!$A:$D,1,FALSE),"")=C205,"SUDECAP",IF(IFERROR(VLOOKUP(C205,SICRO!$A:$D,1,FALSE),"")=C205,"SICRO","COMPOSIÇÃO"))))</f>
        <v>SICRO</v>
      </c>
      <c r="C205" s="27">
        <v>307731</v>
      </c>
      <c r="D205" s="22" t="str">
        <f>IFERROR(IFERROR(VLOOKUP(C205,SINAPI!$A:$D,2,FALSE),IFERROR(VLOOKUP(C205,SETOP!$A:$E,3,FALSE),IFERROR(VLOOKUP(C205,SETOP!$B:$E,2,FALSE),IFERROR(VLOOKUP(C205,SUDECAP!$A:$D,2,FALSE),IFERROR(VLOOKUP(C205,SICRO!$A:$D,2,FALSE),VLOOKUP(C205,CPUS!$B:$H,3,FALSE)))))),"")</f>
        <v>APARELHO DE APOIO DE NEOPRENE FRETADO PARA ESTRUTURAS MOLDADAS NO LOCAL - FORNECIMENTO E INSTALAÇÃO</v>
      </c>
      <c r="E205" s="23" t="str">
        <f>IFERROR(IFERROR(VLOOKUP(C205,SINAPI!$A:$D,3,FALSE),IFERROR(VLOOKUP(C205,SETOP!$A:$E,4,FALSE),IFERROR(VLOOKUP(C205,SETOP!$B:$E,3,FALSE),IFERROR(VLOOKUP(C205,SUDECAP!$A:$D,3,FALSE),IFERROR(VLOOKUP(C205,SICRO!$A:$D,3,FALSE),VLOOKUP(C205,CPUS!$B:$H,4,FALSE)))))),"")</f>
        <v>DM³</v>
      </c>
      <c r="F205" s="24">
        <v>88.83</v>
      </c>
      <c r="G205" s="25">
        <f>IFERROR(IFERROR(VLOOKUP(C205,SINAPI!$A:$D,4,FALSE),IFERROR(VLOOKUP(C205,SETOP!$A:$E,5,FALSE),IFERROR(VLOOKUP(C205,SETOP!$B:$E,4,FALSE),IFERROR(VLOOKUP(C205,SUDECAP!$A:$D,4,FALSE),IFERROR(VLOOKUP(C205,SICRO!$A:$D,4,FALSE),VLOOKUP(C205,CPUS!$B:$H,7,FALSE)))))),0)</f>
        <v>126.13</v>
      </c>
      <c r="H205" s="25">
        <f t="shared" si="83"/>
        <v>11204.12</v>
      </c>
      <c r="I205" s="25">
        <f t="shared" si="84"/>
        <v>157.24</v>
      </c>
      <c r="J205" s="25">
        <f t="shared" si="85"/>
        <v>13967.62</v>
      </c>
      <c r="K205" s="26"/>
    </row>
    <row r="206" spans="1:11" ht="30" x14ac:dyDescent="0.25">
      <c r="A206" s="20" t="s">
        <v>31497</v>
      </c>
      <c r="B206" s="21" t="str">
        <f>IF(IFERROR(VLOOKUP(C206,SINAPI!$A:$D,1,FALSE),"")=C206,"SINAPI",IF(IFERROR(VLOOKUP(C206,SETOP!$A:$E,1,FALSE),"")=C206,"SETOP",IF(IFERROR(VLOOKUP(C206,SUDECAP!$A:$D,1,FALSE),"")=C206,"SUDECAP",IF(IFERROR(VLOOKUP(C206,SICRO!$A:$D,1,FALSE),"")=C206,"SICRO","COMPOSIÇÃO"))))</f>
        <v>SICRO</v>
      </c>
      <c r="C206" s="27">
        <v>1109669</v>
      </c>
      <c r="D206" s="22" t="str">
        <f>IFERROR(IFERROR(VLOOKUP(C206,SINAPI!$A:$D,2,FALSE),IFERROR(VLOOKUP(C206,SETOP!$A:$E,3,FALSE),IFERROR(VLOOKUP(C206,SETOP!$B:$E,2,FALSE),IFERROR(VLOOKUP(C206,SUDECAP!$A:$D,2,FALSE),IFERROR(VLOOKUP(C206,SICRO!$A:$D,2,FALSE),VLOOKUP(C206,CPUS!$B:$H,3,FALSE)))))),"")</f>
        <v>ARGAMASSA DE CIMENTO E AREIA 1:3 - CONFECÇÃO EM BETONEIRA E LANÇAMENTO MANUAL - AREIA COMERCIAL</v>
      </c>
      <c r="E206" s="23" t="str">
        <f>IFERROR(IFERROR(VLOOKUP(C206,SINAPI!$A:$D,3,FALSE),IFERROR(VLOOKUP(C206,SETOP!$A:$E,4,FALSE),IFERROR(VLOOKUP(C206,SETOP!$B:$E,3,FALSE),IFERROR(VLOOKUP(C206,SUDECAP!$A:$D,3,FALSE),IFERROR(VLOOKUP(C206,SICRO!$A:$D,3,FALSE),VLOOKUP(C206,CPUS!$B:$H,4,FALSE)))))),"")</f>
        <v>M³</v>
      </c>
      <c r="F206" s="24">
        <v>106.8</v>
      </c>
      <c r="G206" s="25">
        <f>IFERROR(IFERROR(VLOOKUP(C206,SINAPI!$A:$D,4,FALSE),IFERROR(VLOOKUP(C206,SETOP!$A:$E,5,FALSE),IFERROR(VLOOKUP(C206,SETOP!$B:$E,4,FALSE),IFERROR(VLOOKUP(C206,SUDECAP!$A:$D,4,FALSE),IFERROR(VLOOKUP(C206,SICRO!$A:$D,4,FALSE),VLOOKUP(C206,CPUS!$B:$H,7,FALSE)))))),0)</f>
        <v>535.61</v>
      </c>
      <c r="H206" s="25">
        <f t="shared" si="83"/>
        <v>57203.14</v>
      </c>
      <c r="I206" s="25">
        <f t="shared" si="84"/>
        <v>667.74</v>
      </c>
      <c r="J206" s="25">
        <f t="shared" si="85"/>
        <v>71314.63</v>
      </c>
      <c r="K206" s="26"/>
    </row>
    <row r="207" spans="1:11" x14ac:dyDescent="0.25">
      <c r="A207" s="20" t="s">
        <v>31498</v>
      </c>
      <c r="B207" s="21" t="str">
        <f>IF(IFERROR(VLOOKUP(C207,SINAPI!$A:$D,1,FALSE),"")=C207,"SINAPI",IF(IFERROR(VLOOKUP(C207,SETOP!$A:$E,1,FALSE),"")=C207,"SETOP",IF(IFERROR(VLOOKUP(C207,SUDECAP!$A:$D,1,FALSE),"")=C207,"SUDECAP",IF(IFERROR(VLOOKUP(C207,SICRO!$A:$D,1,FALSE),"")=C207,"SICRO","COMPOSIÇÃO"))))</f>
        <v>SICRO</v>
      </c>
      <c r="C207" s="27">
        <v>2108167</v>
      </c>
      <c r="D207" s="22" t="str">
        <f>IFERROR(IFERROR(VLOOKUP(C207,SINAPI!$A:$D,2,FALSE),IFERROR(VLOOKUP(C207,SETOP!$A:$E,3,FALSE),IFERROR(VLOOKUP(C207,SETOP!$B:$E,2,FALSE),IFERROR(VLOOKUP(C207,SUDECAP!$A:$D,2,FALSE),IFERROR(VLOOKUP(C207,SICRO!$A:$D,2,FALSE),VLOOKUP(C207,CPUS!$B:$H,3,FALSE)))))),"")</f>
        <v>ESCORAMENTO COM PONTALETES D = 10 CM - UTILIZAÇÃO DE 3 VEZES - CONFECÇÃO, INSTALAÇÃO E RETIRADA</v>
      </c>
      <c r="E207" s="23" t="str">
        <f>IFERROR(IFERROR(VLOOKUP(C207,SINAPI!$A:$D,3,FALSE),IFERROR(VLOOKUP(C207,SETOP!$A:$E,4,FALSE),IFERROR(VLOOKUP(C207,SETOP!$B:$E,3,FALSE),IFERROR(VLOOKUP(C207,SUDECAP!$A:$D,3,FALSE),IFERROR(VLOOKUP(C207,SICRO!$A:$D,3,FALSE),VLOOKUP(C207,CPUS!$B:$H,4,FALSE)))))),"")</f>
        <v>M³</v>
      </c>
      <c r="F207" s="24">
        <v>159.25</v>
      </c>
      <c r="G207" s="25">
        <f>IFERROR(IFERROR(VLOOKUP(C207,SINAPI!$A:$D,4,FALSE),IFERROR(VLOOKUP(C207,SETOP!$A:$E,5,FALSE),IFERROR(VLOOKUP(C207,SETOP!$B:$E,4,FALSE),IFERROR(VLOOKUP(C207,SUDECAP!$A:$D,4,FALSE),IFERROR(VLOOKUP(C207,SICRO!$A:$D,4,FALSE),VLOOKUP(C207,CPUS!$B:$H,7,FALSE)))))),0)</f>
        <v>20.72</v>
      </c>
      <c r="H207" s="25">
        <f t="shared" si="83"/>
        <v>3299.66</v>
      </c>
      <c r="I207" s="25">
        <f t="shared" si="84"/>
        <v>25.83</v>
      </c>
      <c r="J207" s="25">
        <f t="shared" si="85"/>
        <v>4113.42</v>
      </c>
      <c r="K207" s="26"/>
    </row>
    <row r="208" spans="1:11" x14ac:dyDescent="0.25">
      <c r="A208" s="16" t="s">
        <v>30835</v>
      </c>
      <c r="B208" s="107"/>
      <c r="C208" s="16"/>
      <c r="D208" s="108" t="s">
        <v>30461</v>
      </c>
      <c r="E208" s="107"/>
      <c r="F208" s="18"/>
      <c r="G208" s="107"/>
      <c r="H208" s="18"/>
      <c r="I208" s="107"/>
      <c r="J208" s="109">
        <f>SUM(J209:J214)</f>
        <v>1281434.51</v>
      </c>
      <c r="K208" s="26"/>
    </row>
    <row r="209" spans="1:11" x14ac:dyDescent="0.25">
      <c r="A209" s="20" t="s">
        <v>31485</v>
      </c>
      <c r="B209" s="21" t="str">
        <f>IF(IFERROR(VLOOKUP(C209,SINAPI!$A:$D,1,FALSE),"")=C209,"SINAPI",IF(IFERROR(VLOOKUP(C209,SETOP!$A:$E,1,FALSE),"")=C209,"SETOP",IF(IFERROR(VLOOKUP(C209,SUDECAP!$A:$D,1,FALSE),"")=C209,"SUDECAP",IF(IFERROR(VLOOKUP(C209,SICRO!$A:$D,1,FALSE),"")=C209,"SICRO","COMPOSIÇÃO"))))</f>
        <v>SICRO</v>
      </c>
      <c r="C209" s="27">
        <v>1106057</v>
      </c>
      <c r="D209" s="22" t="str">
        <f>IFERROR(IFERROR(VLOOKUP(C209,SINAPI!$A:$D,2,FALSE),IFERROR(VLOOKUP(C209,SETOP!$A:$E,3,FALSE),IFERROR(VLOOKUP(C209,SETOP!$B:$E,2,FALSE),IFERROR(VLOOKUP(C209,SUDECAP!$A:$D,2,FALSE),IFERROR(VLOOKUP(C209,SICRO!$A:$D,2,FALSE),VLOOKUP(C209,CPUS!$B:$H,3,FALSE)))))),"")</f>
        <v>CONCRETO MAGRO - CONFECÇÃO EM BETONEIRA E LANÇAMENTO MANUAL - AREIA E BRITA COMERCIAIS</v>
      </c>
      <c r="E209" s="23" t="str">
        <f>IFERROR(IFERROR(VLOOKUP(C209,SINAPI!$A:$D,3,FALSE),IFERROR(VLOOKUP(C209,SETOP!$A:$E,4,FALSE),IFERROR(VLOOKUP(C209,SETOP!$B:$E,3,FALSE),IFERROR(VLOOKUP(C209,SUDECAP!$A:$D,3,FALSE),IFERROR(VLOOKUP(C209,SICRO!$A:$D,3,FALSE),VLOOKUP(C209,CPUS!$B:$H,4,FALSE)))))),"")</f>
        <v>M³</v>
      </c>
      <c r="F209" s="24">
        <v>5.58</v>
      </c>
      <c r="G209" s="25">
        <f>IFERROR(IFERROR(VLOOKUP(C209,SINAPI!$A:$D,4,FALSE),IFERROR(VLOOKUP(C209,SETOP!$A:$E,5,FALSE),IFERROR(VLOOKUP(C209,SETOP!$B:$E,4,FALSE),IFERROR(VLOOKUP(C209,SUDECAP!$A:$D,4,FALSE),IFERROR(VLOOKUP(C209,SICRO!$A:$D,4,FALSE),VLOOKUP(C209,CPUS!$B:$H,7,FALSE)))))),0)</f>
        <v>478.6</v>
      </c>
      <c r="H209" s="25">
        <f t="shared" si="83"/>
        <v>2670.58</v>
      </c>
      <c r="I209" s="25">
        <f t="shared" si="84"/>
        <v>596.66999999999996</v>
      </c>
      <c r="J209" s="25">
        <f t="shared" si="85"/>
        <v>3329.41</v>
      </c>
      <c r="K209" s="26"/>
    </row>
    <row r="210" spans="1:11" ht="30" x14ac:dyDescent="0.25">
      <c r="A210" s="20" t="s">
        <v>31486</v>
      </c>
      <c r="B210" s="21" t="str">
        <f>IF(IFERROR(VLOOKUP(C210,SINAPI!$A:$D,1,FALSE),"")=C210,"SINAPI",IF(IFERROR(VLOOKUP(C210,SETOP!$A:$E,1,FALSE),"")=C210,"SETOP",IF(IFERROR(VLOOKUP(C210,SUDECAP!$A:$D,1,FALSE),"")=C210,"SUDECAP",IF(IFERROR(VLOOKUP(C210,SICRO!$A:$D,1,FALSE),"")=C210,"SICRO","COMPOSIÇÃO"))))</f>
        <v>SETOP</v>
      </c>
      <c r="C210" s="27" t="s">
        <v>4311</v>
      </c>
      <c r="D210" s="22" t="str">
        <f>IFERROR(IFERROR(VLOOKUP(C210,SINAPI!$A:$D,2,FALSE),IFERROR(VLOOKUP(C210,SETOP!$A:$E,3,FALSE),IFERROR(VLOOKUP(C210,SETOP!$B:$E,2,FALSE),IFERROR(VLOOKUP(C210,SUDECAP!$A:$D,2,FALSE),IFERROR(VLOOKUP(C210,SICRO!$A:$D,2,FALSE),VLOOKUP(C210,CPUS!$B:$H,3,FALSE)))))),"")</f>
        <v>FORNECIMENTO DE CONCRETO ESTRUTURAL, USINADO BOMBEADO, COM FCK 40MPA, INCLUSIVE LANÇAMENTO, ADENSAMENTO E ACABAMENTO</v>
      </c>
      <c r="E210" s="23" t="str">
        <f>IFERROR(IFERROR(VLOOKUP(C210,SINAPI!$A:$D,3,FALSE),IFERROR(VLOOKUP(C210,SETOP!$A:$E,4,FALSE),IFERROR(VLOOKUP(C210,SETOP!$B:$E,3,FALSE),IFERROR(VLOOKUP(C210,SUDECAP!$A:$D,3,FALSE),IFERROR(VLOOKUP(C210,SICRO!$A:$D,3,FALSE),VLOOKUP(C210,CPUS!$B:$H,4,FALSE)))))),"")</f>
        <v>M3</v>
      </c>
      <c r="F210" s="24">
        <v>287.58999999999997</v>
      </c>
      <c r="G210" s="25">
        <f>IFERROR(IFERROR(VLOOKUP(C210,SINAPI!$A:$D,4,FALSE),IFERROR(VLOOKUP(C210,SETOP!$A:$E,5,FALSE),IFERROR(VLOOKUP(C210,SETOP!$B:$E,4,FALSE),IFERROR(VLOOKUP(C210,SUDECAP!$A:$D,4,FALSE),IFERROR(VLOOKUP(C210,SICRO!$A:$D,4,FALSE),VLOOKUP(C210,CPUS!$B:$H,7,FALSE)))))),0)</f>
        <v>771.77</v>
      </c>
      <c r="H210" s="25">
        <f t="shared" si="83"/>
        <v>221953.33</v>
      </c>
      <c r="I210" s="25">
        <f t="shared" si="84"/>
        <v>962.16</v>
      </c>
      <c r="J210" s="25">
        <f t="shared" si="85"/>
        <v>276707.59000000003</v>
      </c>
      <c r="K210" s="26"/>
    </row>
    <row r="211" spans="1:11" ht="30" x14ac:dyDescent="0.25">
      <c r="A211" s="20" t="s">
        <v>31487</v>
      </c>
      <c r="B211" s="21" t="str">
        <f>IF(IFERROR(VLOOKUP(C211,SINAPI!$A:$D,1,FALSE),"")=C211,"SINAPI",IF(IFERROR(VLOOKUP(C211,SETOP!$A:$E,1,FALSE),"")=C211,"SETOP",IF(IFERROR(VLOOKUP(C211,SUDECAP!$A:$D,1,FALSE),"")=C211,"SUDECAP",IF(IFERROR(VLOOKUP(C211,SICRO!$A:$D,1,FALSE),"")=C211,"SICRO","COMPOSIÇÃO"))))</f>
        <v>SETOP</v>
      </c>
      <c r="C211" s="27" t="s">
        <v>4310</v>
      </c>
      <c r="D211" s="22" t="str">
        <f>IFERROR(IFERROR(VLOOKUP(C211,SINAPI!$A:$D,2,FALSE),IFERROR(VLOOKUP(C211,SETOP!$A:$E,3,FALSE),IFERROR(VLOOKUP(C211,SETOP!$B:$E,2,FALSE),IFERROR(VLOOKUP(C211,SUDECAP!$A:$D,2,FALSE),IFERROR(VLOOKUP(C211,SICRO!$A:$D,2,FALSE),VLOOKUP(C211,CPUS!$B:$H,3,FALSE)))))),"")</f>
        <v>FORNECIMENTO DE CONCRETO ESTRUTURAL, USINADO BOMBEADO, COM FCK 35MPA, INCLUSIVE LANÇAMENTO, ADENSAMENTO E ACABAMENTO</v>
      </c>
      <c r="E211" s="23" t="str">
        <f>IFERROR(IFERROR(VLOOKUP(C211,SINAPI!$A:$D,3,FALSE),IFERROR(VLOOKUP(C211,SETOP!$A:$E,4,FALSE),IFERROR(VLOOKUP(C211,SETOP!$B:$E,3,FALSE),IFERROR(VLOOKUP(C211,SUDECAP!$A:$D,3,FALSE),IFERROR(VLOOKUP(C211,SICRO!$A:$D,3,FALSE),VLOOKUP(C211,CPUS!$B:$H,4,FALSE)))))),"")</f>
        <v>M3</v>
      </c>
      <c r="F211" s="24">
        <v>37.520000000000003</v>
      </c>
      <c r="G211" s="25">
        <f>IFERROR(IFERROR(VLOOKUP(C211,SINAPI!$A:$D,4,FALSE),IFERROR(VLOOKUP(C211,SETOP!$A:$E,5,FALSE),IFERROR(VLOOKUP(C211,SETOP!$B:$E,4,FALSE),IFERROR(VLOOKUP(C211,SUDECAP!$A:$D,4,FALSE),IFERROR(VLOOKUP(C211,SICRO!$A:$D,4,FALSE),VLOOKUP(C211,CPUS!$B:$H,7,FALSE)))))),0)</f>
        <v>744.02</v>
      </c>
      <c r="H211" s="25">
        <f t="shared" si="83"/>
        <v>27915.63</v>
      </c>
      <c r="I211" s="25">
        <f t="shared" si="84"/>
        <v>927.56</v>
      </c>
      <c r="J211" s="25">
        <f t="shared" si="85"/>
        <v>34802.050000000003</v>
      </c>
      <c r="K211" s="26"/>
    </row>
    <row r="212" spans="1:11" x14ac:dyDescent="0.25">
      <c r="A212" s="20" t="s">
        <v>31488</v>
      </c>
      <c r="B212" s="21" t="str">
        <f>IF(IFERROR(VLOOKUP(C212,SINAPI!$A:$D,1,FALSE),"")=C212,"SINAPI",IF(IFERROR(VLOOKUP(C212,SETOP!$A:$E,1,FALSE),"")=C212,"SETOP",IF(IFERROR(VLOOKUP(C212,SUDECAP!$A:$D,1,FALSE),"")=C212,"SUDECAP",IF(IFERROR(VLOOKUP(C212,SICRO!$A:$D,1,FALSE),"")=C212,"SICRO","COMPOSIÇÃO"))))</f>
        <v>SICRO</v>
      </c>
      <c r="C212" s="27">
        <v>3106121</v>
      </c>
      <c r="D212" s="22" t="str">
        <f>IFERROR(IFERROR(VLOOKUP(C212,SINAPI!$A:$D,2,FALSE),IFERROR(VLOOKUP(C212,SETOP!$A:$E,3,FALSE),IFERROR(VLOOKUP(C212,SETOP!$B:$E,2,FALSE),IFERROR(VLOOKUP(C212,SUDECAP!$A:$D,2,FALSE),IFERROR(VLOOKUP(C212,SICRO!$A:$D,2,FALSE),VLOOKUP(C212,CPUS!$B:$H,3,FALSE)))))),"")</f>
        <v>FÔRMAS DE TÁBUAS DE PINHO - UTILIZAÇÃO DE 3 VEZES - CONFECÇÃO, INSTALAÇÃO E RETIRADA</v>
      </c>
      <c r="E212" s="23" t="str">
        <f>IFERROR(IFERROR(VLOOKUP(C212,SINAPI!$A:$D,3,FALSE),IFERROR(VLOOKUP(C212,SETOP!$A:$E,4,FALSE),IFERROR(VLOOKUP(C212,SETOP!$B:$E,3,FALSE),IFERROR(VLOOKUP(C212,SUDECAP!$A:$D,3,FALSE),IFERROR(VLOOKUP(C212,SICRO!$A:$D,3,FALSE),VLOOKUP(C212,CPUS!$B:$H,4,FALSE)))))),"")</f>
        <v>M²</v>
      </c>
      <c r="F212" s="24">
        <v>1400.97</v>
      </c>
      <c r="G212" s="25">
        <f>IFERROR(IFERROR(VLOOKUP(C212,SINAPI!$A:$D,4,FALSE),IFERROR(VLOOKUP(C212,SETOP!$A:$E,5,FALSE),IFERROR(VLOOKUP(C212,SETOP!$B:$E,4,FALSE),IFERROR(VLOOKUP(C212,SUDECAP!$A:$D,4,FALSE),IFERROR(VLOOKUP(C212,SICRO!$A:$D,4,FALSE),VLOOKUP(C212,CPUS!$B:$H,7,FALSE)))))),0)</f>
        <v>88.22</v>
      </c>
      <c r="H212" s="25">
        <f t="shared" si="83"/>
        <v>123593.57</v>
      </c>
      <c r="I212" s="25">
        <f t="shared" si="84"/>
        <v>109.98</v>
      </c>
      <c r="J212" s="25">
        <f t="shared" si="85"/>
        <v>154078.68</v>
      </c>
      <c r="K212" s="26"/>
    </row>
    <row r="213" spans="1:11" x14ac:dyDescent="0.25">
      <c r="A213" s="20" t="s">
        <v>31499</v>
      </c>
      <c r="B213" s="21" t="str">
        <f>IF(IFERROR(VLOOKUP(C213,SINAPI!$A:$D,1,FALSE),"")=C213,"SINAPI",IF(IFERROR(VLOOKUP(C213,SETOP!$A:$E,1,FALSE),"")=C213,"SETOP",IF(IFERROR(VLOOKUP(C213,SUDECAP!$A:$D,1,FALSE),"")=C213,"SUDECAP",IF(IFERROR(VLOOKUP(C213,SICRO!$A:$D,1,FALSE),"")=C213,"SICRO","COMPOSIÇÃO"))))</f>
        <v>SICRO</v>
      </c>
      <c r="C213" s="27">
        <v>2108167</v>
      </c>
      <c r="D213" s="22" t="str">
        <f>IFERROR(IFERROR(VLOOKUP(C213,SINAPI!$A:$D,2,FALSE),IFERROR(VLOOKUP(C213,SETOP!$A:$E,3,FALSE),IFERROR(VLOOKUP(C213,SETOP!$B:$E,2,FALSE),IFERROR(VLOOKUP(C213,SUDECAP!$A:$D,2,FALSE),IFERROR(VLOOKUP(C213,SICRO!$A:$D,2,FALSE),VLOOKUP(C213,CPUS!$B:$H,3,FALSE)))))),"")</f>
        <v>ESCORAMENTO COM PONTALETES D = 10 CM - UTILIZAÇÃO DE 3 VEZES - CONFECÇÃO, INSTALAÇÃO E RETIRADA</v>
      </c>
      <c r="E213" s="23" t="str">
        <f>IFERROR(IFERROR(VLOOKUP(C213,SINAPI!$A:$D,3,FALSE),IFERROR(VLOOKUP(C213,SETOP!$A:$E,4,FALSE),IFERROR(VLOOKUP(C213,SETOP!$B:$E,3,FALSE),IFERROR(VLOOKUP(C213,SUDECAP!$A:$D,3,FALSE),IFERROR(VLOOKUP(C213,SICRO!$A:$D,3,FALSE),VLOOKUP(C213,CPUS!$B:$H,4,FALSE)))))),"")</f>
        <v>M³</v>
      </c>
      <c r="F213" s="24">
        <v>2710.11</v>
      </c>
      <c r="G213" s="25">
        <f>IFERROR(IFERROR(VLOOKUP(C213,SINAPI!$A:$D,4,FALSE),IFERROR(VLOOKUP(C213,SETOP!$A:$E,5,FALSE),IFERROR(VLOOKUP(C213,SETOP!$B:$E,4,FALSE),IFERROR(VLOOKUP(C213,SUDECAP!$A:$D,4,FALSE),IFERROR(VLOOKUP(C213,SICRO!$A:$D,4,FALSE),VLOOKUP(C213,CPUS!$B:$H,7,FALSE)))))),0)</f>
        <v>20.72</v>
      </c>
      <c r="H213" s="25">
        <f t="shared" si="83"/>
        <v>56153.47</v>
      </c>
      <c r="I213" s="25">
        <f t="shared" si="84"/>
        <v>25.83</v>
      </c>
      <c r="J213" s="25">
        <f t="shared" si="85"/>
        <v>70002.14</v>
      </c>
      <c r="K213" s="26"/>
    </row>
    <row r="214" spans="1:11" x14ac:dyDescent="0.25">
      <c r="A214" s="20" t="s">
        <v>31500</v>
      </c>
      <c r="B214" s="21" t="str">
        <f>IF(IFERROR(VLOOKUP(C214,SINAPI!$A:$D,1,FALSE),"")=C214,"SINAPI",IF(IFERROR(VLOOKUP(C214,SETOP!$A:$E,1,FALSE),"")=C214,"SETOP",IF(IFERROR(VLOOKUP(C214,SUDECAP!$A:$D,1,FALSE),"")=C214,"SUDECAP",IF(IFERROR(VLOOKUP(C214,SICRO!$A:$D,1,FALSE),"")=C214,"SICRO","COMPOSIÇÃO"))))</f>
        <v>SICRO</v>
      </c>
      <c r="C214" s="27">
        <v>407819</v>
      </c>
      <c r="D214" s="22" t="str">
        <f>IFERROR(IFERROR(VLOOKUP(C214,SINAPI!$A:$D,2,FALSE),IFERROR(VLOOKUP(C214,SETOP!$A:$E,3,FALSE),IFERROR(VLOOKUP(C214,SETOP!$B:$E,2,FALSE),IFERROR(VLOOKUP(C214,SUDECAP!$A:$D,2,FALSE),IFERROR(VLOOKUP(C214,SICRO!$A:$D,2,FALSE),VLOOKUP(C214,CPUS!$B:$H,3,FALSE)))))),"")</f>
        <v>ARMAÇÃO EM AÇO CA-50 - FORNECIMENTO, PREPARO E COLOCAÇÃO</v>
      </c>
      <c r="E214" s="23" t="str">
        <f>IFERROR(IFERROR(VLOOKUP(C214,SINAPI!$A:$D,3,FALSE),IFERROR(VLOOKUP(C214,SETOP!$A:$E,4,FALSE),IFERROR(VLOOKUP(C214,SETOP!$B:$E,3,FALSE),IFERROR(VLOOKUP(C214,SUDECAP!$A:$D,3,FALSE),IFERROR(VLOOKUP(C214,SICRO!$A:$D,3,FALSE),VLOOKUP(C214,CPUS!$B:$H,4,FALSE)))))),"")</f>
        <v>KG</v>
      </c>
      <c r="F214" s="24">
        <v>51492</v>
      </c>
      <c r="G214" s="25">
        <f>IFERROR(IFERROR(VLOOKUP(C214,SINAPI!$A:$D,4,FALSE),IFERROR(VLOOKUP(C214,SETOP!$A:$E,5,FALSE),IFERROR(VLOOKUP(C214,SETOP!$B:$E,4,FALSE),IFERROR(VLOOKUP(C214,SUDECAP!$A:$D,4,FALSE),IFERROR(VLOOKUP(C214,SICRO!$A:$D,4,FALSE),VLOOKUP(C214,CPUS!$B:$H,7,FALSE)))))),0)</f>
        <v>11.57</v>
      </c>
      <c r="H214" s="25">
        <f t="shared" si="83"/>
        <v>595762.43999999994</v>
      </c>
      <c r="I214" s="25">
        <f t="shared" si="84"/>
        <v>14.42</v>
      </c>
      <c r="J214" s="25">
        <f t="shared" si="85"/>
        <v>742514.64</v>
      </c>
      <c r="K214" s="26"/>
    </row>
    <row r="215" spans="1:11" x14ac:dyDescent="0.25">
      <c r="A215" s="16" t="s">
        <v>30836</v>
      </c>
      <c r="B215" s="107"/>
      <c r="C215" s="16"/>
      <c r="D215" s="108" t="s">
        <v>30462</v>
      </c>
      <c r="E215" s="107"/>
      <c r="F215" s="18"/>
      <c r="G215" s="107"/>
      <c r="H215" s="18"/>
      <c r="I215" s="107"/>
      <c r="J215" s="109">
        <f>SUM(J216:J223)</f>
        <v>124826.76999999999</v>
      </c>
      <c r="K215" s="26"/>
    </row>
    <row r="216" spans="1:11" x14ac:dyDescent="0.25">
      <c r="A216" s="20" t="s">
        <v>31489</v>
      </c>
      <c r="B216" s="21" t="str">
        <f>IF(IFERROR(VLOOKUP(C216,SINAPI!$A:$D,1,FALSE),"")=C216,"SINAPI",IF(IFERROR(VLOOKUP(C216,SETOP!$A:$E,1,FALSE),"")=C216,"SETOP",IF(IFERROR(VLOOKUP(C216,SUDECAP!$A:$D,1,FALSE),"")=C216,"SUDECAP",IF(IFERROR(VLOOKUP(C216,SICRO!$A:$D,1,FALSE),"")=C216,"SICRO","COMPOSIÇÃO"))))</f>
        <v>SICRO</v>
      </c>
      <c r="C216" s="27">
        <v>2007971</v>
      </c>
      <c r="D216" s="22" t="str">
        <f>IFERROR(IFERROR(VLOOKUP(C216,SINAPI!$A:$D,2,FALSE),IFERROR(VLOOKUP(C216,SETOP!$A:$E,3,FALSE),IFERROR(VLOOKUP(C216,SETOP!$B:$E,2,FALSE),IFERROR(VLOOKUP(C216,SUDECAP!$A:$D,2,FALSE),IFERROR(VLOOKUP(C216,SICRO!$A:$D,2,FALSE),VLOOKUP(C216,CPUS!$B:$H,3,FALSE)))))),"")</f>
        <v>DRENO DE PVC D = 100 MM PARA OAE - FORNECIMENTO E INSTALAÇÃO</v>
      </c>
      <c r="E216" s="23" t="str">
        <f>IFERROR(IFERROR(VLOOKUP(C216,SINAPI!$A:$D,3,FALSE),IFERROR(VLOOKUP(C216,SETOP!$A:$E,4,FALSE),IFERROR(VLOOKUP(C216,SETOP!$B:$E,3,FALSE),IFERROR(VLOOKUP(C216,SUDECAP!$A:$D,3,FALSE),IFERROR(VLOOKUP(C216,SICRO!$A:$D,3,FALSE),VLOOKUP(C216,CPUS!$B:$H,4,FALSE)))))),"")</f>
        <v>M</v>
      </c>
      <c r="F216" s="24">
        <v>14.52</v>
      </c>
      <c r="G216" s="25">
        <f>IFERROR(IFERROR(VLOOKUP(C216,SINAPI!$A:$D,4,FALSE),IFERROR(VLOOKUP(C216,SETOP!$A:$E,5,FALSE),IFERROR(VLOOKUP(C216,SETOP!$B:$E,4,FALSE),IFERROR(VLOOKUP(C216,SUDECAP!$A:$D,4,FALSE),IFERROR(VLOOKUP(C216,SICRO!$A:$D,4,FALSE),VLOOKUP(C216,CPUS!$B:$H,7,FALSE)))))),0)</f>
        <v>93.99</v>
      </c>
      <c r="H216" s="25">
        <f t="shared" si="83"/>
        <v>1364.73</v>
      </c>
      <c r="I216" s="25">
        <f t="shared" si="84"/>
        <v>117.17</v>
      </c>
      <c r="J216" s="25">
        <f t="shared" si="85"/>
        <v>1701.3</v>
      </c>
      <c r="K216" s="26"/>
    </row>
    <row r="217" spans="1:11" x14ac:dyDescent="0.25">
      <c r="A217" s="20" t="s">
        <v>31490</v>
      </c>
      <c r="B217" s="21" t="str">
        <f>IF(IFERROR(VLOOKUP(C217,SINAPI!$A:$D,1,FALSE),"")=C217,"SINAPI",IF(IFERROR(VLOOKUP(C217,SETOP!$A:$E,1,FALSE),"")=C217,"SETOP",IF(IFERROR(VLOOKUP(C217,SUDECAP!$A:$D,1,FALSE),"")=C217,"SUDECAP",IF(IFERROR(VLOOKUP(C217,SICRO!$A:$D,1,FALSE),"")=C217,"SICRO","COMPOSIÇÃO"))))</f>
        <v>SICRO</v>
      </c>
      <c r="C217" s="27">
        <v>2008091</v>
      </c>
      <c r="D217" s="22" t="str">
        <f>IFERROR(IFERROR(VLOOKUP(C217,SINAPI!$A:$D,2,FALSE),IFERROR(VLOOKUP(C217,SETOP!$A:$E,3,FALSE),IFERROR(VLOOKUP(C217,SETOP!$B:$E,2,FALSE),IFERROR(VLOOKUP(C217,SUDECAP!$A:$D,2,FALSE),IFERROR(VLOOKUP(C217,SICRO!$A:$D,2,FALSE),VLOOKUP(C217,CPUS!$B:$H,3,FALSE)))))),"")</f>
        <v>DRENO DE PVC D = 150 MM PARA OAE - FORNECIMENTO E INSTALAÇÃO</v>
      </c>
      <c r="E217" s="23" t="str">
        <f>IFERROR(IFERROR(VLOOKUP(C217,SINAPI!$A:$D,3,FALSE),IFERROR(VLOOKUP(C217,SETOP!$A:$E,4,FALSE),IFERROR(VLOOKUP(C217,SETOP!$B:$E,3,FALSE),IFERROR(VLOOKUP(C217,SUDECAP!$A:$D,3,FALSE),IFERROR(VLOOKUP(C217,SICRO!$A:$D,3,FALSE),VLOOKUP(C217,CPUS!$B:$H,4,FALSE)))))),"")</f>
        <v>M</v>
      </c>
      <c r="F217" s="24">
        <v>256.16000000000003</v>
      </c>
      <c r="G217" s="25">
        <f>IFERROR(IFERROR(VLOOKUP(C217,SINAPI!$A:$D,4,FALSE),IFERROR(VLOOKUP(C217,SETOP!$A:$E,5,FALSE),IFERROR(VLOOKUP(C217,SETOP!$B:$E,4,FALSE),IFERROR(VLOOKUP(C217,SUDECAP!$A:$D,4,FALSE),IFERROR(VLOOKUP(C217,SICRO!$A:$D,4,FALSE),VLOOKUP(C217,CPUS!$B:$H,7,FALSE)))))),0)</f>
        <v>88.43</v>
      </c>
      <c r="H217" s="25">
        <f t="shared" si="83"/>
        <v>22652.22</v>
      </c>
      <c r="I217" s="25">
        <f t="shared" si="84"/>
        <v>110.24</v>
      </c>
      <c r="J217" s="25">
        <f t="shared" si="85"/>
        <v>28239.07</v>
      </c>
      <c r="K217" s="26"/>
    </row>
    <row r="218" spans="1:11" ht="30" x14ac:dyDescent="0.25">
      <c r="A218" s="20" t="s">
        <v>31491</v>
      </c>
      <c r="B218" s="21" t="str">
        <f>IF(IFERROR(VLOOKUP(C218,SINAPI!$A:$D,1,FALSE),"")=C218,"SINAPI",IF(IFERROR(VLOOKUP(C218,SETOP!$A:$E,1,FALSE),"")=C218,"SETOP",IF(IFERROR(VLOOKUP(C218,SUDECAP!$A:$D,1,FALSE),"")=C218,"SUDECAP",IF(IFERROR(VLOOKUP(C218,SICRO!$A:$D,1,FALSE),"")=C218,"SICRO","COMPOSIÇÃO"))))</f>
        <v>SETOP</v>
      </c>
      <c r="C218" s="27" t="s">
        <v>6732</v>
      </c>
      <c r="D218" s="22" t="str">
        <f>IFERROR(IFERROR(VLOOKUP(C218,SINAPI!$A:$D,2,FALSE),IFERROR(VLOOKUP(C218,SETOP!$A:$E,3,FALSE),IFERROR(VLOOKUP(C218,SETOP!$B:$E,2,FALSE),IFERROR(VLOOKUP(C218,SUDECAP!$A:$D,2,FALSE),IFERROR(VLOOKUP(C218,SICRO!$A:$D,2,FALSE),VLOOKUP(C218,CPUS!$B:$H,3,FALSE)))))),"")</f>
        <v>GRELHA EM FERRO FUNDIDO COM CAIXILHO, DIMENSÃO (30X30)CM, INCLUSIVE ASSENTAMENTO DE CAIXILHO, EXCLUSIVE CAIXA COLETORA</v>
      </c>
      <c r="E218" s="23" t="str">
        <f>IFERROR(IFERROR(VLOOKUP(C218,SINAPI!$A:$D,3,FALSE),IFERROR(VLOOKUP(C218,SETOP!$A:$E,4,FALSE),IFERROR(VLOOKUP(C218,SETOP!$B:$E,3,FALSE),IFERROR(VLOOKUP(C218,SUDECAP!$A:$D,3,FALSE),IFERROR(VLOOKUP(C218,SICRO!$A:$D,3,FALSE),VLOOKUP(C218,CPUS!$B:$H,4,FALSE)))))),"")</f>
        <v>UN</v>
      </c>
      <c r="F218" s="24">
        <v>33</v>
      </c>
      <c r="G218" s="25">
        <f>IFERROR(IFERROR(VLOOKUP(C218,SINAPI!$A:$D,4,FALSE),IFERROR(VLOOKUP(C218,SETOP!$A:$E,5,FALSE),IFERROR(VLOOKUP(C218,SETOP!$B:$E,4,FALSE),IFERROR(VLOOKUP(C218,SUDECAP!$A:$D,4,FALSE),IFERROR(VLOOKUP(C218,SICRO!$A:$D,4,FALSE),VLOOKUP(C218,CPUS!$B:$H,7,FALSE)))))),0)</f>
        <v>103.87</v>
      </c>
      <c r="H218" s="25">
        <f t="shared" si="83"/>
        <v>3427.71</v>
      </c>
      <c r="I218" s="25">
        <f t="shared" si="84"/>
        <v>129.49</v>
      </c>
      <c r="J218" s="25">
        <f t="shared" si="85"/>
        <v>4273.17</v>
      </c>
      <c r="K218" s="26"/>
    </row>
    <row r="219" spans="1:11" ht="30" x14ac:dyDescent="0.25">
      <c r="A219" s="20" t="s">
        <v>31492</v>
      </c>
      <c r="B219" s="21" t="str">
        <f>IF(IFERROR(VLOOKUP(C219,SINAPI!$A:$D,1,FALSE),"")=C219,"SINAPI",IF(IFERROR(VLOOKUP(C219,SETOP!$A:$E,1,FALSE),"")=C219,"SETOP",IF(IFERROR(VLOOKUP(C219,SUDECAP!$A:$D,1,FALSE),"")=C219,"SUDECAP",IF(IFERROR(VLOOKUP(C219,SICRO!$A:$D,1,FALSE),"")=C219,"SICRO","COMPOSIÇÃO"))))</f>
        <v>SINAPI</v>
      </c>
      <c r="C219" s="27">
        <v>95996</v>
      </c>
      <c r="D219" s="22" t="str">
        <f>IFERROR(IFERROR(VLOOKUP(C219,SINAPI!$A:$D,2,FALSE),IFERROR(VLOOKUP(C219,SETOP!$A:$E,3,FALSE),IFERROR(VLOOKUP(C219,SETOP!$B:$E,2,FALSE),IFERROR(VLOOKUP(C219,SUDECAP!$A:$D,2,FALSE),IFERROR(VLOOKUP(C219,SICRO!$A:$D,2,FALSE),VLOOKUP(C219,CPUS!$B:$H,3,FALSE)))))),"")</f>
        <v>EXECUÇÃO DE PAVIMENTO COM APLICAÇÃO DE CONCRETO ASFÁLTICO, CAMADA DE BINDER - EXCLUSIVE CARGA E TRANSPORTE. AF_11/2019</v>
      </c>
      <c r="E219" s="23" t="str">
        <f>IFERROR(IFERROR(VLOOKUP(C219,SINAPI!$A:$D,3,FALSE),IFERROR(VLOOKUP(C219,SETOP!$A:$E,4,FALSE),IFERROR(VLOOKUP(C219,SETOP!$B:$E,3,FALSE),IFERROR(VLOOKUP(C219,SUDECAP!$A:$D,3,FALSE),IFERROR(VLOOKUP(C219,SICRO!$A:$D,3,FALSE),VLOOKUP(C219,CPUS!$B:$H,4,FALSE)))))),"")</f>
        <v>M3</v>
      </c>
      <c r="F219" s="24">
        <v>4.4800000000000004</v>
      </c>
      <c r="G219" s="25">
        <f>IFERROR(IFERROR(VLOOKUP(C219,SINAPI!$A:$D,4,FALSE),IFERROR(VLOOKUP(C219,SETOP!$A:$E,5,FALSE),IFERROR(VLOOKUP(C219,SETOP!$B:$E,4,FALSE),IFERROR(VLOOKUP(C219,SUDECAP!$A:$D,4,FALSE),IFERROR(VLOOKUP(C219,SICRO!$A:$D,4,FALSE),VLOOKUP(C219,CPUS!$B:$H,7,FALSE)))))),0)</f>
        <v>1606.35</v>
      </c>
      <c r="H219" s="25">
        <f t="shared" si="83"/>
        <v>7196.44</v>
      </c>
      <c r="I219" s="25">
        <f t="shared" si="84"/>
        <v>2002.63</v>
      </c>
      <c r="J219" s="25">
        <f t="shared" si="85"/>
        <v>8971.7800000000007</v>
      </c>
      <c r="K219" s="26"/>
    </row>
    <row r="220" spans="1:11" x14ac:dyDescent="0.25">
      <c r="A220" s="20" t="s">
        <v>31493</v>
      </c>
      <c r="B220" s="21" t="str">
        <f>IF(IFERROR(VLOOKUP(C220,SINAPI!$A:$D,1,FALSE),"")=C220,"SINAPI",IF(IFERROR(VLOOKUP(C220,SETOP!$A:$E,1,FALSE),"")=C220,"SETOP",IF(IFERROR(VLOOKUP(C220,SUDECAP!$A:$D,1,FALSE),"")=C220,"SUDECAP",IF(IFERROR(VLOOKUP(C220,SICRO!$A:$D,1,FALSE),"")=C220,"SICRO","COMPOSIÇÃO"))))</f>
        <v>SICRO</v>
      </c>
      <c r="C220" s="27">
        <v>307733</v>
      </c>
      <c r="D220" s="22" t="str">
        <f>IFERROR(IFERROR(VLOOKUP(C220,SINAPI!$A:$D,2,FALSE),IFERROR(VLOOKUP(C220,SETOP!$A:$E,3,FALSE),IFERROR(VLOOKUP(C220,SETOP!$B:$E,2,FALSE),IFERROR(VLOOKUP(C220,SUDECAP!$A:$D,2,FALSE),IFERROR(VLOOKUP(C220,SICRO!$A:$D,2,FALSE),VLOOKUP(C220,CPUS!$B:$H,3,FALSE)))))),"")</f>
        <v>JUNTA DE DILATAÇÃO EM ELASTÔMERO E PERFIL VV - L = 20 MM E H = 40 MM - FORNECIMENTO E INSTALAÇÃO</v>
      </c>
      <c r="E220" s="23" t="str">
        <f>IFERROR(IFERROR(VLOOKUP(C220,SINAPI!$A:$D,3,FALSE),IFERROR(VLOOKUP(C220,SETOP!$A:$E,4,FALSE),IFERROR(VLOOKUP(C220,SETOP!$B:$E,3,FALSE),IFERROR(VLOOKUP(C220,SUDECAP!$A:$D,3,FALSE),IFERROR(VLOOKUP(C220,SICRO!$A:$D,3,FALSE),VLOOKUP(C220,CPUS!$B:$H,4,FALSE)))))),"")</f>
        <v>M</v>
      </c>
      <c r="F220" s="24">
        <v>30.52</v>
      </c>
      <c r="G220" s="25">
        <f>IFERROR(IFERROR(VLOOKUP(C220,SINAPI!$A:$D,4,FALSE),IFERROR(VLOOKUP(C220,SETOP!$A:$E,5,FALSE),IFERROR(VLOOKUP(C220,SETOP!$B:$E,4,FALSE),IFERROR(VLOOKUP(C220,SUDECAP!$A:$D,4,FALSE),IFERROR(VLOOKUP(C220,SICRO!$A:$D,4,FALSE),VLOOKUP(C220,CPUS!$B:$H,7,FALSE)))))),0)</f>
        <v>260.02999999999997</v>
      </c>
      <c r="H220" s="25">
        <f t="shared" si="83"/>
        <v>7936.11</v>
      </c>
      <c r="I220" s="25">
        <f t="shared" si="84"/>
        <v>324.17</v>
      </c>
      <c r="J220" s="25">
        <f t="shared" si="85"/>
        <v>9893.66</v>
      </c>
      <c r="K220" s="26"/>
    </row>
    <row r="221" spans="1:11" ht="30" x14ac:dyDescent="0.25">
      <c r="A221" s="20" t="s">
        <v>31501</v>
      </c>
      <c r="B221" s="21" t="str">
        <f>IF(IFERROR(VLOOKUP(C221,SINAPI!$A:$D,1,FALSE),"")=C221,"SINAPI",IF(IFERROR(VLOOKUP(C221,SETOP!$A:$E,1,FALSE),"")=C221,"SETOP",IF(IFERROR(VLOOKUP(C221,SUDECAP!$A:$D,1,FALSE),"")=C221,"SUDECAP",IF(IFERROR(VLOOKUP(C221,SICRO!$A:$D,1,FALSE),"")=C221,"SICRO","COMPOSIÇÃO"))))</f>
        <v>SETOP</v>
      </c>
      <c r="C221" s="27" t="s">
        <v>7392</v>
      </c>
      <c r="D221" s="22" t="str">
        <f>IFERROR(IFERROR(VLOOKUP(C221,SINAPI!$A:$D,2,FALSE),IFERROR(VLOOKUP(C221,SETOP!$A:$E,3,FALSE),IFERROR(VLOOKUP(C221,SETOP!$B:$E,2,FALSE),IFERROR(VLOOKUP(C221,SUDECAP!$A:$D,2,FALSE),IFERROR(VLOOKUP(C221,SICRO!$A:$D,2,FALSE),VLOOKUP(C221,CPUS!$B:$H,3,FALSE)))))),"")</f>
        <v>TRATAMENTO DE JUNTA DE DILATAÇÃO COM ISOPOR,  ESP. 20 MM, PROFUNDIDADE DE 10-15CM, EXCLUSIVE SELANTE</v>
      </c>
      <c r="E221" s="23" t="str">
        <f>IFERROR(IFERROR(VLOOKUP(C221,SINAPI!$A:$D,3,FALSE),IFERROR(VLOOKUP(C221,SETOP!$A:$E,4,FALSE),IFERROR(VLOOKUP(C221,SETOP!$B:$E,3,FALSE),IFERROR(VLOOKUP(C221,SUDECAP!$A:$D,3,FALSE),IFERROR(VLOOKUP(C221,SICRO!$A:$D,3,FALSE),VLOOKUP(C221,CPUS!$B:$H,4,FALSE)))))),"")</f>
        <v>M</v>
      </c>
      <c r="F221" s="24">
        <v>2.5</v>
      </c>
      <c r="G221" s="25">
        <f>IFERROR(IFERROR(VLOOKUP(C221,SINAPI!$A:$D,4,FALSE),IFERROR(VLOOKUP(C221,SETOP!$A:$E,5,FALSE),IFERROR(VLOOKUP(C221,SETOP!$B:$E,4,FALSE),IFERROR(VLOOKUP(C221,SUDECAP!$A:$D,4,FALSE),IFERROR(VLOOKUP(C221,SICRO!$A:$D,4,FALSE),VLOOKUP(C221,CPUS!$B:$H,7,FALSE)))))),0)</f>
        <v>1.1000000000000001</v>
      </c>
      <c r="H221" s="25">
        <f t="shared" si="83"/>
        <v>2.75</v>
      </c>
      <c r="I221" s="25">
        <f t="shared" si="84"/>
        <v>1.37</v>
      </c>
      <c r="J221" s="25">
        <f t="shared" si="85"/>
        <v>3.42</v>
      </c>
      <c r="K221" s="26"/>
    </row>
    <row r="222" spans="1:11" ht="30" x14ac:dyDescent="0.25">
      <c r="A222" s="20" t="s">
        <v>31502</v>
      </c>
      <c r="B222" s="21" t="str">
        <f>IF(IFERROR(VLOOKUP(C222,SINAPI!$A:$D,1,FALSE),"")=C222,"SINAPI",IF(IFERROR(VLOOKUP(C222,SETOP!$A:$E,1,FALSE),"")=C222,"SETOP",IF(IFERROR(VLOOKUP(C222,SUDECAP!$A:$D,1,FALSE),"")=C222,"SUDECAP",IF(IFERROR(VLOOKUP(C222,SICRO!$A:$D,1,FALSE),"")=C222,"SICRO","COMPOSIÇÃO"))))</f>
        <v>SICRO</v>
      </c>
      <c r="C222" s="27">
        <v>307084</v>
      </c>
      <c r="D222" s="22" t="str">
        <f>IFERROR(IFERROR(VLOOKUP(C222,SINAPI!$A:$D,2,FALSE),IFERROR(VLOOKUP(C222,SETOP!$A:$E,3,FALSE),IFERROR(VLOOKUP(C222,SETOP!$B:$E,2,FALSE),IFERROR(VLOOKUP(C222,SUDECAP!$A:$D,2,FALSE),IFERROR(VLOOKUP(C222,SICRO!$A:$D,2,FALSE),VLOOKUP(C222,CPUS!$B:$H,3,FALSE)))))),"")</f>
        <v>LÁBIOS POLIMÉRICOS EM JUNTA DE PAVIMENTO DE CONCRETO - L = 20 MM E H = 30 MM - CONFECÇÃO E ASSENTAMENTO</v>
      </c>
      <c r="E222" s="23" t="str">
        <f>IFERROR(IFERROR(VLOOKUP(C222,SINAPI!$A:$D,3,FALSE),IFERROR(VLOOKUP(C222,SETOP!$A:$E,4,FALSE),IFERROR(VLOOKUP(C222,SETOP!$B:$E,3,FALSE),IFERROR(VLOOKUP(C222,SUDECAP!$A:$D,3,FALSE),IFERROR(VLOOKUP(C222,SICRO!$A:$D,3,FALSE),VLOOKUP(C222,CPUS!$B:$H,4,FALSE)))))),"")</f>
        <v>M</v>
      </c>
      <c r="F222" s="24">
        <v>61.04</v>
      </c>
      <c r="G222" s="25">
        <f>IFERROR(IFERROR(VLOOKUP(C222,SINAPI!$A:$D,4,FALSE),IFERROR(VLOOKUP(C222,SETOP!$A:$E,5,FALSE),IFERROR(VLOOKUP(C222,SETOP!$B:$E,4,FALSE),IFERROR(VLOOKUP(C222,SUDECAP!$A:$D,4,FALSE),IFERROR(VLOOKUP(C222,SICRO!$A:$D,4,FALSE),VLOOKUP(C222,CPUS!$B:$H,7,FALSE)))))),0)</f>
        <v>30.52</v>
      </c>
      <c r="H222" s="25">
        <f t="shared" si="83"/>
        <v>1862.94</v>
      </c>
      <c r="I222" s="25">
        <f t="shared" si="84"/>
        <v>38.04</v>
      </c>
      <c r="J222" s="25">
        <f t="shared" si="85"/>
        <v>2321.96</v>
      </c>
      <c r="K222" s="26"/>
    </row>
    <row r="223" spans="1:11" ht="30" x14ac:dyDescent="0.25">
      <c r="A223" s="20" t="s">
        <v>31503</v>
      </c>
      <c r="B223" s="21" t="str">
        <f>IF(IFERROR(VLOOKUP(C223,SINAPI!$A:$D,1,FALSE),"")=C223,"SINAPI",IF(IFERROR(VLOOKUP(C223,SETOP!$A:$E,1,FALSE),"")=C223,"SETOP",IF(IFERROR(VLOOKUP(C223,SUDECAP!$A:$D,1,FALSE),"")=C223,"SUDECAP",IF(IFERROR(VLOOKUP(C223,SICRO!$A:$D,1,FALSE),"")=C223,"SICRO","COMPOSIÇÃO"))))</f>
        <v>SINAPI</v>
      </c>
      <c r="C223" s="27">
        <v>95995</v>
      </c>
      <c r="D223" s="22" t="str">
        <f>IFERROR(IFERROR(VLOOKUP(C223,SINAPI!$A:$D,2,FALSE),IFERROR(VLOOKUP(C223,SETOP!$A:$E,3,FALSE),IFERROR(VLOOKUP(C223,SETOP!$B:$E,2,FALSE),IFERROR(VLOOKUP(C223,SUDECAP!$A:$D,2,FALSE),IFERROR(VLOOKUP(C223,SICRO!$A:$D,2,FALSE),VLOOKUP(C223,CPUS!$B:$H,3,FALSE)))))),"")</f>
        <v>EXECUÇÃO DE PAVIMENTO COM APLICAÇÃO DE CONCRETO ASFÁLTICO, CAMADA DE ROLAMENTO - EXCLUSIVE CARGA E TRANSPORTE. AF_11/2019</v>
      </c>
      <c r="E223" s="23" t="str">
        <f>IFERROR(IFERROR(VLOOKUP(C223,SINAPI!$A:$D,3,FALSE),IFERROR(VLOOKUP(C223,SETOP!$A:$E,4,FALSE),IFERROR(VLOOKUP(C223,SETOP!$B:$E,3,FALSE),IFERROR(VLOOKUP(C223,SUDECAP!$A:$D,3,FALSE),IFERROR(VLOOKUP(C223,SICRO!$A:$D,3,FALSE),VLOOKUP(C223,CPUS!$B:$H,4,FALSE)))))),"")</f>
        <v>M3</v>
      </c>
      <c r="F223" s="24">
        <v>30.05</v>
      </c>
      <c r="G223" s="25">
        <f>IFERROR(IFERROR(VLOOKUP(C223,SINAPI!$A:$D,4,FALSE),IFERROR(VLOOKUP(C223,SETOP!$A:$E,5,FALSE),IFERROR(VLOOKUP(C223,SETOP!$B:$E,4,FALSE),IFERROR(VLOOKUP(C223,SUDECAP!$A:$D,4,FALSE),IFERROR(VLOOKUP(C223,SICRO!$A:$D,4,FALSE),VLOOKUP(C223,CPUS!$B:$H,7,FALSE)))))),0)</f>
        <v>1853.08</v>
      </c>
      <c r="H223" s="25">
        <f t="shared" si="83"/>
        <v>55685.05</v>
      </c>
      <c r="I223" s="25">
        <f t="shared" si="84"/>
        <v>2310.23</v>
      </c>
      <c r="J223" s="25">
        <f t="shared" si="85"/>
        <v>69422.41</v>
      </c>
      <c r="K223" s="26"/>
    </row>
    <row r="224" spans="1:11" x14ac:dyDescent="0.25">
      <c r="A224" s="51">
        <v>11</v>
      </c>
      <c r="B224" s="52"/>
      <c r="C224" s="51"/>
      <c r="D224" s="53" t="s">
        <v>30464</v>
      </c>
      <c r="E224" s="52"/>
      <c r="F224" s="54"/>
      <c r="G224" s="52"/>
      <c r="H224" s="54"/>
      <c r="I224" s="52"/>
      <c r="J224" s="55">
        <f>J225+J230+J235+J240+J245+J250+J255+J260</f>
        <v>1757790.1</v>
      </c>
      <c r="K224" s="26"/>
    </row>
    <row r="225" spans="1:11" x14ac:dyDescent="0.25">
      <c r="A225" s="16" t="s">
        <v>30848</v>
      </c>
      <c r="B225" s="107"/>
      <c r="C225" s="16"/>
      <c r="D225" s="108" t="s">
        <v>30465</v>
      </c>
      <c r="E225" s="107"/>
      <c r="F225" s="18"/>
      <c r="G225" s="107"/>
      <c r="H225" s="18"/>
      <c r="I225" s="107"/>
      <c r="J225" s="109">
        <f>SUM(J226:J229)</f>
        <v>270067.01</v>
      </c>
      <c r="K225" s="26"/>
    </row>
    <row r="226" spans="1:11" x14ac:dyDescent="0.25">
      <c r="A226" s="20" t="s">
        <v>31342</v>
      </c>
      <c r="B226" s="21" t="str">
        <f>IF(IFERROR(VLOOKUP(C226,SINAPI!$A:$D,1,FALSE),"")=C226,"SINAPI",IF(IFERROR(VLOOKUP(C226,SETOP!$A:$E,1,FALSE),"")=C226,"SETOP",IF(IFERROR(VLOOKUP(C226,SUDECAP!$A:$D,1,FALSE),"")=C226,"SUDECAP",IF(IFERROR(VLOOKUP(C226,SICRO!$A:$D,1,FALSE),"")=C226,"SICRO","COMPOSIÇÃO"))))</f>
        <v>SETOP</v>
      </c>
      <c r="C226" s="27" t="s">
        <v>11420</v>
      </c>
      <c r="D226" s="22" t="str">
        <f>IFERROR(IFERROR(VLOOKUP(C226,SINAPI!$A:$D,2,FALSE),IFERROR(VLOOKUP(C226,SETOP!$A:$E,3,FALSE),IFERROR(VLOOKUP(C226,SETOP!$B:$E,2,FALSE),IFERROR(VLOOKUP(C226,SUDECAP!$A:$D,2,FALSE),IFERROR(VLOOKUP(C226,SICRO!$A:$D,2,FALSE),VLOOKUP(C226,CPUS!$B:$H,3,FALSE)))))),"")</f>
        <v xml:space="preserve">APLICAÇÃO E REGULARIZAÇÃO DE COLCHÃO DE AREIA </v>
      </c>
      <c r="E226" s="23" t="str">
        <f>IFERROR(IFERROR(VLOOKUP(C226,SINAPI!$A:$D,3,FALSE),IFERROR(VLOOKUP(C226,SETOP!$A:$E,4,FALSE),IFERROR(VLOOKUP(C226,SETOP!$B:$E,3,FALSE),IFERROR(VLOOKUP(C226,SUDECAP!$A:$D,3,FALSE),IFERROR(VLOOKUP(C226,SICRO!$A:$D,3,FALSE),VLOOKUP(C226,CPUS!$B:$H,4,FALSE)))))),"")</f>
        <v>M3</v>
      </c>
      <c r="F226" s="24">
        <v>249.71</v>
      </c>
      <c r="G226" s="25">
        <f>IFERROR(IFERROR(VLOOKUP(C226,SINAPI!$A:$D,4,FALSE),IFERROR(VLOOKUP(C226,SETOP!$A:$E,5,FALSE),IFERROR(VLOOKUP(C226,SETOP!$B:$E,4,FALSE),IFERROR(VLOOKUP(C226,SUDECAP!$A:$D,4,FALSE),IFERROR(VLOOKUP(C226,SICRO!$A:$D,4,FALSE),VLOOKUP(C226,CPUS!$B:$H,7,FALSE)))))),0)</f>
        <v>188.51</v>
      </c>
      <c r="H226" s="25">
        <f t="shared" ref="H226:H234" si="86">TRUNC(F226*G226,2)</f>
        <v>47072.83</v>
      </c>
      <c r="I226" s="25">
        <f t="shared" ref="I226:I234" si="87">TRUNC(G226*(1+$H$3),2)</f>
        <v>235.01</v>
      </c>
      <c r="J226" s="25">
        <f t="shared" ref="J226:J234" si="88">TRUNC(I226*F226,2)</f>
        <v>58684.34</v>
      </c>
      <c r="K226" s="26"/>
    </row>
    <row r="227" spans="1:11" ht="30" x14ac:dyDescent="0.25">
      <c r="A227" s="20" t="s">
        <v>31343</v>
      </c>
      <c r="B227" s="21" t="str">
        <f>IF(IFERROR(VLOOKUP(C227,SINAPI!$A:$D,1,FALSE),"")=C227,"SINAPI",IF(IFERROR(VLOOKUP(C227,SETOP!$A:$E,1,FALSE),"")=C227,"SETOP",IF(IFERROR(VLOOKUP(C227,SUDECAP!$A:$D,1,FALSE),"")=C227,"SUDECAP",IF(IFERROR(VLOOKUP(C227,SICRO!$A:$D,1,FALSE),"")=C227,"SICRO","COMPOSIÇÃO"))))</f>
        <v>SINAPI</v>
      </c>
      <c r="C227" s="27">
        <v>95876</v>
      </c>
      <c r="D227" s="22" t="str">
        <f>IFERROR(IFERROR(VLOOKUP(C227,SINAPI!$A:$D,2,FALSE),IFERROR(VLOOKUP(C227,SETOP!$A:$E,3,FALSE),IFERROR(VLOOKUP(C227,SETOP!$B:$E,2,FALSE),IFERROR(VLOOKUP(C227,SUDECAP!$A:$D,2,FALSE),IFERROR(VLOOKUP(C227,SICRO!$A:$D,2,FALSE),VLOOKUP(C227,CPUS!$B:$H,3,FALSE)))))),"")</f>
        <v>TRANSPORTE COM CAMINHÃO BASCULANTE DE 14 M³, EM VIA URBANA PAVIMENTADA, DMT ATÉ 30 KM (UNIDADE: M3XKM). AF_07/2020</v>
      </c>
      <c r="E227" s="23" t="str">
        <f>IFERROR(IFERROR(VLOOKUP(C227,SINAPI!$A:$D,3,FALSE),IFERROR(VLOOKUP(C227,SETOP!$A:$E,4,FALSE),IFERROR(VLOOKUP(C227,SETOP!$B:$E,3,FALSE),IFERROR(VLOOKUP(C227,SUDECAP!$A:$D,3,FALSE),IFERROR(VLOOKUP(C227,SICRO!$A:$D,3,FALSE),VLOOKUP(C227,CPUS!$B:$H,4,FALSE)))))),"")</f>
        <v>M3XKM</v>
      </c>
      <c r="F227" s="24">
        <f>606.79+1272.03</f>
        <v>1878.82</v>
      </c>
      <c r="G227" s="25">
        <f>IFERROR(IFERROR(VLOOKUP(C227,SINAPI!$A:$D,4,FALSE),IFERROR(VLOOKUP(C227,SETOP!$A:$E,5,FALSE),IFERROR(VLOOKUP(C227,SETOP!$B:$E,4,FALSE),IFERROR(VLOOKUP(C227,SUDECAP!$A:$D,4,FALSE),IFERROR(VLOOKUP(C227,SICRO!$A:$D,4,FALSE),VLOOKUP(C227,CPUS!$B:$H,7,FALSE)))))),0)</f>
        <v>2.1800000000000002</v>
      </c>
      <c r="H227" s="25">
        <f t="shared" si="86"/>
        <v>4095.82</v>
      </c>
      <c r="I227" s="25">
        <f t="shared" si="87"/>
        <v>2.71</v>
      </c>
      <c r="J227" s="25">
        <f t="shared" si="88"/>
        <v>5091.6000000000004</v>
      </c>
      <c r="K227" s="26"/>
    </row>
    <row r="228" spans="1:11" x14ac:dyDescent="0.25">
      <c r="A228" s="20" t="s">
        <v>31344</v>
      </c>
      <c r="B228" s="21" t="str">
        <f>IF(IFERROR(VLOOKUP(C228,SINAPI!$A:$D,1,FALSE),"")=C228,"SINAPI",IF(IFERROR(VLOOKUP(C228,SETOP!$A:$E,1,FALSE),"")=C228,"SETOP",IF(IFERROR(VLOOKUP(C228,SUDECAP!$A:$D,1,FALSE),"")=C228,"SUDECAP",IF(IFERROR(VLOOKUP(C228,SICRO!$A:$D,1,FALSE),"")=C228,"SICRO","COMPOSIÇÃO"))))</f>
        <v>COMPOSIÇÃO</v>
      </c>
      <c r="C228" s="27" t="s">
        <v>31376</v>
      </c>
      <c r="D228" s="22" t="str">
        <f>IFERROR(IFERROR(VLOOKUP(C228,SINAPI!$A:$D,2,FALSE),IFERROR(VLOOKUP(C228,SETOP!$A:$E,3,FALSE),IFERROR(VLOOKUP(C228,SETOP!$B:$E,2,FALSE),IFERROR(VLOOKUP(C228,SUDECAP!$A:$D,2,FALSE),IFERROR(VLOOKUP(C228,SICRO!$A:$D,2,FALSE),VLOOKUP(C228,CPUS!$B:$H,3,FALSE)))))),"")</f>
        <v>MANTA GEOTEXTIL TECIDA COM RESISTÊNCIA A TRAÇÃO DE 25KN/M - FORNECIMENTO E INSTALAÇÃO</v>
      </c>
      <c r="E228" s="23" t="str">
        <f>IFERROR(IFERROR(VLOOKUP(C228,SINAPI!$A:$D,3,FALSE),IFERROR(VLOOKUP(C228,SETOP!$A:$E,4,FALSE),IFERROR(VLOOKUP(C228,SETOP!$B:$E,3,FALSE),IFERROR(VLOOKUP(C228,SUDECAP!$A:$D,3,FALSE),IFERROR(VLOOKUP(C228,SICRO!$A:$D,3,FALSE),VLOOKUP(C228,CPUS!$B:$H,4,FALSE)))))),"")</f>
        <v>M2</v>
      </c>
      <c r="F228" s="24">
        <v>1248.54</v>
      </c>
      <c r="G228" s="25">
        <f>IFERROR(IFERROR(VLOOKUP(C228,SINAPI!$A:$D,4,FALSE),IFERROR(VLOOKUP(C228,SETOP!$A:$E,5,FALSE),IFERROR(VLOOKUP(C228,SETOP!$B:$E,4,FALSE),IFERROR(VLOOKUP(C228,SUDECAP!$A:$D,4,FALSE),IFERROR(VLOOKUP(C228,SICRO!$A:$D,4,FALSE),VLOOKUP(C228,CPUS!$B:$H,7,FALSE)))))),0)</f>
        <v>83.99</v>
      </c>
      <c r="H228" s="25">
        <f t="shared" si="86"/>
        <v>104864.87</v>
      </c>
      <c r="I228" s="25">
        <f t="shared" si="87"/>
        <v>104.71</v>
      </c>
      <c r="J228" s="25">
        <f t="shared" si="88"/>
        <v>130734.62</v>
      </c>
      <c r="K228" s="26"/>
    </row>
    <row r="229" spans="1:11" ht="30" x14ac:dyDescent="0.25">
      <c r="A229" s="20" t="s">
        <v>31345</v>
      </c>
      <c r="B229" s="21" t="str">
        <f>IF(IFERROR(VLOOKUP(C229,SINAPI!$A:$D,1,FALSE),"")=C229,"SINAPI",IF(IFERROR(VLOOKUP(C229,SETOP!$A:$E,1,FALSE),"")=C229,"SETOP",IF(IFERROR(VLOOKUP(C229,SUDECAP!$A:$D,1,FALSE),"")=C229,"SUDECAP",IF(IFERROR(VLOOKUP(C229,SICRO!$A:$D,1,FALSE),"")=C229,"SICRO","COMPOSIÇÃO"))))</f>
        <v>COMPOSIÇÃO</v>
      </c>
      <c r="C229" s="27" t="s">
        <v>31377</v>
      </c>
      <c r="D229" s="22" t="str">
        <f>IFERROR(IFERROR(VLOOKUP(C229,SINAPI!$A:$D,2,FALSE),IFERROR(VLOOKUP(C229,SETOP!$A:$E,3,FALSE),IFERROR(VLOOKUP(C229,SETOP!$B:$E,2,FALSE),IFERROR(VLOOKUP(C229,SUDECAP!$A:$D,2,FALSE),IFERROR(VLOOKUP(C229,SICRO!$A:$D,2,FALSE),VLOOKUP(C229,CPUS!$B:$H,3,FALSE)))))),"")</f>
        <v>DRENO DE TALVEGUE TIPO DR-DT COM PEDRA DE MÃO (EXECUÇÃO, INCLUINDO FORNECIMENTO DE TODOS OS MATERIAIS, EXCETO TRANSPORTE DOS AGREGADOS E ESCAVAÇÃO)</v>
      </c>
      <c r="E229" s="23" t="str">
        <f>IFERROR(IFERROR(VLOOKUP(C229,SINAPI!$A:$D,3,FALSE),IFERROR(VLOOKUP(C229,SETOP!$A:$E,4,FALSE),IFERROR(VLOOKUP(C229,SETOP!$B:$E,3,FALSE),IFERROR(VLOOKUP(C229,SUDECAP!$A:$D,3,FALSE),IFERROR(VLOOKUP(C229,SICRO!$A:$D,3,FALSE),VLOOKUP(C229,CPUS!$B:$H,4,FALSE)))))),"")</f>
        <v>M3</v>
      </c>
      <c r="F229" s="24">
        <v>343.22</v>
      </c>
      <c r="G229" s="25">
        <f>IFERROR(IFERROR(VLOOKUP(C229,SINAPI!$A:$D,4,FALSE),IFERROR(VLOOKUP(C229,SETOP!$A:$E,5,FALSE),IFERROR(VLOOKUP(C229,SETOP!$B:$E,4,FALSE),IFERROR(VLOOKUP(C229,SUDECAP!$A:$D,4,FALSE),IFERROR(VLOOKUP(C229,SICRO!$A:$D,4,FALSE),VLOOKUP(C229,CPUS!$B:$H,7,FALSE)))))),0)</f>
        <v>176.57999999999998</v>
      </c>
      <c r="H229" s="25">
        <f t="shared" si="86"/>
        <v>60605.78</v>
      </c>
      <c r="I229" s="25">
        <f t="shared" si="87"/>
        <v>220.14</v>
      </c>
      <c r="J229" s="25">
        <f t="shared" si="88"/>
        <v>75556.45</v>
      </c>
      <c r="K229" s="26"/>
    </row>
    <row r="230" spans="1:11" x14ac:dyDescent="0.25">
      <c r="A230" s="16" t="s">
        <v>30849</v>
      </c>
      <c r="B230" s="107"/>
      <c r="C230" s="16"/>
      <c r="D230" s="108" t="s">
        <v>30466</v>
      </c>
      <c r="E230" s="107"/>
      <c r="F230" s="18"/>
      <c r="G230" s="107"/>
      <c r="H230" s="18"/>
      <c r="I230" s="107"/>
      <c r="J230" s="109">
        <f>SUM(J231:J234)</f>
        <v>290812.13</v>
      </c>
      <c r="K230" s="26"/>
    </row>
    <row r="231" spans="1:11" x14ac:dyDescent="0.25">
      <c r="A231" s="20" t="s">
        <v>31346</v>
      </c>
      <c r="B231" s="21" t="str">
        <f>IF(IFERROR(VLOOKUP(C231,SINAPI!$A:$D,1,FALSE),"")=C231,"SINAPI",IF(IFERROR(VLOOKUP(C231,SETOP!$A:$E,1,FALSE),"")=C231,"SETOP",IF(IFERROR(VLOOKUP(C231,SUDECAP!$A:$D,1,FALSE),"")=C231,"SUDECAP",IF(IFERROR(VLOOKUP(C231,SICRO!$A:$D,1,FALSE),"")=C231,"SICRO","COMPOSIÇÃO"))))</f>
        <v>SETOP</v>
      </c>
      <c r="C231" s="27" t="s">
        <v>11420</v>
      </c>
      <c r="D231" s="22" t="str">
        <f>IFERROR(IFERROR(VLOOKUP(C231,SINAPI!$A:$D,2,FALSE),IFERROR(VLOOKUP(C231,SETOP!$A:$E,3,FALSE),IFERROR(VLOOKUP(C231,SETOP!$B:$E,2,FALSE),IFERROR(VLOOKUP(C231,SUDECAP!$A:$D,2,FALSE),IFERROR(VLOOKUP(C231,SICRO!$A:$D,2,FALSE),VLOOKUP(C231,CPUS!$B:$H,3,FALSE)))))),"")</f>
        <v xml:space="preserve">APLICAÇÃO E REGULARIZAÇÃO DE COLCHÃO DE AREIA </v>
      </c>
      <c r="E231" s="23" t="str">
        <f>IFERROR(IFERROR(VLOOKUP(C231,SINAPI!$A:$D,3,FALSE),IFERROR(VLOOKUP(C231,SETOP!$A:$E,4,FALSE),IFERROR(VLOOKUP(C231,SETOP!$B:$E,3,FALSE),IFERROR(VLOOKUP(C231,SUDECAP!$A:$D,3,FALSE),IFERROR(VLOOKUP(C231,SICRO!$A:$D,3,FALSE),VLOOKUP(C231,CPUS!$B:$H,4,FALSE)))))),"")</f>
        <v>M3</v>
      </c>
      <c r="F231" s="24">
        <v>398.5</v>
      </c>
      <c r="G231" s="25">
        <f>IFERROR(IFERROR(VLOOKUP(C231,SINAPI!$A:$D,4,FALSE),IFERROR(VLOOKUP(C231,SETOP!$A:$E,5,FALSE),IFERROR(VLOOKUP(C231,SETOP!$B:$E,4,FALSE),IFERROR(VLOOKUP(C231,SUDECAP!$A:$D,4,FALSE),IFERROR(VLOOKUP(C231,SICRO!$A:$D,4,FALSE),VLOOKUP(C231,CPUS!$B:$H,7,FALSE)))))),0)</f>
        <v>188.51</v>
      </c>
      <c r="H231" s="25">
        <f t="shared" si="86"/>
        <v>75121.23</v>
      </c>
      <c r="I231" s="25">
        <f t="shared" si="87"/>
        <v>235.01</v>
      </c>
      <c r="J231" s="25">
        <f t="shared" si="88"/>
        <v>93651.48</v>
      </c>
      <c r="K231" s="26"/>
    </row>
    <row r="232" spans="1:11" ht="30" x14ac:dyDescent="0.25">
      <c r="A232" s="20" t="s">
        <v>31347</v>
      </c>
      <c r="B232" s="21" t="str">
        <f>IF(IFERROR(VLOOKUP(C232,SINAPI!$A:$D,1,FALSE),"")=C232,"SINAPI",IF(IFERROR(VLOOKUP(C232,SETOP!$A:$E,1,FALSE),"")=C232,"SETOP",IF(IFERROR(VLOOKUP(C232,SUDECAP!$A:$D,1,FALSE),"")=C232,"SUDECAP",IF(IFERROR(VLOOKUP(C232,SICRO!$A:$D,1,FALSE),"")=C232,"SICRO","COMPOSIÇÃO"))))</f>
        <v>SINAPI</v>
      </c>
      <c r="C232" s="27">
        <v>95876</v>
      </c>
      <c r="D232" s="22" t="str">
        <f>IFERROR(IFERROR(VLOOKUP(C232,SINAPI!$A:$D,2,FALSE),IFERROR(VLOOKUP(C232,SETOP!$A:$E,3,FALSE),IFERROR(VLOOKUP(C232,SETOP!$B:$E,2,FALSE),IFERROR(VLOOKUP(C232,SUDECAP!$A:$D,2,FALSE),IFERROR(VLOOKUP(C232,SICRO!$A:$D,2,FALSE),VLOOKUP(C232,CPUS!$B:$H,3,FALSE)))))),"")</f>
        <v>TRANSPORTE COM CAMINHÃO BASCULANTE DE 14 M³, EM VIA URBANA PAVIMENTADA, DMT ATÉ 30 KM (UNIDADE: M3XKM). AF_07/2020</v>
      </c>
      <c r="E232" s="23" t="str">
        <f>IFERROR(IFERROR(VLOOKUP(C232,SINAPI!$A:$D,3,FALSE),IFERROR(VLOOKUP(C232,SETOP!$A:$E,4,FALSE),IFERROR(VLOOKUP(C232,SETOP!$B:$E,3,FALSE),IFERROR(VLOOKUP(C232,SUDECAP!$A:$D,3,FALSE),IFERROR(VLOOKUP(C232,SICRO!$A:$D,3,FALSE),VLOOKUP(C232,CPUS!$B:$H,4,FALSE)))))),"")</f>
        <v>M3XKM</v>
      </c>
      <c r="F232" s="24">
        <f>546.32+891.91</f>
        <v>1438.23</v>
      </c>
      <c r="G232" s="25">
        <f>IFERROR(IFERROR(VLOOKUP(C232,SINAPI!$A:$D,4,FALSE),IFERROR(VLOOKUP(C232,SETOP!$A:$E,5,FALSE),IFERROR(VLOOKUP(C232,SETOP!$B:$E,4,FALSE),IFERROR(VLOOKUP(C232,SUDECAP!$A:$D,4,FALSE),IFERROR(VLOOKUP(C232,SICRO!$A:$D,4,FALSE),VLOOKUP(C232,CPUS!$B:$H,7,FALSE)))))),0)</f>
        <v>2.1800000000000002</v>
      </c>
      <c r="H232" s="25">
        <f t="shared" si="86"/>
        <v>3135.34</v>
      </c>
      <c r="I232" s="25">
        <f t="shared" si="87"/>
        <v>2.71</v>
      </c>
      <c r="J232" s="25">
        <f t="shared" si="88"/>
        <v>3897.6</v>
      </c>
      <c r="K232" s="26"/>
    </row>
    <row r="233" spans="1:11" x14ac:dyDescent="0.25">
      <c r="A233" s="20" t="s">
        <v>31348</v>
      </c>
      <c r="B233" s="21" t="str">
        <f>IF(IFERROR(VLOOKUP(C233,SINAPI!$A:$D,1,FALSE),"")=C233,"SINAPI",IF(IFERROR(VLOOKUP(C233,SETOP!$A:$E,1,FALSE),"")=C233,"SETOP",IF(IFERROR(VLOOKUP(C233,SUDECAP!$A:$D,1,FALSE),"")=C233,"SUDECAP",IF(IFERROR(VLOOKUP(C233,SICRO!$A:$D,1,FALSE),"")=C233,"SICRO","COMPOSIÇÃO"))))</f>
        <v>COMPOSIÇÃO</v>
      </c>
      <c r="C233" s="27" t="s">
        <v>31376</v>
      </c>
      <c r="D233" s="22" t="str">
        <f>IFERROR(IFERROR(VLOOKUP(C233,SINAPI!$A:$D,2,FALSE),IFERROR(VLOOKUP(C233,SETOP!$A:$E,3,FALSE),IFERROR(VLOOKUP(C233,SETOP!$B:$E,2,FALSE),IFERROR(VLOOKUP(C233,SUDECAP!$A:$D,2,FALSE),IFERROR(VLOOKUP(C233,SICRO!$A:$D,2,FALSE),VLOOKUP(C233,CPUS!$B:$H,3,FALSE)))))),"")</f>
        <v>MANTA GEOTEXTIL TECIDA COM RESISTÊNCIA A TRAÇÃO DE 25KN/M - FORNECIMENTO E INSTALAÇÃO</v>
      </c>
      <c r="E233" s="23" t="str">
        <f>IFERROR(IFERROR(VLOOKUP(C233,SINAPI!$A:$D,3,FALSE),IFERROR(VLOOKUP(C233,SETOP!$A:$E,4,FALSE),IFERROR(VLOOKUP(C233,SETOP!$B:$E,3,FALSE),IFERROR(VLOOKUP(C233,SUDECAP!$A:$D,3,FALSE),IFERROR(VLOOKUP(C233,SICRO!$A:$D,3,FALSE),VLOOKUP(C233,CPUS!$B:$H,4,FALSE)))))),"")</f>
        <v>M2</v>
      </c>
      <c r="F233" s="24">
        <v>1124.1199999999999</v>
      </c>
      <c r="G233" s="25">
        <f>IFERROR(IFERROR(VLOOKUP(C233,SINAPI!$A:$D,4,FALSE),IFERROR(VLOOKUP(C233,SETOP!$A:$E,5,FALSE),IFERROR(VLOOKUP(C233,SETOP!$B:$E,4,FALSE),IFERROR(VLOOKUP(C233,SUDECAP!$A:$D,4,FALSE),IFERROR(VLOOKUP(C233,SICRO!$A:$D,4,FALSE),VLOOKUP(C233,CPUS!$B:$H,7,FALSE)))))),0)</f>
        <v>83.99</v>
      </c>
      <c r="H233" s="25">
        <f t="shared" si="86"/>
        <v>94414.83</v>
      </c>
      <c r="I233" s="25">
        <f t="shared" si="87"/>
        <v>104.71</v>
      </c>
      <c r="J233" s="25">
        <f t="shared" si="88"/>
        <v>117706.6</v>
      </c>
      <c r="K233" s="26"/>
    </row>
    <row r="234" spans="1:11" ht="30" x14ac:dyDescent="0.25">
      <c r="A234" s="20" t="s">
        <v>31349</v>
      </c>
      <c r="B234" s="21" t="str">
        <f>IF(IFERROR(VLOOKUP(C234,SINAPI!$A:$D,1,FALSE),"")=C234,"SINAPI",IF(IFERROR(VLOOKUP(C234,SETOP!$A:$E,1,FALSE),"")=C234,"SETOP",IF(IFERROR(VLOOKUP(C234,SUDECAP!$A:$D,1,FALSE),"")=C234,"SUDECAP",IF(IFERROR(VLOOKUP(C234,SICRO!$A:$D,1,FALSE),"")=C234,"SICRO","COMPOSIÇÃO"))))</f>
        <v>COMPOSIÇÃO</v>
      </c>
      <c r="C234" s="27" t="s">
        <v>31377</v>
      </c>
      <c r="D234" s="22" t="str">
        <f>IFERROR(IFERROR(VLOOKUP(C234,SINAPI!$A:$D,2,FALSE),IFERROR(VLOOKUP(C234,SETOP!$A:$E,3,FALSE),IFERROR(VLOOKUP(C234,SETOP!$B:$E,2,FALSE),IFERROR(VLOOKUP(C234,SUDECAP!$A:$D,2,FALSE),IFERROR(VLOOKUP(C234,SICRO!$A:$D,2,FALSE),VLOOKUP(C234,CPUS!$B:$H,3,FALSE)))))),"")</f>
        <v>DRENO DE TALVEGUE TIPO DR-DT COM PEDRA DE MÃO (EXECUÇÃO, INCLUINDO FORNECIMENTO DE TODOS OS MATERIAIS, EXCETO TRANSPORTE DOS AGREGADOS E ESCAVAÇÃO)</v>
      </c>
      <c r="E234" s="23" t="str">
        <f>IFERROR(IFERROR(VLOOKUP(C234,SINAPI!$A:$D,3,FALSE),IFERROR(VLOOKUP(C234,SETOP!$A:$E,4,FALSE),IFERROR(VLOOKUP(C234,SETOP!$B:$E,3,FALSE),IFERROR(VLOOKUP(C234,SUDECAP!$A:$D,3,FALSE),IFERROR(VLOOKUP(C234,SICRO!$A:$D,3,FALSE),VLOOKUP(C234,CPUS!$B:$H,4,FALSE)))))),"")</f>
        <v>M3</v>
      </c>
      <c r="F234" s="24">
        <v>343.22</v>
      </c>
      <c r="G234" s="25">
        <f>IFERROR(IFERROR(VLOOKUP(C234,SINAPI!$A:$D,4,FALSE),IFERROR(VLOOKUP(C234,SETOP!$A:$E,5,FALSE),IFERROR(VLOOKUP(C234,SETOP!$B:$E,4,FALSE),IFERROR(VLOOKUP(C234,SUDECAP!$A:$D,4,FALSE),IFERROR(VLOOKUP(C234,SICRO!$A:$D,4,FALSE),VLOOKUP(C234,CPUS!$B:$H,7,FALSE)))))),0)</f>
        <v>176.57999999999998</v>
      </c>
      <c r="H234" s="25">
        <f t="shared" si="86"/>
        <v>60605.78</v>
      </c>
      <c r="I234" s="25">
        <f t="shared" si="87"/>
        <v>220.14</v>
      </c>
      <c r="J234" s="25">
        <f t="shared" si="88"/>
        <v>75556.45</v>
      </c>
      <c r="K234" s="26"/>
    </row>
    <row r="235" spans="1:11" x14ac:dyDescent="0.25">
      <c r="A235" s="16" t="s">
        <v>30850</v>
      </c>
      <c r="B235" s="107"/>
      <c r="C235" s="16"/>
      <c r="D235" s="108" t="s">
        <v>30467</v>
      </c>
      <c r="E235" s="107"/>
      <c r="F235" s="18"/>
      <c r="G235" s="107"/>
      <c r="H235" s="18"/>
      <c r="I235" s="107"/>
      <c r="J235" s="109">
        <f>SUM(J236:J239)</f>
        <v>231459.32</v>
      </c>
      <c r="K235" s="26"/>
    </row>
    <row r="236" spans="1:11" x14ac:dyDescent="0.25">
      <c r="A236" s="20" t="s">
        <v>31350</v>
      </c>
      <c r="B236" s="21" t="str">
        <f>IF(IFERROR(VLOOKUP(C236,SINAPI!$A:$D,1,FALSE),"")=C236,"SINAPI",IF(IFERROR(VLOOKUP(C236,SETOP!$A:$E,1,FALSE),"")=C236,"SETOP",IF(IFERROR(VLOOKUP(C236,SUDECAP!$A:$D,1,FALSE),"")=C236,"SUDECAP",IF(IFERROR(VLOOKUP(C236,SICRO!$A:$D,1,FALSE),"")=C236,"SICRO","COMPOSIÇÃO"))))</f>
        <v>SETOP</v>
      </c>
      <c r="C236" s="27" t="s">
        <v>11420</v>
      </c>
      <c r="D236" s="22" t="str">
        <f>IFERROR(IFERROR(VLOOKUP(C236,SINAPI!$A:$D,2,FALSE),IFERROR(VLOOKUP(C236,SETOP!$A:$E,3,FALSE),IFERROR(VLOOKUP(C236,SETOP!$B:$E,2,FALSE),IFERROR(VLOOKUP(C236,SUDECAP!$A:$D,2,FALSE),IFERROR(VLOOKUP(C236,SICRO!$A:$D,2,FALSE),VLOOKUP(C236,CPUS!$B:$H,3,FALSE)))))),"")</f>
        <v xml:space="preserve">APLICAÇÃO E REGULARIZAÇÃO DE COLCHÃO DE AREIA </v>
      </c>
      <c r="E236" s="23" t="str">
        <f>IFERROR(IFERROR(VLOOKUP(C236,SINAPI!$A:$D,3,FALSE),IFERROR(VLOOKUP(C236,SETOP!$A:$E,4,FALSE),IFERROR(VLOOKUP(C236,SETOP!$B:$E,3,FALSE),IFERROR(VLOOKUP(C236,SUDECAP!$A:$D,3,FALSE),IFERROR(VLOOKUP(C236,SICRO!$A:$D,3,FALSE),VLOOKUP(C236,CPUS!$B:$H,4,FALSE)))))),"")</f>
        <v>M3</v>
      </c>
      <c r="F236" s="24">
        <v>199.04</v>
      </c>
      <c r="G236" s="25">
        <f>IFERROR(IFERROR(VLOOKUP(C236,SINAPI!$A:$D,4,FALSE),IFERROR(VLOOKUP(C236,SETOP!$A:$E,5,FALSE),IFERROR(VLOOKUP(C236,SETOP!$B:$E,4,FALSE),IFERROR(VLOOKUP(C236,SUDECAP!$A:$D,4,FALSE),IFERROR(VLOOKUP(C236,SICRO!$A:$D,4,FALSE),VLOOKUP(C236,CPUS!$B:$H,7,FALSE)))))),0)</f>
        <v>188.51</v>
      </c>
      <c r="H236" s="25">
        <f t="shared" ref="H236:H239" si="89">TRUNC(F236*G236,2)</f>
        <v>37521.03</v>
      </c>
      <c r="I236" s="25">
        <f t="shared" ref="I236:I239" si="90">TRUNC(G236*(1+$H$3),2)</f>
        <v>235.01</v>
      </c>
      <c r="J236" s="25">
        <f t="shared" ref="J236:J239" si="91">TRUNC(I236*F236,2)</f>
        <v>46776.39</v>
      </c>
      <c r="K236" s="26"/>
    </row>
    <row r="237" spans="1:11" ht="30" x14ac:dyDescent="0.25">
      <c r="A237" s="20" t="s">
        <v>31351</v>
      </c>
      <c r="B237" s="21" t="str">
        <f>IF(IFERROR(VLOOKUP(C237,SINAPI!$A:$D,1,FALSE),"")=C237,"SINAPI",IF(IFERROR(VLOOKUP(C237,SETOP!$A:$E,1,FALSE),"")=C237,"SETOP",IF(IFERROR(VLOOKUP(C237,SUDECAP!$A:$D,1,FALSE),"")=C237,"SUDECAP",IF(IFERROR(VLOOKUP(C237,SICRO!$A:$D,1,FALSE),"")=C237,"SICRO","COMPOSIÇÃO"))))</f>
        <v>SINAPI</v>
      </c>
      <c r="C237" s="27">
        <v>95876</v>
      </c>
      <c r="D237" s="22" t="str">
        <f>IFERROR(IFERROR(VLOOKUP(C237,SINAPI!$A:$D,2,FALSE),IFERROR(VLOOKUP(C237,SETOP!$A:$E,3,FALSE),IFERROR(VLOOKUP(C237,SETOP!$B:$E,2,FALSE),IFERROR(VLOOKUP(C237,SUDECAP!$A:$D,2,FALSE),IFERROR(VLOOKUP(C237,SICRO!$A:$D,2,FALSE),VLOOKUP(C237,CPUS!$B:$H,3,FALSE)))))),"")</f>
        <v>TRANSPORTE COM CAMINHÃO BASCULANTE DE 14 M³, EM VIA URBANA PAVIMENTADA, DMT ATÉ 30 KM (UNIDADE: M3XKM). AF_07/2020</v>
      </c>
      <c r="E237" s="23" t="str">
        <f>IFERROR(IFERROR(VLOOKUP(C237,SINAPI!$A:$D,3,FALSE),IFERROR(VLOOKUP(C237,SETOP!$A:$E,4,FALSE),IFERROR(VLOOKUP(C237,SETOP!$B:$E,3,FALSE),IFERROR(VLOOKUP(C237,SUDECAP!$A:$D,3,FALSE),IFERROR(VLOOKUP(C237,SICRO!$A:$D,3,FALSE),VLOOKUP(C237,CPUS!$B:$H,4,FALSE)))))),"")</f>
        <v>M3XKM</v>
      </c>
      <c r="F237" s="24">
        <f>483.66+1331.89</f>
        <v>1815.5500000000002</v>
      </c>
      <c r="G237" s="25">
        <f>IFERROR(IFERROR(VLOOKUP(C237,SINAPI!$A:$D,4,FALSE),IFERROR(VLOOKUP(C237,SETOP!$A:$E,5,FALSE),IFERROR(VLOOKUP(C237,SETOP!$B:$E,4,FALSE),IFERROR(VLOOKUP(C237,SUDECAP!$A:$D,4,FALSE),IFERROR(VLOOKUP(C237,SICRO!$A:$D,4,FALSE),VLOOKUP(C237,CPUS!$B:$H,7,FALSE)))))),0)</f>
        <v>2.1800000000000002</v>
      </c>
      <c r="H237" s="25">
        <f t="shared" si="89"/>
        <v>3957.89</v>
      </c>
      <c r="I237" s="25">
        <f t="shared" si="90"/>
        <v>2.71</v>
      </c>
      <c r="J237" s="25">
        <f t="shared" si="91"/>
        <v>4920.1400000000003</v>
      </c>
      <c r="K237" s="26"/>
    </row>
    <row r="238" spans="1:11" x14ac:dyDescent="0.25">
      <c r="A238" s="20" t="s">
        <v>31352</v>
      </c>
      <c r="B238" s="21" t="str">
        <f>IF(IFERROR(VLOOKUP(C238,SINAPI!$A:$D,1,FALSE),"")=C238,"SINAPI",IF(IFERROR(VLOOKUP(C238,SETOP!$A:$E,1,FALSE),"")=C238,"SETOP",IF(IFERROR(VLOOKUP(C238,SUDECAP!$A:$D,1,FALSE),"")=C238,"SUDECAP",IF(IFERROR(VLOOKUP(C238,SICRO!$A:$D,1,FALSE),"")=C238,"SICRO","COMPOSIÇÃO"))))</f>
        <v>COMPOSIÇÃO</v>
      </c>
      <c r="C238" s="27" t="s">
        <v>31376</v>
      </c>
      <c r="D238" s="22" t="str">
        <f>IFERROR(IFERROR(VLOOKUP(C238,SINAPI!$A:$D,2,FALSE),IFERROR(VLOOKUP(C238,SETOP!$A:$E,3,FALSE),IFERROR(VLOOKUP(C238,SETOP!$B:$E,2,FALSE),IFERROR(VLOOKUP(C238,SUDECAP!$A:$D,2,FALSE),IFERROR(VLOOKUP(C238,SICRO!$A:$D,2,FALSE),VLOOKUP(C238,CPUS!$B:$H,3,FALSE)))))),"")</f>
        <v>MANTA GEOTEXTIL TECIDA COM RESISTÊNCIA A TRAÇÃO DE 25KN/M - FORNECIMENTO E INSTALAÇÃO</v>
      </c>
      <c r="E238" s="23" t="str">
        <f>IFERROR(IFERROR(VLOOKUP(C238,SINAPI!$A:$D,3,FALSE),IFERROR(VLOOKUP(C238,SETOP!$A:$E,4,FALSE),IFERROR(VLOOKUP(C238,SETOP!$B:$E,3,FALSE),IFERROR(VLOOKUP(C238,SUDECAP!$A:$D,3,FALSE),IFERROR(VLOOKUP(C238,SICRO!$A:$D,3,FALSE),VLOOKUP(C238,CPUS!$B:$H,4,FALSE)))))),"")</f>
        <v>M2</v>
      </c>
      <c r="F238" s="24">
        <v>995.19</v>
      </c>
      <c r="G238" s="25">
        <f>IFERROR(IFERROR(VLOOKUP(C238,SINAPI!$A:$D,4,FALSE),IFERROR(VLOOKUP(C238,SETOP!$A:$E,5,FALSE),IFERROR(VLOOKUP(C238,SETOP!$B:$E,4,FALSE),IFERROR(VLOOKUP(C238,SUDECAP!$A:$D,4,FALSE),IFERROR(VLOOKUP(C238,SICRO!$A:$D,4,FALSE),VLOOKUP(C238,CPUS!$B:$H,7,FALSE)))))),0)</f>
        <v>83.99</v>
      </c>
      <c r="H238" s="25">
        <f t="shared" si="89"/>
        <v>83586</v>
      </c>
      <c r="I238" s="25">
        <f t="shared" si="90"/>
        <v>104.71</v>
      </c>
      <c r="J238" s="25">
        <f t="shared" si="91"/>
        <v>104206.34</v>
      </c>
      <c r="K238" s="26"/>
    </row>
    <row r="239" spans="1:11" ht="30" x14ac:dyDescent="0.25">
      <c r="A239" s="20" t="s">
        <v>31353</v>
      </c>
      <c r="B239" s="21" t="str">
        <f>IF(IFERROR(VLOOKUP(C239,SINAPI!$A:$D,1,FALSE),"")=C239,"SINAPI",IF(IFERROR(VLOOKUP(C239,SETOP!$A:$E,1,FALSE),"")=C239,"SETOP",IF(IFERROR(VLOOKUP(C239,SUDECAP!$A:$D,1,FALSE),"")=C239,"SUDECAP",IF(IFERROR(VLOOKUP(C239,SICRO!$A:$D,1,FALSE),"")=C239,"SICRO","COMPOSIÇÃO"))))</f>
        <v>COMPOSIÇÃO</v>
      </c>
      <c r="C239" s="27" t="s">
        <v>31377</v>
      </c>
      <c r="D239" s="22" t="str">
        <f>IFERROR(IFERROR(VLOOKUP(C239,SINAPI!$A:$D,2,FALSE),IFERROR(VLOOKUP(C239,SETOP!$A:$E,3,FALSE),IFERROR(VLOOKUP(C239,SETOP!$B:$E,2,FALSE),IFERROR(VLOOKUP(C239,SUDECAP!$A:$D,2,FALSE),IFERROR(VLOOKUP(C239,SICRO!$A:$D,2,FALSE),VLOOKUP(C239,CPUS!$B:$H,3,FALSE)))))),"")</f>
        <v>DRENO DE TALVEGUE TIPO DR-DT COM PEDRA DE MÃO (EXECUÇÃO, INCLUINDO FORNECIMENTO DE TODOS OS MATERIAIS, EXCETO TRANSPORTE DOS AGREGADOS E ESCAVAÇÃO)</v>
      </c>
      <c r="E239" s="23" t="str">
        <f>IFERROR(IFERROR(VLOOKUP(C239,SINAPI!$A:$D,3,FALSE),IFERROR(VLOOKUP(C239,SETOP!$A:$E,4,FALSE),IFERROR(VLOOKUP(C239,SETOP!$B:$E,3,FALSE),IFERROR(VLOOKUP(C239,SUDECAP!$A:$D,3,FALSE),IFERROR(VLOOKUP(C239,SICRO!$A:$D,3,FALSE),VLOOKUP(C239,CPUS!$B:$H,4,FALSE)))))),"")</f>
        <v>M3</v>
      </c>
      <c r="F239" s="24">
        <v>343.22</v>
      </c>
      <c r="G239" s="25">
        <f>IFERROR(IFERROR(VLOOKUP(C239,SINAPI!$A:$D,4,FALSE),IFERROR(VLOOKUP(C239,SETOP!$A:$E,5,FALSE),IFERROR(VLOOKUP(C239,SETOP!$B:$E,4,FALSE),IFERROR(VLOOKUP(C239,SUDECAP!$A:$D,4,FALSE),IFERROR(VLOOKUP(C239,SICRO!$A:$D,4,FALSE),VLOOKUP(C239,CPUS!$B:$H,7,FALSE)))))),0)</f>
        <v>176.57999999999998</v>
      </c>
      <c r="H239" s="25">
        <f t="shared" si="89"/>
        <v>60605.78</v>
      </c>
      <c r="I239" s="25">
        <f t="shared" si="90"/>
        <v>220.14</v>
      </c>
      <c r="J239" s="25">
        <f t="shared" si="91"/>
        <v>75556.45</v>
      </c>
      <c r="K239" s="26"/>
    </row>
    <row r="240" spans="1:11" x14ac:dyDescent="0.25">
      <c r="A240" s="16" t="s">
        <v>31354</v>
      </c>
      <c r="B240" s="107"/>
      <c r="C240" s="16"/>
      <c r="D240" s="108" t="s">
        <v>30468</v>
      </c>
      <c r="E240" s="107"/>
      <c r="F240" s="18"/>
      <c r="G240" s="107"/>
      <c r="H240" s="18"/>
      <c r="I240" s="107"/>
      <c r="J240" s="109">
        <f>SUM(J241:J244)</f>
        <v>277428.93</v>
      </c>
      <c r="K240" s="26"/>
    </row>
    <row r="241" spans="1:11" x14ac:dyDescent="0.25">
      <c r="A241" s="20" t="s">
        <v>31355</v>
      </c>
      <c r="B241" s="21" t="str">
        <f>IF(IFERROR(VLOOKUP(C241,SINAPI!$A:$D,1,FALSE),"")=C241,"SINAPI",IF(IFERROR(VLOOKUP(C241,SETOP!$A:$E,1,FALSE),"")=C241,"SETOP",IF(IFERROR(VLOOKUP(C241,SUDECAP!$A:$D,1,FALSE),"")=C241,"SUDECAP",IF(IFERROR(VLOOKUP(C241,SICRO!$A:$D,1,FALSE),"")=C241,"SICRO","COMPOSIÇÃO"))))</f>
        <v>SETOP</v>
      </c>
      <c r="C241" s="27" t="s">
        <v>11420</v>
      </c>
      <c r="D241" s="22" t="str">
        <f>IFERROR(IFERROR(VLOOKUP(C241,SINAPI!$A:$D,2,FALSE),IFERROR(VLOOKUP(C241,SETOP!$A:$E,3,FALSE),IFERROR(VLOOKUP(C241,SETOP!$B:$E,2,FALSE),IFERROR(VLOOKUP(C241,SUDECAP!$A:$D,2,FALSE),IFERROR(VLOOKUP(C241,SICRO!$A:$D,2,FALSE),VLOOKUP(C241,CPUS!$B:$H,3,FALSE)))))),"")</f>
        <v xml:space="preserve">APLICAÇÃO E REGULARIZAÇÃO DE COLCHÃO DE AREIA </v>
      </c>
      <c r="E241" s="23" t="str">
        <f>IFERROR(IFERROR(VLOOKUP(C241,SINAPI!$A:$D,3,FALSE),IFERROR(VLOOKUP(C241,SETOP!$A:$E,4,FALSE),IFERROR(VLOOKUP(C241,SETOP!$B:$E,3,FALSE),IFERROR(VLOOKUP(C241,SUDECAP!$A:$D,3,FALSE),IFERROR(VLOOKUP(C241,SICRO!$A:$D,3,FALSE),VLOOKUP(C241,CPUS!$B:$H,4,FALSE)))))),"")</f>
        <v>M3</v>
      </c>
      <c r="F241" s="24">
        <v>372.33</v>
      </c>
      <c r="G241" s="25">
        <f>IFERROR(IFERROR(VLOOKUP(C241,SINAPI!$A:$D,4,FALSE),IFERROR(VLOOKUP(C241,SETOP!$A:$E,5,FALSE),IFERROR(VLOOKUP(C241,SETOP!$B:$E,4,FALSE),IFERROR(VLOOKUP(C241,SUDECAP!$A:$D,4,FALSE),IFERROR(VLOOKUP(C241,SICRO!$A:$D,4,FALSE),VLOOKUP(C241,CPUS!$B:$H,7,FALSE)))))),0)</f>
        <v>188.51</v>
      </c>
      <c r="H241" s="25">
        <f t="shared" ref="H241:H244" si="92">TRUNC(F241*G241,2)</f>
        <v>70187.92</v>
      </c>
      <c r="I241" s="25">
        <f t="shared" ref="I241:I244" si="93">TRUNC(G241*(1+$H$3),2)</f>
        <v>235.01</v>
      </c>
      <c r="J241" s="25">
        <f t="shared" ref="J241:J244" si="94">TRUNC(I241*F241,2)</f>
        <v>87501.27</v>
      </c>
      <c r="K241" s="26"/>
    </row>
    <row r="242" spans="1:11" ht="30" x14ac:dyDescent="0.25">
      <c r="A242" s="20" t="s">
        <v>31356</v>
      </c>
      <c r="B242" s="21" t="str">
        <f>IF(IFERROR(VLOOKUP(C242,SINAPI!$A:$D,1,FALSE),"")=C242,"SINAPI",IF(IFERROR(VLOOKUP(C242,SETOP!$A:$E,1,FALSE),"")=C242,"SETOP",IF(IFERROR(VLOOKUP(C242,SUDECAP!$A:$D,1,FALSE),"")=C242,"SUDECAP",IF(IFERROR(VLOOKUP(C242,SICRO!$A:$D,1,FALSE),"")=C242,"SICRO","COMPOSIÇÃO"))))</f>
        <v>SINAPI</v>
      </c>
      <c r="C242" s="27">
        <v>95876</v>
      </c>
      <c r="D242" s="22" t="str">
        <f>IFERROR(IFERROR(VLOOKUP(C242,SINAPI!$A:$D,2,FALSE),IFERROR(VLOOKUP(C242,SETOP!$A:$E,3,FALSE),IFERROR(VLOOKUP(C242,SETOP!$B:$E,2,FALSE),IFERROR(VLOOKUP(C242,SUDECAP!$A:$D,2,FALSE),IFERROR(VLOOKUP(C242,SICRO!$A:$D,2,FALSE),VLOOKUP(C242,CPUS!$B:$H,3,FALSE)))))),"")</f>
        <v>TRANSPORTE COM CAMINHÃO BASCULANTE DE 14 M³, EM VIA URBANA PAVIMENTADA, DMT ATÉ 30 KM (UNIDADE: M3XKM). AF_07/2020</v>
      </c>
      <c r="E242" s="23" t="str">
        <f>IFERROR(IFERROR(VLOOKUP(C242,SINAPI!$A:$D,3,FALSE),IFERROR(VLOOKUP(C242,SETOP!$A:$E,4,FALSE),IFERROR(VLOOKUP(C242,SETOP!$B:$E,3,FALSE),IFERROR(VLOOKUP(C242,SUDECAP!$A:$D,3,FALSE),IFERROR(VLOOKUP(C242,SICRO!$A:$D,3,FALSE),VLOOKUP(C242,CPUS!$B:$H,4,FALSE)))))),"")</f>
        <v>M3XKM</v>
      </c>
      <c r="F242" s="24">
        <f>511.27+1044.56</f>
        <v>1555.83</v>
      </c>
      <c r="G242" s="25">
        <f>IFERROR(IFERROR(VLOOKUP(C242,SINAPI!$A:$D,4,FALSE),IFERROR(VLOOKUP(C242,SETOP!$A:$E,5,FALSE),IFERROR(VLOOKUP(C242,SETOP!$B:$E,4,FALSE),IFERROR(VLOOKUP(C242,SUDECAP!$A:$D,4,FALSE),IFERROR(VLOOKUP(C242,SICRO!$A:$D,4,FALSE),VLOOKUP(C242,CPUS!$B:$H,7,FALSE)))))),0)</f>
        <v>2.1800000000000002</v>
      </c>
      <c r="H242" s="25">
        <f t="shared" si="92"/>
        <v>3391.7</v>
      </c>
      <c r="I242" s="25">
        <f t="shared" si="93"/>
        <v>2.71</v>
      </c>
      <c r="J242" s="25">
        <f t="shared" si="94"/>
        <v>4216.29</v>
      </c>
      <c r="K242" s="26"/>
    </row>
    <row r="243" spans="1:11" x14ac:dyDescent="0.25">
      <c r="A243" s="20" t="s">
        <v>31357</v>
      </c>
      <c r="B243" s="21" t="str">
        <f>IF(IFERROR(VLOOKUP(C243,SINAPI!$A:$D,1,FALSE),"")=C243,"SINAPI",IF(IFERROR(VLOOKUP(C243,SETOP!$A:$E,1,FALSE),"")=C243,"SETOP",IF(IFERROR(VLOOKUP(C243,SUDECAP!$A:$D,1,FALSE),"")=C243,"SUDECAP",IF(IFERROR(VLOOKUP(C243,SICRO!$A:$D,1,FALSE),"")=C243,"SICRO","COMPOSIÇÃO"))))</f>
        <v>COMPOSIÇÃO</v>
      </c>
      <c r="C243" s="27" t="s">
        <v>31376</v>
      </c>
      <c r="D243" s="22" t="str">
        <f>IFERROR(IFERROR(VLOOKUP(C243,SINAPI!$A:$D,2,FALSE),IFERROR(VLOOKUP(C243,SETOP!$A:$E,3,FALSE),IFERROR(VLOOKUP(C243,SETOP!$B:$E,2,FALSE),IFERROR(VLOOKUP(C243,SUDECAP!$A:$D,2,FALSE),IFERROR(VLOOKUP(C243,SICRO!$A:$D,2,FALSE),VLOOKUP(C243,CPUS!$B:$H,3,FALSE)))))),"")</f>
        <v>MANTA GEOTEXTIL TECIDA COM RESISTÊNCIA A TRAÇÃO DE 25KN/M - FORNECIMENTO E INSTALAÇÃO</v>
      </c>
      <c r="E243" s="23" t="str">
        <f>IFERROR(IFERROR(VLOOKUP(C243,SINAPI!$A:$D,3,FALSE),IFERROR(VLOOKUP(C243,SETOP!$A:$E,4,FALSE),IFERROR(VLOOKUP(C243,SETOP!$B:$E,3,FALSE),IFERROR(VLOOKUP(C243,SUDECAP!$A:$D,3,FALSE),IFERROR(VLOOKUP(C243,SICRO!$A:$D,3,FALSE),VLOOKUP(C243,CPUS!$B:$H,4,FALSE)))))),"")</f>
        <v>M2</v>
      </c>
      <c r="F243" s="24">
        <v>1052</v>
      </c>
      <c r="G243" s="25">
        <f>IFERROR(IFERROR(VLOOKUP(C243,SINAPI!$A:$D,4,FALSE),IFERROR(VLOOKUP(C243,SETOP!$A:$E,5,FALSE),IFERROR(VLOOKUP(C243,SETOP!$B:$E,4,FALSE),IFERROR(VLOOKUP(C243,SUDECAP!$A:$D,4,FALSE),IFERROR(VLOOKUP(C243,SICRO!$A:$D,4,FALSE),VLOOKUP(C243,CPUS!$B:$H,7,FALSE)))))),0)</f>
        <v>83.99</v>
      </c>
      <c r="H243" s="25">
        <f t="shared" si="92"/>
        <v>88357.48</v>
      </c>
      <c r="I243" s="25">
        <f t="shared" si="93"/>
        <v>104.71</v>
      </c>
      <c r="J243" s="25">
        <f t="shared" si="94"/>
        <v>110154.92</v>
      </c>
      <c r="K243" s="26"/>
    </row>
    <row r="244" spans="1:11" ht="30" x14ac:dyDescent="0.25">
      <c r="A244" s="20" t="s">
        <v>31358</v>
      </c>
      <c r="B244" s="21" t="str">
        <f>IF(IFERROR(VLOOKUP(C244,SINAPI!$A:$D,1,FALSE),"")=C244,"SINAPI",IF(IFERROR(VLOOKUP(C244,SETOP!$A:$E,1,FALSE),"")=C244,"SETOP",IF(IFERROR(VLOOKUP(C244,SUDECAP!$A:$D,1,FALSE),"")=C244,"SUDECAP",IF(IFERROR(VLOOKUP(C244,SICRO!$A:$D,1,FALSE),"")=C244,"SICRO","COMPOSIÇÃO"))))</f>
        <v>COMPOSIÇÃO</v>
      </c>
      <c r="C244" s="27" t="s">
        <v>31377</v>
      </c>
      <c r="D244" s="22" t="str">
        <f>IFERROR(IFERROR(VLOOKUP(C244,SINAPI!$A:$D,2,FALSE),IFERROR(VLOOKUP(C244,SETOP!$A:$E,3,FALSE),IFERROR(VLOOKUP(C244,SETOP!$B:$E,2,FALSE),IFERROR(VLOOKUP(C244,SUDECAP!$A:$D,2,FALSE),IFERROR(VLOOKUP(C244,SICRO!$A:$D,2,FALSE),VLOOKUP(C244,CPUS!$B:$H,3,FALSE)))))),"")</f>
        <v>DRENO DE TALVEGUE TIPO DR-DT COM PEDRA DE MÃO (EXECUÇÃO, INCLUINDO FORNECIMENTO DE TODOS OS MATERIAIS, EXCETO TRANSPORTE DOS AGREGADOS E ESCAVAÇÃO)</v>
      </c>
      <c r="E244" s="23" t="str">
        <f>IFERROR(IFERROR(VLOOKUP(C244,SINAPI!$A:$D,3,FALSE),IFERROR(VLOOKUP(C244,SETOP!$A:$E,4,FALSE),IFERROR(VLOOKUP(C244,SETOP!$B:$E,3,FALSE),IFERROR(VLOOKUP(C244,SUDECAP!$A:$D,3,FALSE),IFERROR(VLOOKUP(C244,SICRO!$A:$D,3,FALSE),VLOOKUP(C244,CPUS!$B:$H,4,FALSE)))))),"")</f>
        <v>M3</v>
      </c>
      <c r="F244" s="24">
        <v>343.22</v>
      </c>
      <c r="G244" s="25">
        <f>IFERROR(IFERROR(VLOOKUP(C244,SINAPI!$A:$D,4,FALSE),IFERROR(VLOOKUP(C244,SETOP!$A:$E,5,FALSE),IFERROR(VLOOKUP(C244,SETOP!$B:$E,4,FALSE),IFERROR(VLOOKUP(C244,SUDECAP!$A:$D,4,FALSE),IFERROR(VLOOKUP(C244,SICRO!$A:$D,4,FALSE),VLOOKUP(C244,CPUS!$B:$H,7,FALSE)))))),0)</f>
        <v>176.57999999999998</v>
      </c>
      <c r="H244" s="25">
        <f t="shared" si="92"/>
        <v>60605.78</v>
      </c>
      <c r="I244" s="25">
        <f t="shared" si="93"/>
        <v>220.14</v>
      </c>
      <c r="J244" s="25">
        <f t="shared" si="94"/>
        <v>75556.45</v>
      </c>
      <c r="K244" s="26"/>
    </row>
    <row r="245" spans="1:11" x14ac:dyDescent="0.25">
      <c r="A245" s="16" t="s">
        <v>31359</v>
      </c>
      <c r="B245" s="107"/>
      <c r="C245" s="16"/>
      <c r="D245" s="108" t="s">
        <v>30469</v>
      </c>
      <c r="E245" s="107"/>
      <c r="F245" s="18"/>
      <c r="G245" s="107"/>
      <c r="H245" s="18"/>
      <c r="I245" s="107"/>
      <c r="J245" s="109">
        <f>SUM(J246:J249)</f>
        <v>262067.8</v>
      </c>
      <c r="K245" s="26"/>
    </row>
    <row r="246" spans="1:11" x14ac:dyDescent="0.25">
      <c r="A246" s="20" t="s">
        <v>31360</v>
      </c>
      <c r="B246" s="21" t="str">
        <f>IF(IFERROR(VLOOKUP(C246,SINAPI!$A:$D,1,FALSE),"")=C246,"SINAPI",IF(IFERROR(VLOOKUP(C246,SETOP!$A:$E,1,FALSE),"")=C246,"SETOP",IF(IFERROR(VLOOKUP(C246,SUDECAP!$A:$D,1,FALSE),"")=C246,"SUDECAP",IF(IFERROR(VLOOKUP(C246,SICRO!$A:$D,1,FALSE),"")=C246,"SICRO","COMPOSIÇÃO"))))</f>
        <v>SETOP</v>
      </c>
      <c r="C246" s="27" t="s">
        <v>11420</v>
      </c>
      <c r="D246" s="22" t="str">
        <f>IFERROR(IFERROR(VLOOKUP(C246,SINAPI!$A:$D,2,FALSE),IFERROR(VLOOKUP(C246,SETOP!$A:$E,3,FALSE),IFERROR(VLOOKUP(C246,SETOP!$B:$E,2,FALSE),IFERROR(VLOOKUP(C246,SUDECAP!$A:$D,2,FALSE),IFERROR(VLOOKUP(C246,SICRO!$A:$D,2,FALSE),VLOOKUP(C246,CPUS!$B:$H,3,FALSE)))))),"")</f>
        <v xml:space="preserve">APLICAÇÃO E REGULARIZAÇÃO DE COLCHÃO DE AREIA </v>
      </c>
      <c r="E246" s="23" t="str">
        <f>IFERROR(IFERROR(VLOOKUP(C246,SINAPI!$A:$D,3,FALSE),IFERROR(VLOOKUP(C246,SETOP!$A:$E,4,FALSE),IFERROR(VLOOKUP(C246,SETOP!$B:$E,3,FALSE),IFERROR(VLOOKUP(C246,SUDECAP!$A:$D,3,FALSE),IFERROR(VLOOKUP(C246,SICRO!$A:$D,3,FALSE),VLOOKUP(C246,CPUS!$B:$H,4,FALSE)))))),"")</f>
        <v>M3</v>
      </c>
      <c r="F246" s="24">
        <v>239.25</v>
      </c>
      <c r="G246" s="25">
        <f>IFERROR(IFERROR(VLOOKUP(C246,SINAPI!$A:$D,4,FALSE),IFERROR(VLOOKUP(C246,SETOP!$A:$E,5,FALSE),IFERROR(VLOOKUP(C246,SETOP!$B:$E,4,FALSE),IFERROR(VLOOKUP(C246,SUDECAP!$A:$D,4,FALSE),IFERROR(VLOOKUP(C246,SICRO!$A:$D,4,FALSE),VLOOKUP(C246,CPUS!$B:$H,7,FALSE)))))),0)</f>
        <v>188.51</v>
      </c>
      <c r="H246" s="25">
        <f t="shared" ref="H246:H249" si="95">TRUNC(F246*G246,2)</f>
        <v>45101.01</v>
      </c>
      <c r="I246" s="25">
        <f t="shared" ref="I246:I249" si="96">TRUNC(G246*(1+$H$3),2)</f>
        <v>235.01</v>
      </c>
      <c r="J246" s="25">
        <f t="shared" ref="J246:J249" si="97">TRUNC(I246*F246,2)</f>
        <v>56226.14</v>
      </c>
      <c r="K246" s="26"/>
    </row>
    <row r="247" spans="1:11" ht="30" x14ac:dyDescent="0.25">
      <c r="A247" s="20" t="s">
        <v>31361</v>
      </c>
      <c r="B247" s="21" t="str">
        <f>IF(IFERROR(VLOOKUP(C247,SINAPI!$A:$D,1,FALSE),"")=C247,"SINAPI",IF(IFERROR(VLOOKUP(C247,SETOP!$A:$E,1,FALSE),"")=C247,"SETOP",IF(IFERROR(VLOOKUP(C247,SUDECAP!$A:$D,1,FALSE),"")=C247,"SUDECAP",IF(IFERROR(VLOOKUP(C247,SICRO!$A:$D,1,FALSE),"")=C247,"SICRO","COMPOSIÇÃO"))))</f>
        <v>SINAPI</v>
      </c>
      <c r="C247" s="27">
        <v>95876</v>
      </c>
      <c r="D247" s="22" t="str">
        <f>IFERROR(IFERROR(VLOOKUP(C247,SINAPI!$A:$D,2,FALSE),IFERROR(VLOOKUP(C247,SETOP!$A:$E,3,FALSE),IFERROR(VLOOKUP(C247,SETOP!$B:$E,2,FALSE),IFERROR(VLOOKUP(C247,SUDECAP!$A:$D,2,FALSE),IFERROR(VLOOKUP(C247,SICRO!$A:$D,2,FALSE),VLOOKUP(C247,CPUS!$B:$H,3,FALSE)))))),"")</f>
        <v>TRANSPORTE COM CAMINHÃO BASCULANTE DE 14 M³, EM VIA URBANA PAVIMENTADA, DMT ATÉ 30 KM (UNIDADE: M3XKM). AF_07/2020</v>
      </c>
      <c r="E247" s="23" t="str">
        <f>IFERROR(IFERROR(VLOOKUP(C247,SINAPI!$A:$D,3,FALSE),IFERROR(VLOOKUP(C247,SETOP!$A:$E,4,FALSE),IFERROR(VLOOKUP(C247,SETOP!$B:$E,3,FALSE),IFERROR(VLOOKUP(C247,SUDECAP!$A:$D,3,FALSE),IFERROR(VLOOKUP(C247,SICRO!$A:$D,3,FALSE),VLOOKUP(C247,CPUS!$B:$H,4,FALSE)))))),"")</f>
        <v>M3XKM</v>
      </c>
      <c r="F247" s="24">
        <f>581.38+1272.03</f>
        <v>1853.4099999999999</v>
      </c>
      <c r="G247" s="25">
        <f>IFERROR(IFERROR(VLOOKUP(C247,SINAPI!$A:$D,4,FALSE),IFERROR(VLOOKUP(C247,SETOP!$A:$E,5,FALSE),IFERROR(VLOOKUP(C247,SETOP!$B:$E,4,FALSE),IFERROR(VLOOKUP(C247,SUDECAP!$A:$D,4,FALSE),IFERROR(VLOOKUP(C247,SICRO!$A:$D,4,FALSE),VLOOKUP(C247,CPUS!$B:$H,7,FALSE)))))),0)</f>
        <v>2.1800000000000002</v>
      </c>
      <c r="H247" s="25">
        <f t="shared" si="95"/>
        <v>4040.43</v>
      </c>
      <c r="I247" s="25">
        <f t="shared" si="96"/>
        <v>2.71</v>
      </c>
      <c r="J247" s="25">
        <f t="shared" si="97"/>
        <v>5022.74</v>
      </c>
      <c r="K247" s="26"/>
    </row>
    <row r="248" spans="1:11" x14ac:dyDescent="0.25">
      <c r="A248" s="20" t="s">
        <v>31362</v>
      </c>
      <c r="B248" s="21" t="str">
        <f>IF(IFERROR(VLOOKUP(C248,SINAPI!$A:$D,1,FALSE),"")=C248,"SINAPI",IF(IFERROR(VLOOKUP(C248,SETOP!$A:$E,1,FALSE),"")=C248,"SETOP",IF(IFERROR(VLOOKUP(C248,SUDECAP!$A:$D,1,FALSE),"")=C248,"SUDECAP",IF(IFERROR(VLOOKUP(C248,SICRO!$A:$D,1,FALSE),"")=C248,"SICRO","COMPOSIÇÃO"))))</f>
        <v>COMPOSIÇÃO</v>
      </c>
      <c r="C248" s="27" t="s">
        <v>31376</v>
      </c>
      <c r="D248" s="22" t="str">
        <f>IFERROR(IFERROR(VLOOKUP(C248,SINAPI!$A:$D,2,FALSE),IFERROR(VLOOKUP(C248,SETOP!$A:$E,3,FALSE),IFERROR(VLOOKUP(C248,SETOP!$B:$E,2,FALSE),IFERROR(VLOOKUP(C248,SUDECAP!$A:$D,2,FALSE),IFERROR(VLOOKUP(C248,SICRO!$A:$D,2,FALSE),VLOOKUP(C248,CPUS!$B:$H,3,FALSE)))))),"")</f>
        <v>MANTA GEOTEXTIL TECIDA COM RESISTÊNCIA A TRAÇÃO DE 25KN/M - FORNECIMENTO E INSTALAÇÃO</v>
      </c>
      <c r="E248" s="23" t="str">
        <f>IFERROR(IFERROR(VLOOKUP(C248,SINAPI!$A:$D,3,FALSE),IFERROR(VLOOKUP(C248,SETOP!$A:$E,4,FALSE),IFERROR(VLOOKUP(C248,SETOP!$B:$E,3,FALSE),IFERROR(VLOOKUP(C248,SUDECAP!$A:$D,3,FALSE),IFERROR(VLOOKUP(C248,SICRO!$A:$D,3,FALSE),VLOOKUP(C248,CPUS!$B:$H,4,FALSE)))))),"")</f>
        <v>M2</v>
      </c>
      <c r="F248" s="24">
        <v>1196.28</v>
      </c>
      <c r="G248" s="25">
        <f>IFERROR(IFERROR(VLOOKUP(C248,SINAPI!$A:$D,4,FALSE),IFERROR(VLOOKUP(C248,SETOP!$A:$E,5,FALSE),IFERROR(VLOOKUP(C248,SETOP!$B:$E,4,FALSE),IFERROR(VLOOKUP(C248,SUDECAP!$A:$D,4,FALSE),IFERROR(VLOOKUP(C248,SICRO!$A:$D,4,FALSE),VLOOKUP(C248,CPUS!$B:$H,7,FALSE)))))),0)</f>
        <v>83.99</v>
      </c>
      <c r="H248" s="25">
        <f t="shared" si="95"/>
        <v>100475.55</v>
      </c>
      <c r="I248" s="25">
        <f t="shared" si="96"/>
        <v>104.71</v>
      </c>
      <c r="J248" s="25">
        <f t="shared" si="97"/>
        <v>125262.47</v>
      </c>
      <c r="K248" s="26"/>
    </row>
    <row r="249" spans="1:11" ht="30" x14ac:dyDescent="0.25">
      <c r="A249" s="20" t="s">
        <v>31363</v>
      </c>
      <c r="B249" s="21" t="str">
        <f>IF(IFERROR(VLOOKUP(C249,SINAPI!$A:$D,1,FALSE),"")=C249,"SINAPI",IF(IFERROR(VLOOKUP(C249,SETOP!$A:$E,1,FALSE),"")=C249,"SETOP",IF(IFERROR(VLOOKUP(C249,SUDECAP!$A:$D,1,FALSE),"")=C249,"SUDECAP",IF(IFERROR(VLOOKUP(C249,SICRO!$A:$D,1,FALSE),"")=C249,"SICRO","COMPOSIÇÃO"))))</f>
        <v>COMPOSIÇÃO</v>
      </c>
      <c r="C249" s="27" t="s">
        <v>31377</v>
      </c>
      <c r="D249" s="22" t="str">
        <f>IFERROR(IFERROR(VLOOKUP(C249,SINAPI!$A:$D,2,FALSE),IFERROR(VLOOKUP(C249,SETOP!$A:$E,3,FALSE),IFERROR(VLOOKUP(C249,SETOP!$B:$E,2,FALSE),IFERROR(VLOOKUP(C249,SUDECAP!$A:$D,2,FALSE),IFERROR(VLOOKUP(C249,SICRO!$A:$D,2,FALSE),VLOOKUP(C249,CPUS!$B:$H,3,FALSE)))))),"")</f>
        <v>DRENO DE TALVEGUE TIPO DR-DT COM PEDRA DE MÃO (EXECUÇÃO, INCLUINDO FORNECIMENTO DE TODOS OS MATERIAIS, EXCETO TRANSPORTE DOS AGREGADOS E ESCAVAÇÃO)</v>
      </c>
      <c r="E249" s="23" t="str">
        <f>IFERROR(IFERROR(VLOOKUP(C249,SINAPI!$A:$D,3,FALSE),IFERROR(VLOOKUP(C249,SETOP!$A:$E,4,FALSE),IFERROR(VLOOKUP(C249,SETOP!$B:$E,3,FALSE),IFERROR(VLOOKUP(C249,SUDECAP!$A:$D,3,FALSE),IFERROR(VLOOKUP(C249,SICRO!$A:$D,3,FALSE),VLOOKUP(C249,CPUS!$B:$H,4,FALSE)))))),"")</f>
        <v>M3</v>
      </c>
      <c r="F249" s="24">
        <v>343.22</v>
      </c>
      <c r="G249" s="25">
        <f>IFERROR(IFERROR(VLOOKUP(C249,SINAPI!$A:$D,4,FALSE),IFERROR(VLOOKUP(C249,SETOP!$A:$E,5,FALSE),IFERROR(VLOOKUP(C249,SETOP!$B:$E,4,FALSE),IFERROR(VLOOKUP(C249,SUDECAP!$A:$D,4,FALSE),IFERROR(VLOOKUP(C249,SICRO!$A:$D,4,FALSE),VLOOKUP(C249,CPUS!$B:$H,7,FALSE)))))),0)</f>
        <v>176.57999999999998</v>
      </c>
      <c r="H249" s="25">
        <f t="shared" si="95"/>
        <v>60605.78</v>
      </c>
      <c r="I249" s="25">
        <f t="shared" si="96"/>
        <v>220.14</v>
      </c>
      <c r="J249" s="25">
        <f t="shared" si="97"/>
        <v>75556.45</v>
      </c>
      <c r="K249" s="26"/>
    </row>
    <row r="250" spans="1:11" x14ac:dyDescent="0.25">
      <c r="A250" s="16" t="s">
        <v>31507</v>
      </c>
      <c r="B250" s="107"/>
      <c r="C250" s="16"/>
      <c r="D250" s="108" t="s">
        <v>30470</v>
      </c>
      <c r="E250" s="107"/>
      <c r="F250" s="18"/>
      <c r="G250" s="107"/>
      <c r="H250" s="18"/>
      <c r="I250" s="107"/>
      <c r="J250" s="109">
        <f>SUM(J251:J254)</f>
        <v>149115.12</v>
      </c>
      <c r="K250" s="26"/>
    </row>
    <row r="251" spans="1:11" x14ac:dyDescent="0.25">
      <c r="A251" s="20" t="s">
        <v>31508</v>
      </c>
      <c r="B251" s="21" t="str">
        <f>IF(IFERROR(VLOOKUP(C251,SINAPI!$A:$D,1,FALSE),"")=C251,"SINAPI",IF(IFERROR(VLOOKUP(C251,SETOP!$A:$E,1,FALSE),"")=C251,"SETOP",IF(IFERROR(VLOOKUP(C251,SUDECAP!$A:$D,1,FALSE),"")=C251,"SUDECAP",IF(IFERROR(VLOOKUP(C251,SICRO!$A:$D,1,FALSE),"")=C251,"SICRO","COMPOSIÇÃO"))))</f>
        <v>SETOP</v>
      </c>
      <c r="C251" s="27" t="s">
        <v>11420</v>
      </c>
      <c r="D251" s="22" t="str">
        <f>IFERROR(IFERROR(VLOOKUP(C251,SINAPI!$A:$D,2,FALSE),IFERROR(VLOOKUP(C251,SETOP!$A:$E,3,FALSE),IFERROR(VLOOKUP(C251,SETOP!$B:$E,2,FALSE),IFERROR(VLOOKUP(C251,SUDECAP!$A:$D,2,FALSE),IFERROR(VLOOKUP(C251,SICRO!$A:$D,2,FALSE),VLOOKUP(C251,CPUS!$B:$H,3,FALSE)))))),"")</f>
        <v xml:space="preserve">APLICAÇÃO E REGULARIZAÇÃO DE COLCHÃO DE AREIA </v>
      </c>
      <c r="E251" s="23" t="str">
        <f>IFERROR(IFERROR(VLOOKUP(C251,SINAPI!$A:$D,3,FALSE),IFERROR(VLOOKUP(C251,SETOP!$A:$E,4,FALSE),IFERROR(VLOOKUP(C251,SETOP!$B:$E,3,FALSE),IFERROR(VLOOKUP(C251,SUDECAP!$A:$D,3,FALSE),IFERROR(VLOOKUP(C251,SICRO!$A:$D,3,FALSE),VLOOKUP(C251,CPUS!$B:$H,4,FALSE)))))),"")</f>
        <v>M3</v>
      </c>
      <c r="F251" s="24">
        <v>91.91</v>
      </c>
      <c r="G251" s="25">
        <f>IFERROR(IFERROR(VLOOKUP(C251,SINAPI!$A:$D,4,FALSE),IFERROR(VLOOKUP(C251,SETOP!$A:$E,5,FALSE),IFERROR(VLOOKUP(C251,SETOP!$B:$E,4,FALSE),IFERROR(VLOOKUP(C251,SUDECAP!$A:$D,4,FALSE),IFERROR(VLOOKUP(C251,SICRO!$A:$D,4,FALSE),VLOOKUP(C251,CPUS!$B:$H,7,FALSE)))))),0)</f>
        <v>188.51</v>
      </c>
      <c r="H251" s="25">
        <f t="shared" ref="H251:H254" si="98">TRUNC(F251*G251,2)</f>
        <v>17325.95</v>
      </c>
      <c r="I251" s="25">
        <f t="shared" ref="I251:I254" si="99">TRUNC(G251*(1+$H$3),2)</f>
        <v>235.01</v>
      </c>
      <c r="J251" s="25">
        <f t="shared" ref="J251:J254" si="100">TRUNC(I251*F251,2)</f>
        <v>21599.759999999998</v>
      </c>
      <c r="K251" s="26"/>
    </row>
    <row r="252" spans="1:11" ht="30" x14ac:dyDescent="0.25">
      <c r="A252" s="20" t="s">
        <v>31509</v>
      </c>
      <c r="B252" s="21" t="str">
        <f>IF(IFERROR(VLOOKUP(C252,SINAPI!$A:$D,1,FALSE),"")=C252,"SINAPI",IF(IFERROR(VLOOKUP(C252,SETOP!$A:$E,1,FALSE),"")=C252,"SETOP",IF(IFERROR(VLOOKUP(C252,SUDECAP!$A:$D,1,FALSE),"")=C252,"SUDECAP",IF(IFERROR(VLOOKUP(C252,SICRO!$A:$D,1,FALSE),"")=C252,"SICRO","COMPOSIÇÃO"))))</f>
        <v>SINAPI</v>
      </c>
      <c r="C252" s="27">
        <v>95876</v>
      </c>
      <c r="D252" s="22" t="str">
        <f>IFERROR(IFERROR(VLOOKUP(C252,SINAPI!$A:$D,2,FALSE),IFERROR(VLOOKUP(C252,SETOP!$A:$E,3,FALSE),IFERROR(VLOOKUP(C252,SETOP!$B:$E,2,FALSE),IFERROR(VLOOKUP(C252,SUDECAP!$A:$D,2,FALSE),IFERROR(VLOOKUP(C252,SICRO!$A:$D,2,FALSE),VLOOKUP(C252,CPUS!$B:$H,3,FALSE)))))),"")</f>
        <v>TRANSPORTE COM CAMINHÃO BASCULANTE DE 14 M³, EM VIA URBANA PAVIMENTADA, DMT ATÉ 30 KM (UNIDADE: M3XKM). AF_07/2020</v>
      </c>
      <c r="E252" s="23" t="str">
        <f>IFERROR(IFERROR(VLOOKUP(C252,SINAPI!$A:$D,3,FALSE),IFERROR(VLOOKUP(C252,SETOP!$A:$E,4,FALSE),IFERROR(VLOOKUP(C252,SETOP!$B:$E,3,FALSE),IFERROR(VLOOKUP(C252,SUDECAP!$A:$D,3,FALSE),IFERROR(VLOOKUP(C252,SICRO!$A:$D,3,FALSE),VLOOKUP(C252,CPUS!$B:$H,4,FALSE)))))),"")</f>
        <v>M3XKM</v>
      </c>
      <c r="F252" s="24">
        <f>223.33+1194.21</f>
        <v>1417.54</v>
      </c>
      <c r="G252" s="25">
        <f>IFERROR(IFERROR(VLOOKUP(C252,SINAPI!$A:$D,4,FALSE),IFERROR(VLOOKUP(C252,SETOP!$A:$E,5,FALSE),IFERROR(VLOOKUP(C252,SETOP!$B:$E,4,FALSE),IFERROR(VLOOKUP(C252,SUDECAP!$A:$D,4,FALSE),IFERROR(VLOOKUP(C252,SICRO!$A:$D,4,FALSE),VLOOKUP(C252,CPUS!$B:$H,7,FALSE)))))),0)</f>
        <v>2.1800000000000002</v>
      </c>
      <c r="H252" s="25">
        <f t="shared" si="98"/>
        <v>3090.23</v>
      </c>
      <c r="I252" s="25">
        <f t="shared" si="99"/>
        <v>2.71</v>
      </c>
      <c r="J252" s="25">
        <f t="shared" si="100"/>
        <v>3841.53</v>
      </c>
      <c r="K252" s="26"/>
    </row>
    <row r="253" spans="1:11" x14ac:dyDescent="0.25">
      <c r="A253" s="20" t="s">
        <v>31510</v>
      </c>
      <c r="B253" s="21" t="str">
        <f>IF(IFERROR(VLOOKUP(C253,SINAPI!$A:$D,1,FALSE),"")=C253,"SINAPI",IF(IFERROR(VLOOKUP(C253,SETOP!$A:$E,1,FALSE),"")=C253,"SETOP",IF(IFERROR(VLOOKUP(C253,SUDECAP!$A:$D,1,FALSE),"")=C253,"SUDECAP",IF(IFERROR(VLOOKUP(C253,SICRO!$A:$D,1,FALSE),"")=C253,"SICRO","COMPOSIÇÃO"))))</f>
        <v>COMPOSIÇÃO</v>
      </c>
      <c r="C253" s="27" t="s">
        <v>31376</v>
      </c>
      <c r="D253" s="22" t="str">
        <f>IFERROR(IFERROR(VLOOKUP(C253,SINAPI!$A:$D,2,FALSE),IFERROR(VLOOKUP(C253,SETOP!$A:$E,3,FALSE),IFERROR(VLOOKUP(C253,SETOP!$B:$E,2,FALSE),IFERROR(VLOOKUP(C253,SUDECAP!$A:$D,2,FALSE),IFERROR(VLOOKUP(C253,SICRO!$A:$D,2,FALSE),VLOOKUP(C253,CPUS!$B:$H,3,FALSE)))))),"")</f>
        <v>MANTA GEOTEXTIL TECIDA COM RESISTÊNCIA A TRAÇÃO DE 25KN/M - FORNECIMENTO E INSTALAÇÃO</v>
      </c>
      <c r="E253" s="23" t="str">
        <f>IFERROR(IFERROR(VLOOKUP(C253,SINAPI!$A:$D,3,FALSE),IFERROR(VLOOKUP(C253,SETOP!$A:$E,4,FALSE),IFERROR(VLOOKUP(C253,SETOP!$B:$E,3,FALSE),IFERROR(VLOOKUP(C253,SUDECAP!$A:$D,3,FALSE),IFERROR(VLOOKUP(C253,SICRO!$A:$D,3,FALSE),VLOOKUP(C253,CPUS!$B:$H,4,FALSE)))))),"")</f>
        <v>M2</v>
      </c>
      <c r="F253" s="24">
        <v>459.53</v>
      </c>
      <c r="G253" s="25">
        <f>IFERROR(IFERROR(VLOOKUP(C253,SINAPI!$A:$D,4,FALSE),IFERROR(VLOOKUP(C253,SETOP!$A:$E,5,FALSE),IFERROR(VLOOKUP(C253,SETOP!$B:$E,4,FALSE),IFERROR(VLOOKUP(C253,SUDECAP!$A:$D,4,FALSE),IFERROR(VLOOKUP(C253,SICRO!$A:$D,4,FALSE),VLOOKUP(C253,CPUS!$B:$H,7,FALSE)))))),0)</f>
        <v>83.99</v>
      </c>
      <c r="H253" s="25">
        <f t="shared" si="98"/>
        <v>38595.919999999998</v>
      </c>
      <c r="I253" s="25">
        <f t="shared" si="99"/>
        <v>104.71</v>
      </c>
      <c r="J253" s="25">
        <f t="shared" si="100"/>
        <v>48117.38</v>
      </c>
      <c r="K253" s="26"/>
    </row>
    <row r="254" spans="1:11" ht="30" x14ac:dyDescent="0.25">
      <c r="A254" s="20" t="s">
        <v>31511</v>
      </c>
      <c r="B254" s="21" t="str">
        <f>IF(IFERROR(VLOOKUP(C254,SINAPI!$A:$D,1,FALSE),"")=C254,"SINAPI",IF(IFERROR(VLOOKUP(C254,SETOP!$A:$E,1,FALSE),"")=C254,"SETOP",IF(IFERROR(VLOOKUP(C254,SUDECAP!$A:$D,1,FALSE),"")=C254,"SUDECAP",IF(IFERROR(VLOOKUP(C254,SICRO!$A:$D,1,FALSE),"")=C254,"SICRO","COMPOSIÇÃO"))))</f>
        <v>COMPOSIÇÃO</v>
      </c>
      <c r="C254" s="27" t="s">
        <v>31377</v>
      </c>
      <c r="D254" s="22" t="str">
        <f>IFERROR(IFERROR(VLOOKUP(C254,SINAPI!$A:$D,2,FALSE),IFERROR(VLOOKUP(C254,SETOP!$A:$E,3,FALSE),IFERROR(VLOOKUP(C254,SETOP!$B:$E,2,FALSE),IFERROR(VLOOKUP(C254,SUDECAP!$A:$D,2,FALSE),IFERROR(VLOOKUP(C254,SICRO!$A:$D,2,FALSE),VLOOKUP(C254,CPUS!$B:$H,3,FALSE)))))),"")</f>
        <v>DRENO DE TALVEGUE TIPO DR-DT COM PEDRA DE MÃO (EXECUÇÃO, INCLUINDO FORNECIMENTO DE TODOS OS MATERIAIS, EXCETO TRANSPORTE DOS AGREGADOS E ESCAVAÇÃO)</v>
      </c>
      <c r="E254" s="23" t="str">
        <f>IFERROR(IFERROR(VLOOKUP(C254,SINAPI!$A:$D,3,FALSE),IFERROR(VLOOKUP(C254,SETOP!$A:$E,4,FALSE),IFERROR(VLOOKUP(C254,SETOP!$B:$E,3,FALSE),IFERROR(VLOOKUP(C254,SUDECAP!$A:$D,3,FALSE),IFERROR(VLOOKUP(C254,SICRO!$A:$D,3,FALSE),VLOOKUP(C254,CPUS!$B:$H,4,FALSE)))))),"")</f>
        <v>M3</v>
      </c>
      <c r="F254" s="24">
        <v>343.22</v>
      </c>
      <c r="G254" s="25">
        <f>IFERROR(IFERROR(VLOOKUP(C254,SINAPI!$A:$D,4,FALSE),IFERROR(VLOOKUP(C254,SETOP!$A:$E,5,FALSE),IFERROR(VLOOKUP(C254,SETOP!$B:$E,4,FALSE),IFERROR(VLOOKUP(C254,SUDECAP!$A:$D,4,FALSE),IFERROR(VLOOKUP(C254,SICRO!$A:$D,4,FALSE),VLOOKUP(C254,CPUS!$B:$H,7,FALSE)))))),0)</f>
        <v>176.57999999999998</v>
      </c>
      <c r="H254" s="25">
        <f t="shared" si="98"/>
        <v>60605.78</v>
      </c>
      <c r="I254" s="25">
        <f t="shared" si="99"/>
        <v>220.14</v>
      </c>
      <c r="J254" s="25">
        <f t="shared" si="100"/>
        <v>75556.45</v>
      </c>
      <c r="K254" s="26"/>
    </row>
    <row r="255" spans="1:11" x14ac:dyDescent="0.25">
      <c r="A255" s="16" t="s">
        <v>31512</v>
      </c>
      <c r="B255" s="107"/>
      <c r="C255" s="16"/>
      <c r="D255" s="108" t="s">
        <v>30471</v>
      </c>
      <c r="E255" s="107"/>
      <c r="F255" s="18"/>
      <c r="G255" s="107"/>
      <c r="H255" s="18"/>
      <c r="I255" s="107"/>
      <c r="J255" s="109">
        <f>SUM(J256:J259)</f>
        <v>160893.82</v>
      </c>
      <c r="K255" s="26"/>
    </row>
    <row r="256" spans="1:11" x14ac:dyDescent="0.25">
      <c r="A256" s="20" t="s">
        <v>31513</v>
      </c>
      <c r="B256" s="21" t="str">
        <f>IF(IFERROR(VLOOKUP(C256,SINAPI!$A:$D,1,FALSE),"")=C256,"SINAPI",IF(IFERROR(VLOOKUP(C256,SETOP!$A:$E,1,FALSE),"")=C256,"SETOP",IF(IFERROR(VLOOKUP(C256,SUDECAP!$A:$D,1,FALSE),"")=C256,"SUDECAP",IF(IFERROR(VLOOKUP(C256,SICRO!$A:$D,1,FALSE),"")=C256,"SICRO","COMPOSIÇÃO"))))</f>
        <v>SETOP</v>
      </c>
      <c r="C256" s="27" t="s">
        <v>11420</v>
      </c>
      <c r="D256" s="22" t="str">
        <f>IFERROR(IFERROR(VLOOKUP(C256,SINAPI!$A:$D,2,FALSE),IFERROR(VLOOKUP(C256,SETOP!$A:$E,3,FALSE),IFERROR(VLOOKUP(C256,SETOP!$B:$E,2,FALSE),IFERROR(VLOOKUP(C256,SUDECAP!$A:$D,2,FALSE),IFERROR(VLOOKUP(C256,SICRO!$A:$D,2,FALSE),VLOOKUP(C256,CPUS!$B:$H,3,FALSE)))))),"")</f>
        <v xml:space="preserve">APLICAÇÃO E REGULARIZAÇÃO DE COLCHÃO DE AREIA </v>
      </c>
      <c r="E256" s="23" t="str">
        <f>IFERROR(IFERROR(VLOOKUP(C256,SINAPI!$A:$D,3,FALSE),IFERROR(VLOOKUP(C256,SETOP!$A:$E,4,FALSE),IFERROR(VLOOKUP(C256,SETOP!$B:$E,3,FALSE),IFERROR(VLOOKUP(C256,SUDECAP!$A:$D,3,FALSE),IFERROR(VLOOKUP(C256,SICRO!$A:$D,3,FALSE),VLOOKUP(C256,CPUS!$B:$H,4,FALSE)))))),"")</f>
        <v>M3</v>
      </c>
      <c r="F256" s="24">
        <v>149.97999999999999</v>
      </c>
      <c r="G256" s="25">
        <f>IFERROR(IFERROR(VLOOKUP(C256,SINAPI!$A:$D,4,FALSE),IFERROR(VLOOKUP(C256,SETOP!$A:$E,5,FALSE),IFERROR(VLOOKUP(C256,SETOP!$B:$E,4,FALSE),IFERROR(VLOOKUP(C256,SUDECAP!$A:$D,4,FALSE),IFERROR(VLOOKUP(C256,SICRO!$A:$D,4,FALSE),VLOOKUP(C256,CPUS!$B:$H,7,FALSE)))))),0)</f>
        <v>188.51</v>
      </c>
      <c r="H256" s="25">
        <f t="shared" ref="H256:H259" si="101">TRUNC(F256*G256,2)</f>
        <v>28272.720000000001</v>
      </c>
      <c r="I256" s="25">
        <f t="shared" ref="I256:I259" si="102">TRUNC(G256*(1+$H$3),2)</f>
        <v>235.01</v>
      </c>
      <c r="J256" s="25">
        <f t="shared" ref="J256:J259" si="103">TRUNC(I256*F256,2)</f>
        <v>35246.79</v>
      </c>
      <c r="K256" s="26"/>
    </row>
    <row r="257" spans="1:11" ht="30" x14ac:dyDescent="0.25">
      <c r="A257" s="20" t="s">
        <v>31514</v>
      </c>
      <c r="B257" s="21" t="str">
        <f>IF(IFERROR(VLOOKUP(C257,SINAPI!$A:$D,1,FALSE),"")=C257,"SINAPI",IF(IFERROR(VLOOKUP(C257,SETOP!$A:$E,1,FALSE),"")=C257,"SETOP",IF(IFERROR(VLOOKUP(C257,SUDECAP!$A:$D,1,FALSE),"")=C257,"SUDECAP",IF(IFERROR(VLOOKUP(C257,SICRO!$A:$D,1,FALSE),"")=C257,"SICRO","COMPOSIÇÃO"))))</f>
        <v>SINAPI</v>
      </c>
      <c r="C257" s="27">
        <v>95876</v>
      </c>
      <c r="D257" s="22" t="str">
        <f>IFERROR(IFERROR(VLOOKUP(C257,SINAPI!$A:$D,2,FALSE),IFERROR(VLOOKUP(C257,SETOP!$A:$E,3,FALSE),IFERROR(VLOOKUP(C257,SETOP!$B:$E,2,FALSE),IFERROR(VLOOKUP(C257,SUDECAP!$A:$D,2,FALSE),IFERROR(VLOOKUP(C257,SICRO!$A:$D,2,FALSE),VLOOKUP(C257,CPUS!$B:$H,3,FALSE)))))),"")</f>
        <v>TRANSPORTE COM CAMINHÃO BASCULANTE DE 14 M³, EM VIA URBANA PAVIMENTADA, DMT ATÉ 30 KM (UNIDADE: M3XKM). AF_07/2020</v>
      </c>
      <c r="E257" s="23" t="str">
        <f>IFERROR(IFERROR(VLOOKUP(C257,SINAPI!$A:$D,3,FALSE),IFERROR(VLOOKUP(C257,SETOP!$A:$E,4,FALSE),IFERROR(VLOOKUP(C257,SETOP!$B:$E,3,FALSE),IFERROR(VLOOKUP(C257,SUDECAP!$A:$D,3,FALSE),IFERROR(VLOOKUP(C257,SICRO!$A:$D,3,FALSE),VLOOKUP(C257,CPUS!$B:$H,4,FALSE)))))),"")</f>
        <v>M3XKM</v>
      </c>
      <c r="F257" s="24">
        <f>228.57+83.8</f>
        <v>312.37</v>
      </c>
      <c r="G257" s="25">
        <f>IFERROR(IFERROR(VLOOKUP(C257,SINAPI!$A:$D,4,FALSE),IFERROR(VLOOKUP(C257,SETOP!$A:$E,5,FALSE),IFERROR(VLOOKUP(C257,SETOP!$B:$E,4,FALSE),IFERROR(VLOOKUP(C257,SUDECAP!$A:$D,4,FALSE),IFERROR(VLOOKUP(C257,SICRO!$A:$D,4,FALSE),VLOOKUP(C257,CPUS!$B:$H,7,FALSE)))))),0)</f>
        <v>2.1800000000000002</v>
      </c>
      <c r="H257" s="25">
        <f t="shared" si="101"/>
        <v>680.96</v>
      </c>
      <c r="I257" s="25">
        <f t="shared" si="102"/>
        <v>2.71</v>
      </c>
      <c r="J257" s="25">
        <f t="shared" si="103"/>
        <v>846.52</v>
      </c>
      <c r="K257" s="26"/>
    </row>
    <row r="258" spans="1:11" x14ac:dyDescent="0.25">
      <c r="A258" s="20" t="s">
        <v>31515</v>
      </c>
      <c r="B258" s="21" t="str">
        <f>IF(IFERROR(VLOOKUP(C258,SINAPI!$A:$D,1,FALSE),"")=C258,"SINAPI",IF(IFERROR(VLOOKUP(C258,SETOP!$A:$E,1,FALSE),"")=C258,"SETOP",IF(IFERROR(VLOOKUP(C258,SUDECAP!$A:$D,1,FALSE),"")=C258,"SUDECAP",IF(IFERROR(VLOOKUP(C258,SICRO!$A:$D,1,FALSE),"")=C258,"SICRO","COMPOSIÇÃO"))))</f>
        <v>COMPOSIÇÃO</v>
      </c>
      <c r="C258" s="27" t="s">
        <v>31376</v>
      </c>
      <c r="D258" s="22" t="str">
        <f>IFERROR(IFERROR(VLOOKUP(C258,SINAPI!$A:$D,2,FALSE),IFERROR(VLOOKUP(C258,SETOP!$A:$E,3,FALSE),IFERROR(VLOOKUP(C258,SETOP!$B:$E,2,FALSE),IFERROR(VLOOKUP(C258,SUDECAP!$A:$D,2,FALSE),IFERROR(VLOOKUP(C258,SICRO!$A:$D,2,FALSE),VLOOKUP(C258,CPUS!$B:$H,3,FALSE)))))),"")</f>
        <v>MANTA GEOTEXTIL TECIDA COM RESISTÊNCIA A TRAÇÃO DE 25KN/M - FORNECIMENTO E INSTALAÇÃO</v>
      </c>
      <c r="E258" s="23" t="str">
        <f>IFERROR(IFERROR(VLOOKUP(C258,SINAPI!$A:$D,3,FALSE),IFERROR(VLOOKUP(C258,SETOP!$A:$E,4,FALSE),IFERROR(VLOOKUP(C258,SETOP!$B:$E,3,FALSE),IFERROR(VLOOKUP(C258,SUDECAP!$A:$D,3,FALSE),IFERROR(VLOOKUP(C258,SICRO!$A:$D,3,FALSE),VLOOKUP(C258,CPUS!$B:$H,4,FALSE)))))),"")</f>
        <v>M2</v>
      </c>
      <c r="F258" s="24">
        <v>470.29</v>
      </c>
      <c r="G258" s="25">
        <f>IFERROR(IFERROR(VLOOKUP(C258,SINAPI!$A:$D,4,FALSE),IFERROR(VLOOKUP(C258,SETOP!$A:$E,5,FALSE),IFERROR(VLOOKUP(C258,SETOP!$B:$E,4,FALSE),IFERROR(VLOOKUP(C258,SUDECAP!$A:$D,4,FALSE),IFERROR(VLOOKUP(C258,SICRO!$A:$D,4,FALSE),VLOOKUP(C258,CPUS!$B:$H,7,FALSE)))))),0)</f>
        <v>83.99</v>
      </c>
      <c r="H258" s="25">
        <f t="shared" si="101"/>
        <v>39499.65</v>
      </c>
      <c r="I258" s="25">
        <f t="shared" si="102"/>
        <v>104.71</v>
      </c>
      <c r="J258" s="25">
        <f t="shared" si="103"/>
        <v>49244.06</v>
      </c>
      <c r="K258" s="26"/>
    </row>
    <row r="259" spans="1:11" ht="30" x14ac:dyDescent="0.25">
      <c r="A259" s="20" t="s">
        <v>31516</v>
      </c>
      <c r="B259" s="21" t="str">
        <f>IF(IFERROR(VLOOKUP(C259,SINAPI!$A:$D,1,FALSE),"")=C259,"SINAPI",IF(IFERROR(VLOOKUP(C259,SETOP!$A:$E,1,FALSE),"")=C259,"SETOP",IF(IFERROR(VLOOKUP(C259,SUDECAP!$A:$D,1,FALSE),"")=C259,"SUDECAP",IF(IFERROR(VLOOKUP(C259,SICRO!$A:$D,1,FALSE),"")=C259,"SICRO","COMPOSIÇÃO"))))</f>
        <v>COMPOSIÇÃO</v>
      </c>
      <c r="C259" s="27" t="s">
        <v>31377</v>
      </c>
      <c r="D259" s="22" t="str">
        <f>IFERROR(IFERROR(VLOOKUP(C259,SINAPI!$A:$D,2,FALSE),IFERROR(VLOOKUP(C259,SETOP!$A:$E,3,FALSE),IFERROR(VLOOKUP(C259,SETOP!$B:$E,2,FALSE),IFERROR(VLOOKUP(C259,SUDECAP!$A:$D,2,FALSE),IFERROR(VLOOKUP(C259,SICRO!$A:$D,2,FALSE),VLOOKUP(C259,CPUS!$B:$H,3,FALSE)))))),"")</f>
        <v>DRENO DE TALVEGUE TIPO DR-DT COM PEDRA DE MÃO (EXECUÇÃO, INCLUINDO FORNECIMENTO DE TODOS OS MATERIAIS, EXCETO TRANSPORTE DOS AGREGADOS E ESCAVAÇÃO)</v>
      </c>
      <c r="E259" s="23" t="str">
        <f>IFERROR(IFERROR(VLOOKUP(C259,SINAPI!$A:$D,3,FALSE),IFERROR(VLOOKUP(C259,SETOP!$A:$E,4,FALSE),IFERROR(VLOOKUP(C259,SETOP!$B:$E,3,FALSE),IFERROR(VLOOKUP(C259,SUDECAP!$A:$D,3,FALSE),IFERROR(VLOOKUP(C259,SICRO!$A:$D,3,FALSE),VLOOKUP(C259,CPUS!$B:$H,4,FALSE)))))),"")</f>
        <v>M3</v>
      </c>
      <c r="F259" s="24">
        <v>343.22</v>
      </c>
      <c r="G259" s="25">
        <f>IFERROR(IFERROR(VLOOKUP(C259,SINAPI!$A:$D,4,FALSE),IFERROR(VLOOKUP(C259,SETOP!$A:$E,5,FALSE),IFERROR(VLOOKUP(C259,SETOP!$B:$E,4,FALSE),IFERROR(VLOOKUP(C259,SUDECAP!$A:$D,4,FALSE),IFERROR(VLOOKUP(C259,SICRO!$A:$D,4,FALSE),VLOOKUP(C259,CPUS!$B:$H,7,FALSE)))))),0)</f>
        <v>176.57999999999998</v>
      </c>
      <c r="H259" s="25">
        <f t="shared" si="101"/>
        <v>60605.78</v>
      </c>
      <c r="I259" s="25">
        <f t="shared" si="102"/>
        <v>220.14</v>
      </c>
      <c r="J259" s="25">
        <f t="shared" si="103"/>
        <v>75556.45</v>
      </c>
      <c r="K259" s="26"/>
    </row>
    <row r="260" spans="1:11" x14ac:dyDescent="0.25">
      <c r="A260" s="16" t="s">
        <v>31517</v>
      </c>
      <c r="B260" s="107"/>
      <c r="C260" s="16"/>
      <c r="D260" s="108" t="s">
        <v>30472</v>
      </c>
      <c r="E260" s="107"/>
      <c r="F260" s="18"/>
      <c r="G260" s="107"/>
      <c r="H260" s="18"/>
      <c r="I260" s="107"/>
      <c r="J260" s="109">
        <f>SUM(J261:J264)</f>
        <v>115945.97</v>
      </c>
      <c r="K260" s="26"/>
    </row>
    <row r="261" spans="1:11" x14ac:dyDescent="0.25">
      <c r="A261" s="20" t="s">
        <v>31518</v>
      </c>
      <c r="B261" s="21" t="str">
        <f>IF(IFERROR(VLOOKUP(C261,SINAPI!$A:$D,1,FALSE),"")=C261,"SINAPI",IF(IFERROR(VLOOKUP(C261,SETOP!$A:$E,1,FALSE),"")=C261,"SETOP",IF(IFERROR(VLOOKUP(C261,SUDECAP!$A:$D,1,FALSE),"")=C261,"SUDECAP",IF(IFERROR(VLOOKUP(C261,SICRO!$A:$D,1,FALSE),"")=C261,"SICRO","COMPOSIÇÃO"))))</f>
        <v>SETOP</v>
      </c>
      <c r="C261" s="27" t="s">
        <v>11420</v>
      </c>
      <c r="D261" s="22" t="str">
        <f>IFERROR(IFERROR(VLOOKUP(C261,SINAPI!$A:$D,2,FALSE),IFERROR(VLOOKUP(C261,SETOP!$A:$E,3,FALSE),IFERROR(VLOOKUP(C261,SETOP!$B:$E,2,FALSE),IFERROR(VLOOKUP(C261,SUDECAP!$A:$D,2,FALSE),IFERROR(VLOOKUP(C261,SICRO!$A:$D,2,FALSE),VLOOKUP(C261,CPUS!$B:$H,3,FALSE)))))),"")</f>
        <v xml:space="preserve">APLICAÇÃO E REGULARIZAÇÃO DE COLCHÃO DE AREIA </v>
      </c>
      <c r="E261" s="23" t="str">
        <f>IFERROR(IFERROR(VLOOKUP(C261,SINAPI!$A:$D,3,FALSE),IFERROR(VLOOKUP(C261,SETOP!$A:$E,4,FALSE),IFERROR(VLOOKUP(C261,SETOP!$B:$E,3,FALSE),IFERROR(VLOOKUP(C261,SUDECAP!$A:$D,3,FALSE),IFERROR(VLOOKUP(C261,SICRO!$A:$D,3,FALSE),VLOOKUP(C261,CPUS!$B:$H,4,FALSE)))))),"")</f>
        <v>M3</v>
      </c>
      <c r="F261" s="24">
        <v>71.3</v>
      </c>
      <c r="G261" s="25">
        <f>IFERROR(IFERROR(VLOOKUP(C261,SINAPI!$A:$D,4,FALSE),IFERROR(VLOOKUP(C261,SETOP!$A:$E,5,FALSE),IFERROR(VLOOKUP(C261,SETOP!$B:$E,4,FALSE),IFERROR(VLOOKUP(C261,SUDECAP!$A:$D,4,FALSE),IFERROR(VLOOKUP(C261,SICRO!$A:$D,4,FALSE),VLOOKUP(C261,CPUS!$B:$H,7,FALSE)))))),0)</f>
        <v>188.51</v>
      </c>
      <c r="H261" s="25">
        <f t="shared" ref="H261:H264" si="104">TRUNC(F261*G261,2)</f>
        <v>13440.76</v>
      </c>
      <c r="I261" s="25">
        <f t="shared" ref="I261:I264" si="105">TRUNC(G261*(1+$H$3),2)</f>
        <v>235.01</v>
      </c>
      <c r="J261" s="25">
        <f t="shared" ref="J261:J264" si="106">TRUNC(I261*F261,2)</f>
        <v>16756.21</v>
      </c>
      <c r="K261" s="26"/>
    </row>
    <row r="262" spans="1:11" ht="30" x14ac:dyDescent="0.25">
      <c r="A262" s="20" t="s">
        <v>31519</v>
      </c>
      <c r="B262" s="21" t="str">
        <f>IF(IFERROR(VLOOKUP(C262,SINAPI!$A:$D,1,FALSE),"")=C262,"SINAPI",IF(IFERROR(VLOOKUP(C262,SETOP!$A:$E,1,FALSE),"")=C262,"SETOP",IF(IFERROR(VLOOKUP(C262,SUDECAP!$A:$D,1,FALSE),"")=C262,"SUDECAP",IF(IFERROR(VLOOKUP(C262,SICRO!$A:$D,1,FALSE),"")=C262,"SICRO","COMPOSIÇÃO"))))</f>
        <v>SINAPI</v>
      </c>
      <c r="C262" s="27">
        <v>95876</v>
      </c>
      <c r="D262" s="22" t="str">
        <f>IFERROR(IFERROR(VLOOKUP(C262,SINAPI!$A:$D,2,FALSE),IFERROR(VLOOKUP(C262,SETOP!$A:$E,3,FALSE),IFERROR(VLOOKUP(C262,SETOP!$B:$E,2,FALSE),IFERROR(VLOOKUP(C262,SUDECAP!$A:$D,2,FALSE),IFERROR(VLOOKUP(C262,SICRO!$A:$D,2,FALSE),VLOOKUP(C262,CPUS!$B:$H,3,FALSE)))))),"")</f>
        <v>TRANSPORTE COM CAMINHÃO BASCULANTE DE 14 M³, EM VIA URBANA PAVIMENTADA, DMT ATÉ 30 KM (UNIDADE: M3XKM). AF_07/2020</v>
      </c>
      <c r="E262" s="23" t="str">
        <f>IFERROR(IFERROR(VLOOKUP(C262,SINAPI!$A:$D,3,FALSE),IFERROR(VLOOKUP(C262,SETOP!$A:$E,4,FALSE),IFERROR(VLOOKUP(C262,SETOP!$B:$E,3,FALSE),IFERROR(VLOOKUP(C262,SUDECAP!$A:$D,3,FALSE),IFERROR(VLOOKUP(C262,SICRO!$A:$D,3,FALSE),VLOOKUP(C262,CPUS!$B:$H,4,FALSE)))))),"")</f>
        <v>M3XKM</v>
      </c>
      <c r="F262" s="24">
        <f>107.36+77.82</f>
        <v>185.18</v>
      </c>
      <c r="G262" s="25">
        <f>IFERROR(IFERROR(VLOOKUP(C262,SINAPI!$A:$D,4,FALSE),IFERROR(VLOOKUP(C262,SETOP!$A:$E,5,FALSE),IFERROR(VLOOKUP(C262,SETOP!$B:$E,4,FALSE),IFERROR(VLOOKUP(C262,SUDECAP!$A:$D,4,FALSE),IFERROR(VLOOKUP(C262,SICRO!$A:$D,4,FALSE),VLOOKUP(C262,CPUS!$B:$H,7,FALSE)))))),0)</f>
        <v>2.1800000000000002</v>
      </c>
      <c r="H262" s="25">
        <f t="shared" si="104"/>
        <v>403.69</v>
      </c>
      <c r="I262" s="25">
        <f t="shared" si="105"/>
        <v>2.71</v>
      </c>
      <c r="J262" s="25">
        <f t="shared" si="106"/>
        <v>501.83</v>
      </c>
      <c r="K262" s="26"/>
    </row>
    <row r="263" spans="1:11" x14ac:dyDescent="0.25">
      <c r="A263" s="20" t="s">
        <v>31520</v>
      </c>
      <c r="B263" s="21" t="str">
        <f>IF(IFERROR(VLOOKUP(C263,SINAPI!$A:$D,1,FALSE),"")=C263,"SINAPI",IF(IFERROR(VLOOKUP(C263,SETOP!$A:$E,1,FALSE),"")=C263,"SETOP",IF(IFERROR(VLOOKUP(C263,SUDECAP!$A:$D,1,FALSE),"")=C263,"SUDECAP",IF(IFERROR(VLOOKUP(C263,SICRO!$A:$D,1,FALSE),"")=C263,"SICRO","COMPOSIÇÃO"))))</f>
        <v>COMPOSIÇÃO</v>
      </c>
      <c r="C263" s="27" t="s">
        <v>31376</v>
      </c>
      <c r="D263" s="22" t="str">
        <f>IFERROR(IFERROR(VLOOKUP(C263,SINAPI!$A:$D,2,FALSE),IFERROR(VLOOKUP(C263,SETOP!$A:$E,3,FALSE),IFERROR(VLOOKUP(C263,SETOP!$B:$E,2,FALSE),IFERROR(VLOOKUP(C263,SUDECAP!$A:$D,2,FALSE),IFERROR(VLOOKUP(C263,SICRO!$A:$D,2,FALSE),VLOOKUP(C263,CPUS!$B:$H,3,FALSE)))))),"")</f>
        <v>MANTA GEOTEXTIL TECIDA COM RESISTÊNCIA A TRAÇÃO DE 25KN/M - FORNECIMENTO E INSTALAÇÃO</v>
      </c>
      <c r="E263" s="23" t="str">
        <f>IFERROR(IFERROR(VLOOKUP(C263,SINAPI!$A:$D,3,FALSE),IFERROR(VLOOKUP(C263,SETOP!$A:$E,4,FALSE),IFERROR(VLOOKUP(C263,SETOP!$B:$E,3,FALSE),IFERROR(VLOOKUP(C263,SUDECAP!$A:$D,3,FALSE),IFERROR(VLOOKUP(C263,SICRO!$A:$D,3,FALSE),VLOOKUP(C263,CPUS!$B:$H,4,FALSE)))))),"")</f>
        <v>M2</v>
      </c>
      <c r="F263" s="24">
        <v>220.91</v>
      </c>
      <c r="G263" s="25">
        <f>IFERROR(IFERROR(VLOOKUP(C263,SINAPI!$A:$D,4,FALSE),IFERROR(VLOOKUP(C263,SETOP!$A:$E,5,FALSE),IFERROR(VLOOKUP(C263,SETOP!$B:$E,4,FALSE),IFERROR(VLOOKUP(C263,SUDECAP!$A:$D,4,FALSE),IFERROR(VLOOKUP(C263,SICRO!$A:$D,4,FALSE),VLOOKUP(C263,CPUS!$B:$H,7,FALSE)))))),0)</f>
        <v>83.99</v>
      </c>
      <c r="H263" s="25">
        <f t="shared" si="104"/>
        <v>18554.23</v>
      </c>
      <c r="I263" s="25">
        <f t="shared" si="105"/>
        <v>104.71</v>
      </c>
      <c r="J263" s="25">
        <f t="shared" si="106"/>
        <v>23131.48</v>
      </c>
      <c r="K263" s="26"/>
    </row>
    <row r="264" spans="1:11" ht="30" x14ac:dyDescent="0.25">
      <c r="A264" s="20" t="s">
        <v>31521</v>
      </c>
      <c r="B264" s="21" t="str">
        <f>IF(IFERROR(VLOOKUP(C264,SINAPI!$A:$D,1,FALSE),"")=C264,"SINAPI",IF(IFERROR(VLOOKUP(C264,SETOP!$A:$E,1,FALSE),"")=C264,"SETOP",IF(IFERROR(VLOOKUP(C264,SUDECAP!$A:$D,1,FALSE),"")=C264,"SUDECAP",IF(IFERROR(VLOOKUP(C264,SICRO!$A:$D,1,FALSE),"")=C264,"SICRO","COMPOSIÇÃO"))))</f>
        <v>COMPOSIÇÃO</v>
      </c>
      <c r="C264" s="27" t="s">
        <v>31377</v>
      </c>
      <c r="D264" s="22" t="str">
        <f>IFERROR(IFERROR(VLOOKUP(C264,SINAPI!$A:$D,2,FALSE),IFERROR(VLOOKUP(C264,SETOP!$A:$E,3,FALSE),IFERROR(VLOOKUP(C264,SETOP!$B:$E,2,FALSE),IFERROR(VLOOKUP(C264,SUDECAP!$A:$D,2,FALSE),IFERROR(VLOOKUP(C264,SICRO!$A:$D,2,FALSE),VLOOKUP(C264,CPUS!$B:$H,3,FALSE)))))),"")</f>
        <v>DRENO DE TALVEGUE TIPO DR-DT COM PEDRA DE MÃO (EXECUÇÃO, INCLUINDO FORNECIMENTO DE TODOS OS MATERIAIS, EXCETO TRANSPORTE DOS AGREGADOS E ESCAVAÇÃO)</v>
      </c>
      <c r="E264" s="23" t="str">
        <f>IFERROR(IFERROR(VLOOKUP(C264,SINAPI!$A:$D,3,FALSE),IFERROR(VLOOKUP(C264,SETOP!$A:$E,4,FALSE),IFERROR(VLOOKUP(C264,SETOP!$B:$E,3,FALSE),IFERROR(VLOOKUP(C264,SUDECAP!$A:$D,3,FALSE),IFERROR(VLOOKUP(C264,SICRO!$A:$D,3,FALSE),VLOOKUP(C264,CPUS!$B:$H,4,FALSE)))))),"")</f>
        <v>M3</v>
      </c>
      <c r="F264" s="24">
        <v>343.22</v>
      </c>
      <c r="G264" s="25">
        <f>IFERROR(IFERROR(VLOOKUP(C264,SINAPI!$A:$D,4,FALSE),IFERROR(VLOOKUP(C264,SETOP!$A:$E,5,FALSE),IFERROR(VLOOKUP(C264,SETOP!$B:$E,4,FALSE),IFERROR(VLOOKUP(C264,SUDECAP!$A:$D,4,FALSE),IFERROR(VLOOKUP(C264,SICRO!$A:$D,4,FALSE),VLOOKUP(C264,CPUS!$B:$H,7,FALSE)))))),0)</f>
        <v>176.57999999999998</v>
      </c>
      <c r="H264" s="25">
        <f t="shared" si="104"/>
        <v>60605.78</v>
      </c>
      <c r="I264" s="25">
        <f t="shared" si="105"/>
        <v>220.14</v>
      </c>
      <c r="J264" s="25">
        <f t="shared" si="106"/>
        <v>75556.45</v>
      </c>
      <c r="K264" s="26"/>
    </row>
    <row r="265" spans="1:11" x14ac:dyDescent="0.25">
      <c r="A265" s="226" t="s">
        <v>61</v>
      </c>
      <c r="B265" s="226"/>
      <c r="C265" s="226"/>
      <c r="D265" s="226"/>
      <c r="E265" s="226"/>
      <c r="F265" s="226"/>
      <c r="G265" s="226"/>
      <c r="H265" s="226"/>
      <c r="I265" s="226"/>
      <c r="J265" s="226"/>
      <c r="K265" s="12"/>
    </row>
    <row r="266" spans="1:11" x14ac:dyDescent="0.25">
      <c r="A266" s="227" t="s">
        <v>956</v>
      </c>
      <c r="B266" s="227"/>
      <c r="C266" s="227"/>
      <c r="D266" s="227"/>
      <c r="E266" s="227"/>
      <c r="F266" s="227"/>
      <c r="G266" s="227"/>
      <c r="H266" s="227"/>
      <c r="I266" s="227"/>
      <c r="J266" s="56">
        <f>J224+J149+J145+J135+J68+J51+J23+J20+J8+J6+J188</f>
        <v>119362402.08</v>
      </c>
      <c r="K266" s="28"/>
    </row>
    <row r="267" spans="1:11" ht="150" customHeight="1" x14ac:dyDescent="0.25">
      <c r="A267" s="216" t="s">
        <v>31522</v>
      </c>
      <c r="B267" s="217"/>
      <c r="C267" s="217"/>
      <c r="D267" s="218"/>
      <c r="E267" s="216" t="s">
        <v>31524</v>
      </c>
      <c r="F267" s="217"/>
      <c r="G267" s="217"/>
      <c r="H267" s="217"/>
      <c r="I267" s="217"/>
      <c r="J267" s="218"/>
    </row>
    <row r="268" spans="1:11" x14ac:dyDescent="0.25">
      <c r="A268" s="219" t="s">
        <v>31523</v>
      </c>
      <c r="B268" s="220"/>
      <c r="C268" s="220"/>
      <c r="D268" s="221"/>
      <c r="E268" s="219" t="s">
        <v>31525</v>
      </c>
      <c r="F268" s="220"/>
      <c r="G268" s="220"/>
      <c r="H268" s="220"/>
      <c r="I268" s="220"/>
      <c r="J268" s="221"/>
    </row>
  </sheetData>
  <mergeCells count="16">
    <mergeCell ref="A267:D267"/>
    <mergeCell ref="A268:D268"/>
    <mergeCell ref="E267:J267"/>
    <mergeCell ref="E268:J268"/>
    <mergeCell ref="I1:J1"/>
    <mergeCell ref="A1:H1"/>
    <mergeCell ref="A265:J265"/>
    <mergeCell ref="A266:I266"/>
    <mergeCell ref="C4:F4"/>
    <mergeCell ref="A4:B4"/>
    <mergeCell ref="I3:J4"/>
    <mergeCell ref="I2:J2"/>
    <mergeCell ref="A2:B2"/>
    <mergeCell ref="A3:B3"/>
    <mergeCell ref="C2:F2"/>
    <mergeCell ref="C3:F3"/>
  </mergeCells>
  <phoneticPr fontId="13" type="noConversion"/>
  <pageMargins left="0.511811024" right="0.511811024" top="0.78740157499999996" bottom="0.78740157499999996" header="0.31496062000000002" footer="0.31496062000000002"/>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heetPr>
  <dimension ref="A1:D4375"/>
  <sheetViews>
    <sheetView showGridLines="0" zoomScale="130" zoomScaleNormal="130" workbookViewId="0">
      <selection sqref="A1:D4143"/>
    </sheetView>
  </sheetViews>
  <sheetFormatPr defaultColWidth="8.85546875" defaultRowHeight="15" customHeight="1" x14ac:dyDescent="0.2"/>
  <cols>
    <col min="1" max="1" width="8.85546875" style="82"/>
    <col min="2" max="2" width="66.42578125" style="82" customWidth="1"/>
    <col min="3" max="16384" width="8.85546875" style="82"/>
  </cols>
  <sheetData>
    <row r="1" spans="1:4" ht="15" customHeight="1" x14ac:dyDescent="0.2">
      <c r="A1" s="93">
        <v>1</v>
      </c>
      <c r="B1" s="85" t="s">
        <v>7901</v>
      </c>
      <c r="C1" s="86"/>
      <c r="D1" s="86"/>
    </row>
    <row r="2" spans="1:4" ht="15" customHeight="1" x14ac:dyDescent="0.2">
      <c r="A2" s="87" t="s">
        <v>7902</v>
      </c>
      <c r="B2" s="88" t="s">
        <v>7903</v>
      </c>
      <c r="C2" s="89"/>
      <c r="D2" s="89"/>
    </row>
    <row r="3" spans="1:4" ht="15" customHeight="1" x14ac:dyDescent="0.2">
      <c r="A3" s="94" t="s">
        <v>7904</v>
      </c>
      <c r="B3" s="95" t="s">
        <v>29586</v>
      </c>
      <c r="C3" s="95" t="s">
        <v>12798</v>
      </c>
      <c r="D3" s="96">
        <v>6994.45</v>
      </c>
    </row>
    <row r="4" spans="1:4" ht="15" customHeight="1" x14ac:dyDescent="0.2">
      <c r="A4" s="94" t="s">
        <v>7905</v>
      </c>
      <c r="B4" s="95" t="s">
        <v>29587</v>
      </c>
      <c r="C4" s="95" t="s">
        <v>12798</v>
      </c>
      <c r="D4" s="96">
        <v>9378.33</v>
      </c>
    </row>
    <row r="5" spans="1:4" ht="15" customHeight="1" x14ac:dyDescent="0.2">
      <c r="A5" s="94" t="s">
        <v>29588</v>
      </c>
      <c r="B5" s="95" t="s">
        <v>29589</v>
      </c>
      <c r="C5" s="95" t="s">
        <v>12798</v>
      </c>
      <c r="D5" s="96">
        <v>3205.62</v>
      </c>
    </row>
    <row r="6" spans="1:4" ht="15" customHeight="1" x14ac:dyDescent="0.2">
      <c r="A6" s="87" t="s">
        <v>7906</v>
      </c>
      <c r="B6" s="88" t="s">
        <v>7907</v>
      </c>
      <c r="C6" s="89"/>
      <c r="D6" s="89"/>
    </row>
    <row r="7" spans="1:4" ht="15" customHeight="1" x14ac:dyDescent="0.2">
      <c r="A7" s="94" t="s">
        <v>7908</v>
      </c>
      <c r="B7" s="95" t="s">
        <v>7909</v>
      </c>
      <c r="C7" s="95" t="s">
        <v>12798</v>
      </c>
      <c r="D7" s="96">
        <v>6403.81</v>
      </c>
    </row>
    <row r="8" spans="1:4" ht="15" customHeight="1" x14ac:dyDescent="0.2">
      <c r="A8" s="94" t="s">
        <v>7910</v>
      </c>
      <c r="B8" s="95" t="s">
        <v>7911</v>
      </c>
      <c r="C8" s="95" t="s">
        <v>12798</v>
      </c>
      <c r="D8" s="96">
        <v>12978.63</v>
      </c>
    </row>
    <row r="9" spans="1:4" ht="15" customHeight="1" x14ac:dyDescent="0.2">
      <c r="A9" s="94" t="s">
        <v>7912</v>
      </c>
      <c r="B9" s="95" t="s">
        <v>7913</v>
      </c>
      <c r="C9" s="95" t="s">
        <v>12798</v>
      </c>
      <c r="D9" s="96">
        <v>17245.97</v>
      </c>
    </row>
    <row r="10" spans="1:4" ht="15" customHeight="1" x14ac:dyDescent="0.2">
      <c r="A10" s="94" t="s">
        <v>7914</v>
      </c>
      <c r="B10" s="95" t="s">
        <v>7915</v>
      </c>
      <c r="C10" s="95" t="s">
        <v>2</v>
      </c>
      <c r="D10" s="96">
        <v>75.08</v>
      </c>
    </row>
    <row r="11" spans="1:4" ht="15" customHeight="1" x14ac:dyDescent="0.2">
      <c r="A11" s="94" t="s">
        <v>7916</v>
      </c>
      <c r="B11" s="95" t="s">
        <v>7917</v>
      </c>
      <c r="C11" s="95" t="s">
        <v>12798</v>
      </c>
      <c r="D11" s="96">
        <v>5075.1499999999996</v>
      </c>
    </row>
    <row r="12" spans="1:4" ht="15" customHeight="1" x14ac:dyDescent="0.2">
      <c r="A12" s="94" t="s">
        <v>7918</v>
      </c>
      <c r="B12" s="95" t="s">
        <v>7919</v>
      </c>
      <c r="C12" s="95" t="s">
        <v>12798</v>
      </c>
      <c r="D12" s="96">
        <v>7746.65</v>
      </c>
    </row>
    <row r="13" spans="1:4" ht="15" customHeight="1" x14ac:dyDescent="0.2">
      <c r="A13" s="94" t="s">
        <v>7920</v>
      </c>
      <c r="B13" s="95" t="s">
        <v>7921</v>
      </c>
      <c r="C13" s="95" t="s">
        <v>12798</v>
      </c>
      <c r="D13" s="96">
        <v>10486.73</v>
      </c>
    </row>
    <row r="14" spans="1:4" ht="15" customHeight="1" x14ac:dyDescent="0.2">
      <c r="A14" s="94" t="s">
        <v>7922</v>
      </c>
      <c r="B14" s="95" t="s">
        <v>7923</v>
      </c>
      <c r="C14" s="95" t="s">
        <v>12798</v>
      </c>
      <c r="D14" s="96">
        <v>3861.33</v>
      </c>
    </row>
    <row r="15" spans="1:4" ht="15" customHeight="1" x14ac:dyDescent="0.2">
      <c r="A15" s="94" t="s">
        <v>7924</v>
      </c>
      <c r="B15" s="95" t="s">
        <v>7925</v>
      </c>
      <c r="C15" s="95" t="s">
        <v>12798</v>
      </c>
      <c r="D15" s="96">
        <v>6760.02</v>
      </c>
    </row>
    <row r="16" spans="1:4" ht="15" customHeight="1" x14ac:dyDescent="0.2">
      <c r="A16" s="94" t="s">
        <v>7926</v>
      </c>
      <c r="B16" s="95" t="s">
        <v>7927</v>
      </c>
      <c r="C16" s="95" t="s">
        <v>12798</v>
      </c>
      <c r="D16" s="96">
        <v>8356.6</v>
      </c>
    </row>
    <row r="17" spans="1:4" ht="15" customHeight="1" x14ac:dyDescent="0.2">
      <c r="A17" s="94" t="s">
        <v>7928</v>
      </c>
      <c r="B17" s="95" t="s">
        <v>7929</v>
      </c>
      <c r="C17" s="95" t="s">
        <v>12798</v>
      </c>
      <c r="D17" s="96">
        <v>11860.83</v>
      </c>
    </row>
    <row r="18" spans="1:4" ht="15" customHeight="1" x14ac:dyDescent="0.2">
      <c r="A18" s="94" t="s">
        <v>7930</v>
      </c>
      <c r="B18" s="95" t="s">
        <v>7931</v>
      </c>
      <c r="C18" s="95" t="s">
        <v>12798</v>
      </c>
      <c r="D18" s="96">
        <v>5393.09</v>
      </c>
    </row>
    <row r="19" spans="1:4" ht="15" customHeight="1" x14ac:dyDescent="0.2">
      <c r="A19" s="94" t="s">
        <v>7932</v>
      </c>
      <c r="B19" s="95" t="s">
        <v>7933</v>
      </c>
      <c r="C19" s="95" t="s">
        <v>12798</v>
      </c>
      <c r="D19" s="96">
        <v>6009.52</v>
      </c>
    </row>
    <row r="20" spans="1:4" ht="15" customHeight="1" x14ac:dyDescent="0.2">
      <c r="A20" s="87" t="s">
        <v>7934</v>
      </c>
      <c r="B20" s="88" t="s">
        <v>13480</v>
      </c>
      <c r="C20" s="89"/>
      <c r="D20" s="89"/>
    </row>
    <row r="21" spans="1:4" ht="15" customHeight="1" x14ac:dyDescent="0.2">
      <c r="A21" s="94" t="s">
        <v>7935</v>
      </c>
      <c r="B21" s="95" t="s">
        <v>11450</v>
      </c>
      <c r="C21" s="95" t="s">
        <v>12798</v>
      </c>
      <c r="D21" s="96">
        <v>1639.12</v>
      </c>
    </row>
    <row r="22" spans="1:4" ht="15" customHeight="1" x14ac:dyDescent="0.2">
      <c r="A22" s="94" t="s">
        <v>7936</v>
      </c>
      <c r="B22" s="95" t="s">
        <v>7937</v>
      </c>
      <c r="C22" s="95" t="s">
        <v>2</v>
      </c>
      <c r="D22" s="96">
        <v>216.28</v>
      </c>
    </row>
    <row r="23" spans="1:4" ht="15" customHeight="1" x14ac:dyDescent="0.2">
      <c r="A23" s="94" t="s">
        <v>7938</v>
      </c>
      <c r="B23" s="95" t="s">
        <v>7939</v>
      </c>
      <c r="C23" s="95" t="s">
        <v>2</v>
      </c>
      <c r="D23" s="96">
        <v>273.08</v>
      </c>
    </row>
    <row r="24" spans="1:4" ht="15" customHeight="1" x14ac:dyDescent="0.2">
      <c r="A24" s="87" t="s">
        <v>7940</v>
      </c>
      <c r="B24" s="88" t="s">
        <v>7941</v>
      </c>
      <c r="C24" s="89"/>
      <c r="D24" s="89"/>
    </row>
    <row r="25" spans="1:4" ht="15" customHeight="1" x14ac:dyDescent="0.2">
      <c r="A25" s="94" t="s">
        <v>7942</v>
      </c>
      <c r="B25" s="95" t="s">
        <v>29590</v>
      </c>
      <c r="C25" s="95" t="s">
        <v>3</v>
      </c>
      <c r="D25" s="96">
        <v>97.01</v>
      </c>
    </row>
    <row r="26" spans="1:4" ht="15" customHeight="1" x14ac:dyDescent="0.2">
      <c r="A26" s="94" t="s">
        <v>7943</v>
      </c>
      <c r="B26" s="95" t="s">
        <v>29591</v>
      </c>
      <c r="C26" s="95" t="s">
        <v>3</v>
      </c>
      <c r="D26" s="96">
        <v>101.96</v>
      </c>
    </row>
    <row r="27" spans="1:4" ht="15" customHeight="1" x14ac:dyDescent="0.2">
      <c r="A27" s="94" t="s">
        <v>7944</v>
      </c>
      <c r="B27" s="95" t="s">
        <v>7945</v>
      </c>
      <c r="C27" s="95" t="s">
        <v>2</v>
      </c>
      <c r="D27" s="96">
        <v>115.44</v>
      </c>
    </row>
    <row r="28" spans="1:4" ht="15" customHeight="1" x14ac:dyDescent="0.2">
      <c r="A28" s="94" t="s">
        <v>7946</v>
      </c>
      <c r="B28" s="95" t="s">
        <v>11451</v>
      </c>
      <c r="C28" s="95" t="s">
        <v>3</v>
      </c>
      <c r="D28" s="96">
        <v>61.02</v>
      </c>
    </row>
    <row r="29" spans="1:4" ht="15" customHeight="1" x14ac:dyDescent="0.2">
      <c r="A29" s="94" t="s">
        <v>7947</v>
      </c>
      <c r="B29" s="95" t="s">
        <v>11452</v>
      </c>
      <c r="C29" s="95" t="s">
        <v>3</v>
      </c>
      <c r="D29" s="96">
        <v>65.75</v>
      </c>
    </row>
    <row r="30" spans="1:4" ht="15" customHeight="1" x14ac:dyDescent="0.2">
      <c r="A30" s="94" t="s">
        <v>7948</v>
      </c>
      <c r="B30" s="95" t="s">
        <v>7949</v>
      </c>
      <c r="C30" s="95" t="s">
        <v>3</v>
      </c>
      <c r="D30" s="96">
        <v>10.78</v>
      </c>
    </row>
    <row r="31" spans="1:4" ht="15" customHeight="1" x14ac:dyDescent="0.2">
      <c r="A31" s="94" t="s">
        <v>7950</v>
      </c>
      <c r="B31" s="95" t="s">
        <v>7951</v>
      </c>
      <c r="C31" s="95" t="s">
        <v>3</v>
      </c>
      <c r="D31" s="96">
        <v>8.4499999999999993</v>
      </c>
    </row>
    <row r="32" spans="1:4" ht="15" customHeight="1" x14ac:dyDescent="0.2">
      <c r="A32" s="94" t="s">
        <v>7952</v>
      </c>
      <c r="B32" s="95" t="s">
        <v>7953</v>
      </c>
      <c r="C32" s="95" t="s">
        <v>3</v>
      </c>
      <c r="D32" s="96">
        <v>3.33</v>
      </c>
    </row>
    <row r="33" spans="1:4" ht="15" customHeight="1" x14ac:dyDescent="0.2">
      <c r="A33" s="94" t="s">
        <v>21377</v>
      </c>
      <c r="B33" s="95" t="s">
        <v>21378</v>
      </c>
      <c r="C33" s="95" t="s">
        <v>3</v>
      </c>
      <c r="D33" s="96">
        <v>111.33</v>
      </c>
    </row>
    <row r="34" spans="1:4" ht="15" customHeight="1" x14ac:dyDescent="0.2">
      <c r="A34" s="94" t="s">
        <v>21379</v>
      </c>
      <c r="B34" s="95" t="s">
        <v>21380</v>
      </c>
      <c r="C34" s="95" t="s">
        <v>3</v>
      </c>
      <c r="D34" s="96">
        <v>97.84</v>
      </c>
    </row>
    <row r="35" spans="1:4" ht="15" customHeight="1" x14ac:dyDescent="0.2">
      <c r="A35" s="94" t="s">
        <v>21381</v>
      </c>
      <c r="B35" s="95" t="s">
        <v>21382</v>
      </c>
      <c r="C35" s="95" t="s">
        <v>3</v>
      </c>
      <c r="D35" s="96">
        <v>120.46</v>
      </c>
    </row>
    <row r="36" spans="1:4" ht="15" customHeight="1" x14ac:dyDescent="0.2">
      <c r="A36" s="94" t="s">
        <v>21383</v>
      </c>
      <c r="B36" s="95" t="s">
        <v>21384</v>
      </c>
      <c r="C36" s="95" t="s">
        <v>3</v>
      </c>
      <c r="D36" s="96">
        <v>106.94</v>
      </c>
    </row>
    <row r="37" spans="1:4" ht="15" customHeight="1" x14ac:dyDescent="0.2">
      <c r="A37" s="94" t="s">
        <v>7954</v>
      </c>
      <c r="B37" s="95" t="s">
        <v>4176</v>
      </c>
      <c r="C37" s="95" t="s">
        <v>3</v>
      </c>
      <c r="D37" s="96">
        <v>8.56</v>
      </c>
    </row>
    <row r="38" spans="1:4" ht="15" customHeight="1" x14ac:dyDescent="0.2">
      <c r="A38" s="87" t="s">
        <v>7955</v>
      </c>
      <c r="B38" s="88" t="s">
        <v>7956</v>
      </c>
      <c r="C38" s="89"/>
      <c r="D38" s="89"/>
    </row>
    <row r="39" spans="1:4" ht="15" customHeight="1" x14ac:dyDescent="0.2">
      <c r="A39" s="94" t="s">
        <v>7957</v>
      </c>
      <c r="B39" s="95" t="s">
        <v>7958</v>
      </c>
      <c r="C39" s="95" t="s">
        <v>12798</v>
      </c>
      <c r="D39" s="96">
        <v>705.11</v>
      </c>
    </row>
    <row r="40" spans="1:4" ht="15" customHeight="1" x14ac:dyDescent="0.2">
      <c r="A40" s="94" t="s">
        <v>7959</v>
      </c>
      <c r="B40" s="95" t="s">
        <v>7960</v>
      </c>
      <c r="C40" s="95" t="s">
        <v>12798</v>
      </c>
      <c r="D40" s="96">
        <v>476.93</v>
      </c>
    </row>
    <row r="41" spans="1:4" ht="15" customHeight="1" x14ac:dyDescent="0.2">
      <c r="A41" s="87" t="s">
        <v>7961</v>
      </c>
      <c r="B41" s="88" t="s">
        <v>7962</v>
      </c>
      <c r="C41" s="89"/>
      <c r="D41" s="89"/>
    </row>
    <row r="42" spans="1:4" ht="15" customHeight="1" x14ac:dyDescent="0.2">
      <c r="A42" s="94" t="s">
        <v>7963</v>
      </c>
      <c r="B42" s="95" t="s">
        <v>7964</v>
      </c>
      <c r="C42" s="95" t="s">
        <v>12798</v>
      </c>
      <c r="D42" s="96">
        <v>7072.73</v>
      </c>
    </row>
    <row r="43" spans="1:4" ht="15" customHeight="1" x14ac:dyDescent="0.2">
      <c r="A43" s="87" t="s">
        <v>7965</v>
      </c>
      <c r="B43" s="88" t="s">
        <v>7966</v>
      </c>
      <c r="C43" s="89"/>
      <c r="D43" s="89"/>
    </row>
    <row r="44" spans="1:4" ht="15" customHeight="1" x14ac:dyDescent="0.2">
      <c r="A44" s="94" t="s">
        <v>7967</v>
      </c>
      <c r="B44" s="95" t="s">
        <v>11453</v>
      </c>
      <c r="C44" s="95" t="s">
        <v>3</v>
      </c>
      <c r="D44" s="96">
        <v>23.84</v>
      </c>
    </row>
    <row r="45" spans="1:4" ht="15" customHeight="1" x14ac:dyDescent="0.2">
      <c r="A45" s="94" t="s">
        <v>7968</v>
      </c>
      <c r="B45" s="95" t="s">
        <v>11454</v>
      </c>
      <c r="C45" s="95" t="s">
        <v>3</v>
      </c>
      <c r="D45" s="96">
        <v>50.56</v>
      </c>
    </row>
    <row r="46" spans="1:4" ht="15" customHeight="1" x14ac:dyDescent="0.2">
      <c r="A46" s="94" t="s">
        <v>7969</v>
      </c>
      <c r="B46" s="95" t="s">
        <v>11455</v>
      </c>
      <c r="C46" s="95" t="s">
        <v>3</v>
      </c>
      <c r="D46" s="96">
        <v>102.77</v>
      </c>
    </row>
    <row r="47" spans="1:4" ht="15" customHeight="1" x14ac:dyDescent="0.2">
      <c r="A47" s="94" t="s">
        <v>7970</v>
      </c>
      <c r="B47" s="95" t="s">
        <v>11456</v>
      </c>
      <c r="C47" s="95" t="s">
        <v>3</v>
      </c>
      <c r="D47" s="96">
        <v>101.74</v>
      </c>
    </row>
    <row r="48" spans="1:4" ht="15" customHeight="1" x14ac:dyDescent="0.2">
      <c r="A48" s="94" t="s">
        <v>7971</v>
      </c>
      <c r="B48" s="95" t="s">
        <v>7972</v>
      </c>
      <c r="C48" s="95" t="s">
        <v>3</v>
      </c>
      <c r="D48" s="96">
        <v>5.81</v>
      </c>
    </row>
    <row r="49" spans="1:4" ht="15" customHeight="1" x14ac:dyDescent="0.2">
      <c r="A49" s="94" t="s">
        <v>7973</v>
      </c>
      <c r="B49" s="95" t="s">
        <v>7974</v>
      </c>
      <c r="C49" s="95" t="s">
        <v>3</v>
      </c>
      <c r="D49" s="96">
        <v>6.66</v>
      </c>
    </row>
    <row r="50" spans="1:4" ht="15" customHeight="1" x14ac:dyDescent="0.2">
      <c r="A50" s="87" t="s">
        <v>7975</v>
      </c>
      <c r="B50" s="88" t="s">
        <v>7976</v>
      </c>
      <c r="C50" s="89"/>
      <c r="D50" s="89"/>
    </row>
    <row r="51" spans="1:4" ht="15" customHeight="1" x14ac:dyDescent="0.2">
      <c r="A51" s="94" t="s">
        <v>7977</v>
      </c>
      <c r="B51" s="95" t="s">
        <v>7978</v>
      </c>
      <c r="C51" s="95" t="s">
        <v>12798</v>
      </c>
      <c r="D51" s="96">
        <v>1200</v>
      </c>
    </row>
    <row r="52" spans="1:4" ht="15" customHeight="1" x14ac:dyDescent="0.2">
      <c r="A52" s="94" t="s">
        <v>7979</v>
      </c>
      <c r="B52" s="95" t="s">
        <v>29592</v>
      </c>
      <c r="C52" s="95" t="s">
        <v>2118</v>
      </c>
      <c r="D52" s="96">
        <v>1030</v>
      </c>
    </row>
    <row r="53" spans="1:4" ht="15" customHeight="1" x14ac:dyDescent="0.2">
      <c r="A53" s="94" t="s">
        <v>7980</v>
      </c>
      <c r="B53" s="95" t="s">
        <v>29593</v>
      </c>
      <c r="C53" s="95" t="s">
        <v>2118</v>
      </c>
      <c r="D53" s="96">
        <v>1090</v>
      </c>
    </row>
    <row r="54" spans="1:4" ht="15" customHeight="1" x14ac:dyDescent="0.2">
      <c r="A54" s="94" t="s">
        <v>7981</v>
      </c>
      <c r="B54" s="95" t="s">
        <v>7982</v>
      </c>
      <c r="C54" s="95" t="s">
        <v>12798</v>
      </c>
      <c r="D54" s="96">
        <v>1200</v>
      </c>
    </row>
    <row r="55" spans="1:4" ht="15" customHeight="1" x14ac:dyDescent="0.2">
      <c r="A55" s="94" t="s">
        <v>7983</v>
      </c>
      <c r="B55" s="95" t="s">
        <v>29594</v>
      </c>
      <c r="C55" s="95" t="s">
        <v>12798</v>
      </c>
      <c r="D55" s="96">
        <v>513.39</v>
      </c>
    </row>
    <row r="56" spans="1:4" ht="15" customHeight="1" x14ac:dyDescent="0.2">
      <c r="A56" s="94" t="s">
        <v>7984</v>
      </c>
      <c r="B56" s="95" t="s">
        <v>29595</v>
      </c>
      <c r="C56" s="95" t="s">
        <v>12798</v>
      </c>
      <c r="D56" s="96">
        <v>190.16</v>
      </c>
    </row>
    <row r="57" spans="1:4" ht="15" customHeight="1" x14ac:dyDescent="0.2">
      <c r="A57" s="94" t="s">
        <v>7985</v>
      </c>
      <c r="B57" s="95" t="s">
        <v>29596</v>
      </c>
      <c r="C57" s="95" t="s">
        <v>12798</v>
      </c>
      <c r="D57" s="96">
        <v>770.57</v>
      </c>
    </row>
    <row r="58" spans="1:4" ht="15" customHeight="1" x14ac:dyDescent="0.2">
      <c r="A58" s="94" t="s">
        <v>29597</v>
      </c>
      <c r="B58" s="95" t="s">
        <v>29598</v>
      </c>
      <c r="C58" s="95" t="s">
        <v>12798</v>
      </c>
      <c r="D58" s="96">
        <v>655</v>
      </c>
    </row>
    <row r="59" spans="1:4" ht="15" customHeight="1" x14ac:dyDescent="0.2">
      <c r="A59" s="94" t="s">
        <v>29599</v>
      </c>
      <c r="B59" s="95" t="s">
        <v>29600</v>
      </c>
      <c r="C59" s="95" t="s">
        <v>2118</v>
      </c>
      <c r="D59" s="96">
        <v>1800</v>
      </c>
    </row>
    <row r="60" spans="1:4" ht="15" customHeight="1" x14ac:dyDescent="0.2">
      <c r="A60" s="94" t="s">
        <v>29601</v>
      </c>
      <c r="B60" s="95" t="s">
        <v>29602</v>
      </c>
      <c r="C60" s="95" t="s">
        <v>2118</v>
      </c>
      <c r="D60" s="96">
        <v>2800</v>
      </c>
    </row>
    <row r="61" spans="1:4" ht="15" customHeight="1" x14ac:dyDescent="0.2">
      <c r="A61" s="94" t="s">
        <v>29603</v>
      </c>
      <c r="B61" s="95" t="s">
        <v>29604</v>
      </c>
      <c r="C61" s="95" t="s">
        <v>2118</v>
      </c>
      <c r="D61" s="96">
        <v>3800</v>
      </c>
    </row>
    <row r="62" spans="1:4" ht="15" customHeight="1" x14ac:dyDescent="0.2">
      <c r="A62" s="94" t="s">
        <v>29605</v>
      </c>
      <c r="B62" s="95" t="s">
        <v>29606</v>
      </c>
      <c r="C62" s="95" t="s">
        <v>2118</v>
      </c>
      <c r="D62" s="96">
        <v>730</v>
      </c>
    </row>
    <row r="63" spans="1:4" ht="15" customHeight="1" x14ac:dyDescent="0.2">
      <c r="A63" s="94" t="s">
        <v>29607</v>
      </c>
      <c r="B63" s="95" t="s">
        <v>29608</v>
      </c>
      <c r="C63" s="95" t="s">
        <v>2118</v>
      </c>
      <c r="D63" s="96">
        <v>790</v>
      </c>
    </row>
    <row r="64" spans="1:4" ht="15" customHeight="1" x14ac:dyDescent="0.2">
      <c r="A64" s="94" t="s">
        <v>29609</v>
      </c>
      <c r="B64" s="95" t="s">
        <v>29610</v>
      </c>
      <c r="C64" s="95" t="s">
        <v>2118</v>
      </c>
      <c r="D64" s="96">
        <v>790</v>
      </c>
    </row>
    <row r="65" spans="1:4" ht="15" customHeight="1" x14ac:dyDescent="0.2">
      <c r="A65" s="94" t="s">
        <v>29611</v>
      </c>
      <c r="B65" s="95" t="s">
        <v>29612</v>
      </c>
      <c r="C65" s="95" t="s">
        <v>12798</v>
      </c>
      <c r="D65" s="96">
        <v>116.18</v>
      </c>
    </row>
    <row r="66" spans="1:4" ht="15" customHeight="1" x14ac:dyDescent="0.2">
      <c r="A66" s="94" t="s">
        <v>29613</v>
      </c>
      <c r="B66" s="95" t="s">
        <v>29614</v>
      </c>
      <c r="C66" s="95" t="s">
        <v>12798</v>
      </c>
      <c r="D66" s="96">
        <v>243.3</v>
      </c>
    </row>
    <row r="67" spans="1:4" ht="15" customHeight="1" x14ac:dyDescent="0.2">
      <c r="A67" s="94" t="s">
        <v>29615</v>
      </c>
      <c r="B67" s="95" t="s">
        <v>29616</v>
      </c>
      <c r="C67" s="95" t="s">
        <v>12798</v>
      </c>
      <c r="D67" s="96">
        <v>348.53</v>
      </c>
    </row>
    <row r="68" spans="1:4" ht="15" customHeight="1" x14ac:dyDescent="0.2">
      <c r="A68" s="87" t="s">
        <v>7986</v>
      </c>
      <c r="B68" s="88" t="s">
        <v>7987</v>
      </c>
      <c r="C68" s="89"/>
      <c r="D68" s="89"/>
    </row>
    <row r="69" spans="1:4" ht="15" customHeight="1" x14ac:dyDescent="0.2">
      <c r="A69" s="94" t="s">
        <v>7988</v>
      </c>
      <c r="B69" s="95" t="s">
        <v>7989</v>
      </c>
      <c r="C69" s="95" t="s">
        <v>2118</v>
      </c>
      <c r="D69" s="96">
        <v>680</v>
      </c>
    </row>
    <row r="70" spans="1:4" ht="15" customHeight="1" x14ac:dyDescent="0.2">
      <c r="A70" s="94" t="s">
        <v>7990</v>
      </c>
      <c r="B70" s="95" t="s">
        <v>7991</v>
      </c>
      <c r="C70" s="95" t="s">
        <v>2118</v>
      </c>
      <c r="D70" s="96">
        <v>1003.05</v>
      </c>
    </row>
    <row r="71" spans="1:4" ht="15" customHeight="1" x14ac:dyDescent="0.2">
      <c r="A71" s="87" t="s">
        <v>7992</v>
      </c>
      <c r="B71" s="88" t="s">
        <v>7993</v>
      </c>
      <c r="C71" s="89"/>
      <c r="D71" s="89"/>
    </row>
    <row r="72" spans="1:4" ht="15" customHeight="1" x14ac:dyDescent="0.2">
      <c r="A72" s="94" t="s">
        <v>7994</v>
      </c>
      <c r="B72" s="95" t="s">
        <v>7995</v>
      </c>
      <c r="C72" s="95" t="s">
        <v>13481</v>
      </c>
      <c r="D72" s="96">
        <v>15.37</v>
      </c>
    </row>
    <row r="73" spans="1:4" ht="15" customHeight="1" x14ac:dyDescent="0.2">
      <c r="A73" s="94" t="s">
        <v>7996</v>
      </c>
      <c r="B73" s="95" t="s">
        <v>7997</v>
      </c>
      <c r="C73" s="95" t="s">
        <v>13481</v>
      </c>
      <c r="D73" s="96">
        <v>14.17</v>
      </c>
    </row>
    <row r="74" spans="1:4" ht="15" customHeight="1" x14ac:dyDescent="0.2">
      <c r="A74" s="94" t="s">
        <v>7998</v>
      </c>
      <c r="B74" s="95" t="s">
        <v>7999</v>
      </c>
      <c r="C74" s="95" t="s">
        <v>13481</v>
      </c>
      <c r="D74" s="96">
        <v>11.37</v>
      </c>
    </row>
    <row r="75" spans="1:4" ht="15" customHeight="1" x14ac:dyDescent="0.2">
      <c r="A75" s="94" t="s">
        <v>8000</v>
      </c>
      <c r="B75" s="95" t="s">
        <v>8001</v>
      </c>
      <c r="C75" s="95" t="s">
        <v>13481</v>
      </c>
      <c r="D75" s="96">
        <v>10.37</v>
      </c>
    </row>
    <row r="76" spans="1:4" ht="15" customHeight="1" x14ac:dyDescent="0.2">
      <c r="A76" s="94" t="s">
        <v>8002</v>
      </c>
      <c r="B76" s="95" t="s">
        <v>21987</v>
      </c>
      <c r="C76" s="95" t="s">
        <v>12798</v>
      </c>
      <c r="D76" s="96">
        <v>113.71</v>
      </c>
    </row>
    <row r="77" spans="1:4" ht="15" customHeight="1" x14ac:dyDescent="0.2">
      <c r="A77" s="94" t="s">
        <v>8003</v>
      </c>
      <c r="B77" s="95" t="s">
        <v>8004</v>
      </c>
      <c r="C77" s="95" t="s">
        <v>12798</v>
      </c>
      <c r="D77" s="96">
        <v>131.63</v>
      </c>
    </row>
    <row r="78" spans="1:4" ht="15" customHeight="1" x14ac:dyDescent="0.2">
      <c r="A78" s="94" t="s">
        <v>8005</v>
      </c>
      <c r="B78" s="95" t="s">
        <v>8006</v>
      </c>
      <c r="C78" s="95" t="s">
        <v>12798</v>
      </c>
      <c r="D78" s="96">
        <v>40.68</v>
      </c>
    </row>
    <row r="79" spans="1:4" ht="15" customHeight="1" x14ac:dyDescent="0.2">
      <c r="A79" s="94" t="s">
        <v>8007</v>
      </c>
      <c r="B79" s="95" t="s">
        <v>8008</v>
      </c>
      <c r="C79" s="95" t="s">
        <v>12798</v>
      </c>
      <c r="D79" s="96">
        <v>147.08000000000001</v>
      </c>
    </row>
    <row r="80" spans="1:4" ht="15" customHeight="1" x14ac:dyDescent="0.2">
      <c r="A80" s="87" t="s">
        <v>8009</v>
      </c>
      <c r="B80" s="88" t="s">
        <v>8010</v>
      </c>
      <c r="C80" s="89"/>
      <c r="D80" s="89"/>
    </row>
    <row r="81" spans="1:4" ht="15" customHeight="1" x14ac:dyDescent="0.2">
      <c r="A81" s="94" t="s">
        <v>8011</v>
      </c>
      <c r="B81" s="95" t="s">
        <v>8012</v>
      </c>
      <c r="C81" s="95" t="s">
        <v>12798</v>
      </c>
      <c r="D81" s="96">
        <v>337.39</v>
      </c>
    </row>
    <row r="82" spans="1:4" ht="15" customHeight="1" x14ac:dyDescent="0.2">
      <c r="A82" s="94" t="s">
        <v>8013</v>
      </c>
      <c r="B82" s="95" t="s">
        <v>8014</v>
      </c>
      <c r="C82" s="95" t="s">
        <v>12798</v>
      </c>
      <c r="D82" s="96">
        <v>426.25</v>
      </c>
    </row>
    <row r="83" spans="1:4" ht="15" customHeight="1" x14ac:dyDescent="0.2">
      <c r="A83" s="94" t="s">
        <v>8015</v>
      </c>
      <c r="B83" s="95" t="s">
        <v>8016</v>
      </c>
      <c r="C83" s="95" t="s">
        <v>12798</v>
      </c>
      <c r="D83" s="96">
        <v>567.47</v>
      </c>
    </row>
    <row r="84" spans="1:4" ht="15" customHeight="1" x14ac:dyDescent="0.2">
      <c r="A84" s="94" t="s">
        <v>8017</v>
      </c>
      <c r="B84" s="95" t="s">
        <v>8018</v>
      </c>
      <c r="C84" s="95" t="s">
        <v>12798</v>
      </c>
      <c r="D84" s="96">
        <v>824.6</v>
      </c>
    </row>
    <row r="85" spans="1:4" ht="15" customHeight="1" x14ac:dyDescent="0.2">
      <c r="A85" s="94" t="s">
        <v>8019</v>
      </c>
      <c r="B85" s="95" t="s">
        <v>8020</v>
      </c>
      <c r="C85" s="95" t="s">
        <v>12798</v>
      </c>
      <c r="D85" s="96">
        <v>1377.28</v>
      </c>
    </row>
    <row r="86" spans="1:4" ht="15" customHeight="1" x14ac:dyDescent="0.2">
      <c r="A86" s="94" t="s">
        <v>8021</v>
      </c>
      <c r="B86" s="95" t="s">
        <v>8022</v>
      </c>
      <c r="C86" s="95" t="s">
        <v>12798</v>
      </c>
      <c r="D86" s="96">
        <v>1937.45</v>
      </c>
    </row>
    <row r="87" spans="1:4" ht="15" customHeight="1" x14ac:dyDescent="0.2">
      <c r="A87" s="87" t="s">
        <v>29617</v>
      </c>
      <c r="B87" s="88" t="s">
        <v>29618</v>
      </c>
      <c r="C87" s="89"/>
      <c r="D87" s="89"/>
    </row>
    <row r="88" spans="1:4" ht="15" customHeight="1" x14ac:dyDescent="0.2">
      <c r="A88" s="94" t="s">
        <v>29619</v>
      </c>
      <c r="B88" s="95" t="s">
        <v>29620</v>
      </c>
      <c r="C88" s="95" t="s">
        <v>12798</v>
      </c>
      <c r="D88" s="96">
        <v>1641.82</v>
      </c>
    </row>
    <row r="89" spans="1:4" ht="15" customHeight="1" x14ac:dyDescent="0.2">
      <c r="A89" s="94" t="s">
        <v>29621</v>
      </c>
      <c r="B89" s="95" t="s">
        <v>29622</v>
      </c>
      <c r="C89" s="95" t="s">
        <v>12798</v>
      </c>
      <c r="D89" s="96">
        <v>2809.59</v>
      </c>
    </row>
    <row r="90" spans="1:4" ht="15" customHeight="1" x14ac:dyDescent="0.2">
      <c r="A90" s="94" t="s">
        <v>29623</v>
      </c>
      <c r="B90" s="308" t="s">
        <v>29624</v>
      </c>
      <c r="C90" s="95" t="s">
        <v>12798</v>
      </c>
      <c r="D90" s="96">
        <v>45.72</v>
      </c>
    </row>
    <row r="91" spans="1:4" ht="15" customHeight="1" x14ac:dyDescent="0.25">
      <c r="A91"/>
      <c r="B91" s="308"/>
      <c r="C91"/>
      <c r="D91"/>
    </row>
    <row r="92" spans="1:4" ht="15" customHeight="1" x14ac:dyDescent="0.2">
      <c r="A92" s="94" t="s">
        <v>29625</v>
      </c>
      <c r="B92" s="95" t="s">
        <v>29626</v>
      </c>
      <c r="C92" s="95" t="s">
        <v>12798</v>
      </c>
      <c r="D92" s="96">
        <v>42.48</v>
      </c>
    </row>
    <row r="93" spans="1:4" ht="15" customHeight="1" x14ac:dyDescent="0.2">
      <c r="A93" s="94" t="s">
        <v>29627</v>
      </c>
      <c r="B93" s="95" t="s">
        <v>29628</v>
      </c>
      <c r="C93" s="95" t="s">
        <v>12798</v>
      </c>
      <c r="D93" s="96">
        <v>143.54</v>
      </c>
    </row>
    <row r="94" spans="1:4" ht="15" customHeight="1" x14ac:dyDescent="0.2">
      <c r="A94" s="94" t="s">
        <v>29629</v>
      </c>
      <c r="B94" s="95" t="s">
        <v>29630</v>
      </c>
      <c r="C94" s="95" t="s">
        <v>12798</v>
      </c>
      <c r="D94" s="96">
        <v>144.9</v>
      </c>
    </row>
    <row r="95" spans="1:4" ht="15" customHeight="1" x14ac:dyDescent="0.2">
      <c r="A95" s="94" t="s">
        <v>29631</v>
      </c>
      <c r="B95" s="95" t="s">
        <v>29632</v>
      </c>
      <c r="C95" s="95" t="s">
        <v>12798</v>
      </c>
      <c r="D95" s="96">
        <v>406.9</v>
      </c>
    </row>
    <row r="96" spans="1:4" ht="15" customHeight="1" x14ac:dyDescent="0.2">
      <c r="A96" s="87" t="s">
        <v>29633</v>
      </c>
      <c r="B96" s="88" t="s">
        <v>29634</v>
      </c>
      <c r="C96" s="89"/>
      <c r="D96" s="89"/>
    </row>
    <row r="97" spans="1:4" ht="15" customHeight="1" x14ac:dyDescent="0.2">
      <c r="A97" s="94" t="s">
        <v>29635</v>
      </c>
      <c r="B97" s="95" t="s">
        <v>11196</v>
      </c>
      <c r="C97" s="95" t="s">
        <v>12798</v>
      </c>
      <c r="D97" s="96">
        <v>117.9</v>
      </c>
    </row>
    <row r="98" spans="1:4" ht="15" customHeight="1" x14ac:dyDescent="0.2">
      <c r="A98" s="94" t="s">
        <v>29636</v>
      </c>
      <c r="B98" s="95" t="s">
        <v>29637</v>
      </c>
      <c r="C98" s="95" t="s">
        <v>4049</v>
      </c>
      <c r="D98" s="96">
        <v>321.88</v>
      </c>
    </row>
    <row r="99" spans="1:4" ht="15" customHeight="1" x14ac:dyDescent="0.2">
      <c r="A99" s="94" t="s">
        <v>29638</v>
      </c>
      <c r="B99" s="95" t="s">
        <v>29639</v>
      </c>
      <c r="C99" s="95" t="s">
        <v>12798</v>
      </c>
      <c r="D99" s="96">
        <v>95.52</v>
      </c>
    </row>
    <row r="100" spans="1:4" ht="15" customHeight="1" x14ac:dyDescent="0.2">
      <c r="A100" s="94" t="s">
        <v>29640</v>
      </c>
      <c r="B100" s="95" t="s">
        <v>29641</v>
      </c>
      <c r="C100" s="95" t="s">
        <v>12798</v>
      </c>
      <c r="D100" s="96">
        <v>141.44</v>
      </c>
    </row>
    <row r="101" spans="1:4" ht="15" customHeight="1" x14ac:dyDescent="0.2">
      <c r="A101" s="94" t="s">
        <v>29642</v>
      </c>
      <c r="B101" s="95" t="s">
        <v>11209</v>
      </c>
      <c r="C101" s="95" t="s">
        <v>12798</v>
      </c>
      <c r="D101" s="96">
        <v>364.96</v>
      </c>
    </row>
    <row r="102" spans="1:4" ht="15" customHeight="1" x14ac:dyDescent="0.2">
      <c r="A102" s="94" t="s">
        <v>29643</v>
      </c>
      <c r="B102" s="95" t="s">
        <v>11038</v>
      </c>
      <c r="C102" s="95" t="s">
        <v>12798</v>
      </c>
      <c r="D102" s="96">
        <v>1292.8</v>
      </c>
    </row>
    <row r="103" spans="1:4" ht="15" customHeight="1" x14ac:dyDescent="0.2">
      <c r="A103" s="94" t="s">
        <v>29644</v>
      </c>
      <c r="B103" s="95" t="s">
        <v>29645</v>
      </c>
      <c r="C103" s="95" t="s">
        <v>12798</v>
      </c>
      <c r="D103" s="96">
        <v>622.05999999999995</v>
      </c>
    </row>
    <row r="104" spans="1:4" ht="15" customHeight="1" x14ac:dyDescent="0.2">
      <c r="A104" s="94" t="s">
        <v>29646</v>
      </c>
      <c r="B104" s="95" t="s">
        <v>11042</v>
      </c>
      <c r="C104" s="95" t="s">
        <v>12798</v>
      </c>
      <c r="D104" s="96">
        <v>2459.04</v>
      </c>
    </row>
    <row r="105" spans="1:4" ht="15" customHeight="1" x14ac:dyDescent="0.2">
      <c r="A105" s="94" t="s">
        <v>29647</v>
      </c>
      <c r="B105" s="95" t="s">
        <v>11044</v>
      </c>
      <c r="C105" s="95" t="s">
        <v>12798</v>
      </c>
      <c r="D105" s="96">
        <v>629.37</v>
      </c>
    </row>
    <row r="106" spans="1:4" ht="15" customHeight="1" x14ac:dyDescent="0.2">
      <c r="A106" s="94" t="s">
        <v>29648</v>
      </c>
      <c r="B106" s="95" t="s">
        <v>11046</v>
      </c>
      <c r="C106" s="95" t="s">
        <v>12798</v>
      </c>
      <c r="D106" s="96">
        <v>732.28</v>
      </c>
    </row>
    <row r="107" spans="1:4" ht="15" customHeight="1" x14ac:dyDescent="0.2">
      <c r="A107" s="94" t="s">
        <v>29649</v>
      </c>
      <c r="B107" s="95" t="s">
        <v>11048</v>
      </c>
      <c r="C107" s="95" t="s">
        <v>12798</v>
      </c>
      <c r="D107" s="96">
        <v>267.93</v>
      </c>
    </row>
    <row r="108" spans="1:4" ht="15" customHeight="1" x14ac:dyDescent="0.2">
      <c r="A108" s="94" t="s">
        <v>29650</v>
      </c>
      <c r="B108" s="95" t="s">
        <v>11050</v>
      </c>
      <c r="C108" s="95" t="s">
        <v>12798</v>
      </c>
      <c r="D108" s="96">
        <v>385.82</v>
      </c>
    </row>
    <row r="109" spans="1:4" ht="15" customHeight="1" x14ac:dyDescent="0.2">
      <c r="A109" s="94" t="s">
        <v>29651</v>
      </c>
      <c r="B109" s="95" t="s">
        <v>11052</v>
      </c>
      <c r="C109" s="95" t="s">
        <v>12798</v>
      </c>
      <c r="D109" s="96">
        <v>513.66</v>
      </c>
    </row>
    <row r="110" spans="1:4" ht="15" customHeight="1" x14ac:dyDescent="0.2">
      <c r="A110" s="94" t="s">
        <v>29652</v>
      </c>
      <c r="B110" s="95" t="s">
        <v>29653</v>
      </c>
      <c r="C110" s="95" t="s">
        <v>12798</v>
      </c>
      <c r="D110" s="96">
        <v>214.71</v>
      </c>
    </row>
    <row r="111" spans="1:4" ht="15" customHeight="1" x14ac:dyDescent="0.2">
      <c r="A111" s="94" t="s">
        <v>29654</v>
      </c>
      <c r="B111" s="95" t="s">
        <v>11056</v>
      </c>
      <c r="C111" s="95" t="s">
        <v>12798</v>
      </c>
      <c r="D111" s="96">
        <v>261.67</v>
      </c>
    </row>
    <row r="112" spans="1:4" ht="15" customHeight="1" x14ac:dyDescent="0.2">
      <c r="A112" s="94" t="s">
        <v>29655</v>
      </c>
      <c r="B112" s="95" t="s">
        <v>11058</v>
      </c>
      <c r="C112" s="95" t="s">
        <v>12798</v>
      </c>
      <c r="D112" s="96">
        <v>355.1</v>
      </c>
    </row>
    <row r="113" spans="1:4" ht="15" customHeight="1" x14ac:dyDescent="0.2">
      <c r="A113" s="94" t="s">
        <v>29656</v>
      </c>
      <c r="B113" s="95" t="s">
        <v>11060</v>
      </c>
      <c r="C113" s="95" t="s">
        <v>12798</v>
      </c>
      <c r="D113" s="96">
        <v>292.83</v>
      </c>
    </row>
    <row r="114" spans="1:4" ht="15" customHeight="1" x14ac:dyDescent="0.2">
      <c r="A114" s="94" t="s">
        <v>29657</v>
      </c>
      <c r="B114" s="95" t="s">
        <v>11062</v>
      </c>
      <c r="C114" s="95" t="s">
        <v>12798</v>
      </c>
      <c r="D114" s="96">
        <v>373.27</v>
      </c>
    </row>
    <row r="115" spans="1:4" ht="15" customHeight="1" x14ac:dyDescent="0.2">
      <c r="A115" s="94" t="s">
        <v>29658</v>
      </c>
      <c r="B115" s="95" t="s">
        <v>11064</v>
      </c>
      <c r="C115" s="95" t="s">
        <v>12798</v>
      </c>
      <c r="D115" s="96">
        <v>531.91</v>
      </c>
    </row>
    <row r="116" spans="1:4" ht="15" customHeight="1" x14ac:dyDescent="0.2">
      <c r="A116" s="94" t="s">
        <v>29659</v>
      </c>
      <c r="B116" s="95" t="s">
        <v>11066</v>
      </c>
      <c r="C116" s="95" t="s">
        <v>12798</v>
      </c>
      <c r="D116" s="96">
        <v>245.57</v>
      </c>
    </row>
    <row r="117" spans="1:4" ht="15" customHeight="1" x14ac:dyDescent="0.2">
      <c r="A117" s="94" t="s">
        <v>29660</v>
      </c>
      <c r="B117" s="95" t="s">
        <v>11068</v>
      </c>
      <c r="C117" s="95" t="s">
        <v>12798</v>
      </c>
      <c r="D117" s="96">
        <v>346.83</v>
      </c>
    </row>
    <row r="118" spans="1:4" ht="15" customHeight="1" x14ac:dyDescent="0.2">
      <c r="A118" s="94" t="s">
        <v>29661</v>
      </c>
      <c r="B118" s="95" t="s">
        <v>11072</v>
      </c>
      <c r="C118" s="95" t="s">
        <v>12798</v>
      </c>
      <c r="D118" s="96">
        <v>1206.6600000000001</v>
      </c>
    </row>
    <row r="119" spans="1:4" ht="15" customHeight="1" x14ac:dyDescent="0.2">
      <c r="A119" s="94" t="s">
        <v>29662</v>
      </c>
      <c r="B119" s="95" t="s">
        <v>11074</v>
      </c>
      <c r="C119" s="95" t="s">
        <v>12798</v>
      </c>
      <c r="D119" s="96">
        <v>1957.47</v>
      </c>
    </row>
    <row r="120" spans="1:4" ht="15" customHeight="1" x14ac:dyDescent="0.2">
      <c r="A120" s="94" t="s">
        <v>29663</v>
      </c>
      <c r="B120" s="95" t="s">
        <v>11076</v>
      </c>
      <c r="C120" s="95" t="s">
        <v>12798</v>
      </c>
      <c r="D120" s="96">
        <v>2969.16</v>
      </c>
    </row>
    <row r="121" spans="1:4" ht="15" customHeight="1" x14ac:dyDescent="0.2">
      <c r="A121" s="94" t="s">
        <v>29664</v>
      </c>
      <c r="B121" s="95" t="s">
        <v>11078</v>
      </c>
      <c r="C121" s="95" t="s">
        <v>12798</v>
      </c>
      <c r="D121" s="96">
        <v>425.83</v>
      </c>
    </row>
    <row r="122" spans="1:4" ht="15" customHeight="1" x14ac:dyDescent="0.2">
      <c r="A122" s="94" t="s">
        <v>29665</v>
      </c>
      <c r="B122" s="95" t="s">
        <v>29666</v>
      </c>
      <c r="C122" s="95" t="s">
        <v>12798</v>
      </c>
      <c r="D122" s="96">
        <v>983.04</v>
      </c>
    </row>
    <row r="123" spans="1:4" ht="15" customHeight="1" x14ac:dyDescent="0.2">
      <c r="A123" s="94" t="s">
        <v>29667</v>
      </c>
      <c r="B123" s="95" t="s">
        <v>29668</v>
      </c>
      <c r="C123" s="95" t="s">
        <v>12798</v>
      </c>
      <c r="D123" s="96">
        <v>167.9</v>
      </c>
    </row>
    <row r="124" spans="1:4" ht="15" customHeight="1" x14ac:dyDescent="0.2">
      <c r="A124" s="94" t="s">
        <v>29669</v>
      </c>
      <c r="B124" s="95" t="s">
        <v>29670</v>
      </c>
      <c r="C124" s="95" t="s">
        <v>12798</v>
      </c>
      <c r="D124" s="96">
        <v>1215.83</v>
      </c>
    </row>
    <row r="125" spans="1:4" ht="15" customHeight="1" x14ac:dyDescent="0.2">
      <c r="A125" s="87" t="s">
        <v>8023</v>
      </c>
      <c r="B125" s="88" t="s">
        <v>8024</v>
      </c>
      <c r="C125" s="89"/>
      <c r="D125" s="89"/>
    </row>
    <row r="126" spans="1:4" ht="15" customHeight="1" x14ac:dyDescent="0.2">
      <c r="A126" s="94" t="s">
        <v>8025</v>
      </c>
      <c r="B126" s="95" t="s">
        <v>8026</v>
      </c>
      <c r="C126" s="95" t="s">
        <v>3</v>
      </c>
      <c r="D126" s="96">
        <v>30.91</v>
      </c>
    </row>
    <row r="127" spans="1:4" ht="15" customHeight="1" x14ac:dyDescent="0.2">
      <c r="A127" s="87" t="s">
        <v>8027</v>
      </c>
      <c r="B127" s="88" t="s">
        <v>29671</v>
      </c>
      <c r="C127" s="89"/>
      <c r="D127" s="89"/>
    </row>
    <row r="128" spans="1:4" ht="15" customHeight="1" x14ac:dyDescent="0.2">
      <c r="A128" s="94" t="s">
        <v>8030</v>
      </c>
      <c r="B128" s="95" t="s">
        <v>29672</v>
      </c>
      <c r="C128" s="95" t="s">
        <v>2</v>
      </c>
      <c r="D128" s="96">
        <v>7.02</v>
      </c>
    </row>
    <row r="129" spans="1:4" ht="15" customHeight="1" x14ac:dyDescent="0.2">
      <c r="A129" s="94" t="s">
        <v>8031</v>
      </c>
      <c r="B129" s="95" t="s">
        <v>29673</v>
      </c>
      <c r="C129" s="95" t="s">
        <v>2</v>
      </c>
      <c r="D129" s="96">
        <v>7.02</v>
      </c>
    </row>
    <row r="130" spans="1:4" ht="15" customHeight="1" x14ac:dyDescent="0.2">
      <c r="A130" s="94" t="s">
        <v>29674</v>
      </c>
      <c r="B130" s="95" t="s">
        <v>29675</v>
      </c>
      <c r="C130" s="95" t="s">
        <v>2</v>
      </c>
      <c r="D130" s="96">
        <v>15</v>
      </c>
    </row>
    <row r="131" spans="1:4" ht="15" customHeight="1" x14ac:dyDescent="0.2">
      <c r="A131" s="94" t="s">
        <v>29676</v>
      </c>
      <c r="B131" s="95" t="s">
        <v>29677</v>
      </c>
      <c r="C131" s="95" t="s">
        <v>3</v>
      </c>
      <c r="D131" s="96">
        <v>24.89</v>
      </c>
    </row>
    <row r="132" spans="1:4" ht="15" customHeight="1" x14ac:dyDescent="0.2">
      <c r="A132" s="94" t="s">
        <v>29678</v>
      </c>
      <c r="B132" s="95" t="s">
        <v>29679</v>
      </c>
      <c r="C132" s="95" t="s">
        <v>3</v>
      </c>
      <c r="D132" s="96">
        <v>11.89</v>
      </c>
    </row>
    <row r="133" spans="1:4" ht="15" customHeight="1" x14ac:dyDescent="0.2">
      <c r="A133" s="94" t="s">
        <v>29680</v>
      </c>
      <c r="B133" s="95" t="s">
        <v>29681</v>
      </c>
      <c r="C133" s="95" t="s">
        <v>3</v>
      </c>
      <c r="D133" s="96">
        <v>11.89</v>
      </c>
    </row>
    <row r="134" spans="1:4" ht="15" customHeight="1" x14ac:dyDescent="0.2">
      <c r="A134" s="93">
        <v>2</v>
      </c>
      <c r="B134" s="85" t="s">
        <v>8032</v>
      </c>
      <c r="C134" s="86"/>
      <c r="D134" s="86"/>
    </row>
    <row r="135" spans="1:4" ht="15" customHeight="1" x14ac:dyDescent="0.2">
      <c r="A135" s="87" t="s">
        <v>8033</v>
      </c>
      <c r="B135" s="88" t="s">
        <v>8034</v>
      </c>
      <c r="C135" s="89"/>
      <c r="D135" s="89"/>
    </row>
    <row r="136" spans="1:4" ht="15" customHeight="1" x14ac:dyDescent="0.2">
      <c r="A136" s="94" t="s">
        <v>8035</v>
      </c>
      <c r="B136" s="95" t="s">
        <v>8036</v>
      </c>
      <c r="C136" s="95" t="s">
        <v>2</v>
      </c>
      <c r="D136" s="96">
        <v>4.8099999999999996</v>
      </c>
    </row>
    <row r="137" spans="1:4" ht="15" customHeight="1" x14ac:dyDescent="0.2">
      <c r="A137" s="94" t="s">
        <v>8037</v>
      </c>
      <c r="B137" s="95" t="s">
        <v>8038</v>
      </c>
      <c r="C137" s="95" t="s">
        <v>2</v>
      </c>
      <c r="D137" s="96">
        <v>11.54</v>
      </c>
    </row>
    <row r="138" spans="1:4" ht="15" customHeight="1" x14ac:dyDescent="0.2">
      <c r="A138" s="94" t="s">
        <v>8039</v>
      </c>
      <c r="B138" s="95" t="s">
        <v>8040</v>
      </c>
      <c r="C138" s="95" t="s">
        <v>2</v>
      </c>
      <c r="D138" s="96">
        <v>9.6199999999999992</v>
      </c>
    </row>
    <row r="139" spans="1:4" ht="15" customHeight="1" x14ac:dyDescent="0.2">
      <c r="A139" s="94" t="s">
        <v>8041</v>
      </c>
      <c r="B139" s="95" t="s">
        <v>8042</v>
      </c>
      <c r="C139" s="95" t="s">
        <v>2</v>
      </c>
      <c r="D139" s="96">
        <v>11.54</v>
      </c>
    </row>
    <row r="140" spans="1:4" ht="15" customHeight="1" x14ac:dyDescent="0.2">
      <c r="A140" s="87" t="s">
        <v>8043</v>
      </c>
      <c r="B140" s="88" t="s">
        <v>8044</v>
      </c>
      <c r="C140" s="89"/>
      <c r="D140" s="89"/>
    </row>
    <row r="141" spans="1:4" ht="15" customHeight="1" x14ac:dyDescent="0.2">
      <c r="A141" s="94" t="s">
        <v>8045</v>
      </c>
      <c r="B141" s="95" t="s">
        <v>8046</v>
      </c>
      <c r="C141" s="95" t="s">
        <v>3</v>
      </c>
      <c r="D141" s="96">
        <v>5.77</v>
      </c>
    </row>
    <row r="142" spans="1:4" ht="15" customHeight="1" x14ac:dyDescent="0.2">
      <c r="A142" s="94" t="s">
        <v>8047</v>
      </c>
      <c r="B142" s="95" t="s">
        <v>8048</v>
      </c>
      <c r="C142" s="95" t="s">
        <v>3</v>
      </c>
      <c r="D142" s="96">
        <v>3.85</v>
      </c>
    </row>
    <row r="143" spans="1:4" ht="15" customHeight="1" x14ac:dyDescent="0.2">
      <c r="A143" s="94" t="s">
        <v>8049</v>
      </c>
      <c r="B143" s="95" t="s">
        <v>8050</v>
      </c>
      <c r="C143" s="95" t="s">
        <v>3</v>
      </c>
      <c r="D143" s="96">
        <v>3.85</v>
      </c>
    </row>
    <row r="144" spans="1:4" ht="15" customHeight="1" x14ac:dyDescent="0.2">
      <c r="A144" s="87" t="s">
        <v>8051</v>
      </c>
      <c r="B144" s="88" t="s">
        <v>8052</v>
      </c>
      <c r="C144" s="89"/>
      <c r="D144" s="89"/>
    </row>
    <row r="145" spans="1:4" ht="15" customHeight="1" x14ac:dyDescent="0.2">
      <c r="A145" s="94" t="s">
        <v>8053</v>
      </c>
      <c r="B145" s="95" t="s">
        <v>8054</v>
      </c>
      <c r="C145" s="95" t="s">
        <v>2</v>
      </c>
      <c r="D145" s="96">
        <v>6.49</v>
      </c>
    </row>
    <row r="146" spans="1:4" ht="15" customHeight="1" x14ac:dyDescent="0.2">
      <c r="A146" s="94" t="s">
        <v>8055</v>
      </c>
      <c r="B146" s="95" t="s">
        <v>8056</v>
      </c>
      <c r="C146" s="95" t="s">
        <v>2</v>
      </c>
      <c r="D146" s="96">
        <v>3.25</v>
      </c>
    </row>
    <row r="147" spans="1:4" ht="15" customHeight="1" x14ac:dyDescent="0.2">
      <c r="A147" s="94" t="s">
        <v>8057</v>
      </c>
      <c r="B147" s="95" t="s">
        <v>8058</v>
      </c>
      <c r="C147" s="95" t="s">
        <v>2</v>
      </c>
      <c r="D147" s="96">
        <v>6.49</v>
      </c>
    </row>
    <row r="148" spans="1:4" ht="15" customHeight="1" x14ac:dyDescent="0.2">
      <c r="A148" s="94" t="s">
        <v>8059</v>
      </c>
      <c r="B148" s="95" t="s">
        <v>8060</v>
      </c>
      <c r="C148" s="95" t="s">
        <v>2</v>
      </c>
      <c r="D148" s="96">
        <v>9.14</v>
      </c>
    </row>
    <row r="149" spans="1:4" ht="15" customHeight="1" x14ac:dyDescent="0.2">
      <c r="A149" s="87" t="s">
        <v>8061</v>
      </c>
      <c r="B149" s="88" t="s">
        <v>8062</v>
      </c>
      <c r="C149" s="89"/>
      <c r="D149" s="89"/>
    </row>
    <row r="150" spans="1:4" ht="15" customHeight="1" x14ac:dyDescent="0.2">
      <c r="A150" s="94" t="s">
        <v>8063</v>
      </c>
      <c r="B150" s="95" t="s">
        <v>8064</v>
      </c>
      <c r="C150" s="95" t="s">
        <v>2</v>
      </c>
      <c r="D150" s="96">
        <v>16.36</v>
      </c>
    </row>
    <row r="151" spans="1:4" ht="15" customHeight="1" x14ac:dyDescent="0.2">
      <c r="A151" s="94" t="s">
        <v>8065</v>
      </c>
      <c r="B151" s="95" t="s">
        <v>8066</v>
      </c>
      <c r="C151" s="95" t="s">
        <v>2</v>
      </c>
      <c r="D151" s="96">
        <v>8.18</v>
      </c>
    </row>
    <row r="152" spans="1:4" ht="15" customHeight="1" x14ac:dyDescent="0.2">
      <c r="A152" s="94" t="s">
        <v>8067</v>
      </c>
      <c r="B152" s="95" t="s">
        <v>8068</v>
      </c>
      <c r="C152" s="95" t="s">
        <v>2</v>
      </c>
      <c r="D152" s="96">
        <v>12.27</v>
      </c>
    </row>
    <row r="153" spans="1:4" ht="15" customHeight="1" x14ac:dyDescent="0.2">
      <c r="A153" s="87" t="s">
        <v>8069</v>
      </c>
      <c r="B153" s="88" t="s">
        <v>8070</v>
      </c>
      <c r="C153" s="89"/>
      <c r="D153" s="89"/>
    </row>
    <row r="154" spans="1:4" ht="15" customHeight="1" x14ac:dyDescent="0.2">
      <c r="A154" s="94" t="s">
        <v>8071</v>
      </c>
      <c r="B154" s="95" t="s">
        <v>8072</v>
      </c>
      <c r="C154" s="95" t="s">
        <v>2</v>
      </c>
      <c r="D154" s="96">
        <v>11.55</v>
      </c>
    </row>
    <row r="155" spans="1:4" ht="15" customHeight="1" x14ac:dyDescent="0.2">
      <c r="A155" s="94" t="s">
        <v>8073</v>
      </c>
      <c r="B155" s="95" t="s">
        <v>8074</v>
      </c>
      <c r="C155" s="95" t="s">
        <v>2</v>
      </c>
      <c r="D155" s="96">
        <v>5.77</v>
      </c>
    </row>
    <row r="156" spans="1:4" ht="15" customHeight="1" x14ac:dyDescent="0.2">
      <c r="A156" s="94" t="s">
        <v>8075</v>
      </c>
      <c r="B156" s="95" t="s">
        <v>8076</v>
      </c>
      <c r="C156" s="95" t="s">
        <v>12798</v>
      </c>
      <c r="D156" s="96">
        <v>9.86</v>
      </c>
    </row>
    <row r="157" spans="1:4" ht="15" customHeight="1" x14ac:dyDescent="0.2">
      <c r="A157" s="94" t="s">
        <v>8077</v>
      </c>
      <c r="B157" s="95" t="s">
        <v>8078</v>
      </c>
      <c r="C157" s="95" t="s">
        <v>12798</v>
      </c>
      <c r="D157" s="96">
        <v>6.98</v>
      </c>
    </row>
    <row r="158" spans="1:4" ht="15" customHeight="1" x14ac:dyDescent="0.2">
      <c r="A158" s="94" t="s">
        <v>8079</v>
      </c>
      <c r="B158" s="95" t="s">
        <v>8080</v>
      </c>
      <c r="C158" s="95" t="s">
        <v>4049</v>
      </c>
      <c r="D158" s="96">
        <v>2.88</v>
      </c>
    </row>
    <row r="159" spans="1:4" ht="15" customHeight="1" x14ac:dyDescent="0.2">
      <c r="A159" s="87" t="s">
        <v>8081</v>
      </c>
      <c r="B159" s="88" t="s">
        <v>8082</v>
      </c>
      <c r="C159" s="89"/>
      <c r="D159" s="89"/>
    </row>
    <row r="160" spans="1:4" ht="15" customHeight="1" x14ac:dyDescent="0.2">
      <c r="A160" s="94" t="s">
        <v>8083</v>
      </c>
      <c r="B160" s="95" t="s">
        <v>8084</v>
      </c>
      <c r="C160" s="95" t="s">
        <v>2</v>
      </c>
      <c r="D160" s="96">
        <v>14.43</v>
      </c>
    </row>
    <row r="161" spans="1:4" ht="15" customHeight="1" x14ac:dyDescent="0.2">
      <c r="A161" s="87" t="s">
        <v>8085</v>
      </c>
      <c r="B161" s="88" t="s">
        <v>8086</v>
      </c>
      <c r="C161" s="89"/>
      <c r="D161" s="89"/>
    </row>
    <row r="162" spans="1:4" ht="15" customHeight="1" x14ac:dyDescent="0.2">
      <c r="A162" s="94" t="s">
        <v>8087</v>
      </c>
      <c r="B162" s="95" t="s">
        <v>8088</v>
      </c>
      <c r="C162" s="95" t="s">
        <v>2</v>
      </c>
      <c r="D162" s="96">
        <v>2.67</v>
      </c>
    </row>
    <row r="163" spans="1:4" ht="15" customHeight="1" x14ac:dyDescent="0.2">
      <c r="A163" s="94" t="s">
        <v>8089</v>
      </c>
      <c r="B163" s="95" t="s">
        <v>8090</v>
      </c>
      <c r="C163" s="95" t="s">
        <v>2</v>
      </c>
      <c r="D163" s="96">
        <v>17.32</v>
      </c>
    </row>
    <row r="164" spans="1:4" ht="15" customHeight="1" x14ac:dyDescent="0.2">
      <c r="A164" s="94" t="s">
        <v>8091</v>
      </c>
      <c r="B164" s="95" t="s">
        <v>8092</v>
      </c>
      <c r="C164" s="95" t="s">
        <v>2</v>
      </c>
      <c r="D164" s="96">
        <v>19.25</v>
      </c>
    </row>
    <row r="165" spans="1:4" ht="15" customHeight="1" x14ac:dyDescent="0.2">
      <c r="A165" s="94" t="s">
        <v>8093</v>
      </c>
      <c r="B165" s="95" t="s">
        <v>8094</v>
      </c>
      <c r="C165" s="95" t="s">
        <v>2</v>
      </c>
      <c r="D165" s="96">
        <v>5.77</v>
      </c>
    </row>
    <row r="166" spans="1:4" ht="15" customHeight="1" x14ac:dyDescent="0.2">
      <c r="A166" s="94" t="s">
        <v>8095</v>
      </c>
      <c r="B166" s="95" t="s">
        <v>8096</v>
      </c>
      <c r="C166" s="95" t="s">
        <v>2</v>
      </c>
      <c r="D166" s="96">
        <v>40.89</v>
      </c>
    </row>
    <row r="167" spans="1:4" ht="15" customHeight="1" x14ac:dyDescent="0.2">
      <c r="A167" s="87" t="s">
        <v>8097</v>
      </c>
      <c r="B167" s="88" t="s">
        <v>8098</v>
      </c>
      <c r="C167" s="89"/>
      <c r="D167" s="89"/>
    </row>
    <row r="168" spans="1:4" ht="15" customHeight="1" x14ac:dyDescent="0.2">
      <c r="A168" s="94" t="s">
        <v>8099</v>
      </c>
      <c r="B168" s="95" t="s">
        <v>8100</v>
      </c>
      <c r="C168" s="95" t="s">
        <v>2</v>
      </c>
      <c r="D168" s="96">
        <v>2.67</v>
      </c>
    </row>
    <row r="169" spans="1:4" ht="15" customHeight="1" x14ac:dyDescent="0.2">
      <c r="A169" s="94" t="s">
        <v>8101</v>
      </c>
      <c r="B169" s="95" t="s">
        <v>8102</v>
      </c>
      <c r="C169" s="95" t="s">
        <v>2</v>
      </c>
      <c r="D169" s="96">
        <v>13.47</v>
      </c>
    </row>
    <row r="170" spans="1:4" ht="15" customHeight="1" x14ac:dyDescent="0.2">
      <c r="A170" s="94" t="s">
        <v>8103</v>
      </c>
      <c r="B170" s="95" t="s">
        <v>8092</v>
      </c>
      <c r="C170" s="95" t="s">
        <v>2</v>
      </c>
      <c r="D170" s="96">
        <v>25.02</v>
      </c>
    </row>
    <row r="171" spans="1:4" ht="15" customHeight="1" x14ac:dyDescent="0.2">
      <c r="A171" s="94" t="s">
        <v>8104</v>
      </c>
      <c r="B171" s="95" t="s">
        <v>8105</v>
      </c>
      <c r="C171" s="95" t="s">
        <v>2</v>
      </c>
      <c r="D171" s="96">
        <v>6.74</v>
      </c>
    </row>
    <row r="172" spans="1:4" ht="15" customHeight="1" x14ac:dyDescent="0.2">
      <c r="A172" s="94" t="s">
        <v>8106</v>
      </c>
      <c r="B172" s="95" t="s">
        <v>8107</v>
      </c>
      <c r="C172" s="95" t="s">
        <v>2</v>
      </c>
      <c r="D172" s="96">
        <v>15.88</v>
      </c>
    </row>
    <row r="173" spans="1:4" ht="15" customHeight="1" x14ac:dyDescent="0.2">
      <c r="A173" s="94" t="s">
        <v>8108</v>
      </c>
      <c r="B173" s="95" t="s">
        <v>8109</v>
      </c>
      <c r="C173" s="95" t="s">
        <v>2</v>
      </c>
      <c r="D173" s="96">
        <v>26.46</v>
      </c>
    </row>
    <row r="174" spans="1:4" ht="15" customHeight="1" x14ac:dyDescent="0.2">
      <c r="A174" s="87" t="s">
        <v>8110</v>
      </c>
      <c r="B174" s="88" t="s">
        <v>8111</v>
      </c>
      <c r="C174" s="89"/>
      <c r="D174" s="89"/>
    </row>
    <row r="175" spans="1:4" ht="15" customHeight="1" x14ac:dyDescent="0.2">
      <c r="A175" s="94" t="s">
        <v>8112</v>
      </c>
      <c r="B175" s="95" t="s">
        <v>8113</v>
      </c>
      <c r="C175" s="95" t="s">
        <v>2</v>
      </c>
      <c r="D175" s="96">
        <v>23.1</v>
      </c>
    </row>
    <row r="176" spans="1:4" ht="15" customHeight="1" x14ac:dyDescent="0.2">
      <c r="A176" s="94" t="s">
        <v>8114</v>
      </c>
      <c r="B176" s="95" t="s">
        <v>8115</v>
      </c>
      <c r="C176" s="95" t="s">
        <v>2</v>
      </c>
      <c r="D176" s="96">
        <v>14</v>
      </c>
    </row>
    <row r="177" spans="1:4" ht="15" customHeight="1" x14ac:dyDescent="0.2">
      <c r="A177" s="94" t="s">
        <v>8116</v>
      </c>
      <c r="B177" s="95" t="s">
        <v>8117</v>
      </c>
      <c r="C177" s="95" t="s">
        <v>2</v>
      </c>
      <c r="D177" s="96">
        <v>5.41</v>
      </c>
    </row>
    <row r="178" spans="1:4" ht="15" customHeight="1" x14ac:dyDescent="0.2">
      <c r="A178" s="94" t="s">
        <v>8118</v>
      </c>
      <c r="B178" s="95" t="s">
        <v>8119</v>
      </c>
      <c r="C178" s="95" t="s">
        <v>2</v>
      </c>
      <c r="D178" s="96">
        <v>6.56</v>
      </c>
    </row>
    <row r="179" spans="1:4" ht="15" customHeight="1" x14ac:dyDescent="0.2">
      <c r="A179" s="94" t="s">
        <v>8120</v>
      </c>
      <c r="B179" s="95" t="s">
        <v>8121</v>
      </c>
      <c r="C179" s="95" t="s">
        <v>2</v>
      </c>
      <c r="D179" s="96">
        <v>6.74</v>
      </c>
    </row>
    <row r="180" spans="1:4" ht="15" customHeight="1" x14ac:dyDescent="0.2">
      <c r="A180" s="94" t="s">
        <v>8122</v>
      </c>
      <c r="B180" s="95" t="s">
        <v>8123</v>
      </c>
      <c r="C180" s="95" t="s">
        <v>2</v>
      </c>
      <c r="D180" s="96">
        <v>14</v>
      </c>
    </row>
    <row r="181" spans="1:4" ht="15" customHeight="1" x14ac:dyDescent="0.2">
      <c r="A181" s="87" t="s">
        <v>8124</v>
      </c>
      <c r="B181" s="88" t="s">
        <v>8125</v>
      </c>
      <c r="C181" s="89"/>
      <c r="D181" s="89"/>
    </row>
    <row r="182" spans="1:4" ht="15" customHeight="1" x14ac:dyDescent="0.2">
      <c r="A182" s="94" t="s">
        <v>8126</v>
      </c>
      <c r="B182" s="95" t="s">
        <v>8127</v>
      </c>
      <c r="C182" s="95" t="s">
        <v>3</v>
      </c>
      <c r="D182" s="96">
        <v>2.13</v>
      </c>
    </row>
    <row r="183" spans="1:4" ht="15" customHeight="1" x14ac:dyDescent="0.2">
      <c r="A183" s="87" t="s">
        <v>8128</v>
      </c>
      <c r="B183" s="88" t="s">
        <v>8129</v>
      </c>
      <c r="C183" s="89"/>
      <c r="D183" s="89"/>
    </row>
    <row r="184" spans="1:4" ht="15" customHeight="1" x14ac:dyDescent="0.2">
      <c r="A184" s="94" t="s">
        <v>8130</v>
      </c>
      <c r="B184" s="95" t="s">
        <v>8131</v>
      </c>
      <c r="C184" s="95" t="s">
        <v>38</v>
      </c>
      <c r="D184" s="96">
        <v>238.16</v>
      </c>
    </row>
    <row r="185" spans="1:4" ht="15" customHeight="1" x14ac:dyDescent="0.2">
      <c r="A185" s="94" t="s">
        <v>8132</v>
      </c>
      <c r="B185" s="95" t="s">
        <v>8133</v>
      </c>
      <c r="C185" s="95" t="s">
        <v>38</v>
      </c>
      <c r="D185" s="96">
        <v>327.17</v>
      </c>
    </row>
    <row r="186" spans="1:4" ht="15" customHeight="1" x14ac:dyDescent="0.2">
      <c r="A186" s="94" t="s">
        <v>8134</v>
      </c>
      <c r="B186" s="95" t="s">
        <v>8135</v>
      </c>
      <c r="C186" s="95" t="s">
        <v>38</v>
      </c>
      <c r="D186" s="96">
        <v>86.01</v>
      </c>
    </row>
    <row r="187" spans="1:4" ht="15" customHeight="1" x14ac:dyDescent="0.2">
      <c r="A187" s="94" t="s">
        <v>8136</v>
      </c>
      <c r="B187" s="95" t="s">
        <v>8137</v>
      </c>
      <c r="C187" s="95" t="s">
        <v>38</v>
      </c>
      <c r="D187" s="96">
        <v>135.61000000000001</v>
      </c>
    </row>
    <row r="188" spans="1:4" ht="15" customHeight="1" x14ac:dyDescent="0.2">
      <c r="A188" s="87" t="s">
        <v>8138</v>
      </c>
      <c r="B188" s="88" t="s">
        <v>8139</v>
      </c>
      <c r="C188" s="89"/>
      <c r="D188" s="89"/>
    </row>
    <row r="189" spans="1:4" ht="15" customHeight="1" x14ac:dyDescent="0.2">
      <c r="A189" s="94" t="s">
        <v>8140</v>
      </c>
      <c r="B189" s="95" t="s">
        <v>8141</v>
      </c>
      <c r="C189" s="95" t="s">
        <v>38</v>
      </c>
      <c r="D189" s="96">
        <v>108.25</v>
      </c>
    </row>
    <row r="190" spans="1:4" ht="15" customHeight="1" x14ac:dyDescent="0.2">
      <c r="A190" s="87" t="s">
        <v>8142</v>
      </c>
      <c r="B190" s="88" t="s">
        <v>8143</v>
      </c>
      <c r="C190" s="89"/>
      <c r="D190" s="89"/>
    </row>
    <row r="191" spans="1:4" ht="15" customHeight="1" x14ac:dyDescent="0.2">
      <c r="A191" s="94" t="s">
        <v>8144</v>
      </c>
      <c r="B191" s="95" t="s">
        <v>8145</v>
      </c>
      <c r="C191" s="95" t="s">
        <v>3</v>
      </c>
      <c r="D191" s="96">
        <v>8.42</v>
      </c>
    </row>
    <row r="192" spans="1:4" ht="15" customHeight="1" x14ac:dyDescent="0.2">
      <c r="A192" s="94" t="s">
        <v>8146</v>
      </c>
      <c r="B192" s="95" t="s">
        <v>8147</v>
      </c>
      <c r="C192" s="95" t="s">
        <v>3</v>
      </c>
      <c r="D192" s="96">
        <v>25.26</v>
      </c>
    </row>
    <row r="193" spans="1:4" ht="15" customHeight="1" x14ac:dyDescent="0.2">
      <c r="A193" s="87" t="s">
        <v>8148</v>
      </c>
      <c r="B193" s="88" t="s">
        <v>8149</v>
      </c>
      <c r="C193" s="89"/>
      <c r="D193" s="89"/>
    </row>
    <row r="194" spans="1:4" ht="15" customHeight="1" x14ac:dyDescent="0.2">
      <c r="A194" s="94" t="s">
        <v>8150</v>
      </c>
      <c r="B194" s="95" t="s">
        <v>8151</v>
      </c>
      <c r="C194" s="95" t="s">
        <v>2</v>
      </c>
      <c r="D194" s="96">
        <v>7.55</v>
      </c>
    </row>
    <row r="195" spans="1:4" ht="15" customHeight="1" x14ac:dyDescent="0.2">
      <c r="A195" s="94" t="s">
        <v>8152</v>
      </c>
      <c r="B195" s="95" t="s">
        <v>8153</v>
      </c>
      <c r="C195" s="95" t="s">
        <v>38</v>
      </c>
      <c r="D195" s="96">
        <v>19.88</v>
      </c>
    </row>
    <row r="196" spans="1:4" ht="15" customHeight="1" x14ac:dyDescent="0.2">
      <c r="A196" s="87" t="s">
        <v>8154</v>
      </c>
      <c r="B196" s="88" t="s">
        <v>8155</v>
      </c>
      <c r="C196" s="89"/>
      <c r="D196" s="89"/>
    </row>
    <row r="197" spans="1:4" ht="15" customHeight="1" x14ac:dyDescent="0.2">
      <c r="A197" s="94" t="s">
        <v>8156</v>
      </c>
      <c r="B197" s="95" t="s">
        <v>29682</v>
      </c>
      <c r="C197" s="95" t="s">
        <v>2</v>
      </c>
      <c r="D197" s="96">
        <v>40.89</v>
      </c>
    </row>
    <row r="198" spans="1:4" ht="15" customHeight="1" x14ac:dyDescent="0.2">
      <c r="A198" s="94" t="s">
        <v>8157</v>
      </c>
      <c r="B198" s="95" t="s">
        <v>8158</v>
      </c>
      <c r="C198" s="95" t="s">
        <v>2</v>
      </c>
      <c r="D198" s="96">
        <v>14.91</v>
      </c>
    </row>
    <row r="199" spans="1:4" ht="15" customHeight="1" x14ac:dyDescent="0.2">
      <c r="A199" s="94" t="s">
        <v>8159</v>
      </c>
      <c r="B199" s="95" t="s">
        <v>13482</v>
      </c>
      <c r="C199" s="95" t="s">
        <v>2</v>
      </c>
      <c r="D199" s="96">
        <v>7.57</v>
      </c>
    </row>
    <row r="200" spans="1:4" ht="15" customHeight="1" x14ac:dyDescent="0.2">
      <c r="A200" s="94" t="s">
        <v>8160</v>
      </c>
      <c r="B200" s="95" t="s">
        <v>8161</v>
      </c>
      <c r="C200" s="95" t="s">
        <v>2</v>
      </c>
      <c r="D200" s="96">
        <v>1.02</v>
      </c>
    </row>
    <row r="201" spans="1:4" ht="15" customHeight="1" x14ac:dyDescent="0.2">
      <c r="A201" s="87" t="s">
        <v>8162</v>
      </c>
      <c r="B201" s="88" t="s">
        <v>8163</v>
      </c>
      <c r="C201" s="89"/>
      <c r="D201" s="89"/>
    </row>
    <row r="202" spans="1:4" ht="15" customHeight="1" x14ac:dyDescent="0.2">
      <c r="A202" s="94" t="s">
        <v>8164</v>
      </c>
      <c r="B202" s="95" t="s">
        <v>8165</v>
      </c>
      <c r="C202" s="95" t="s">
        <v>2</v>
      </c>
      <c r="D202" s="96">
        <v>19.25</v>
      </c>
    </row>
    <row r="203" spans="1:4" ht="15" customHeight="1" x14ac:dyDescent="0.2">
      <c r="A203" s="87" t="s">
        <v>8166</v>
      </c>
      <c r="B203" s="88" t="s">
        <v>8167</v>
      </c>
      <c r="C203" s="89"/>
      <c r="D203" s="89"/>
    </row>
    <row r="204" spans="1:4" ht="15" customHeight="1" x14ac:dyDescent="0.2">
      <c r="A204" s="94" t="s">
        <v>8168</v>
      </c>
      <c r="B204" s="95" t="s">
        <v>8169</v>
      </c>
      <c r="C204" s="95" t="s">
        <v>12798</v>
      </c>
      <c r="D204" s="96">
        <v>61.34</v>
      </c>
    </row>
    <row r="205" spans="1:4" ht="15" customHeight="1" x14ac:dyDescent="0.2">
      <c r="A205" s="94" t="s">
        <v>8170</v>
      </c>
      <c r="B205" s="95" t="s">
        <v>8171</v>
      </c>
      <c r="C205" s="95" t="s">
        <v>12798</v>
      </c>
      <c r="D205" s="96">
        <v>12.39</v>
      </c>
    </row>
    <row r="206" spans="1:4" ht="15" customHeight="1" x14ac:dyDescent="0.2">
      <c r="A206" s="94" t="s">
        <v>8172</v>
      </c>
      <c r="B206" s="95" t="s">
        <v>8173</v>
      </c>
      <c r="C206" s="95" t="s">
        <v>12798</v>
      </c>
      <c r="D206" s="96">
        <v>13.23</v>
      </c>
    </row>
    <row r="207" spans="1:4" ht="15" customHeight="1" x14ac:dyDescent="0.2">
      <c r="A207" s="94" t="s">
        <v>8174</v>
      </c>
      <c r="B207" s="95" t="s">
        <v>8175</v>
      </c>
      <c r="C207" s="95" t="s">
        <v>12798</v>
      </c>
      <c r="D207" s="96">
        <v>13.23</v>
      </c>
    </row>
    <row r="208" spans="1:4" ht="15" customHeight="1" x14ac:dyDescent="0.2">
      <c r="A208" s="94" t="s">
        <v>8176</v>
      </c>
      <c r="B208" s="95" t="s">
        <v>8177</v>
      </c>
      <c r="C208" s="95" t="s">
        <v>12798</v>
      </c>
      <c r="D208" s="96">
        <v>3.24</v>
      </c>
    </row>
    <row r="209" spans="1:4" ht="15" customHeight="1" x14ac:dyDescent="0.2">
      <c r="A209" s="94" t="s">
        <v>8178</v>
      </c>
      <c r="B209" s="95" t="s">
        <v>8179</v>
      </c>
      <c r="C209" s="95" t="s">
        <v>12798</v>
      </c>
      <c r="D209" s="96">
        <v>0.84</v>
      </c>
    </row>
    <row r="210" spans="1:4" ht="15" customHeight="1" x14ac:dyDescent="0.2">
      <c r="A210" s="94" t="s">
        <v>8180</v>
      </c>
      <c r="B210" s="95" t="s">
        <v>8181</v>
      </c>
      <c r="C210" s="95" t="s">
        <v>12798</v>
      </c>
      <c r="D210" s="96">
        <v>81.78</v>
      </c>
    </row>
    <row r="211" spans="1:4" ht="15" customHeight="1" x14ac:dyDescent="0.2">
      <c r="A211" s="94" t="s">
        <v>8182</v>
      </c>
      <c r="B211" s="95" t="s">
        <v>8183</v>
      </c>
      <c r="C211" s="95" t="s">
        <v>12798</v>
      </c>
      <c r="D211" s="96">
        <v>61.34</v>
      </c>
    </row>
    <row r="212" spans="1:4" ht="15" customHeight="1" x14ac:dyDescent="0.2">
      <c r="A212" s="94" t="s">
        <v>8184</v>
      </c>
      <c r="B212" s="95" t="s">
        <v>8185</v>
      </c>
      <c r="C212" s="95" t="s">
        <v>12798</v>
      </c>
      <c r="D212" s="96">
        <v>6.98</v>
      </c>
    </row>
    <row r="213" spans="1:4" ht="15" customHeight="1" x14ac:dyDescent="0.2">
      <c r="A213" s="87" t="s">
        <v>8186</v>
      </c>
      <c r="B213" s="88" t="s">
        <v>8187</v>
      </c>
      <c r="C213" s="89"/>
      <c r="D213" s="89"/>
    </row>
    <row r="214" spans="1:4" ht="15" customHeight="1" x14ac:dyDescent="0.2">
      <c r="A214" s="94" t="s">
        <v>8188</v>
      </c>
      <c r="B214" s="95" t="s">
        <v>8189</v>
      </c>
      <c r="C214" s="95" t="s">
        <v>2</v>
      </c>
      <c r="D214" s="96">
        <v>40.89</v>
      </c>
    </row>
    <row r="215" spans="1:4" ht="15" customHeight="1" x14ac:dyDescent="0.2">
      <c r="A215" s="87" t="s">
        <v>8190</v>
      </c>
      <c r="B215" s="88" t="s">
        <v>8191</v>
      </c>
      <c r="C215" s="89"/>
      <c r="D215" s="89"/>
    </row>
    <row r="216" spans="1:4" ht="15" customHeight="1" x14ac:dyDescent="0.2">
      <c r="A216" s="94" t="s">
        <v>8192</v>
      </c>
      <c r="B216" s="95" t="s">
        <v>8193</v>
      </c>
      <c r="C216" s="95" t="s">
        <v>3</v>
      </c>
      <c r="D216" s="96">
        <v>10.38</v>
      </c>
    </row>
    <row r="217" spans="1:4" ht="15" customHeight="1" x14ac:dyDescent="0.2">
      <c r="A217" s="94" t="s">
        <v>8194</v>
      </c>
      <c r="B217" s="95" t="s">
        <v>8195</v>
      </c>
      <c r="C217" s="95" t="s">
        <v>2</v>
      </c>
      <c r="D217" s="96">
        <v>14.43</v>
      </c>
    </row>
    <row r="218" spans="1:4" ht="15" customHeight="1" x14ac:dyDescent="0.2">
      <c r="A218" s="87" t="s">
        <v>8196</v>
      </c>
      <c r="B218" s="88" t="s">
        <v>8197</v>
      </c>
      <c r="C218" s="89"/>
      <c r="D218" s="89"/>
    </row>
    <row r="219" spans="1:4" ht="15" customHeight="1" x14ac:dyDescent="0.2">
      <c r="A219" s="94" t="s">
        <v>8198</v>
      </c>
      <c r="B219" s="95" t="s">
        <v>8199</v>
      </c>
      <c r="C219" s="95" t="s">
        <v>38</v>
      </c>
      <c r="D219" s="96">
        <v>25.26</v>
      </c>
    </row>
    <row r="220" spans="1:4" ht="15" customHeight="1" x14ac:dyDescent="0.2">
      <c r="A220" s="94" t="s">
        <v>8200</v>
      </c>
      <c r="B220" s="95" t="s">
        <v>8201</v>
      </c>
      <c r="C220" s="95" t="s">
        <v>38</v>
      </c>
      <c r="D220" s="96">
        <v>33.68</v>
      </c>
    </row>
    <row r="221" spans="1:4" ht="15" customHeight="1" x14ac:dyDescent="0.2">
      <c r="A221" s="87" t="s">
        <v>8202</v>
      </c>
      <c r="B221" s="88" t="s">
        <v>8203</v>
      </c>
      <c r="C221" s="89"/>
      <c r="D221" s="89"/>
    </row>
    <row r="222" spans="1:4" ht="15" customHeight="1" x14ac:dyDescent="0.2">
      <c r="A222" s="94" t="s">
        <v>8204</v>
      </c>
      <c r="B222" s="95" t="s">
        <v>8205</v>
      </c>
      <c r="C222" s="95" t="s">
        <v>38</v>
      </c>
      <c r="D222" s="96">
        <v>23.09</v>
      </c>
    </row>
    <row r="223" spans="1:4" ht="15" customHeight="1" x14ac:dyDescent="0.2">
      <c r="A223" s="94" t="s">
        <v>8206</v>
      </c>
      <c r="B223" s="95" t="s">
        <v>8207</v>
      </c>
      <c r="C223" s="95" t="s">
        <v>38</v>
      </c>
      <c r="D223" s="96">
        <v>3.05</v>
      </c>
    </row>
    <row r="224" spans="1:4" ht="15" customHeight="1" x14ac:dyDescent="0.2">
      <c r="A224" s="87" t="s">
        <v>8208</v>
      </c>
      <c r="B224" s="88" t="s">
        <v>8209</v>
      </c>
      <c r="C224" s="89"/>
      <c r="D224" s="89"/>
    </row>
    <row r="225" spans="1:4" ht="15" customHeight="1" x14ac:dyDescent="0.2">
      <c r="A225" s="94" t="s">
        <v>8210</v>
      </c>
      <c r="B225" s="95" t="s">
        <v>8211</v>
      </c>
      <c r="C225" s="95" t="s">
        <v>38</v>
      </c>
      <c r="D225" s="96">
        <v>4.07</v>
      </c>
    </row>
    <row r="226" spans="1:4" ht="15" customHeight="1" x14ac:dyDescent="0.2">
      <c r="A226" s="94" t="s">
        <v>8212</v>
      </c>
      <c r="B226" s="95" t="s">
        <v>8213</v>
      </c>
      <c r="C226" s="95" t="s">
        <v>38</v>
      </c>
      <c r="D226" s="96">
        <v>7.75</v>
      </c>
    </row>
    <row r="227" spans="1:4" ht="15" customHeight="1" x14ac:dyDescent="0.2">
      <c r="A227" s="94" t="s">
        <v>8214</v>
      </c>
      <c r="B227" s="95" t="s">
        <v>8215</v>
      </c>
      <c r="C227" s="95" t="s">
        <v>8216</v>
      </c>
      <c r="D227" s="96">
        <v>3.49</v>
      </c>
    </row>
    <row r="228" spans="1:4" ht="15" customHeight="1" x14ac:dyDescent="0.2">
      <c r="A228" s="94" t="s">
        <v>8217</v>
      </c>
      <c r="B228" s="95" t="s">
        <v>8218</v>
      </c>
      <c r="C228" s="95" t="s">
        <v>8216</v>
      </c>
      <c r="D228" s="96">
        <v>2.09</v>
      </c>
    </row>
    <row r="229" spans="1:4" ht="15" customHeight="1" x14ac:dyDescent="0.2">
      <c r="A229" s="87" t="s">
        <v>8219</v>
      </c>
      <c r="B229" s="88" t="s">
        <v>8220</v>
      </c>
      <c r="C229" s="89"/>
      <c r="D229" s="89"/>
    </row>
    <row r="230" spans="1:4" ht="15" customHeight="1" x14ac:dyDescent="0.2">
      <c r="A230" s="94" t="s">
        <v>8221</v>
      </c>
      <c r="B230" s="95" t="s">
        <v>8222</v>
      </c>
      <c r="C230" s="95" t="s">
        <v>8223</v>
      </c>
      <c r="D230" s="96">
        <v>330</v>
      </c>
    </row>
    <row r="231" spans="1:4" ht="15" customHeight="1" x14ac:dyDescent="0.2">
      <c r="A231" s="87" t="s">
        <v>8224</v>
      </c>
      <c r="B231" s="88" t="s">
        <v>8225</v>
      </c>
      <c r="C231" s="89"/>
      <c r="D231" s="89"/>
    </row>
    <row r="232" spans="1:4" ht="15" customHeight="1" x14ac:dyDescent="0.2">
      <c r="A232" s="94" t="s">
        <v>8226</v>
      </c>
      <c r="B232" s="95" t="s">
        <v>8227</v>
      </c>
      <c r="C232" s="95" t="s">
        <v>2</v>
      </c>
      <c r="D232" s="96">
        <v>2.81</v>
      </c>
    </row>
    <row r="233" spans="1:4" ht="15" customHeight="1" x14ac:dyDescent="0.2">
      <c r="A233" s="93">
        <v>3</v>
      </c>
      <c r="B233" s="85" t="s">
        <v>8230</v>
      </c>
      <c r="C233" s="86"/>
      <c r="D233" s="86"/>
    </row>
    <row r="234" spans="1:4" ht="15" customHeight="1" x14ac:dyDescent="0.2">
      <c r="A234" s="87" t="s">
        <v>8231</v>
      </c>
      <c r="B234" s="88" t="s">
        <v>8232</v>
      </c>
      <c r="C234" s="89"/>
      <c r="D234" s="89"/>
    </row>
    <row r="235" spans="1:4" ht="15" customHeight="1" x14ac:dyDescent="0.2">
      <c r="A235" s="94" t="s">
        <v>8233</v>
      </c>
      <c r="B235" s="95" t="s">
        <v>8234</v>
      </c>
      <c r="C235" s="95" t="s">
        <v>2</v>
      </c>
      <c r="D235" s="96">
        <v>2.42</v>
      </c>
    </row>
    <row r="236" spans="1:4" ht="15" customHeight="1" x14ac:dyDescent="0.2">
      <c r="A236" s="94" t="s">
        <v>8235</v>
      </c>
      <c r="B236" s="95" t="s">
        <v>8236</v>
      </c>
      <c r="C236" s="95" t="s">
        <v>2</v>
      </c>
      <c r="D236" s="96">
        <v>0.44</v>
      </c>
    </row>
    <row r="237" spans="1:4" ht="15" customHeight="1" x14ac:dyDescent="0.2">
      <c r="A237" s="94" t="s">
        <v>8237</v>
      </c>
      <c r="B237" s="95" t="s">
        <v>8238</v>
      </c>
      <c r="C237" s="95" t="s">
        <v>2</v>
      </c>
      <c r="D237" s="96">
        <v>1.68</v>
      </c>
    </row>
    <row r="238" spans="1:4" ht="15" customHeight="1" x14ac:dyDescent="0.2">
      <c r="A238" s="94" t="s">
        <v>29683</v>
      </c>
      <c r="B238" s="308" t="s">
        <v>29684</v>
      </c>
      <c r="C238" s="95" t="s">
        <v>2</v>
      </c>
      <c r="D238" s="96">
        <v>0.5</v>
      </c>
    </row>
    <row r="239" spans="1:4" ht="15" customHeight="1" x14ac:dyDescent="0.25">
      <c r="A239"/>
      <c r="B239" s="308"/>
      <c r="C239"/>
      <c r="D239"/>
    </row>
    <row r="240" spans="1:4" ht="15" customHeight="1" x14ac:dyDescent="0.2">
      <c r="A240" s="87" t="s">
        <v>8239</v>
      </c>
      <c r="B240" s="88" t="s">
        <v>8240</v>
      </c>
      <c r="C240" s="89"/>
      <c r="D240" s="89"/>
    </row>
    <row r="241" spans="1:4" ht="15" customHeight="1" x14ac:dyDescent="0.2">
      <c r="A241" s="94" t="s">
        <v>29685</v>
      </c>
      <c r="B241" s="95" t="s">
        <v>29686</v>
      </c>
      <c r="C241" s="95" t="s">
        <v>38</v>
      </c>
      <c r="D241" s="96">
        <v>5.64</v>
      </c>
    </row>
    <row r="242" spans="1:4" ht="15" customHeight="1" x14ac:dyDescent="0.2">
      <c r="A242" s="94" t="s">
        <v>29687</v>
      </c>
      <c r="B242" s="95" t="s">
        <v>29688</v>
      </c>
      <c r="C242" s="95" t="s">
        <v>38</v>
      </c>
      <c r="D242" s="96">
        <v>4.82</v>
      </c>
    </row>
    <row r="243" spans="1:4" ht="15" customHeight="1" x14ac:dyDescent="0.2">
      <c r="A243" s="94" t="s">
        <v>29689</v>
      </c>
      <c r="B243" s="95" t="s">
        <v>29690</v>
      </c>
      <c r="C243" s="95" t="s">
        <v>38</v>
      </c>
      <c r="D243" s="96">
        <v>5.2</v>
      </c>
    </row>
    <row r="244" spans="1:4" ht="15" customHeight="1" x14ac:dyDescent="0.2">
      <c r="A244" s="87" t="s">
        <v>8241</v>
      </c>
      <c r="B244" s="88" t="s">
        <v>8242</v>
      </c>
      <c r="C244" s="89"/>
      <c r="D244" s="89"/>
    </row>
    <row r="245" spans="1:4" ht="15" customHeight="1" x14ac:dyDescent="0.2">
      <c r="A245" s="94" t="s">
        <v>29691</v>
      </c>
      <c r="B245" s="95" t="s">
        <v>29692</v>
      </c>
      <c r="C245" s="95" t="s">
        <v>38</v>
      </c>
      <c r="D245" s="96">
        <v>7.26</v>
      </c>
    </row>
    <row r="246" spans="1:4" ht="15" customHeight="1" x14ac:dyDescent="0.2">
      <c r="A246" s="94" t="s">
        <v>29693</v>
      </c>
      <c r="B246" s="95" t="s">
        <v>29694</v>
      </c>
      <c r="C246" s="95" t="s">
        <v>38</v>
      </c>
      <c r="D246" s="96">
        <v>2.02</v>
      </c>
    </row>
    <row r="247" spans="1:4" ht="15" customHeight="1" x14ac:dyDescent="0.2">
      <c r="A247" s="94" t="s">
        <v>29695</v>
      </c>
      <c r="B247" s="95" t="s">
        <v>29696</v>
      </c>
      <c r="C247" s="95" t="s">
        <v>38</v>
      </c>
      <c r="D247" s="96">
        <v>2.4</v>
      </c>
    </row>
    <row r="248" spans="1:4" ht="15" customHeight="1" x14ac:dyDescent="0.2">
      <c r="A248" s="94" t="s">
        <v>29697</v>
      </c>
      <c r="B248" s="95" t="s">
        <v>29698</v>
      </c>
      <c r="C248" s="95" t="s">
        <v>38</v>
      </c>
      <c r="D248" s="96">
        <v>2.04</v>
      </c>
    </row>
    <row r="249" spans="1:4" ht="15" customHeight="1" x14ac:dyDescent="0.2">
      <c r="A249" s="94" t="s">
        <v>29699</v>
      </c>
      <c r="B249" s="95" t="s">
        <v>29700</v>
      </c>
      <c r="C249" s="95" t="s">
        <v>38</v>
      </c>
      <c r="D249" s="96">
        <v>3.01</v>
      </c>
    </row>
    <row r="250" spans="1:4" ht="15" customHeight="1" x14ac:dyDescent="0.2">
      <c r="A250" s="94" t="s">
        <v>29701</v>
      </c>
      <c r="B250" s="95" t="s">
        <v>29702</v>
      </c>
      <c r="C250" s="95" t="s">
        <v>38</v>
      </c>
      <c r="D250" s="96">
        <v>3.47</v>
      </c>
    </row>
    <row r="251" spans="1:4" ht="15" customHeight="1" x14ac:dyDescent="0.2">
      <c r="A251" s="94" t="s">
        <v>29703</v>
      </c>
      <c r="B251" s="95" t="s">
        <v>29704</v>
      </c>
      <c r="C251" s="95" t="s">
        <v>38</v>
      </c>
      <c r="D251" s="96">
        <v>5.12</v>
      </c>
    </row>
    <row r="252" spans="1:4" ht="15" customHeight="1" x14ac:dyDescent="0.2">
      <c r="A252" s="87" t="s">
        <v>8243</v>
      </c>
      <c r="B252" s="88" t="s">
        <v>8244</v>
      </c>
      <c r="C252" s="89"/>
      <c r="D252" s="89"/>
    </row>
    <row r="253" spans="1:4" ht="15" customHeight="1" x14ac:dyDescent="0.2">
      <c r="A253" s="94" t="s">
        <v>8245</v>
      </c>
      <c r="B253" s="95" t="s">
        <v>8246</v>
      </c>
      <c r="C253" s="95" t="s">
        <v>38</v>
      </c>
      <c r="D253" s="96">
        <v>130.41999999999999</v>
      </c>
    </row>
    <row r="254" spans="1:4" ht="15" customHeight="1" x14ac:dyDescent="0.2">
      <c r="A254" s="87" t="s">
        <v>8247</v>
      </c>
      <c r="B254" s="88" t="s">
        <v>8248</v>
      </c>
      <c r="C254" s="89"/>
      <c r="D254" s="89"/>
    </row>
    <row r="255" spans="1:4" ht="15" customHeight="1" x14ac:dyDescent="0.2">
      <c r="A255" s="94" t="s">
        <v>8249</v>
      </c>
      <c r="B255" s="95" t="s">
        <v>8205</v>
      </c>
      <c r="C255" s="95" t="s">
        <v>38</v>
      </c>
      <c r="D255" s="96">
        <v>23.09</v>
      </c>
    </row>
    <row r="256" spans="1:4" ht="15" customHeight="1" x14ac:dyDescent="0.2">
      <c r="A256" s="94" t="s">
        <v>8250</v>
      </c>
      <c r="B256" s="95" t="s">
        <v>8207</v>
      </c>
      <c r="C256" s="95" t="s">
        <v>38</v>
      </c>
      <c r="D256" s="96">
        <v>2.97</v>
      </c>
    </row>
    <row r="257" spans="1:4" ht="15" customHeight="1" x14ac:dyDescent="0.2">
      <c r="A257" s="87" t="s">
        <v>8251</v>
      </c>
      <c r="B257" s="88" t="s">
        <v>8252</v>
      </c>
      <c r="C257" s="89"/>
      <c r="D257" s="89"/>
    </row>
    <row r="258" spans="1:4" ht="15" customHeight="1" x14ac:dyDescent="0.2">
      <c r="A258" s="94" t="s">
        <v>8253</v>
      </c>
      <c r="B258" s="95" t="s">
        <v>8211</v>
      </c>
      <c r="C258" s="95" t="s">
        <v>38</v>
      </c>
      <c r="D258" s="96">
        <v>4.07</v>
      </c>
    </row>
    <row r="259" spans="1:4" ht="15" customHeight="1" x14ac:dyDescent="0.2">
      <c r="A259" s="94" t="s">
        <v>8254</v>
      </c>
      <c r="B259" s="95" t="s">
        <v>8213</v>
      </c>
      <c r="C259" s="95" t="s">
        <v>38</v>
      </c>
      <c r="D259" s="96">
        <v>7.75</v>
      </c>
    </row>
    <row r="260" spans="1:4" ht="15" customHeight="1" x14ac:dyDescent="0.2">
      <c r="A260" s="94" t="s">
        <v>8255</v>
      </c>
      <c r="B260" s="95" t="s">
        <v>8215</v>
      </c>
      <c r="C260" s="95" t="s">
        <v>8216</v>
      </c>
      <c r="D260" s="96">
        <v>3.49</v>
      </c>
    </row>
    <row r="261" spans="1:4" ht="15" customHeight="1" x14ac:dyDescent="0.2">
      <c r="A261" s="94" t="s">
        <v>8256</v>
      </c>
      <c r="B261" s="95" t="s">
        <v>8218</v>
      </c>
      <c r="C261" s="95" t="s">
        <v>8216</v>
      </c>
      <c r="D261" s="96">
        <v>2.09</v>
      </c>
    </row>
    <row r="262" spans="1:4" ht="15" customHeight="1" x14ac:dyDescent="0.2">
      <c r="A262" s="87" t="s">
        <v>8257</v>
      </c>
      <c r="B262" s="88" t="s">
        <v>8258</v>
      </c>
      <c r="C262" s="89"/>
      <c r="D262" s="89"/>
    </row>
    <row r="263" spans="1:4" ht="15" customHeight="1" x14ac:dyDescent="0.2">
      <c r="A263" s="94" t="s">
        <v>8259</v>
      </c>
      <c r="B263" s="95" t="s">
        <v>8260</v>
      </c>
      <c r="C263" s="95" t="s">
        <v>38</v>
      </c>
      <c r="D263" s="96">
        <v>5.55</v>
      </c>
    </row>
    <row r="264" spans="1:4" ht="15" customHeight="1" x14ac:dyDescent="0.2">
      <c r="A264" s="94" t="s">
        <v>8261</v>
      </c>
      <c r="B264" s="95" t="s">
        <v>8262</v>
      </c>
      <c r="C264" s="95" t="s">
        <v>38</v>
      </c>
      <c r="D264" s="96">
        <v>22.84</v>
      </c>
    </row>
    <row r="265" spans="1:4" ht="15" customHeight="1" x14ac:dyDescent="0.2">
      <c r="A265" s="94" t="s">
        <v>8263</v>
      </c>
      <c r="B265" s="95" t="s">
        <v>8264</v>
      </c>
      <c r="C265" s="95" t="s">
        <v>38</v>
      </c>
      <c r="D265" s="96">
        <v>50.52</v>
      </c>
    </row>
    <row r="266" spans="1:4" ht="15" customHeight="1" x14ac:dyDescent="0.2">
      <c r="A266" s="87" t="s">
        <v>8265</v>
      </c>
      <c r="B266" s="88" t="s">
        <v>8266</v>
      </c>
      <c r="C266" s="89"/>
      <c r="D266" s="89"/>
    </row>
    <row r="267" spans="1:4" ht="15" customHeight="1" x14ac:dyDescent="0.2">
      <c r="A267" s="94" t="s">
        <v>8267</v>
      </c>
      <c r="B267" s="95" t="s">
        <v>8268</v>
      </c>
      <c r="C267" s="95" t="s">
        <v>38</v>
      </c>
      <c r="D267" s="96">
        <v>319.64999999999998</v>
      </c>
    </row>
    <row r="268" spans="1:4" ht="15" customHeight="1" x14ac:dyDescent="0.2">
      <c r="A268" s="87" t="s">
        <v>8269</v>
      </c>
      <c r="B268" s="88" t="s">
        <v>8270</v>
      </c>
      <c r="C268" s="89"/>
      <c r="D268" s="89"/>
    </row>
    <row r="269" spans="1:4" ht="15" customHeight="1" x14ac:dyDescent="0.2">
      <c r="A269" s="94" t="s">
        <v>8271</v>
      </c>
      <c r="B269" s="95" t="s">
        <v>8272</v>
      </c>
      <c r="C269" s="95" t="s">
        <v>38</v>
      </c>
      <c r="D269" s="96">
        <v>50.52</v>
      </c>
    </row>
    <row r="270" spans="1:4" ht="15" customHeight="1" x14ac:dyDescent="0.2">
      <c r="A270" s="94" t="s">
        <v>8273</v>
      </c>
      <c r="B270" s="95" t="s">
        <v>8274</v>
      </c>
      <c r="C270" s="95" t="s">
        <v>38</v>
      </c>
      <c r="D270" s="96">
        <v>67.36</v>
      </c>
    </row>
    <row r="271" spans="1:4" ht="15" customHeight="1" x14ac:dyDescent="0.2">
      <c r="A271" s="94" t="s">
        <v>8275</v>
      </c>
      <c r="B271" s="95" t="s">
        <v>8276</v>
      </c>
      <c r="C271" s="95" t="s">
        <v>38</v>
      </c>
      <c r="D271" s="96">
        <v>84.2</v>
      </c>
    </row>
    <row r="272" spans="1:4" ht="15" customHeight="1" x14ac:dyDescent="0.2">
      <c r="A272" s="87" t="s">
        <v>8277</v>
      </c>
      <c r="B272" s="88" t="s">
        <v>8278</v>
      </c>
      <c r="C272" s="89"/>
      <c r="D272" s="89"/>
    </row>
    <row r="273" spans="1:4" ht="15" customHeight="1" x14ac:dyDescent="0.2">
      <c r="A273" s="94" t="s">
        <v>8279</v>
      </c>
      <c r="B273" s="95" t="s">
        <v>8280</v>
      </c>
      <c r="C273" s="95" t="s">
        <v>38</v>
      </c>
      <c r="D273" s="96">
        <v>5.95</v>
      </c>
    </row>
    <row r="274" spans="1:4" ht="15" customHeight="1" x14ac:dyDescent="0.2">
      <c r="A274" s="94" t="s">
        <v>8281</v>
      </c>
      <c r="B274" s="95" t="s">
        <v>8282</v>
      </c>
      <c r="C274" s="95" t="s">
        <v>38</v>
      </c>
      <c r="D274" s="96">
        <v>7.53</v>
      </c>
    </row>
    <row r="275" spans="1:4" ht="15" customHeight="1" x14ac:dyDescent="0.2">
      <c r="A275" s="94" t="s">
        <v>8283</v>
      </c>
      <c r="B275" s="95" t="s">
        <v>8284</v>
      </c>
      <c r="C275" s="95" t="s">
        <v>38</v>
      </c>
      <c r="D275" s="96">
        <v>8.81</v>
      </c>
    </row>
    <row r="276" spans="1:4" ht="15" customHeight="1" x14ac:dyDescent="0.2">
      <c r="A276" s="94" t="s">
        <v>8285</v>
      </c>
      <c r="B276" s="95" t="s">
        <v>8286</v>
      </c>
      <c r="C276" s="95" t="s">
        <v>38</v>
      </c>
      <c r="D276" s="96">
        <v>9.42</v>
      </c>
    </row>
    <row r="277" spans="1:4" ht="15" customHeight="1" x14ac:dyDescent="0.2">
      <c r="A277" s="87" t="s">
        <v>8287</v>
      </c>
      <c r="B277" s="88" t="s">
        <v>8288</v>
      </c>
      <c r="C277" s="89"/>
      <c r="D277" s="89"/>
    </row>
    <row r="278" spans="1:4" ht="15" customHeight="1" x14ac:dyDescent="0.2">
      <c r="A278" s="94" t="s">
        <v>8289</v>
      </c>
      <c r="B278" s="95" t="s">
        <v>8280</v>
      </c>
      <c r="C278" s="95" t="s">
        <v>38</v>
      </c>
      <c r="D278" s="96">
        <v>7.4</v>
      </c>
    </row>
    <row r="279" spans="1:4" ht="15" customHeight="1" x14ac:dyDescent="0.2">
      <c r="A279" s="94" t="s">
        <v>8290</v>
      </c>
      <c r="B279" s="95" t="s">
        <v>8291</v>
      </c>
      <c r="C279" s="95" t="s">
        <v>38</v>
      </c>
      <c r="D279" s="96">
        <v>9.2200000000000006</v>
      </c>
    </row>
    <row r="280" spans="1:4" ht="15" customHeight="1" x14ac:dyDescent="0.2">
      <c r="A280" s="94" t="s">
        <v>8292</v>
      </c>
      <c r="B280" s="95" t="s">
        <v>8293</v>
      </c>
      <c r="C280" s="95" t="s">
        <v>38</v>
      </c>
      <c r="D280" s="96">
        <v>11.03</v>
      </c>
    </row>
    <row r="281" spans="1:4" ht="15" customHeight="1" x14ac:dyDescent="0.2">
      <c r="A281" s="94" t="s">
        <v>8294</v>
      </c>
      <c r="B281" s="95" t="s">
        <v>8286</v>
      </c>
      <c r="C281" s="95" t="s">
        <v>38</v>
      </c>
      <c r="D281" s="96">
        <v>11.63</v>
      </c>
    </row>
    <row r="282" spans="1:4" ht="15" customHeight="1" x14ac:dyDescent="0.2">
      <c r="A282" s="87" t="s">
        <v>8295</v>
      </c>
      <c r="B282" s="88" t="s">
        <v>8296</v>
      </c>
      <c r="C282" s="89"/>
      <c r="D282" s="89"/>
    </row>
    <row r="283" spans="1:4" ht="15" customHeight="1" x14ac:dyDescent="0.2">
      <c r="A283" s="94" t="s">
        <v>8297</v>
      </c>
      <c r="B283" s="95" t="s">
        <v>8298</v>
      </c>
      <c r="C283" s="95" t="s">
        <v>38</v>
      </c>
      <c r="D283" s="96">
        <v>8.82</v>
      </c>
    </row>
    <row r="284" spans="1:4" ht="15" customHeight="1" x14ac:dyDescent="0.2">
      <c r="A284" s="94" t="s">
        <v>8299</v>
      </c>
      <c r="B284" s="95" t="s">
        <v>8300</v>
      </c>
      <c r="C284" s="95" t="s">
        <v>38</v>
      </c>
      <c r="D284" s="96">
        <v>13.26</v>
      </c>
    </row>
    <row r="285" spans="1:4" ht="15" customHeight="1" x14ac:dyDescent="0.2">
      <c r="A285" s="94" t="s">
        <v>8301</v>
      </c>
      <c r="B285" s="95" t="s">
        <v>8302</v>
      </c>
      <c r="C285" s="95" t="s">
        <v>38</v>
      </c>
      <c r="D285" s="96">
        <v>14.55</v>
      </c>
    </row>
    <row r="286" spans="1:4" ht="15" customHeight="1" x14ac:dyDescent="0.2">
      <c r="A286" s="94" t="s">
        <v>8303</v>
      </c>
      <c r="B286" s="95" t="s">
        <v>8304</v>
      </c>
      <c r="C286" s="95" t="s">
        <v>38</v>
      </c>
      <c r="D286" s="96">
        <v>12.39</v>
      </c>
    </row>
    <row r="287" spans="1:4" ht="15" customHeight="1" x14ac:dyDescent="0.2">
      <c r="A287" s="87" t="s">
        <v>8305</v>
      </c>
      <c r="B287" s="88" t="s">
        <v>8306</v>
      </c>
      <c r="C287" s="89"/>
      <c r="D287" s="89"/>
    </row>
    <row r="288" spans="1:4" ht="15" customHeight="1" x14ac:dyDescent="0.2">
      <c r="A288" s="94" t="s">
        <v>8307</v>
      </c>
      <c r="B288" s="95" t="s">
        <v>8246</v>
      </c>
      <c r="C288" s="95" t="s">
        <v>38</v>
      </c>
      <c r="D288" s="96">
        <v>260.14999999999998</v>
      </c>
    </row>
    <row r="289" spans="1:4" ht="15" customHeight="1" x14ac:dyDescent="0.2">
      <c r="A289" s="87" t="s">
        <v>8308</v>
      </c>
      <c r="B289" s="88" t="s">
        <v>8309</v>
      </c>
      <c r="C289" s="89"/>
      <c r="D289" s="89"/>
    </row>
    <row r="290" spans="1:4" ht="15" customHeight="1" x14ac:dyDescent="0.2">
      <c r="A290" s="94" t="s">
        <v>8310</v>
      </c>
      <c r="B290" s="95" t="s">
        <v>8205</v>
      </c>
      <c r="C290" s="95" t="s">
        <v>38</v>
      </c>
      <c r="D290" s="96">
        <v>50.52</v>
      </c>
    </row>
    <row r="291" spans="1:4" ht="15" customHeight="1" x14ac:dyDescent="0.2">
      <c r="A291" s="94" t="s">
        <v>8311</v>
      </c>
      <c r="B291" s="95" t="s">
        <v>8312</v>
      </c>
      <c r="C291" s="95" t="s">
        <v>38</v>
      </c>
      <c r="D291" s="96">
        <v>22.84</v>
      </c>
    </row>
    <row r="292" spans="1:4" ht="15" customHeight="1" x14ac:dyDescent="0.2">
      <c r="A292" s="87" t="s">
        <v>8313</v>
      </c>
      <c r="B292" s="88" t="s">
        <v>8314</v>
      </c>
      <c r="C292" s="89"/>
      <c r="D292" s="89"/>
    </row>
    <row r="293" spans="1:4" ht="15" customHeight="1" x14ac:dyDescent="0.2">
      <c r="A293" s="94" t="s">
        <v>8315</v>
      </c>
      <c r="B293" s="95" t="s">
        <v>8264</v>
      </c>
      <c r="C293" s="95" t="s">
        <v>2</v>
      </c>
      <c r="D293" s="96">
        <v>5.56</v>
      </c>
    </row>
    <row r="294" spans="1:4" ht="15" customHeight="1" x14ac:dyDescent="0.2">
      <c r="A294" s="94" t="s">
        <v>8316</v>
      </c>
      <c r="B294" s="95" t="s">
        <v>8262</v>
      </c>
      <c r="C294" s="95" t="s">
        <v>2</v>
      </c>
      <c r="D294" s="96">
        <v>4.74</v>
      </c>
    </row>
    <row r="295" spans="1:4" ht="15" customHeight="1" x14ac:dyDescent="0.2">
      <c r="A295" s="94" t="s">
        <v>8317</v>
      </c>
      <c r="B295" s="95" t="s">
        <v>8260</v>
      </c>
      <c r="C295" s="95" t="s">
        <v>2</v>
      </c>
      <c r="D295" s="96">
        <v>2.88</v>
      </c>
    </row>
    <row r="296" spans="1:4" ht="15" customHeight="1" x14ac:dyDescent="0.2">
      <c r="A296" s="94" t="s">
        <v>14698</v>
      </c>
      <c r="B296" s="308" t="s">
        <v>22280</v>
      </c>
      <c r="C296" s="95" t="s">
        <v>38</v>
      </c>
      <c r="D296" s="96">
        <v>326.74</v>
      </c>
    </row>
    <row r="297" spans="1:4" ht="15" customHeight="1" x14ac:dyDescent="0.25">
      <c r="A297"/>
      <c r="B297" s="308"/>
      <c r="C297"/>
      <c r="D297"/>
    </row>
    <row r="298" spans="1:4" ht="15" customHeight="1" x14ac:dyDescent="0.2">
      <c r="A298" s="87" t="s">
        <v>8318</v>
      </c>
      <c r="B298" s="88" t="s">
        <v>8319</v>
      </c>
      <c r="C298" s="89"/>
      <c r="D298" s="89"/>
    </row>
    <row r="299" spans="1:4" ht="15" customHeight="1" x14ac:dyDescent="0.2">
      <c r="A299" s="94" t="s">
        <v>8320</v>
      </c>
      <c r="B299" s="95" t="s">
        <v>8321</v>
      </c>
      <c r="C299" s="95" t="s">
        <v>38</v>
      </c>
      <c r="D299" s="96">
        <v>25.26</v>
      </c>
    </row>
    <row r="300" spans="1:4" ht="15" customHeight="1" x14ac:dyDescent="0.2">
      <c r="A300" s="94" t="s">
        <v>8322</v>
      </c>
      <c r="B300" s="95" t="s">
        <v>8323</v>
      </c>
      <c r="C300" s="95" t="s">
        <v>38</v>
      </c>
      <c r="D300" s="96">
        <v>33.68</v>
      </c>
    </row>
    <row r="301" spans="1:4" ht="15" customHeight="1" x14ac:dyDescent="0.2">
      <c r="A301" s="87" t="s">
        <v>8324</v>
      </c>
      <c r="B301" s="88" t="s">
        <v>8220</v>
      </c>
      <c r="C301" s="89"/>
      <c r="D301" s="89"/>
    </row>
    <row r="302" spans="1:4" ht="15" customHeight="1" x14ac:dyDescent="0.2">
      <c r="A302" s="94" t="s">
        <v>8325</v>
      </c>
      <c r="B302" s="95" t="s">
        <v>8222</v>
      </c>
      <c r="C302" s="95" t="s">
        <v>8223</v>
      </c>
      <c r="D302" s="96">
        <v>330</v>
      </c>
    </row>
    <row r="303" spans="1:4" ht="15" customHeight="1" x14ac:dyDescent="0.2">
      <c r="A303" s="87" t="s">
        <v>29705</v>
      </c>
      <c r="B303" s="88" t="s">
        <v>29706</v>
      </c>
      <c r="C303" s="89"/>
      <c r="D303" s="89"/>
    </row>
    <row r="304" spans="1:4" ht="15" customHeight="1" x14ac:dyDescent="0.2">
      <c r="A304" s="94" t="s">
        <v>29707</v>
      </c>
      <c r="B304" s="308" t="s">
        <v>29708</v>
      </c>
      <c r="C304" s="95" t="s">
        <v>38</v>
      </c>
      <c r="D304" s="96">
        <v>43.04</v>
      </c>
    </row>
    <row r="305" spans="1:4" ht="15" customHeight="1" x14ac:dyDescent="0.25">
      <c r="A305"/>
      <c r="B305" s="308"/>
      <c r="C305"/>
      <c r="D305"/>
    </row>
    <row r="306" spans="1:4" ht="15" customHeight="1" x14ac:dyDescent="0.2">
      <c r="A306" s="94" t="s">
        <v>29709</v>
      </c>
      <c r="B306" s="308" t="s">
        <v>29710</v>
      </c>
      <c r="C306" s="95" t="s">
        <v>38</v>
      </c>
      <c r="D306" s="96">
        <v>45.45</v>
      </c>
    </row>
    <row r="307" spans="1:4" ht="15" customHeight="1" x14ac:dyDescent="0.25">
      <c r="A307"/>
      <c r="B307" s="308"/>
      <c r="C307"/>
      <c r="D307"/>
    </row>
    <row r="308" spans="1:4" ht="15" customHeight="1" x14ac:dyDescent="0.2">
      <c r="A308" s="93">
        <v>4</v>
      </c>
      <c r="B308" s="85" t="s">
        <v>8326</v>
      </c>
      <c r="C308" s="86"/>
      <c r="D308" s="86"/>
    </row>
    <row r="309" spans="1:4" ht="15" customHeight="1" x14ac:dyDescent="0.2">
      <c r="A309" s="87" t="s">
        <v>8327</v>
      </c>
      <c r="B309" s="88" t="s">
        <v>8328</v>
      </c>
      <c r="C309" s="89"/>
      <c r="D309" s="89"/>
    </row>
    <row r="310" spans="1:4" ht="15" customHeight="1" x14ac:dyDescent="0.2">
      <c r="A310" s="94" t="s">
        <v>21385</v>
      </c>
      <c r="B310" s="95" t="s">
        <v>21386</v>
      </c>
      <c r="C310" s="95" t="s">
        <v>38</v>
      </c>
      <c r="D310" s="96">
        <v>954.76</v>
      </c>
    </row>
    <row r="311" spans="1:4" ht="15" customHeight="1" x14ac:dyDescent="0.2">
      <c r="A311" s="94" t="s">
        <v>21387</v>
      </c>
      <c r="B311" s="95" t="s">
        <v>21388</v>
      </c>
      <c r="C311" s="95" t="s">
        <v>38</v>
      </c>
      <c r="D311" s="96">
        <v>907.38</v>
      </c>
    </row>
    <row r="312" spans="1:4" ht="15" customHeight="1" x14ac:dyDescent="0.2">
      <c r="A312" s="94" t="s">
        <v>21389</v>
      </c>
      <c r="B312" s="95" t="s">
        <v>21390</v>
      </c>
      <c r="C312" s="95" t="s">
        <v>38</v>
      </c>
      <c r="D312" s="96">
        <v>845.48</v>
      </c>
    </row>
    <row r="313" spans="1:4" ht="15" customHeight="1" x14ac:dyDescent="0.2">
      <c r="A313" s="94" t="s">
        <v>21391</v>
      </c>
      <c r="B313" s="95" t="s">
        <v>21392</v>
      </c>
      <c r="C313" s="95" t="s">
        <v>38</v>
      </c>
      <c r="D313" s="96">
        <v>888.42</v>
      </c>
    </row>
    <row r="314" spans="1:4" ht="15" customHeight="1" x14ac:dyDescent="0.2">
      <c r="A314" s="87" t="s">
        <v>8329</v>
      </c>
      <c r="B314" s="88" t="s">
        <v>8330</v>
      </c>
      <c r="C314" s="89"/>
      <c r="D314" s="89"/>
    </row>
    <row r="315" spans="1:4" ht="15" customHeight="1" x14ac:dyDescent="0.2">
      <c r="A315" s="94" t="s">
        <v>21393</v>
      </c>
      <c r="B315" s="95" t="s">
        <v>21394</v>
      </c>
      <c r="C315" s="95" t="s">
        <v>3</v>
      </c>
      <c r="D315" s="96">
        <v>52.96</v>
      </c>
    </row>
    <row r="316" spans="1:4" ht="15" customHeight="1" x14ac:dyDescent="0.2">
      <c r="A316" s="94" t="s">
        <v>21395</v>
      </c>
      <c r="B316" s="95" t="s">
        <v>21396</v>
      </c>
      <c r="C316" s="95" t="s">
        <v>3</v>
      </c>
      <c r="D316" s="96">
        <v>79.28</v>
      </c>
    </row>
    <row r="317" spans="1:4" ht="15" customHeight="1" x14ac:dyDescent="0.2">
      <c r="A317" s="94" t="s">
        <v>21397</v>
      </c>
      <c r="B317" s="95" t="s">
        <v>21398</v>
      </c>
      <c r="C317" s="95" t="s">
        <v>3</v>
      </c>
      <c r="D317" s="96">
        <v>109.07</v>
      </c>
    </row>
    <row r="318" spans="1:4" ht="15" customHeight="1" x14ac:dyDescent="0.2">
      <c r="A318" s="87" t="s">
        <v>8331</v>
      </c>
      <c r="B318" s="88" t="s">
        <v>8332</v>
      </c>
      <c r="C318" s="89"/>
      <c r="D318" s="89"/>
    </row>
    <row r="319" spans="1:4" ht="15" customHeight="1" x14ac:dyDescent="0.2">
      <c r="A319" s="94" t="s">
        <v>8333</v>
      </c>
      <c r="B319" s="95" t="s">
        <v>8334</v>
      </c>
      <c r="C319" s="95" t="s">
        <v>12798</v>
      </c>
      <c r="D319" s="96">
        <v>2000</v>
      </c>
    </row>
    <row r="320" spans="1:4" ht="15" customHeight="1" x14ac:dyDescent="0.2">
      <c r="A320" s="94" t="s">
        <v>21399</v>
      </c>
      <c r="B320" s="95" t="s">
        <v>21400</v>
      </c>
      <c r="C320" s="95" t="s">
        <v>3</v>
      </c>
      <c r="D320" s="96">
        <v>59.72</v>
      </c>
    </row>
    <row r="321" spans="1:4" ht="15" customHeight="1" x14ac:dyDescent="0.2">
      <c r="A321" s="94" t="s">
        <v>21401</v>
      </c>
      <c r="B321" s="95" t="s">
        <v>21402</v>
      </c>
      <c r="C321" s="95" t="s">
        <v>3</v>
      </c>
      <c r="D321" s="96">
        <v>108.85</v>
      </c>
    </row>
    <row r="322" spans="1:4" ht="15" customHeight="1" x14ac:dyDescent="0.2">
      <c r="A322" s="94" t="s">
        <v>21403</v>
      </c>
      <c r="B322" s="95" t="s">
        <v>21404</v>
      </c>
      <c r="C322" s="95" t="s">
        <v>3</v>
      </c>
      <c r="D322" s="96">
        <v>218.77</v>
      </c>
    </row>
    <row r="323" spans="1:4" ht="15" customHeight="1" x14ac:dyDescent="0.2">
      <c r="A323" s="87" t="s">
        <v>8335</v>
      </c>
      <c r="B323" s="88" t="s">
        <v>14699</v>
      </c>
      <c r="C323" s="89"/>
      <c r="D323" s="89"/>
    </row>
    <row r="324" spans="1:4" ht="15" customHeight="1" x14ac:dyDescent="0.2">
      <c r="A324" s="94" t="s">
        <v>8336</v>
      </c>
      <c r="B324" s="95" t="s">
        <v>8334</v>
      </c>
      <c r="C324" s="95" t="s">
        <v>12798</v>
      </c>
      <c r="D324" s="96">
        <v>4800</v>
      </c>
    </row>
    <row r="325" spans="1:4" ht="15" customHeight="1" x14ac:dyDescent="0.2">
      <c r="A325" s="94" t="s">
        <v>21405</v>
      </c>
      <c r="B325" s="95" t="s">
        <v>21406</v>
      </c>
      <c r="C325" s="95" t="s">
        <v>3</v>
      </c>
      <c r="D325" s="96">
        <v>90.15</v>
      </c>
    </row>
    <row r="326" spans="1:4" ht="15" customHeight="1" x14ac:dyDescent="0.2">
      <c r="A326" s="94" t="s">
        <v>21407</v>
      </c>
      <c r="B326" s="95" t="s">
        <v>21408</v>
      </c>
      <c r="C326" s="95" t="s">
        <v>3</v>
      </c>
      <c r="D326" s="96">
        <v>120.36</v>
      </c>
    </row>
    <row r="327" spans="1:4" ht="15" customHeight="1" x14ac:dyDescent="0.2">
      <c r="A327" s="94" t="s">
        <v>21409</v>
      </c>
      <c r="B327" s="95" t="s">
        <v>21410</v>
      </c>
      <c r="C327" s="95" t="s">
        <v>3</v>
      </c>
      <c r="D327" s="96">
        <v>170.82</v>
      </c>
    </row>
    <row r="328" spans="1:4" ht="15" customHeight="1" x14ac:dyDescent="0.2">
      <c r="A328" s="87" t="s">
        <v>8338</v>
      </c>
      <c r="B328" s="88" t="s">
        <v>8339</v>
      </c>
      <c r="C328" s="89"/>
      <c r="D328" s="89"/>
    </row>
    <row r="329" spans="1:4" ht="15" customHeight="1" x14ac:dyDescent="0.2">
      <c r="A329" s="94" t="s">
        <v>8340</v>
      </c>
      <c r="B329" s="95" t="s">
        <v>8341</v>
      </c>
      <c r="C329" s="95" t="s">
        <v>12798</v>
      </c>
      <c r="D329" s="96">
        <v>25000</v>
      </c>
    </row>
    <row r="330" spans="1:4" ht="15" customHeight="1" x14ac:dyDescent="0.2">
      <c r="A330" s="94" t="s">
        <v>21411</v>
      </c>
      <c r="B330" s="95" t="s">
        <v>21412</v>
      </c>
      <c r="C330" s="95" t="s">
        <v>3</v>
      </c>
      <c r="D330" s="96">
        <v>119.73</v>
      </c>
    </row>
    <row r="331" spans="1:4" ht="15" customHeight="1" x14ac:dyDescent="0.2">
      <c r="A331" s="94" t="s">
        <v>21413</v>
      </c>
      <c r="B331" s="95" t="s">
        <v>21414</v>
      </c>
      <c r="C331" s="95" t="s">
        <v>3</v>
      </c>
      <c r="D331" s="96">
        <v>226.28</v>
      </c>
    </row>
    <row r="332" spans="1:4" ht="15" customHeight="1" x14ac:dyDescent="0.2">
      <c r="A332" s="94" t="s">
        <v>21415</v>
      </c>
      <c r="B332" s="95" t="s">
        <v>21416</v>
      </c>
      <c r="C332" s="95" t="s">
        <v>3</v>
      </c>
      <c r="D332" s="96">
        <v>379.32</v>
      </c>
    </row>
    <row r="333" spans="1:4" ht="15" customHeight="1" x14ac:dyDescent="0.2">
      <c r="A333" s="94" t="s">
        <v>21417</v>
      </c>
      <c r="B333" s="95" t="s">
        <v>21418</v>
      </c>
      <c r="C333" s="95" t="s">
        <v>3</v>
      </c>
      <c r="D333" s="96">
        <v>471.99</v>
      </c>
    </row>
    <row r="334" spans="1:4" ht="15" customHeight="1" x14ac:dyDescent="0.2">
      <c r="A334" s="94" t="s">
        <v>21419</v>
      </c>
      <c r="B334" s="95" t="s">
        <v>21420</v>
      </c>
      <c r="C334" s="95" t="s">
        <v>3</v>
      </c>
      <c r="D334" s="96">
        <v>623.02</v>
      </c>
    </row>
    <row r="335" spans="1:4" ht="15" customHeight="1" x14ac:dyDescent="0.2">
      <c r="A335" s="87" t="s">
        <v>8342</v>
      </c>
      <c r="B335" s="88" t="s">
        <v>8343</v>
      </c>
      <c r="C335" s="89"/>
      <c r="D335" s="89"/>
    </row>
    <row r="336" spans="1:4" ht="15" customHeight="1" x14ac:dyDescent="0.2">
      <c r="A336" s="94" t="s">
        <v>8344</v>
      </c>
      <c r="B336" s="95" t="s">
        <v>8345</v>
      </c>
      <c r="C336" s="95" t="s">
        <v>12798</v>
      </c>
      <c r="D336" s="96">
        <v>28000</v>
      </c>
    </row>
    <row r="337" spans="1:4" ht="15" customHeight="1" x14ac:dyDescent="0.2">
      <c r="A337" s="94" t="s">
        <v>21421</v>
      </c>
      <c r="B337" s="95" t="s">
        <v>21422</v>
      </c>
      <c r="C337" s="95" t="s">
        <v>3</v>
      </c>
      <c r="D337" s="96">
        <v>269.52</v>
      </c>
    </row>
    <row r="338" spans="1:4" ht="15" customHeight="1" x14ac:dyDescent="0.2">
      <c r="A338" s="94" t="s">
        <v>21423</v>
      </c>
      <c r="B338" s="95" t="s">
        <v>21424</v>
      </c>
      <c r="C338" s="95" t="s">
        <v>3</v>
      </c>
      <c r="D338" s="96">
        <v>388.83</v>
      </c>
    </row>
    <row r="339" spans="1:4" ht="15" customHeight="1" x14ac:dyDescent="0.2">
      <c r="A339" s="94" t="s">
        <v>21425</v>
      </c>
      <c r="B339" s="95" t="s">
        <v>21426</v>
      </c>
      <c r="C339" s="95" t="s">
        <v>3</v>
      </c>
      <c r="D339" s="96">
        <v>565.38</v>
      </c>
    </row>
    <row r="340" spans="1:4" ht="15" customHeight="1" x14ac:dyDescent="0.2">
      <c r="A340" s="94" t="s">
        <v>21427</v>
      </c>
      <c r="B340" s="95" t="s">
        <v>21428</v>
      </c>
      <c r="C340" s="95" t="s">
        <v>3</v>
      </c>
      <c r="D340" s="96">
        <v>576.01</v>
      </c>
    </row>
    <row r="341" spans="1:4" ht="15" customHeight="1" x14ac:dyDescent="0.2">
      <c r="A341" s="94" t="s">
        <v>21429</v>
      </c>
      <c r="B341" s="95" t="s">
        <v>21430</v>
      </c>
      <c r="C341" s="95" t="s">
        <v>3</v>
      </c>
      <c r="D341" s="96">
        <v>769.19</v>
      </c>
    </row>
    <row r="342" spans="1:4" ht="15" customHeight="1" x14ac:dyDescent="0.2">
      <c r="A342" s="94" t="s">
        <v>21431</v>
      </c>
      <c r="B342" s="95" t="s">
        <v>21432</v>
      </c>
      <c r="C342" s="95" t="s">
        <v>3</v>
      </c>
      <c r="D342" s="96">
        <v>1148.43</v>
      </c>
    </row>
    <row r="343" spans="1:4" ht="15" customHeight="1" x14ac:dyDescent="0.2">
      <c r="A343" s="94" t="s">
        <v>21433</v>
      </c>
      <c r="B343" s="95" t="s">
        <v>21434</v>
      </c>
      <c r="C343" s="95" t="s">
        <v>3</v>
      </c>
      <c r="D343" s="96">
        <v>1159.3</v>
      </c>
    </row>
    <row r="344" spans="1:4" ht="15" customHeight="1" x14ac:dyDescent="0.2">
      <c r="A344" s="94" t="s">
        <v>21435</v>
      </c>
      <c r="B344" s="95" t="s">
        <v>21436</v>
      </c>
      <c r="C344" s="95" t="s">
        <v>3</v>
      </c>
      <c r="D344" s="96">
        <v>1082.0899999999999</v>
      </c>
    </row>
    <row r="345" spans="1:4" ht="15" customHeight="1" x14ac:dyDescent="0.2">
      <c r="A345" s="87" t="s">
        <v>8346</v>
      </c>
      <c r="B345" s="88" t="s">
        <v>8347</v>
      </c>
      <c r="C345" s="89"/>
      <c r="D345" s="89"/>
    </row>
    <row r="346" spans="1:4" ht="15" customHeight="1" x14ac:dyDescent="0.2">
      <c r="A346" s="94" t="s">
        <v>21988</v>
      </c>
      <c r="B346" s="308" t="s">
        <v>21989</v>
      </c>
      <c r="C346" s="95" t="s">
        <v>2</v>
      </c>
      <c r="D346" s="96">
        <v>72.94</v>
      </c>
    </row>
    <row r="347" spans="1:4" ht="15" customHeight="1" x14ac:dyDescent="0.25">
      <c r="A347"/>
      <c r="B347" s="308"/>
      <c r="C347"/>
      <c r="D347"/>
    </row>
    <row r="348" spans="1:4" ht="15" customHeight="1" x14ac:dyDescent="0.2">
      <c r="A348" s="94" t="s">
        <v>21990</v>
      </c>
      <c r="B348" s="308" t="s">
        <v>21991</v>
      </c>
      <c r="C348" s="95" t="s">
        <v>2</v>
      </c>
      <c r="D348" s="96">
        <v>62.35</v>
      </c>
    </row>
    <row r="349" spans="1:4" ht="15" customHeight="1" x14ac:dyDescent="0.25">
      <c r="A349"/>
      <c r="B349" s="308"/>
      <c r="C349"/>
      <c r="D349"/>
    </row>
    <row r="350" spans="1:4" ht="15" customHeight="1" x14ac:dyDescent="0.2">
      <c r="A350" s="94" t="s">
        <v>21992</v>
      </c>
      <c r="B350" s="308" t="s">
        <v>21993</v>
      </c>
      <c r="C350" s="95" t="s">
        <v>2</v>
      </c>
      <c r="D350" s="96">
        <v>173.34</v>
      </c>
    </row>
    <row r="351" spans="1:4" ht="15" customHeight="1" x14ac:dyDescent="0.25">
      <c r="A351"/>
      <c r="B351" s="308"/>
      <c r="C351"/>
      <c r="D351"/>
    </row>
    <row r="352" spans="1:4" ht="15" customHeight="1" x14ac:dyDescent="0.2">
      <c r="A352" s="94" t="s">
        <v>21994</v>
      </c>
      <c r="B352" s="308" t="s">
        <v>21995</v>
      </c>
      <c r="C352" s="95" t="s">
        <v>2</v>
      </c>
      <c r="D352" s="96">
        <v>101.8</v>
      </c>
    </row>
    <row r="353" spans="1:4" ht="15" customHeight="1" x14ac:dyDescent="0.25">
      <c r="A353"/>
      <c r="B353" s="308"/>
      <c r="C353"/>
      <c r="D353"/>
    </row>
    <row r="354" spans="1:4" ht="15" customHeight="1" x14ac:dyDescent="0.2">
      <c r="A354" s="94" t="s">
        <v>21996</v>
      </c>
      <c r="B354" s="308" t="s">
        <v>21997</v>
      </c>
      <c r="C354" s="95" t="s">
        <v>2</v>
      </c>
      <c r="D354" s="96">
        <v>121.69</v>
      </c>
    </row>
    <row r="355" spans="1:4" ht="15" customHeight="1" x14ac:dyDescent="0.25">
      <c r="A355"/>
      <c r="B355" s="308"/>
      <c r="C355"/>
      <c r="D355"/>
    </row>
    <row r="356" spans="1:4" ht="15" customHeight="1" x14ac:dyDescent="0.2">
      <c r="A356" s="94" t="s">
        <v>21998</v>
      </c>
      <c r="B356" s="308" t="s">
        <v>21999</v>
      </c>
      <c r="C356" s="95" t="s">
        <v>2</v>
      </c>
      <c r="D356" s="96">
        <v>87.66</v>
      </c>
    </row>
    <row r="357" spans="1:4" ht="15" customHeight="1" x14ac:dyDescent="0.25">
      <c r="A357"/>
      <c r="B357" s="308"/>
      <c r="C357"/>
      <c r="D357"/>
    </row>
    <row r="358" spans="1:4" ht="15" customHeight="1" x14ac:dyDescent="0.2">
      <c r="A358" s="94" t="s">
        <v>22000</v>
      </c>
      <c r="B358" s="308" t="s">
        <v>22001</v>
      </c>
      <c r="C358" s="95" t="s">
        <v>2</v>
      </c>
      <c r="D358" s="96">
        <v>184.82</v>
      </c>
    </row>
    <row r="359" spans="1:4" ht="15" customHeight="1" x14ac:dyDescent="0.25">
      <c r="A359"/>
      <c r="B359" s="308"/>
      <c r="C359"/>
      <c r="D359"/>
    </row>
    <row r="360" spans="1:4" ht="15" customHeight="1" x14ac:dyDescent="0.2">
      <c r="A360" s="87" t="s">
        <v>8348</v>
      </c>
      <c r="B360" s="88" t="s">
        <v>21437</v>
      </c>
      <c r="C360" s="89"/>
      <c r="D360" s="89"/>
    </row>
    <row r="361" spans="1:4" ht="15" customHeight="1" x14ac:dyDescent="0.2">
      <c r="A361" s="94" t="s">
        <v>14700</v>
      </c>
      <c r="B361" s="95" t="s">
        <v>14701</v>
      </c>
      <c r="C361" s="95" t="s">
        <v>12798</v>
      </c>
      <c r="D361" s="96">
        <v>5.25</v>
      </c>
    </row>
    <row r="362" spans="1:4" ht="15" customHeight="1" x14ac:dyDescent="0.2">
      <c r="A362" s="94" t="s">
        <v>21438</v>
      </c>
      <c r="B362" s="95" t="s">
        <v>21439</v>
      </c>
      <c r="C362" s="95" t="s">
        <v>4</v>
      </c>
      <c r="D362" s="96">
        <v>15.93</v>
      </c>
    </row>
    <row r="363" spans="1:4" ht="15" customHeight="1" x14ac:dyDescent="0.2">
      <c r="A363" s="94" t="s">
        <v>21440</v>
      </c>
      <c r="B363" s="95" t="s">
        <v>21441</v>
      </c>
      <c r="C363" s="95" t="s">
        <v>4</v>
      </c>
      <c r="D363" s="96">
        <v>15.93</v>
      </c>
    </row>
    <row r="364" spans="1:4" ht="15" customHeight="1" x14ac:dyDescent="0.2">
      <c r="A364" s="94" t="s">
        <v>21442</v>
      </c>
      <c r="B364" s="95" t="s">
        <v>21443</v>
      </c>
      <c r="C364" s="95" t="s">
        <v>4</v>
      </c>
      <c r="D364" s="96">
        <v>13.18</v>
      </c>
    </row>
    <row r="365" spans="1:4" ht="15" customHeight="1" x14ac:dyDescent="0.2">
      <c r="A365" s="94" t="s">
        <v>21444</v>
      </c>
      <c r="B365" s="95" t="s">
        <v>21445</v>
      </c>
      <c r="C365" s="95" t="s">
        <v>4</v>
      </c>
      <c r="D365" s="96">
        <v>11.91</v>
      </c>
    </row>
    <row r="366" spans="1:4" ht="15" customHeight="1" x14ac:dyDescent="0.2">
      <c r="A366" s="94" t="s">
        <v>21446</v>
      </c>
      <c r="B366" s="95" t="s">
        <v>21447</v>
      </c>
      <c r="C366" s="95" t="s">
        <v>4</v>
      </c>
      <c r="D366" s="96">
        <v>10.51</v>
      </c>
    </row>
    <row r="367" spans="1:4" ht="15" customHeight="1" x14ac:dyDescent="0.2">
      <c r="A367" s="94" t="s">
        <v>21448</v>
      </c>
      <c r="B367" s="95" t="s">
        <v>21449</v>
      </c>
      <c r="C367" s="95" t="s">
        <v>4</v>
      </c>
      <c r="D367" s="96">
        <v>9.74</v>
      </c>
    </row>
    <row r="368" spans="1:4" ht="15" customHeight="1" x14ac:dyDescent="0.2">
      <c r="A368" s="94" t="s">
        <v>21450</v>
      </c>
      <c r="B368" s="95" t="s">
        <v>21451</v>
      </c>
      <c r="C368" s="95" t="s">
        <v>4</v>
      </c>
      <c r="D368" s="96">
        <v>9.24</v>
      </c>
    </row>
    <row r="369" spans="1:4" ht="15" customHeight="1" x14ac:dyDescent="0.2">
      <c r="A369" s="94" t="s">
        <v>21452</v>
      </c>
      <c r="B369" s="95" t="s">
        <v>21453</v>
      </c>
      <c r="C369" s="95" t="s">
        <v>4</v>
      </c>
      <c r="D369" s="96">
        <v>8.83</v>
      </c>
    </row>
    <row r="370" spans="1:4" ht="15" customHeight="1" x14ac:dyDescent="0.2">
      <c r="A370" s="94" t="s">
        <v>21454</v>
      </c>
      <c r="B370" s="95" t="s">
        <v>21455</v>
      </c>
      <c r="C370" s="95" t="s">
        <v>4</v>
      </c>
      <c r="D370" s="96">
        <v>8.52</v>
      </c>
    </row>
    <row r="371" spans="1:4" ht="15" customHeight="1" x14ac:dyDescent="0.2">
      <c r="A371" s="87" t="s">
        <v>8349</v>
      </c>
      <c r="B371" s="88" t="s">
        <v>8350</v>
      </c>
      <c r="C371" s="89"/>
      <c r="D371" s="89"/>
    </row>
    <row r="372" spans="1:4" ht="15" customHeight="1" x14ac:dyDescent="0.2">
      <c r="A372" s="94" t="s">
        <v>21456</v>
      </c>
      <c r="B372" s="95" t="s">
        <v>21457</v>
      </c>
      <c r="C372" s="95" t="s">
        <v>38</v>
      </c>
      <c r="D372" s="96">
        <v>870.78</v>
      </c>
    </row>
    <row r="373" spans="1:4" ht="15" customHeight="1" x14ac:dyDescent="0.2">
      <c r="A373" s="87" t="s">
        <v>8351</v>
      </c>
      <c r="B373" s="88" t="s">
        <v>8352</v>
      </c>
      <c r="C373" s="89"/>
      <c r="D373" s="89"/>
    </row>
    <row r="374" spans="1:4" ht="15" customHeight="1" x14ac:dyDescent="0.2">
      <c r="A374" s="94" t="s">
        <v>8353</v>
      </c>
      <c r="B374" s="95" t="s">
        <v>8354</v>
      </c>
      <c r="C374" s="95" t="s">
        <v>38</v>
      </c>
      <c r="D374" s="96">
        <v>607.55999999999995</v>
      </c>
    </row>
    <row r="375" spans="1:4" ht="15" customHeight="1" x14ac:dyDescent="0.2">
      <c r="A375" s="94" t="s">
        <v>8355</v>
      </c>
      <c r="B375" s="95" t="s">
        <v>8356</v>
      </c>
      <c r="C375" s="95" t="s">
        <v>38</v>
      </c>
      <c r="D375" s="96">
        <v>620.20000000000005</v>
      </c>
    </row>
    <row r="376" spans="1:4" ht="15" customHeight="1" x14ac:dyDescent="0.2">
      <c r="A376" s="94" t="s">
        <v>8357</v>
      </c>
      <c r="B376" s="95" t="s">
        <v>8358</v>
      </c>
      <c r="C376" s="95" t="s">
        <v>38</v>
      </c>
      <c r="D376" s="96">
        <v>748.42</v>
      </c>
    </row>
    <row r="377" spans="1:4" ht="15" customHeight="1" x14ac:dyDescent="0.2">
      <c r="A377" s="94" t="s">
        <v>8359</v>
      </c>
      <c r="B377" s="95" t="s">
        <v>8360</v>
      </c>
      <c r="C377" s="95" t="s">
        <v>38</v>
      </c>
      <c r="D377" s="96">
        <v>748.42</v>
      </c>
    </row>
    <row r="378" spans="1:4" ht="15" customHeight="1" x14ac:dyDescent="0.2">
      <c r="A378" s="94" t="s">
        <v>8361</v>
      </c>
      <c r="B378" s="95" t="s">
        <v>8362</v>
      </c>
      <c r="C378" s="95" t="s">
        <v>38</v>
      </c>
      <c r="D378" s="96">
        <v>793.31</v>
      </c>
    </row>
    <row r="379" spans="1:4" ht="15" customHeight="1" x14ac:dyDescent="0.2">
      <c r="A379" s="94" t="s">
        <v>8363</v>
      </c>
      <c r="B379" s="95" t="s">
        <v>8364</v>
      </c>
      <c r="C379" s="95" t="s">
        <v>38</v>
      </c>
      <c r="D379" s="96">
        <v>816.57</v>
      </c>
    </row>
    <row r="380" spans="1:4" ht="15" customHeight="1" x14ac:dyDescent="0.2">
      <c r="A380" s="94" t="s">
        <v>8365</v>
      </c>
      <c r="B380" s="95" t="s">
        <v>8366</v>
      </c>
      <c r="C380" s="95" t="s">
        <v>38</v>
      </c>
      <c r="D380" s="96">
        <v>878.45</v>
      </c>
    </row>
    <row r="381" spans="1:4" ht="15" customHeight="1" x14ac:dyDescent="0.2">
      <c r="A381" s="87" t="s">
        <v>8367</v>
      </c>
      <c r="B381" s="88" t="s">
        <v>8368</v>
      </c>
      <c r="C381" s="89"/>
      <c r="D381" s="89"/>
    </row>
    <row r="382" spans="1:4" ht="15" customHeight="1" x14ac:dyDescent="0.2">
      <c r="A382" s="94" t="s">
        <v>8369</v>
      </c>
      <c r="B382" s="95" t="s">
        <v>8370</v>
      </c>
      <c r="C382" s="95" t="s">
        <v>38</v>
      </c>
      <c r="D382" s="96">
        <v>670.81</v>
      </c>
    </row>
    <row r="383" spans="1:4" ht="15" customHeight="1" x14ac:dyDescent="0.2">
      <c r="A383" s="94" t="s">
        <v>8371</v>
      </c>
      <c r="B383" s="95" t="s">
        <v>8372</v>
      </c>
      <c r="C383" s="95" t="s">
        <v>38</v>
      </c>
      <c r="D383" s="96">
        <v>693.81</v>
      </c>
    </row>
    <row r="384" spans="1:4" ht="15" customHeight="1" x14ac:dyDescent="0.2">
      <c r="A384" s="94" t="s">
        <v>8373</v>
      </c>
      <c r="B384" s="95" t="s">
        <v>8374</v>
      </c>
      <c r="C384" s="95" t="s">
        <v>38</v>
      </c>
      <c r="D384" s="96">
        <v>705.31</v>
      </c>
    </row>
    <row r="385" spans="1:4" ht="15" customHeight="1" x14ac:dyDescent="0.2">
      <c r="A385" s="94" t="s">
        <v>8375</v>
      </c>
      <c r="B385" s="95" t="s">
        <v>8376</v>
      </c>
      <c r="C385" s="95" t="s">
        <v>38</v>
      </c>
      <c r="D385" s="96">
        <v>716.81</v>
      </c>
    </row>
    <row r="386" spans="1:4" ht="15" customHeight="1" x14ac:dyDescent="0.2">
      <c r="A386" s="94" t="s">
        <v>8377</v>
      </c>
      <c r="B386" s="95" t="s">
        <v>8378</v>
      </c>
      <c r="C386" s="95" t="s">
        <v>38</v>
      </c>
      <c r="D386" s="96">
        <v>739.81</v>
      </c>
    </row>
    <row r="387" spans="1:4" ht="15" customHeight="1" x14ac:dyDescent="0.2">
      <c r="A387" s="87" t="s">
        <v>8379</v>
      </c>
      <c r="B387" s="88" t="s">
        <v>8380</v>
      </c>
      <c r="C387" s="89"/>
      <c r="D387" s="89"/>
    </row>
    <row r="388" spans="1:4" ht="15" customHeight="1" x14ac:dyDescent="0.2">
      <c r="A388" s="94" t="s">
        <v>8381</v>
      </c>
      <c r="B388" s="95" t="s">
        <v>8382</v>
      </c>
      <c r="C388" s="95" t="s">
        <v>38</v>
      </c>
      <c r="D388" s="96">
        <v>719.69</v>
      </c>
    </row>
    <row r="389" spans="1:4" ht="15" customHeight="1" x14ac:dyDescent="0.2">
      <c r="A389" s="94" t="s">
        <v>8383</v>
      </c>
      <c r="B389" s="95" t="s">
        <v>8384</v>
      </c>
      <c r="C389" s="95" t="s">
        <v>38</v>
      </c>
      <c r="D389" s="96">
        <v>731.19</v>
      </c>
    </row>
    <row r="390" spans="1:4" ht="15" customHeight="1" x14ac:dyDescent="0.2">
      <c r="A390" s="94" t="s">
        <v>8385</v>
      </c>
      <c r="B390" s="95" t="s">
        <v>8386</v>
      </c>
      <c r="C390" s="95" t="s">
        <v>38</v>
      </c>
      <c r="D390" s="96">
        <v>742.69</v>
      </c>
    </row>
    <row r="391" spans="1:4" ht="15" customHeight="1" x14ac:dyDescent="0.2">
      <c r="A391" s="94" t="s">
        <v>8387</v>
      </c>
      <c r="B391" s="95" t="s">
        <v>8388</v>
      </c>
      <c r="C391" s="95" t="s">
        <v>38</v>
      </c>
      <c r="D391" s="96">
        <v>765.69</v>
      </c>
    </row>
    <row r="392" spans="1:4" ht="15" customHeight="1" x14ac:dyDescent="0.2">
      <c r="A392" s="87" t="s">
        <v>8389</v>
      </c>
      <c r="B392" s="88" t="s">
        <v>8390</v>
      </c>
      <c r="C392" s="89"/>
      <c r="D392" s="89"/>
    </row>
    <row r="393" spans="1:4" ht="15" customHeight="1" x14ac:dyDescent="0.2">
      <c r="A393" s="94" t="s">
        <v>13714</v>
      </c>
      <c r="B393" s="95" t="s">
        <v>13715</v>
      </c>
      <c r="C393" s="95" t="s">
        <v>2</v>
      </c>
      <c r="D393" s="96">
        <v>175.95</v>
      </c>
    </row>
    <row r="394" spans="1:4" ht="15" customHeight="1" x14ac:dyDescent="0.2">
      <c r="A394" s="94" t="s">
        <v>13716</v>
      </c>
      <c r="B394" s="95" t="s">
        <v>13717</v>
      </c>
      <c r="C394" s="95" t="s">
        <v>2</v>
      </c>
      <c r="D394" s="96">
        <v>218.83</v>
      </c>
    </row>
    <row r="395" spans="1:4" ht="15" customHeight="1" x14ac:dyDescent="0.2">
      <c r="A395" s="87" t="s">
        <v>14702</v>
      </c>
      <c r="B395" s="88" t="s">
        <v>14703</v>
      </c>
      <c r="C395" s="89"/>
      <c r="D395" s="89"/>
    </row>
    <row r="396" spans="1:4" ht="15" customHeight="1" x14ac:dyDescent="0.2">
      <c r="A396" s="94" t="s">
        <v>29711</v>
      </c>
      <c r="B396" s="95" t="s">
        <v>29712</v>
      </c>
      <c r="C396" s="95" t="s">
        <v>12798</v>
      </c>
      <c r="D396" s="96">
        <v>13.56</v>
      </c>
    </row>
    <row r="397" spans="1:4" ht="15" customHeight="1" x14ac:dyDescent="0.2">
      <c r="A397" s="94" t="s">
        <v>29713</v>
      </c>
      <c r="B397" s="95" t="s">
        <v>29714</v>
      </c>
      <c r="C397" s="95" t="s">
        <v>12798</v>
      </c>
      <c r="D397" s="96">
        <v>21.69</v>
      </c>
    </row>
    <row r="398" spans="1:4" ht="15" customHeight="1" x14ac:dyDescent="0.2">
      <c r="A398" s="94" t="s">
        <v>29715</v>
      </c>
      <c r="B398" s="95" t="s">
        <v>29716</v>
      </c>
      <c r="C398" s="95" t="s">
        <v>12798</v>
      </c>
      <c r="D398" s="96">
        <v>37.01</v>
      </c>
    </row>
    <row r="399" spans="1:4" ht="15" customHeight="1" x14ac:dyDescent="0.2">
      <c r="A399" s="94" t="s">
        <v>29717</v>
      </c>
      <c r="B399" s="95" t="s">
        <v>29718</v>
      </c>
      <c r="C399" s="95" t="s">
        <v>12798</v>
      </c>
      <c r="D399" s="96">
        <v>57.42</v>
      </c>
    </row>
    <row r="400" spans="1:4" ht="15" customHeight="1" x14ac:dyDescent="0.2">
      <c r="A400" s="94" t="s">
        <v>29719</v>
      </c>
      <c r="B400" s="95" t="s">
        <v>29720</v>
      </c>
      <c r="C400" s="95" t="s">
        <v>12798</v>
      </c>
      <c r="D400" s="96">
        <v>105.43</v>
      </c>
    </row>
    <row r="401" spans="1:4" ht="15" customHeight="1" x14ac:dyDescent="0.2">
      <c r="A401" s="93">
        <v>5</v>
      </c>
      <c r="B401" s="85" t="s">
        <v>8391</v>
      </c>
      <c r="C401" s="86"/>
      <c r="D401" s="86"/>
    </row>
    <row r="402" spans="1:4" ht="15" customHeight="1" x14ac:dyDescent="0.2">
      <c r="A402" s="87" t="s">
        <v>8392</v>
      </c>
      <c r="B402" s="88" t="s">
        <v>8393</v>
      </c>
      <c r="C402" s="89"/>
      <c r="D402" s="89"/>
    </row>
    <row r="403" spans="1:4" ht="15" customHeight="1" x14ac:dyDescent="0.2">
      <c r="A403" s="94" t="s">
        <v>8394</v>
      </c>
      <c r="B403" s="95" t="s">
        <v>8395</v>
      </c>
      <c r="C403" s="95" t="s">
        <v>62</v>
      </c>
      <c r="D403" s="96">
        <v>159.49</v>
      </c>
    </row>
    <row r="404" spans="1:4" ht="15" customHeight="1" x14ac:dyDescent="0.2">
      <c r="A404" s="94" t="s">
        <v>8396</v>
      </c>
      <c r="B404" s="95" t="s">
        <v>8397</v>
      </c>
      <c r="C404" s="95" t="s">
        <v>38</v>
      </c>
      <c r="D404" s="96">
        <v>328.29</v>
      </c>
    </row>
    <row r="405" spans="1:4" ht="15" customHeight="1" x14ac:dyDescent="0.2">
      <c r="A405" s="87" t="s">
        <v>8398</v>
      </c>
      <c r="B405" s="88" t="s">
        <v>8399</v>
      </c>
      <c r="C405" s="89"/>
      <c r="D405" s="89"/>
    </row>
    <row r="406" spans="1:4" ht="15" customHeight="1" x14ac:dyDescent="0.2">
      <c r="A406" s="94" t="s">
        <v>8400</v>
      </c>
      <c r="B406" s="95" t="s">
        <v>8401</v>
      </c>
      <c r="C406" s="95" t="s">
        <v>38</v>
      </c>
      <c r="D406" s="96">
        <v>705.81</v>
      </c>
    </row>
    <row r="407" spans="1:4" ht="15" customHeight="1" x14ac:dyDescent="0.2">
      <c r="A407" s="87" t="s">
        <v>8402</v>
      </c>
      <c r="B407" s="88" t="s">
        <v>8403</v>
      </c>
      <c r="C407" s="89"/>
      <c r="D407" s="89"/>
    </row>
    <row r="408" spans="1:4" ht="15" customHeight="1" x14ac:dyDescent="0.2">
      <c r="A408" s="94" t="s">
        <v>22002</v>
      </c>
      <c r="B408" s="308" t="s">
        <v>22003</v>
      </c>
      <c r="C408" s="95" t="s">
        <v>2</v>
      </c>
      <c r="D408" s="96">
        <v>81.3</v>
      </c>
    </row>
    <row r="409" spans="1:4" ht="15" customHeight="1" x14ac:dyDescent="0.25">
      <c r="A409"/>
      <c r="B409" s="308"/>
      <c r="C409"/>
      <c r="D409"/>
    </row>
    <row r="410" spans="1:4" ht="15" customHeight="1" x14ac:dyDescent="0.2">
      <c r="A410" s="94" t="s">
        <v>22004</v>
      </c>
      <c r="B410" s="308" t="s">
        <v>22005</v>
      </c>
      <c r="C410" s="95" t="s">
        <v>2</v>
      </c>
      <c r="D410" s="96">
        <v>67.3</v>
      </c>
    </row>
    <row r="411" spans="1:4" ht="15" customHeight="1" x14ac:dyDescent="0.25">
      <c r="A411"/>
      <c r="B411" s="308"/>
      <c r="C411"/>
      <c r="D411"/>
    </row>
    <row r="412" spans="1:4" ht="15" customHeight="1" x14ac:dyDescent="0.2">
      <c r="A412" s="87" t="s">
        <v>8404</v>
      </c>
      <c r="B412" s="88" t="s">
        <v>8405</v>
      </c>
      <c r="C412" s="89"/>
      <c r="D412" s="89"/>
    </row>
    <row r="413" spans="1:4" ht="15" customHeight="1" x14ac:dyDescent="0.2">
      <c r="A413" s="94" t="s">
        <v>8406</v>
      </c>
      <c r="B413" s="95" t="s">
        <v>8407</v>
      </c>
      <c r="C413" s="95" t="s">
        <v>4</v>
      </c>
      <c r="D413" s="96">
        <v>11.7</v>
      </c>
    </row>
    <row r="414" spans="1:4" ht="15" customHeight="1" x14ac:dyDescent="0.2">
      <c r="A414" s="87" t="s">
        <v>8408</v>
      </c>
      <c r="B414" s="88" t="s">
        <v>8409</v>
      </c>
      <c r="C414" s="89"/>
      <c r="D414" s="89"/>
    </row>
    <row r="415" spans="1:4" ht="15" customHeight="1" x14ac:dyDescent="0.2">
      <c r="A415" s="94" t="s">
        <v>8410</v>
      </c>
      <c r="B415" s="95" t="s">
        <v>8411</v>
      </c>
      <c r="C415" s="95" t="s">
        <v>3</v>
      </c>
      <c r="D415" s="96">
        <v>127.73</v>
      </c>
    </row>
    <row r="416" spans="1:4" ht="15" customHeight="1" x14ac:dyDescent="0.2">
      <c r="A416" s="94" t="s">
        <v>8412</v>
      </c>
      <c r="B416" s="95" t="s">
        <v>8413</v>
      </c>
      <c r="C416" s="95" t="s">
        <v>3</v>
      </c>
      <c r="D416" s="96">
        <v>87.73</v>
      </c>
    </row>
    <row r="417" spans="1:4" ht="15" customHeight="1" x14ac:dyDescent="0.2">
      <c r="A417" s="87" t="s">
        <v>8414</v>
      </c>
      <c r="B417" s="88" t="s">
        <v>8415</v>
      </c>
      <c r="C417" s="89"/>
      <c r="D417" s="89"/>
    </row>
    <row r="418" spans="1:4" ht="15" customHeight="1" x14ac:dyDescent="0.2">
      <c r="A418" s="94" t="s">
        <v>8416</v>
      </c>
      <c r="B418" s="95" t="s">
        <v>8417</v>
      </c>
      <c r="C418" s="95" t="s">
        <v>38</v>
      </c>
      <c r="D418" s="96">
        <v>749.6</v>
      </c>
    </row>
    <row r="419" spans="1:4" ht="15" customHeight="1" x14ac:dyDescent="0.2">
      <c r="A419" s="94" t="s">
        <v>8418</v>
      </c>
      <c r="B419" s="95" t="s">
        <v>8419</v>
      </c>
      <c r="C419" s="95" t="s">
        <v>38</v>
      </c>
      <c r="D419" s="96">
        <v>749.6</v>
      </c>
    </row>
    <row r="420" spans="1:4" ht="15" customHeight="1" x14ac:dyDescent="0.2">
      <c r="A420" s="94" t="s">
        <v>8420</v>
      </c>
      <c r="B420" s="95" t="s">
        <v>8421</v>
      </c>
      <c r="C420" s="95" t="s">
        <v>38</v>
      </c>
      <c r="D420" s="96">
        <v>792.53</v>
      </c>
    </row>
    <row r="421" spans="1:4" ht="15" customHeight="1" x14ac:dyDescent="0.2">
      <c r="A421" s="94" t="s">
        <v>8422</v>
      </c>
      <c r="B421" s="95" t="s">
        <v>8423</v>
      </c>
      <c r="C421" s="95" t="s">
        <v>38</v>
      </c>
      <c r="D421" s="96">
        <v>814.79</v>
      </c>
    </row>
    <row r="422" spans="1:4" ht="15" customHeight="1" x14ac:dyDescent="0.2">
      <c r="A422" s="94" t="s">
        <v>8424</v>
      </c>
      <c r="B422" s="95" t="s">
        <v>8425</v>
      </c>
      <c r="C422" s="95" t="s">
        <v>38</v>
      </c>
      <c r="D422" s="96">
        <v>873.98</v>
      </c>
    </row>
    <row r="423" spans="1:4" ht="15" customHeight="1" x14ac:dyDescent="0.2">
      <c r="A423" s="94" t="s">
        <v>8426</v>
      </c>
      <c r="B423" s="95" t="s">
        <v>8427</v>
      </c>
      <c r="C423" s="95" t="s">
        <v>38</v>
      </c>
      <c r="D423" s="96">
        <v>675.36</v>
      </c>
    </row>
    <row r="424" spans="1:4" ht="15" customHeight="1" x14ac:dyDescent="0.2">
      <c r="A424" s="94" t="s">
        <v>8428</v>
      </c>
      <c r="B424" s="95" t="s">
        <v>8429</v>
      </c>
      <c r="C424" s="95" t="s">
        <v>38</v>
      </c>
      <c r="D424" s="96">
        <v>697.36</v>
      </c>
    </row>
    <row r="425" spans="1:4" ht="15" customHeight="1" x14ac:dyDescent="0.2">
      <c r="A425" s="94" t="s">
        <v>8430</v>
      </c>
      <c r="B425" s="95" t="s">
        <v>8431</v>
      </c>
      <c r="C425" s="95" t="s">
        <v>38</v>
      </c>
      <c r="D425" s="96">
        <v>708.36</v>
      </c>
    </row>
    <row r="426" spans="1:4" ht="15" customHeight="1" x14ac:dyDescent="0.2">
      <c r="A426" s="94" t="s">
        <v>8432</v>
      </c>
      <c r="B426" s="95" t="s">
        <v>8433</v>
      </c>
      <c r="C426" s="95" t="s">
        <v>38</v>
      </c>
      <c r="D426" s="96">
        <v>719.36</v>
      </c>
    </row>
    <row r="427" spans="1:4" ht="15" customHeight="1" x14ac:dyDescent="0.2">
      <c r="A427" s="94" t="s">
        <v>8434</v>
      </c>
      <c r="B427" s="95" t="s">
        <v>8435</v>
      </c>
      <c r="C427" s="95" t="s">
        <v>38</v>
      </c>
      <c r="D427" s="96">
        <v>741.36</v>
      </c>
    </row>
    <row r="428" spans="1:4" ht="15" customHeight="1" x14ac:dyDescent="0.2">
      <c r="A428" s="87" t="s">
        <v>8436</v>
      </c>
      <c r="B428" s="88" t="s">
        <v>8437</v>
      </c>
      <c r="C428" s="89"/>
      <c r="D428" s="89"/>
    </row>
    <row r="429" spans="1:4" ht="15" customHeight="1" x14ac:dyDescent="0.2">
      <c r="A429" s="94" t="s">
        <v>8438</v>
      </c>
      <c r="B429" s="95" t="s">
        <v>8439</v>
      </c>
      <c r="C429" s="95" t="s">
        <v>38</v>
      </c>
      <c r="D429" s="96">
        <v>222.08</v>
      </c>
    </row>
    <row r="430" spans="1:4" ht="15" customHeight="1" x14ac:dyDescent="0.2">
      <c r="A430" s="94" t="s">
        <v>8440</v>
      </c>
      <c r="B430" s="95" t="s">
        <v>8441</v>
      </c>
      <c r="C430" s="95" t="s">
        <v>38</v>
      </c>
      <c r="D430" s="96">
        <v>213.48</v>
      </c>
    </row>
    <row r="431" spans="1:4" ht="15" customHeight="1" x14ac:dyDescent="0.2">
      <c r="A431" s="94" t="s">
        <v>8442</v>
      </c>
      <c r="B431" s="95" t="s">
        <v>8443</v>
      </c>
      <c r="C431" s="95" t="s">
        <v>38</v>
      </c>
      <c r="D431" s="96">
        <v>222.08</v>
      </c>
    </row>
    <row r="432" spans="1:4" ht="15" customHeight="1" x14ac:dyDescent="0.2">
      <c r="A432" s="87" t="s">
        <v>8444</v>
      </c>
      <c r="B432" s="88" t="s">
        <v>8445</v>
      </c>
      <c r="C432" s="89"/>
      <c r="D432" s="89"/>
    </row>
    <row r="433" spans="1:4" ht="15" customHeight="1" x14ac:dyDescent="0.2">
      <c r="A433" s="94" t="s">
        <v>8446</v>
      </c>
      <c r="B433" s="95" t="s">
        <v>8447</v>
      </c>
      <c r="C433" s="95" t="s">
        <v>2</v>
      </c>
      <c r="D433" s="96">
        <v>4.0599999999999996</v>
      </c>
    </row>
    <row r="434" spans="1:4" ht="15" customHeight="1" x14ac:dyDescent="0.2">
      <c r="A434" s="94" t="s">
        <v>8448</v>
      </c>
      <c r="B434" s="95" t="s">
        <v>8449</v>
      </c>
      <c r="C434" s="95" t="s">
        <v>2</v>
      </c>
      <c r="D434" s="96">
        <v>5.68</v>
      </c>
    </row>
    <row r="435" spans="1:4" ht="15" customHeight="1" x14ac:dyDescent="0.2">
      <c r="A435" s="87" t="s">
        <v>8450</v>
      </c>
      <c r="B435" s="88" t="s">
        <v>8451</v>
      </c>
      <c r="C435" s="89"/>
      <c r="D435" s="89"/>
    </row>
    <row r="436" spans="1:4" ht="15" customHeight="1" x14ac:dyDescent="0.2">
      <c r="A436" s="94" t="s">
        <v>8452</v>
      </c>
      <c r="B436" s="95" t="s">
        <v>8453</v>
      </c>
      <c r="C436" s="95" t="s">
        <v>12798</v>
      </c>
      <c r="D436" s="96">
        <v>9.84</v>
      </c>
    </row>
    <row r="437" spans="1:4" ht="15" customHeight="1" x14ac:dyDescent="0.2">
      <c r="A437" s="94" t="s">
        <v>8454</v>
      </c>
      <c r="B437" s="95" t="s">
        <v>8455</v>
      </c>
      <c r="C437" s="95" t="s">
        <v>12798</v>
      </c>
      <c r="D437" s="96">
        <v>12.51</v>
      </c>
    </row>
    <row r="438" spans="1:4" ht="15" customHeight="1" x14ac:dyDescent="0.2">
      <c r="A438" s="94" t="s">
        <v>8456</v>
      </c>
      <c r="B438" s="95" t="s">
        <v>8457</v>
      </c>
      <c r="C438" s="95" t="s">
        <v>12798</v>
      </c>
      <c r="D438" s="96">
        <v>9.31</v>
      </c>
    </row>
    <row r="439" spans="1:4" ht="15" customHeight="1" x14ac:dyDescent="0.2">
      <c r="A439" s="87" t="s">
        <v>8458</v>
      </c>
      <c r="B439" s="88" t="s">
        <v>8459</v>
      </c>
      <c r="C439" s="89"/>
      <c r="D439" s="89"/>
    </row>
    <row r="440" spans="1:4" ht="15" customHeight="1" x14ac:dyDescent="0.2">
      <c r="A440" s="94" t="s">
        <v>8460</v>
      </c>
      <c r="B440" s="95" t="s">
        <v>8461</v>
      </c>
      <c r="C440" s="95" t="s">
        <v>12798</v>
      </c>
      <c r="D440" s="96">
        <v>12.51</v>
      </c>
    </row>
    <row r="441" spans="1:4" ht="15" customHeight="1" x14ac:dyDescent="0.2">
      <c r="A441" s="94" t="s">
        <v>8462</v>
      </c>
      <c r="B441" s="95" t="s">
        <v>8463</v>
      </c>
      <c r="C441" s="95" t="s">
        <v>3</v>
      </c>
      <c r="D441" s="96">
        <v>251.93</v>
      </c>
    </row>
    <row r="442" spans="1:4" ht="15" customHeight="1" x14ac:dyDescent="0.2">
      <c r="A442" s="94" t="s">
        <v>8464</v>
      </c>
      <c r="B442" s="95" t="s">
        <v>8465</v>
      </c>
      <c r="C442" s="95" t="s">
        <v>12798</v>
      </c>
      <c r="D442" s="96">
        <v>103.5</v>
      </c>
    </row>
    <row r="443" spans="1:4" ht="15" customHeight="1" x14ac:dyDescent="0.2">
      <c r="A443" s="87" t="s">
        <v>8466</v>
      </c>
      <c r="B443" s="88" t="s">
        <v>8467</v>
      </c>
      <c r="C443" s="89"/>
      <c r="D443" s="89"/>
    </row>
    <row r="444" spans="1:4" ht="15" customHeight="1" x14ac:dyDescent="0.2">
      <c r="A444" s="94" t="s">
        <v>8468</v>
      </c>
      <c r="B444" s="95" t="s">
        <v>8469</v>
      </c>
      <c r="C444" s="95" t="s">
        <v>12798</v>
      </c>
      <c r="D444" s="96">
        <v>980.7</v>
      </c>
    </row>
    <row r="445" spans="1:4" ht="15" customHeight="1" x14ac:dyDescent="0.2">
      <c r="A445" s="87" t="s">
        <v>8470</v>
      </c>
      <c r="B445" s="88" t="s">
        <v>8471</v>
      </c>
      <c r="C445" s="89"/>
      <c r="D445" s="89"/>
    </row>
    <row r="446" spans="1:4" ht="15" customHeight="1" x14ac:dyDescent="0.2">
      <c r="A446" s="94" t="s">
        <v>8472</v>
      </c>
      <c r="B446" s="95" t="s">
        <v>22006</v>
      </c>
      <c r="C446" s="95" t="s">
        <v>12798</v>
      </c>
      <c r="D446" s="96">
        <v>10313.120000000001</v>
      </c>
    </row>
    <row r="447" spans="1:4" ht="15" customHeight="1" x14ac:dyDescent="0.2">
      <c r="A447" s="94" t="s">
        <v>8473</v>
      </c>
      <c r="B447" s="95" t="s">
        <v>22007</v>
      </c>
      <c r="C447" s="95" t="s">
        <v>12798</v>
      </c>
      <c r="D447" s="96">
        <v>10711.97</v>
      </c>
    </row>
    <row r="448" spans="1:4" ht="15" customHeight="1" x14ac:dyDescent="0.2">
      <c r="A448" s="94" t="s">
        <v>8474</v>
      </c>
      <c r="B448" s="95" t="s">
        <v>22008</v>
      </c>
      <c r="C448" s="95" t="s">
        <v>12798</v>
      </c>
      <c r="D448" s="96">
        <v>11111.15</v>
      </c>
    </row>
    <row r="449" spans="1:4" ht="15" customHeight="1" x14ac:dyDescent="0.2">
      <c r="A449" s="94" t="s">
        <v>8475</v>
      </c>
      <c r="B449" s="95" t="s">
        <v>22009</v>
      </c>
      <c r="C449" s="95" t="s">
        <v>12798</v>
      </c>
      <c r="D449" s="96">
        <v>11508.82</v>
      </c>
    </row>
    <row r="450" spans="1:4" ht="15" customHeight="1" x14ac:dyDescent="0.2">
      <c r="A450" s="94" t="s">
        <v>8476</v>
      </c>
      <c r="B450" s="95" t="s">
        <v>22010</v>
      </c>
      <c r="C450" s="95" t="s">
        <v>12798</v>
      </c>
      <c r="D450" s="96">
        <v>6794.71</v>
      </c>
    </row>
    <row r="451" spans="1:4" ht="15" customHeight="1" x14ac:dyDescent="0.2">
      <c r="A451" s="94" t="s">
        <v>8477</v>
      </c>
      <c r="B451" s="95" t="s">
        <v>22011</v>
      </c>
      <c r="C451" s="95" t="s">
        <v>12798</v>
      </c>
      <c r="D451" s="96">
        <v>6998.5</v>
      </c>
    </row>
    <row r="452" spans="1:4" ht="15" customHeight="1" x14ac:dyDescent="0.2">
      <c r="A452" s="94" t="s">
        <v>8478</v>
      </c>
      <c r="B452" s="95" t="s">
        <v>22012</v>
      </c>
      <c r="C452" s="95" t="s">
        <v>12798</v>
      </c>
      <c r="D452" s="96">
        <v>7198.45</v>
      </c>
    </row>
    <row r="453" spans="1:4" ht="15" customHeight="1" x14ac:dyDescent="0.2">
      <c r="A453" s="94" t="s">
        <v>8479</v>
      </c>
      <c r="B453" s="95" t="s">
        <v>22013</v>
      </c>
      <c r="C453" s="95" t="s">
        <v>12798</v>
      </c>
      <c r="D453" s="96">
        <v>7444.23</v>
      </c>
    </row>
    <row r="454" spans="1:4" ht="15" customHeight="1" x14ac:dyDescent="0.2">
      <c r="A454" s="94" t="s">
        <v>8480</v>
      </c>
      <c r="B454" s="95" t="s">
        <v>22014</v>
      </c>
      <c r="C454" s="95" t="s">
        <v>12798</v>
      </c>
      <c r="D454" s="96">
        <v>7712.5</v>
      </c>
    </row>
    <row r="455" spans="1:4" ht="15" customHeight="1" x14ac:dyDescent="0.2">
      <c r="A455" s="94" t="s">
        <v>8481</v>
      </c>
      <c r="B455" s="95" t="s">
        <v>22015</v>
      </c>
      <c r="C455" s="95" t="s">
        <v>12798</v>
      </c>
      <c r="D455" s="96">
        <v>7969.77</v>
      </c>
    </row>
    <row r="456" spans="1:4" ht="15" customHeight="1" x14ac:dyDescent="0.2">
      <c r="A456" s="94" t="s">
        <v>8482</v>
      </c>
      <c r="B456" s="95" t="s">
        <v>22016</v>
      </c>
      <c r="C456" s="95" t="s">
        <v>12798</v>
      </c>
      <c r="D456" s="96">
        <v>8236.7800000000007</v>
      </c>
    </row>
    <row r="457" spans="1:4" ht="15" customHeight="1" x14ac:dyDescent="0.2">
      <c r="A457" s="94" t="s">
        <v>8483</v>
      </c>
      <c r="B457" s="95" t="s">
        <v>22017</v>
      </c>
      <c r="C457" s="95" t="s">
        <v>12798</v>
      </c>
      <c r="D457" s="96">
        <v>8505.06</v>
      </c>
    </row>
    <row r="458" spans="1:4" ht="15" customHeight="1" x14ac:dyDescent="0.2">
      <c r="A458" s="94" t="s">
        <v>8484</v>
      </c>
      <c r="B458" s="95" t="s">
        <v>22018</v>
      </c>
      <c r="C458" s="95" t="s">
        <v>12798</v>
      </c>
      <c r="D458" s="96">
        <v>8785.33</v>
      </c>
    </row>
    <row r="459" spans="1:4" ht="15" customHeight="1" x14ac:dyDescent="0.2">
      <c r="A459" s="94" t="s">
        <v>8485</v>
      </c>
      <c r="B459" s="95" t="s">
        <v>22019</v>
      </c>
      <c r="C459" s="95" t="s">
        <v>12798</v>
      </c>
      <c r="D459" s="96">
        <v>9019.11</v>
      </c>
    </row>
    <row r="460" spans="1:4" ht="15" customHeight="1" x14ac:dyDescent="0.2">
      <c r="A460" s="94" t="s">
        <v>8486</v>
      </c>
      <c r="B460" s="95" t="s">
        <v>22020</v>
      </c>
      <c r="C460" s="95" t="s">
        <v>12798</v>
      </c>
      <c r="D460" s="96">
        <v>9288.4</v>
      </c>
    </row>
    <row r="461" spans="1:4" ht="15" customHeight="1" x14ac:dyDescent="0.2">
      <c r="A461" s="94" t="s">
        <v>8487</v>
      </c>
      <c r="B461" s="95" t="s">
        <v>22021</v>
      </c>
      <c r="C461" s="95" t="s">
        <v>12798</v>
      </c>
      <c r="D461" s="96">
        <v>9549.85</v>
      </c>
    </row>
    <row r="462" spans="1:4" ht="15" customHeight="1" x14ac:dyDescent="0.2">
      <c r="A462" s="94" t="s">
        <v>8488</v>
      </c>
      <c r="B462" s="95" t="s">
        <v>22022</v>
      </c>
      <c r="C462" s="95" t="s">
        <v>12798</v>
      </c>
      <c r="D462" s="96">
        <v>9898.6200000000008</v>
      </c>
    </row>
    <row r="463" spans="1:4" ht="15" customHeight="1" x14ac:dyDescent="0.2">
      <c r="A463" s="94" t="s">
        <v>8489</v>
      </c>
      <c r="B463" s="95" t="s">
        <v>22023</v>
      </c>
      <c r="C463" s="95" t="s">
        <v>12798</v>
      </c>
      <c r="D463" s="96">
        <v>10109.9</v>
      </c>
    </row>
    <row r="464" spans="1:4" ht="15" customHeight="1" x14ac:dyDescent="0.2">
      <c r="A464" s="94" t="s">
        <v>8490</v>
      </c>
      <c r="B464" s="95" t="s">
        <v>22024</v>
      </c>
      <c r="C464" s="95" t="s">
        <v>12798</v>
      </c>
      <c r="D464" s="96">
        <v>10355.18</v>
      </c>
    </row>
    <row r="465" spans="1:4" ht="15" customHeight="1" x14ac:dyDescent="0.2">
      <c r="A465" s="87" t="s">
        <v>8491</v>
      </c>
      <c r="B465" s="88" t="s">
        <v>8492</v>
      </c>
      <c r="C465" s="89"/>
      <c r="D465" s="89"/>
    </row>
    <row r="466" spans="1:4" ht="15" customHeight="1" x14ac:dyDescent="0.2">
      <c r="A466" s="94" t="s">
        <v>8493</v>
      </c>
      <c r="B466" s="95" t="s">
        <v>8494</v>
      </c>
      <c r="C466" s="95" t="s">
        <v>12798</v>
      </c>
      <c r="D466" s="96">
        <v>4715.5600000000004</v>
      </c>
    </row>
    <row r="467" spans="1:4" ht="15" customHeight="1" x14ac:dyDescent="0.2">
      <c r="A467" s="87" t="s">
        <v>8495</v>
      </c>
      <c r="B467" s="88" t="s">
        <v>8496</v>
      </c>
      <c r="C467" s="89"/>
      <c r="D467" s="89"/>
    </row>
    <row r="468" spans="1:4" ht="15" customHeight="1" x14ac:dyDescent="0.2">
      <c r="A468" s="94" t="s">
        <v>8497</v>
      </c>
      <c r="B468" s="95" t="s">
        <v>8498</v>
      </c>
      <c r="C468" s="95" t="s">
        <v>38</v>
      </c>
      <c r="D468" s="96">
        <v>692.21</v>
      </c>
    </row>
    <row r="469" spans="1:4" ht="15" customHeight="1" x14ac:dyDescent="0.2">
      <c r="A469" s="94" t="s">
        <v>8499</v>
      </c>
      <c r="B469" s="95" t="s">
        <v>8500</v>
      </c>
      <c r="C469" s="95" t="s">
        <v>38</v>
      </c>
      <c r="D469" s="96">
        <v>716.82</v>
      </c>
    </row>
    <row r="470" spans="1:4" ht="15" customHeight="1" x14ac:dyDescent="0.2">
      <c r="A470" s="94" t="s">
        <v>8501</v>
      </c>
      <c r="B470" s="95" t="s">
        <v>8502</v>
      </c>
      <c r="C470" s="95" t="s">
        <v>38</v>
      </c>
      <c r="D470" s="96">
        <v>675.08</v>
      </c>
    </row>
    <row r="471" spans="1:4" ht="15" customHeight="1" x14ac:dyDescent="0.2">
      <c r="A471" s="94" t="s">
        <v>8503</v>
      </c>
      <c r="B471" s="95" t="s">
        <v>8504</v>
      </c>
      <c r="C471" s="95" t="s">
        <v>38</v>
      </c>
      <c r="D471" s="96">
        <v>802.54</v>
      </c>
    </row>
    <row r="472" spans="1:4" ht="15" customHeight="1" x14ac:dyDescent="0.2">
      <c r="A472" s="94" t="s">
        <v>8505</v>
      </c>
      <c r="B472" s="95" t="s">
        <v>8506</v>
      </c>
      <c r="C472" s="95" t="s">
        <v>38</v>
      </c>
      <c r="D472" s="96">
        <v>948.96</v>
      </c>
    </row>
    <row r="473" spans="1:4" ht="15" customHeight="1" x14ac:dyDescent="0.2">
      <c r="A473" s="94" t="s">
        <v>8507</v>
      </c>
      <c r="B473" s="95" t="s">
        <v>8508</v>
      </c>
      <c r="C473" s="95" t="s">
        <v>38</v>
      </c>
      <c r="D473" s="96">
        <v>1057.08</v>
      </c>
    </row>
    <row r="474" spans="1:4" ht="15" customHeight="1" x14ac:dyDescent="0.2">
      <c r="A474" s="94" t="s">
        <v>8509</v>
      </c>
      <c r="B474" s="95" t="s">
        <v>8510</v>
      </c>
      <c r="C474" s="95" t="s">
        <v>38</v>
      </c>
      <c r="D474" s="96">
        <v>1213.3399999999999</v>
      </c>
    </row>
    <row r="475" spans="1:4" ht="15" customHeight="1" x14ac:dyDescent="0.2">
      <c r="A475" s="94" t="s">
        <v>8511</v>
      </c>
      <c r="B475" s="95" t="s">
        <v>8512</v>
      </c>
      <c r="C475" s="95" t="s">
        <v>38</v>
      </c>
      <c r="D475" s="96">
        <v>592.35</v>
      </c>
    </row>
    <row r="476" spans="1:4" ht="15" customHeight="1" x14ac:dyDescent="0.2">
      <c r="A476" s="93">
        <v>6</v>
      </c>
      <c r="B476" s="85" t="s">
        <v>8513</v>
      </c>
      <c r="C476" s="86"/>
      <c r="D476" s="86"/>
    </row>
    <row r="477" spans="1:4" ht="15" customHeight="1" x14ac:dyDescent="0.2">
      <c r="A477" s="87" t="s">
        <v>8514</v>
      </c>
      <c r="B477" s="88" t="s">
        <v>8515</v>
      </c>
      <c r="C477" s="89"/>
      <c r="D477" s="89"/>
    </row>
    <row r="478" spans="1:4" ht="15" customHeight="1" x14ac:dyDescent="0.2">
      <c r="A478" s="94" t="s">
        <v>22025</v>
      </c>
      <c r="B478" s="308" t="s">
        <v>22026</v>
      </c>
      <c r="C478" s="95" t="s">
        <v>2</v>
      </c>
      <c r="D478" s="96">
        <v>116.09</v>
      </c>
    </row>
    <row r="479" spans="1:4" ht="15" customHeight="1" x14ac:dyDescent="0.25">
      <c r="A479"/>
      <c r="B479" s="308"/>
      <c r="C479"/>
      <c r="D479"/>
    </row>
    <row r="480" spans="1:4" ht="15" customHeight="1" x14ac:dyDescent="0.2">
      <c r="A480" s="94" t="s">
        <v>22027</v>
      </c>
      <c r="B480" s="308" t="s">
        <v>22028</v>
      </c>
      <c r="C480" s="95" t="s">
        <v>2</v>
      </c>
      <c r="D480" s="96">
        <v>115.68</v>
      </c>
    </row>
    <row r="481" spans="1:4" ht="15" customHeight="1" x14ac:dyDescent="0.25">
      <c r="A481"/>
      <c r="B481" s="308"/>
      <c r="C481"/>
      <c r="D481"/>
    </row>
    <row r="482" spans="1:4" ht="15" customHeight="1" x14ac:dyDescent="0.2">
      <c r="A482" s="94" t="s">
        <v>22029</v>
      </c>
      <c r="B482" s="308" t="s">
        <v>22030</v>
      </c>
      <c r="C482" s="95" t="s">
        <v>2</v>
      </c>
      <c r="D482" s="96">
        <v>122.16</v>
      </c>
    </row>
    <row r="483" spans="1:4" ht="15" customHeight="1" x14ac:dyDescent="0.25">
      <c r="A483"/>
      <c r="B483" s="308"/>
      <c r="C483"/>
      <c r="D483"/>
    </row>
    <row r="484" spans="1:4" ht="15" customHeight="1" x14ac:dyDescent="0.2">
      <c r="A484" s="94" t="s">
        <v>22031</v>
      </c>
      <c r="B484" s="308" t="s">
        <v>22032</v>
      </c>
      <c r="C484" s="95" t="s">
        <v>2</v>
      </c>
      <c r="D484" s="96">
        <v>81.319999999999993</v>
      </c>
    </row>
    <row r="485" spans="1:4" ht="15" customHeight="1" x14ac:dyDescent="0.25">
      <c r="A485"/>
      <c r="B485" s="308"/>
      <c r="C485"/>
      <c r="D485"/>
    </row>
    <row r="486" spans="1:4" ht="15" customHeight="1" x14ac:dyDescent="0.2">
      <c r="A486" s="94" t="s">
        <v>22033</v>
      </c>
      <c r="B486" s="308" t="s">
        <v>22034</v>
      </c>
      <c r="C486" s="95" t="s">
        <v>2</v>
      </c>
      <c r="D486" s="96">
        <v>125.28</v>
      </c>
    </row>
    <row r="487" spans="1:4" ht="15" customHeight="1" x14ac:dyDescent="0.25">
      <c r="A487"/>
      <c r="B487" s="308"/>
      <c r="C487"/>
      <c r="D487"/>
    </row>
    <row r="488" spans="1:4" ht="15" customHeight="1" x14ac:dyDescent="0.2">
      <c r="A488" s="94" t="s">
        <v>22035</v>
      </c>
      <c r="B488" s="308" t="s">
        <v>22036</v>
      </c>
      <c r="C488" s="95" t="s">
        <v>2</v>
      </c>
      <c r="D488" s="96">
        <v>56.45</v>
      </c>
    </row>
    <row r="489" spans="1:4" ht="15" customHeight="1" x14ac:dyDescent="0.25">
      <c r="A489"/>
      <c r="B489" s="308"/>
      <c r="C489"/>
      <c r="D489"/>
    </row>
    <row r="490" spans="1:4" ht="15" customHeight="1" x14ac:dyDescent="0.2">
      <c r="A490" s="94" t="s">
        <v>22037</v>
      </c>
      <c r="B490" s="308" t="s">
        <v>22038</v>
      </c>
      <c r="C490" s="95" t="s">
        <v>2</v>
      </c>
      <c r="D490" s="96">
        <v>82.34</v>
      </c>
    </row>
    <row r="491" spans="1:4" ht="15" customHeight="1" x14ac:dyDescent="0.25">
      <c r="A491"/>
      <c r="B491" s="308"/>
      <c r="C491"/>
      <c r="D491"/>
    </row>
    <row r="492" spans="1:4" ht="15" customHeight="1" x14ac:dyDescent="0.2">
      <c r="A492" s="94" t="s">
        <v>22039</v>
      </c>
      <c r="B492" s="308" t="s">
        <v>22040</v>
      </c>
      <c r="C492" s="95" t="s">
        <v>2</v>
      </c>
      <c r="D492" s="96">
        <v>126.56</v>
      </c>
    </row>
    <row r="493" spans="1:4" ht="15" customHeight="1" x14ac:dyDescent="0.25">
      <c r="A493"/>
      <c r="B493" s="308"/>
      <c r="C493"/>
      <c r="D493"/>
    </row>
    <row r="494" spans="1:4" ht="15" customHeight="1" x14ac:dyDescent="0.2">
      <c r="A494" s="94" t="s">
        <v>22041</v>
      </c>
      <c r="B494" s="308" t="s">
        <v>22042</v>
      </c>
      <c r="C494" s="95" t="s">
        <v>2</v>
      </c>
      <c r="D494" s="96">
        <v>60.77</v>
      </c>
    </row>
    <row r="495" spans="1:4" ht="15" customHeight="1" x14ac:dyDescent="0.25">
      <c r="A495"/>
      <c r="B495" s="308"/>
      <c r="C495"/>
      <c r="D495"/>
    </row>
    <row r="496" spans="1:4" ht="15" customHeight="1" x14ac:dyDescent="0.2">
      <c r="A496" s="87" t="s">
        <v>8516</v>
      </c>
      <c r="B496" s="88" t="s">
        <v>8517</v>
      </c>
      <c r="C496" s="89"/>
      <c r="D496" s="89"/>
    </row>
    <row r="497" spans="1:4" ht="15" customHeight="1" x14ac:dyDescent="0.2">
      <c r="A497" s="94" t="s">
        <v>8518</v>
      </c>
      <c r="B497" s="95" t="s">
        <v>8519</v>
      </c>
      <c r="C497" s="95" t="s">
        <v>4</v>
      </c>
      <c r="D497" s="96">
        <v>16.34</v>
      </c>
    </row>
    <row r="498" spans="1:4" ht="15" customHeight="1" x14ac:dyDescent="0.2">
      <c r="A498" s="94" t="s">
        <v>8520</v>
      </c>
      <c r="B498" s="95" t="s">
        <v>8521</v>
      </c>
      <c r="C498" s="95" t="s">
        <v>4</v>
      </c>
      <c r="D498" s="96">
        <v>12.89</v>
      </c>
    </row>
    <row r="499" spans="1:4" ht="15" customHeight="1" x14ac:dyDescent="0.2">
      <c r="A499" s="94" t="s">
        <v>8522</v>
      </c>
      <c r="B499" s="95" t="s">
        <v>8523</v>
      </c>
      <c r="C499" s="95" t="s">
        <v>4</v>
      </c>
      <c r="D499" s="96">
        <v>12.92</v>
      </c>
    </row>
    <row r="500" spans="1:4" ht="15" customHeight="1" x14ac:dyDescent="0.2">
      <c r="A500" s="94" t="s">
        <v>8524</v>
      </c>
      <c r="B500" s="95" t="s">
        <v>8525</v>
      </c>
      <c r="C500" s="95" t="s">
        <v>4</v>
      </c>
      <c r="D500" s="96">
        <v>11.87</v>
      </c>
    </row>
    <row r="501" spans="1:4" ht="15" customHeight="1" x14ac:dyDescent="0.2">
      <c r="A501" s="94" t="s">
        <v>8526</v>
      </c>
      <c r="B501" s="95" t="s">
        <v>8527</v>
      </c>
      <c r="C501" s="95" t="s">
        <v>4</v>
      </c>
      <c r="D501" s="96">
        <v>10.79</v>
      </c>
    </row>
    <row r="502" spans="1:4" ht="15" customHeight="1" x14ac:dyDescent="0.2">
      <c r="A502" s="94" t="s">
        <v>8528</v>
      </c>
      <c r="B502" s="95" t="s">
        <v>8529</v>
      </c>
      <c r="C502" s="95" t="s">
        <v>4</v>
      </c>
      <c r="D502" s="96">
        <v>9.5399999999999991</v>
      </c>
    </row>
    <row r="503" spans="1:4" ht="15" customHeight="1" x14ac:dyDescent="0.2">
      <c r="A503" s="94" t="s">
        <v>8530</v>
      </c>
      <c r="B503" s="95" t="s">
        <v>8531</v>
      </c>
      <c r="C503" s="95" t="s">
        <v>4</v>
      </c>
      <c r="D503" s="96">
        <v>8.9</v>
      </c>
    </row>
    <row r="504" spans="1:4" ht="15" customHeight="1" x14ac:dyDescent="0.2">
      <c r="A504" s="94" t="s">
        <v>8532</v>
      </c>
      <c r="B504" s="95" t="s">
        <v>8533</v>
      </c>
      <c r="C504" s="95" t="s">
        <v>4</v>
      </c>
      <c r="D504" s="96">
        <v>8.5399999999999991</v>
      </c>
    </row>
    <row r="505" spans="1:4" ht="15" customHeight="1" x14ac:dyDescent="0.2">
      <c r="A505" s="94" t="s">
        <v>8534</v>
      </c>
      <c r="B505" s="95" t="s">
        <v>8535</v>
      </c>
      <c r="C505" s="95" t="s">
        <v>4</v>
      </c>
      <c r="D505" s="96">
        <v>8.2100000000000009</v>
      </c>
    </row>
    <row r="506" spans="1:4" ht="15" customHeight="1" x14ac:dyDescent="0.2">
      <c r="A506" s="94" t="s">
        <v>8536</v>
      </c>
      <c r="B506" s="95" t="s">
        <v>8537</v>
      </c>
      <c r="C506" s="95" t="s">
        <v>4</v>
      </c>
      <c r="D506" s="96">
        <v>8.23</v>
      </c>
    </row>
    <row r="507" spans="1:4" ht="15" customHeight="1" x14ac:dyDescent="0.2">
      <c r="A507" s="94" t="s">
        <v>8538</v>
      </c>
      <c r="B507" s="95" t="s">
        <v>8539</v>
      </c>
      <c r="C507" s="95" t="s">
        <v>4</v>
      </c>
      <c r="D507" s="96">
        <v>9.3000000000000007</v>
      </c>
    </row>
    <row r="508" spans="1:4" ht="15" customHeight="1" x14ac:dyDescent="0.2">
      <c r="A508" s="94" t="s">
        <v>8540</v>
      </c>
      <c r="B508" s="95" t="s">
        <v>8541</v>
      </c>
      <c r="C508" s="95" t="s">
        <v>4</v>
      </c>
      <c r="D508" s="96">
        <v>16.53</v>
      </c>
    </row>
    <row r="509" spans="1:4" ht="15" customHeight="1" x14ac:dyDescent="0.2">
      <c r="A509" s="94" t="s">
        <v>8542</v>
      </c>
      <c r="B509" s="95" t="s">
        <v>8543</v>
      </c>
      <c r="C509" s="95" t="s">
        <v>4</v>
      </c>
      <c r="D509" s="96">
        <v>16.53</v>
      </c>
    </row>
    <row r="510" spans="1:4" ht="15" customHeight="1" x14ac:dyDescent="0.2">
      <c r="A510" s="94" t="s">
        <v>8544</v>
      </c>
      <c r="B510" s="95" t="s">
        <v>8545</v>
      </c>
      <c r="C510" s="95" t="s">
        <v>4</v>
      </c>
      <c r="D510" s="96">
        <v>15.11</v>
      </c>
    </row>
    <row r="511" spans="1:4" ht="15" customHeight="1" x14ac:dyDescent="0.2">
      <c r="A511" s="94" t="s">
        <v>8546</v>
      </c>
      <c r="B511" s="95" t="s">
        <v>8547</v>
      </c>
      <c r="C511" s="95" t="s">
        <v>4</v>
      </c>
      <c r="D511" s="96">
        <v>13.54</v>
      </c>
    </row>
    <row r="512" spans="1:4" ht="15" customHeight="1" x14ac:dyDescent="0.2">
      <c r="A512" s="94" t="s">
        <v>8548</v>
      </c>
      <c r="B512" s="95" t="s">
        <v>8549</v>
      </c>
      <c r="C512" s="95" t="s">
        <v>4</v>
      </c>
      <c r="D512" s="96">
        <v>12.09</v>
      </c>
    </row>
    <row r="513" spans="1:4" ht="15" customHeight="1" x14ac:dyDescent="0.2">
      <c r="A513" s="94" t="s">
        <v>8550</v>
      </c>
      <c r="B513" s="95" t="s">
        <v>8551</v>
      </c>
      <c r="C513" s="95" t="s">
        <v>4</v>
      </c>
      <c r="D513" s="96">
        <v>10.56</v>
      </c>
    </row>
    <row r="514" spans="1:4" ht="15" customHeight="1" x14ac:dyDescent="0.2">
      <c r="A514" s="94" t="s">
        <v>8552</v>
      </c>
      <c r="B514" s="95" t="s">
        <v>8553</v>
      </c>
      <c r="C514" s="95" t="s">
        <v>4</v>
      </c>
      <c r="D514" s="96">
        <v>9.68</v>
      </c>
    </row>
    <row r="515" spans="1:4" ht="15" customHeight="1" x14ac:dyDescent="0.2">
      <c r="A515" s="94" t="s">
        <v>8554</v>
      </c>
      <c r="B515" s="95" t="s">
        <v>8555</v>
      </c>
      <c r="C515" s="95" t="s">
        <v>4</v>
      </c>
      <c r="D515" s="96">
        <v>9.08</v>
      </c>
    </row>
    <row r="516" spans="1:4" ht="15" customHeight="1" x14ac:dyDescent="0.2">
      <c r="A516" s="94" t="s">
        <v>8556</v>
      </c>
      <c r="B516" s="95" t="s">
        <v>8557</v>
      </c>
      <c r="C516" s="95" t="s">
        <v>4</v>
      </c>
      <c r="D516" s="96">
        <v>8.6</v>
      </c>
    </row>
    <row r="517" spans="1:4" ht="15" customHeight="1" x14ac:dyDescent="0.2">
      <c r="A517" s="94" t="s">
        <v>8558</v>
      </c>
      <c r="B517" s="95" t="s">
        <v>8559</v>
      </c>
      <c r="C517" s="95" t="s">
        <v>4</v>
      </c>
      <c r="D517" s="96">
        <v>8.25</v>
      </c>
    </row>
    <row r="518" spans="1:4" ht="15" customHeight="1" x14ac:dyDescent="0.2">
      <c r="A518" s="94" t="s">
        <v>8560</v>
      </c>
      <c r="B518" s="95" t="s">
        <v>8561</v>
      </c>
      <c r="C518" s="95" t="s">
        <v>4</v>
      </c>
      <c r="D518" s="96">
        <v>9.32</v>
      </c>
    </row>
    <row r="519" spans="1:4" ht="15" customHeight="1" x14ac:dyDescent="0.2">
      <c r="A519" s="87" t="s">
        <v>8562</v>
      </c>
      <c r="B519" s="88" t="s">
        <v>8563</v>
      </c>
      <c r="C519" s="89"/>
      <c r="D519" s="89"/>
    </row>
    <row r="520" spans="1:4" ht="15" customHeight="1" x14ac:dyDescent="0.2">
      <c r="A520" s="94" t="s">
        <v>8564</v>
      </c>
      <c r="B520" s="95" t="s">
        <v>22043</v>
      </c>
      <c r="C520" s="95" t="s">
        <v>4</v>
      </c>
      <c r="D520" s="96">
        <v>11.28</v>
      </c>
    </row>
    <row r="521" spans="1:4" ht="15" customHeight="1" x14ac:dyDescent="0.2">
      <c r="A521" s="94" t="s">
        <v>8565</v>
      </c>
      <c r="B521" s="95" t="s">
        <v>8566</v>
      </c>
      <c r="C521" s="95" t="s">
        <v>4</v>
      </c>
      <c r="D521" s="96">
        <v>10.61</v>
      </c>
    </row>
    <row r="522" spans="1:4" ht="15" customHeight="1" x14ac:dyDescent="0.2">
      <c r="A522" s="94" t="s">
        <v>8567</v>
      </c>
      <c r="B522" s="95" t="s">
        <v>29721</v>
      </c>
      <c r="C522" s="95" t="s">
        <v>4</v>
      </c>
      <c r="D522" s="96">
        <v>10.55</v>
      </c>
    </row>
    <row r="523" spans="1:4" ht="15" customHeight="1" x14ac:dyDescent="0.2">
      <c r="A523" s="94" t="s">
        <v>8568</v>
      </c>
      <c r="B523" s="95" t="s">
        <v>22044</v>
      </c>
      <c r="C523" s="95" t="s">
        <v>4</v>
      </c>
      <c r="D523" s="96">
        <v>13.02</v>
      </c>
    </row>
    <row r="524" spans="1:4" ht="15" customHeight="1" x14ac:dyDescent="0.2">
      <c r="A524" s="94" t="s">
        <v>8569</v>
      </c>
      <c r="B524" s="95" t="s">
        <v>8570</v>
      </c>
      <c r="C524" s="95" t="s">
        <v>4</v>
      </c>
      <c r="D524" s="96">
        <v>11.89</v>
      </c>
    </row>
    <row r="525" spans="1:4" ht="15" customHeight="1" x14ac:dyDescent="0.2">
      <c r="A525" s="94" t="s">
        <v>8571</v>
      </c>
      <c r="B525" s="95" t="s">
        <v>8572</v>
      </c>
      <c r="C525" s="95" t="s">
        <v>4</v>
      </c>
      <c r="D525" s="96">
        <v>11.09</v>
      </c>
    </row>
    <row r="526" spans="1:4" ht="15" customHeight="1" x14ac:dyDescent="0.2">
      <c r="A526" s="94" t="s">
        <v>8573</v>
      </c>
      <c r="B526" s="95" t="s">
        <v>8574</v>
      </c>
      <c r="C526" s="95" t="s">
        <v>4</v>
      </c>
      <c r="D526" s="96">
        <v>10.84</v>
      </c>
    </row>
    <row r="527" spans="1:4" ht="15" customHeight="1" x14ac:dyDescent="0.2">
      <c r="A527" s="94" t="s">
        <v>8575</v>
      </c>
      <c r="B527" s="95" t="s">
        <v>8576</v>
      </c>
      <c r="C527" s="95" t="s">
        <v>4</v>
      </c>
      <c r="D527" s="96">
        <v>11.36</v>
      </c>
    </row>
    <row r="528" spans="1:4" ht="15" customHeight="1" x14ac:dyDescent="0.2">
      <c r="A528" s="94" t="s">
        <v>8577</v>
      </c>
      <c r="B528" s="95" t="s">
        <v>8578</v>
      </c>
      <c r="C528" s="95" t="s">
        <v>4</v>
      </c>
      <c r="D528" s="96">
        <v>11.08</v>
      </c>
    </row>
    <row r="529" spans="1:4" ht="15" customHeight="1" x14ac:dyDescent="0.2">
      <c r="A529" s="94" t="s">
        <v>8579</v>
      </c>
      <c r="B529" s="95" t="s">
        <v>8580</v>
      </c>
      <c r="C529" s="95" t="s">
        <v>4</v>
      </c>
      <c r="D529" s="96">
        <v>11.09</v>
      </c>
    </row>
    <row r="530" spans="1:4" ht="15" customHeight="1" x14ac:dyDescent="0.2">
      <c r="A530" s="94" t="s">
        <v>8581</v>
      </c>
      <c r="B530" s="95" t="s">
        <v>8582</v>
      </c>
      <c r="C530" s="95" t="s">
        <v>4</v>
      </c>
      <c r="D530" s="96">
        <v>11.08</v>
      </c>
    </row>
    <row r="531" spans="1:4" ht="15" customHeight="1" x14ac:dyDescent="0.2">
      <c r="A531" s="94" t="s">
        <v>8583</v>
      </c>
      <c r="B531" s="95" t="s">
        <v>8584</v>
      </c>
      <c r="C531" s="95" t="s">
        <v>4</v>
      </c>
      <c r="D531" s="96">
        <v>11.5</v>
      </c>
    </row>
    <row r="532" spans="1:4" ht="15" customHeight="1" x14ac:dyDescent="0.2">
      <c r="A532" s="94" t="s">
        <v>8585</v>
      </c>
      <c r="B532" s="95" t="s">
        <v>8586</v>
      </c>
      <c r="C532" s="95" t="s">
        <v>4</v>
      </c>
      <c r="D532" s="96">
        <v>12.39</v>
      </c>
    </row>
    <row r="533" spans="1:4" ht="15" customHeight="1" x14ac:dyDescent="0.2">
      <c r="A533" s="94" t="s">
        <v>8587</v>
      </c>
      <c r="B533" s="95" t="s">
        <v>8588</v>
      </c>
      <c r="C533" s="95" t="s">
        <v>4</v>
      </c>
      <c r="D533" s="96">
        <v>11.72</v>
      </c>
    </row>
    <row r="534" spans="1:4" ht="15" customHeight="1" x14ac:dyDescent="0.2">
      <c r="A534" s="87" t="s">
        <v>8589</v>
      </c>
      <c r="B534" s="88" t="s">
        <v>8590</v>
      </c>
      <c r="C534" s="89"/>
      <c r="D534" s="89"/>
    </row>
    <row r="535" spans="1:4" ht="15" customHeight="1" x14ac:dyDescent="0.2">
      <c r="A535" s="94" t="s">
        <v>8591</v>
      </c>
      <c r="B535" s="95" t="s">
        <v>8592</v>
      </c>
      <c r="C535" s="95" t="s">
        <v>38</v>
      </c>
      <c r="D535" s="96">
        <v>749.6</v>
      </c>
    </row>
    <row r="536" spans="1:4" ht="15" customHeight="1" x14ac:dyDescent="0.2">
      <c r="A536" s="94" t="s">
        <v>8593</v>
      </c>
      <c r="B536" s="95" t="s">
        <v>8594</v>
      </c>
      <c r="C536" s="95" t="s">
        <v>38</v>
      </c>
      <c r="D536" s="96">
        <v>792.53</v>
      </c>
    </row>
    <row r="537" spans="1:4" ht="15" customHeight="1" x14ac:dyDescent="0.2">
      <c r="A537" s="94" t="s">
        <v>8595</v>
      </c>
      <c r="B537" s="95" t="s">
        <v>8596</v>
      </c>
      <c r="C537" s="95" t="s">
        <v>38</v>
      </c>
      <c r="D537" s="96">
        <v>814.79</v>
      </c>
    </row>
    <row r="538" spans="1:4" ht="15" customHeight="1" x14ac:dyDescent="0.2">
      <c r="A538" s="94" t="s">
        <v>8597</v>
      </c>
      <c r="B538" s="95" t="s">
        <v>8598</v>
      </c>
      <c r="C538" s="95" t="s">
        <v>38</v>
      </c>
      <c r="D538" s="96">
        <v>873.98</v>
      </c>
    </row>
    <row r="539" spans="1:4" ht="15" customHeight="1" x14ac:dyDescent="0.2">
      <c r="A539" s="87" t="s">
        <v>8599</v>
      </c>
      <c r="B539" s="88" t="s">
        <v>8600</v>
      </c>
      <c r="C539" s="89"/>
      <c r="D539" s="89"/>
    </row>
    <row r="540" spans="1:4" ht="15" customHeight="1" x14ac:dyDescent="0.2">
      <c r="A540" s="94" t="s">
        <v>8601</v>
      </c>
      <c r="B540" s="95" t="s">
        <v>8602</v>
      </c>
      <c r="C540" s="95" t="s">
        <v>38</v>
      </c>
      <c r="D540" s="96">
        <v>697.36</v>
      </c>
    </row>
    <row r="541" spans="1:4" ht="15" customHeight="1" x14ac:dyDescent="0.2">
      <c r="A541" s="94" t="s">
        <v>8603</v>
      </c>
      <c r="B541" s="95" t="s">
        <v>8604</v>
      </c>
      <c r="C541" s="95" t="s">
        <v>38</v>
      </c>
      <c r="D541" s="96">
        <v>708.36</v>
      </c>
    </row>
    <row r="542" spans="1:4" ht="15" customHeight="1" x14ac:dyDescent="0.2">
      <c r="A542" s="94" t="s">
        <v>8605</v>
      </c>
      <c r="B542" s="95" t="s">
        <v>8606</v>
      </c>
      <c r="C542" s="95" t="s">
        <v>38</v>
      </c>
      <c r="D542" s="96">
        <v>719.36</v>
      </c>
    </row>
    <row r="543" spans="1:4" ht="15" customHeight="1" x14ac:dyDescent="0.2">
      <c r="A543" s="94" t="s">
        <v>8607</v>
      </c>
      <c r="B543" s="95" t="s">
        <v>8608</v>
      </c>
      <c r="C543" s="95" t="s">
        <v>38</v>
      </c>
      <c r="D543" s="96">
        <v>741.36</v>
      </c>
    </row>
    <row r="544" spans="1:4" ht="15" customHeight="1" x14ac:dyDescent="0.2">
      <c r="A544" s="87" t="s">
        <v>8609</v>
      </c>
      <c r="B544" s="88" t="s">
        <v>8610</v>
      </c>
      <c r="C544" s="89"/>
      <c r="D544" s="89"/>
    </row>
    <row r="545" spans="1:4" ht="15" customHeight="1" x14ac:dyDescent="0.2">
      <c r="A545" s="94" t="s">
        <v>8611</v>
      </c>
      <c r="B545" s="95" t="s">
        <v>8612</v>
      </c>
      <c r="C545" s="95" t="s">
        <v>38</v>
      </c>
      <c r="D545" s="96">
        <v>720</v>
      </c>
    </row>
    <row r="546" spans="1:4" ht="15" customHeight="1" x14ac:dyDescent="0.2">
      <c r="A546" s="94" t="s">
        <v>8613</v>
      </c>
      <c r="B546" s="95" t="s">
        <v>8614</v>
      </c>
      <c r="C546" s="95" t="s">
        <v>38</v>
      </c>
      <c r="D546" s="96">
        <v>731</v>
      </c>
    </row>
    <row r="547" spans="1:4" ht="15" customHeight="1" x14ac:dyDescent="0.2">
      <c r="A547" s="94" t="s">
        <v>8615</v>
      </c>
      <c r="B547" s="95" t="s">
        <v>8616</v>
      </c>
      <c r="C547" s="95" t="s">
        <v>38</v>
      </c>
      <c r="D547" s="96">
        <v>742</v>
      </c>
    </row>
    <row r="548" spans="1:4" ht="15" customHeight="1" x14ac:dyDescent="0.2">
      <c r="A548" s="94" t="s">
        <v>8617</v>
      </c>
      <c r="B548" s="95" t="s">
        <v>8618</v>
      </c>
      <c r="C548" s="95" t="s">
        <v>38</v>
      </c>
      <c r="D548" s="96">
        <v>764</v>
      </c>
    </row>
    <row r="549" spans="1:4" ht="15" customHeight="1" x14ac:dyDescent="0.2">
      <c r="A549" s="87" t="s">
        <v>8619</v>
      </c>
      <c r="B549" s="309" t="s">
        <v>8620</v>
      </c>
      <c r="C549" s="89"/>
      <c r="D549" s="89"/>
    </row>
    <row r="550" spans="1:4" ht="15" customHeight="1" x14ac:dyDescent="0.25">
      <c r="A550"/>
      <c r="B550" s="309"/>
      <c r="C550"/>
      <c r="D550"/>
    </row>
    <row r="551" spans="1:4" ht="15" customHeight="1" x14ac:dyDescent="0.2">
      <c r="A551" s="94" t="s">
        <v>8621</v>
      </c>
      <c r="B551" s="308" t="s">
        <v>8622</v>
      </c>
      <c r="C551" s="95" t="s">
        <v>2</v>
      </c>
      <c r="D551" s="96">
        <v>178.04</v>
      </c>
    </row>
    <row r="552" spans="1:4" ht="15" customHeight="1" x14ac:dyDescent="0.25">
      <c r="A552"/>
      <c r="B552" s="308"/>
      <c r="C552"/>
      <c r="D552"/>
    </row>
    <row r="553" spans="1:4" ht="15" customHeight="1" x14ac:dyDescent="0.2">
      <c r="A553" s="94" t="s">
        <v>8623</v>
      </c>
      <c r="B553" s="308" t="s">
        <v>8624</v>
      </c>
      <c r="C553" s="95" t="s">
        <v>2</v>
      </c>
      <c r="D553" s="96">
        <v>210.09</v>
      </c>
    </row>
    <row r="554" spans="1:4" ht="15" customHeight="1" x14ac:dyDescent="0.25">
      <c r="A554"/>
      <c r="B554" s="308"/>
      <c r="C554"/>
      <c r="D554"/>
    </row>
    <row r="555" spans="1:4" ht="15" customHeight="1" x14ac:dyDescent="0.2">
      <c r="A555" s="94" t="s">
        <v>8625</v>
      </c>
      <c r="B555" s="308" t="s">
        <v>8626</v>
      </c>
      <c r="C555" s="95" t="s">
        <v>2</v>
      </c>
      <c r="D555" s="96">
        <v>247.62</v>
      </c>
    </row>
    <row r="556" spans="1:4" ht="15" customHeight="1" x14ac:dyDescent="0.25">
      <c r="A556"/>
      <c r="B556" s="308"/>
      <c r="C556"/>
      <c r="D556"/>
    </row>
    <row r="557" spans="1:4" ht="15" customHeight="1" x14ac:dyDescent="0.2">
      <c r="A557" s="94" t="s">
        <v>8627</v>
      </c>
      <c r="B557" s="308" t="s">
        <v>8628</v>
      </c>
      <c r="C557" s="95" t="s">
        <v>2</v>
      </c>
      <c r="D557" s="96">
        <v>318.97000000000003</v>
      </c>
    </row>
    <row r="558" spans="1:4" ht="15" customHeight="1" x14ac:dyDescent="0.25">
      <c r="A558"/>
      <c r="B558" s="308"/>
      <c r="C558"/>
      <c r="D558"/>
    </row>
    <row r="559" spans="1:4" ht="15" customHeight="1" x14ac:dyDescent="0.2">
      <c r="A559" s="93">
        <v>7</v>
      </c>
      <c r="B559" s="85" t="s">
        <v>8629</v>
      </c>
      <c r="C559" s="86"/>
      <c r="D559" s="86"/>
    </row>
    <row r="560" spans="1:4" ht="15" customHeight="1" x14ac:dyDescent="0.2">
      <c r="A560" s="87" t="s">
        <v>8630</v>
      </c>
      <c r="B560" s="88" t="s">
        <v>8631</v>
      </c>
      <c r="C560" s="89"/>
      <c r="D560" s="89"/>
    </row>
    <row r="561" spans="1:4" ht="15" customHeight="1" x14ac:dyDescent="0.2">
      <c r="A561" s="94" t="s">
        <v>8632</v>
      </c>
      <c r="B561" s="95" t="s">
        <v>8633</v>
      </c>
      <c r="C561" s="95" t="s">
        <v>2</v>
      </c>
      <c r="D561" s="96">
        <v>77.290000000000006</v>
      </c>
    </row>
    <row r="562" spans="1:4" ht="15" customHeight="1" x14ac:dyDescent="0.2">
      <c r="A562" s="94" t="s">
        <v>8634</v>
      </c>
      <c r="B562" s="95" t="s">
        <v>8635</v>
      </c>
      <c r="C562" s="95" t="s">
        <v>2</v>
      </c>
      <c r="D562" s="96">
        <v>142.19999999999999</v>
      </c>
    </row>
    <row r="563" spans="1:4" ht="15" customHeight="1" x14ac:dyDescent="0.2">
      <c r="A563" s="94" t="s">
        <v>8636</v>
      </c>
      <c r="B563" s="95" t="s">
        <v>8637</v>
      </c>
      <c r="C563" s="95" t="s">
        <v>2</v>
      </c>
      <c r="D563" s="96">
        <v>256.23</v>
      </c>
    </row>
    <row r="564" spans="1:4" ht="15" customHeight="1" x14ac:dyDescent="0.2">
      <c r="A564" s="94" t="s">
        <v>8638</v>
      </c>
      <c r="B564" s="95" t="s">
        <v>8639</v>
      </c>
      <c r="C564" s="95" t="s">
        <v>2</v>
      </c>
      <c r="D564" s="96">
        <v>81.37</v>
      </c>
    </row>
    <row r="565" spans="1:4" ht="15" customHeight="1" x14ac:dyDescent="0.2">
      <c r="A565" s="94" t="s">
        <v>8640</v>
      </c>
      <c r="B565" s="95" t="s">
        <v>8641</v>
      </c>
      <c r="C565" s="95" t="s">
        <v>2</v>
      </c>
      <c r="D565" s="96">
        <v>150.38</v>
      </c>
    </row>
    <row r="566" spans="1:4" ht="15" customHeight="1" x14ac:dyDescent="0.2">
      <c r="A566" s="94" t="s">
        <v>8642</v>
      </c>
      <c r="B566" s="95" t="s">
        <v>8643</v>
      </c>
      <c r="C566" s="95" t="s">
        <v>2</v>
      </c>
      <c r="D566" s="96">
        <v>266.45</v>
      </c>
    </row>
    <row r="567" spans="1:4" ht="15" customHeight="1" x14ac:dyDescent="0.2">
      <c r="A567" s="87" t="s">
        <v>8644</v>
      </c>
      <c r="B567" s="88" t="s">
        <v>8645</v>
      </c>
      <c r="C567" s="89"/>
      <c r="D567" s="89"/>
    </row>
    <row r="568" spans="1:4" ht="15" customHeight="1" x14ac:dyDescent="0.2">
      <c r="A568" s="94" t="s">
        <v>8646</v>
      </c>
      <c r="B568" s="95" t="s">
        <v>8635</v>
      </c>
      <c r="C568" s="95" t="s">
        <v>2</v>
      </c>
      <c r="D568" s="96">
        <v>54.13</v>
      </c>
    </row>
    <row r="569" spans="1:4" ht="15" customHeight="1" x14ac:dyDescent="0.2">
      <c r="A569" s="94" t="s">
        <v>8647</v>
      </c>
      <c r="B569" s="95" t="s">
        <v>8648</v>
      </c>
      <c r="C569" s="95" t="s">
        <v>2</v>
      </c>
      <c r="D569" s="96">
        <v>67.39</v>
      </c>
    </row>
    <row r="570" spans="1:4" ht="15" customHeight="1" x14ac:dyDescent="0.2">
      <c r="A570" s="94" t="s">
        <v>8649</v>
      </c>
      <c r="B570" s="95" t="s">
        <v>8637</v>
      </c>
      <c r="C570" s="95" t="s">
        <v>2</v>
      </c>
      <c r="D570" s="96">
        <v>87.64</v>
      </c>
    </row>
    <row r="571" spans="1:4" ht="15" customHeight="1" x14ac:dyDescent="0.2">
      <c r="A571" s="94" t="s">
        <v>8650</v>
      </c>
      <c r="B571" s="95" t="s">
        <v>8651</v>
      </c>
      <c r="C571" s="95" t="s">
        <v>2</v>
      </c>
      <c r="D571" s="96">
        <v>129.30000000000001</v>
      </c>
    </row>
    <row r="572" spans="1:4" ht="15" customHeight="1" x14ac:dyDescent="0.2">
      <c r="A572" s="87" t="s">
        <v>8652</v>
      </c>
      <c r="B572" s="88" t="s">
        <v>8653</v>
      </c>
      <c r="C572" s="89"/>
      <c r="D572" s="89"/>
    </row>
    <row r="573" spans="1:4" ht="15" customHeight="1" x14ac:dyDescent="0.2">
      <c r="A573" s="94" t="s">
        <v>8654</v>
      </c>
      <c r="B573" s="95" t="s">
        <v>8655</v>
      </c>
      <c r="C573" s="95" t="s">
        <v>2</v>
      </c>
      <c r="D573" s="96">
        <v>61.61</v>
      </c>
    </row>
    <row r="574" spans="1:4" ht="15" customHeight="1" x14ac:dyDescent="0.2">
      <c r="A574" s="94" t="s">
        <v>8656</v>
      </c>
      <c r="B574" s="95" t="s">
        <v>8657</v>
      </c>
      <c r="C574" s="95" t="s">
        <v>2</v>
      </c>
      <c r="D574" s="96">
        <v>73.239999999999995</v>
      </c>
    </row>
    <row r="575" spans="1:4" ht="15" customHeight="1" x14ac:dyDescent="0.2">
      <c r="A575" s="94" t="s">
        <v>8658</v>
      </c>
      <c r="B575" s="95" t="s">
        <v>8659</v>
      </c>
      <c r="C575" s="95" t="s">
        <v>2</v>
      </c>
      <c r="D575" s="96">
        <v>85.52</v>
      </c>
    </row>
    <row r="576" spans="1:4" ht="15" customHeight="1" x14ac:dyDescent="0.2">
      <c r="A576" s="94" t="s">
        <v>8660</v>
      </c>
      <c r="B576" s="95" t="s">
        <v>8661</v>
      </c>
      <c r="C576" s="95" t="s">
        <v>2</v>
      </c>
      <c r="D576" s="96">
        <v>66.52</v>
      </c>
    </row>
    <row r="577" spans="1:4" ht="15" customHeight="1" x14ac:dyDescent="0.2">
      <c r="A577" s="94" t="s">
        <v>8662</v>
      </c>
      <c r="B577" s="95" t="s">
        <v>8663</v>
      </c>
      <c r="C577" s="95" t="s">
        <v>2</v>
      </c>
      <c r="D577" s="96">
        <v>79.37</v>
      </c>
    </row>
    <row r="578" spans="1:4" ht="15" customHeight="1" x14ac:dyDescent="0.2">
      <c r="A578" s="94" t="s">
        <v>8664</v>
      </c>
      <c r="B578" s="95" t="s">
        <v>8665</v>
      </c>
      <c r="C578" s="95" t="s">
        <v>2</v>
      </c>
      <c r="D578" s="96">
        <v>91.64</v>
      </c>
    </row>
    <row r="579" spans="1:4" ht="15" customHeight="1" x14ac:dyDescent="0.2">
      <c r="A579" s="87" t="s">
        <v>8666</v>
      </c>
      <c r="B579" s="88" t="s">
        <v>8667</v>
      </c>
      <c r="C579" s="89"/>
      <c r="D579" s="89"/>
    </row>
    <row r="580" spans="1:4" ht="15" customHeight="1" x14ac:dyDescent="0.2">
      <c r="A580" s="94" t="s">
        <v>8668</v>
      </c>
      <c r="B580" s="95" t="s">
        <v>8669</v>
      </c>
      <c r="C580" s="95" t="s">
        <v>2</v>
      </c>
      <c r="D580" s="96">
        <v>81.489999999999995</v>
      </c>
    </row>
    <row r="581" spans="1:4" ht="15" customHeight="1" x14ac:dyDescent="0.2">
      <c r="A581" s="94" t="s">
        <v>8670</v>
      </c>
      <c r="B581" s="95" t="s">
        <v>8671</v>
      </c>
      <c r="C581" s="95" t="s">
        <v>2</v>
      </c>
      <c r="D581" s="96">
        <v>94.73</v>
      </c>
    </row>
    <row r="582" spans="1:4" ht="15" customHeight="1" x14ac:dyDescent="0.2">
      <c r="A582" s="94" t="s">
        <v>8672</v>
      </c>
      <c r="B582" s="95" t="s">
        <v>8673</v>
      </c>
      <c r="C582" s="95" t="s">
        <v>2</v>
      </c>
      <c r="D582" s="96">
        <v>110.54</v>
      </c>
    </row>
    <row r="583" spans="1:4" ht="15" customHeight="1" x14ac:dyDescent="0.2">
      <c r="A583" s="87" t="s">
        <v>8674</v>
      </c>
      <c r="B583" s="88" t="s">
        <v>8675</v>
      </c>
      <c r="C583" s="89"/>
      <c r="D583" s="89"/>
    </row>
    <row r="584" spans="1:4" ht="15" customHeight="1" x14ac:dyDescent="0.2">
      <c r="A584" s="94" t="s">
        <v>8676</v>
      </c>
      <c r="B584" s="95" t="s">
        <v>8677</v>
      </c>
      <c r="C584" s="95" t="s">
        <v>2</v>
      </c>
      <c r="D584" s="96">
        <v>857.85</v>
      </c>
    </row>
    <row r="585" spans="1:4" ht="15" customHeight="1" x14ac:dyDescent="0.2">
      <c r="A585" s="94" t="s">
        <v>8678</v>
      </c>
      <c r="B585" s="95" t="s">
        <v>8679</v>
      </c>
      <c r="C585" s="95" t="s">
        <v>2</v>
      </c>
      <c r="D585" s="96">
        <v>614.04999999999995</v>
      </c>
    </row>
    <row r="586" spans="1:4" ht="15" customHeight="1" x14ac:dyDescent="0.2">
      <c r="A586" s="94" t="s">
        <v>8680</v>
      </c>
      <c r="B586" s="95" t="s">
        <v>8681</v>
      </c>
      <c r="C586" s="95" t="s">
        <v>2</v>
      </c>
      <c r="D586" s="96">
        <v>340.11</v>
      </c>
    </row>
    <row r="587" spans="1:4" ht="15" customHeight="1" x14ac:dyDescent="0.2">
      <c r="A587" s="94" t="s">
        <v>8682</v>
      </c>
      <c r="B587" s="95" t="s">
        <v>8683</v>
      </c>
      <c r="C587" s="95" t="s">
        <v>2</v>
      </c>
      <c r="D587" s="96">
        <v>733.65</v>
      </c>
    </row>
    <row r="588" spans="1:4" ht="15" customHeight="1" x14ac:dyDescent="0.2">
      <c r="A588" s="87" t="s">
        <v>8684</v>
      </c>
      <c r="B588" s="88" t="s">
        <v>8685</v>
      </c>
      <c r="C588" s="89"/>
      <c r="D588" s="89"/>
    </row>
    <row r="589" spans="1:4" ht="15" customHeight="1" x14ac:dyDescent="0.2">
      <c r="A589" s="94" t="s">
        <v>8686</v>
      </c>
      <c r="B589" s="95" t="s">
        <v>8687</v>
      </c>
      <c r="C589" s="95" t="s">
        <v>2</v>
      </c>
      <c r="D589" s="96">
        <v>110</v>
      </c>
    </row>
    <row r="590" spans="1:4" ht="15" customHeight="1" x14ac:dyDescent="0.2">
      <c r="A590" s="94" t="s">
        <v>8688</v>
      </c>
      <c r="B590" s="95" t="s">
        <v>8689</v>
      </c>
      <c r="C590" s="95" t="s">
        <v>12798</v>
      </c>
      <c r="D590" s="96">
        <v>308.31</v>
      </c>
    </row>
    <row r="591" spans="1:4" ht="15" customHeight="1" x14ac:dyDescent="0.2">
      <c r="A591" s="87" t="s">
        <v>8690</v>
      </c>
      <c r="B591" s="88" t="s">
        <v>8691</v>
      </c>
      <c r="C591" s="89"/>
      <c r="D591" s="89"/>
    </row>
    <row r="592" spans="1:4" ht="15" customHeight="1" x14ac:dyDescent="0.2">
      <c r="A592" s="94" t="s">
        <v>8692</v>
      </c>
      <c r="B592" s="95" t="s">
        <v>8693</v>
      </c>
      <c r="C592" s="95" t="s">
        <v>3</v>
      </c>
      <c r="D592" s="96">
        <v>45.84</v>
      </c>
    </row>
    <row r="593" spans="1:4" ht="15" customHeight="1" x14ac:dyDescent="0.2">
      <c r="A593" s="94" t="s">
        <v>8694</v>
      </c>
      <c r="B593" s="95" t="s">
        <v>8695</v>
      </c>
      <c r="C593" s="95" t="s">
        <v>3</v>
      </c>
      <c r="D593" s="96">
        <v>54.68</v>
      </c>
    </row>
    <row r="594" spans="1:4" ht="15" customHeight="1" x14ac:dyDescent="0.2">
      <c r="A594" s="94" t="s">
        <v>8696</v>
      </c>
      <c r="B594" s="95" t="s">
        <v>8697</v>
      </c>
      <c r="C594" s="95" t="s">
        <v>3</v>
      </c>
      <c r="D594" s="96">
        <v>63.15</v>
      </c>
    </row>
    <row r="595" spans="1:4" ht="15" customHeight="1" x14ac:dyDescent="0.2">
      <c r="A595" s="87" t="s">
        <v>13483</v>
      </c>
      <c r="B595" s="88" t="s">
        <v>10724</v>
      </c>
      <c r="C595" s="89"/>
      <c r="D595" s="89"/>
    </row>
    <row r="596" spans="1:4" ht="15" customHeight="1" x14ac:dyDescent="0.2">
      <c r="A596" s="94" t="s">
        <v>13484</v>
      </c>
      <c r="B596" s="95" t="s">
        <v>10725</v>
      </c>
      <c r="C596" s="95" t="s">
        <v>3</v>
      </c>
      <c r="D596" s="96">
        <v>435.25</v>
      </c>
    </row>
    <row r="597" spans="1:4" ht="15" customHeight="1" x14ac:dyDescent="0.2">
      <c r="A597" s="87" t="s">
        <v>13485</v>
      </c>
      <c r="B597" s="88" t="s">
        <v>10724</v>
      </c>
      <c r="C597" s="89"/>
      <c r="D597" s="89"/>
    </row>
    <row r="598" spans="1:4" ht="15" customHeight="1" x14ac:dyDescent="0.2">
      <c r="A598" s="94" t="s">
        <v>13486</v>
      </c>
      <c r="B598" s="95" t="s">
        <v>10725</v>
      </c>
      <c r="C598" s="95" t="s">
        <v>3</v>
      </c>
      <c r="D598" s="96">
        <v>435.25</v>
      </c>
    </row>
    <row r="599" spans="1:4" ht="15" customHeight="1" x14ac:dyDescent="0.2">
      <c r="A599" s="87" t="s">
        <v>13487</v>
      </c>
      <c r="B599" s="88" t="s">
        <v>10726</v>
      </c>
      <c r="C599" s="89"/>
      <c r="D599" s="89"/>
    </row>
    <row r="600" spans="1:4" ht="15" customHeight="1" x14ac:dyDescent="0.2">
      <c r="A600" s="94" t="s">
        <v>13488</v>
      </c>
      <c r="B600" s="95" t="s">
        <v>10727</v>
      </c>
      <c r="C600" s="95" t="s">
        <v>3</v>
      </c>
      <c r="D600" s="96">
        <v>281.3</v>
      </c>
    </row>
    <row r="601" spans="1:4" ht="15" customHeight="1" x14ac:dyDescent="0.2">
      <c r="A601" s="94" t="s">
        <v>13489</v>
      </c>
      <c r="B601" s="95" t="s">
        <v>10728</v>
      </c>
      <c r="C601" s="95" t="s">
        <v>3</v>
      </c>
      <c r="D601" s="96">
        <v>353.55</v>
      </c>
    </row>
    <row r="602" spans="1:4" ht="15" customHeight="1" x14ac:dyDescent="0.2">
      <c r="A602" s="94" t="s">
        <v>13490</v>
      </c>
      <c r="B602" s="95" t="s">
        <v>10729</v>
      </c>
      <c r="C602" s="95" t="s">
        <v>3</v>
      </c>
      <c r="D602" s="96">
        <v>536.78</v>
      </c>
    </row>
    <row r="603" spans="1:4" ht="15" customHeight="1" x14ac:dyDescent="0.2">
      <c r="A603" s="94" t="s">
        <v>13491</v>
      </c>
      <c r="B603" s="95" t="s">
        <v>10730</v>
      </c>
      <c r="C603" s="95" t="s">
        <v>3</v>
      </c>
      <c r="D603" s="96">
        <v>630.13</v>
      </c>
    </row>
    <row r="604" spans="1:4" ht="15" customHeight="1" x14ac:dyDescent="0.2">
      <c r="A604" s="87" t="s">
        <v>13718</v>
      </c>
      <c r="B604" s="88" t="s">
        <v>10731</v>
      </c>
      <c r="C604" s="89"/>
      <c r="D604" s="89"/>
    </row>
    <row r="605" spans="1:4" ht="15" customHeight="1" x14ac:dyDescent="0.2">
      <c r="A605" s="94" t="s">
        <v>13719</v>
      </c>
      <c r="B605" s="95" t="s">
        <v>10732</v>
      </c>
      <c r="C605" s="95" t="s">
        <v>3</v>
      </c>
      <c r="D605" s="96">
        <v>26.76</v>
      </c>
    </row>
    <row r="606" spans="1:4" ht="15" customHeight="1" x14ac:dyDescent="0.2">
      <c r="A606" s="93">
        <v>8</v>
      </c>
      <c r="B606" s="85" t="s">
        <v>8698</v>
      </c>
      <c r="C606" s="86"/>
      <c r="D606" s="86"/>
    </row>
    <row r="607" spans="1:4" ht="15" customHeight="1" x14ac:dyDescent="0.2">
      <c r="A607" s="87" t="s">
        <v>8699</v>
      </c>
      <c r="B607" s="88" t="s">
        <v>8700</v>
      </c>
      <c r="C607" s="89"/>
      <c r="D607" s="89"/>
    </row>
    <row r="608" spans="1:4" ht="15" customHeight="1" x14ac:dyDescent="0.2">
      <c r="A608" s="94" t="s">
        <v>8701</v>
      </c>
      <c r="B608" s="95" t="s">
        <v>8702</v>
      </c>
      <c r="C608" s="95" t="s">
        <v>2</v>
      </c>
      <c r="D608" s="96">
        <v>150.29</v>
      </c>
    </row>
    <row r="609" spans="1:4" ht="15" customHeight="1" x14ac:dyDescent="0.2">
      <c r="A609" s="94" t="s">
        <v>8703</v>
      </c>
      <c r="B609" s="95" t="s">
        <v>8704</v>
      </c>
      <c r="C609" s="95" t="s">
        <v>2</v>
      </c>
      <c r="D609" s="96">
        <v>80.05</v>
      </c>
    </row>
    <row r="610" spans="1:4" ht="15" customHeight="1" x14ac:dyDescent="0.2">
      <c r="A610" s="94" t="s">
        <v>8705</v>
      </c>
      <c r="B610" s="95" t="s">
        <v>8706</v>
      </c>
      <c r="C610" s="95" t="s">
        <v>2</v>
      </c>
      <c r="D610" s="96">
        <v>60.25</v>
      </c>
    </row>
    <row r="611" spans="1:4" ht="15" customHeight="1" x14ac:dyDescent="0.2">
      <c r="A611" s="94" t="s">
        <v>8707</v>
      </c>
      <c r="B611" s="95" t="s">
        <v>8708</v>
      </c>
      <c r="C611" s="95" t="s">
        <v>2</v>
      </c>
      <c r="D611" s="96">
        <v>28.91</v>
      </c>
    </row>
    <row r="612" spans="1:4" ht="15" customHeight="1" x14ac:dyDescent="0.2">
      <c r="A612" s="94" t="s">
        <v>8709</v>
      </c>
      <c r="B612" s="95" t="s">
        <v>8710</v>
      </c>
      <c r="C612" s="95" t="s">
        <v>2</v>
      </c>
      <c r="D612" s="96">
        <v>25.42</v>
      </c>
    </row>
    <row r="613" spans="1:4" ht="15" customHeight="1" x14ac:dyDescent="0.2">
      <c r="A613" s="87" t="s">
        <v>8711</v>
      </c>
      <c r="B613" s="88" t="s">
        <v>8712</v>
      </c>
      <c r="C613" s="89"/>
      <c r="D613" s="89"/>
    </row>
    <row r="614" spans="1:4" ht="15" customHeight="1" x14ac:dyDescent="0.2">
      <c r="A614" s="94" t="s">
        <v>8713</v>
      </c>
      <c r="B614" s="95" t="s">
        <v>8714</v>
      </c>
      <c r="C614" s="95" t="s">
        <v>3</v>
      </c>
      <c r="D614" s="96">
        <v>53.25</v>
      </c>
    </row>
    <row r="615" spans="1:4" ht="15" customHeight="1" x14ac:dyDescent="0.2">
      <c r="A615" s="94" t="s">
        <v>8715</v>
      </c>
      <c r="B615" s="95" t="s">
        <v>8716</v>
      </c>
      <c r="C615" s="95" t="s">
        <v>3</v>
      </c>
      <c r="D615" s="96">
        <v>43.2</v>
      </c>
    </row>
    <row r="616" spans="1:4" ht="15" customHeight="1" x14ac:dyDescent="0.2">
      <c r="A616" s="94" t="s">
        <v>8717</v>
      </c>
      <c r="B616" s="95" t="s">
        <v>8718</v>
      </c>
      <c r="C616" s="95" t="s">
        <v>3</v>
      </c>
      <c r="D616" s="96">
        <v>29.64</v>
      </c>
    </row>
    <row r="617" spans="1:4" ht="15" customHeight="1" x14ac:dyDescent="0.2">
      <c r="A617" s="94" t="s">
        <v>8719</v>
      </c>
      <c r="B617" s="95" t="s">
        <v>8720</v>
      </c>
      <c r="C617" s="95" t="s">
        <v>3</v>
      </c>
      <c r="D617" s="96">
        <v>22.53</v>
      </c>
    </row>
    <row r="618" spans="1:4" ht="15" customHeight="1" x14ac:dyDescent="0.2">
      <c r="A618" s="94" t="s">
        <v>8721</v>
      </c>
      <c r="B618" s="95" t="s">
        <v>8722</v>
      </c>
      <c r="C618" s="95" t="s">
        <v>3</v>
      </c>
      <c r="D618" s="96">
        <v>7.12</v>
      </c>
    </row>
    <row r="619" spans="1:4" ht="15" customHeight="1" x14ac:dyDescent="0.2">
      <c r="A619" s="87" t="s">
        <v>8723</v>
      </c>
      <c r="B619" s="88" t="s">
        <v>8724</v>
      </c>
      <c r="C619" s="89"/>
      <c r="D619" s="89"/>
    </row>
    <row r="620" spans="1:4" ht="15" customHeight="1" x14ac:dyDescent="0.2">
      <c r="A620" s="94" t="s">
        <v>8725</v>
      </c>
      <c r="B620" s="95" t="s">
        <v>8726</v>
      </c>
      <c r="C620" s="95" t="s">
        <v>2</v>
      </c>
      <c r="D620" s="96">
        <v>84.12</v>
      </c>
    </row>
    <row r="621" spans="1:4" ht="15" customHeight="1" x14ac:dyDescent="0.2">
      <c r="A621" s="94" t="s">
        <v>8727</v>
      </c>
      <c r="B621" s="95" t="s">
        <v>8728</v>
      </c>
      <c r="C621" s="95" t="s">
        <v>2</v>
      </c>
      <c r="D621" s="96">
        <v>87.22</v>
      </c>
    </row>
    <row r="622" spans="1:4" ht="15" customHeight="1" x14ac:dyDescent="0.2">
      <c r="A622" s="94" t="s">
        <v>8729</v>
      </c>
      <c r="B622" s="95" t="s">
        <v>8730</v>
      </c>
      <c r="C622" s="95" t="s">
        <v>2</v>
      </c>
      <c r="D622" s="96">
        <v>90.43</v>
      </c>
    </row>
    <row r="623" spans="1:4" ht="15" customHeight="1" x14ac:dyDescent="0.2">
      <c r="A623" s="87" t="s">
        <v>8731</v>
      </c>
      <c r="B623" s="88" t="s">
        <v>8732</v>
      </c>
      <c r="C623" s="89"/>
      <c r="D623" s="89"/>
    </row>
    <row r="624" spans="1:4" ht="15" customHeight="1" x14ac:dyDescent="0.2">
      <c r="A624" s="94" t="s">
        <v>8733</v>
      </c>
      <c r="B624" s="95" t="s">
        <v>8734</v>
      </c>
      <c r="C624" s="95" t="s">
        <v>2</v>
      </c>
      <c r="D624" s="96">
        <v>43.99</v>
      </c>
    </row>
    <row r="625" spans="1:4" ht="15" customHeight="1" x14ac:dyDescent="0.2">
      <c r="A625" s="94" t="s">
        <v>8735</v>
      </c>
      <c r="B625" s="95" t="s">
        <v>8736</v>
      </c>
      <c r="C625" s="95" t="s">
        <v>2</v>
      </c>
      <c r="D625" s="96">
        <v>44.66</v>
      </c>
    </row>
    <row r="626" spans="1:4" ht="15" customHeight="1" x14ac:dyDescent="0.2">
      <c r="A626" s="94" t="s">
        <v>8737</v>
      </c>
      <c r="B626" s="95" t="s">
        <v>8738</v>
      </c>
      <c r="C626" s="95" t="s">
        <v>2</v>
      </c>
      <c r="D626" s="96">
        <v>84.14</v>
      </c>
    </row>
    <row r="627" spans="1:4" ht="15" customHeight="1" x14ac:dyDescent="0.2">
      <c r="A627" s="87" t="s">
        <v>8739</v>
      </c>
      <c r="B627" s="88" t="s">
        <v>8740</v>
      </c>
      <c r="C627" s="89"/>
      <c r="D627" s="89"/>
    </row>
    <row r="628" spans="1:4" ht="15" customHeight="1" x14ac:dyDescent="0.2">
      <c r="A628" s="94" t="s">
        <v>8741</v>
      </c>
      <c r="B628" s="95" t="s">
        <v>8742</v>
      </c>
      <c r="C628" s="95" t="s">
        <v>2</v>
      </c>
      <c r="D628" s="96">
        <v>52.25</v>
      </c>
    </row>
    <row r="629" spans="1:4" ht="15" customHeight="1" x14ac:dyDescent="0.2">
      <c r="A629" s="87" t="s">
        <v>8743</v>
      </c>
      <c r="B629" s="88" t="s">
        <v>8744</v>
      </c>
      <c r="C629" s="89"/>
      <c r="D629" s="89"/>
    </row>
    <row r="630" spans="1:4" ht="15" customHeight="1" x14ac:dyDescent="0.2">
      <c r="A630" s="94" t="s">
        <v>8745</v>
      </c>
      <c r="B630" s="95" t="s">
        <v>8746</v>
      </c>
      <c r="C630" s="95" t="s">
        <v>3</v>
      </c>
      <c r="D630" s="96">
        <v>29.36</v>
      </c>
    </row>
    <row r="631" spans="1:4" ht="15" customHeight="1" x14ac:dyDescent="0.2">
      <c r="A631" s="94" t="s">
        <v>8747</v>
      </c>
      <c r="B631" s="95" t="s">
        <v>8040</v>
      </c>
      <c r="C631" s="95" t="s">
        <v>3</v>
      </c>
      <c r="D631" s="96">
        <v>58.72</v>
      </c>
    </row>
    <row r="632" spans="1:4" ht="15" customHeight="1" x14ac:dyDescent="0.2">
      <c r="A632" s="94" t="s">
        <v>8748</v>
      </c>
      <c r="B632" s="95" t="s">
        <v>8749</v>
      </c>
      <c r="C632" s="95" t="s">
        <v>3</v>
      </c>
      <c r="D632" s="96">
        <v>42.01</v>
      </c>
    </row>
    <row r="633" spans="1:4" ht="15" customHeight="1" x14ac:dyDescent="0.2">
      <c r="A633" s="94" t="s">
        <v>8750</v>
      </c>
      <c r="B633" s="95" t="s">
        <v>8751</v>
      </c>
      <c r="C633" s="95" t="s">
        <v>3</v>
      </c>
      <c r="D633" s="96">
        <v>164.7</v>
      </c>
    </row>
    <row r="634" spans="1:4" ht="15" customHeight="1" x14ac:dyDescent="0.2">
      <c r="A634" s="87" t="s">
        <v>8752</v>
      </c>
      <c r="B634" s="88" t="s">
        <v>8753</v>
      </c>
      <c r="C634" s="89"/>
      <c r="D634" s="89"/>
    </row>
    <row r="635" spans="1:4" ht="15" customHeight="1" x14ac:dyDescent="0.2">
      <c r="A635" s="94" t="s">
        <v>8754</v>
      </c>
      <c r="B635" s="95" t="s">
        <v>8755</v>
      </c>
      <c r="C635" s="95" t="s">
        <v>2</v>
      </c>
      <c r="D635" s="96">
        <v>186.78</v>
      </c>
    </row>
    <row r="636" spans="1:4" ht="15" customHeight="1" x14ac:dyDescent="0.2">
      <c r="A636" s="94" t="s">
        <v>8756</v>
      </c>
      <c r="B636" s="95" t="s">
        <v>8757</v>
      </c>
      <c r="C636" s="95" t="s">
        <v>2</v>
      </c>
      <c r="D636" s="96">
        <v>93.97</v>
      </c>
    </row>
    <row r="637" spans="1:4" ht="15" customHeight="1" x14ac:dyDescent="0.2">
      <c r="A637" s="87" t="s">
        <v>8758</v>
      </c>
      <c r="B637" s="88" t="s">
        <v>8759</v>
      </c>
      <c r="C637" s="89"/>
      <c r="D637" s="89"/>
    </row>
    <row r="638" spans="1:4" ht="15" customHeight="1" x14ac:dyDescent="0.2">
      <c r="A638" s="94" t="s">
        <v>8760</v>
      </c>
      <c r="B638" s="95" t="s">
        <v>29722</v>
      </c>
      <c r="C638" s="95" t="s">
        <v>2</v>
      </c>
      <c r="D638" s="96">
        <v>58.53</v>
      </c>
    </row>
    <row r="639" spans="1:4" ht="15" customHeight="1" x14ac:dyDescent="0.2">
      <c r="A639" s="94" t="s">
        <v>8761</v>
      </c>
      <c r="B639" s="95" t="s">
        <v>29723</v>
      </c>
      <c r="C639" s="95" t="s">
        <v>2</v>
      </c>
      <c r="D639" s="96">
        <v>69.5</v>
      </c>
    </row>
    <row r="640" spans="1:4" ht="15" customHeight="1" x14ac:dyDescent="0.2">
      <c r="A640" s="87" t="s">
        <v>8762</v>
      </c>
      <c r="B640" s="88" t="s">
        <v>8763</v>
      </c>
      <c r="C640" s="89"/>
      <c r="D640" s="89"/>
    </row>
    <row r="641" spans="1:4" ht="15" customHeight="1" x14ac:dyDescent="0.2">
      <c r="A641" s="94" t="s">
        <v>8764</v>
      </c>
      <c r="B641" s="95" t="s">
        <v>8765</v>
      </c>
      <c r="C641" s="95" t="s">
        <v>2</v>
      </c>
      <c r="D641" s="96">
        <v>66.55</v>
      </c>
    </row>
    <row r="642" spans="1:4" ht="15" customHeight="1" x14ac:dyDescent="0.2">
      <c r="A642" s="87" t="s">
        <v>8766</v>
      </c>
      <c r="B642" s="88" t="s">
        <v>8767</v>
      </c>
      <c r="C642" s="89"/>
      <c r="D642" s="89"/>
    </row>
    <row r="643" spans="1:4" ht="15" customHeight="1" x14ac:dyDescent="0.2">
      <c r="A643" s="94" t="s">
        <v>8768</v>
      </c>
      <c r="B643" s="95" t="s">
        <v>8769</v>
      </c>
      <c r="C643" s="95" t="s">
        <v>3</v>
      </c>
      <c r="D643" s="96">
        <v>89.05</v>
      </c>
    </row>
    <row r="644" spans="1:4" ht="15" customHeight="1" x14ac:dyDescent="0.2">
      <c r="A644" s="94" t="s">
        <v>8770</v>
      </c>
      <c r="B644" s="95" t="s">
        <v>8771</v>
      </c>
      <c r="C644" s="95" t="s">
        <v>3</v>
      </c>
      <c r="D644" s="96">
        <v>126.02</v>
      </c>
    </row>
    <row r="645" spans="1:4" ht="15" customHeight="1" x14ac:dyDescent="0.2">
      <c r="A645" s="94" t="s">
        <v>8772</v>
      </c>
      <c r="B645" s="95" t="s">
        <v>8773</v>
      </c>
      <c r="C645" s="95" t="s">
        <v>3</v>
      </c>
      <c r="D645" s="96">
        <v>159.19999999999999</v>
      </c>
    </row>
    <row r="646" spans="1:4" ht="15" customHeight="1" x14ac:dyDescent="0.2">
      <c r="A646" s="94" t="s">
        <v>8774</v>
      </c>
      <c r="B646" s="95" t="s">
        <v>8775</v>
      </c>
      <c r="C646" s="95" t="s">
        <v>3</v>
      </c>
      <c r="D646" s="96">
        <v>178.8</v>
      </c>
    </row>
    <row r="647" spans="1:4" ht="15" customHeight="1" x14ac:dyDescent="0.2">
      <c r="A647" s="94" t="s">
        <v>8776</v>
      </c>
      <c r="B647" s="95" t="s">
        <v>8777</v>
      </c>
      <c r="C647" s="95" t="s">
        <v>3</v>
      </c>
      <c r="D647" s="96">
        <v>231.44</v>
      </c>
    </row>
    <row r="648" spans="1:4" ht="15" customHeight="1" x14ac:dyDescent="0.2">
      <c r="A648" s="94" t="s">
        <v>8778</v>
      </c>
      <c r="B648" s="95" t="s">
        <v>8779</v>
      </c>
      <c r="C648" s="95" t="s">
        <v>3</v>
      </c>
      <c r="D648" s="96">
        <v>77.25</v>
      </c>
    </row>
    <row r="649" spans="1:4" ht="15" customHeight="1" x14ac:dyDescent="0.2">
      <c r="A649" s="94" t="s">
        <v>8780</v>
      </c>
      <c r="B649" s="95" t="s">
        <v>8781</v>
      </c>
      <c r="C649" s="95" t="s">
        <v>3</v>
      </c>
      <c r="D649" s="96">
        <v>108.17</v>
      </c>
    </row>
    <row r="650" spans="1:4" ht="15" customHeight="1" x14ac:dyDescent="0.2">
      <c r="A650" s="94" t="s">
        <v>8782</v>
      </c>
      <c r="B650" s="95" t="s">
        <v>8783</v>
      </c>
      <c r="C650" s="95" t="s">
        <v>3</v>
      </c>
      <c r="D650" s="96">
        <v>135.63</v>
      </c>
    </row>
    <row r="651" spans="1:4" ht="15" customHeight="1" x14ac:dyDescent="0.2">
      <c r="A651" s="94" t="s">
        <v>8784</v>
      </c>
      <c r="B651" s="95" t="s">
        <v>8785</v>
      </c>
      <c r="C651" s="95" t="s">
        <v>3</v>
      </c>
      <c r="D651" s="96">
        <v>152.01</v>
      </c>
    </row>
    <row r="652" spans="1:4" ht="15" customHeight="1" x14ac:dyDescent="0.2">
      <c r="A652" s="94" t="s">
        <v>8786</v>
      </c>
      <c r="B652" s="95" t="s">
        <v>8787</v>
      </c>
      <c r="C652" s="95" t="s">
        <v>3</v>
      </c>
      <c r="D652" s="96">
        <v>195.74</v>
      </c>
    </row>
    <row r="653" spans="1:4" ht="15" customHeight="1" x14ac:dyDescent="0.2">
      <c r="A653" s="94" t="s">
        <v>8788</v>
      </c>
      <c r="B653" s="95" t="s">
        <v>8789</v>
      </c>
      <c r="C653" s="95" t="s">
        <v>3</v>
      </c>
      <c r="D653" s="96">
        <v>64.760000000000005</v>
      </c>
    </row>
    <row r="654" spans="1:4" ht="15" customHeight="1" x14ac:dyDescent="0.2">
      <c r="A654" s="94" t="s">
        <v>8790</v>
      </c>
      <c r="B654" s="95" t="s">
        <v>8791</v>
      </c>
      <c r="C654" s="95" t="s">
        <v>3</v>
      </c>
      <c r="D654" s="96">
        <v>89.27</v>
      </c>
    </row>
    <row r="655" spans="1:4" ht="15" customHeight="1" x14ac:dyDescent="0.2">
      <c r="A655" s="94" t="s">
        <v>8792</v>
      </c>
      <c r="B655" s="95" t="s">
        <v>8793</v>
      </c>
      <c r="C655" s="95" t="s">
        <v>3</v>
      </c>
      <c r="D655" s="96">
        <v>110.69</v>
      </c>
    </row>
    <row r="656" spans="1:4" ht="15" customHeight="1" x14ac:dyDescent="0.2">
      <c r="A656" s="94" t="s">
        <v>8794</v>
      </c>
      <c r="B656" s="95" t="s">
        <v>8795</v>
      </c>
      <c r="C656" s="95" t="s">
        <v>3</v>
      </c>
      <c r="D656" s="96">
        <v>123.64</v>
      </c>
    </row>
    <row r="657" spans="1:4" ht="15" customHeight="1" x14ac:dyDescent="0.2">
      <c r="A657" s="94" t="s">
        <v>8796</v>
      </c>
      <c r="B657" s="95" t="s">
        <v>8797</v>
      </c>
      <c r="C657" s="95" t="s">
        <v>3</v>
      </c>
      <c r="D657" s="96">
        <v>157.94</v>
      </c>
    </row>
    <row r="658" spans="1:4" ht="15" customHeight="1" x14ac:dyDescent="0.2">
      <c r="A658" s="87" t="s">
        <v>8798</v>
      </c>
      <c r="B658" s="88" t="s">
        <v>8799</v>
      </c>
      <c r="C658" s="89"/>
      <c r="D658" s="89"/>
    </row>
    <row r="659" spans="1:4" ht="15" customHeight="1" x14ac:dyDescent="0.2">
      <c r="A659" s="94" t="s">
        <v>8800</v>
      </c>
      <c r="B659" s="95" t="s">
        <v>8801</v>
      </c>
      <c r="C659" s="95" t="s">
        <v>3</v>
      </c>
      <c r="D659" s="96">
        <v>36.869999999999997</v>
      </c>
    </row>
    <row r="660" spans="1:4" ht="15" customHeight="1" x14ac:dyDescent="0.2">
      <c r="A660" s="94" t="s">
        <v>8802</v>
      </c>
      <c r="B660" s="95" t="s">
        <v>8803</v>
      </c>
      <c r="C660" s="95" t="s">
        <v>3</v>
      </c>
      <c r="D660" s="96">
        <v>44.2</v>
      </c>
    </row>
    <row r="661" spans="1:4" ht="15" customHeight="1" x14ac:dyDescent="0.2">
      <c r="A661" s="94" t="s">
        <v>8804</v>
      </c>
      <c r="B661" s="95" t="s">
        <v>8805</v>
      </c>
      <c r="C661" s="95" t="s">
        <v>3</v>
      </c>
      <c r="D661" s="96">
        <v>51.67</v>
      </c>
    </row>
    <row r="662" spans="1:4" ht="15" customHeight="1" x14ac:dyDescent="0.2">
      <c r="A662" s="94" t="s">
        <v>8806</v>
      </c>
      <c r="B662" s="95" t="s">
        <v>8779</v>
      </c>
      <c r="C662" s="95" t="s">
        <v>3</v>
      </c>
      <c r="D662" s="96">
        <v>63.52</v>
      </c>
    </row>
    <row r="663" spans="1:4" ht="15" customHeight="1" x14ac:dyDescent="0.2">
      <c r="A663" s="94" t="s">
        <v>8807</v>
      </c>
      <c r="B663" s="95" t="s">
        <v>8808</v>
      </c>
      <c r="C663" s="95" t="s">
        <v>3</v>
      </c>
      <c r="D663" s="96">
        <v>31.18</v>
      </c>
    </row>
    <row r="664" spans="1:4" ht="15" customHeight="1" x14ac:dyDescent="0.2">
      <c r="A664" s="94" t="s">
        <v>8809</v>
      </c>
      <c r="B664" s="95" t="s">
        <v>8810</v>
      </c>
      <c r="C664" s="95" t="s">
        <v>3</v>
      </c>
      <c r="D664" s="96">
        <v>36.64</v>
      </c>
    </row>
    <row r="665" spans="1:4" ht="15" customHeight="1" x14ac:dyDescent="0.2">
      <c r="A665" s="94" t="s">
        <v>8811</v>
      </c>
      <c r="B665" s="95" t="s">
        <v>8812</v>
      </c>
      <c r="C665" s="95" t="s">
        <v>3</v>
      </c>
      <c r="D665" s="96">
        <v>42.21</v>
      </c>
    </row>
    <row r="666" spans="1:4" ht="15" customHeight="1" x14ac:dyDescent="0.2">
      <c r="A666" s="94" t="s">
        <v>8813</v>
      </c>
      <c r="B666" s="95" t="s">
        <v>8789</v>
      </c>
      <c r="C666" s="95" t="s">
        <v>3</v>
      </c>
      <c r="D666" s="96">
        <v>51.03</v>
      </c>
    </row>
    <row r="667" spans="1:4" ht="15" customHeight="1" x14ac:dyDescent="0.2">
      <c r="A667" s="93">
        <v>9</v>
      </c>
      <c r="B667" s="85" t="s">
        <v>8814</v>
      </c>
      <c r="C667" s="86"/>
      <c r="D667" s="86"/>
    </row>
    <row r="668" spans="1:4" ht="15" customHeight="1" x14ac:dyDescent="0.2">
      <c r="A668" s="87" t="s">
        <v>29724</v>
      </c>
      <c r="B668" s="88" t="s">
        <v>29725</v>
      </c>
      <c r="C668" s="89"/>
      <c r="D668" s="89"/>
    </row>
    <row r="669" spans="1:4" ht="15" customHeight="1" x14ac:dyDescent="0.2">
      <c r="A669" s="94" t="s">
        <v>29726</v>
      </c>
      <c r="B669" s="308" t="s">
        <v>29727</v>
      </c>
      <c r="C669" s="95" t="s">
        <v>3</v>
      </c>
      <c r="D669" s="96">
        <v>92.57</v>
      </c>
    </row>
    <row r="670" spans="1:4" ht="15" customHeight="1" x14ac:dyDescent="0.25">
      <c r="A670"/>
      <c r="B670" s="308"/>
      <c r="C670"/>
      <c r="D670"/>
    </row>
    <row r="671" spans="1:4" ht="15" customHeight="1" x14ac:dyDescent="0.2">
      <c r="A671" s="94" t="s">
        <v>29728</v>
      </c>
      <c r="B671" s="95" t="s">
        <v>29729</v>
      </c>
      <c r="C671" s="95" t="s">
        <v>3</v>
      </c>
      <c r="D671" s="96">
        <v>15.69</v>
      </c>
    </row>
    <row r="672" spans="1:4" ht="15" customHeight="1" x14ac:dyDescent="0.2">
      <c r="A672" s="94" t="s">
        <v>29730</v>
      </c>
      <c r="B672" s="95" t="s">
        <v>29731</v>
      </c>
      <c r="C672" s="95" t="s">
        <v>3</v>
      </c>
      <c r="D672" s="96">
        <v>41</v>
      </c>
    </row>
    <row r="673" spans="1:4" ht="15" customHeight="1" x14ac:dyDescent="0.2">
      <c r="A673" s="87" t="s">
        <v>8815</v>
      </c>
      <c r="B673" s="88" t="s">
        <v>29732</v>
      </c>
      <c r="C673" s="89"/>
      <c r="D673" s="89"/>
    </row>
    <row r="674" spans="1:4" ht="15" customHeight="1" x14ac:dyDescent="0.2">
      <c r="A674" s="94" t="s">
        <v>8816</v>
      </c>
      <c r="B674" s="95" t="s">
        <v>29733</v>
      </c>
      <c r="C674" s="95" t="s">
        <v>2</v>
      </c>
      <c r="D674" s="96">
        <v>50.26</v>
      </c>
    </row>
    <row r="675" spans="1:4" ht="15" customHeight="1" x14ac:dyDescent="0.2">
      <c r="A675" s="87" t="s">
        <v>8817</v>
      </c>
      <c r="B675" s="88" t="s">
        <v>29734</v>
      </c>
      <c r="C675" s="89"/>
      <c r="D675" s="89"/>
    </row>
    <row r="676" spans="1:4" ht="15" customHeight="1" x14ac:dyDescent="0.2">
      <c r="A676" s="94" t="s">
        <v>8818</v>
      </c>
      <c r="B676" s="308" t="s">
        <v>29735</v>
      </c>
      <c r="C676" s="95" t="s">
        <v>2</v>
      </c>
      <c r="D676" s="96">
        <v>42.45</v>
      </c>
    </row>
    <row r="677" spans="1:4" ht="15" customHeight="1" x14ac:dyDescent="0.25">
      <c r="A677"/>
      <c r="B677" s="308"/>
      <c r="C677"/>
      <c r="D677"/>
    </row>
    <row r="678" spans="1:4" ht="15" customHeight="1" x14ac:dyDescent="0.2">
      <c r="A678" s="94" t="s">
        <v>29736</v>
      </c>
      <c r="B678" s="308" t="s">
        <v>29737</v>
      </c>
      <c r="C678" s="95" t="s">
        <v>2</v>
      </c>
      <c r="D678" s="96">
        <v>52.93</v>
      </c>
    </row>
    <row r="679" spans="1:4" ht="15" customHeight="1" x14ac:dyDescent="0.25">
      <c r="A679"/>
      <c r="B679" s="308"/>
      <c r="C679"/>
      <c r="D679"/>
    </row>
    <row r="680" spans="1:4" ht="15" customHeight="1" x14ac:dyDescent="0.2">
      <c r="A680" s="87" t="s">
        <v>8819</v>
      </c>
      <c r="B680" s="88" t="s">
        <v>29738</v>
      </c>
      <c r="C680" s="89"/>
      <c r="D680" s="89"/>
    </row>
    <row r="681" spans="1:4" ht="15" customHeight="1" x14ac:dyDescent="0.2">
      <c r="A681" s="94" t="s">
        <v>8820</v>
      </c>
      <c r="B681" s="95" t="s">
        <v>29739</v>
      </c>
      <c r="C681" s="95" t="s">
        <v>2</v>
      </c>
      <c r="D681" s="96">
        <v>44.81</v>
      </c>
    </row>
    <row r="682" spans="1:4" ht="15" customHeight="1" x14ac:dyDescent="0.2">
      <c r="A682" s="94" t="s">
        <v>29740</v>
      </c>
      <c r="B682" s="95" t="s">
        <v>29741</v>
      </c>
      <c r="C682" s="95" t="s">
        <v>2</v>
      </c>
      <c r="D682" s="96">
        <v>42.51</v>
      </c>
    </row>
    <row r="683" spans="1:4" ht="15" customHeight="1" x14ac:dyDescent="0.2">
      <c r="A683" s="94" t="s">
        <v>29742</v>
      </c>
      <c r="B683" s="308" t="s">
        <v>29743</v>
      </c>
      <c r="C683" s="95" t="s">
        <v>2</v>
      </c>
      <c r="D683" s="96">
        <v>39.81</v>
      </c>
    </row>
    <row r="684" spans="1:4" ht="15" customHeight="1" x14ac:dyDescent="0.25">
      <c r="A684"/>
      <c r="B684" s="308"/>
      <c r="C684"/>
      <c r="D684"/>
    </row>
    <row r="685" spans="1:4" ht="15" customHeight="1" x14ac:dyDescent="0.2">
      <c r="A685" s="94" t="s">
        <v>29744</v>
      </c>
      <c r="B685" s="95" t="s">
        <v>29745</v>
      </c>
      <c r="C685" s="95" t="s">
        <v>2</v>
      </c>
      <c r="D685" s="96">
        <v>45</v>
      </c>
    </row>
    <row r="686" spans="1:4" ht="15" customHeight="1" x14ac:dyDescent="0.2">
      <c r="A686" s="87" t="s">
        <v>29746</v>
      </c>
      <c r="B686" s="88" t="s">
        <v>29747</v>
      </c>
      <c r="C686" s="89"/>
      <c r="D686" s="89"/>
    </row>
    <row r="687" spans="1:4" ht="15" customHeight="1" x14ac:dyDescent="0.2">
      <c r="A687" s="94" t="s">
        <v>29748</v>
      </c>
      <c r="B687" s="95" t="s">
        <v>29749</v>
      </c>
      <c r="C687" s="95" t="s">
        <v>2</v>
      </c>
      <c r="D687" s="96">
        <v>115.55</v>
      </c>
    </row>
    <row r="688" spans="1:4" ht="15" customHeight="1" x14ac:dyDescent="0.2">
      <c r="A688" s="94" t="s">
        <v>29750</v>
      </c>
      <c r="B688" s="95" t="s">
        <v>29751</v>
      </c>
      <c r="C688" s="95" t="s">
        <v>2</v>
      </c>
      <c r="D688" s="96">
        <v>33.07</v>
      </c>
    </row>
    <row r="689" spans="1:4" ht="15" customHeight="1" x14ac:dyDescent="0.2">
      <c r="A689" s="94" t="s">
        <v>29752</v>
      </c>
      <c r="B689" s="95" t="s">
        <v>29753</v>
      </c>
      <c r="C689" s="95" t="s">
        <v>2</v>
      </c>
      <c r="D689" s="96">
        <v>23.63</v>
      </c>
    </row>
    <row r="690" spans="1:4" ht="15" customHeight="1" x14ac:dyDescent="0.2">
      <c r="A690" s="94" t="s">
        <v>29754</v>
      </c>
      <c r="B690" s="95" t="s">
        <v>29755</v>
      </c>
      <c r="C690" s="95" t="s">
        <v>2</v>
      </c>
      <c r="D690" s="96">
        <v>42.87</v>
      </c>
    </row>
    <row r="691" spans="1:4" ht="15" customHeight="1" x14ac:dyDescent="0.2">
      <c r="A691" s="94" t="s">
        <v>29756</v>
      </c>
      <c r="B691" s="95" t="s">
        <v>29757</v>
      </c>
      <c r="C691" s="95" t="s">
        <v>2</v>
      </c>
      <c r="D691" s="96">
        <v>34.200000000000003</v>
      </c>
    </row>
    <row r="692" spans="1:4" ht="15" customHeight="1" x14ac:dyDescent="0.2">
      <c r="A692" s="87" t="s">
        <v>8821</v>
      </c>
      <c r="B692" s="88" t="s">
        <v>29758</v>
      </c>
      <c r="C692" s="89"/>
      <c r="D692" s="89"/>
    </row>
    <row r="693" spans="1:4" ht="15" customHeight="1" x14ac:dyDescent="0.2">
      <c r="A693" s="94" t="s">
        <v>8822</v>
      </c>
      <c r="B693" s="95" t="s">
        <v>29759</v>
      </c>
      <c r="C693" s="95" t="s">
        <v>2</v>
      </c>
      <c r="D693" s="96">
        <v>68.58</v>
      </c>
    </row>
    <row r="694" spans="1:4" ht="15" customHeight="1" x14ac:dyDescent="0.2">
      <c r="A694" s="94" t="s">
        <v>29760</v>
      </c>
      <c r="B694" s="308" t="s">
        <v>29761</v>
      </c>
      <c r="C694" s="95" t="s">
        <v>2</v>
      </c>
      <c r="D694" s="96">
        <v>127.27</v>
      </c>
    </row>
    <row r="695" spans="1:4" ht="15" customHeight="1" x14ac:dyDescent="0.25">
      <c r="A695"/>
      <c r="B695" s="308"/>
      <c r="C695"/>
      <c r="D695"/>
    </row>
    <row r="696" spans="1:4" ht="15" customHeight="1" x14ac:dyDescent="0.2">
      <c r="A696" s="87" t="s">
        <v>8823</v>
      </c>
      <c r="B696" s="88" t="s">
        <v>8824</v>
      </c>
      <c r="C696" s="89"/>
      <c r="D696" s="89"/>
    </row>
    <row r="697" spans="1:4" ht="15" customHeight="1" x14ac:dyDescent="0.2">
      <c r="A697" s="94" t="s">
        <v>8825</v>
      </c>
      <c r="B697" s="308" t="s">
        <v>8826</v>
      </c>
      <c r="C697" s="95" t="s">
        <v>2</v>
      </c>
      <c r="D697" s="96">
        <v>17.23</v>
      </c>
    </row>
    <row r="698" spans="1:4" ht="15" customHeight="1" x14ac:dyDescent="0.25">
      <c r="A698"/>
      <c r="B698" s="308"/>
      <c r="C698"/>
      <c r="D698"/>
    </row>
    <row r="699" spans="1:4" ht="15" customHeight="1" x14ac:dyDescent="0.2">
      <c r="A699" s="93">
        <v>10</v>
      </c>
      <c r="B699" s="85" t="s">
        <v>13492</v>
      </c>
      <c r="C699" s="86"/>
      <c r="D699" s="86"/>
    </row>
    <row r="700" spans="1:4" ht="15" customHeight="1" x14ac:dyDescent="0.2">
      <c r="A700" s="87" t="s">
        <v>8827</v>
      </c>
      <c r="B700" s="88" t="s">
        <v>8828</v>
      </c>
      <c r="C700" s="89"/>
      <c r="D700" s="89"/>
    </row>
    <row r="701" spans="1:4" ht="15" customHeight="1" x14ac:dyDescent="0.2">
      <c r="A701" s="94" t="s">
        <v>8829</v>
      </c>
      <c r="B701" s="95" t="s">
        <v>8830</v>
      </c>
      <c r="C701" s="95" t="s">
        <v>3</v>
      </c>
      <c r="D701" s="96">
        <v>5.84</v>
      </c>
    </row>
    <row r="702" spans="1:4" ht="15" customHeight="1" x14ac:dyDescent="0.2">
      <c r="A702" s="94" t="s">
        <v>8831</v>
      </c>
      <c r="B702" s="95" t="s">
        <v>8832</v>
      </c>
      <c r="C702" s="95" t="s">
        <v>3</v>
      </c>
      <c r="D702" s="96">
        <v>6.69</v>
      </c>
    </row>
    <row r="703" spans="1:4" ht="15" customHeight="1" x14ac:dyDescent="0.2">
      <c r="A703" s="94" t="s">
        <v>8833</v>
      </c>
      <c r="B703" s="95" t="s">
        <v>8834</v>
      </c>
      <c r="C703" s="95" t="s">
        <v>3</v>
      </c>
      <c r="D703" s="96">
        <v>10.78</v>
      </c>
    </row>
    <row r="704" spans="1:4" ht="15" customHeight="1" x14ac:dyDescent="0.2">
      <c r="A704" s="94" t="s">
        <v>8835</v>
      </c>
      <c r="B704" s="95" t="s">
        <v>8836</v>
      </c>
      <c r="C704" s="95" t="s">
        <v>3</v>
      </c>
      <c r="D704" s="96">
        <v>15.84</v>
      </c>
    </row>
    <row r="705" spans="1:4" ht="15" customHeight="1" x14ac:dyDescent="0.2">
      <c r="A705" s="94" t="s">
        <v>8837</v>
      </c>
      <c r="B705" s="95" t="s">
        <v>8838</v>
      </c>
      <c r="C705" s="95" t="s">
        <v>3</v>
      </c>
      <c r="D705" s="96">
        <v>20.49</v>
      </c>
    </row>
    <row r="706" spans="1:4" ht="15" customHeight="1" x14ac:dyDescent="0.2">
      <c r="A706" s="94" t="s">
        <v>8839</v>
      </c>
      <c r="B706" s="95" t="s">
        <v>8840</v>
      </c>
      <c r="C706" s="95" t="s">
        <v>3</v>
      </c>
      <c r="D706" s="96">
        <v>30.07</v>
      </c>
    </row>
    <row r="707" spans="1:4" ht="15" customHeight="1" x14ac:dyDescent="0.2">
      <c r="A707" s="94" t="s">
        <v>8841</v>
      </c>
      <c r="B707" s="95" t="s">
        <v>8842</v>
      </c>
      <c r="C707" s="95" t="s">
        <v>3</v>
      </c>
      <c r="D707" s="96">
        <v>51.66</v>
      </c>
    </row>
    <row r="708" spans="1:4" ht="15" customHeight="1" x14ac:dyDescent="0.2">
      <c r="A708" s="94" t="s">
        <v>8843</v>
      </c>
      <c r="B708" s="95" t="s">
        <v>8844</v>
      </c>
      <c r="C708" s="95" t="s">
        <v>3</v>
      </c>
      <c r="D708" s="96">
        <v>62.66</v>
      </c>
    </row>
    <row r="709" spans="1:4" ht="15" customHeight="1" x14ac:dyDescent="0.2">
      <c r="A709" s="94" t="s">
        <v>8845</v>
      </c>
      <c r="B709" s="95" t="s">
        <v>8846</v>
      </c>
      <c r="C709" s="95" t="s">
        <v>3</v>
      </c>
      <c r="D709" s="96">
        <v>94.75</v>
      </c>
    </row>
    <row r="710" spans="1:4" ht="15" customHeight="1" x14ac:dyDescent="0.2">
      <c r="A710" s="87" t="s">
        <v>8847</v>
      </c>
      <c r="B710" s="88" t="s">
        <v>8848</v>
      </c>
      <c r="C710" s="89"/>
      <c r="D710" s="89"/>
    </row>
    <row r="711" spans="1:4" ht="15" customHeight="1" x14ac:dyDescent="0.2">
      <c r="A711" s="94" t="s">
        <v>8849</v>
      </c>
      <c r="B711" s="95" t="s">
        <v>8850</v>
      </c>
      <c r="C711" s="95" t="s">
        <v>3</v>
      </c>
      <c r="D711" s="96">
        <v>43.07</v>
      </c>
    </row>
    <row r="712" spans="1:4" ht="15" customHeight="1" x14ac:dyDescent="0.2">
      <c r="A712" s="94" t="s">
        <v>8851</v>
      </c>
      <c r="B712" s="95" t="s">
        <v>8852</v>
      </c>
      <c r="C712" s="95" t="s">
        <v>3</v>
      </c>
      <c r="D712" s="96">
        <v>44.73</v>
      </c>
    </row>
    <row r="713" spans="1:4" ht="15" customHeight="1" x14ac:dyDescent="0.2">
      <c r="A713" s="94" t="s">
        <v>8853</v>
      </c>
      <c r="B713" s="95" t="s">
        <v>8854</v>
      </c>
      <c r="C713" s="95" t="s">
        <v>3</v>
      </c>
      <c r="D713" s="96">
        <v>56.34</v>
      </c>
    </row>
    <row r="714" spans="1:4" ht="15" customHeight="1" x14ac:dyDescent="0.2">
      <c r="A714" s="94" t="s">
        <v>8855</v>
      </c>
      <c r="B714" s="95" t="s">
        <v>8856</v>
      </c>
      <c r="C714" s="95" t="s">
        <v>3</v>
      </c>
      <c r="D714" s="96">
        <v>56.47</v>
      </c>
    </row>
    <row r="715" spans="1:4" ht="15" customHeight="1" x14ac:dyDescent="0.2">
      <c r="A715" s="94" t="s">
        <v>8857</v>
      </c>
      <c r="B715" s="95" t="s">
        <v>8858</v>
      </c>
      <c r="C715" s="95" t="s">
        <v>3</v>
      </c>
      <c r="D715" s="96">
        <v>66.290000000000006</v>
      </c>
    </row>
    <row r="716" spans="1:4" ht="15" customHeight="1" x14ac:dyDescent="0.2">
      <c r="A716" s="94" t="s">
        <v>8859</v>
      </c>
      <c r="B716" s="95" t="s">
        <v>8860</v>
      </c>
      <c r="C716" s="95" t="s">
        <v>3</v>
      </c>
      <c r="D716" s="96">
        <v>100.82</v>
      </c>
    </row>
    <row r="717" spans="1:4" ht="15" customHeight="1" x14ac:dyDescent="0.2">
      <c r="A717" s="94" t="s">
        <v>8861</v>
      </c>
      <c r="B717" s="95" t="s">
        <v>8862</v>
      </c>
      <c r="C717" s="95" t="s">
        <v>3</v>
      </c>
      <c r="D717" s="96">
        <v>138.46</v>
      </c>
    </row>
    <row r="718" spans="1:4" ht="15" customHeight="1" x14ac:dyDescent="0.2">
      <c r="A718" s="94" t="s">
        <v>8863</v>
      </c>
      <c r="B718" s="95" t="s">
        <v>8864</v>
      </c>
      <c r="C718" s="95" t="s">
        <v>3</v>
      </c>
      <c r="D718" s="96">
        <v>157.19</v>
      </c>
    </row>
    <row r="719" spans="1:4" ht="15" customHeight="1" x14ac:dyDescent="0.2">
      <c r="A719" s="94" t="s">
        <v>8865</v>
      </c>
      <c r="B719" s="95" t="s">
        <v>8866</v>
      </c>
      <c r="C719" s="95" t="s">
        <v>3</v>
      </c>
      <c r="D719" s="96">
        <v>211.12</v>
      </c>
    </row>
    <row r="720" spans="1:4" ht="15" customHeight="1" x14ac:dyDescent="0.2">
      <c r="A720" s="87" t="s">
        <v>8867</v>
      </c>
      <c r="B720" s="88" t="s">
        <v>8868</v>
      </c>
      <c r="C720" s="89"/>
      <c r="D720" s="89"/>
    </row>
    <row r="721" spans="1:4" ht="15" customHeight="1" x14ac:dyDescent="0.2">
      <c r="A721" s="94" t="s">
        <v>8869</v>
      </c>
      <c r="B721" s="95" t="s">
        <v>8870</v>
      </c>
      <c r="C721" s="95" t="s">
        <v>3</v>
      </c>
      <c r="D721" s="96">
        <v>43.7</v>
      </c>
    </row>
    <row r="722" spans="1:4" ht="15" customHeight="1" x14ac:dyDescent="0.2">
      <c r="A722" s="94" t="s">
        <v>8871</v>
      </c>
      <c r="B722" s="95" t="s">
        <v>8872</v>
      </c>
      <c r="C722" s="95" t="s">
        <v>3</v>
      </c>
      <c r="D722" s="96">
        <v>68.959999999999994</v>
      </c>
    </row>
    <row r="723" spans="1:4" ht="15" customHeight="1" x14ac:dyDescent="0.2">
      <c r="A723" s="94" t="s">
        <v>8873</v>
      </c>
      <c r="B723" s="95" t="s">
        <v>8874</v>
      </c>
      <c r="C723" s="95" t="s">
        <v>3</v>
      </c>
      <c r="D723" s="96">
        <v>84.68</v>
      </c>
    </row>
    <row r="724" spans="1:4" ht="15" customHeight="1" x14ac:dyDescent="0.2">
      <c r="A724" s="87" t="s">
        <v>8875</v>
      </c>
      <c r="B724" s="88" t="s">
        <v>8876</v>
      </c>
      <c r="C724" s="89"/>
      <c r="D724" s="89"/>
    </row>
    <row r="725" spans="1:4" ht="15" customHeight="1" x14ac:dyDescent="0.2">
      <c r="A725" s="94" t="s">
        <v>8877</v>
      </c>
      <c r="B725" s="95" t="s">
        <v>8870</v>
      </c>
      <c r="C725" s="95" t="s">
        <v>3</v>
      </c>
      <c r="D725" s="96">
        <v>37.36</v>
      </c>
    </row>
    <row r="726" spans="1:4" ht="15" customHeight="1" x14ac:dyDescent="0.2">
      <c r="A726" s="94" t="s">
        <v>8878</v>
      </c>
      <c r="B726" s="95" t="s">
        <v>8872</v>
      </c>
      <c r="C726" s="95" t="s">
        <v>3</v>
      </c>
      <c r="D726" s="96">
        <v>41.05</v>
      </c>
    </row>
    <row r="727" spans="1:4" ht="15" customHeight="1" x14ac:dyDescent="0.2">
      <c r="A727" s="94" t="s">
        <v>8879</v>
      </c>
      <c r="B727" s="95" t="s">
        <v>8874</v>
      </c>
      <c r="C727" s="95" t="s">
        <v>3</v>
      </c>
      <c r="D727" s="96">
        <v>60.42</v>
      </c>
    </row>
    <row r="728" spans="1:4" ht="15" customHeight="1" x14ac:dyDescent="0.2">
      <c r="A728" s="94" t="s">
        <v>8880</v>
      </c>
      <c r="B728" s="95" t="s">
        <v>8881</v>
      </c>
      <c r="C728" s="95" t="s">
        <v>3</v>
      </c>
      <c r="D728" s="96">
        <v>92.87</v>
      </c>
    </row>
    <row r="729" spans="1:4" ht="15" customHeight="1" x14ac:dyDescent="0.2">
      <c r="A729" s="94" t="s">
        <v>8882</v>
      </c>
      <c r="B729" s="95" t="s">
        <v>8883</v>
      </c>
      <c r="C729" s="95" t="s">
        <v>3</v>
      </c>
      <c r="D729" s="96">
        <v>112.88</v>
      </c>
    </row>
    <row r="730" spans="1:4" ht="15" customHeight="1" x14ac:dyDescent="0.2">
      <c r="A730" s="87" t="s">
        <v>8884</v>
      </c>
      <c r="B730" s="88" t="s">
        <v>8885</v>
      </c>
      <c r="C730" s="89"/>
      <c r="D730" s="89"/>
    </row>
    <row r="731" spans="1:4" ht="15" customHeight="1" x14ac:dyDescent="0.2">
      <c r="A731" s="94" t="s">
        <v>8886</v>
      </c>
      <c r="B731" s="95" t="s">
        <v>8887</v>
      </c>
      <c r="C731" s="95" t="s">
        <v>3</v>
      </c>
      <c r="D731" s="96">
        <v>23.8</v>
      </c>
    </row>
    <row r="732" spans="1:4" ht="15" customHeight="1" x14ac:dyDescent="0.2">
      <c r="A732" s="94" t="s">
        <v>8888</v>
      </c>
      <c r="B732" s="95" t="s">
        <v>8889</v>
      </c>
      <c r="C732" s="95" t="s">
        <v>3</v>
      </c>
      <c r="D732" s="96">
        <v>32.9</v>
      </c>
    </row>
    <row r="733" spans="1:4" ht="15" customHeight="1" x14ac:dyDescent="0.2">
      <c r="A733" s="94" t="s">
        <v>8890</v>
      </c>
      <c r="B733" s="95" t="s">
        <v>8891</v>
      </c>
      <c r="C733" s="95" t="s">
        <v>3</v>
      </c>
      <c r="D733" s="96">
        <v>32.869999999999997</v>
      </c>
    </row>
    <row r="734" spans="1:4" ht="15" customHeight="1" x14ac:dyDescent="0.2">
      <c r="A734" s="94" t="s">
        <v>8892</v>
      </c>
      <c r="B734" s="95" t="s">
        <v>8893</v>
      </c>
      <c r="C734" s="95" t="s">
        <v>3</v>
      </c>
      <c r="D734" s="96">
        <v>55.75</v>
      </c>
    </row>
    <row r="735" spans="1:4" ht="15" customHeight="1" x14ac:dyDescent="0.2">
      <c r="A735" s="94" t="s">
        <v>8894</v>
      </c>
      <c r="B735" s="95" t="s">
        <v>8895</v>
      </c>
      <c r="C735" s="95" t="s">
        <v>3</v>
      </c>
      <c r="D735" s="96">
        <v>108.21</v>
      </c>
    </row>
    <row r="736" spans="1:4" ht="15" customHeight="1" x14ac:dyDescent="0.2">
      <c r="A736" s="94" t="s">
        <v>8896</v>
      </c>
      <c r="B736" s="95" t="s">
        <v>8337</v>
      </c>
      <c r="C736" s="95" t="s">
        <v>3</v>
      </c>
      <c r="D736" s="96">
        <v>106.18</v>
      </c>
    </row>
    <row r="737" spans="1:4" ht="15" customHeight="1" x14ac:dyDescent="0.2">
      <c r="A737" s="87" t="s">
        <v>8897</v>
      </c>
      <c r="B737" s="88" t="s">
        <v>8898</v>
      </c>
      <c r="C737" s="89"/>
      <c r="D737" s="89"/>
    </row>
    <row r="738" spans="1:4" ht="15" customHeight="1" x14ac:dyDescent="0.2">
      <c r="A738" s="94" t="s">
        <v>8899</v>
      </c>
      <c r="B738" s="95" t="s">
        <v>8900</v>
      </c>
      <c r="C738" s="95" t="s">
        <v>3</v>
      </c>
      <c r="D738" s="96">
        <v>13.87</v>
      </c>
    </row>
    <row r="739" spans="1:4" ht="15" customHeight="1" x14ac:dyDescent="0.2">
      <c r="A739" s="87" t="s">
        <v>8901</v>
      </c>
      <c r="B739" s="88" t="s">
        <v>8902</v>
      </c>
      <c r="C739" s="89"/>
      <c r="D739" s="89"/>
    </row>
    <row r="740" spans="1:4" ht="15" customHeight="1" x14ac:dyDescent="0.2">
      <c r="A740" s="94" t="s">
        <v>8903</v>
      </c>
      <c r="B740" s="95" t="s">
        <v>8889</v>
      </c>
      <c r="C740" s="95" t="s">
        <v>3</v>
      </c>
      <c r="D740" s="96">
        <v>36.200000000000003</v>
      </c>
    </row>
    <row r="741" spans="1:4" ht="15" customHeight="1" x14ac:dyDescent="0.2">
      <c r="A741" s="94" t="s">
        <v>8904</v>
      </c>
      <c r="B741" s="95" t="s">
        <v>8891</v>
      </c>
      <c r="C741" s="95" t="s">
        <v>3</v>
      </c>
      <c r="D741" s="96">
        <v>34.159999999999997</v>
      </c>
    </row>
    <row r="742" spans="1:4" ht="15" customHeight="1" x14ac:dyDescent="0.2">
      <c r="A742" s="94" t="s">
        <v>8905</v>
      </c>
      <c r="B742" s="95" t="s">
        <v>8893</v>
      </c>
      <c r="C742" s="95" t="s">
        <v>3</v>
      </c>
      <c r="D742" s="96">
        <v>63.94</v>
      </c>
    </row>
    <row r="743" spans="1:4" ht="15" customHeight="1" x14ac:dyDescent="0.2">
      <c r="A743" s="87" t="s">
        <v>8906</v>
      </c>
      <c r="B743" s="88" t="s">
        <v>8907</v>
      </c>
      <c r="C743" s="89"/>
      <c r="D743" s="89"/>
    </row>
    <row r="744" spans="1:4" ht="15" customHeight="1" x14ac:dyDescent="0.2">
      <c r="A744" s="94" t="s">
        <v>8908</v>
      </c>
      <c r="B744" s="95" t="s">
        <v>8909</v>
      </c>
      <c r="C744" s="95" t="s">
        <v>12798</v>
      </c>
      <c r="D744" s="96">
        <v>19.72</v>
      </c>
    </row>
    <row r="745" spans="1:4" ht="15" customHeight="1" x14ac:dyDescent="0.2">
      <c r="A745" s="94" t="s">
        <v>8910</v>
      </c>
      <c r="B745" s="95" t="s">
        <v>8911</v>
      </c>
      <c r="C745" s="95" t="s">
        <v>12798</v>
      </c>
      <c r="D745" s="96">
        <v>17.36</v>
      </c>
    </row>
    <row r="746" spans="1:4" ht="15" customHeight="1" x14ac:dyDescent="0.2">
      <c r="A746" s="94" t="s">
        <v>8912</v>
      </c>
      <c r="B746" s="95" t="s">
        <v>8913</v>
      </c>
      <c r="C746" s="95" t="s">
        <v>12798</v>
      </c>
      <c r="D746" s="96">
        <v>20.63</v>
      </c>
    </row>
    <row r="747" spans="1:4" ht="15" customHeight="1" x14ac:dyDescent="0.2">
      <c r="A747" s="94" t="s">
        <v>8914</v>
      </c>
      <c r="B747" s="95" t="s">
        <v>8915</v>
      </c>
      <c r="C747" s="95" t="s">
        <v>12798</v>
      </c>
      <c r="D747" s="96">
        <v>33.36</v>
      </c>
    </row>
    <row r="748" spans="1:4" ht="15" customHeight="1" x14ac:dyDescent="0.2">
      <c r="A748" s="94" t="s">
        <v>8916</v>
      </c>
      <c r="B748" s="95" t="s">
        <v>8917</v>
      </c>
      <c r="C748" s="95" t="s">
        <v>12798</v>
      </c>
      <c r="D748" s="96">
        <v>26.84</v>
      </c>
    </row>
    <row r="749" spans="1:4" ht="15" customHeight="1" x14ac:dyDescent="0.2">
      <c r="A749" s="94" t="s">
        <v>8918</v>
      </c>
      <c r="B749" s="95" t="s">
        <v>8919</v>
      </c>
      <c r="C749" s="95" t="s">
        <v>12798</v>
      </c>
      <c r="D749" s="96">
        <v>54.8</v>
      </c>
    </row>
    <row r="750" spans="1:4" ht="15" customHeight="1" x14ac:dyDescent="0.2">
      <c r="A750" s="94" t="s">
        <v>8920</v>
      </c>
      <c r="B750" s="95" t="s">
        <v>8921</v>
      </c>
      <c r="C750" s="95" t="s">
        <v>12798</v>
      </c>
      <c r="D750" s="96">
        <v>221.53</v>
      </c>
    </row>
    <row r="751" spans="1:4" ht="15" customHeight="1" x14ac:dyDescent="0.2">
      <c r="A751" s="87" t="s">
        <v>8922</v>
      </c>
      <c r="B751" s="88" t="s">
        <v>8923</v>
      </c>
      <c r="C751" s="89"/>
      <c r="D751" s="89"/>
    </row>
    <row r="752" spans="1:4" ht="15" customHeight="1" x14ac:dyDescent="0.2">
      <c r="A752" s="94" t="s">
        <v>8924</v>
      </c>
      <c r="B752" s="95" t="s">
        <v>8925</v>
      </c>
      <c r="C752" s="95" t="s">
        <v>12798</v>
      </c>
      <c r="D752" s="96">
        <v>120.13</v>
      </c>
    </row>
    <row r="753" spans="1:4" ht="15" customHeight="1" x14ac:dyDescent="0.2">
      <c r="A753" s="94" t="s">
        <v>8926</v>
      </c>
      <c r="B753" s="95" t="s">
        <v>8927</v>
      </c>
      <c r="C753" s="95" t="s">
        <v>12798</v>
      </c>
      <c r="D753" s="96">
        <v>115.12</v>
      </c>
    </row>
    <row r="754" spans="1:4" ht="15" customHeight="1" x14ac:dyDescent="0.2">
      <c r="A754" s="87" t="s">
        <v>8928</v>
      </c>
      <c r="B754" s="88" t="s">
        <v>8929</v>
      </c>
      <c r="C754" s="89"/>
      <c r="D754" s="89"/>
    </row>
    <row r="755" spans="1:4" ht="15" customHeight="1" x14ac:dyDescent="0.2">
      <c r="A755" s="94" t="s">
        <v>8930</v>
      </c>
      <c r="B755" s="95" t="s">
        <v>8931</v>
      </c>
      <c r="C755" s="95" t="s">
        <v>12798</v>
      </c>
      <c r="D755" s="96">
        <v>70.12</v>
      </c>
    </row>
    <row r="756" spans="1:4" ht="15" customHeight="1" x14ac:dyDescent="0.2">
      <c r="A756" s="94" t="s">
        <v>8932</v>
      </c>
      <c r="B756" s="95" t="s">
        <v>8933</v>
      </c>
      <c r="C756" s="95" t="s">
        <v>12798</v>
      </c>
      <c r="D756" s="96">
        <v>64.13</v>
      </c>
    </row>
    <row r="757" spans="1:4" ht="15" customHeight="1" x14ac:dyDescent="0.2">
      <c r="A757" s="94" t="s">
        <v>8934</v>
      </c>
      <c r="B757" s="95" t="s">
        <v>8935</v>
      </c>
      <c r="C757" s="95" t="s">
        <v>12798</v>
      </c>
      <c r="D757" s="96">
        <v>80.75</v>
      </c>
    </row>
    <row r="758" spans="1:4" ht="15" customHeight="1" x14ac:dyDescent="0.2">
      <c r="A758" s="94" t="s">
        <v>8936</v>
      </c>
      <c r="B758" s="95" t="s">
        <v>8937</v>
      </c>
      <c r="C758" s="95" t="s">
        <v>12798</v>
      </c>
      <c r="D758" s="96">
        <v>115.92</v>
      </c>
    </row>
    <row r="759" spans="1:4" ht="15" customHeight="1" x14ac:dyDescent="0.2">
      <c r="A759" s="94" t="s">
        <v>8938</v>
      </c>
      <c r="B759" s="95" t="s">
        <v>8939</v>
      </c>
      <c r="C759" s="95" t="s">
        <v>12798</v>
      </c>
      <c r="D759" s="96">
        <v>117.24</v>
      </c>
    </row>
    <row r="760" spans="1:4" ht="15" customHeight="1" x14ac:dyDescent="0.2">
      <c r="A760" s="94" t="s">
        <v>8940</v>
      </c>
      <c r="B760" s="95" t="s">
        <v>8941</v>
      </c>
      <c r="C760" s="95" t="s">
        <v>12798</v>
      </c>
      <c r="D760" s="96">
        <v>220.82</v>
      </c>
    </row>
    <row r="761" spans="1:4" ht="15" customHeight="1" x14ac:dyDescent="0.2">
      <c r="A761" s="94" t="s">
        <v>8942</v>
      </c>
      <c r="B761" s="95" t="s">
        <v>8943</v>
      </c>
      <c r="C761" s="95" t="s">
        <v>12798</v>
      </c>
      <c r="D761" s="96">
        <v>401.74</v>
      </c>
    </row>
    <row r="762" spans="1:4" ht="15" customHeight="1" x14ac:dyDescent="0.2">
      <c r="A762" s="94" t="s">
        <v>8944</v>
      </c>
      <c r="B762" s="95" t="s">
        <v>8945</v>
      </c>
      <c r="C762" s="95" t="s">
        <v>12798</v>
      </c>
      <c r="D762" s="96">
        <v>435.88</v>
      </c>
    </row>
    <row r="763" spans="1:4" ht="15" customHeight="1" x14ac:dyDescent="0.2">
      <c r="A763" s="94" t="s">
        <v>8946</v>
      </c>
      <c r="B763" s="95" t="s">
        <v>8947</v>
      </c>
      <c r="C763" s="95" t="s">
        <v>12798</v>
      </c>
      <c r="D763" s="96">
        <v>979.51</v>
      </c>
    </row>
    <row r="764" spans="1:4" ht="15" customHeight="1" x14ac:dyDescent="0.2">
      <c r="A764" s="94" t="s">
        <v>8948</v>
      </c>
      <c r="B764" s="95" t="s">
        <v>8949</v>
      </c>
      <c r="C764" s="95" t="s">
        <v>12798</v>
      </c>
      <c r="D764" s="96">
        <v>113.63</v>
      </c>
    </row>
    <row r="765" spans="1:4" ht="15" customHeight="1" x14ac:dyDescent="0.2">
      <c r="A765" s="94" t="s">
        <v>8950</v>
      </c>
      <c r="B765" s="95" t="s">
        <v>8951</v>
      </c>
      <c r="C765" s="95" t="s">
        <v>12798</v>
      </c>
      <c r="D765" s="96">
        <v>129.59</v>
      </c>
    </row>
    <row r="766" spans="1:4" ht="15" customHeight="1" x14ac:dyDescent="0.2">
      <c r="A766" s="94" t="s">
        <v>8952</v>
      </c>
      <c r="B766" s="95" t="s">
        <v>8953</v>
      </c>
      <c r="C766" s="95" t="s">
        <v>12798</v>
      </c>
      <c r="D766" s="96">
        <v>136.63999999999999</v>
      </c>
    </row>
    <row r="767" spans="1:4" ht="15" customHeight="1" x14ac:dyDescent="0.2">
      <c r="A767" s="94" t="s">
        <v>8954</v>
      </c>
      <c r="B767" s="95" t="s">
        <v>8955</v>
      </c>
      <c r="C767" s="95" t="s">
        <v>12798</v>
      </c>
      <c r="D767" s="96">
        <v>191.88</v>
      </c>
    </row>
    <row r="768" spans="1:4" ht="15" customHeight="1" x14ac:dyDescent="0.2">
      <c r="A768" s="87" t="s">
        <v>8956</v>
      </c>
      <c r="B768" s="88" t="s">
        <v>8957</v>
      </c>
      <c r="C768" s="89"/>
      <c r="D768" s="89"/>
    </row>
    <row r="769" spans="1:4" ht="15" customHeight="1" x14ac:dyDescent="0.2">
      <c r="A769" s="94" t="s">
        <v>8958</v>
      </c>
      <c r="B769" s="95" t="s">
        <v>8959</v>
      </c>
      <c r="C769" s="95" t="s">
        <v>12798</v>
      </c>
      <c r="D769" s="96">
        <v>208.92</v>
      </c>
    </row>
    <row r="770" spans="1:4" ht="15" customHeight="1" x14ac:dyDescent="0.2">
      <c r="A770" s="94" t="s">
        <v>8960</v>
      </c>
      <c r="B770" s="95" t="s">
        <v>8961</v>
      </c>
      <c r="C770" s="95" t="s">
        <v>12798</v>
      </c>
      <c r="D770" s="96">
        <v>330.61</v>
      </c>
    </row>
    <row r="771" spans="1:4" ht="15" customHeight="1" x14ac:dyDescent="0.2">
      <c r="A771" s="94" t="s">
        <v>8962</v>
      </c>
      <c r="B771" s="95" t="s">
        <v>8963</v>
      </c>
      <c r="C771" s="95" t="s">
        <v>12798</v>
      </c>
      <c r="D771" s="96">
        <v>418.42</v>
      </c>
    </row>
    <row r="772" spans="1:4" ht="15" customHeight="1" x14ac:dyDescent="0.2">
      <c r="A772" s="94" t="s">
        <v>8964</v>
      </c>
      <c r="B772" s="95" t="s">
        <v>8965</v>
      </c>
      <c r="C772" s="95" t="s">
        <v>12798</v>
      </c>
      <c r="D772" s="96">
        <v>665.65</v>
      </c>
    </row>
    <row r="773" spans="1:4" ht="15" customHeight="1" x14ac:dyDescent="0.2">
      <c r="A773" s="94" t="s">
        <v>8966</v>
      </c>
      <c r="B773" s="95" t="s">
        <v>8967</v>
      </c>
      <c r="C773" s="95" t="s">
        <v>12798</v>
      </c>
      <c r="D773" s="96">
        <v>87.74</v>
      </c>
    </row>
    <row r="774" spans="1:4" ht="15" customHeight="1" x14ac:dyDescent="0.2">
      <c r="A774" s="94" t="s">
        <v>8968</v>
      </c>
      <c r="B774" s="95" t="s">
        <v>8969</v>
      </c>
      <c r="C774" s="95" t="s">
        <v>12798</v>
      </c>
      <c r="D774" s="96">
        <v>260.47000000000003</v>
      </c>
    </row>
    <row r="775" spans="1:4" ht="15" customHeight="1" x14ac:dyDescent="0.2">
      <c r="A775" s="94" t="s">
        <v>8970</v>
      </c>
      <c r="B775" s="95" t="s">
        <v>8971</v>
      </c>
      <c r="C775" s="95" t="s">
        <v>12798</v>
      </c>
      <c r="D775" s="96">
        <v>259.72000000000003</v>
      </c>
    </row>
    <row r="776" spans="1:4" ht="15" customHeight="1" x14ac:dyDescent="0.2">
      <c r="A776" s="94" t="s">
        <v>8972</v>
      </c>
      <c r="B776" s="95" t="s">
        <v>8973</v>
      </c>
      <c r="C776" s="95" t="s">
        <v>12798</v>
      </c>
      <c r="D776" s="96">
        <v>70.150000000000006</v>
      </c>
    </row>
    <row r="777" spans="1:4" ht="15" customHeight="1" x14ac:dyDescent="0.2">
      <c r="A777" s="94" t="s">
        <v>8974</v>
      </c>
      <c r="B777" s="95" t="s">
        <v>8975</v>
      </c>
      <c r="C777" s="95" t="s">
        <v>12798</v>
      </c>
      <c r="D777" s="96">
        <v>111.52</v>
      </c>
    </row>
    <row r="778" spans="1:4" ht="15" customHeight="1" x14ac:dyDescent="0.2">
      <c r="A778" s="94" t="s">
        <v>8976</v>
      </c>
      <c r="B778" s="95" t="s">
        <v>8977</v>
      </c>
      <c r="C778" s="95" t="s">
        <v>12798</v>
      </c>
      <c r="D778" s="96">
        <v>290.61</v>
      </c>
    </row>
    <row r="779" spans="1:4" ht="15" customHeight="1" x14ac:dyDescent="0.2">
      <c r="A779" s="94" t="s">
        <v>8978</v>
      </c>
      <c r="B779" s="95" t="s">
        <v>8979</v>
      </c>
      <c r="C779" s="95" t="s">
        <v>12798</v>
      </c>
      <c r="D779" s="96">
        <v>59.52</v>
      </c>
    </row>
    <row r="780" spans="1:4" ht="15" customHeight="1" x14ac:dyDescent="0.2">
      <c r="A780" s="94" t="s">
        <v>8980</v>
      </c>
      <c r="B780" s="95" t="s">
        <v>8981</v>
      </c>
      <c r="C780" s="95" t="s">
        <v>12798</v>
      </c>
      <c r="D780" s="96">
        <v>67.069999999999993</v>
      </c>
    </row>
    <row r="781" spans="1:4" ht="15" customHeight="1" x14ac:dyDescent="0.2">
      <c r="A781" s="94" t="s">
        <v>8982</v>
      </c>
      <c r="B781" s="95" t="s">
        <v>8983</v>
      </c>
      <c r="C781" s="95" t="s">
        <v>12798</v>
      </c>
      <c r="D781" s="96">
        <v>743.51</v>
      </c>
    </row>
    <row r="782" spans="1:4" ht="15" customHeight="1" x14ac:dyDescent="0.2">
      <c r="A782" s="94" t="s">
        <v>8984</v>
      </c>
      <c r="B782" s="95" t="s">
        <v>8985</v>
      </c>
      <c r="C782" s="95" t="s">
        <v>12798</v>
      </c>
      <c r="D782" s="96">
        <v>139.52000000000001</v>
      </c>
    </row>
    <row r="783" spans="1:4" ht="15" customHeight="1" x14ac:dyDescent="0.2">
      <c r="A783" s="94" t="s">
        <v>8986</v>
      </c>
      <c r="B783" s="95" t="s">
        <v>8987</v>
      </c>
      <c r="C783" s="95" t="s">
        <v>12798</v>
      </c>
      <c r="D783" s="96">
        <v>133.52000000000001</v>
      </c>
    </row>
    <row r="784" spans="1:4" ht="15" customHeight="1" x14ac:dyDescent="0.2">
      <c r="A784" s="94" t="s">
        <v>8988</v>
      </c>
      <c r="B784" s="95" t="s">
        <v>8989</v>
      </c>
      <c r="C784" s="95" t="s">
        <v>12798</v>
      </c>
      <c r="D784" s="96">
        <v>141.61000000000001</v>
      </c>
    </row>
    <row r="785" spans="1:4" ht="15" customHeight="1" x14ac:dyDescent="0.2">
      <c r="A785" s="94" t="s">
        <v>8990</v>
      </c>
      <c r="B785" s="95" t="s">
        <v>8991</v>
      </c>
      <c r="C785" s="95" t="s">
        <v>12798</v>
      </c>
      <c r="D785" s="96">
        <v>98.11</v>
      </c>
    </row>
    <row r="786" spans="1:4" ht="15" customHeight="1" x14ac:dyDescent="0.2">
      <c r="A786" s="94" t="s">
        <v>8992</v>
      </c>
      <c r="B786" s="95" t="s">
        <v>8993</v>
      </c>
      <c r="C786" s="95" t="s">
        <v>12798</v>
      </c>
      <c r="D786" s="96">
        <v>98.2</v>
      </c>
    </row>
    <row r="787" spans="1:4" ht="15" customHeight="1" x14ac:dyDescent="0.2">
      <c r="A787" s="94" t="s">
        <v>8994</v>
      </c>
      <c r="B787" s="95" t="s">
        <v>8995</v>
      </c>
      <c r="C787" s="95" t="s">
        <v>12798</v>
      </c>
      <c r="D787" s="96">
        <v>132.21</v>
      </c>
    </row>
    <row r="788" spans="1:4" ht="15" customHeight="1" x14ac:dyDescent="0.2">
      <c r="A788" s="94" t="s">
        <v>8996</v>
      </c>
      <c r="B788" s="95" t="s">
        <v>8997</v>
      </c>
      <c r="C788" s="95" t="s">
        <v>12798</v>
      </c>
      <c r="D788" s="96">
        <v>26.11</v>
      </c>
    </row>
    <row r="789" spans="1:4" ht="15" customHeight="1" x14ac:dyDescent="0.2">
      <c r="A789" s="94" t="s">
        <v>8998</v>
      </c>
      <c r="B789" s="95" t="s">
        <v>8999</v>
      </c>
      <c r="C789" s="95" t="s">
        <v>12798</v>
      </c>
      <c r="D789" s="96">
        <v>70.510000000000005</v>
      </c>
    </row>
    <row r="790" spans="1:4" ht="15" customHeight="1" x14ac:dyDescent="0.2">
      <c r="A790" s="94" t="s">
        <v>9000</v>
      </c>
      <c r="B790" s="95" t="s">
        <v>9001</v>
      </c>
      <c r="C790" s="95" t="s">
        <v>12798</v>
      </c>
      <c r="D790" s="96">
        <v>37.520000000000003</v>
      </c>
    </row>
    <row r="791" spans="1:4" ht="15" customHeight="1" x14ac:dyDescent="0.2">
      <c r="A791" s="94" t="s">
        <v>9002</v>
      </c>
      <c r="B791" s="95" t="s">
        <v>9003</v>
      </c>
      <c r="C791" s="95" t="s">
        <v>12798</v>
      </c>
      <c r="D791" s="96">
        <v>108.53</v>
      </c>
    </row>
    <row r="792" spans="1:4" ht="15" customHeight="1" x14ac:dyDescent="0.2">
      <c r="A792" s="94" t="s">
        <v>9004</v>
      </c>
      <c r="B792" s="95" t="s">
        <v>9005</v>
      </c>
      <c r="C792" s="95" t="s">
        <v>12798</v>
      </c>
      <c r="D792" s="96">
        <v>363.04</v>
      </c>
    </row>
    <row r="793" spans="1:4" ht="15" customHeight="1" x14ac:dyDescent="0.2">
      <c r="A793" s="94" t="s">
        <v>9006</v>
      </c>
      <c r="B793" s="95" t="s">
        <v>9007</v>
      </c>
      <c r="C793" s="95" t="s">
        <v>12798</v>
      </c>
      <c r="D793" s="96">
        <v>104.68</v>
      </c>
    </row>
    <row r="794" spans="1:4" ht="15" customHeight="1" x14ac:dyDescent="0.2">
      <c r="A794" s="87" t="s">
        <v>9008</v>
      </c>
      <c r="B794" s="88" t="s">
        <v>9009</v>
      </c>
      <c r="C794" s="89"/>
      <c r="D794" s="89"/>
    </row>
    <row r="795" spans="1:4" ht="15" customHeight="1" x14ac:dyDescent="0.2">
      <c r="A795" s="94" t="s">
        <v>9010</v>
      </c>
      <c r="B795" s="95" t="s">
        <v>9011</v>
      </c>
      <c r="C795" s="95" t="s">
        <v>12798</v>
      </c>
      <c r="D795" s="96">
        <v>32.479999999999997</v>
      </c>
    </row>
    <row r="796" spans="1:4" ht="15" customHeight="1" x14ac:dyDescent="0.2">
      <c r="A796" s="94" t="s">
        <v>9012</v>
      </c>
      <c r="B796" s="95" t="s">
        <v>9013</v>
      </c>
      <c r="C796" s="95" t="s">
        <v>12798</v>
      </c>
      <c r="D796" s="96">
        <v>47.66</v>
      </c>
    </row>
    <row r="797" spans="1:4" ht="15" customHeight="1" x14ac:dyDescent="0.2">
      <c r="A797" s="94" t="s">
        <v>9014</v>
      </c>
      <c r="B797" s="95" t="s">
        <v>9015</v>
      </c>
      <c r="C797" s="95" t="s">
        <v>12798</v>
      </c>
      <c r="D797" s="96">
        <v>38.21</v>
      </c>
    </row>
    <row r="798" spans="1:4" ht="15" customHeight="1" x14ac:dyDescent="0.2">
      <c r="A798" s="94" t="s">
        <v>9016</v>
      </c>
      <c r="B798" s="95" t="s">
        <v>9017</v>
      </c>
      <c r="C798" s="95" t="s">
        <v>12798</v>
      </c>
      <c r="D798" s="96">
        <v>52.26</v>
      </c>
    </row>
    <row r="799" spans="1:4" ht="15" customHeight="1" x14ac:dyDescent="0.2">
      <c r="A799" s="94" t="s">
        <v>9018</v>
      </c>
      <c r="B799" s="95" t="s">
        <v>9019</v>
      </c>
      <c r="C799" s="95" t="s">
        <v>12798</v>
      </c>
      <c r="D799" s="96">
        <v>228.93</v>
      </c>
    </row>
    <row r="800" spans="1:4" ht="15" customHeight="1" x14ac:dyDescent="0.2">
      <c r="A800" s="94" t="s">
        <v>9020</v>
      </c>
      <c r="B800" s="95" t="s">
        <v>29762</v>
      </c>
      <c r="C800" s="95" t="s">
        <v>12798</v>
      </c>
      <c r="D800" s="96">
        <v>663.99</v>
      </c>
    </row>
    <row r="801" spans="1:4" ht="15" customHeight="1" x14ac:dyDescent="0.2">
      <c r="A801" s="94" t="s">
        <v>9021</v>
      </c>
      <c r="B801" s="95" t="s">
        <v>9022</v>
      </c>
      <c r="C801" s="95" t="s">
        <v>12798</v>
      </c>
      <c r="D801" s="96">
        <v>222.88</v>
      </c>
    </row>
    <row r="802" spans="1:4" ht="15" customHeight="1" x14ac:dyDescent="0.2">
      <c r="A802" s="94" t="s">
        <v>9023</v>
      </c>
      <c r="B802" s="95" t="s">
        <v>9024</v>
      </c>
      <c r="C802" s="95" t="s">
        <v>12798</v>
      </c>
      <c r="D802" s="96">
        <v>414.09</v>
      </c>
    </row>
    <row r="803" spans="1:4" ht="15" customHeight="1" x14ac:dyDescent="0.2">
      <c r="A803" s="94" t="s">
        <v>9025</v>
      </c>
      <c r="B803" s="95" t="s">
        <v>9026</v>
      </c>
      <c r="C803" s="95" t="s">
        <v>12798</v>
      </c>
      <c r="D803" s="96">
        <v>24.42</v>
      </c>
    </row>
    <row r="804" spans="1:4" ht="15" customHeight="1" x14ac:dyDescent="0.2">
      <c r="A804" s="94" t="s">
        <v>9027</v>
      </c>
      <c r="B804" s="95" t="s">
        <v>9028</v>
      </c>
      <c r="C804" s="95" t="s">
        <v>12798</v>
      </c>
      <c r="D804" s="96">
        <v>80.88</v>
      </c>
    </row>
    <row r="805" spans="1:4" ht="15" customHeight="1" x14ac:dyDescent="0.2">
      <c r="A805" s="94" t="s">
        <v>9029</v>
      </c>
      <c r="B805" s="95" t="s">
        <v>9030</v>
      </c>
      <c r="C805" s="95" t="s">
        <v>12798</v>
      </c>
      <c r="D805" s="96">
        <v>110.77</v>
      </c>
    </row>
    <row r="806" spans="1:4" ht="15" customHeight="1" x14ac:dyDescent="0.2">
      <c r="A806" s="94" t="s">
        <v>9031</v>
      </c>
      <c r="B806" s="95" t="s">
        <v>9032</v>
      </c>
      <c r="C806" s="95" t="s">
        <v>12798</v>
      </c>
      <c r="D806" s="96">
        <v>156.4</v>
      </c>
    </row>
    <row r="807" spans="1:4" ht="15" customHeight="1" x14ac:dyDescent="0.2">
      <c r="A807" s="94" t="s">
        <v>9033</v>
      </c>
      <c r="B807" s="95" t="s">
        <v>9034</v>
      </c>
      <c r="C807" s="95" t="s">
        <v>12798</v>
      </c>
      <c r="D807" s="96">
        <v>181.02</v>
      </c>
    </row>
    <row r="808" spans="1:4" ht="15" customHeight="1" x14ac:dyDescent="0.2">
      <c r="A808" s="94" t="s">
        <v>9035</v>
      </c>
      <c r="B808" s="95" t="s">
        <v>9036</v>
      </c>
      <c r="C808" s="95" t="s">
        <v>12798</v>
      </c>
      <c r="D808" s="96">
        <v>93.85</v>
      </c>
    </row>
    <row r="809" spans="1:4" ht="15" customHeight="1" x14ac:dyDescent="0.2">
      <c r="A809" s="94" t="s">
        <v>9037</v>
      </c>
      <c r="B809" s="95" t="s">
        <v>9038</v>
      </c>
      <c r="C809" s="95" t="s">
        <v>12798</v>
      </c>
      <c r="D809" s="96">
        <v>109.51</v>
      </c>
    </row>
    <row r="810" spans="1:4" ht="15" customHeight="1" x14ac:dyDescent="0.2">
      <c r="A810" s="94" t="s">
        <v>9039</v>
      </c>
      <c r="B810" s="95" t="s">
        <v>9040</v>
      </c>
      <c r="C810" s="95" t="s">
        <v>12798</v>
      </c>
      <c r="D810" s="96">
        <v>167.29</v>
      </c>
    </row>
    <row r="811" spans="1:4" ht="15" customHeight="1" x14ac:dyDescent="0.2">
      <c r="A811" s="94" t="s">
        <v>9041</v>
      </c>
      <c r="B811" s="95" t="s">
        <v>9042</v>
      </c>
      <c r="C811" s="95" t="s">
        <v>12798</v>
      </c>
      <c r="D811" s="96">
        <v>246.03</v>
      </c>
    </row>
    <row r="812" spans="1:4" ht="15" customHeight="1" x14ac:dyDescent="0.2">
      <c r="A812" s="87" t="s">
        <v>9043</v>
      </c>
      <c r="B812" s="88" t="s">
        <v>9044</v>
      </c>
      <c r="C812" s="89"/>
      <c r="D812" s="89"/>
    </row>
    <row r="813" spans="1:4" ht="15" customHeight="1" x14ac:dyDescent="0.2">
      <c r="A813" s="94" t="s">
        <v>9045</v>
      </c>
      <c r="B813" s="95" t="s">
        <v>9046</v>
      </c>
      <c r="C813" s="95" t="s">
        <v>12798</v>
      </c>
      <c r="D813" s="96">
        <v>12.92</v>
      </c>
    </row>
    <row r="814" spans="1:4" ht="15" customHeight="1" x14ac:dyDescent="0.2">
      <c r="A814" s="94" t="s">
        <v>9047</v>
      </c>
      <c r="B814" s="95" t="s">
        <v>9048</v>
      </c>
      <c r="C814" s="95" t="s">
        <v>12798</v>
      </c>
      <c r="D814" s="96">
        <v>28.98</v>
      </c>
    </row>
    <row r="815" spans="1:4" ht="15" customHeight="1" x14ac:dyDescent="0.2">
      <c r="A815" s="94" t="s">
        <v>9049</v>
      </c>
      <c r="B815" s="95" t="s">
        <v>9050</v>
      </c>
      <c r="C815" s="95" t="s">
        <v>12798</v>
      </c>
      <c r="D815" s="96">
        <v>16.690000000000001</v>
      </c>
    </row>
    <row r="816" spans="1:4" ht="15" customHeight="1" x14ac:dyDescent="0.2">
      <c r="A816" s="94" t="s">
        <v>9051</v>
      </c>
      <c r="B816" s="95" t="s">
        <v>9052</v>
      </c>
      <c r="C816" s="95" t="s">
        <v>12798</v>
      </c>
      <c r="D816" s="96">
        <v>32.979999999999997</v>
      </c>
    </row>
    <row r="817" spans="1:4" ht="15" customHeight="1" x14ac:dyDescent="0.2">
      <c r="A817" s="94" t="s">
        <v>9053</v>
      </c>
      <c r="B817" s="95" t="s">
        <v>9054</v>
      </c>
      <c r="C817" s="95" t="s">
        <v>12798</v>
      </c>
      <c r="D817" s="96">
        <v>49.26</v>
      </c>
    </row>
    <row r="818" spans="1:4" ht="15" customHeight="1" x14ac:dyDescent="0.2">
      <c r="A818" s="87" t="s">
        <v>9055</v>
      </c>
      <c r="B818" s="88" t="s">
        <v>9056</v>
      </c>
      <c r="C818" s="89"/>
      <c r="D818" s="89"/>
    </row>
    <row r="819" spans="1:4" ht="15" customHeight="1" x14ac:dyDescent="0.2">
      <c r="A819" s="94" t="s">
        <v>9057</v>
      </c>
      <c r="B819" s="95" t="s">
        <v>9058</v>
      </c>
      <c r="C819" s="95" t="s">
        <v>12798</v>
      </c>
      <c r="D819" s="96">
        <v>24.47</v>
      </c>
    </row>
    <row r="820" spans="1:4" ht="15" customHeight="1" x14ac:dyDescent="0.2">
      <c r="A820" s="94" t="s">
        <v>9059</v>
      </c>
      <c r="B820" s="95" t="s">
        <v>9060</v>
      </c>
      <c r="C820" s="95" t="s">
        <v>12798</v>
      </c>
      <c r="D820" s="96">
        <v>28.52</v>
      </c>
    </row>
    <row r="821" spans="1:4" ht="15" customHeight="1" x14ac:dyDescent="0.2">
      <c r="A821" s="94" t="s">
        <v>9061</v>
      </c>
      <c r="B821" s="95" t="s">
        <v>9062</v>
      </c>
      <c r="C821" s="95" t="s">
        <v>12798</v>
      </c>
      <c r="D821" s="96">
        <v>104.37</v>
      </c>
    </row>
    <row r="822" spans="1:4" ht="15" customHeight="1" x14ac:dyDescent="0.2">
      <c r="A822" s="94" t="s">
        <v>9063</v>
      </c>
      <c r="B822" s="95" t="s">
        <v>9064</v>
      </c>
      <c r="C822" s="95" t="s">
        <v>12798</v>
      </c>
      <c r="D822" s="96">
        <v>225.2</v>
      </c>
    </row>
    <row r="823" spans="1:4" ht="15" customHeight="1" x14ac:dyDescent="0.2">
      <c r="A823" s="94" t="s">
        <v>9065</v>
      </c>
      <c r="B823" s="95" t="s">
        <v>9066</v>
      </c>
      <c r="C823" s="95" t="s">
        <v>12798</v>
      </c>
      <c r="D823" s="96">
        <v>227.34</v>
      </c>
    </row>
    <row r="824" spans="1:4" ht="15" customHeight="1" x14ac:dyDescent="0.2">
      <c r="A824" s="94" t="s">
        <v>9067</v>
      </c>
      <c r="B824" s="95" t="s">
        <v>9068</v>
      </c>
      <c r="C824" s="95" t="s">
        <v>12798</v>
      </c>
      <c r="D824" s="96">
        <v>49.38</v>
      </c>
    </row>
    <row r="825" spans="1:4" ht="15" customHeight="1" x14ac:dyDescent="0.2">
      <c r="A825" s="94" t="s">
        <v>9069</v>
      </c>
      <c r="B825" s="95" t="s">
        <v>9070</v>
      </c>
      <c r="C825" s="95" t="s">
        <v>12798</v>
      </c>
      <c r="D825" s="96">
        <v>39.17</v>
      </c>
    </row>
    <row r="826" spans="1:4" ht="15" customHeight="1" x14ac:dyDescent="0.2">
      <c r="A826" s="94" t="s">
        <v>9071</v>
      </c>
      <c r="B826" s="95" t="s">
        <v>9072</v>
      </c>
      <c r="C826" s="95" t="s">
        <v>12798</v>
      </c>
      <c r="D826" s="96">
        <v>37.24</v>
      </c>
    </row>
    <row r="827" spans="1:4" ht="15" customHeight="1" x14ac:dyDescent="0.2">
      <c r="A827" s="94" t="s">
        <v>9073</v>
      </c>
      <c r="B827" s="95" t="s">
        <v>9074</v>
      </c>
      <c r="C827" s="95" t="s">
        <v>12798</v>
      </c>
      <c r="D827" s="96">
        <v>30.36</v>
      </c>
    </row>
    <row r="828" spans="1:4" ht="15" customHeight="1" x14ac:dyDescent="0.2">
      <c r="A828" s="94" t="s">
        <v>9075</v>
      </c>
      <c r="B828" s="95" t="s">
        <v>9076</v>
      </c>
      <c r="C828" s="95" t="s">
        <v>12798</v>
      </c>
      <c r="D828" s="96">
        <v>31.61</v>
      </c>
    </row>
    <row r="829" spans="1:4" ht="15" customHeight="1" x14ac:dyDescent="0.2">
      <c r="A829" s="94" t="s">
        <v>9077</v>
      </c>
      <c r="B829" s="95" t="s">
        <v>9078</v>
      </c>
      <c r="C829" s="95" t="s">
        <v>12798</v>
      </c>
      <c r="D829" s="96">
        <v>12.85</v>
      </c>
    </row>
    <row r="830" spans="1:4" ht="15" customHeight="1" x14ac:dyDescent="0.2">
      <c r="A830" s="94" t="s">
        <v>9079</v>
      </c>
      <c r="B830" s="95" t="s">
        <v>9080</v>
      </c>
      <c r="C830" s="95" t="s">
        <v>12798</v>
      </c>
      <c r="D830" s="96">
        <v>180.35</v>
      </c>
    </row>
    <row r="831" spans="1:4" ht="15" customHeight="1" x14ac:dyDescent="0.2">
      <c r="A831" s="94" t="s">
        <v>9081</v>
      </c>
      <c r="B831" s="95" t="s">
        <v>9082</v>
      </c>
      <c r="C831" s="95" t="s">
        <v>12798</v>
      </c>
      <c r="D831" s="96">
        <v>160.97</v>
      </c>
    </row>
    <row r="832" spans="1:4" ht="15" customHeight="1" x14ac:dyDescent="0.2">
      <c r="A832" s="87" t="s">
        <v>9083</v>
      </c>
      <c r="B832" s="88" t="s">
        <v>9084</v>
      </c>
      <c r="C832" s="89"/>
      <c r="D832" s="89"/>
    </row>
    <row r="833" spans="1:4" ht="15" customHeight="1" x14ac:dyDescent="0.2">
      <c r="A833" s="94" t="s">
        <v>9085</v>
      </c>
      <c r="B833" s="95" t="s">
        <v>9086</v>
      </c>
      <c r="C833" s="95" t="s">
        <v>12798</v>
      </c>
      <c r="D833" s="96">
        <v>167.58</v>
      </c>
    </row>
    <row r="834" spans="1:4" ht="15" customHeight="1" x14ac:dyDescent="0.2">
      <c r="A834" s="94" t="s">
        <v>9087</v>
      </c>
      <c r="B834" s="95" t="s">
        <v>9088</v>
      </c>
      <c r="C834" s="95" t="s">
        <v>12798</v>
      </c>
      <c r="D834" s="96">
        <v>311.47000000000003</v>
      </c>
    </row>
    <row r="835" spans="1:4" ht="15" customHeight="1" x14ac:dyDescent="0.2">
      <c r="A835" s="94" t="s">
        <v>9089</v>
      </c>
      <c r="B835" s="95" t="s">
        <v>9090</v>
      </c>
      <c r="C835" s="95" t="s">
        <v>12798</v>
      </c>
      <c r="D835" s="96">
        <v>525.70000000000005</v>
      </c>
    </row>
    <row r="836" spans="1:4" ht="15" customHeight="1" x14ac:dyDescent="0.2">
      <c r="A836" s="87" t="s">
        <v>9091</v>
      </c>
      <c r="B836" s="88" t="s">
        <v>9092</v>
      </c>
      <c r="C836" s="89"/>
      <c r="D836" s="89"/>
    </row>
    <row r="837" spans="1:4" ht="15" customHeight="1" x14ac:dyDescent="0.2">
      <c r="A837" s="94" t="s">
        <v>9093</v>
      </c>
      <c r="B837" s="95" t="s">
        <v>9094</v>
      </c>
      <c r="C837" s="95" t="s">
        <v>12798</v>
      </c>
      <c r="D837" s="96">
        <v>9.34</v>
      </c>
    </row>
    <row r="838" spans="1:4" ht="15" customHeight="1" x14ac:dyDescent="0.2">
      <c r="A838" s="87" t="s">
        <v>9095</v>
      </c>
      <c r="B838" s="88" t="s">
        <v>9096</v>
      </c>
      <c r="C838" s="89"/>
      <c r="D838" s="89"/>
    </row>
    <row r="839" spans="1:4" ht="15" customHeight="1" x14ac:dyDescent="0.2">
      <c r="A839" s="94" t="s">
        <v>9097</v>
      </c>
      <c r="B839" s="95" t="s">
        <v>13720</v>
      </c>
      <c r="C839" s="95" t="s">
        <v>12798</v>
      </c>
      <c r="D839" s="96">
        <v>329.03</v>
      </c>
    </row>
    <row r="840" spans="1:4" ht="15" customHeight="1" x14ac:dyDescent="0.2">
      <c r="A840" s="94" t="s">
        <v>9098</v>
      </c>
      <c r="B840" s="95" t="s">
        <v>13721</v>
      </c>
      <c r="C840" s="95" t="s">
        <v>12798</v>
      </c>
      <c r="D840" s="96">
        <v>423.32</v>
      </c>
    </row>
    <row r="841" spans="1:4" ht="15" customHeight="1" x14ac:dyDescent="0.2">
      <c r="A841" s="94" t="s">
        <v>9099</v>
      </c>
      <c r="B841" s="95" t="s">
        <v>13722</v>
      </c>
      <c r="C841" s="95" t="s">
        <v>12798</v>
      </c>
      <c r="D841" s="96">
        <v>68.42</v>
      </c>
    </row>
    <row r="842" spans="1:4" ht="15" customHeight="1" x14ac:dyDescent="0.2">
      <c r="A842" s="94" t="s">
        <v>9100</v>
      </c>
      <c r="B842" s="95" t="s">
        <v>13723</v>
      </c>
      <c r="C842" s="95" t="s">
        <v>12798</v>
      </c>
      <c r="D842" s="96">
        <v>62.11</v>
      </c>
    </row>
    <row r="843" spans="1:4" ht="15" customHeight="1" x14ac:dyDescent="0.2">
      <c r="A843" s="94" t="s">
        <v>9101</v>
      </c>
      <c r="B843" s="95" t="s">
        <v>13724</v>
      </c>
      <c r="C843" s="95" t="s">
        <v>12798</v>
      </c>
      <c r="D843" s="96">
        <v>47.34</v>
      </c>
    </row>
    <row r="844" spans="1:4" ht="15" customHeight="1" x14ac:dyDescent="0.2">
      <c r="A844" s="94" t="s">
        <v>9102</v>
      </c>
      <c r="B844" s="95" t="s">
        <v>13725</v>
      </c>
      <c r="C844" s="95" t="s">
        <v>12798</v>
      </c>
      <c r="D844" s="96">
        <v>91.28</v>
      </c>
    </row>
    <row r="845" spans="1:4" ht="15" customHeight="1" x14ac:dyDescent="0.2">
      <c r="A845" s="94" t="s">
        <v>9103</v>
      </c>
      <c r="B845" s="95" t="s">
        <v>13726</v>
      </c>
      <c r="C845" s="95" t="s">
        <v>12798</v>
      </c>
      <c r="D845" s="96">
        <v>117.5</v>
      </c>
    </row>
    <row r="846" spans="1:4" ht="15" customHeight="1" x14ac:dyDescent="0.2">
      <c r="A846" s="94" t="s">
        <v>9104</v>
      </c>
      <c r="B846" s="95" t="s">
        <v>13727</v>
      </c>
      <c r="C846" s="95" t="s">
        <v>12798</v>
      </c>
      <c r="D846" s="96">
        <v>46.94</v>
      </c>
    </row>
    <row r="847" spans="1:4" ht="15" customHeight="1" x14ac:dyDescent="0.2">
      <c r="A847" s="94" t="s">
        <v>9105</v>
      </c>
      <c r="B847" s="95" t="s">
        <v>9106</v>
      </c>
      <c r="C847" s="95" t="s">
        <v>12798</v>
      </c>
      <c r="D847" s="96">
        <v>50.93</v>
      </c>
    </row>
    <row r="848" spans="1:4" ht="15" customHeight="1" x14ac:dyDescent="0.2">
      <c r="A848" s="94" t="s">
        <v>9107</v>
      </c>
      <c r="B848" s="95" t="s">
        <v>9108</v>
      </c>
      <c r="C848" s="95" t="s">
        <v>12798</v>
      </c>
      <c r="D848" s="96">
        <v>33.590000000000003</v>
      </c>
    </row>
    <row r="849" spans="1:4" ht="15" customHeight="1" x14ac:dyDescent="0.2">
      <c r="A849" s="94" t="s">
        <v>9109</v>
      </c>
      <c r="B849" s="95" t="s">
        <v>9110</v>
      </c>
      <c r="C849" s="95" t="s">
        <v>12798</v>
      </c>
      <c r="D849" s="96">
        <v>281.64</v>
      </c>
    </row>
    <row r="850" spans="1:4" ht="15" customHeight="1" x14ac:dyDescent="0.2">
      <c r="A850" s="94" t="s">
        <v>9111</v>
      </c>
      <c r="B850" s="95" t="s">
        <v>9112</v>
      </c>
      <c r="C850" s="95" t="s">
        <v>12798</v>
      </c>
      <c r="D850" s="96">
        <v>336.64</v>
      </c>
    </row>
    <row r="851" spans="1:4" ht="15" customHeight="1" x14ac:dyDescent="0.2">
      <c r="A851" s="94" t="s">
        <v>9113</v>
      </c>
      <c r="B851" s="95" t="s">
        <v>9114</v>
      </c>
      <c r="C851" s="95" t="s">
        <v>12798</v>
      </c>
      <c r="D851" s="96">
        <v>471.64</v>
      </c>
    </row>
    <row r="852" spans="1:4" ht="15" customHeight="1" x14ac:dyDescent="0.2">
      <c r="A852" s="94" t="s">
        <v>9115</v>
      </c>
      <c r="B852" s="95" t="s">
        <v>9116</v>
      </c>
      <c r="C852" s="95" t="s">
        <v>12798</v>
      </c>
      <c r="D852" s="96">
        <v>229.19</v>
      </c>
    </row>
    <row r="853" spans="1:4" ht="15" customHeight="1" x14ac:dyDescent="0.2">
      <c r="A853" s="94" t="s">
        <v>9117</v>
      </c>
      <c r="B853" s="95" t="s">
        <v>9118</v>
      </c>
      <c r="C853" s="95" t="s">
        <v>12798</v>
      </c>
      <c r="D853" s="96">
        <v>321.33999999999997</v>
      </c>
    </row>
    <row r="854" spans="1:4" ht="15" customHeight="1" x14ac:dyDescent="0.2">
      <c r="A854" s="94" t="s">
        <v>9119</v>
      </c>
      <c r="B854" s="95" t="s">
        <v>9120</v>
      </c>
      <c r="C854" s="95" t="s">
        <v>12798</v>
      </c>
      <c r="D854" s="96">
        <v>4939.3900000000003</v>
      </c>
    </row>
    <row r="855" spans="1:4" ht="15" customHeight="1" x14ac:dyDescent="0.2">
      <c r="A855" s="94" t="s">
        <v>9121</v>
      </c>
      <c r="B855" s="95" t="s">
        <v>9122</v>
      </c>
      <c r="C855" s="95" t="s">
        <v>12798</v>
      </c>
      <c r="D855" s="96">
        <v>22.28</v>
      </c>
    </row>
    <row r="856" spans="1:4" ht="15" customHeight="1" x14ac:dyDescent="0.2">
      <c r="A856" s="94" t="s">
        <v>9123</v>
      </c>
      <c r="B856" s="95" t="s">
        <v>9124</v>
      </c>
      <c r="C856" s="95" t="s">
        <v>12798</v>
      </c>
      <c r="D856" s="96">
        <v>27.38</v>
      </c>
    </row>
    <row r="857" spans="1:4" ht="15" customHeight="1" x14ac:dyDescent="0.2">
      <c r="A857" s="94" t="s">
        <v>9125</v>
      </c>
      <c r="B857" s="95" t="s">
        <v>9126</v>
      </c>
      <c r="C857" s="95" t="s">
        <v>12798</v>
      </c>
      <c r="D857" s="96">
        <v>35.28</v>
      </c>
    </row>
    <row r="858" spans="1:4" ht="15" customHeight="1" x14ac:dyDescent="0.2">
      <c r="A858" s="87" t="s">
        <v>9127</v>
      </c>
      <c r="B858" s="88" t="s">
        <v>9128</v>
      </c>
      <c r="C858" s="89"/>
      <c r="D858" s="89"/>
    </row>
    <row r="859" spans="1:4" ht="15" customHeight="1" x14ac:dyDescent="0.2">
      <c r="A859" s="94" t="s">
        <v>9129</v>
      </c>
      <c r="B859" s="95" t="s">
        <v>9130</v>
      </c>
      <c r="C859" s="95" t="s">
        <v>12798</v>
      </c>
      <c r="D859" s="96">
        <v>186.64</v>
      </c>
    </row>
    <row r="860" spans="1:4" ht="15" customHeight="1" x14ac:dyDescent="0.2">
      <c r="A860" s="94" t="s">
        <v>9131</v>
      </c>
      <c r="B860" s="95" t="s">
        <v>9132</v>
      </c>
      <c r="C860" s="95" t="s">
        <v>12798</v>
      </c>
      <c r="D860" s="96">
        <v>454.58</v>
      </c>
    </row>
    <row r="861" spans="1:4" ht="15" customHeight="1" x14ac:dyDescent="0.2">
      <c r="A861" s="94" t="s">
        <v>9133</v>
      </c>
      <c r="B861" s="95" t="s">
        <v>9134</v>
      </c>
      <c r="C861" s="95" t="s">
        <v>12798</v>
      </c>
      <c r="D861" s="96">
        <v>250.64</v>
      </c>
    </row>
    <row r="862" spans="1:4" ht="15" customHeight="1" x14ac:dyDescent="0.2">
      <c r="A862" s="94" t="s">
        <v>9135</v>
      </c>
      <c r="B862" s="95" t="s">
        <v>9136</v>
      </c>
      <c r="C862" s="95" t="s">
        <v>12798</v>
      </c>
      <c r="D862" s="96">
        <v>532.79999999999995</v>
      </c>
    </row>
    <row r="863" spans="1:4" ht="15" customHeight="1" x14ac:dyDescent="0.2">
      <c r="A863" s="94" t="s">
        <v>9137</v>
      </c>
      <c r="B863" s="95" t="s">
        <v>9138</v>
      </c>
      <c r="C863" s="95" t="s">
        <v>12798</v>
      </c>
      <c r="D863" s="96">
        <v>171.64</v>
      </c>
    </row>
    <row r="864" spans="1:4" ht="15" customHeight="1" x14ac:dyDescent="0.2">
      <c r="A864" s="94" t="s">
        <v>9139</v>
      </c>
      <c r="B864" s="95" t="s">
        <v>9140</v>
      </c>
      <c r="C864" s="95" t="s">
        <v>12798</v>
      </c>
      <c r="D864" s="96">
        <v>453.8</v>
      </c>
    </row>
    <row r="865" spans="1:4" ht="15" customHeight="1" x14ac:dyDescent="0.2">
      <c r="A865" s="94" t="s">
        <v>9141</v>
      </c>
      <c r="B865" s="95" t="s">
        <v>9142</v>
      </c>
      <c r="C865" s="95" t="s">
        <v>12798</v>
      </c>
      <c r="D865" s="96">
        <v>226.87</v>
      </c>
    </row>
    <row r="866" spans="1:4" ht="15" customHeight="1" x14ac:dyDescent="0.2">
      <c r="A866" s="94" t="s">
        <v>9143</v>
      </c>
      <c r="B866" s="95" t="s">
        <v>9144</v>
      </c>
      <c r="C866" s="95" t="s">
        <v>12798</v>
      </c>
      <c r="D866" s="96">
        <v>340.04</v>
      </c>
    </row>
    <row r="867" spans="1:4" ht="15" customHeight="1" x14ac:dyDescent="0.2">
      <c r="A867" s="94" t="s">
        <v>9145</v>
      </c>
      <c r="B867" s="95" t="s">
        <v>9146</v>
      </c>
      <c r="C867" s="95" t="s">
        <v>12798</v>
      </c>
      <c r="D867" s="96">
        <v>617.41999999999996</v>
      </c>
    </row>
    <row r="868" spans="1:4" ht="15" customHeight="1" x14ac:dyDescent="0.2">
      <c r="A868" s="94" t="s">
        <v>9147</v>
      </c>
      <c r="B868" s="95" t="s">
        <v>9148</v>
      </c>
      <c r="C868" s="95" t="s">
        <v>4049</v>
      </c>
      <c r="D868" s="96">
        <v>2077.52</v>
      </c>
    </row>
    <row r="869" spans="1:4" ht="15" customHeight="1" x14ac:dyDescent="0.2">
      <c r="A869" s="94" t="s">
        <v>9149</v>
      </c>
      <c r="B869" s="95" t="s">
        <v>9150</v>
      </c>
      <c r="C869" s="95" t="s">
        <v>4049</v>
      </c>
      <c r="D869" s="96">
        <v>880.14</v>
      </c>
    </row>
    <row r="870" spans="1:4" ht="15" customHeight="1" x14ac:dyDescent="0.2">
      <c r="A870" s="94" t="s">
        <v>9151</v>
      </c>
      <c r="B870" s="95" t="s">
        <v>9152</v>
      </c>
      <c r="C870" s="95" t="s">
        <v>12798</v>
      </c>
      <c r="D870" s="96">
        <v>956.36</v>
      </c>
    </row>
    <row r="871" spans="1:4" ht="15" customHeight="1" x14ac:dyDescent="0.2">
      <c r="A871" s="94" t="s">
        <v>9153</v>
      </c>
      <c r="B871" s="95" t="s">
        <v>9154</v>
      </c>
      <c r="C871" s="95" t="s">
        <v>12798</v>
      </c>
      <c r="D871" s="96">
        <v>224.33</v>
      </c>
    </row>
    <row r="872" spans="1:4" ht="15" customHeight="1" x14ac:dyDescent="0.2">
      <c r="A872" s="94" t="s">
        <v>9155</v>
      </c>
      <c r="B872" s="95" t="s">
        <v>9156</v>
      </c>
      <c r="C872" s="95" t="s">
        <v>12798</v>
      </c>
      <c r="D872" s="96">
        <v>245.21</v>
      </c>
    </row>
    <row r="873" spans="1:4" ht="15" customHeight="1" x14ac:dyDescent="0.2">
      <c r="A873" s="87" t="s">
        <v>9157</v>
      </c>
      <c r="B873" s="88" t="s">
        <v>9158</v>
      </c>
      <c r="C873" s="89"/>
      <c r="D873" s="89"/>
    </row>
    <row r="874" spans="1:4" ht="15" customHeight="1" x14ac:dyDescent="0.2">
      <c r="A874" s="94" t="s">
        <v>9159</v>
      </c>
      <c r="B874" s="95" t="s">
        <v>9160</v>
      </c>
      <c r="C874" s="95" t="s">
        <v>12798</v>
      </c>
      <c r="D874" s="96">
        <v>428.34</v>
      </c>
    </row>
    <row r="875" spans="1:4" ht="15" customHeight="1" x14ac:dyDescent="0.2">
      <c r="A875" s="94" t="s">
        <v>9161</v>
      </c>
      <c r="B875" s="95" t="s">
        <v>9162</v>
      </c>
      <c r="C875" s="95" t="s">
        <v>12798</v>
      </c>
      <c r="D875" s="96">
        <v>745.1</v>
      </c>
    </row>
    <row r="876" spans="1:4" ht="15" customHeight="1" x14ac:dyDescent="0.2">
      <c r="A876" s="94" t="s">
        <v>9163</v>
      </c>
      <c r="B876" s="95" t="s">
        <v>9164</v>
      </c>
      <c r="C876" s="95" t="s">
        <v>12798</v>
      </c>
      <c r="D876" s="96">
        <v>398.19</v>
      </c>
    </row>
    <row r="877" spans="1:4" ht="15" customHeight="1" x14ac:dyDescent="0.2">
      <c r="A877" s="94" t="s">
        <v>9165</v>
      </c>
      <c r="B877" s="95" t="s">
        <v>9166</v>
      </c>
      <c r="C877" s="95" t="s">
        <v>12798</v>
      </c>
      <c r="D877" s="96">
        <v>447.56</v>
      </c>
    </row>
    <row r="878" spans="1:4" ht="15" customHeight="1" x14ac:dyDescent="0.2">
      <c r="A878" s="94" t="s">
        <v>9167</v>
      </c>
      <c r="B878" s="95" t="s">
        <v>9168</v>
      </c>
      <c r="C878" s="95" t="s">
        <v>12798</v>
      </c>
      <c r="D878" s="96">
        <v>334.61</v>
      </c>
    </row>
    <row r="879" spans="1:4" ht="15" customHeight="1" x14ac:dyDescent="0.2">
      <c r="A879" s="94" t="s">
        <v>9169</v>
      </c>
      <c r="B879" s="95" t="s">
        <v>9170</v>
      </c>
      <c r="C879" s="95" t="s">
        <v>12798</v>
      </c>
      <c r="D879" s="96">
        <v>651.37</v>
      </c>
    </row>
    <row r="880" spans="1:4" ht="15" customHeight="1" x14ac:dyDescent="0.2">
      <c r="A880" s="94" t="s">
        <v>9171</v>
      </c>
      <c r="B880" s="95" t="s">
        <v>9172</v>
      </c>
      <c r="C880" s="95" t="s">
        <v>12798</v>
      </c>
      <c r="D880" s="96">
        <v>668.49</v>
      </c>
    </row>
    <row r="881" spans="1:4" ht="15" customHeight="1" x14ac:dyDescent="0.2">
      <c r="A881" s="94" t="s">
        <v>9173</v>
      </c>
      <c r="B881" s="95" t="s">
        <v>9174</v>
      </c>
      <c r="C881" s="95" t="s">
        <v>12798</v>
      </c>
      <c r="D881" s="96">
        <v>149.27000000000001</v>
      </c>
    </row>
    <row r="882" spans="1:4" ht="15" customHeight="1" x14ac:dyDescent="0.2">
      <c r="A882" s="94" t="s">
        <v>13728</v>
      </c>
      <c r="B882" s="95" t="s">
        <v>13729</v>
      </c>
      <c r="C882" s="95" t="s">
        <v>12798</v>
      </c>
      <c r="D882" s="96">
        <v>75.78</v>
      </c>
    </row>
    <row r="883" spans="1:4" ht="15" customHeight="1" x14ac:dyDescent="0.2">
      <c r="A883" s="87" t="s">
        <v>9175</v>
      </c>
      <c r="B883" s="88" t="s">
        <v>9176</v>
      </c>
      <c r="C883" s="89"/>
      <c r="D883" s="89"/>
    </row>
    <row r="884" spans="1:4" ht="15" customHeight="1" x14ac:dyDescent="0.2">
      <c r="A884" s="94" t="s">
        <v>9177</v>
      </c>
      <c r="B884" s="95" t="s">
        <v>9178</v>
      </c>
      <c r="C884" s="95" t="s">
        <v>12798</v>
      </c>
      <c r="D884" s="96">
        <v>421.64</v>
      </c>
    </row>
    <row r="885" spans="1:4" ht="15" customHeight="1" x14ac:dyDescent="0.2">
      <c r="A885" s="94" t="s">
        <v>9179</v>
      </c>
      <c r="B885" s="95" t="s">
        <v>9180</v>
      </c>
      <c r="C885" s="95" t="s">
        <v>12798</v>
      </c>
      <c r="D885" s="96">
        <v>704.73</v>
      </c>
    </row>
    <row r="886" spans="1:4" ht="15" customHeight="1" x14ac:dyDescent="0.2">
      <c r="A886" s="94" t="s">
        <v>9181</v>
      </c>
      <c r="B886" s="95" t="s">
        <v>9182</v>
      </c>
      <c r="C886" s="95" t="s">
        <v>3</v>
      </c>
      <c r="D886" s="96">
        <v>872.37</v>
      </c>
    </row>
    <row r="887" spans="1:4" ht="15" customHeight="1" x14ac:dyDescent="0.2">
      <c r="A887" s="94" t="s">
        <v>9183</v>
      </c>
      <c r="B887" s="95" t="s">
        <v>9184</v>
      </c>
      <c r="C887" s="95" t="s">
        <v>12798</v>
      </c>
      <c r="D887" s="96">
        <v>786.26</v>
      </c>
    </row>
    <row r="888" spans="1:4" ht="15" customHeight="1" x14ac:dyDescent="0.2">
      <c r="A888" s="87" t="s">
        <v>9185</v>
      </c>
      <c r="B888" s="88" t="s">
        <v>9186</v>
      </c>
      <c r="C888" s="89"/>
      <c r="D888" s="89"/>
    </row>
    <row r="889" spans="1:4" ht="15" customHeight="1" x14ac:dyDescent="0.2">
      <c r="A889" s="94" t="s">
        <v>9187</v>
      </c>
      <c r="B889" s="95" t="s">
        <v>9188</v>
      </c>
      <c r="C889" s="95" t="s">
        <v>12798</v>
      </c>
      <c r="D889" s="96">
        <v>285.26</v>
      </c>
    </row>
    <row r="890" spans="1:4" ht="15" customHeight="1" x14ac:dyDescent="0.2">
      <c r="A890" s="94" t="s">
        <v>9189</v>
      </c>
      <c r="B890" s="95" t="s">
        <v>9190</v>
      </c>
      <c r="C890" s="95" t="s">
        <v>12798</v>
      </c>
      <c r="D890" s="96">
        <v>321.13</v>
      </c>
    </row>
    <row r="891" spans="1:4" ht="15" customHeight="1" x14ac:dyDescent="0.2">
      <c r="A891" s="87" t="s">
        <v>9191</v>
      </c>
      <c r="B891" s="88" t="s">
        <v>9192</v>
      </c>
      <c r="C891" s="89"/>
      <c r="D891" s="89"/>
    </row>
    <row r="892" spans="1:4" ht="15" customHeight="1" x14ac:dyDescent="0.2">
      <c r="A892" s="94" t="s">
        <v>9193</v>
      </c>
      <c r="B892" s="95" t="s">
        <v>9194</v>
      </c>
      <c r="C892" s="95" t="s">
        <v>12798</v>
      </c>
      <c r="D892" s="96">
        <v>736.94</v>
      </c>
    </row>
    <row r="893" spans="1:4" ht="15" customHeight="1" x14ac:dyDescent="0.2">
      <c r="A893" s="94" t="s">
        <v>9195</v>
      </c>
      <c r="B893" s="95" t="s">
        <v>9196</v>
      </c>
      <c r="C893" s="95" t="s">
        <v>12798</v>
      </c>
      <c r="D893" s="96">
        <v>950.17</v>
      </c>
    </row>
    <row r="894" spans="1:4" ht="15" customHeight="1" x14ac:dyDescent="0.2">
      <c r="A894" s="94" t="s">
        <v>9197</v>
      </c>
      <c r="B894" s="95" t="s">
        <v>9198</v>
      </c>
      <c r="C894" s="95" t="s">
        <v>12798</v>
      </c>
      <c r="D894" s="96">
        <v>511.4</v>
      </c>
    </row>
    <row r="895" spans="1:4" ht="15" customHeight="1" x14ac:dyDescent="0.2">
      <c r="A895" s="94" t="s">
        <v>9199</v>
      </c>
      <c r="B895" s="95" t="s">
        <v>9200</v>
      </c>
      <c r="C895" s="95" t="s">
        <v>12798</v>
      </c>
      <c r="D895" s="96">
        <v>1343.01</v>
      </c>
    </row>
    <row r="896" spans="1:4" ht="15" customHeight="1" x14ac:dyDescent="0.2">
      <c r="A896" s="87" t="s">
        <v>9201</v>
      </c>
      <c r="B896" s="88" t="s">
        <v>9202</v>
      </c>
      <c r="C896" s="89"/>
      <c r="D896" s="89"/>
    </row>
    <row r="897" spans="1:4" ht="15" customHeight="1" x14ac:dyDescent="0.2">
      <c r="A897" s="94" t="s">
        <v>9203</v>
      </c>
      <c r="B897" s="95" t="s">
        <v>9204</v>
      </c>
      <c r="C897" s="95" t="s">
        <v>12798</v>
      </c>
      <c r="D897" s="96">
        <v>2276.79</v>
      </c>
    </row>
    <row r="898" spans="1:4" ht="15" customHeight="1" x14ac:dyDescent="0.2">
      <c r="A898" s="94" t="s">
        <v>9205</v>
      </c>
      <c r="B898" s="95" t="s">
        <v>9206</v>
      </c>
      <c r="C898" s="95" t="s">
        <v>12798</v>
      </c>
      <c r="D898" s="96">
        <v>2273.11</v>
      </c>
    </row>
    <row r="899" spans="1:4" ht="15" customHeight="1" x14ac:dyDescent="0.2">
      <c r="A899" s="94" t="s">
        <v>9207</v>
      </c>
      <c r="B899" s="95" t="s">
        <v>9208</v>
      </c>
      <c r="C899" s="95" t="s">
        <v>12798</v>
      </c>
      <c r="D899" s="96">
        <v>1237.8599999999999</v>
      </c>
    </row>
    <row r="900" spans="1:4" ht="15" customHeight="1" x14ac:dyDescent="0.2">
      <c r="A900" s="94" t="s">
        <v>9209</v>
      </c>
      <c r="B900" s="95" t="s">
        <v>9210</v>
      </c>
      <c r="C900" s="95" t="s">
        <v>12798</v>
      </c>
      <c r="D900" s="96">
        <v>2755.46</v>
      </c>
    </row>
    <row r="901" spans="1:4" ht="15" customHeight="1" x14ac:dyDescent="0.2">
      <c r="A901" s="94" t="s">
        <v>9211</v>
      </c>
      <c r="B901" s="95" t="s">
        <v>9212</v>
      </c>
      <c r="C901" s="95" t="s">
        <v>12798</v>
      </c>
      <c r="D901" s="96">
        <v>217.67</v>
      </c>
    </row>
    <row r="902" spans="1:4" ht="15" customHeight="1" x14ac:dyDescent="0.2">
      <c r="A902" s="87" t="s">
        <v>9213</v>
      </c>
      <c r="B902" s="88" t="s">
        <v>9214</v>
      </c>
      <c r="C902" s="89"/>
      <c r="D902" s="89"/>
    </row>
    <row r="903" spans="1:4" ht="15" customHeight="1" x14ac:dyDescent="0.2">
      <c r="A903" s="94" t="s">
        <v>9215</v>
      </c>
      <c r="B903" s="95" t="s">
        <v>9216</v>
      </c>
      <c r="C903" s="95" t="s">
        <v>12798</v>
      </c>
      <c r="D903" s="96">
        <v>81.900000000000006</v>
      </c>
    </row>
    <row r="904" spans="1:4" ht="15" customHeight="1" x14ac:dyDescent="0.2">
      <c r="A904" s="94" t="s">
        <v>9217</v>
      </c>
      <c r="B904" s="95" t="s">
        <v>9218</v>
      </c>
      <c r="C904" s="95" t="s">
        <v>12798</v>
      </c>
      <c r="D904" s="96">
        <v>123.42</v>
      </c>
    </row>
    <row r="905" spans="1:4" ht="15" customHeight="1" x14ac:dyDescent="0.2">
      <c r="A905" s="94" t="s">
        <v>9219</v>
      </c>
      <c r="B905" s="95" t="s">
        <v>9220</v>
      </c>
      <c r="C905" s="95" t="s">
        <v>12798</v>
      </c>
      <c r="D905" s="96">
        <v>56.76</v>
      </c>
    </row>
    <row r="906" spans="1:4" ht="15" customHeight="1" x14ac:dyDescent="0.2">
      <c r="A906" s="94" t="s">
        <v>9221</v>
      </c>
      <c r="B906" s="95" t="s">
        <v>9222</v>
      </c>
      <c r="C906" s="95" t="s">
        <v>12798</v>
      </c>
      <c r="D906" s="96">
        <v>61.36</v>
      </c>
    </row>
    <row r="907" spans="1:4" ht="15" customHeight="1" x14ac:dyDescent="0.2">
      <c r="A907" s="94" t="s">
        <v>9223</v>
      </c>
      <c r="B907" s="95" t="s">
        <v>9224</v>
      </c>
      <c r="C907" s="95" t="s">
        <v>12798</v>
      </c>
      <c r="D907" s="96">
        <v>61.25</v>
      </c>
    </row>
    <row r="908" spans="1:4" ht="15" customHeight="1" x14ac:dyDescent="0.2">
      <c r="A908" s="94" t="s">
        <v>9225</v>
      </c>
      <c r="B908" s="95" t="s">
        <v>9226</v>
      </c>
      <c r="C908" s="95" t="s">
        <v>12798</v>
      </c>
      <c r="D908" s="96">
        <v>48.33</v>
      </c>
    </row>
    <row r="909" spans="1:4" ht="15" customHeight="1" x14ac:dyDescent="0.2">
      <c r="A909" s="94" t="s">
        <v>9227</v>
      </c>
      <c r="B909" s="95" t="s">
        <v>9228</v>
      </c>
      <c r="C909" s="95" t="s">
        <v>12798</v>
      </c>
      <c r="D909" s="96">
        <v>42.75</v>
      </c>
    </row>
    <row r="910" spans="1:4" ht="15" customHeight="1" x14ac:dyDescent="0.2">
      <c r="A910" s="94" t="s">
        <v>9229</v>
      </c>
      <c r="B910" s="95" t="s">
        <v>9230</v>
      </c>
      <c r="C910" s="95" t="s">
        <v>12798</v>
      </c>
      <c r="D910" s="96">
        <v>53.37</v>
      </c>
    </row>
    <row r="911" spans="1:4" ht="15" customHeight="1" x14ac:dyDescent="0.2">
      <c r="A911" s="94" t="s">
        <v>9231</v>
      </c>
      <c r="B911" s="95" t="s">
        <v>9232</v>
      </c>
      <c r="C911" s="95" t="s">
        <v>12798</v>
      </c>
      <c r="D911" s="96">
        <v>65.400000000000006</v>
      </c>
    </row>
    <row r="912" spans="1:4" ht="15" customHeight="1" x14ac:dyDescent="0.2">
      <c r="A912" s="94" t="s">
        <v>9233</v>
      </c>
      <c r="B912" s="95" t="s">
        <v>9234</v>
      </c>
      <c r="C912" s="95" t="s">
        <v>12798</v>
      </c>
      <c r="D912" s="96">
        <v>27.16</v>
      </c>
    </row>
    <row r="913" spans="1:4" ht="15" customHeight="1" x14ac:dyDescent="0.2">
      <c r="A913" s="94" t="s">
        <v>9235</v>
      </c>
      <c r="B913" s="95" t="s">
        <v>9236</v>
      </c>
      <c r="C913" s="95" t="s">
        <v>12798</v>
      </c>
      <c r="D913" s="96">
        <v>48.85</v>
      </c>
    </row>
    <row r="914" spans="1:4" ht="15" customHeight="1" x14ac:dyDescent="0.2">
      <c r="A914" s="94" t="s">
        <v>9237</v>
      </c>
      <c r="B914" s="95" t="s">
        <v>9238</v>
      </c>
      <c r="C914" s="95" t="s">
        <v>12798</v>
      </c>
      <c r="D914" s="96">
        <v>770.87</v>
      </c>
    </row>
    <row r="915" spans="1:4" ht="15" customHeight="1" x14ac:dyDescent="0.2">
      <c r="A915" s="94" t="s">
        <v>9239</v>
      </c>
      <c r="B915" s="95" t="s">
        <v>9240</v>
      </c>
      <c r="C915" s="95" t="s">
        <v>12798</v>
      </c>
      <c r="D915" s="96">
        <v>1118.47</v>
      </c>
    </row>
    <row r="916" spans="1:4" ht="15" customHeight="1" x14ac:dyDescent="0.2">
      <c r="A916" s="94" t="s">
        <v>9241</v>
      </c>
      <c r="B916" s="95" t="s">
        <v>9242</v>
      </c>
      <c r="C916" s="95" t="s">
        <v>12798</v>
      </c>
      <c r="D916" s="96">
        <v>57.41</v>
      </c>
    </row>
    <row r="917" spans="1:4" ht="15" customHeight="1" x14ac:dyDescent="0.2">
      <c r="A917" s="94" t="s">
        <v>9243</v>
      </c>
      <c r="B917" s="95" t="s">
        <v>9244</v>
      </c>
      <c r="C917" s="95" t="s">
        <v>12798</v>
      </c>
      <c r="D917" s="96">
        <v>13.93</v>
      </c>
    </row>
    <row r="918" spans="1:4" ht="15" customHeight="1" x14ac:dyDescent="0.2">
      <c r="A918" s="94" t="s">
        <v>9245</v>
      </c>
      <c r="B918" s="95" t="s">
        <v>9246</v>
      </c>
      <c r="C918" s="95" t="s">
        <v>12798</v>
      </c>
      <c r="D918" s="96">
        <v>21.13</v>
      </c>
    </row>
    <row r="919" spans="1:4" ht="15" customHeight="1" x14ac:dyDescent="0.2">
      <c r="A919" s="87" t="s">
        <v>9247</v>
      </c>
      <c r="B919" s="88" t="s">
        <v>9248</v>
      </c>
      <c r="C919" s="89"/>
      <c r="D919" s="89"/>
    </row>
    <row r="920" spans="1:4" ht="15" customHeight="1" x14ac:dyDescent="0.2">
      <c r="A920" s="94" t="s">
        <v>9249</v>
      </c>
      <c r="B920" s="95" t="s">
        <v>9250</v>
      </c>
      <c r="C920" s="95" t="s">
        <v>3</v>
      </c>
      <c r="D920" s="96">
        <v>151.47999999999999</v>
      </c>
    </row>
    <row r="921" spans="1:4" ht="15" customHeight="1" x14ac:dyDescent="0.2">
      <c r="A921" s="94" t="s">
        <v>9251</v>
      </c>
      <c r="B921" s="95" t="s">
        <v>9252</v>
      </c>
      <c r="C921" s="95" t="s">
        <v>3</v>
      </c>
      <c r="D921" s="96">
        <v>174.53</v>
      </c>
    </row>
    <row r="922" spans="1:4" ht="15" customHeight="1" x14ac:dyDescent="0.2">
      <c r="A922" s="94" t="s">
        <v>9253</v>
      </c>
      <c r="B922" s="95" t="s">
        <v>9254</v>
      </c>
      <c r="C922" s="95" t="s">
        <v>12798</v>
      </c>
      <c r="D922" s="96">
        <v>72.55</v>
      </c>
    </row>
    <row r="923" spans="1:4" ht="15" customHeight="1" x14ac:dyDescent="0.2">
      <c r="A923" s="94" t="s">
        <v>9255</v>
      </c>
      <c r="B923" s="95" t="s">
        <v>9256</v>
      </c>
      <c r="C923" s="95" t="s">
        <v>12798</v>
      </c>
      <c r="D923" s="96">
        <v>64.290000000000006</v>
      </c>
    </row>
    <row r="924" spans="1:4" ht="15" customHeight="1" x14ac:dyDescent="0.2">
      <c r="A924" s="94" t="s">
        <v>9257</v>
      </c>
      <c r="B924" s="95" t="s">
        <v>9258</v>
      </c>
      <c r="C924" s="95" t="s">
        <v>12798</v>
      </c>
      <c r="D924" s="96">
        <v>114.03</v>
      </c>
    </row>
    <row r="925" spans="1:4" ht="15" customHeight="1" x14ac:dyDescent="0.2">
      <c r="A925" s="94" t="s">
        <v>9259</v>
      </c>
      <c r="B925" s="95" t="s">
        <v>9260</v>
      </c>
      <c r="C925" s="95" t="s">
        <v>12798</v>
      </c>
      <c r="D925" s="96">
        <v>70.14</v>
      </c>
    </row>
    <row r="926" spans="1:4" ht="15" customHeight="1" x14ac:dyDescent="0.2">
      <c r="A926" s="94" t="s">
        <v>9261</v>
      </c>
      <c r="B926" s="95" t="s">
        <v>9262</v>
      </c>
      <c r="C926" s="95" t="s">
        <v>12798</v>
      </c>
      <c r="D926" s="96">
        <v>189.06</v>
      </c>
    </row>
    <row r="927" spans="1:4" ht="15" customHeight="1" x14ac:dyDescent="0.2">
      <c r="A927" s="94" t="s">
        <v>9263</v>
      </c>
      <c r="B927" s="95" t="s">
        <v>9264</v>
      </c>
      <c r="C927" s="95" t="s">
        <v>12798</v>
      </c>
      <c r="D927" s="96">
        <v>33.549999999999997</v>
      </c>
    </row>
    <row r="928" spans="1:4" ht="15" customHeight="1" x14ac:dyDescent="0.2">
      <c r="A928" s="87" t="s">
        <v>14704</v>
      </c>
      <c r="B928" s="88" t="s">
        <v>14705</v>
      </c>
      <c r="C928" s="89"/>
      <c r="D928" s="89"/>
    </row>
    <row r="929" spans="1:4" ht="15" customHeight="1" x14ac:dyDescent="0.2">
      <c r="A929" s="94" t="s">
        <v>21458</v>
      </c>
      <c r="B929" s="95" t="s">
        <v>22045</v>
      </c>
      <c r="C929" s="95" t="s">
        <v>12798</v>
      </c>
      <c r="D929" s="96">
        <v>151.84</v>
      </c>
    </row>
    <row r="930" spans="1:4" ht="15" customHeight="1" x14ac:dyDescent="0.2">
      <c r="A930" s="94" t="s">
        <v>21459</v>
      </c>
      <c r="B930" s="95" t="s">
        <v>21460</v>
      </c>
      <c r="C930" s="95" t="s">
        <v>12798</v>
      </c>
      <c r="D930" s="96">
        <v>1064.08</v>
      </c>
    </row>
    <row r="931" spans="1:4" ht="15" customHeight="1" x14ac:dyDescent="0.2">
      <c r="A931" s="94" t="s">
        <v>21461</v>
      </c>
      <c r="B931" s="95" t="s">
        <v>21462</v>
      </c>
      <c r="C931" s="95" t="s">
        <v>12798</v>
      </c>
      <c r="D931" s="96">
        <v>205.09</v>
      </c>
    </row>
    <row r="932" spans="1:4" ht="15" customHeight="1" x14ac:dyDescent="0.2">
      <c r="A932" s="94" t="s">
        <v>21463</v>
      </c>
      <c r="B932" s="95" t="s">
        <v>21464</v>
      </c>
      <c r="C932" s="95" t="s">
        <v>12798</v>
      </c>
      <c r="D932" s="96">
        <v>1161.24</v>
      </c>
    </row>
    <row r="933" spans="1:4" ht="15" customHeight="1" x14ac:dyDescent="0.2">
      <c r="A933" s="94" t="s">
        <v>21465</v>
      </c>
      <c r="B933" s="95" t="s">
        <v>29763</v>
      </c>
      <c r="C933" s="95" t="s">
        <v>12798</v>
      </c>
      <c r="D933" s="96">
        <v>409.12</v>
      </c>
    </row>
    <row r="934" spans="1:4" ht="15" customHeight="1" x14ac:dyDescent="0.2">
      <c r="A934" s="94" t="s">
        <v>21466</v>
      </c>
      <c r="B934" s="95" t="s">
        <v>21467</v>
      </c>
      <c r="C934" s="95" t="s">
        <v>12798</v>
      </c>
      <c r="D934" s="96">
        <v>1481.15</v>
      </c>
    </row>
    <row r="935" spans="1:4" ht="15" customHeight="1" x14ac:dyDescent="0.2">
      <c r="A935" s="94" t="s">
        <v>21468</v>
      </c>
      <c r="B935" s="95" t="s">
        <v>21469</v>
      </c>
      <c r="C935" s="95" t="s">
        <v>12798</v>
      </c>
      <c r="D935" s="96">
        <v>896.67</v>
      </c>
    </row>
    <row r="936" spans="1:4" ht="15" customHeight="1" x14ac:dyDescent="0.2">
      <c r="A936" s="94" t="s">
        <v>21470</v>
      </c>
      <c r="B936" s="95" t="s">
        <v>21471</v>
      </c>
      <c r="C936" s="95" t="s">
        <v>12798</v>
      </c>
      <c r="D936" s="96">
        <v>1908.29</v>
      </c>
    </row>
    <row r="937" spans="1:4" ht="15" customHeight="1" x14ac:dyDescent="0.2">
      <c r="A937" s="94" t="s">
        <v>21472</v>
      </c>
      <c r="B937" s="95" t="s">
        <v>21473</v>
      </c>
      <c r="C937" s="95" t="s">
        <v>12798</v>
      </c>
      <c r="D937" s="96">
        <v>826.12</v>
      </c>
    </row>
    <row r="938" spans="1:4" ht="15" customHeight="1" x14ac:dyDescent="0.2">
      <c r="A938" s="94" t="s">
        <v>21474</v>
      </c>
      <c r="B938" s="95" t="s">
        <v>21475</v>
      </c>
      <c r="C938" s="95" t="s">
        <v>12798</v>
      </c>
      <c r="D938" s="96">
        <v>2419.39</v>
      </c>
    </row>
    <row r="939" spans="1:4" ht="15" customHeight="1" x14ac:dyDescent="0.2">
      <c r="A939" s="94" t="s">
        <v>14706</v>
      </c>
      <c r="B939" s="95" t="s">
        <v>14707</v>
      </c>
      <c r="C939" s="95" t="s">
        <v>12798</v>
      </c>
      <c r="D939" s="96">
        <v>200.84</v>
      </c>
    </row>
    <row r="940" spans="1:4" ht="15" customHeight="1" x14ac:dyDescent="0.2">
      <c r="A940" s="94" t="s">
        <v>14708</v>
      </c>
      <c r="B940" s="95" t="s">
        <v>14709</v>
      </c>
      <c r="C940" s="95" t="s">
        <v>12798</v>
      </c>
      <c r="D940" s="96">
        <v>268.74</v>
      </c>
    </row>
    <row r="941" spans="1:4" ht="15" customHeight="1" x14ac:dyDescent="0.2">
      <c r="A941" s="94" t="s">
        <v>14710</v>
      </c>
      <c r="B941" s="95" t="s">
        <v>14711</v>
      </c>
      <c r="C941" s="95" t="s">
        <v>12798</v>
      </c>
      <c r="D941" s="96">
        <v>1098.08</v>
      </c>
    </row>
    <row r="942" spans="1:4" ht="15" customHeight="1" x14ac:dyDescent="0.2">
      <c r="A942" s="94" t="s">
        <v>14712</v>
      </c>
      <c r="B942" s="95" t="s">
        <v>14713</v>
      </c>
      <c r="C942" s="95" t="s">
        <v>12798</v>
      </c>
      <c r="D942" s="96">
        <v>303.06</v>
      </c>
    </row>
    <row r="943" spans="1:4" ht="15" customHeight="1" x14ac:dyDescent="0.2">
      <c r="A943" s="94" t="s">
        <v>14714</v>
      </c>
      <c r="B943" s="95" t="s">
        <v>14715</v>
      </c>
      <c r="C943" s="95" t="s">
        <v>12798</v>
      </c>
      <c r="D943" s="96">
        <v>335.92</v>
      </c>
    </row>
    <row r="944" spans="1:4" ht="15" customHeight="1" x14ac:dyDescent="0.2">
      <c r="A944" s="94" t="s">
        <v>14716</v>
      </c>
      <c r="B944" s="95" t="s">
        <v>14717</v>
      </c>
      <c r="C944" s="95" t="s">
        <v>12798</v>
      </c>
      <c r="D944" s="96">
        <v>1249.21</v>
      </c>
    </row>
    <row r="945" spans="1:4" ht="15" customHeight="1" x14ac:dyDescent="0.2">
      <c r="A945" s="94" t="s">
        <v>14718</v>
      </c>
      <c r="B945" s="95" t="s">
        <v>14719</v>
      </c>
      <c r="C945" s="95" t="s">
        <v>12798</v>
      </c>
      <c r="D945" s="96">
        <v>581.26</v>
      </c>
    </row>
    <row r="946" spans="1:4" ht="15" customHeight="1" x14ac:dyDescent="0.2">
      <c r="A946" s="94" t="s">
        <v>14720</v>
      </c>
      <c r="B946" s="95" t="s">
        <v>14721</v>
      </c>
      <c r="C946" s="95" t="s">
        <v>12798</v>
      </c>
      <c r="D946" s="96">
        <v>470.3</v>
      </c>
    </row>
    <row r="947" spans="1:4" ht="15" customHeight="1" x14ac:dyDescent="0.2">
      <c r="A947" s="94" t="s">
        <v>14722</v>
      </c>
      <c r="B947" s="95" t="s">
        <v>14723</v>
      </c>
      <c r="C947" s="95" t="s">
        <v>12798</v>
      </c>
      <c r="D947" s="96">
        <v>1653.29</v>
      </c>
    </row>
    <row r="948" spans="1:4" ht="15" customHeight="1" x14ac:dyDescent="0.2">
      <c r="A948" s="94" t="s">
        <v>14724</v>
      </c>
      <c r="B948" s="95" t="s">
        <v>14725</v>
      </c>
      <c r="C948" s="95" t="s">
        <v>12798</v>
      </c>
      <c r="D948" s="96">
        <v>1140.5899999999999</v>
      </c>
    </row>
    <row r="949" spans="1:4" ht="15" customHeight="1" x14ac:dyDescent="0.2">
      <c r="A949" s="94" t="s">
        <v>14726</v>
      </c>
      <c r="B949" s="95" t="s">
        <v>14727</v>
      </c>
      <c r="C949" s="95" t="s">
        <v>12798</v>
      </c>
      <c r="D949" s="96">
        <v>604.66</v>
      </c>
    </row>
    <row r="950" spans="1:4" ht="15" customHeight="1" x14ac:dyDescent="0.2">
      <c r="A950" s="94" t="s">
        <v>14728</v>
      </c>
      <c r="B950" s="95" t="s">
        <v>14729</v>
      </c>
      <c r="C950" s="95" t="s">
        <v>12798</v>
      </c>
      <c r="D950" s="96">
        <v>2152.21</v>
      </c>
    </row>
    <row r="951" spans="1:4" ht="15" customHeight="1" x14ac:dyDescent="0.2">
      <c r="A951" s="94" t="s">
        <v>14730</v>
      </c>
      <c r="B951" s="95" t="s">
        <v>14731</v>
      </c>
      <c r="C951" s="95" t="s">
        <v>12798</v>
      </c>
      <c r="D951" s="96">
        <v>981.41</v>
      </c>
    </row>
    <row r="952" spans="1:4" ht="15" customHeight="1" x14ac:dyDescent="0.2">
      <c r="A952" s="94" t="s">
        <v>14732</v>
      </c>
      <c r="B952" s="95" t="s">
        <v>14733</v>
      </c>
      <c r="C952" s="95" t="s">
        <v>12798</v>
      </c>
      <c r="D952" s="96">
        <v>739.03</v>
      </c>
    </row>
    <row r="953" spans="1:4" ht="15" customHeight="1" x14ac:dyDescent="0.2">
      <c r="A953" s="94" t="s">
        <v>14734</v>
      </c>
      <c r="B953" s="95" t="s">
        <v>14735</v>
      </c>
      <c r="C953" s="95" t="s">
        <v>12798</v>
      </c>
      <c r="D953" s="96">
        <v>2574.6799999999998</v>
      </c>
    </row>
    <row r="954" spans="1:4" ht="15" customHeight="1" x14ac:dyDescent="0.2">
      <c r="A954" s="94" t="s">
        <v>14736</v>
      </c>
      <c r="B954" s="95" t="s">
        <v>14737</v>
      </c>
      <c r="C954" s="95" t="s">
        <v>12798</v>
      </c>
      <c r="D954" s="96">
        <v>238.93</v>
      </c>
    </row>
    <row r="955" spans="1:4" ht="15" customHeight="1" x14ac:dyDescent="0.2">
      <c r="A955" s="94" t="s">
        <v>14738</v>
      </c>
      <c r="B955" s="95" t="s">
        <v>14739</v>
      </c>
      <c r="C955" s="95" t="s">
        <v>12798</v>
      </c>
      <c r="D955" s="96">
        <v>146.24</v>
      </c>
    </row>
    <row r="956" spans="1:4" ht="15" customHeight="1" x14ac:dyDescent="0.2">
      <c r="A956" s="94" t="s">
        <v>14740</v>
      </c>
      <c r="B956" s="95" t="s">
        <v>14741</v>
      </c>
      <c r="C956" s="95" t="s">
        <v>12798</v>
      </c>
      <c r="D956" s="96">
        <v>1185.08</v>
      </c>
    </row>
    <row r="957" spans="1:4" ht="15" customHeight="1" x14ac:dyDescent="0.2">
      <c r="A957" s="94" t="s">
        <v>14742</v>
      </c>
      <c r="B957" s="95" t="s">
        <v>14743</v>
      </c>
      <c r="C957" s="95" t="s">
        <v>12798</v>
      </c>
      <c r="D957" s="96">
        <v>435.25</v>
      </c>
    </row>
    <row r="958" spans="1:4" ht="15" customHeight="1" x14ac:dyDescent="0.2">
      <c r="A958" s="94" t="s">
        <v>14744</v>
      </c>
      <c r="B958" s="95" t="s">
        <v>14745</v>
      </c>
      <c r="C958" s="95" t="s">
        <v>12798</v>
      </c>
      <c r="D958" s="96">
        <v>204.74</v>
      </c>
    </row>
    <row r="959" spans="1:4" ht="15" customHeight="1" x14ac:dyDescent="0.2">
      <c r="A959" s="94" t="s">
        <v>14746</v>
      </c>
      <c r="B959" s="95" t="s">
        <v>14747</v>
      </c>
      <c r="C959" s="95" t="s">
        <v>12798</v>
      </c>
      <c r="D959" s="96">
        <v>1507.28</v>
      </c>
    </row>
    <row r="960" spans="1:4" ht="15" customHeight="1" x14ac:dyDescent="0.2">
      <c r="A960" s="94" t="s">
        <v>14748</v>
      </c>
      <c r="B960" s="95" t="s">
        <v>14749</v>
      </c>
      <c r="C960" s="95" t="s">
        <v>12798</v>
      </c>
      <c r="D960" s="96">
        <v>954.27</v>
      </c>
    </row>
    <row r="961" spans="1:4" ht="15" customHeight="1" x14ac:dyDescent="0.2">
      <c r="A961" s="94" t="s">
        <v>14750</v>
      </c>
      <c r="B961" s="95" t="s">
        <v>14751</v>
      </c>
      <c r="C961" s="95" t="s">
        <v>12798</v>
      </c>
      <c r="D961" s="96">
        <v>256.74</v>
      </c>
    </row>
    <row r="962" spans="1:4" ht="15" customHeight="1" x14ac:dyDescent="0.2">
      <c r="A962" s="94" t="s">
        <v>14752</v>
      </c>
      <c r="B962" s="95" t="s">
        <v>14753</v>
      </c>
      <c r="C962" s="95" t="s">
        <v>12798</v>
      </c>
      <c r="D962" s="96">
        <v>1965.89</v>
      </c>
    </row>
    <row r="963" spans="1:4" ht="15" customHeight="1" x14ac:dyDescent="0.2">
      <c r="A963" s="94" t="s">
        <v>14754</v>
      </c>
      <c r="B963" s="95" t="s">
        <v>14755</v>
      </c>
      <c r="C963" s="95" t="s">
        <v>12798</v>
      </c>
      <c r="D963" s="96">
        <v>760.94</v>
      </c>
    </row>
    <row r="964" spans="1:4" ht="15" customHeight="1" x14ac:dyDescent="0.2">
      <c r="A964" s="94" t="s">
        <v>14756</v>
      </c>
      <c r="B964" s="95" t="s">
        <v>14757</v>
      </c>
      <c r="C964" s="95" t="s">
        <v>12798</v>
      </c>
      <c r="D964" s="96">
        <v>321.72000000000003</v>
      </c>
    </row>
    <row r="965" spans="1:4" ht="15" customHeight="1" x14ac:dyDescent="0.2">
      <c r="A965" s="94" t="s">
        <v>14758</v>
      </c>
      <c r="B965" s="95" t="s">
        <v>14759</v>
      </c>
      <c r="C965" s="95" t="s">
        <v>12798</v>
      </c>
      <c r="D965" s="96">
        <v>2354.21</v>
      </c>
    </row>
    <row r="966" spans="1:4" ht="15" customHeight="1" x14ac:dyDescent="0.2">
      <c r="A966" s="87" t="s">
        <v>9265</v>
      </c>
      <c r="B966" s="88" t="s">
        <v>9266</v>
      </c>
      <c r="C966" s="89"/>
      <c r="D966" s="89"/>
    </row>
    <row r="967" spans="1:4" ht="15" customHeight="1" x14ac:dyDescent="0.2">
      <c r="A967" s="94" t="s">
        <v>9267</v>
      </c>
      <c r="B967" s="95" t="s">
        <v>13730</v>
      </c>
      <c r="C967" s="95" t="s">
        <v>12798</v>
      </c>
      <c r="D967" s="96">
        <v>446.1</v>
      </c>
    </row>
    <row r="968" spans="1:4" ht="15" customHeight="1" x14ac:dyDescent="0.2">
      <c r="A968" s="94" t="s">
        <v>9268</v>
      </c>
      <c r="B968" s="95" t="s">
        <v>13731</v>
      </c>
      <c r="C968" s="95" t="s">
        <v>12798</v>
      </c>
      <c r="D968" s="96">
        <v>583.32000000000005</v>
      </c>
    </row>
    <row r="969" spans="1:4" ht="15" customHeight="1" x14ac:dyDescent="0.2">
      <c r="A969" s="94" t="s">
        <v>9269</v>
      </c>
      <c r="B969" s="95" t="s">
        <v>13732</v>
      </c>
      <c r="C969" s="95" t="s">
        <v>12798</v>
      </c>
      <c r="D969" s="96">
        <v>540.48</v>
      </c>
    </row>
    <row r="970" spans="1:4" ht="15" customHeight="1" x14ac:dyDescent="0.2">
      <c r="A970" s="94" t="s">
        <v>9270</v>
      </c>
      <c r="B970" s="95" t="s">
        <v>13733</v>
      </c>
      <c r="C970" s="95" t="s">
        <v>12798</v>
      </c>
      <c r="D970" s="96">
        <v>636.01</v>
      </c>
    </row>
    <row r="971" spans="1:4" ht="15" customHeight="1" x14ac:dyDescent="0.2">
      <c r="A971" s="94" t="s">
        <v>9271</v>
      </c>
      <c r="B971" s="95" t="s">
        <v>13734</v>
      </c>
      <c r="C971" s="95" t="s">
        <v>12798</v>
      </c>
      <c r="D971" s="96">
        <v>597.53</v>
      </c>
    </row>
    <row r="972" spans="1:4" ht="15" customHeight="1" x14ac:dyDescent="0.2">
      <c r="A972" s="94" t="s">
        <v>9272</v>
      </c>
      <c r="B972" s="95" t="s">
        <v>13735</v>
      </c>
      <c r="C972" s="95" t="s">
        <v>12798</v>
      </c>
      <c r="D972" s="96">
        <v>772.1</v>
      </c>
    </row>
    <row r="973" spans="1:4" ht="15" customHeight="1" x14ac:dyDescent="0.2">
      <c r="A973" s="87" t="s">
        <v>9273</v>
      </c>
      <c r="B973" s="88" t="s">
        <v>9274</v>
      </c>
      <c r="C973" s="89"/>
      <c r="D973" s="89"/>
    </row>
    <row r="974" spans="1:4" ht="15" customHeight="1" x14ac:dyDescent="0.2">
      <c r="A974" s="94" t="s">
        <v>9275</v>
      </c>
      <c r="B974" s="95" t="s">
        <v>9276</v>
      </c>
      <c r="C974" s="95" t="s">
        <v>3</v>
      </c>
      <c r="D974" s="96">
        <v>79.56</v>
      </c>
    </row>
    <row r="975" spans="1:4" ht="15" customHeight="1" x14ac:dyDescent="0.2">
      <c r="A975" s="87" t="s">
        <v>9277</v>
      </c>
      <c r="B975" s="88" t="s">
        <v>9278</v>
      </c>
      <c r="C975" s="89"/>
      <c r="D975" s="89"/>
    </row>
    <row r="976" spans="1:4" ht="15" customHeight="1" x14ac:dyDescent="0.2">
      <c r="A976" s="94" t="s">
        <v>9279</v>
      </c>
      <c r="B976" s="95" t="s">
        <v>9280</v>
      </c>
      <c r="C976" s="95" t="s">
        <v>12798</v>
      </c>
      <c r="D976" s="96">
        <v>23.27</v>
      </c>
    </row>
    <row r="977" spans="1:4" ht="15" customHeight="1" x14ac:dyDescent="0.2">
      <c r="A977" s="87" t="s">
        <v>9281</v>
      </c>
      <c r="B977" s="88" t="s">
        <v>9282</v>
      </c>
      <c r="C977" s="89"/>
      <c r="D977" s="89"/>
    </row>
    <row r="978" spans="1:4" ht="15" customHeight="1" x14ac:dyDescent="0.2">
      <c r="A978" s="94" t="s">
        <v>9283</v>
      </c>
      <c r="B978" s="95" t="s">
        <v>9284</v>
      </c>
      <c r="C978" s="95" t="s">
        <v>12798</v>
      </c>
      <c r="D978" s="96">
        <v>5577.5</v>
      </c>
    </row>
    <row r="979" spans="1:4" ht="15" customHeight="1" x14ac:dyDescent="0.2">
      <c r="A979" s="94" t="s">
        <v>9285</v>
      </c>
      <c r="B979" s="95" t="s">
        <v>9286</v>
      </c>
      <c r="C979" s="95" t="s">
        <v>12798</v>
      </c>
      <c r="D979" s="96">
        <v>7262.98</v>
      </c>
    </row>
    <row r="980" spans="1:4" ht="15" customHeight="1" x14ac:dyDescent="0.2">
      <c r="A980" s="94" t="s">
        <v>9287</v>
      </c>
      <c r="B980" s="95" t="s">
        <v>9288</v>
      </c>
      <c r="C980" s="95" t="s">
        <v>12798</v>
      </c>
      <c r="D980" s="96">
        <v>874.07</v>
      </c>
    </row>
    <row r="981" spans="1:4" ht="15" customHeight="1" x14ac:dyDescent="0.2">
      <c r="A981" s="94" t="s">
        <v>9289</v>
      </c>
      <c r="B981" s="95" t="s">
        <v>9290</v>
      </c>
      <c r="C981" s="95" t="s">
        <v>12798</v>
      </c>
      <c r="D981" s="96">
        <v>1109.47</v>
      </c>
    </row>
    <row r="982" spans="1:4" ht="15" customHeight="1" x14ac:dyDescent="0.2">
      <c r="A982" s="87" t="s">
        <v>9291</v>
      </c>
      <c r="B982" s="88" t="s">
        <v>9292</v>
      </c>
      <c r="C982" s="89"/>
      <c r="D982" s="89"/>
    </row>
    <row r="983" spans="1:4" ht="15" customHeight="1" x14ac:dyDescent="0.2">
      <c r="A983" s="94" t="s">
        <v>9293</v>
      </c>
      <c r="B983" s="95" t="s">
        <v>9294</v>
      </c>
      <c r="C983" s="95" t="s">
        <v>12798</v>
      </c>
      <c r="D983" s="96">
        <v>678.95</v>
      </c>
    </row>
    <row r="984" spans="1:4" ht="15" customHeight="1" x14ac:dyDescent="0.2">
      <c r="A984" s="94" t="s">
        <v>9295</v>
      </c>
      <c r="B984" s="95" t="s">
        <v>9296</v>
      </c>
      <c r="C984" s="95" t="s">
        <v>12798</v>
      </c>
      <c r="D984" s="96">
        <v>228.36</v>
      </c>
    </row>
    <row r="985" spans="1:4" ht="15" customHeight="1" x14ac:dyDescent="0.2">
      <c r="A985" s="94" t="s">
        <v>9297</v>
      </c>
      <c r="B985" s="95" t="s">
        <v>9298</v>
      </c>
      <c r="C985" s="95" t="s">
        <v>12798</v>
      </c>
      <c r="D985" s="96">
        <v>156.94999999999999</v>
      </c>
    </row>
    <row r="986" spans="1:4" ht="15" customHeight="1" x14ac:dyDescent="0.2">
      <c r="A986" s="94" t="s">
        <v>9299</v>
      </c>
      <c r="B986" s="95" t="s">
        <v>9300</v>
      </c>
      <c r="C986" s="95" t="s">
        <v>12798</v>
      </c>
      <c r="D986" s="96">
        <v>108.9</v>
      </c>
    </row>
    <row r="987" spans="1:4" ht="15" customHeight="1" x14ac:dyDescent="0.2">
      <c r="A987" s="94" t="s">
        <v>9301</v>
      </c>
      <c r="B987" s="95" t="s">
        <v>9302</v>
      </c>
      <c r="C987" s="95" t="s">
        <v>12798</v>
      </c>
      <c r="D987" s="96">
        <v>153.33000000000001</v>
      </c>
    </row>
    <row r="988" spans="1:4" ht="15" customHeight="1" x14ac:dyDescent="0.2">
      <c r="A988" s="94" t="s">
        <v>9303</v>
      </c>
      <c r="B988" s="95" t="s">
        <v>9304</v>
      </c>
      <c r="C988" s="95" t="s">
        <v>12798</v>
      </c>
      <c r="D988" s="96">
        <v>401.74</v>
      </c>
    </row>
    <row r="989" spans="1:4" ht="15" customHeight="1" x14ac:dyDescent="0.2">
      <c r="A989" s="94" t="s">
        <v>9305</v>
      </c>
      <c r="B989" s="95" t="s">
        <v>9306</v>
      </c>
      <c r="C989" s="95" t="s">
        <v>12798</v>
      </c>
      <c r="D989" s="96">
        <v>125.79</v>
      </c>
    </row>
    <row r="990" spans="1:4" ht="15" customHeight="1" x14ac:dyDescent="0.2">
      <c r="A990" s="94" t="s">
        <v>9307</v>
      </c>
      <c r="B990" s="95" t="s">
        <v>9308</v>
      </c>
      <c r="C990" s="95" t="s">
        <v>12798</v>
      </c>
      <c r="D990" s="96">
        <v>197.55</v>
      </c>
    </row>
    <row r="991" spans="1:4" ht="15" customHeight="1" x14ac:dyDescent="0.2">
      <c r="A991" s="94" t="s">
        <v>9309</v>
      </c>
      <c r="B991" s="95" t="s">
        <v>9310</v>
      </c>
      <c r="C991" s="95" t="s">
        <v>12798</v>
      </c>
      <c r="D991" s="96">
        <v>174.8</v>
      </c>
    </row>
    <row r="992" spans="1:4" ht="15" customHeight="1" x14ac:dyDescent="0.2">
      <c r="A992" s="94" t="s">
        <v>9311</v>
      </c>
      <c r="B992" s="95" t="s">
        <v>9312</v>
      </c>
      <c r="C992" s="95" t="s">
        <v>12798</v>
      </c>
      <c r="D992" s="96">
        <v>80.28</v>
      </c>
    </row>
    <row r="993" spans="1:4" ht="15" customHeight="1" x14ac:dyDescent="0.2">
      <c r="A993" s="94" t="s">
        <v>9313</v>
      </c>
      <c r="B993" s="95" t="s">
        <v>9314</v>
      </c>
      <c r="C993" s="95" t="s">
        <v>12798</v>
      </c>
      <c r="D993" s="96">
        <v>92.58</v>
      </c>
    </row>
    <row r="994" spans="1:4" ht="15" customHeight="1" x14ac:dyDescent="0.2">
      <c r="A994" s="94" t="s">
        <v>9315</v>
      </c>
      <c r="B994" s="95" t="s">
        <v>9316</v>
      </c>
      <c r="C994" s="95" t="s">
        <v>12798</v>
      </c>
      <c r="D994" s="96">
        <v>221.58</v>
      </c>
    </row>
    <row r="995" spans="1:4" ht="15" customHeight="1" x14ac:dyDescent="0.2">
      <c r="A995" s="94" t="s">
        <v>9317</v>
      </c>
      <c r="B995" s="95" t="s">
        <v>9318</v>
      </c>
      <c r="C995" s="95" t="s">
        <v>12798</v>
      </c>
      <c r="D995" s="96">
        <v>304.05</v>
      </c>
    </row>
    <row r="996" spans="1:4" ht="15" customHeight="1" x14ac:dyDescent="0.2">
      <c r="A996" s="94" t="s">
        <v>9319</v>
      </c>
      <c r="B996" s="95" t="s">
        <v>9320</v>
      </c>
      <c r="C996" s="95" t="s">
        <v>12798</v>
      </c>
      <c r="D996" s="96">
        <v>375.05</v>
      </c>
    </row>
    <row r="997" spans="1:4" ht="15" customHeight="1" x14ac:dyDescent="0.2">
      <c r="A997" s="94" t="s">
        <v>9321</v>
      </c>
      <c r="B997" s="95" t="s">
        <v>9322</v>
      </c>
      <c r="C997" s="95" t="s">
        <v>12798</v>
      </c>
      <c r="D997" s="96">
        <v>13.41</v>
      </c>
    </row>
    <row r="998" spans="1:4" ht="15" customHeight="1" x14ac:dyDescent="0.2">
      <c r="A998" s="94" t="s">
        <v>9323</v>
      </c>
      <c r="B998" s="95" t="s">
        <v>9324</v>
      </c>
      <c r="C998" s="95" t="s">
        <v>12798</v>
      </c>
      <c r="D998" s="96">
        <v>603.47</v>
      </c>
    </row>
    <row r="999" spans="1:4" ht="15" customHeight="1" x14ac:dyDescent="0.2">
      <c r="A999" s="94" t="s">
        <v>9325</v>
      </c>
      <c r="B999" s="95" t="s">
        <v>9326</v>
      </c>
      <c r="C999" s="95" t="s">
        <v>12798</v>
      </c>
      <c r="D999" s="96">
        <v>11.69</v>
      </c>
    </row>
    <row r="1000" spans="1:4" ht="15" customHeight="1" x14ac:dyDescent="0.2">
      <c r="A1000" s="94" t="s">
        <v>9327</v>
      </c>
      <c r="B1000" s="95" t="s">
        <v>9328</v>
      </c>
      <c r="C1000" s="95" t="s">
        <v>12798</v>
      </c>
      <c r="D1000" s="96">
        <v>526.28</v>
      </c>
    </row>
    <row r="1001" spans="1:4" ht="15" customHeight="1" x14ac:dyDescent="0.2">
      <c r="A1001" s="94" t="s">
        <v>9329</v>
      </c>
      <c r="B1001" s="95" t="s">
        <v>9330</v>
      </c>
      <c r="C1001" s="95" t="s">
        <v>12798</v>
      </c>
      <c r="D1001" s="96">
        <v>418.08</v>
      </c>
    </row>
    <row r="1002" spans="1:4" ht="15" customHeight="1" x14ac:dyDescent="0.2">
      <c r="A1002" s="94" t="s">
        <v>9331</v>
      </c>
      <c r="B1002" s="95" t="s">
        <v>9332</v>
      </c>
      <c r="C1002" s="95" t="s">
        <v>12798</v>
      </c>
      <c r="D1002" s="96">
        <v>213.07</v>
      </c>
    </row>
    <row r="1003" spans="1:4" ht="15" customHeight="1" x14ac:dyDescent="0.2">
      <c r="A1003" s="94" t="s">
        <v>9333</v>
      </c>
      <c r="B1003" s="95" t="s">
        <v>9334</v>
      </c>
      <c r="C1003" s="95" t="s">
        <v>12798</v>
      </c>
      <c r="D1003" s="96">
        <v>172.25</v>
      </c>
    </row>
    <row r="1004" spans="1:4" ht="15" customHeight="1" x14ac:dyDescent="0.2">
      <c r="A1004" s="94" t="s">
        <v>9335</v>
      </c>
      <c r="B1004" s="95" t="s">
        <v>9336</v>
      </c>
      <c r="C1004" s="95" t="s">
        <v>12798</v>
      </c>
      <c r="D1004" s="96">
        <v>240.88</v>
      </c>
    </row>
    <row r="1005" spans="1:4" ht="15" customHeight="1" x14ac:dyDescent="0.2">
      <c r="A1005" s="94" t="s">
        <v>9337</v>
      </c>
      <c r="B1005" s="95" t="s">
        <v>9338</v>
      </c>
      <c r="C1005" s="95" t="s">
        <v>12798</v>
      </c>
      <c r="D1005" s="96">
        <v>733.47</v>
      </c>
    </row>
    <row r="1006" spans="1:4" ht="15" customHeight="1" x14ac:dyDescent="0.2">
      <c r="A1006" s="94" t="s">
        <v>9339</v>
      </c>
      <c r="B1006" s="95" t="s">
        <v>9340</v>
      </c>
      <c r="C1006" s="95" t="s">
        <v>12798</v>
      </c>
      <c r="D1006" s="96">
        <v>1554.68</v>
      </c>
    </row>
    <row r="1007" spans="1:4" ht="15" customHeight="1" x14ac:dyDescent="0.2">
      <c r="A1007" s="94" t="s">
        <v>9341</v>
      </c>
      <c r="B1007" s="95" t="s">
        <v>9342</v>
      </c>
      <c r="C1007" s="95" t="s">
        <v>12798</v>
      </c>
      <c r="D1007" s="96">
        <v>36.35</v>
      </c>
    </row>
    <row r="1008" spans="1:4" ht="15" customHeight="1" x14ac:dyDescent="0.2">
      <c r="A1008" s="94" t="s">
        <v>9343</v>
      </c>
      <c r="B1008" s="95" t="s">
        <v>9344</v>
      </c>
      <c r="C1008" s="95" t="s">
        <v>12798</v>
      </c>
      <c r="D1008" s="96">
        <v>64.34</v>
      </c>
    </row>
    <row r="1009" spans="1:4" ht="15" customHeight="1" x14ac:dyDescent="0.2">
      <c r="A1009" s="94" t="s">
        <v>9345</v>
      </c>
      <c r="B1009" s="95" t="s">
        <v>9346</v>
      </c>
      <c r="C1009" s="95" t="s">
        <v>12798</v>
      </c>
      <c r="D1009" s="96">
        <v>262.91000000000003</v>
      </c>
    </row>
    <row r="1010" spans="1:4" ht="15" customHeight="1" x14ac:dyDescent="0.2">
      <c r="A1010" s="94" t="s">
        <v>9347</v>
      </c>
      <c r="B1010" s="95" t="s">
        <v>9348</v>
      </c>
      <c r="C1010" s="95" t="s">
        <v>12798</v>
      </c>
      <c r="D1010" s="96">
        <v>859.19</v>
      </c>
    </row>
    <row r="1011" spans="1:4" ht="15" customHeight="1" x14ac:dyDescent="0.2">
      <c r="A1011" s="94" t="s">
        <v>9349</v>
      </c>
      <c r="B1011" s="95" t="s">
        <v>9350</v>
      </c>
      <c r="C1011" s="95" t="s">
        <v>12798</v>
      </c>
      <c r="D1011" s="96">
        <v>1752.46</v>
      </c>
    </row>
    <row r="1012" spans="1:4" ht="15" customHeight="1" x14ac:dyDescent="0.2">
      <c r="A1012" s="94" t="s">
        <v>9351</v>
      </c>
      <c r="B1012" s="95" t="s">
        <v>9352</v>
      </c>
      <c r="C1012" s="95" t="s">
        <v>12798</v>
      </c>
      <c r="D1012" s="96">
        <v>66.02</v>
      </c>
    </row>
    <row r="1013" spans="1:4" ht="15" customHeight="1" x14ac:dyDescent="0.2">
      <c r="A1013" s="94" t="s">
        <v>9353</v>
      </c>
      <c r="B1013" s="95" t="s">
        <v>9354</v>
      </c>
      <c r="C1013" s="95" t="s">
        <v>12798</v>
      </c>
      <c r="D1013" s="96">
        <v>104.68</v>
      </c>
    </row>
    <row r="1014" spans="1:4" ht="15" customHeight="1" x14ac:dyDescent="0.2">
      <c r="A1014" s="93">
        <v>11</v>
      </c>
      <c r="B1014" s="85" t="s">
        <v>9355</v>
      </c>
      <c r="C1014" s="86"/>
      <c r="D1014" s="86"/>
    </row>
    <row r="1015" spans="1:4" ht="15" customHeight="1" x14ac:dyDescent="0.2">
      <c r="A1015" s="87" t="s">
        <v>29764</v>
      </c>
      <c r="B1015" s="88" t="s">
        <v>29765</v>
      </c>
      <c r="C1015" s="89"/>
      <c r="D1015" s="89"/>
    </row>
    <row r="1016" spans="1:4" ht="15" customHeight="1" x14ac:dyDescent="0.2">
      <c r="A1016" s="94" t="s">
        <v>29766</v>
      </c>
      <c r="B1016" s="95" t="s">
        <v>29767</v>
      </c>
      <c r="C1016" s="95" t="s">
        <v>3</v>
      </c>
      <c r="D1016" s="96">
        <v>7.37</v>
      </c>
    </row>
    <row r="1017" spans="1:4" ht="15" customHeight="1" x14ac:dyDescent="0.2">
      <c r="A1017" s="94" t="s">
        <v>29768</v>
      </c>
      <c r="B1017" s="95" t="s">
        <v>29769</v>
      </c>
      <c r="C1017" s="95" t="s">
        <v>3</v>
      </c>
      <c r="D1017" s="96">
        <v>7.08</v>
      </c>
    </row>
    <row r="1018" spans="1:4" ht="15" customHeight="1" x14ac:dyDescent="0.2">
      <c r="A1018" s="94" t="s">
        <v>29770</v>
      </c>
      <c r="B1018" s="95" t="s">
        <v>29771</v>
      </c>
      <c r="C1018" s="95" t="s">
        <v>3</v>
      </c>
      <c r="D1018" s="96">
        <v>8.86</v>
      </c>
    </row>
    <row r="1019" spans="1:4" ht="15" customHeight="1" x14ac:dyDescent="0.2">
      <c r="A1019" s="94" t="s">
        <v>29772</v>
      </c>
      <c r="B1019" s="95" t="s">
        <v>29773</v>
      </c>
      <c r="C1019" s="95" t="s">
        <v>3</v>
      </c>
      <c r="D1019" s="96">
        <v>7.84</v>
      </c>
    </row>
    <row r="1020" spans="1:4" ht="15" customHeight="1" x14ac:dyDescent="0.2">
      <c r="A1020" s="94" t="s">
        <v>29774</v>
      </c>
      <c r="B1020" s="95" t="s">
        <v>29775</v>
      </c>
      <c r="C1020" s="95" t="s">
        <v>3</v>
      </c>
      <c r="D1020" s="96">
        <v>7.98</v>
      </c>
    </row>
    <row r="1021" spans="1:4" ht="15" customHeight="1" x14ac:dyDescent="0.2">
      <c r="A1021" s="94" t="s">
        <v>29776</v>
      </c>
      <c r="B1021" s="95" t="s">
        <v>29777</v>
      </c>
      <c r="C1021" s="95" t="s">
        <v>3</v>
      </c>
      <c r="D1021" s="96">
        <v>8.31</v>
      </c>
    </row>
    <row r="1022" spans="1:4" ht="15" customHeight="1" x14ac:dyDescent="0.2">
      <c r="A1022" s="94" t="s">
        <v>29778</v>
      </c>
      <c r="B1022" s="95" t="s">
        <v>29779</v>
      </c>
      <c r="C1022" s="95" t="s">
        <v>3</v>
      </c>
      <c r="D1022" s="96">
        <v>7.65</v>
      </c>
    </row>
    <row r="1023" spans="1:4" ht="15" customHeight="1" x14ac:dyDescent="0.2">
      <c r="A1023" s="94" t="s">
        <v>29780</v>
      </c>
      <c r="B1023" s="95" t="s">
        <v>29781</v>
      </c>
      <c r="C1023" s="95" t="s">
        <v>3</v>
      </c>
      <c r="D1023" s="96">
        <v>9.1199999999999992</v>
      </c>
    </row>
    <row r="1024" spans="1:4" ht="15" customHeight="1" x14ac:dyDescent="0.2">
      <c r="A1024" s="94" t="s">
        <v>29782</v>
      </c>
      <c r="B1024" s="95" t="s">
        <v>29783</v>
      </c>
      <c r="C1024" s="95" t="s">
        <v>3</v>
      </c>
      <c r="D1024" s="96">
        <v>9.42</v>
      </c>
    </row>
    <row r="1025" spans="1:4" ht="15" customHeight="1" x14ac:dyDescent="0.2">
      <c r="A1025" s="94" t="s">
        <v>29784</v>
      </c>
      <c r="B1025" s="95" t="s">
        <v>29785</v>
      </c>
      <c r="C1025" s="95" t="s">
        <v>3</v>
      </c>
      <c r="D1025" s="96">
        <v>11.09</v>
      </c>
    </row>
    <row r="1026" spans="1:4" ht="15" customHeight="1" x14ac:dyDescent="0.2">
      <c r="A1026" s="94" t="s">
        <v>29786</v>
      </c>
      <c r="B1026" s="95" t="s">
        <v>29787</v>
      </c>
      <c r="C1026" s="95" t="s">
        <v>3</v>
      </c>
      <c r="D1026" s="96">
        <v>14.8</v>
      </c>
    </row>
    <row r="1027" spans="1:4" ht="15" customHeight="1" x14ac:dyDescent="0.2">
      <c r="A1027" s="94" t="s">
        <v>29788</v>
      </c>
      <c r="B1027" s="95" t="s">
        <v>29789</v>
      </c>
      <c r="C1027" s="95" t="s">
        <v>3</v>
      </c>
      <c r="D1027" s="96">
        <v>18.75</v>
      </c>
    </row>
    <row r="1028" spans="1:4" ht="15" customHeight="1" x14ac:dyDescent="0.2">
      <c r="A1028" s="94" t="s">
        <v>29790</v>
      </c>
      <c r="B1028" s="95" t="s">
        <v>29791</v>
      </c>
      <c r="C1028" s="95" t="s">
        <v>3</v>
      </c>
      <c r="D1028" s="96">
        <v>11.64</v>
      </c>
    </row>
    <row r="1029" spans="1:4" ht="15" customHeight="1" x14ac:dyDescent="0.2">
      <c r="A1029" s="94" t="s">
        <v>29792</v>
      </c>
      <c r="B1029" s="95" t="s">
        <v>29793</v>
      </c>
      <c r="C1029" s="95" t="s">
        <v>3</v>
      </c>
      <c r="D1029" s="96">
        <v>4.38</v>
      </c>
    </row>
    <row r="1030" spans="1:4" ht="15" customHeight="1" x14ac:dyDescent="0.2">
      <c r="A1030" s="94" t="s">
        <v>29794</v>
      </c>
      <c r="B1030" s="95" t="s">
        <v>29795</v>
      </c>
      <c r="C1030" s="95" t="s">
        <v>3</v>
      </c>
      <c r="D1030" s="96">
        <v>6.21</v>
      </c>
    </row>
    <row r="1031" spans="1:4" ht="15" customHeight="1" x14ac:dyDescent="0.2">
      <c r="A1031" s="94" t="s">
        <v>29796</v>
      </c>
      <c r="B1031" s="95" t="s">
        <v>29797</v>
      </c>
      <c r="C1031" s="95" t="s">
        <v>3</v>
      </c>
      <c r="D1031" s="96">
        <v>5.18</v>
      </c>
    </row>
    <row r="1032" spans="1:4" ht="15" customHeight="1" x14ac:dyDescent="0.2">
      <c r="A1032" s="94" t="s">
        <v>29798</v>
      </c>
      <c r="B1032" s="95" t="s">
        <v>29799</v>
      </c>
      <c r="C1032" s="95" t="s">
        <v>3</v>
      </c>
      <c r="D1032" s="96">
        <v>5.28</v>
      </c>
    </row>
    <row r="1033" spans="1:4" ht="15" customHeight="1" x14ac:dyDescent="0.2">
      <c r="A1033" s="94" t="s">
        <v>29800</v>
      </c>
      <c r="B1033" s="95" t="s">
        <v>29801</v>
      </c>
      <c r="C1033" s="95" t="s">
        <v>3</v>
      </c>
      <c r="D1033" s="96">
        <v>5.66</v>
      </c>
    </row>
    <row r="1034" spans="1:4" ht="15" customHeight="1" x14ac:dyDescent="0.2">
      <c r="A1034" s="94" t="s">
        <v>29802</v>
      </c>
      <c r="B1034" s="95" t="s">
        <v>29803</v>
      </c>
      <c r="C1034" s="95" t="s">
        <v>3</v>
      </c>
      <c r="D1034" s="96">
        <v>5</v>
      </c>
    </row>
    <row r="1035" spans="1:4" ht="15" customHeight="1" x14ac:dyDescent="0.2">
      <c r="A1035" s="94" t="s">
        <v>29804</v>
      </c>
      <c r="B1035" s="95" t="s">
        <v>29805</v>
      </c>
      <c r="C1035" s="95" t="s">
        <v>3</v>
      </c>
      <c r="D1035" s="96">
        <v>6.42</v>
      </c>
    </row>
    <row r="1036" spans="1:4" ht="15" customHeight="1" x14ac:dyDescent="0.2">
      <c r="A1036" s="94" t="s">
        <v>29806</v>
      </c>
      <c r="B1036" s="95" t="s">
        <v>29807</v>
      </c>
      <c r="C1036" s="95" t="s">
        <v>3</v>
      </c>
      <c r="D1036" s="96">
        <v>8.42</v>
      </c>
    </row>
    <row r="1037" spans="1:4" ht="15" customHeight="1" x14ac:dyDescent="0.2">
      <c r="A1037" s="94" t="s">
        <v>29808</v>
      </c>
      <c r="B1037" s="95" t="s">
        <v>29809</v>
      </c>
      <c r="C1037" s="95" t="s">
        <v>3</v>
      </c>
      <c r="D1037" s="96">
        <v>10.09</v>
      </c>
    </row>
    <row r="1038" spans="1:4" ht="15" customHeight="1" x14ac:dyDescent="0.2">
      <c r="A1038" s="94" t="s">
        <v>29810</v>
      </c>
      <c r="B1038" s="95" t="s">
        <v>29811</v>
      </c>
      <c r="C1038" s="95" t="s">
        <v>3</v>
      </c>
      <c r="D1038" s="96">
        <v>13.81</v>
      </c>
    </row>
    <row r="1039" spans="1:4" ht="15" customHeight="1" x14ac:dyDescent="0.2">
      <c r="A1039" s="94" t="s">
        <v>29812</v>
      </c>
      <c r="B1039" s="95" t="s">
        <v>29813</v>
      </c>
      <c r="C1039" s="95" t="s">
        <v>3</v>
      </c>
      <c r="D1039" s="96">
        <v>17.72</v>
      </c>
    </row>
    <row r="1040" spans="1:4" ht="15" customHeight="1" x14ac:dyDescent="0.2">
      <c r="A1040" s="94" t="s">
        <v>29814</v>
      </c>
      <c r="B1040" s="95" t="s">
        <v>29815</v>
      </c>
      <c r="C1040" s="95" t="s">
        <v>3</v>
      </c>
      <c r="D1040" s="96">
        <v>7.09</v>
      </c>
    </row>
    <row r="1041" spans="1:4" ht="15" customHeight="1" x14ac:dyDescent="0.2">
      <c r="A1041" s="94" t="s">
        <v>29816</v>
      </c>
      <c r="B1041" s="95" t="s">
        <v>29817</v>
      </c>
      <c r="C1041" s="95" t="s">
        <v>3</v>
      </c>
      <c r="D1041" s="96">
        <v>6.82</v>
      </c>
    </row>
    <row r="1042" spans="1:4" ht="15" customHeight="1" x14ac:dyDescent="0.2">
      <c r="A1042" s="94" t="s">
        <v>29818</v>
      </c>
      <c r="B1042" s="95" t="s">
        <v>29819</v>
      </c>
      <c r="C1042" s="95" t="s">
        <v>3</v>
      </c>
      <c r="D1042" s="96">
        <v>8.5500000000000007</v>
      </c>
    </row>
    <row r="1043" spans="1:4" ht="15" customHeight="1" x14ac:dyDescent="0.2">
      <c r="A1043" s="94" t="s">
        <v>29820</v>
      </c>
      <c r="B1043" s="95" t="s">
        <v>29821</v>
      </c>
      <c r="C1043" s="95" t="s">
        <v>3</v>
      </c>
      <c r="D1043" s="96">
        <v>7.53</v>
      </c>
    </row>
    <row r="1044" spans="1:4" ht="15" customHeight="1" x14ac:dyDescent="0.2">
      <c r="A1044" s="94" t="s">
        <v>29822</v>
      </c>
      <c r="B1044" s="95" t="s">
        <v>29823</v>
      </c>
      <c r="C1044" s="95" t="s">
        <v>3</v>
      </c>
      <c r="D1044" s="96">
        <v>7.66</v>
      </c>
    </row>
    <row r="1045" spans="1:4" ht="15" customHeight="1" x14ac:dyDescent="0.2">
      <c r="A1045" s="94" t="s">
        <v>29824</v>
      </c>
      <c r="B1045" s="95" t="s">
        <v>29825</v>
      </c>
      <c r="C1045" s="95" t="s">
        <v>3</v>
      </c>
      <c r="D1045" s="96">
        <v>8.0399999999999991</v>
      </c>
    </row>
    <row r="1046" spans="1:4" ht="15" customHeight="1" x14ac:dyDescent="0.2">
      <c r="A1046" s="94" t="s">
        <v>29826</v>
      </c>
      <c r="B1046" s="95" t="s">
        <v>29827</v>
      </c>
      <c r="C1046" s="95" t="s">
        <v>3</v>
      </c>
      <c r="D1046" s="96">
        <v>7.43</v>
      </c>
    </row>
    <row r="1047" spans="1:4" ht="15" customHeight="1" x14ac:dyDescent="0.2">
      <c r="A1047" s="94" t="s">
        <v>29828</v>
      </c>
      <c r="B1047" s="95" t="s">
        <v>29829</v>
      </c>
      <c r="C1047" s="95" t="s">
        <v>3</v>
      </c>
      <c r="D1047" s="96">
        <v>8.8000000000000007</v>
      </c>
    </row>
    <row r="1048" spans="1:4" ht="15" customHeight="1" x14ac:dyDescent="0.2">
      <c r="A1048" s="94" t="s">
        <v>29830</v>
      </c>
      <c r="B1048" s="95" t="s">
        <v>29831</v>
      </c>
      <c r="C1048" s="95" t="s">
        <v>3</v>
      </c>
      <c r="D1048" s="96">
        <v>11.79</v>
      </c>
    </row>
    <row r="1049" spans="1:4" ht="15" customHeight="1" x14ac:dyDescent="0.2">
      <c r="A1049" s="94" t="s">
        <v>29832</v>
      </c>
      <c r="B1049" s="95" t="s">
        <v>29833</v>
      </c>
      <c r="C1049" s="95" t="s">
        <v>3</v>
      </c>
      <c r="D1049" s="96">
        <v>13.47</v>
      </c>
    </row>
    <row r="1050" spans="1:4" ht="15" customHeight="1" x14ac:dyDescent="0.2">
      <c r="A1050" s="94" t="s">
        <v>29834</v>
      </c>
      <c r="B1050" s="95" t="s">
        <v>29835</v>
      </c>
      <c r="C1050" s="95" t="s">
        <v>3</v>
      </c>
      <c r="D1050" s="96">
        <v>17.18</v>
      </c>
    </row>
    <row r="1051" spans="1:4" ht="15" customHeight="1" x14ac:dyDescent="0.2">
      <c r="A1051" s="94" t="s">
        <v>29836</v>
      </c>
      <c r="B1051" s="95" t="s">
        <v>29837</v>
      </c>
      <c r="C1051" s="95" t="s">
        <v>3</v>
      </c>
      <c r="D1051" s="96">
        <v>21.09</v>
      </c>
    </row>
    <row r="1052" spans="1:4" ht="15" customHeight="1" x14ac:dyDescent="0.2">
      <c r="A1052" s="94" t="s">
        <v>29838</v>
      </c>
      <c r="B1052" s="95" t="s">
        <v>29839</v>
      </c>
      <c r="C1052" s="95" t="s">
        <v>3</v>
      </c>
      <c r="D1052" s="96">
        <v>1.91</v>
      </c>
    </row>
    <row r="1053" spans="1:4" ht="15" customHeight="1" x14ac:dyDescent="0.2">
      <c r="A1053" s="87" t="s">
        <v>29840</v>
      </c>
      <c r="B1053" s="88" t="s">
        <v>29841</v>
      </c>
      <c r="C1053" s="89"/>
      <c r="D1053" s="89"/>
    </row>
    <row r="1054" spans="1:4" ht="15" customHeight="1" x14ac:dyDescent="0.2">
      <c r="A1054" s="94" t="s">
        <v>29842</v>
      </c>
      <c r="B1054" s="95" t="s">
        <v>29843</v>
      </c>
      <c r="C1054" s="95" t="s">
        <v>3</v>
      </c>
      <c r="D1054" s="96">
        <v>7.28</v>
      </c>
    </row>
    <row r="1055" spans="1:4" ht="15" customHeight="1" x14ac:dyDescent="0.2">
      <c r="A1055" s="94" t="s">
        <v>29844</v>
      </c>
      <c r="B1055" s="95" t="s">
        <v>29845</v>
      </c>
      <c r="C1055" s="95" t="s">
        <v>3</v>
      </c>
      <c r="D1055" s="96">
        <v>10.38</v>
      </c>
    </row>
    <row r="1056" spans="1:4" ht="15" customHeight="1" x14ac:dyDescent="0.2">
      <c r="A1056" s="94" t="s">
        <v>29846</v>
      </c>
      <c r="B1056" s="95" t="s">
        <v>29847</v>
      </c>
      <c r="C1056" s="95" t="s">
        <v>3</v>
      </c>
      <c r="D1056" s="96">
        <v>15.59</v>
      </c>
    </row>
    <row r="1057" spans="1:4" ht="15" customHeight="1" x14ac:dyDescent="0.2">
      <c r="A1057" s="94" t="s">
        <v>29848</v>
      </c>
      <c r="B1057" s="308" t="s">
        <v>29849</v>
      </c>
      <c r="C1057" s="95" t="s">
        <v>3</v>
      </c>
      <c r="D1057" s="96">
        <v>24.34</v>
      </c>
    </row>
    <row r="1058" spans="1:4" ht="15" customHeight="1" x14ac:dyDescent="0.25">
      <c r="A1058"/>
      <c r="B1058" s="308"/>
      <c r="C1058"/>
      <c r="D1058"/>
    </row>
    <row r="1059" spans="1:4" ht="15" customHeight="1" x14ac:dyDescent="0.2">
      <c r="A1059" s="94" t="s">
        <v>29850</v>
      </c>
      <c r="B1059" s="308" t="s">
        <v>29851</v>
      </c>
      <c r="C1059" s="95" t="s">
        <v>3</v>
      </c>
      <c r="D1059" s="96">
        <v>41.81</v>
      </c>
    </row>
    <row r="1060" spans="1:4" ht="15" customHeight="1" x14ac:dyDescent="0.25">
      <c r="A1060"/>
      <c r="B1060" s="308"/>
      <c r="C1060"/>
      <c r="D1060"/>
    </row>
    <row r="1061" spans="1:4" ht="15" customHeight="1" x14ac:dyDescent="0.2">
      <c r="A1061" s="94" t="s">
        <v>29852</v>
      </c>
      <c r="B1061" s="308" t="s">
        <v>29853</v>
      </c>
      <c r="C1061" s="95" t="s">
        <v>3</v>
      </c>
      <c r="D1061" s="96">
        <v>59.01</v>
      </c>
    </row>
    <row r="1062" spans="1:4" ht="15" customHeight="1" x14ac:dyDescent="0.25">
      <c r="A1062"/>
      <c r="B1062" s="308"/>
      <c r="C1062"/>
      <c r="D1062"/>
    </row>
    <row r="1063" spans="1:4" ht="15" customHeight="1" x14ac:dyDescent="0.2">
      <c r="A1063" s="94" t="s">
        <v>29854</v>
      </c>
      <c r="B1063" s="308" t="s">
        <v>29855</v>
      </c>
      <c r="C1063" s="95" t="s">
        <v>3</v>
      </c>
      <c r="D1063" s="96">
        <v>69.150000000000006</v>
      </c>
    </row>
    <row r="1064" spans="1:4" ht="15" customHeight="1" x14ac:dyDescent="0.25">
      <c r="A1064"/>
      <c r="B1064" s="308"/>
      <c r="C1064"/>
      <c r="D1064"/>
    </row>
    <row r="1065" spans="1:4" ht="15" customHeight="1" x14ac:dyDescent="0.2">
      <c r="A1065" s="87" t="s">
        <v>29856</v>
      </c>
      <c r="B1065" s="88" t="s">
        <v>29857</v>
      </c>
      <c r="C1065" s="89"/>
      <c r="D1065" s="89"/>
    </row>
    <row r="1066" spans="1:4" ht="15" customHeight="1" x14ac:dyDescent="0.2">
      <c r="A1066" s="94" t="s">
        <v>29858</v>
      </c>
      <c r="B1066" s="95" t="s">
        <v>29859</v>
      </c>
      <c r="C1066" s="95" t="s">
        <v>3</v>
      </c>
      <c r="D1066" s="96">
        <v>7.39</v>
      </c>
    </row>
    <row r="1067" spans="1:4" ht="15" customHeight="1" x14ac:dyDescent="0.2">
      <c r="A1067" s="94" t="s">
        <v>29860</v>
      </c>
      <c r="B1067" s="95" t="s">
        <v>29861</v>
      </c>
      <c r="C1067" s="95" t="s">
        <v>3</v>
      </c>
      <c r="D1067" s="96">
        <v>11.19</v>
      </c>
    </row>
    <row r="1068" spans="1:4" ht="15" customHeight="1" x14ac:dyDescent="0.2">
      <c r="A1068" s="94" t="s">
        <v>29862</v>
      </c>
      <c r="B1068" s="95" t="s">
        <v>29863</v>
      </c>
      <c r="C1068" s="95" t="s">
        <v>3</v>
      </c>
      <c r="D1068" s="96">
        <v>14.89</v>
      </c>
    </row>
    <row r="1069" spans="1:4" ht="15" customHeight="1" x14ac:dyDescent="0.2">
      <c r="A1069" s="94" t="s">
        <v>29864</v>
      </c>
      <c r="B1069" s="95" t="s">
        <v>29865</v>
      </c>
      <c r="C1069" s="95" t="s">
        <v>3</v>
      </c>
      <c r="D1069" s="96">
        <v>18.54</v>
      </c>
    </row>
    <row r="1070" spans="1:4" ht="15" customHeight="1" x14ac:dyDescent="0.2">
      <c r="A1070" s="87" t="s">
        <v>9356</v>
      </c>
      <c r="B1070" s="88" t="s">
        <v>9357</v>
      </c>
      <c r="C1070" s="89"/>
      <c r="D1070" s="89"/>
    </row>
    <row r="1071" spans="1:4" ht="15" customHeight="1" x14ac:dyDescent="0.2">
      <c r="A1071" s="94" t="s">
        <v>29866</v>
      </c>
      <c r="B1071" s="95" t="s">
        <v>29867</v>
      </c>
      <c r="C1071" s="95" t="s">
        <v>3</v>
      </c>
      <c r="D1071" s="96">
        <v>52.43</v>
      </c>
    </row>
    <row r="1072" spans="1:4" ht="15" customHeight="1" x14ac:dyDescent="0.2">
      <c r="A1072" s="94" t="s">
        <v>29868</v>
      </c>
      <c r="B1072" s="95" t="s">
        <v>29869</v>
      </c>
      <c r="C1072" s="95" t="s">
        <v>3</v>
      </c>
      <c r="D1072" s="96">
        <v>78.86</v>
      </c>
    </row>
    <row r="1073" spans="1:4" ht="15" customHeight="1" x14ac:dyDescent="0.2">
      <c r="A1073" s="94" t="s">
        <v>29870</v>
      </c>
      <c r="B1073" s="95" t="s">
        <v>29871</v>
      </c>
      <c r="C1073" s="95" t="s">
        <v>3</v>
      </c>
      <c r="D1073" s="96">
        <v>162.41</v>
      </c>
    </row>
    <row r="1074" spans="1:4" ht="15" customHeight="1" x14ac:dyDescent="0.2">
      <c r="A1074" s="94" t="s">
        <v>29872</v>
      </c>
      <c r="B1074" s="95" t="s">
        <v>29873</v>
      </c>
      <c r="C1074" s="95" t="s">
        <v>12798</v>
      </c>
      <c r="D1074" s="96">
        <v>33.64</v>
      </c>
    </row>
    <row r="1075" spans="1:4" ht="15" customHeight="1" x14ac:dyDescent="0.2">
      <c r="A1075" s="94" t="s">
        <v>29874</v>
      </c>
      <c r="B1075" s="95" t="s">
        <v>29875</v>
      </c>
      <c r="C1075" s="95" t="s">
        <v>12798</v>
      </c>
      <c r="D1075" s="96">
        <v>39.97</v>
      </c>
    </row>
    <row r="1076" spans="1:4" ht="15" customHeight="1" x14ac:dyDescent="0.2">
      <c r="A1076" s="94" t="s">
        <v>29876</v>
      </c>
      <c r="B1076" s="95" t="s">
        <v>29877</v>
      </c>
      <c r="C1076" s="95" t="s">
        <v>12798</v>
      </c>
      <c r="D1076" s="96">
        <v>59.02</v>
      </c>
    </row>
    <row r="1077" spans="1:4" ht="15" customHeight="1" x14ac:dyDescent="0.2">
      <c r="A1077" s="94" t="s">
        <v>29878</v>
      </c>
      <c r="B1077" s="95" t="s">
        <v>29879</v>
      </c>
      <c r="C1077" s="95" t="s">
        <v>3</v>
      </c>
      <c r="D1077" s="96">
        <v>17.18</v>
      </c>
    </row>
    <row r="1078" spans="1:4" ht="15" customHeight="1" x14ac:dyDescent="0.2">
      <c r="A1078" s="94" t="s">
        <v>29880</v>
      </c>
      <c r="B1078" s="95" t="s">
        <v>29881</v>
      </c>
      <c r="C1078" s="95" t="s">
        <v>12798</v>
      </c>
      <c r="D1078" s="96">
        <v>62.65</v>
      </c>
    </row>
    <row r="1079" spans="1:4" ht="15" customHeight="1" x14ac:dyDescent="0.2">
      <c r="A1079" s="94" t="s">
        <v>29882</v>
      </c>
      <c r="B1079" s="95" t="s">
        <v>29883</v>
      </c>
      <c r="C1079" s="95" t="s">
        <v>12798</v>
      </c>
      <c r="D1079" s="96">
        <v>86.71</v>
      </c>
    </row>
    <row r="1080" spans="1:4" ht="15" customHeight="1" x14ac:dyDescent="0.2">
      <c r="A1080" s="94" t="s">
        <v>29884</v>
      </c>
      <c r="B1080" s="95" t="s">
        <v>29885</v>
      </c>
      <c r="C1080" s="95" t="s">
        <v>12798</v>
      </c>
      <c r="D1080" s="96">
        <v>184.28</v>
      </c>
    </row>
    <row r="1081" spans="1:4" ht="15" customHeight="1" x14ac:dyDescent="0.2">
      <c r="A1081" s="94" t="s">
        <v>29886</v>
      </c>
      <c r="B1081" s="95" t="s">
        <v>29887</v>
      </c>
      <c r="C1081" s="95" t="s">
        <v>12798</v>
      </c>
      <c r="D1081" s="96">
        <v>84.85</v>
      </c>
    </row>
    <row r="1082" spans="1:4" ht="15" customHeight="1" x14ac:dyDescent="0.2">
      <c r="A1082" s="94" t="s">
        <v>29888</v>
      </c>
      <c r="B1082" s="95" t="s">
        <v>29889</v>
      </c>
      <c r="C1082" s="95" t="s">
        <v>12798</v>
      </c>
      <c r="D1082" s="96">
        <v>132.12</v>
      </c>
    </row>
    <row r="1083" spans="1:4" ht="15" customHeight="1" x14ac:dyDescent="0.2">
      <c r="A1083" s="94" t="s">
        <v>29890</v>
      </c>
      <c r="B1083" s="95" t="s">
        <v>29891</v>
      </c>
      <c r="C1083" s="95" t="s">
        <v>12798</v>
      </c>
      <c r="D1083" s="96">
        <v>228.54</v>
      </c>
    </row>
    <row r="1084" spans="1:4" ht="15" customHeight="1" x14ac:dyDescent="0.2">
      <c r="A1084" s="87" t="s">
        <v>9358</v>
      </c>
      <c r="B1084" s="88" t="s">
        <v>9359</v>
      </c>
      <c r="C1084" s="89"/>
      <c r="D1084" s="89"/>
    </row>
    <row r="1085" spans="1:4" ht="15" customHeight="1" x14ac:dyDescent="0.2">
      <c r="A1085" s="94" t="s">
        <v>9360</v>
      </c>
      <c r="B1085" s="95" t="s">
        <v>29892</v>
      </c>
      <c r="C1085" s="95" t="s">
        <v>12798</v>
      </c>
      <c r="D1085" s="96">
        <v>61.65</v>
      </c>
    </row>
    <row r="1086" spans="1:4" ht="15" customHeight="1" x14ac:dyDescent="0.2">
      <c r="A1086" s="94" t="s">
        <v>9361</v>
      </c>
      <c r="B1086" s="95" t="s">
        <v>29893</v>
      </c>
      <c r="C1086" s="95" t="s">
        <v>12798</v>
      </c>
      <c r="D1086" s="96">
        <v>102.24</v>
      </c>
    </row>
    <row r="1087" spans="1:4" ht="15" customHeight="1" x14ac:dyDescent="0.2">
      <c r="A1087" s="94" t="s">
        <v>9362</v>
      </c>
      <c r="B1087" s="95" t="s">
        <v>29894</v>
      </c>
      <c r="C1087" s="95" t="s">
        <v>12798</v>
      </c>
      <c r="D1087" s="96">
        <v>114.49</v>
      </c>
    </row>
    <row r="1088" spans="1:4" ht="15" customHeight="1" x14ac:dyDescent="0.2">
      <c r="A1088" s="94" t="s">
        <v>9363</v>
      </c>
      <c r="B1088" s="95" t="s">
        <v>29895</v>
      </c>
      <c r="C1088" s="95" t="s">
        <v>12798</v>
      </c>
      <c r="D1088" s="96">
        <v>239.14</v>
      </c>
    </row>
    <row r="1089" spans="1:4" ht="15" customHeight="1" x14ac:dyDescent="0.2">
      <c r="A1089" s="94" t="s">
        <v>9366</v>
      </c>
      <c r="B1089" s="308" t="s">
        <v>29896</v>
      </c>
      <c r="C1089" s="95" t="s">
        <v>12798</v>
      </c>
      <c r="D1089" s="96">
        <v>216.17</v>
      </c>
    </row>
    <row r="1090" spans="1:4" ht="15" customHeight="1" x14ac:dyDescent="0.25">
      <c r="A1090"/>
      <c r="B1090" s="308"/>
      <c r="C1090"/>
      <c r="D1090"/>
    </row>
    <row r="1091" spans="1:4" ht="15" customHeight="1" x14ac:dyDescent="0.2">
      <c r="A1091" s="94" t="s">
        <v>9367</v>
      </c>
      <c r="B1091" s="308" t="s">
        <v>29897</v>
      </c>
      <c r="C1091" s="95" t="s">
        <v>12798</v>
      </c>
      <c r="D1091" s="96">
        <v>680.31</v>
      </c>
    </row>
    <row r="1092" spans="1:4" ht="15" customHeight="1" x14ac:dyDescent="0.25">
      <c r="A1092"/>
      <c r="B1092" s="308"/>
      <c r="C1092"/>
      <c r="D1092"/>
    </row>
    <row r="1093" spans="1:4" ht="15" customHeight="1" x14ac:dyDescent="0.2">
      <c r="A1093" s="94" t="s">
        <v>9368</v>
      </c>
      <c r="B1093" s="308" t="s">
        <v>29898</v>
      </c>
      <c r="C1093" s="95" t="s">
        <v>12798</v>
      </c>
      <c r="D1093" s="96">
        <v>1475.1</v>
      </c>
    </row>
    <row r="1094" spans="1:4" ht="15" customHeight="1" x14ac:dyDescent="0.25">
      <c r="A1094"/>
      <c r="B1094" s="308"/>
      <c r="C1094"/>
      <c r="D1094"/>
    </row>
    <row r="1095" spans="1:4" ht="15" customHeight="1" x14ac:dyDescent="0.2">
      <c r="A1095" s="94" t="s">
        <v>29899</v>
      </c>
      <c r="B1095" s="308" t="s">
        <v>29900</v>
      </c>
      <c r="C1095" s="95" t="s">
        <v>12798</v>
      </c>
      <c r="D1095" s="96">
        <v>64.91</v>
      </c>
    </row>
    <row r="1096" spans="1:4" ht="15" customHeight="1" x14ac:dyDescent="0.25">
      <c r="A1096"/>
      <c r="B1096" s="308"/>
      <c r="C1096"/>
      <c r="D1096"/>
    </row>
    <row r="1097" spans="1:4" ht="15" customHeight="1" x14ac:dyDescent="0.2">
      <c r="A1097" s="94" t="s">
        <v>29901</v>
      </c>
      <c r="B1097" s="95" t="s">
        <v>29902</v>
      </c>
      <c r="C1097" s="95" t="s">
        <v>12798</v>
      </c>
      <c r="D1097" s="96">
        <v>8.82</v>
      </c>
    </row>
    <row r="1098" spans="1:4" ht="15" customHeight="1" x14ac:dyDescent="0.2">
      <c r="A1098" s="94" t="s">
        <v>29903</v>
      </c>
      <c r="B1098" s="95" t="s">
        <v>29904</v>
      </c>
      <c r="C1098" s="95" t="s">
        <v>12798</v>
      </c>
      <c r="D1098" s="96">
        <v>8.5399999999999991</v>
      </c>
    </row>
    <row r="1099" spans="1:4" ht="15" customHeight="1" x14ac:dyDescent="0.2">
      <c r="A1099" s="94" t="s">
        <v>29905</v>
      </c>
      <c r="B1099" s="95" t="s">
        <v>29906</v>
      </c>
      <c r="C1099" s="95" t="s">
        <v>12798</v>
      </c>
      <c r="D1099" s="96">
        <v>10.93</v>
      </c>
    </row>
    <row r="1100" spans="1:4" ht="15" customHeight="1" x14ac:dyDescent="0.2">
      <c r="A1100" s="94" t="s">
        <v>29907</v>
      </c>
      <c r="B1100" s="95" t="s">
        <v>29908</v>
      </c>
      <c r="C1100" s="95" t="s">
        <v>12798</v>
      </c>
      <c r="D1100" s="96">
        <v>10.09</v>
      </c>
    </row>
    <row r="1101" spans="1:4" ht="15" customHeight="1" x14ac:dyDescent="0.2">
      <c r="A1101" s="94" t="s">
        <v>29909</v>
      </c>
      <c r="B1101" s="95" t="s">
        <v>29910</v>
      </c>
      <c r="C1101" s="95" t="s">
        <v>12798</v>
      </c>
      <c r="D1101" s="96">
        <v>12.32</v>
      </c>
    </row>
    <row r="1102" spans="1:4" ht="15" customHeight="1" x14ac:dyDescent="0.2">
      <c r="A1102" s="94" t="s">
        <v>29911</v>
      </c>
      <c r="B1102" s="95" t="s">
        <v>29912</v>
      </c>
      <c r="C1102" s="95" t="s">
        <v>12798</v>
      </c>
      <c r="D1102" s="96">
        <v>13.28</v>
      </c>
    </row>
    <row r="1103" spans="1:4" ht="15" customHeight="1" x14ac:dyDescent="0.2">
      <c r="A1103" s="94" t="s">
        <v>29913</v>
      </c>
      <c r="B1103" s="95" t="s">
        <v>29914</v>
      </c>
      <c r="C1103" s="95" t="s">
        <v>12798</v>
      </c>
      <c r="D1103" s="96">
        <v>21.48</v>
      </c>
    </row>
    <row r="1104" spans="1:4" ht="15" customHeight="1" x14ac:dyDescent="0.2">
      <c r="A1104" s="94" t="s">
        <v>29915</v>
      </c>
      <c r="B1104" s="95" t="s">
        <v>29916</v>
      </c>
      <c r="C1104" s="95" t="s">
        <v>12798</v>
      </c>
      <c r="D1104" s="96">
        <v>36.97</v>
      </c>
    </row>
    <row r="1105" spans="1:4" ht="15" customHeight="1" x14ac:dyDescent="0.2">
      <c r="A1105" s="94" t="s">
        <v>29917</v>
      </c>
      <c r="B1105" s="95" t="s">
        <v>29918</v>
      </c>
      <c r="C1105" s="95" t="s">
        <v>12798</v>
      </c>
      <c r="D1105" s="96">
        <v>56.9</v>
      </c>
    </row>
    <row r="1106" spans="1:4" ht="15" customHeight="1" x14ac:dyDescent="0.2">
      <c r="A1106" s="94" t="s">
        <v>29919</v>
      </c>
      <c r="B1106" s="95" t="s">
        <v>29920</v>
      </c>
      <c r="C1106" s="95" t="s">
        <v>12798</v>
      </c>
      <c r="D1106" s="96">
        <v>18.93</v>
      </c>
    </row>
    <row r="1107" spans="1:4" ht="15" customHeight="1" x14ac:dyDescent="0.2">
      <c r="A1107" s="94" t="s">
        <v>29921</v>
      </c>
      <c r="B1107" s="95" t="s">
        <v>29922</v>
      </c>
      <c r="C1107" s="95" t="s">
        <v>12798</v>
      </c>
      <c r="D1107" s="96">
        <v>20.97</v>
      </c>
    </row>
    <row r="1108" spans="1:4" ht="15" customHeight="1" x14ac:dyDescent="0.2">
      <c r="A1108" s="94" t="s">
        <v>29923</v>
      </c>
      <c r="B1108" s="95" t="s">
        <v>29924</v>
      </c>
      <c r="C1108" s="95" t="s">
        <v>12798</v>
      </c>
      <c r="D1108" s="96">
        <v>23.72</v>
      </c>
    </row>
    <row r="1109" spans="1:4" ht="15" customHeight="1" x14ac:dyDescent="0.2">
      <c r="A1109" s="87" t="s">
        <v>9369</v>
      </c>
      <c r="B1109" s="88" t="s">
        <v>9370</v>
      </c>
      <c r="C1109" s="89"/>
      <c r="D1109" s="89"/>
    </row>
    <row r="1110" spans="1:4" ht="15" customHeight="1" x14ac:dyDescent="0.2">
      <c r="A1110" s="94" t="s">
        <v>9371</v>
      </c>
      <c r="B1110" s="95" t="s">
        <v>9372</v>
      </c>
      <c r="C1110" s="95" t="s">
        <v>12798</v>
      </c>
      <c r="D1110" s="96">
        <v>133.01</v>
      </c>
    </row>
    <row r="1111" spans="1:4" ht="15" customHeight="1" x14ac:dyDescent="0.2">
      <c r="A1111" s="94" t="s">
        <v>9373</v>
      </c>
      <c r="B1111" s="95" t="s">
        <v>9374</v>
      </c>
      <c r="C1111" s="95" t="s">
        <v>12798</v>
      </c>
      <c r="D1111" s="96">
        <v>173.43</v>
      </c>
    </row>
    <row r="1112" spans="1:4" ht="15" customHeight="1" x14ac:dyDescent="0.2">
      <c r="A1112" s="94" t="s">
        <v>9375</v>
      </c>
      <c r="B1112" s="95" t="s">
        <v>9376</v>
      </c>
      <c r="C1112" s="95" t="s">
        <v>12798</v>
      </c>
      <c r="D1112" s="96">
        <v>628.95000000000005</v>
      </c>
    </row>
    <row r="1113" spans="1:4" ht="15" customHeight="1" x14ac:dyDescent="0.2">
      <c r="A1113" s="87" t="s">
        <v>9377</v>
      </c>
      <c r="B1113" s="88" t="s">
        <v>9378</v>
      </c>
      <c r="C1113" s="89"/>
      <c r="D1113" s="89"/>
    </row>
    <row r="1114" spans="1:4" ht="15" customHeight="1" x14ac:dyDescent="0.2">
      <c r="A1114" s="94" t="s">
        <v>9379</v>
      </c>
      <c r="B1114" s="95" t="s">
        <v>9380</v>
      </c>
      <c r="C1114" s="95" t="s">
        <v>12798</v>
      </c>
      <c r="D1114" s="96">
        <v>36.82</v>
      </c>
    </row>
    <row r="1115" spans="1:4" ht="15" customHeight="1" x14ac:dyDescent="0.2">
      <c r="A1115" s="94" t="s">
        <v>9381</v>
      </c>
      <c r="B1115" s="95" t="s">
        <v>9382</v>
      </c>
      <c r="C1115" s="95" t="s">
        <v>12798</v>
      </c>
      <c r="D1115" s="96">
        <v>55.84</v>
      </c>
    </row>
    <row r="1116" spans="1:4" ht="15" customHeight="1" x14ac:dyDescent="0.2">
      <c r="A1116" s="94" t="s">
        <v>9383</v>
      </c>
      <c r="B1116" s="95" t="s">
        <v>9384</v>
      </c>
      <c r="C1116" s="95" t="s">
        <v>12798</v>
      </c>
      <c r="D1116" s="96">
        <v>88.54</v>
      </c>
    </row>
    <row r="1117" spans="1:4" ht="15" customHeight="1" x14ac:dyDescent="0.2">
      <c r="A1117" s="94" t="s">
        <v>9385</v>
      </c>
      <c r="B1117" s="95" t="s">
        <v>9386</v>
      </c>
      <c r="C1117" s="95" t="s">
        <v>12798</v>
      </c>
      <c r="D1117" s="96">
        <v>105.76</v>
      </c>
    </row>
    <row r="1118" spans="1:4" ht="15" customHeight="1" x14ac:dyDescent="0.2">
      <c r="A1118" s="94" t="s">
        <v>9387</v>
      </c>
      <c r="B1118" s="95" t="s">
        <v>9388</v>
      </c>
      <c r="C1118" s="95" t="s">
        <v>12798</v>
      </c>
      <c r="D1118" s="96">
        <v>114.51</v>
      </c>
    </row>
    <row r="1119" spans="1:4" ht="15" customHeight="1" x14ac:dyDescent="0.2">
      <c r="A1119" s="94" t="s">
        <v>9389</v>
      </c>
      <c r="B1119" s="95" t="s">
        <v>9390</v>
      </c>
      <c r="C1119" s="95" t="s">
        <v>12798</v>
      </c>
      <c r="D1119" s="96">
        <v>148.29</v>
      </c>
    </row>
    <row r="1120" spans="1:4" ht="15" customHeight="1" x14ac:dyDescent="0.2">
      <c r="A1120" s="94" t="s">
        <v>9391</v>
      </c>
      <c r="B1120" s="95" t="s">
        <v>9392</v>
      </c>
      <c r="C1120" s="95" t="s">
        <v>12798</v>
      </c>
      <c r="D1120" s="96">
        <v>158.72</v>
      </c>
    </row>
    <row r="1121" spans="1:4" ht="15" customHeight="1" x14ac:dyDescent="0.2">
      <c r="A1121" s="94" t="s">
        <v>9393</v>
      </c>
      <c r="B1121" s="95" t="s">
        <v>9394</v>
      </c>
      <c r="C1121" s="95" t="s">
        <v>12798</v>
      </c>
      <c r="D1121" s="96">
        <v>148.29</v>
      </c>
    </row>
    <row r="1122" spans="1:4" ht="15" customHeight="1" x14ac:dyDescent="0.2">
      <c r="A1122" s="94" t="s">
        <v>9395</v>
      </c>
      <c r="B1122" s="95" t="s">
        <v>9396</v>
      </c>
      <c r="C1122" s="95" t="s">
        <v>12798</v>
      </c>
      <c r="D1122" s="96">
        <v>196.11</v>
      </c>
    </row>
    <row r="1123" spans="1:4" ht="15" customHeight="1" x14ac:dyDescent="0.2">
      <c r="A1123" s="94" t="s">
        <v>9397</v>
      </c>
      <c r="B1123" s="95" t="s">
        <v>9398</v>
      </c>
      <c r="C1123" s="95" t="s">
        <v>12798</v>
      </c>
      <c r="D1123" s="96">
        <v>429.25</v>
      </c>
    </row>
    <row r="1124" spans="1:4" ht="15" customHeight="1" x14ac:dyDescent="0.2">
      <c r="A1124" s="94" t="s">
        <v>9399</v>
      </c>
      <c r="B1124" s="95" t="s">
        <v>9400</v>
      </c>
      <c r="C1124" s="95" t="s">
        <v>12798</v>
      </c>
      <c r="D1124" s="96">
        <v>429.25</v>
      </c>
    </row>
    <row r="1125" spans="1:4" ht="15" customHeight="1" x14ac:dyDescent="0.2">
      <c r="A1125" s="94" t="s">
        <v>9401</v>
      </c>
      <c r="B1125" s="95" t="s">
        <v>9402</v>
      </c>
      <c r="C1125" s="95" t="s">
        <v>12798</v>
      </c>
      <c r="D1125" s="96">
        <v>429.25</v>
      </c>
    </row>
    <row r="1126" spans="1:4" ht="15" customHeight="1" x14ac:dyDescent="0.2">
      <c r="A1126" s="87" t="s">
        <v>9403</v>
      </c>
      <c r="B1126" s="88" t="s">
        <v>9404</v>
      </c>
      <c r="C1126" s="89"/>
      <c r="D1126" s="89"/>
    </row>
    <row r="1127" spans="1:4" ht="15" customHeight="1" x14ac:dyDescent="0.2">
      <c r="A1127" s="94" t="s">
        <v>9405</v>
      </c>
      <c r="B1127" s="95" t="s">
        <v>9406</v>
      </c>
      <c r="C1127" s="95" t="s">
        <v>12798</v>
      </c>
      <c r="D1127" s="96">
        <v>19.09</v>
      </c>
    </row>
    <row r="1128" spans="1:4" ht="15" customHeight="1" x14ac:dyDescent="0.2">
      <c r="A1128" s="94" t="s">
        <v>9407</v>
      </c>
      <c r="B1128" s="95" t="s">
        <v>9408</v>
      </c>
      <c r="C1128" s="95" t="s">
        <v>12798</v>
      </c>
      <c r="D1128" s="96">
        <v>19.09</v>
      </c>
    </row>
    <row r="1129" spans="1:4" ht="15" customHeight="1" x14ac:dyDescent="0.2">
      <c r="A1129" s="94" t="s">
        <v>9409</v>
      </c>
      <c r="B1129" s="95" t="s">
        <v>9410</v>
      </c>
      <c r="C1129" s="95" t="s">
        <v>12798</v>
      </c>
      <c r="D1129" s="96">
        <v>19.09</v>
      </c>
    </row>
    <row r="1130" spans="1:4" ht="15" customHeight="1" x14ac:dyDescent="0.2">
      <c r="A1130" s="94" t="s">
        <v>9411</v>
      </c>
      <c r="B1130" s="95" t="s">
        <v>9412</v>
      </c>
      <c r="C1130" s="95" t="s">
        <v>12798</v>
      </c>
      <c r="D1130" s="96">
        <v>19.64</v>
      </c>
    </row>
    <row r="1131" spans="1:4" ht="15" customHeight="1" x14ac:dyDescent="0.2">
      <c r="A1131" s="94" t="s">
        <v>9413</v>
      </c>
      <c r="B1131" s="95" t="s">
        <v>9414</v>
      </c>
      <c r="C1131" s="95" t="s">
        <v>12798</v>
      </c>
      <c r="D1131" s="96">
        <v>19.09</v>
      </c>
    </row>
    <row r="1132" spans="1:4" ht="15" customHeight="1" x14ac:dyDescent="0.2">
      <c r="A1132" s="94" t="s">
        <v>9415</v>
      </c>
      <c r="B1132" s="95" t="s">
        <v>9416</v>
      </c>
      <c r="C1132" s="95" t="s">
        <v>12798</v>
      </c>
      <c r="D1132" s="96">
        <v>23.12</v>
      </c>
    </row>
    <row r="1133" spans="1:4" ht="15" customHeight="1" x14ac:dyDescent="0.2">
      <c r="A1133" s="94" t="s">
        <v>9417</v>
      </c>
      <c r="B1133" s="95" t="s">
        <v>9418</v>
      </c>
      <c r="C1133" s="95" t="s">
        <v>12798</v>
      </c>
      <c r="D1133" s="96">
        <v>23.12</v>
      </c>
    </row>
    <row r="1134" spans="1:4" ht="15" customHeight="1" x14ac:dyDescent="0.2">
      <c r="A1134" s="94" t="s">
        <v>9419</v>
      </c>
      <c r="B1134" s="95" t="s">
        <v>9420</v>
      </c>
      <c r="C1134" s="95" t="s">
        <v>12798</v>
      </c>
      <c r="D1134" s="96">
        <v>33.71</v>
      </c>
    </row>
    <row r="1135" spans="1:4" ht="15" customHeight="1" x14ac:dyDescent="0.2">
      <c r="A1135" s="94" t="s">
        <v>9421</v>
      </c>
      <c r="B1135" s="95" t="s">
        <v>9422</v>
      </c>
      <c r="C1135" s="95" t="s">
        <v>12798</v>
      </c>
      <c r="D1135" s="96">
        <v>64.94</v>
      </c>
    </row>
    <row r="1136" spans="1:4" ht="15" customHeight="1" x14ac:dyDescent="0.2">
      <c r="A1136" s="94" t="s">
        <v>9423</v>
      </c>
      <c r="B1136" s="95" t="s">
        <v>9424</v>
      </c>
      <c r="C1136" s="95" t="s">
        <v>12798</v>
      </c>
      <c r="D1136" s="96">
        <v>64.94</v>
      </c>
    </row>
    <row r="1137" spans="1:4" ht="15" customHeight="1" x14ac:dyDescent="0.2">
      <c r="A1137" s="94" t="s">
        <v>9425</v>
      </c>
      <c r="B1137" s="95" t="s">
        <v>9426</v>
      </c>
      <c r="C1137" s="95" t="s">
        <v>12798</v>
      </c>
      <c r="D1137" s="96">
        <v>64.94</v>
      </c>
    </row>
    <row r="1138" spans="1:4" ht="15" customHeight="1" x14ac:dyDescent="0.2">
      <c r="A1138" s="94" t="s">
        <v>9427</v>
      </c>
      <c r="B1138" s="95" t="s">
        <v>9428</v>
      </c>
      <c r="C1138" s="95" t="s">
        <v>12798</v>
      </c>
      <c r="D1138" s="96">
        <v>64.94</v>
      </c>
    </row>
    <row r="1139" spans="1:4" ht="15" customHeight="1" x14ac:dyDescent="0.2">
      <c r="A1139" s="94" t="s">
        <v>9429</v>
      </c>
      <c r="B1139" s="95" t="s">
        <v>9430</v>
      </c>
      <c r="C1139" s="95" t="s">
        <v>12798</v>
      </c>
      <c r="D1139" s="96">
        <v>64.94</v>
      </c>
    </row>
    <row r="1140" spans="1:4" ht="15" customHeight="1" x14ac:dyDescent="0.2">
      <c r="A1140" s="94" t="s">
        <v>9431</v>
      </c>
      <c r="B1140" s="95" t="s">
        <v>9432</v>
      </c>
      <c r="C1140" s="95" t="s">
        <v>12798</v>
      </c>
      <c r="D1140" s="96">
        <v>64.94</v>
      </c>
    </row>
    <row r="1141" spans="1:4" ht="15" customHeight="1" x14ac:dyDescent="0.2">
      <c r="A1141" s="94" t="s">
        <v>9433</v>
      </c>
      <c r="B1141" s="95" t="s">
        <v>9434</v>
      </c>
      <c r="C1141" s="95" t="s">
        <v>12798</v>
      </c>
      <c r="D1141" s="96">
        <v>64.94</v>
      </c>
    </row>
    <row r="1142" spans="1:4" ht="15" customHeight="1" x14ac:dyDescent="0.2">
      <c r="A1142" s="94" t="s">
        <v>9435</v>
      </c>
      <c r="B1142" s="95" t="s">
        <v>9436</v>
      </c>
      <c r="C1142" s="95" t="s">
        <v>12798</v>
      </c>
      <c r="D1142" s="96">
        <v>100.9</v>
      </c>
    </row>
    <row r="1143" spans="1:4" ht="15" customHeight="1" x14ac:dyDescent="0.2">
      <c r="A1143" s="94" t="s">
        <v>9437</v>
      </c>
      <c r="B1143" s="95" t="s">
        <v>9438</v>
      </c>
      <c r="C1143" s="95" t="s">
        <v>12798</v>
      </c>
      <c r="D1143" s="96">
        <v>97.67</v>
      </c>
    </row>
    <row r="1144" spans="1:4" ht="15" customHeight="1" x14ac:dyDescent="0.2">
      <c r="A1144" s="94" t="s">
        <v>9439</v>
      </c>
      <c r="B1144" s="95" t="s">
        <v>9440</v>
      </c>
      <c r="C1144" s="95" t="s">
        <v>12798</v>
      </c>
      <c r="D1144" s="96">
        <v>84.42</v>
      </c>
    </row>
    <row r="1145" spans="1:4" ht="15" customHeight="1" x14ac:dyDescent="0.2">
      <c r="A1145" s="94" t="s">
        <v>9441</v>
      </c>
      <c r="B1145" s="95" t="s">
        <v>9442</v>
      </c>
      <c r="C1145" s="95" t="s">
        <v>12798</v>
      </c>
      <c r="D1145" s="96">
        <v>97.67</v>
      </c>
    </row>
    <row r="1146" spans="1:4" ht="15" customHeight="1" x14ac:dyDescent="0.2">
      <c r="A1146" s="94" t="s">
        <v>9443</v>
      </c>
      <c r="B1146" s="95" t="s">
        <v>9444</v>
      </c>
      <c r="C1146" s="95" t="s">
        <v>12798</v>
      </c>
      <c r="D1146" s="96">
        <v>97.67</v>
      </c>
    </row>
    <row r="1147" spans="1:4" ht="15" customHeight="1" x14ac:dyDescent="0.2">
      <c r="A1147" s="94" t="s">
        <v>9445</v>
      </c>
      <c r="B1147" s="95" t="s">
        <v>9446</v>
      </c>
      <c r="C1147" s="95" t="s">
        <v>12798</v>
      </c>
      <c r="D1147" s="96">
        <v>84.42</v>
      </c>
    </row>
    <row r="1148" spans="1:4" ht="15" customHeight="1" x14ac:dyDescent="0.2">
      <c r="A1148" s="94" t="s">
        <v>9447</v>
      </c>
      <c r="B1148" s="95" t="s">
        <v>9448</v>
      </c>
      <c r="C1148" s="95" t="s">
        <v>12798</v>
      </c>
      <c r="D1148" s="96">
        <v>84.42</v>
      </c>
    </row>
    <row r="1149" spans="1:4" ht="15" customHeight="1" x14ac:dyDescent="0.2">
      <c r="A1149" s="94" t="s">
        <v>9449</v>
      </c>
      <c r="B1149" s="95" t="s">
        <v>9450</v>
      </c>
      <c r="C1149" s="95" t="s">
        <v>12798</v>
      </c>
      <c r="D1149" s="96">
        <v>97.67</v>
      </c>
    </row>
    <row r="1150" spans="1:4" ht="15" customHeight="1" x14ac:dyDescent="0.2">
      <c r="A1150" s="94" t="s">
        <v>9451</v>
      </c>
      <c r="B1150" s="95" t="s">
        <v>9452</v>
      </c>
      <c r="C1150" s="95" t="s">
        <v>12798</v>
      </c>
      <c r="D1150" s="96">
        <v>123.4</v>
      </c>
    </row>
    <row r="1151" spans="1:4" ht="15" customHeight="1" x14ac:dyDescent="0.2">
      <c r="A1151" s="87" t="s">
        <v>9453</v>
      </c>
      <c r="B1151" s="88" t="s">
        <v>9454</v>
      </c>
      <c r="C1151" s="89"/>
      <c r="D1151" s="89"/>
    </row>
    <row r="1152" spans="1:4" ht="15" customHeight="1" x14ac:dyDescent="0.2">
      <c r="A1152" s="94" t="s">
        <v>9455</v>
      </c>
      <c r="B1152" s="95" t="s">
        <v>9456</v>
      </c>
      <c r="C1152" s="95" t="s">
        <v>12798</v>
      </c>
      <c r="D1152" s="96">
        <v>127.43</v>
      </c>
    </row>
    <row r="1153" spans="1:4" ht="15" customHeight="1" x14ac:dyDescent="0.2">
      <c r="A1153" s="94" t="s">
        <v>9457</v>
      </c>
      <c r="B1153" s="95" t="s">
        <v>9458</v>
      </c>
      <c r="C1153" s="95" t="s">
        <v>12798</v>
      </c>
      <c r="D1153" s="96">
        <v>138.43</v>
      </c>
    </row>
    <row r="1154" spans="1:4" ht="15" customHeight="1" x14ac:dyDescent="0.2">
      <c r="A1154" s="87" t="s">
        <v>9459</v>
      </c>
      <c r="B1154" s="88" t="s">
        <v>9460</v>
      </c>
      <c r="C1154" s="89"/>
      <c r="D1154" s="89"/>
    </row>
    <row r="1155" spans="1:4" ht="15" customHeight="1" x14ac:dyDescent="0.2">
      <c r="A1155" s="94" t="s">
        <v>9461</v>
      </c>
      <c r="B1155" s="95" t="s">
        <v>9462</v>
      </c>
      <c r="C1155" s="95" t="s">
        <v>12798</v>
      </c>
      <c r="D1155" s="96">
        <v>50.41</v>
      </c>
    </row>
    <row r="1156" spans="1:4" ht="15" customHeight="1" x14ac:dyDescent="0.2">
      <c r="A1156" s="94" t="s">
        <v>9463</v>
      </c>
      <c r="B1156" s="95" t="s">
        <v>9464</v>
      </c>
      <c r="C1156" s="95" t="s">
        <v>12798</v>
      </c>
      <c r="D1156" s="96">
        <v>42.98</v>
      </c>
    </row>
    <row r="1157" spans="1:4" ht="15" customHeight="1" x14ac:dyDescent="0.2">
      <c r="A1157" s="94" t="s">
        <v>9465</v>
      </c>
      <c r="B1157" s="95" t="s">
        <v>9466</v>
      </c>
      <c r="C1157" s="95" t="s">
        <v>12798</v>
      </c>
      <c r="D1157" s="96">
        <v>18.82</v>
      </c>
    </row>
    <row r="1158" spans="1:4" ht="15" customHeight="1" x14ac:dyDescent="0.2">
      <c r="A1158" s="94" t="s">
        <v>9467</v>
      </c>
      <c r="B1158" s="95" t="s">
        <v>9468</v>
      </c>
      <c r="C1158" s="95" t="s">
        <v>12798</v>
      </c>
      <c r="D1158" s="96">
        <v>519.33000000000004</v>
      </c>
    </row>
    <row r="1159" spans="1:4" ht="15" customHeight="1" x14ac:dyDescent="0.2">
      <c r="A1159" s="94" t="s">
        <v>9469</v>
      </c>
      <c r="B1159" s="95" t="s">
        <v>9470</v>
      </c>
      <c r="C1159" s="95" t="s">
        <v>12798</v>
      </c>
      <c r="D1159" s="96">
        <v>540.66</v>
      </c>
    </row>
    <row r="1160" spans="1:4" ht="15" customHeight="1" x14ac:dyDescent="0.2">
      <c r="A1160" s="94" t="s">
        <v>9471</v>
      </c>
      <c r="B1160" s="95" t="s">
        <v>9472</v>
      </c>
      <c r="C1160" s="95" t="s">
        <v>12798</v>
      </c>
      <c r="D1160" s="96">
        <v>554.30999999999995</v>
      </c>
    </row>
    <row r="1161" spans="1:4" ht="15" customHeight="1" x14ac:dyDescent="0.2">
      <c r="A1161" s="87" t="s">
        <v>9473</v>
      </c>
      <c r="B1161" s="88" t="s">
        <v>9474</v>
      </c>
      <c r="C1161" s="89"/>
      <c r="D1161" s="89"/>
    </row>
    <row r="1162" spans="1:4" ht="15" customHeight="1" x14ac:dyDescent="0.2">
      <c r="A1162" s="94" t="s">
        <v>9475</v>
      </c>
      <c r="B1162" s="95" t="s">
        <v>9476</v>
      </c>
      <c r="C1162" s="95" t="s">
        <v>3</v>
      </c>
      <c r="D1162" s="96">
        <v>1.8</v>
      </c>
    </row>
    <row r="1163" spans="1:4" ht="15" customHeight="1" x14ac:dyDescent="0.2">
      <c r="A1163" s="94" t="s">
        <v>9477</v>
      </c>
      <c r="B1163" s="95" t="s">
        <v>9478</v>
      </c>
      <c r="C1163" s="95" t="s">
        <v>3</v>
      </c>
      <c r="D1163" s="96">
        <v>2.95</v>
      </c>
    </row>
    <row r="1164" spans="1:4" ht="15" customHeight="1" x14ac:dyDescent="0.2">
      <c r="A1164" s="94" t="s">
        <v>9479</v>
      </c>
      <c r="B1164" s="95" t="s">
        <v>9480</v>
      </c>
      <c r="C1164" s="95" t="s">
        <v>3</v>
      </c>
      <c r="D1164" s="96">
        <v>4.22</v>
      </c>
    </row>
    <row r="1165" spans="1:4" ht="15" customHeight="1" x14ac:dyDescent="0.2">
      <c r="A1165" s="94" t="s">
        <v>9481</v>
      </c>
      <c r="B1165" s="95" t="s">
        <v>9482</v>
      </c>
      <c r="C1165" s="95" t="s">
        <v>3</v>
      </c>
      <c r="D1165" s="96">
        <v>5.18</v>
      </c>
    </row>
    <row r="1166" spans="1:4" ht="15" customHeight="1" x14ac:dyDescent="0.2">
      <c r="A1166" s="94" t="s">
        <v>9483</v>
      </c>
      <c r="B1166" s="95" t="s">
        <v>9484</v>
      </c>
      <c r="C1166" s="95" t="s">
        <v>3</v>
      </c>
      <c r="D1166" s="96">
        <v>8.2100000000000009</v>
      </c>
    </row>
    <row r="1167" spans="1:4" ht="15" customHeight="1" x14ac:dyDescent="0.2">
      <c r="A1167" s="87" t="s">
        <v>9485</v>
      </c>
      <c r="B1167" s="88" t="s">
        <v>9486</v>
      </c>
      <c r="C1167" s="89"/>
      <c r="D1167" s="89"/>
    </row>
    <row r="1168" spans="1:4" ht="15" customHeight="1" x14ac:dyDescent="0.2">
      <c r="A1168" s="94" t="s">
        <v>9487</v>
      </c>
      <c r="B1168" s="95" t="s">
        <v>9488</v>
      </c>
      <c r="C1168" s="95" t="s">
        <v>3</v>
      </c>
      <c r="D1168" s="96">
        <v>1.77</v>
      </c>
    </row>
    <row r="1169" spans="1:4" ht="15" customHeight="1" x14ac:dyDescent="0.2">
      <c r="A1169" s="94" t="s">
        <v>9489</v>
      </c>
      <c r="B1169" s="95" t="s">
        <v>9490</v>
      </c>
      <c r="C1169" s="95" t="s">
        <v>3</v>
      </c>
      <c r="D1169" s="96">
        <v>2.65</v>
      </c>
    </row>
    <row r="1170" spans="1:4" ht="15" customHeight="1" x14ac:dyDescent="0.2">
      <c r="A1170" s="94" t="s">
        <v>9491</v>
      </c>
      <c r="B1170" s="95" t="s">
        <v>9492</v>
      </c>
      <c r="C1170" s="95" t="s">
        <v>3</v>
      </c>
      <c r="D1170" s="96">
        <v>3.63</v>
      </c>
    </row>
    <row r="1171" spans="1:4" ht="15" customHeight="1" x14ac:dyDescent="0.2">
      <c r="A1171" s="94" t="s">
        <v>9493</v>
      </c>
      <c r="B1171" s="95" t="s">
        <v>9494</v>
      </c>
      <c r="C1171" s="95" t="s">
        <v>3</v>
      </c>
      <c r="D1171" s="96">
        <v>5.12</v>
      </c>
    </row>
    <row r="1172" spans="1:4" ht="15" customHeight="1" x14ac:dyDescent="0.2">
      <c r="A1172" s="94" t="s">
        <v>9495</v>
      </c>
      <c r="B1172" s="95" t="s">
        <v>9496</v>
      </c>
      <c r="C1172" s="95" t="s">
        <v>3</v>
      </c>
      <c r="D1172" s="96">
        <v>8.76</v>
      </c>
    </row>
    <row r="1173" spans="1:4" ht="15" customHeight="1" x14ac:dyDescent="0.2">
      <c r="A1173" s="94" t="s">
        <v>9497</v>
      </c>
      <c r="B1173" s="95" t="s">
        <v>9498</v>
      </c>
      <c r="C1173" s="95" t="s">
        <v>3</v>
      </c>
      <c r="D1173" s="96">
        <v>13.01</v>
      </c>
    </row>
    <row r="1174" spans="1:4" ht="15" customHeight="1" x14ac:dyDescent="0.2">
      <c r="A1174" s="94" t="s">
        <v>9499</v>
      </c>
      <c r="B1174" s="95" t="s">
        <v>9500</v>
      </c>
      <c r="C1174" s="95" t="s">
        <v>3</v>
      </c>
      <c r="D1174" s="96">
        <v>18.059999999999999</v>
      </c>
    </row>
    <row r="1175" spans="1:4" ht="15" customHeight="1" x14ac:dyDescent="0.2">
      <c r="A1175" s="94" t="s">
        <v>9501</v>
      </c>
      <c r="B1175" s="95" t="s">
        <v>9502</v>
      </c>
      <c r="C1175" s="95" t="s">
        <v>3</v>
      </c>
      <c r="D1175" s="96">
        <v>24.5</v>
      </c>
    </row>
    <row r="1176" spans="1:4" ht="15" customHeight="1" x14ac:dyDescent="0.2">
      <c r="A1176" s="94" t="s">
        <v>9503</v>
      </c>
      <c r="B1176" s="95" t="s">
        <v>9504</v>
      </c>
      <c r="C1176" s="95" t="s">
        <v>3</v>
      </c>
      <c r="D1176" s="96">
        <v>33.950000000000003</v>
      </c>
    </row>
    <row r="1177" spans="1:4" ht="15" customHeight="1" x14ac:dyDescent="0.2">
      <c r="A1177" s="94" t="s">
        <v>9505</v>
      </c>
      <c r="B1177" s="95" t="s">
        <v>9506</v>
      </c>
      <c r="C1177" s="95" t="s">
        <v>3</v>
      </c>
      <c r="D1177" s="96">
        <v>49.76</v>
      </c>
    </row>
    <row r="1178" spans="1:4" ht="15" customHeight="1" x14ac:dyDescent="0.2">
      <c r="A1178" s="94" t="s">
        <v>9507</v>
      </c>
      <c r="B1178" s="95" t="s">
        <v>9508</v>
      </c>
      <c r="C1178" s="95" t="s">
        <v>3</v>
      </c>
      <c r="D1178" s="96">
        <v>66.23</v>
      </c>
    </row>
    <row r="1179" spans="1:4" ht="15" customHeight="1" x14ac:dyDescent="0.2">
      <c r="A1179" s="94" t="s">
        <v>9509</v>
      </c>
      <c r="B1179" s="95" t="s">
        <v>9510</v>
      </c>
      <c r="C1179" s="95" t="s">
        <v>3</v>
      </c>
      <c r="D1179" s="96">
        <v>84.92</v>
      </c>
    </row>
    <row r="1180" spans="1:4" ht="15" customHeight="1" x14ac:dyDescent="0.2">
      <c r="A1180" s="94" t="s">
        <v>9511</v>
      </c>
      <c r="B1180" s="95" t="s">
        <v>9512</v>
      </c>
      <c r="C1180" s="95" t="s">
        <v>3</v>
      </c>
      <c r="D1180" s="96">
        <v>2.08</v>
      </c>
    </row>
    <row r="1181" spans="1:4" ht="15" customHeight="1" x14ac:dyDescent="0.2">
      <c r="A1181" s="94" t="s">
        <v>9513</v>
      </c>
      <c r="B1181" s="95" t="s">
        <v>9514</v>
      </c>
      <c r="C1181" s="95" t="s">
        <v>3</v>
      </c>
      <c r="D1181" s="96">
        <v>2.88</v>
      </c>
    </row>
    <row r="1182" spans="1:4" ht="15" customHeight="1" x14ac:dyDescent="0.2">
      <c r="A1182" s="94" t="s">
        <v>9515</v>
      </c>
      <c r="B1182" s="95" t="s">
        <v>9516</v>
      </c>
      <c r="C1182" s="95" t="s">
        <v>3</v>
      </c>
      <c r="D1182" s="96">
        <v>4.08</v>
      </c>
    </row>
    <row r="1183" spans="1:4" ht="15" customHeight="1" x14ac:dyDescent="0.2">
      <c r="A1183" s="94" t="s">
        <v>9517</v>
      </c>
      <c r="B1183" s="95" t="s">
        <v>9518</v>
      </c>
      <c r="C1183" s="95" t="s">
        <v>3</v>
      </c>
      <c r="D1183" s="96">
        <v>5.71</v>
      </c>
    </row>
    <row r="1184" spans="1:4" ht="15" customHeight="1" x14ac:dyDescent="0.2">
      <c r="A1184" s="94" t="s">
        <v>9519</v>
      </c>
      <c r="B1184" s="95" t="s">
        <v>9520</v>
      </c>
      <c r="C1184" s="95" t="s">
        <v>3</v>
      </c>
      <c r="D1184" s="96">
        <v>9.08</v>
      </c>
    </row>
    <row r="1185" spans="1:4" ht="15" customHeight="1" x14ac:dyDescent="0.2">
      <c r="A1185" s="94" t="s">
        <v>9521</v>
      </c>
      <c r="B1185" s="95" t="s">
        <v>9522</v>
      </c>
      <c r="C1185" s="95" t="s">
        <v>3</v>
      </c>
      <c r="D1185" s="96">
        <v>13.58</v>
      </c>
    </row>
    <row r="1186" spans="1:4" ht="15" customHeight="1" x14ac:dyDescent="0.2">
      <c r="A1186" s="94" t="s">
        <v>9523</v>
      </c>
      <c r="B1186" s="95" t="s">
        <v>9524</v>
      </c>
      <c r="C1186" s="95" t="s">
        <v>3</v>
      </c>
      <c r="D1186" s="96">
        <v>19.61</v>
      </c>
    </row>
    <row r="1187" spans="1:4" ht="15" customHeight="1" x14ac:dyDescent="0.2">
      <c r="A1187" s="94" t="s">
        <v>9525</v>
      </c>
      <c r="B1187" s="95" t="s">
        <v>9526</v>
      </c>
      <c r="C1187" s="95" t="s">
        <v>3</v>
      </c>
      <c r="D1187" s="96">
        <v>25.56</v>
      </c>
    </row>
    <row r="1188" spans="1:4" ht="15" customHeight="1" x14ac:dyDescent="0.2">
      <c r="A1188" s="94" t="s">
        <v>9527</v>
      </c>
      <c r="B1188" s="95" t="s">
        <v>9528</v>
      </c>
      <c r="C1188" s="95" t="s">
        <v>3</v>
      </c>
      <c r="D1188" s="96">
        <v>35.69</v>
      </c>
    </row>
    <row r="1189" spans="1:4" ht="15" customHeight="1" x14ac:dyDescent="0.2">
      <c r="A1189" s="94" t="s">
        <v>9529</v>
      </c>
      <c r="B1189" s="95" t="s">
        <v>9530</v>
      </c>
      <c r="C1189" s="95" t="s">
        <v>3</v>
      </c>
      <c r="D1189" s="96">
        <v>49.15</v>
      </c>
    </row>
    <row r="1190" spans="1:4" ht="15" customHeight="1" x14ac:dyDescent="0.2">
      <c r="A1190" s="94" t="s">
        <v>9531</v>
      </c>
      <c r="B1190" s="95" t="s">
        <v>9532</v>
      </c>
      <c r="C1190" s="95" t="s">
        <v>3</v>
      </c>
      <c r="D1190" s="96">
        <v>69.53</v>
      </c>
    </row>
    <row r="1191" spans="1:4" ht="15" customHeight="1" x14ac:dyDescent="0.2">
      <c r="A1191" s="94" t="s">
        <v>9533</v>
      </c>
      <c r="B1191" s="95" t="s">
        <v>9534</v>
      </c>
      <c r="C1191" s="95" t="s">
        <v>3</v>
      </c>
      <c r="D1191" s="96">
        <v>91.47</v>
      </c>
    </row>
    <row r="1192" spans="1:4" ht="15" customHeight="1" x14ac:dyDescent="0.2">
      <c r="A1192" s="94" t="s">
        <v>9535</v>
      </c>
      <c r="B1192" s="95" t="s">
        <v>9536</v>
      </c>
      <c r="C1192" s="95" t="s">
        <v>3</v>
      </c>
      <c r="D1192" s="96">
        <v>100.97</v>
      </c>
    </row>
    <row r="1193" spans="1:4" ht="15" customHeight="1" x14ac:dyDescent="0.2">
      <c r="A1193" s="94" t="s">
        <v>9537</v>
      </c>
      <c r="B1193" s="95" t="s">
        <v>9538</v>
      </c>
      <c r="C1193" s="95" t="s">
        <v>3</v>
      </c>
      <c r="D1193" s="96">
        <v>118.15</v>
      </c>
    </row>
    <row r="1194" spans="1:4" ht="15" customHeight="1" x14ac:dyDescent="0.2">
      <c r="A1194" s="94" t="s">
        <v>9539</v>
      </c>
      <c r="B1194" s="95" t="s">
        <v>9540</v>
      </c>
      <c r="C1194" s="95" t="s">
        <v>3</v>
      </c>
      <c r="D1194" s="96">
        <v>149.13</v>
      </c>
    </row>
    <row r="1195" spans="1:4" ht="15" customHeight="1" x14ac:dyDescent="0.2">
      <c r="A1195" s="87" t="s">
        <v>9541</v>
      </c>
      <c r="B1195" s="88" t="s">
        <v>9542</v>
      </c>
      <c r="C1195" s="89"/>
      <c r="D1195" s="89"/>
    </row>
    <row r="1196" spans="1:4" ht="15" customHeight="1" x14ac:dyDescent="0.2">
      <c r="A1196" s="94" t="s">
        <v>9543</v>
      </c>
      <c r="B1196" s="95" t="s">
        <v>9544</v>
      </c>
      <c r="C1196" s="95" t="s">
        <v>12798</v>
      </c>
      <c r="D1196" s="96">
        <v>13.58</v>
      </c>
    </row>
    <row r="1197" spans="1:4" ht="15" customHeight="1" x14ac:dyDescent="0.2">
      <c r="A1197" s="94" t="s">
        <v>9545</v>
      </c>
      <c r="B1197" s="95" t="s">
        <v>9546</v>
      </c>
      <c r="C1197" s="95" t="s">
        <v>12798</v>
      </c>
      <c r="D1197" s="96">
        <v>10.57</v>
      </c>
    </row>
    <row r="1198" spans="1:4" ht="15" customHeight="1" x14ac:dyDescent="0.2">
      <c r="A1198" s="94" t="s">
        <v>9547</v>
      </c>
      <c r="B1198" s="95" t="s">
        <v>9548</v>
      </c>
      <c r="C1198" s="95" t="s">
        <v>12798</v>
      </c>
      <c r="D1198" s="96">
        <v>9.49</v>
      </c>
    </row>
    <row r="1199" spans="1:4" ht="15" customHeight="1" x14ac:dyDescent="0.2">
      <c r="A1199" s="94" t="s">
        <v>9549</v>
      </c>
      <c r="B1199" s="95" t="s">
        <v>9550</v>
      </c>
      <c r="C1199" s="95" t="s">
        <v>12798</v>
      </c>
      <c r="D1199" s="96">
        <v>13.97</v>
      </c>
    </row>
    <row r="1200" spans="1:4" ht="15" customHeight="1" x14ac:dyDescent="0.2">
      <c r="A1200" s="94" t="s">
        <v>9551</v>
      </c>
      <c r="B1200" s="95" t="s">
        <v>9552</v>
      </c>
      <c r="C1200" s="95" t="s">
        <v>12798</v>
      </c>
      <c r="D1200" s="96">
        <v>16.86</v>
      </c>
    </row>
    <row r="1201" spans="1:4" ht="15" customHeight="1" x14ac:dyDescent="0.2">
      <c r="A1201" s="94" t="s">
        <v>9553</v>
      </c>
      <c r="B1201" s="95" t="s">
        <v>9554</v>
      </c>
      <c r="C1201" s="95" t="s">
        <v>12798</v>
      </c>
      <c r="D1201" s="96">
        <v>24.08</v>
      </c>
    </row>
    <row r="1202" spans="1:4" ht="15" customHeight="1" x14ac:dyDescent="0.2">
      <c r="A1202" s="94" t="s">
        <v>9555</v>
      </c>
      <c r="B1202" s="95" t="s">
        <v>9556</v>
      </c>
      <c r="C1202" s="95" t="s">
        <v>12798</v>
      </c>
      <c r="D1202" s="96">
        <v>29.16</v>
      </c>
    </row>
    <row r="1203" spans="1:4" ht="15" customHeight="1" x14ac:dyDescent="0.2">
      <c r="A1203" s="94" t="s">
        <v>9557</v>
      </c>
      <c r="B1203" s="95" t="s">
        <v>9558</v>
      </c>
      <c r="C1203" s="95" t="s">
        <v>12798</v>
      </c>
      <c r="D1203" s="96">
        <v>31.4</v>
      </c>
    </row>
    <row r="1204" spans="1:4" ht="15" customHeight="1" x14ac:dyDescent="0.2">
      <c r="A1204" s="94" t="s">
        <v>9559</v>
      </c>
      <c r="B1204" s="95" t="s">
        <v>9560</v>
      </c>
      <c r="C1204" s="95" t="s">
        <v>12798</v>
      </c>
      <c r="D1204" s="96">
        <v>31.25</v>
      </c>
    </row>
    <row r="1205" spans="1:4" ht="15" customHeight="1" x14ac:dyDescent="0.2">
      <c r="A1205" s="94" t="s">
        <v>9561</v>
      </c>
      <c r="B1205" s="95" t="s">
        <v>9562</v>
      </c>
      <c r="C1205" s="95" t="s">
        <v>12798</v>
      </c>
      <c r="D1205" s="96">
        <v>41.72</v>
      </c>
    </row>
    <row r="1206" spans="1:4" ht="15" customHeight="1" x14ac:dyDescent="0.2">
      <c r="A1206" s="94" t="s">
        <v>9563</v>
      </c>
      <c r="B1206" s="95" t="s">
        <v>9564</v>
      </c>
      <c r="C1206" s="95" t="s">
        <v>12798</v>
      </c>
      <c r="D1206" s="96">
        <v>27.05</v>
      </c>
    </row>
    <row r="1207" spans="1:4" ht="15" customHeight="1" x14ac:dyDescent="0.2">
      <c r="A1207" s="94" t="s">
        <v>9565</v>
      </c>
      <c r="B1207" s="95" t="s">
        <v>29925</v>
      </c>
      <c r="C1207" s="95" t="s">
        <v>12798</v>
      </c>
      <c r="D1207" s="96">
        <v>10.18</v>
      </c>
    </row>
    <row r="1208" spans="1:4" ht="15" customHeight="1" x14ac:dyDescent="0.2">
      <c r="A1208" s="94" t="s">
        <v>9566</v>
      </c>
      <c r="B1208" s="95" t="s">
        <v>29926</v>
      </c>
      <c r="C1208" s="95" t="s">
        <v>12798</v>
      </c>
      <c r="D1208" s="96">
        <v>8.7100000000000009</v>
      </c>
    </row>
    <row r="1209" spans="1:4" ht="15" customHeight="1" x14ac:dyDescent="0.2">
      <c r="A1209" s="94" t="s">
        <v>9567</v>
      </c>
      <c r="B1209" s="95" t="s">
        <v>9568</v>
      </c>
      <c r="C1209" s="95" t="s">
        <v>12798</v>
      </c>
      <c r="D1209" s="96">
        <v>5.72</v>
      </c>
    </row>
    <row r="1210" spans="1:4" ht="15" customHeight="1" x14ac:dyDescent="0.2">
      <c r="A1210" s="94" t="s">
        <v>9569</v>
      </c>
      <c r="B1210" s="95" t="s">
        <v>9570</v>
      </c>
      <c r="C1210" s="95" t="s">
        <v>12798</v>
      </c>
      <c r="D1210" s="96">
        <v>9.17</v>
      </c>
    </row>
    <row r="1211" spans="1:4" ht="15" customHeight="1" x14ac:dyDescent="0.2">
      <c r="A1211" s="87" t="s">
        <v>9571</v>
      </c>
      <c r="B1211" s="88" t="s">
        <v>9572</v>
      </c>
      <c r="C1211" s="89"/>
      <c r="D1211" s="89"/>
    </row>
    <row r="1212" spans="1:4" ht="15" customHeight="1" x14ac:dyDescent="0.2">
      <c r="A1212" s="94" t="s">
        <v>9573</v>
      </c>
      <c r="B1212" s="95" t="s">
        <v>9574</v>
      </c>
      <c r="C1212" s="95" t="s">
        <v>12798</v>
      </c>
      <c r="D1212" s="96">
        <v>14.75</v>
      </c>
    </row>
    <row r="1213" spans="1:4" ht="15" customHeight="1" x14ac:dyDescent="0.2">
      <c r="A1213" s="94" t="s">
        <v>9575</v>
      </c>
      <c r="B1213" s="95" t="s">
        <v>9576</v>
      </c>
      <c r="C1213" s="95" t="s">
        <v>12798</v>
      </c>
      <c r="D1213" s="96">
        <v>19.649999999999999</v>
      </c>
    </row>
    <row r="1214" spans="1:4" ht="15" customHeight="1" x14ac:dyDescent="0.2">
      <c r="A1214" s="94" t="s">
        <v>9577</v>
      </c>
      <c r="B1214" s="95" t="s">
        <v>9578</v>
      </c>
      <c r="C1214" s="95" t="s">
        <v>12798</v>
      </c>
      <c r="D1214" s="96">
        <v>34.270000000000003</v>
      </c>
    </row>
    <row r="1215" spans="1:4" ht="15" customHeight="1" x14ac:dyDescent="0.2">
      <c r="A1215" s="94" t="s">
        <v>9579</v>
      </c>
      <c r="B1215" s="95" t="s">
        <v>9580</v>
      </c>
      <c r="C1215" s="95" t="s">
        <v>12798</v>
      </c>
      <c r="D1215" s="96">
        <v>34.54</v>
      </c>
    </row>
    <row r="1216" spans="1:4" ht="15" customHeight="1" x14ac:dyDescent="0.2">
      <c r="A1216" s="94" t="s">
        <v>9581</v>
      </c>
      <c r="B1216" s="95" t="s">
        <v>9582</v>
      </c>
      <c r="C1216" s="95" t="s">
        <v>12798</v>
      </c>
      <c r="D1216" s="96">
        <v>15.72</v>
      </c>
    </row>
    <row r="1217" spans="1:4" ht="15" customHeight="1" x14ac:dyDescent="0.2">
      <c r="A1217" s="94" t="s">
        <v>9583</v>
      </c>
      <c r="B1217" s="95" t="s">
        <v>9584</v>
      </c>
      <c r="C1217" s="95" t="s">
        <v>12798</v>
      </c>
      <c r="D1217" s="96">
        <v>27.34</v>
      </c>
    </row>
    <row r="1218" spans="1:4" ht="15" customHeight="1" x14ac:dyDescent="0.2">
      <c r="A1218" s="94" t="s">
        <v>9585</v>
      </c>
      <c r="B1218" s="95" t="s">
        <v>9586</v>
      </c>
      <c r="C1218" s="95" t="s">
        <v>12798</v>
      </c>
      <c r="D1218" s="96">
        <v>26.95</v>
      </c>
    </row>
    <row r="1219" spans="1:4" ht="15" customHeight="1" x14ac:dyDescent="0.2">
      <c r="A1219" s="94" t="s">
        <v>9587</v>
      </c>
      <c r="B1219" s="95" t="s">
        <v>9588</v>
      </c>
      <c r="C1219" s="95" t="s">
        <v>12798</v>
      </c>
      <c r="D1219" s="96">
        <v>11.5</v>
      </c>
    </row>
    <row r="1220" spans="1:4" ht="15" customHeight="1" x14ac:dyDescent="0.2">
      <c r="A1220" s="94" t="s">
        <v>9589</v>
      </c>
      <c r="B1220" s="95" t="s">
        <v>9590</v>
      </c>
      <c r="C1220" s="95" t="s">
        <v>12798</v>
      </c>
      <c r="D1220" s="96">
        <v>14.86</v>
      </c>
    </row>
    <row r="1221" spans="1:4" ht="15" customHeight="1" x14ac:dyDescent="0.2">
      <c r="A1221" s="94" t="s">
        <v>9591</v>
      </c>
      <c r="B1221" s="95" t="s">
        <v>9592</v>
      </c>
      <c r="C1221" s="95" t="s">
        <v>12798</v>
      </c>
      <c r="D1221" s="96">
        <v>5.33</v>
      </c>
    </row>
    <row r="1222" spans="1:4" ht="15" customHeight="1" x14ac:dyDescent="0.2">
      <c r="A1222" s="94" t="s">
        <v>9593</v>
      </c>
      <c r="B1222" s="95" t="s">
        <v>9594</v>
      </c>
      <c r="C1222" s="95" t="s">
        <v>12798</v>
      </c>
      <c r="D1222" s="96">
        <v>5.01</v>
      </c>
    </row>
    <row r="1223" spans="1:4" ht="15" customHeight="1" x14ac:dyDescent="0.2">
      <c r="A1223" s="94" t="s">
        <v>9595</v>
      </c>
      <c r="B1223" s="95" t="s">
        <v>9596</v>
      </c>
      <c r="C1223" s="95" t="s">
        <v>12798</v>
      </c>
      <c r="D1223" s="96">
        <v>6.86</v>
      </c>
    </row>
    <row r="1224" spans="1:4" ht="15" customHeight="1" x14ac:dyDescent="0.2">
      <c r="A1224" s="94" t="s">
        <v>9597</v>
      </c>
      <c r="B1224" s="95" t="s">
        <v>9598</v>
      </c>
      <c r="C1224" s="95" t="s">
        <v>12798</v>
      </c>
      <c r="D1224" s="96">
        <v>5.72</v>
      </c>
    </row>
    <row r="1225" spans="1:4" ht="15" customHeight="1" x14ac:dyDescent="0.2">
      <c r="A1225" s="94" t="s">
        <v>9599</v>
      </c>
      <c r="B1225" s="95" t="s">
        <v>9600</v>
      </c>
      <c r="C1225" s="95" t="s">
        <v>12798</v>
      </c>
      <c r="D1225" s="96">
        <v>9.17</v>
      </c>
    </row>
    <row r="1226" spans="1:4" ht="15" customHeight="1" x14ac:dyDescent="0.2">
      <c r="A1226" s="87" t="s">
        <v>9601</v>
      </c>
      <c r="B1226" s="88" t="s">
        <v>9602</v>
      </c>
      <c r="C1226" s="89"/>
      <c r="D1226" s="89"/>
    </row>
    <row r="1227" spans="1:4" ht="15" customHeight="1" x14ac:dyDescent="0.2">
      <c r="A1227" s="94" t="s">
        <v>9603</v>
      </c>
      <c r="B1227" s="95" t="s">
        <v>9604</v>
      </c>
      <c r="C1227" s="95" t="s">
        <v>12798</v>
      </c>
      <c r="D1227" s="96">
        <v>70.900000000000006</v>
      </c>
    </row>
    <row r="1228" spans="1:4" ht="15" customHeight="1" x14ac:dyDescent="0.2">
      <c r="A1228" s="94" t="s">
        <v>9605</v>
      </c>
      <c r="B1228" s="95" t="s">
        <v>9606</v>
      </c>
      <c r="C1228" s="95" t="s">
        <v>12798</v>
      </c>
      <c r="D1228" s="96">
        <v>94.39</v>
      </c>
    </row>
    <row r="1229" spans="1:4" ht="15" customHeight="1" x14ac:dyDescent="0.2">
      <c r="A1229" s="94" t="s">
        <v>9607</v>
      </c>
      <c r="B1229" s="95" t="s">
        <v>9608</v>
      </c>
      <c r="C1229" s="95" t="s">
        <v>12798</v>
      </c>
      <c r="D1229" s="96">
        <v>107.8</v>
      </c>
    </row>
    <row r="1230" spans="1:4" ht="15" customHeight="1" x14ac:dyDescent="0.2">
      <c r="A1230" s="94" t="s">
        <v>9609</v>
      </c>
      <c r="B1230" s="95" t="s">
        <v>9610</v>
      </c>
      <c r="C1230" s="95" t="s">
        <v>12798</v>
      </c>
      <c r="D1230" s="96">
        <v>162.13</v>
      </c>
    </row>
    <row r="1231" spans="1:4" ht="15" customHeight="1" x14ac:dyDescent="0.2">
      <c r="A1231" s="94" t="s">
        <v>9611</v>
      </c>
      <c r="B1231" s="95" t="s">
        <v>9612</v>
      </c>
      <c r="C1231" s="95" t="s">
        <v>12798</v>
      </c>
      <c r="D1231" s="96">
        <v>172.79</v>
      </c>
    </row>
    <row r="1232" spans="1:4" ht="15" customHeight="1" x14ac:dyDescent="0.2">
      <c r="A1232" s="94" t="s">
        <v>9613</v>
      </c>
      <c r="B1232" s="95" t="s">
        <v>9614</v>
      </c>
      <c r="C1232" s="95" t="s">
        <v>4049</v>
      </c>
      <c r="D1232" s="96">
        <v>173.72</v>
      </c>
    </row>
    <row r="1233" spans="1:4" ht="15" customHeight="1" x14ac:dyDescent="0.2">
      <c r="A1233" s="94" t="s">
        <v>9615</v>
      </c>
      <c r="B1233" s="95" t="s">
        <v>9616</v>
      </c>
      <c r="C1233" s="95" t="s">
        <v>4049</v>
      </c>
      <c r="D1233" s="96">
        <v>181.63</v>
      </c>
    </row>
    <row r="1234" spans="1:4" ht="15" customHeight="1" x14ac:dyDescent="0.2">
      <c r="A1234" s="94" t="s">
        <v>9617</v>
      </c>
      <c r="B1234" s="95" t="s">
        <v>9618</v>
      </c>
      <c r="C1234" s="95" t="s">
        <v>4049</v>
      </c>
      <c r="D1234" s="96">
        <v>248.58</v>
      </c>
    </row>
    <row r="1235" spans="1:4" ht="15" customHeight="1" x14ac:dyDescent="0.2">
      <c r="A1235" s="94" t="s">
        <v>9619</v>
      </c>
      <c r="B1235" s="95" t="s">
        <v>9620</v>
      </c>
      <c r="C1235" s="95" t="s">
        <v>12798</v>
      </c>
      <c r="D1235" s="96">
        <v>263.43</v>
      </c>
    </row>
    <row r="1236" spans="1:4" ht="15" customHeight="1" x14ac:dyDescent="0.2">
      <c r="A1236" s="94" t="s">
        <v>9621</v>
      </c>
      <c r="B1236" s="95" t="s">
        <v>9622</v>
      </c>
      <c r="C1236" s="95" t="s">
        <v>12798</v>
      </c>
      <c r="D1236" s="96">
        <v>91.49</v>
      </c>
    </row>
    <row r="1237" spans="1:4" ht="15" customHeight="1" x14ac:dyDescent="0.2">
      <c r="A1237" s="94" t="s">
        <v>9623</v>
      </c>
      <c r="B1237" s="95" t="s">
        <v>9624</v>
      </c>
      <c r="C1237" s="95" t="s">
        <v>12798</v>
      </c>
      <c r="D1237" s="96">
        <v>114.25</v>
      </c>
    </row>
    <row r="1238" spans="1:4" ht="15" customHeight="1" x14ac:dyDescent="0.2">
      <c r="A1238" s="94" t="s">
        <v>9625</v>
      </c>
      <c r="B1238" s="95" t="s">
        <v>9626</v>
      </c>
      <c r="C1238" s="95" t="s">
        <v>12798</v>
      </c>
      <c r="D1238" s="96">
        <v>129.47</v>
      </c>
    </row>
    <row r="1239" spans="1:4" ht="15" customHeight="1" x14ac:dyDescent="0.2">
      <c r="A1239" s="87" t="s">
        <v>9627</v>
      </c>
      <c r="B1239" s="88" t="s">
        <v>9628</v>
      </c>
      <c r="C1239" s="89"/>
      <c r="D1239" s="89"/>
    </row>
    <row r="1240" spans="1:4" ht="15" customHeight="1" x14ac:dyDescent="0.2">
      <c r="A1240" s="94" t="s">
        <v>9629</v>
      </c>
      <c r="B1240" s="95" t="s">
        <v>9630</v>
      </c>
      <c r="C1240" s="95" t="s">
        <v>12798</v>
      </c>
      <c r="D1240" s="96">
        <v>70.900000000000006</v>
      </c>
    </row>
    <row r="1241" spans="1:4" ht="15" customHeight="1" x14ac:dyDescent="0.2">
      <c r="A1241" s="94" t="s">
        <v>9631</v>
      </c>
      <c r="B1241" s="95" t="s">
        <v>9632</v>
      </c>
      <c r="C1241" s="95" t="s">
        <v>12798</v>
      </c>
      <c r="D1241" s="96">
        <v>71.36</v>
      </c>
    </row>
    <row r="1242" spans="1:4" ht="15" customHeight="1" x14ac:dyDescent="0.2">
      <c r="A1242" s="94" t="s">
        <v>9633</v>
      </c>
      <c r="B1242" s="95" t="s">
        <v>9634</v>
      </c>
      <c r="C1242" s="95" t="s">
        <v>12798</v>
      </c>
      <c r="D1242" s="96">
        <v>117.59</v>
      </c>
    </row>
    <row r="1243" spans="1:4" ht="15" customHeight="1" x14ac:dyDescent="0.2">
      <c r="A1243" s="94" t="s">
        <v>9635</v>
      </c>
      <c r="B1243" s="95" t="s">
        <v>9636</v>
      </c>
      <c r="C1243" s="95" t="s">
        <v>12798</v>
      </c>
      <c r="D1243" s="96">
        <v>83.39</v>
      </c>
    </row>
    <row r="1244" spans="1:4" ht="15" customHeight="1" x14ac:dyDescent="0.2">
      <c r="A1244" s="94" t="s">
        <v>9637</v>
      </c>
      <c r="B1244" s="95" t="s">
        <v>9638</v>
      </c>
      <c r="C1244" s="95" t="s">
        <v>12798</v>
      </c>
      <c r="D1244" s="96">
        <v>77.39</v>
      </c>
    </row>
    <row r="1245" spans="1:4" ht="15" customHeight="1" x14ac:dyDescent="0.2">
      <c r="A1245" s="94" t="s">
        <v>9639</v>
      </c>
      <c r="B1245" s="95" t="s">
        <v>9640</v>
      </c>
      <c r="C1245" s="95" t="s">
        <v>12798</v>
      </c>
      <c r="D1245" s="96">
        <v>69.39</v>
      </c>
    </row>
    <row r="1246" spans="1:4" ht="15" customHeight="1" x14ac:dyDescent="0.2">
      <c r="A1246" s="94" t="s">
        <v>9641</v>
      </c>
      <c r="B1246" s="95" t="s">
        <v>9642</v>
      </c>
      <c r="C1246" s="95" t="s">
        <v>12798</v>
      </c>
      <c r="D1246" s="96">
        <v>69.39</v>
      </c>
    </row>
    <row r="1247" spans="1:4" ht="15" customHeight="1" x14ac:dyDescent="0.2">
      <c r="A1247" s="94" t="s">
        <v>9643</v>
      </c>
      <c r="B1247" s="95" t="s">
        <v>9614</v>
      </c>
      <c r="C1247" s="95" t="s">
        <v>12798</v>
      </c>
      <c r="D1247" s="96">
        <v>162.72</v>
      </c>
    </row>
    <row r="1248" spans="1:4" ht="15" customHeight="1" x14ac:dyDescent="0.2">
      <c r="A1248" s="94" t="s">
        <v>9644</v>
      </c>
      <c r="B1248" s="95" t="s">
        <v>9616</v>
      </c>
      <c r="C1248" s="95" t="s">
        <v>12798</v>
      </c>
      <c r="D1248" s="96">
        <v>151.22</v>
      </c>
    </row>
    <row r="1249" spans="1:4" ht="15" customHeight="1" x14ac:dyDescent="0.2">
      <c r="A1249" s="94" t="s">
        <v>9645</v>
      </c>
      <c r="B1249" s="95" t="s">
        <v>9618</v>
      </c>
      <c r="C1249" s="95" t="s">
        <v>12798</v>
      </c>
      <c r="D1249" s="96">
        <v>145.18</v>
      </c>
    </row>
    <row r="1250" spans="1:4" ht="15" customHeight="1" x14ac:dyDescent="0.2">
      <c r="A1250" s="87" t="s">
        <v>9646</v>
      </c>
      <c r="B1250" s="88" t="s">
        <v>9647</v>
      </c>
      <c r="C1250" s="89"/>
      <c r="D1250" s="89"/>
    </row>
    <row r="1251" spans="1:4" ht="15" customHeight="1" x14ac:dyDescent="0.2">
      <c r="A1251" s="94" t="s">
        <v>9648</v>
      </c>
      <c r="B1251" s="95" t="s">
        <v>9649</v>
      </c>
      <c r="C1251" s="95" t="s">
        <v>12798</v>
      </c>
      <c r="D1251" s="96">
        <v>52.16</v>
      </c>
    </row>
    <row r="1252" spans="1:4" ht="15" customHeight="1" x14ac:dyDescent="0.2">
      <c r="A1252" s="87" t="s">
        <v>9650</v>
      </c>
      <c r="B1252" s="88" t="s">
        <v>9651</v>
      </c>
      <c r="C1252" s="89"/>
      <c r="D1252" s="89"/>
    </row>
    <row r="1253" spans="1:4" ht="15" customHeight="1" x14ac:dyDescent="0.2">
      <c r="A1253" s="94" t="s">
        <v>9652</v>
      </c>
      <c r="B1253" s="95" t="s">
        <v>9653</v>
      </c>
      <c r="C1253" s="95" t="s">
        <v>12798</v>
      </c>
      <c r="D1253" s="96">
        <v>220.34</v>
      </c>
    </row>
    <row r="1254" spans="1:4" ht="15" customHeight="1" x14ac:dyDescent="0.2">
      <c r="A1254" s="94" t="s">
        <v>9654</v>
      </c>
      <c r="B1254" s="95" t="s">
        <v>9655</v>
      </c>
      <c r="C1254" s="95" t="s">
        <v>12798</v>
      </c>
      <c r="D1254" s="96">
        <v>39.700000000000003</v>
      </c>
    </row>
    <row r="1255" spans="1:4" ht="15" customHeight="1" x14ac:dyDescent="0.2">
      <c r="A1255" s="94" t="s">
        <v>9656</v>
      </c>
      <c r="B1255" s="95" t="s">
        <v>9657</v>
      </c>
      <c r="C1255" s="95" t="s">
        <v>12798</v>
      </c>
      <c r="D1255" s="96">
        <v>51.76</v>
      </c>
    </row>
    <row r="1256" spans="1:4" ht="15" customHeight="1" x14ac:dyDescent="0.2">
      <c r="A1256" s="87" t="s">
        <v>9658</v>
      </c>
      <c r="B1256" s="88" t="s">
        <v>9659</v>
      </c>
      <c r="C1256" s="89"/>
      <c r="D1256" s="89"/>
    </row>
    <row r="1257" spans="1:4" ht="15" customHeight="1" x14ac:dyDescent="0.2">
      <c r="A1257" s="94" t="s">
        <v>9660</v>
      </c>
      <c r="B1257" s="95" t="s">
        <v>9661</v>
      </c>
      <c r="C1257" s="95" t="s">
        <v>12798</v>
      </c>
      <c r="D1257" s="96">
        <v>99.17</v>
      </c>
    </row>
    <row r="1258" spans="1:4" ht="15" customHeight="1" x14ac:dyDescent="0.2">
      <c r="A1258" s="94" t="s">
        <v>9662</v>
      </c>
      <c r="B1258" s="95" t="s">
        <v>9663</v>
      </c>
      <c r="C1258" s="95" t="s">
        <v>12798</v>
      </c>
      <c r="D1258" s="96">
        <v>163.5</v>
      </c>
    </row>
    <row r="1259" spans="1:4" ht="15" customHeight="1" x14ac:dyDescent="0.2">
      <c r="A1259" s="87" t="s">
        <v>9664</v>
      </c>
      <c r="B1259" s="88" t="s">
        <v>9665</v>
      </c>
      <c r="C1259" s="89"/>
      <c r="D1259" s="89"/>
    </row>
    <row r="1260" spans="1:4" ht="15" customHeight="1" x14ac:dyDescent="0.2">
      <c r="A1260" s="94" t="s">
        <v>9666</v>
      </c>
      <c r="B1260" s="95" t="s">
        <v>9667</v>
      </c>
      <c r="C1260" s="95" t="s">
        <v>12798</v>
      </c>
      <c r="D1260" s="96">
        <v>14.85</v>
      </c>
    </row>
    <row r="1261" spans="1:4" ht="15" customHeight="1" x14ac:dyDescent="0.2">
      <c r="A1261" s="94" t="s">
        <v>9668</v>
      </c>
      <c r="B1261" s="95" t="s">
        <v>9669</v>
      </c>
      <c r="C1261" s="95" t="s">
        <v>12798</v>
      </c>
      <c r="D1261" s="96">
        <v>20.420000000000002</v>
      </c>
    </row>
    <row r="1262" spans="1:4" ht="15" customHeight="1" x14ac:dyDescent="0.2">
      <c r="A1262" s="94" t="s">
        <v>9670</v>
      </c>
      <c r="B1262" s="95" t="s">
        <v>9671</v>
      </c>
      <c r="C1262" s="95" t="s">
        <v>12798</v>
      </c>
      <c r="D1262" s="96">
        <v>226.25</v>
      </c>
    </row>
    <row r="1263" spans="1:4" ht="15" customHeight="1" x14ac:dyDescent="0.2">
      <c r="A1263" s="94" t="s">
        <v>9672</v>
      </c>
      <c r="B1263" s="95" t="s">
        <v>9673</v>
      </c>
      <c r="C1263" s="95" t="s">
        <v>12798</v>
      </c>
      <c r="D1263" s="96">
        <v>220.1</v>
      </c>
    </row>
    <row r="1264" spans="1:4" ht="15" customHeight="1" x14ac:dyDescent="0.2">
      <c r="A1264" s="94" t="s">
        <v>9674</v>
      </c>
      <c r="B1264" s="95" t="s">
        <v>9675</v>
      </c>
      <c r="C1264" s="95" t="s">
        <v>12798</v>
      </c>
      <c r="D1264" s="96">
        <v>339.3</v>
      </c>
    </row>
    <row r="1265" spans="1:4" ht="15" customHeight="1" x14ac:dyDescent="0.2">
      <c r="A1265" s="94" t="s">
        <v>9676</v>
      </c>
      <c r="B1265" s="95" t="s">
        <v>9677</v>
      </c>
      <c r="C1265" s="95" t="s">
        <v>12798</v>
      </c>
      <c r="D1265" s="96">
        <v>7.91</v>
      </c>
    </row>
    <row r="1266" spans="1:4" ht="15" customHeight="1" x14ac:dyDescent="0.2">
      <c r="A1266" s="87" t="s">
        <v>9678</v>
      </c>
      <c r="B1266" s="88" t="s">
        <v>9679</v>
      </c>
      <c r="C1266" s="89"/>
      <c r="D1266" s="89"/>
    </row>
    <row r="1267" spans="1:4" ht="15" customHeight="1" x14ac:dyDescent="0.2">
      <c r="A1267" s="94" t="s">
        <v>9680</v>
      </c>
      <c r="B1267" s="95" t="s">
        <v>9681</v>
      </c>
      <c r="C1267" s="95" t="s">
        <v>12798</v>
      </c>
      <c r="D1267" s="96">
        <v>934.5</v>
      </c>
    </row>
    <row r="1268" spans="1:4" ht="15" customHeight="1" x14ac:dyDescent="0.2">
      <c r="A1268" s="94" t="s">
        <v>9682</v>
      </c>
      <c r="B1268" s="95" t="s">
        <v>9683</v>
      </c>
      <c r="C1268" s="95" t="s">
        <v>12798</v>
      </c>
      <c r="D1268" s="96">
        <v>1459.5</v>
      </c>
    </row>
    <row r="1269" spans="1:4" ht="15" customHeight="1" x14ac:dyDescent="0.2">
      <c r="A1269" s="94" t="s">
        <v>9684</v>
      </c>
      <c r="B1269" s="95" t="s">
        <v>9685</v>
      </c>
      <c r="C1269" s="95" t="s">
        <v>12798</v>
      </c>
      <c r="D1269" s="96">
        <v>2257.5</v>
      </c>
    </row>
    <row r="1270" spans="1:4" ht="15" customHeight="1" x14ac:dyDescent="0.2">
      <c r="A1270" s="87" t="s">
        <v>9686</v>
      </c>
      <c r="B1270" s="88" t="s">
        <v>9687</v>
      </c>
      <c r="C1270" s="89"/>
      <c r="D1270" s="89"/>
    </row>
    <row r="1271" spans="1:4" ht="15" customHeight="1" x14ac:dyDescent="0.2">
      <c r="A1271" s="94" t="s">
        <v>9688</v>
      </c>
      <c r="B1271" s="95" t="s">
        <v>9689</v>
      </c>
      <c r="C1271" s="95" t="s">
        <v>12798</v>
      </c>
      <c r="D1271" s="96">
        <v>11.34</v>
      </c>
    </row>
    <row r="1272" spans="1:4" ht="15" customHeight="1" x14ac:dyDescent="0.2">
      <c r="A1272" s="94" t="s">
        <v>9690</v>
      </c>
      <c r="B1272" s="95" t="s">
        <v>9691</v>
      </c>
      <c r="C1272" s="95" t="s">
        <v>12798</v>
      </c>
      <c r="D1272" s="96">
        <v>12.25</v>
      </c>
    </row>
    <row r="1273" spans="1:4" ht="15" customHeight="1" x14ac:dyDescent="0.2">
      <c r="A1273" s="94" t="s">
        <v>9692</v>
      </c>
      <c r="B1273" s="95" t="s">
        <v>9693</v>
      </c>
      <c r="C1273" s="95" t="s">
        <v>12798</v>
      </c>
      <c r="D1273" s="96">
        <v>17.86</v>
      </c>
    </row>
    <row r="1274" spans="1:4" ht="15" customHeight="1" x14ac:dyDescent="0.2">
      <c r="A1274" s="94" t="s">
        <v>9694</v>
      </c>
      <c r="B1274" s="95" t="s">
        <v>9695</v>
      </c>
      <c r="C1274" s="95" t="s">
        <v>12798</v>
      </c>
      <c r="D1274" s="96">
        <v>25.01</v>
      </c>
    </row>
    <row r="1275" spans="1:4" ht="15" customHeight="1" x14ac:dyDescent="0.2">
      <c r="A1275" s="94" t="s">
        <v>9696</v>
      </c>
      <c r="B1275" s="95" t="s">
        <v>9697</v>
      </c>
      <c r="C1275" s="95" t="s">
        <v>12798</v>
      </c>
      <c r="D1275" s="96">
        <v>21.04</v>
      </c>
    </row>
    <row r="1276" spans="1:4" ht="15" customHeight="1" x14ac:dyDescent="0.2">
      <c r="A1276" s="94" t="s">
        <v>9698</v>
      </c>
      <c r="B1276" s="95" t="s">
        <v>9699</v>
      </c>
      <c r="C1276" s="95" t="s">
        <v>12798</v>
      </c>
      <c r="D1276" s="96">
        <v>31.21</v>
      </c>
    </row>
    <row r="1277" spans="1:4" ht="15" customHeight="1" x14ac:dyDescent="0.2">
      <c r="A1277" s="94" t="s">
        <v>9700</v>
      </c>
      <c r="B1277" s="95" t="s">
        <v>9701</v>
      </c>
      <c r="C1277" s="95" t="s">
        <v>12798</v>
      </c>
      <c r="D1277" s="96">
        <v>48.14</v>
      </c>
    </row>
    <row r="1278" spans="1:4" ht="15" customHeight="1" x14ac:dyDescent="0.2">
      <c r="A1278" s="94" t="s">
        <v>9702</v>
      </c>
      <c r="B1278" s="95" t="s">
        <v>9703</v>
      </c>
      <c r="C1278" s="95" t="s">
        <v>12798</v>
      </c>
      <c r="D1278" s="96">
        <v>65.540000000000006</v>
      </c>
    </row>
    <row r="1279" spans="1:4" ht="15" customHeight="1" x14ac:dyDescent="0.2">
      <c r="A1279" s="94" t="s">
        <v>9704</v>
      </c>
      <c r="B1279" s="95" t="s">
        <v>9705</v>
      </c>
      <c r="C1279" s="95" t="s">
        <v>12798</v>
      </c>
      <c r="D1279" s="96">
        <v>22.29</v>
      </c>
    </row>
    <row r="1280" spans="1:4" ht="15" customHeight="1" x14ac:dyDescent="0.2">
      <c r="A1280" s="94" t="s">
        <v>9706</v>
      </c>
      <c r="B1280" s="95" t="s">
        <v>9707</v>
      </c>
      <c r="C1280" s="95" t="s">
        <v>12798</v>
      </c>
      <c r="D1280" s="96">
        <v>19.54</v>
      </c>
    </row>
    <row r="1281" spans="1:4" ht="15" customHeight="1" x14ac:dyDescent="0.2">
      <c r="A1281" s="94" t="s">
        <v>9708</v>
      </c>
      <c r="B1281" s="95" t="s">
        <v>9709</v>
      </c>
      <c r="C1281" s="95" t="s">
        <v>12798</v>
      </c>
      <c r="D1281" s="96">
        <v>20.52</v>
      </c>
    </row>
    <row r="1282" spans="1:4" ht="15" customHeight="1" x14ac:dyDescent="0.2">
      <c r="A1282" s="94" t="s">
        <v>9710</v>
      </c>
      <c r="B1282" s="95" t="s">
        <v>9711</v>
      </c>
      <c r="C1282" s="95" t="s">
        <v>12798</v>
      </c>
      <c r="D1282" s="96">
        <v>10.029999999999999</v>
      </c>
    </row>
    <row r="1283" spans="1:4" ht="15" customHeight="1" x14ac:dyDescent="0.2">
      <c r="A1283" s="94" t="s">
        <v>9712</v>
      </c>
      <c r="B1283" s="95" t="s">
        <v>9713</v>
      </c>
      <c r="C1283" s="95" t="s">
        <v>12798</v>
      </c>
      <c r="D1283" s="96">
        <v>10.52</v>
      </c>
    </row>
    <row r="1284" spans="1:4" ht="15" customHeight="1" x14ac:dyDescent="0.2">
      <c r="A1284" s="94" t="s">
        <v>9714</v>
      </c>
      <c r="B1284" s="95" t="s">
        <v>9715</v>
      </c>
      <c r="C1284" s="95" t="s">
        <v>12798</v>
      </c>
      <c r="D1284" s="96">
        <v>12.25</v>
      </c>
    </row>
    <row r="1285" spans="1:4" ht="15" customHeight="1" x14ac:dyDescent="0.2">
      <c r="A1285" s="94" t="s">
        <v>9716</v>
      </c>
      <c r="B1285" s="95" t="s">
        <v>9717</v>
      </c>
      <c r="C1285" s="95" t="s">
        <v>12798</v>
      </c>
      <c r="D1285" s="96">
        <v>22.96</v>
      </c>
    </row>
    <row r="1286" spans="1:4" ht="15" customHeight="1" x14ac:dyDescent="0.2">
      <c r="A1286" s="94" t="s">
        <v>9718</v>
      </c>
      <c r="B1286" s="95" t="s">
        <v>9705</v>
      </c>
      <c r="C1286" s="95" t="s">
        <v>12798</v>
      </c>
      <c r="D1286" s="96">
        <v>16.52</v>
      </c>
    </row>
    <row r="1287" spans="1:4" ht="15" customHeight="1" x14ac:dyDescent="0.2">
      <c r="A1287" s="94" t="s">
        <v>9719</v>
      </c>
      <c r="B1287" s="95" t="s">
        <v>9720</v>
      </c>
      <c r="C1287" s="95" t="s">
        <v>12798</v>
      </c>
      <c r="D1287" s="96">
        <v>28.4</v>
      </c>
    </row>
    <row r="1288" spans="1:4" ht="15" customHeight="1" x14ac:dyDescent="0.2">
      <c r="A1288" s="87" t="s">
        <v>9721</v>
      </c>
      <c r="B1288" s="88" t="s">
        <v>9722</v>
      </c>
      <c r="C1288" s="89"/>
      <c r="D1288" s="89"/>
    </row>
    <row r="1289" spans="1:4" ht="15" customHeight="1" x14ac:dyDescent="0.2">
      <c r="A1289" s="94" t="s">
        <v>9723</v>
      </c>
      <c r="B1289" s="95" t="s">
        <v>9724</v>
      </c>
      <c r="C1289" s="95" t="s">
        <v>12798</v>
      </c>
      <c r="D1289" s="96">
        <v>1501.98</v>
      </c>
    </row>
    <row r="1290" spans="1:4" ht="15" customHeight="1" x14ac:dyDescent="0.2">
      <c r="A1290" s="94" t="s">
        <v>9725</v>
      </c>
      <c r="B1290" s="95" t="s">
        <v>9726</v>
      </c>
      <c r="C1290" s="95" t="s">
        <v>12798</v>
      </c>
      <c r="D1290" s="96">
        <v>1545.76</v>
      </c>
    </row>
    <row r="1291" spans="1:4" ht="15" customHeight="1" x14ac:dyDescent="0.2">
      <c r="A1291" s="94" t="s">
        <v>9727</v>
      </c>
      <c r="B1291" s="95" t="s">
        <v>9728</v>
      </c>
      <c r="C1291" s="95" t="s">
        <v>12798</v>
      </c>
      <c r="D1291" s="96">
        <v>1630.05</v>
      </c>
    </row>
    <row r="1292" spans="1:4" ht="15" customHeight="1" x14ac:dyDescent="0.2">
      <c r="A1292" s="94" t="s">
        <v>9729</v>
      </c>
      <c r="B1292" s="95" t="s">
        <v>9730</v>
      </c>
      <c r="C1292" s="95" t="s">
        <v>12798</v>
      </c>
      <c r="D1292" s="96">
        <v>1928.48</v>
      </c>
    </row>
    <row r="1293" spans="1:4" ht="15" customHeight="1" x14ac:dyDescent="0.2">
      <c r="A1293" s="94" t="s">
        <v>9731</v>
      </c>
      <c r="B1293" s="95" t="s">
        <v>9732</v>
      </c>
      <c r="C1293" s="95" t="s">
        <v>12798</v>
      </c>
      <c r="D1293" s="96">
        <v>1909.31</v>
      </c>
    </row>
    <row r="1294" spans="1:4" ht="15" customHeight="1" x14ac:dyDescent="0.2">
      <c r="A1294" s="94" t="s">
        <v>9733</v>
      </c>
      <c r="B1294" s="95" t="s">
        <v>9734</v>
      </c>
      <c r="C1294" s="95" t="s">
        <v>12798</v>
      </c>
      <c r="D1294" s="96">
        <v>2289.39</v>
      </c>
    </row>
    <row r="1295" spans="1:4" ht="15" customHeight="1" x14ac:dyDescent="0.2">
      <c r="A1295" s="94" t="s">
        <v>9735</v>
      </c>
      <c r="B1295" s="95" t="s">
        <v>9736</v>
      </c>
      <c r="C1295" s="95" t="s">
        <v>12798</v>
      </c>
      <c r="D1295" s="96">
        <v>2324.6</v>
      </c>
    </row>
    <row r="1296" spans="1:4" ht="15" customHeight="1" x14ac:dyDescent="0.2">
      <c r="A1296" s="94" t="s">
        <v>9737</v>
      </c>
      <c r="B1296" s="95" t="s">
        <v>9738</v>
      </c>
      <c r="C1296" s="95" t="s">
        <v>12798</v>
      </c>
      <c r="D1296" s="96">
        <v>2526.0100000000002</v>
      </c>
    </row>
    <row r="1297" spans="1:4" ht="15" customHeight="1" x14ac:dyDescent="0.2">
      <c r="A1297" s="94" t="s">
        <v>9739</v>
      </c>
      <c r="B1297" s="95" t="s">
        <v>9740</v>
      </c>
      <c r="C1297" s="95" t="s">
        <v>12798</v>
      </c>
      <c r="D1297" s="96">
        <v>3222.61</v>
      </c>
    </row>
    <row r="1298" spans="1:4" ht="15" customHeight="1" x14ac:dyDescent="0.2">
      <c r="A1298" s="94" t="s">
        <v>9741</v>
      </c>
      <c r="B1298" s="95" t="s">
        <v>9742</v>
      </c>
      <c r="C1298" s="95" t="s">
        <v>12798</v>
      </c>
      <c r="D1298" s="96">
        <v>3750.72</v>
      </c>
    </row>
    <row r="1299" spans="1:4" ht="15" customHeight="1" x14ac:dyDescent="0.2">
      <c r="A1299" s="94" t="s">
        <v>9743</v>
      </c>
      <c r="B1299" s="95" t="s">
        <v>9744</v>
      </c>
      <c r="C1299" s="95" t="s">
        <v>12798</v>
      </c>
      <c r="D1299" s="96">
        <v>5386.87</v>
      </c>
    </row>
    <row r="1300" spans="1:4" ht="15" customHeight="1" x14ac:dyDescent="0.2">
      <c r="A1300" s="94" t="s">
        <v>9745</v>
      </c>
      <c r="B1300" s="95" t="s">
        <v>9746</v>
      </c>
      <c r="C1300" s="95" t="s">
        <v>12798</v>
      </c>
      <c r="D1300" s="96">
        <v>6156.27</v>
      </c>
    </row>
    <row r="1301" spans="1:4" ht="15" customHeight="1" x14ac:dyDescent="0.2">
      <c r="A1301" s="94" t="s">
        <v>9747</v>
      </c>
      <c r="B1301" s="95" t="s">
        <v>9748</v>
      </c>
      <c r="C1301" s="95" t="s">
        <v>12798</v>
      </c>
      <c r="D1301" s="96">
        <v>6156.27</v>
      </c>
    </row>
    <row r="1302" spans="1:4" ht="15" customHeight="1" x14ac:dyDescent="0.2">
      <c r="A1302" s="87" t="s">
        <v>9749</v>
      </c>
      <c r="B1302" s="88" t="s">
        <v>9750</v>
      </c>
      <c r="C1302" s="89"/>
      <c r="D1302" s="89"/>
    </row>
    <row r="1303" spans="1:4" ht="15" customHeight="1" x14ac:dyDescent="0.2">
      <c r="A1303" s="94" t="s">
        <v>9751</v>
      </c>
      <c r="B1303" s="95" t="s">
        <v>9724</v>
      </c>
      <c r="C1303" s="95" t="s">
        <v>12798</v>
      </c>
      <c r="D1303" s="96">
        <v>1231.3800000000001</v>
      </c>
    </row>
    <row r="1304" spans="1:4" ht="15" customHeight="1" x14ac:dyDescent="0.2">
      <c r="A1304" s="94" t="s">
        <v>9752</v>
      </c>
      <c r="B1304" s="95" t="s">
        <v>9726</v>
      </c>
      <c r="C1304" s="95" t="s">
        <v>12798</v>
      </c>
      <c r="D1304" s="96">
        <v>1275.1600000000001</v>
      </c>
    </row>
    <row r="1305" spans="1:4" ht="15" customHeight="1" x14ac:dyDescent="0.2">
      <c r="A1305" s="94" t="s">
        <v>9753</v>
      </c>
      <c r="B1305" s="95" t="s">
        <v>9728</v>
      </c>
      <c r="C1305" s="95" t="s">
        <v>12798</v>
      </c>
      <c r="D1305" s="96">
        <v>1359.45</v>
      </c>
    </row>
    <row r="1306" spans="1:4" ht="15" customHeight="1" x14ac:dyDescent="0.2">
      <c r="A1306" s="94" t="s">
        <v>9754</v>
      </c>
      <c r="B1306" s="95" t="s">
        <v>9730</v>
      </c>
      <c r="C1306" s="95" t="s">
        <v>12798</v>
      </c>
      <c r="D1306" s="96">
        <v>1657.88</v>
      </c>
    </row>
    <row r="1307" spans="1:4" ht="15" customHeight="1" x14ac:dyDescent="0.2">
      <c r="A1307" s="94" t="s">
        <v>9755</v>
      </c>
      <c r="B1307" s="95" t="s">
        <v>9732</v>
      </c>
      <c r="C1307" s="95" t="s">
        <v>12798</v>
      </c>
      <c r="D1307" s="96">
        <v>1638.71</v>
      </c>
    </row>
    <row r="1308" spans="1:4" ht="15" customHeight="1" x14ac:dyDescent="0.2">
      <c r="A1308" s="94" t="s">
        <v>9756</v>
      </c>
      <c r="B1308" s="95" t="s">
        <v>9734</v>
      </c>
      <c r="C1308" s="95" t="s">
        <v>12798</v>
      </c>
      <c r="D1308" s="96">
        <v>2018.79</v>
      </c>
    </row>
    <row r="1309" spans="1:4" ht="15" customHeight="1" x14ac:dyDescent="0.2">
      <c r="A1309" s="94" t="s">
        <v>9757</v>
      </c>
      <c r="B1309" s="95" t="s">
        <v>9736</v>
      </c>
      <c r="C1309" s="95" t="s">
        <v>12798</v>
      </c>
      <c r="D1309" s="96">
        <v>2054</v>
      </c>
    </row>
    <row r="1310" spans="1:4" ht="15" customHeight="1" x14ac:dyDescent="0.2">
      <c r="A1310" s="94" t="s">
        <v>9758</v>
      </c>
      <c r="B1310" s="95" t="s">
        <v>9738</v>
      </c>
      <c r="C1310" s="95" t="s">
        <v>12798</v>
      </c>
      <c r="D1310" s="96">
        <v>2255.41</v>
      </c>
    </row>
    <row r="1311" spans="1:4" ht="15" customHeight="1" x14ac:dyDescent="0.2">
      <c r="A1311" s="94" t="s">
        <v>9759</v>
      </c>
      <c r="B1311" s="95" t="s">
        <v>9740</v>
      </c>
      <c r="C1311" s="95" t="s">
        <v>12798</v>
      </c>
      <c r="D1311" s="96">
        <v>2652.51</v>
      </c>
    </row>
    <row r="1312" spans="1:4" ht="15" customHeight="1" x14ac:dyDescent="0.2">
      <c r="A1312" s="94" t="s">
        <v>9760</v>
      </c>
      <c r="B1312" s="95" t="s">
        <v>9742</v>
      </c>
      <c r="C1312" s="95" t="s">
        <v>12798</v>
      </c>
      <c r="D1312" s="96">
        <v>3180.62</v>
      </c>
    </row>
    <row r="1313" spans="1:4" ht="15" customHeight="1" x14ac:dyDescent="0.2">
      <c r="A1313" s="94" t="s">
        <v>9761</v>
      </c>
      <c r="B1313" s="95" t="s">
        <v>9744</v>
      </c>
      <c r="C1313" s="95" t="s">
        <v>12798</v>
      </c>
      <c r="D1313" s="96">
        <v>4808.46</v>
      </c>
    </row>
    <row r="1314" spans="1:4" ht="15" customHeight="1" x14ac:dyDescent="0.2">
      <c r="A1314" s="94" t="s">
        <v>9762</v>
      </c>
      <c r="B1314" s="95" t="s">
        <v>9746</v>
      </c>
      <c r="C1314" s="95" t="s">
        <v>12798</v>
      </c>
      <c r="D1314" s="96">
        <v>5577.86</v>
      </c>
    </row>
    <row r="1315" spans="1:4" ht="15" customHeight="1" x14ac:dyDescent="0.2">
      <c r="A1315" s="94" t="s">
        <v>9763</v>
      </c>
      <c r="B1315" s="95" t="s">
        <v>9748</v>
      </c>
      <c r="C1315" s="95" t="s">
        <v>12798</v>
      </c>
      <c r="D1315" s="96">
        <v>5577.86</v>
      </c>
    </row>
    <row r="1316" spans="1:4" ht="15" customHeight="1" x14ac:dyDescent="0.2">
      <c r="A1316" s="87" t="s">
        <v>9764</v>
      </c>
      <c r="B1316" s="88" t="s">
        <v>14760</v>
      </c>
      <c r="C1316" s="89"/>
      <c r="D1316" s="89"/>
    </row>
    <row r="1317" spans="1:4" ht="15" customHeight="1" x14ac:dyDescent="0.2">
      <c r="A1317" s="94" t="s">
        <v>9765</v>
      </c>
      <c r="B1317" s="95" t="s">
        <v>9766</v>
      </c>
      <c r="C1317" s="95" t="s">
        <v>3</v>
      </c>
      <c r="D1317" s="96">
        <v>3.43</v>
      </c>
    </row>
    <row r="1318" spans="1:4" ht="15" customHeight="1" x14ac:dyDescent="0.2">
      <c r="A1318" s="94" t="s">
        <v>9767</v>
      </c>
      <c r="B1318" s="95" t="s">
        <v>9768</v>
      </c>
      <c r="C1318" s="95" t="s">
        <v>3</v>
      </c>
      <c r="D1318" s="96">
        <v>8.68</v>
      </c>
    </row>
    <row r="1319" spans="1:4" ht="15" customHeight="1" x14ac:dyDescent="0.2">
      <c r="A1319" s="94" t="s">
        <v>9769</v>
      </c>
      <c r="B1319" s="95" t="s">
        <v>9770</v>
      </c>
      <c r="C1319" s="95" t="s">
        <v>3</v>
      </c>
      <c r="D1319" s="96">
        <v>18.71</v>
      </c>
    </row>
    <row r="1320" spans="1:4" ht="15" customHeight="1" x14ac:dyDescent="0.2">
      <c r="A1320" s="94" t="s">
        <v>9771</v>
      </c>
      <c r="B1320" s="95" t="s">
        <v>9772</v>
      </c>
      <c r="C1320" s="95" t="s">
        <v>3</v>
      </c>
      <c r="D1320" s="96">
        <v>23.96</v>
      </c>
    </row>
    <row r="1321" spans="1:4" ht="15" customHeight="1" x14ac:dyDescent="0.2">
      <c r="A1321" s="94" t="s">
        <v>9773</v>
      </c>
      <c r="B1321" s="95" t="s">
        <v>9774</v>
      </c>
      <c r="C1321" s="95" t="s">
        <v>3</v>
      </c>
      <c r="D1321" s="96">
        <v>34.549999999999997</v>
      </c>
    </row>
    <row r="1322" spans="1:4" ht="15" customHeight="1" x14ac:dyDescent="0.2">
      <c r="A1322" s="94" t="s">
        <v>9775</v>
      </c>
      <c r="B1322" s="95" t="s">
        <v>9776</v>
      </c>
      <c r="C1322" s="95" t="s">
        <v>3</v>
      </c>
      <c r="D1322" s="96">
        <v>3.33</v>
      </c>
    </row>
    <row r="1323" spans="1:4" ht="15" customHeight="1" x14ac:dyDescent="0.2">
      <c r="A1323" s="94" t="s">
        <v>9777</v>
      </c>
      <c r="B1323" s="95" t="s">
        <v>9778</v>
      </c>
      <c r="C1323" s="95" t="s">
        <v>3</v>
      </c>
      <c r="D1323" s="96">
        <v>5.0599999999999996</v>
      </c>
    </row>
    <row r="1324" spans="1:4" ht="15" customHeight="1" x14ac:dyDescent="0.2">
      <c r="A1324" s="94" t="s">
        <v>9779</v>
      </c>
      <c r="B1324" s="95" t="s">
        <v>9780</v>
      </c>
      <c r="C1324" s="95" t="s">
        <v>3</v>
      </c>
      <c r="D1324" s="96">
        <v>7.65</v>
      </c>
    </row>
    <row r="1325" spans="1:4" ht="15" customHeight="1" x14ac:dyDescent="0.2">
      <c r="A1325" s="94" t="s">
        <v>9781</v>
      </c>
      <c r="B1325" s="95" t="s">
        <v>9782</v>
      </c>
      <c r="C1325" s="95" t="s">
        <v>3</v>
      </c>
      <c r="D1325" s="96">
        <v>17</v>
      </c>
    </row>
    <row r="1326" spans="1:4" ht="15" customHeight="1" x14ac:dyDescent="0.2">
      <c r="A1326" s="94" t="s">
        <v>9783</v>
      </c>
      <c r="B1326" s="95" t="s">
        <v>9784</v>
      </c>
      <c r="C1326" s="95" t="s">
        <v>3</v>
      </c>
      <c r="D1326" s="96">
        <v>19.36</v>
      </c>
    </row>
    <row r="1327" spans="1:4" ht="15" customHeight="1" x14ac:dyDescent="0.2">
      <c r="A1327" s="94" t="s">
        <v>9785</v>
      </c>
      <c r="B1327" s="95" t="s">
        <v>9786</v>
      </c>
      <c r="C1327" s="95" t="s">
        <v>3</v>
      </c>
      <c r="D1327" s="96">
        <v>30.34</v>
      </c>
    </row>
    <row r="1328" spans="1:4" ht="15" customHeight="1" x14ac:dyDescent="0.2">
      <c r="A1328" s="94" t="s">
        <v>9787</v>
      </c>
      <c r="B1328" s="95" t="s">
        <v>9788</v>
      </c>
      <c r="C1328" s="95" t="s">
        <v>3</v>
      </c>
      <c r="D1328" s="96">
        <v>46.4</v>
      </c>
    </row>
    <row r="1329" spans="1:4" ht="15" customHeight="1" x14ac:dyDescent="0.2">
      <c r="A1329" s="94" t="s">
        <v>9789</v>
      </c>
      <c r="B1329" s="95" t="s">
        <v>9790</v>
      </c>
      <c r="C1329" s="95" t="s">
        <v>3</v>
      </c>
      <c r="D1329" s="96">
        <v>6.65</v>
      </c>
    </row>
    <row r="1330" spans="1:4" ht="15" customHeight="1" x14ac:dyDescent="0.2">
      <c r="A1330" s="87" t="s">
        <v>9791</v>
      </c>
      <c r="B1330" s="88" t="s">
        <v>9792</v>
      </c>
      <c r="C1330" s="89"/>
      <c r="D1330" s="89"/>
    </row>
    <row r="1331" spans="1:4" ht="15" customHeight="1" x14ac:dyDescent="0.2">
      <c r="A1331" s="94" t="s">
        <v>9793</v>
      </c>
      <c r="B1331" s="95" t="s">
        <v>9794</v>
      </c>
      <c r="C1331" s="95" t="s">
        <v>12798</v>
      </c>
      <c r="D1331" s="96">
        <v>17.04</v>
      </c>
    </row>
    <row r="1332" spans="1:4" ht="15" customHeight="1" x14ac:dyDescent="0.2">
      <c r="A1332" s="94" t="s">
        <v>9795</v>
      </c>
      <c r="B1332" s="95" t="s">
        <v>9796</v>
      </c>
      <c r="C1332" s="95" t="s">
        <v>12798</v>
      </c>
      <c r="D1332" s="96">
        <v>16.18</v>
      </c>
    </row>
    <row r="1333" spans="1:4" ht="15" customHeight="1" x14ac:dyDescent="0.2">
      <c r="A1333" s="94" t="s">
        <v>9797</v>
      </c>
      <c r="B1333" s="95" t="s">
        <v>9798</v>
      </c>
      <c r="C1333" s="95" t="s">
        <v>12798</v>
      </c>
      <c r="D1333" s="96">
        <v>6.03</v>
      </c>
    </row>
    <row r="1334" spans="1:4" ht="15" customHeight="1" x14ac:dyDescent="0.2">
      <c r="A1334" s="87" t="s">
        <v>9799</v>
      </c>
      <c r="B1334" s="88" t="s">
        <v>9800</v>
      </c>
      <c r="C1334" s="89"/>
      <c r="D1334" s="89"/>
    </row>
    <row r="1335" spans="1:4" ht="15" customHeight="1" x14ac:dyDescent="0.2">
      <c r="A1335" s="94" t="s">
        <v>9801</v>
      </c>
      <c r="B1335" s="95" t="s">
        <v>14761</v>
      </c>
      <c r="C1335" s="95" t="s">
        <v>12798</v>
      </c>
      <c r="D1335" s="96">
        <v>4.6500000000000004</v>
      </c>
    </row>
    <row r="1336" spans="1:4" ht="15" customHeight="1" x14ac:dyDescent="0.2">
      <c r="A1336" s="94" t="s">
        <v>9802</v>
      </c>
      <c r="B1336" s="95" t="s">
        <v>14762</v>
      </c>
      <c r="C1336" s="95" t="s">
        <v>12798</v>
      </c>
      <c r="D1336" s="96">
        <v>4.6500000000000004</v>
      </c>
    </row>
    <row r="1337" spans="1:4" ht="15" customHeight="1" x14ac:dyDescent="0.2">
      <c r="A1337" s="94" t="s">
        <v>9803</v>
      </c>
      <c r="B1337" s="95" t="s">
        <v>9804</v>
      </c>
      <c r="C1337" s="95" t="s">
        <v>3</v>
      </c>
      <c r="D1337" s="96">
        <v>4.5999999999999996</v>
      </c>
    </row>
    <row r="1338" spans="1:4" ht="15" customHeight="1" x14ac:dyDescent="0.2">
      <c r="A1338" s="94" t="s">
        <v>9805</v>
      </c>
      <c r="B1338" s="95" t="s">
        <v>9806</v>
      </c>
      <c r="C1338" s="95" t="s">
        <v>3</v>
      </c>
      <c r="D1338" s="96">
        <v>6.47</v>
      </c>
    </row>
    <row r="1339" spans="1:4" ht="15" customHeight="1" x14ac:dyDescent="0.2">
      <c r="A1339" s="94" t="s">
        <v>9807</v>
      </c>
      <c r="B1339" s="95" t="s">
        <v>14763</v>
      </c>
      <c r="C1339" s="95" t="s">
        <v>12798</v>
      </c>
      <c r="D1339" s="96">
        <v>11.07</v>
      </c>
    </row>
    <row r="1340" spans="1:4" ht="15" customHeight="1" x14ac:dyDescent="0.2">
      <c r="A1340" s="94" t="s">
        <v>9808</v>
      </c>
      <c r="B1340" s="95" t="s">
        <v>14764</v>
      </c>
      <c r="C1340" s="95" t="s">
        <v>12798</v>
      </c>
      <c r="D1340" s="96">
        <v>2</v>
      </c>
    </row>
    <row r="1341" spans="1:4" ht="15" customHeight="1" x14ac:dyDescent="0.2">
      <c r="A1341" s="94" t="s">
        <v>9809</v>
      </c>
      <c r="B1341" s="95" t="s">
        <v>14765</v>
      </c>
      <c r="C1341" s="95" t="s">
        <v>12798</v>
      </c>
      <c r="D1341" s="96">
        <v>2.08</v>
      </c>
    </row>
    <row r="1342" spans="1:4" ht="15" customHeight="1" x14ac:dyDescent="0.2">
      <c r="A1342" s="94" t="s">
        <v>9810</v>
      </c>
      <c r="B1342" s="95" t="s">
        <v>14766</v>
      </c>
      <c r="C1342" s="95" t="s">
        <v>12798</v>
      </c>
      <c r="D1342" s="96">
        <v>2.0299999999999998</v>
      </c>
    </row>
    <row r="1343" spans="1:4" ht="15" customHeight="1" x14ac:dyDescent="0.2">
      <c r="A1343" s="94" t="s">
        <v>9811</v>
      </c>
      <c r="B1343" s="95" t="s">
        <v>14767</v>
      </c>
      <c r="C1343" s="95" t="s">
        <v>12798</v>
      </c>
      <c r="D1343" s="96">
        <v>2.1</v>
      </c>
    </row>
    <row r="1344" spans="1:4" ht="15" customHeight="1" x14ac:dyDescent="0.2">
      <c r="A1344" s="94" t="s">
        <v>9812</v>
      </c>
      <c r="B1344" s="95" t="s">
        <v>14768</v>
      </c>
      <c r="C1344" s="95" t="s">
        <v>12798</v>
      </c>
      <c r="D1344" s="96">
        <v>4.2699999999999996</v>
      </c>
    </row>
    <row r="1345" spans="1:4" ht="15" customHeight="1" x14ac:dyDescent="0.2">
      <c r="A1345" s="94" t="s">
        <v>9813</v>
      </c>
      <c r="B1345" s="95" t="s">
        <v>9814</v>
      </c>
      <c r="C1345" s="95" t="s">
        <v>12798</v>
      </c>
      <c r="D1345" s="96">
        <v>14.27</v>
      </c>
    </row>
    <row r="1346" spans="1:4" ht="15" customHeight="1" x14ac:dyDescent="0.2">
      <c r="A1346" s="94" t="s">
        <v>9815</v>
      </c>
      <c r="B1346" s="95" t="s">
        <v>9816</v>
      </c>
      <c r="C1346" s="95" t="s">
        <v>12798</v>
      </c>
      <c r="D1346" s="96">
        <v>46.35</v>
      </c>
    </row>
    <row r="1347" spans="1:4" ht="15" customHeight="1" x14ac:dyDescent="0.2">
      <c r="A1347" s="94" t="s">
        <v>9817</v>
      </c>
      <c r="B1347" s="95" t="s">
        <v>9818</v>
      </c>
      <c r="C1347" s="95" t="s">
        <v>12798</v>
      </c>
      <c r="D1347" s="96">
        <v>34.26</v>
      </c>
    </row>
    <row r="1348" spans="1:4" ht="15" customHeight="1" x14ac:dyDescent="0.2">
      <c r="A1348" s="94" t="s">
        <v>9819</v>
      </c>
      <c r="B1348" s="95" t="s">
        <v>9820</v>
      </c>
      <c r="C1348" s="95" t="s">
        <v>12798</v>
      </c>
      <c r="D1348" s="96">
        <v>127.93</v>
      </c>
    </row>
    <row r="1349" spans="1:4" ht="15" customHeight="1" x14ac:dyDescent="0.2">
      <c r="A1349" s="94" t="s">
        <v>9821</v>
      </c>
      <c r="B1349" s="95" t="s">
        <v>9822</v>
      </c>
      <c r="C1349" s="95" t="s">
        <v>12798</v>
      </c>
      <c r="D1349" s="96">
        <v>75.069999999999993</v>
      </c>
    </row>
    <row r="1350" spans="1:4" ht="15" customHeight="1" x14ac:dyDescent="0.2">
      <c r="A1350" s="94" t="s">
        <v>9823</v>
      </c>
      <c r="B1350" s="95" t="s">
        <v>9824</v>
      </c>
      <c r="C1350" s="95" t="s">
        <v>12798</v>
      </c>
      <c r="D1350" s="96">
        <v>86.18</v>
      </c>
    </row>
    <row r="1351" spans="1:4" ht="15" customHeight="1" x14ac:dyDescent="0.2">
      <c r="A1351" s="94" t="s">
        <v>9825</v>
      </c>
      <c r="B1351" s="95" t="s">
        <v>9826</v>
      </c>
      <c r="C1351" s="95" t="s">
        <v>12798</v>
      </c>
      <c r="D1351" s="96">
        <v>28.93</v>
      </c>
    </row>
    <row r="1352" spans="1:4" ht="15" customHeight="1" x14ac:dyDescent="0.2">
      <c r="A1352" s="94" t="s">
        <v>9827</v>
      </c>
      <c r="B1352" s="95" t="s">
        <v>9828</v>
      </c>
      <c r="C1352" s="95" t="s">
        <v>12798</v>
      </c>
      <c r="D1352" s="96">
        <v>29.08</v>
      </c>
    </row>
    <row r="1353" spans="1:4" ht="15" customHeight="1" x14ac:dyDescent="0.2">
      <c r="A1353" s="94" t="s">
        <v>9829</v>
      </c>
      <c r="B1353" s="95" t="s">
        <v>9830</v>
      </c>
      <c r="C1353" s="95" t="s">
        <v>12798</v>
      </c>
      <c r="D1353" s="96">
        <v>689.58</v>
      </c>
    </row>
    <row r="1354" spans="1:4" ht="15" customHeight="1" x14ac:dyDescent="0.2">
      <c r="A1354" s="94" t="s">
        <v>9831</v>
      </c>
      <c r="B1354" s="95" t="s">
        <v>9832</v>
      </c>
      <c r="C1354" s="95" t="s">
        <v>12798</v>
      </c>
      <c r="D1354" s="96">
        <v>35.700000000000003</v>
      </c>
    </row>
    <row r="1355" spans="1:4" ht="15" customHeight="1" x14ac:dyDescent="0.2">
      <c r="A1355" s="94" t="s">
        <v>9833</v>
      </c>
      <c r="B1355" s="95" t="s">
        <v>29927</v>
      </c>
      <c r="C1355" s="95" t="s">
        <v>12798</v>
      </c>
      <c r="D1355" s="96">
        <v>69.290000000000006</v>
      </c>
    </row>
    <row r="1356" spans="1:4" ht="15" customHeight="1" x14ac:dyDescent="0.2">
      <c r="A1356" s="94" t="s">
        <v>9834</v>
      </c>
      <c r="B1356" s="95" t="s">
        <v>29928</v>
      </c>
      <c r="C1356" s="95" t="s">
        <v>12798</v>
      </c>
      <c r="D1356" s="96">
        <v>179.88</v>
      </c>
    </row>
    <row r="1357" spans="1:4" ht="15" customHeight="1" x14ac:dyDescent="0.2">
      <c r="A1357" s="94" t="s">
        <v>9835</v>
      </c>
      <c r="B1357" s="95" t="s">
        <v>29929</v>
      </c>
      <c r="C1357" s="95" t="s">
        <v>12798</v>
      </c>
      <c r="D1357" s="96">
        <v>219.88</v>
      </c>
    </row>
    <row r="1358" spans="1:4" ht="15" customHeight="1" x14ac:dyDescent="0.2">
      <c r="A1358" s="94" t="s">
        <v>9836</v>
      </c>
      <c r="B1358" s="95" t="s">
        <v>9837</v>
      </c>
      <c r="C1358" s="95" t="s">
        <v>12798</v>
      </c>
      <c r="D1358" s="96">
        <v>25</v>
      </c>
    </row>
    <row r="1359" spans="1:4" ht="15" customHeight="1" x14ac:dyDescent="0.2">
      <c r="A1359" s="87" t="s">
        <v>9838</v>
      </c>
      <c r="B1359" s="88" t="s">
        <v>9839</v>
      </c>
      <c r="C1359" s="89"/>
      <c r="D1359" s="89"/>
    </row>
    <row r="1360" spans="1:4" ht="15" customHeight="1" x14ac:dyDescent="0.2">
      <c r="A1360" s="94" t="s">
        <v>9840</v>
      </c>
      <c r="B1360" s="95" t="s">
        <v>9841</v>
      </c>
      <c r="C1360" s="95" t="s">
        <v>12798</v>
      </c>
      <c r="D1360" s="96">
        <v>130.26</v>
      </c>
    </row>
    <row r="1361" spans="1:4" ht="15" customHeight="1" x14ac:dyDescent="0.2">
      <c r="A1361" s="94" t="s">
        <v>9842</v>
      </c>
      <c r="B1361" s="95" t="s">
        <v>9843</v>
      </c>
      <c r="C1361" s="95" t="s">
        <v>12798</v>
      </c>
      <c r="D1361" s="96">
        <v>19.03</v>
      </c>
    </row>
    <row r="1362" spans="1:4" ht="15" customHeight="1" x14ac:dyDescent="0.2">
      <c r="A1362" s="94" t="s">
        <v>9844</v>
      </c>
      <c r="B1362" s="95" t="s">
        <v>9845</v>
      </c>
      <c r="C1362" s="95" t="s">
        <v>12798</v>
      </c>
      <c r="D1362" s="96">
        <v>221.78</v>
      </c>
    </row>
    <row r="1363" spans="1:4" ht="15" customHeight="1" x14ac:dyDescent="0.2">
      <c r="A1363" s="94" t="s">
        <v>9846</v>
      </c>
      <c r="B1363" s="95" t="s">
        <v>9847</v>
      </c>
      <c r="C1363" s="95" t="s">
        <v>12798</v>
      </c>
      <c r="D1363" s="96">
        <v>94.44</v>
      </c>
    </row>
    <row r="1364" spans="1:4" ht="15" customHeight="1" x14ac:dyDescent="0.2">
      <c r="A1364" s="94" t="s">
        <v>9848</v>
      </c>
      <c r="B1364" s="95" t="s">
        <v>9849</v>
      </c>
      <c r="C1364" s="95" t="s">
        <v>12798</v>
      </c>
      <c r="D1364" s="96">
        <v>136</v>
      </c>
    </row>
    <row r="1365" spans="1:4" ht="15" customHeight="1" x14ac:dyDescent="0.2">
      <c r="A1365" s="87" t="s">
        <v>9850</v>
      </c>
      <c r="B1365" s="88" t="s">
        <v>14769</v>
      </c>
      <c r="C1365" s="89"/>
      <c r="D1365" s="89"/>
    </row>
    <row r="1366" spans="1:4" ht="15" customHeight="1" x14ac:dyDescent="0.2">
      <c r="A1366" s="94" t="s">
        <v>9851</v>
      </c>
      <c r="B1366" s="95" t="s">
        <v>14770</v>
      </c>
      <c r="C1366" s="95" t="s">
        <v>12798</v>
      </c>
      <c r="D1366" s="96">
        <v>373.22</v>
      </c>
    </row>
    <row r="1367" spans="1:4" ht="15" customHeight="1" x14ac:dyDescent="0.2">
      <c r="A1367" s="94" t="s">
        <v>9852</v>
      </c>
      <c r="B1367" s="95" t="s">
        <v>9853</v>
      </c>
      <c r="C1367" s="95" t="s">
        <v>12798</v>
      </c>
      <c r="D1367" s="96">
        <v>917.66</v>
      </c>
    </row>
    <row r="1368" spans="1:4" ht="15" customHeight="1" x14ac:dyDescent="0.2">
      <c r="A1368" s="94" t="s">
        <v>9854</v>
      </c>
      <c r="B1368" s="95" t="s">
        <v>9855</v>
      </c>
      <c r="C1368" s="95" t="s">
        <v>12798</v>
      </c>
      <c r="D1368" s="96">
        <v>1452.13</v>
      </c>
    </row>
    <row r="1369" spans="1:4" ht="15" customHeight="1" x14ac:dyDescent="0.2">
      <c r="A1369" s="87" t="s">
        <v>9856</v>
      </c>
      <c r="B1369" s="88" t="s">
        <v>14771</v>
      </c>
      <c r="C1369" s="89"/>
      <c r="D1369" s="89"/>
    </row>
    <row r="1370" spans="1:4" ht="15" customHeight="1" x14ac:dyDescent="0.2">
      <c r="A1370" s="94" t="s">
        <v>9857</v>
      </c>
      <c r="B1370" s="95" t="s">
        <v>9858</v>
      </c>
      <c r="C1370" s="95" t="s">
        <v>12798</v>
      </c>
      <c r="D1370" s="96">
        <v>79.88</v>
      </c>
    </row>
    <row r="1371" spans="1:4" ht="15" customHeight="1" x14ac:dyDescent="0.2">
      <c r="A1371" s="94" t="s">
        <v>9859</v>
      </c>
      <c r="B1371" s="95" t="s">
        <v>9860</v>
      </c>
      <c r="C1371" s="95" t="s">
        <v>12798</v>
      </c>
      <c r="D1371" s="96">
        <v>158.25</v>
      </c>
    </row>
    <row r="1372" spans="1:4" ht="15" customHeight="1" x14ac:dyDescent="0.2">
      <c r="A1372" s="94" t="s">
        <v>9861</v>
      </c>
      <c r="B1372" s="95" t="s">
        <v>9862</v>
      </c>
      <c r="C1372" s="95" t="s">
        <v>12798</v>
      </c>
      <c r="D1372" s="96">
        <v>206.48</v>
      </c>
    </row>
    <row r="1373" spans="1:4" ht="15" customHeight="1" x14ac:dyDescent="0.2">
      <c r="A1373" s="94" t="s">
        <v>9863</v>
      </c>
      <c r="B1373" s="95" t="s">
        <v>9864</v>
      </c>
      <c r="C1373" s="95" t="s">
        <v>12798</v>
      </c>
      <c r="D1373" s="96">
        <v>435.17</v>
      </c>
    </row>
    <row r="1374" spans="1:4" ht="15" customHeight="1" x14ac:dyDescent="0.2">
      <c r="A1374" s="94" t="s">
        <v>9865</v>
      </c>
      <c r="B1374" s="95" t="s">
        <v>9866</v>
      </c>
      <c r="C1374" s="95" t="s">
        <v>12798</v>
      </c>
      <c r="D1374" s="96">
        <v>717.51</v>
      </c>
    </row>
    <row r="1375" spans="1:4" ht="15" customHeight="1" x14ac:dyDescent="0.2">
      <c r="A1375" s="87" t="s">
        <v>9867</v>
      </c>
      <c r="B1375" s="88" t="s">
        <v>9868</v>
      </c>
      <c r="C1375" s="89"/>
      <c r="D1375" s="89"/>
    </row>
    <row r="1376" spans="1:4" ht="15" customHeight="1" x14ac:dyDescent="0.2">
      <c r="A1376" s="94" t="s">
        <v>9869</v>
      </c>
      <c r="B1376" s="95" t="s">
        <v>9870</v>
      </c>
      <c r="C1376" s="95" t="s">
        <v>3</v>
      </c>
      <c r="D1376" s="96">
        <v>11</v>
      </c>
    </row>
    <row r="1377" spans="1:4" ht="15" customHeight="1" x14ac:dyDescent="0.2">
      <c r="A1377" s="94" t="s">
        <v>9871</v>
      </c>
      <c r="B1377" s="95" t="s">
        <v>9872</v>
      </c>
      <c r="C1377" s="95" t="s">
        <v>3</v>
      </c>
      <c r="D1377" s="96">
        <v>15.02</v>
      </c>
    </row>
    <row r="1378" spans="1:4" ht="15" customHeight="1" x14ac:dyDescent="0.2">
      <c r="A1378" s="94" t="s">
        <v>9873</v>
      </c>
      <c r="B1378" s="95" t="s">
        <v>9874</v>
      </c>
      <c r="C1378" s="95" t="s">
        <v>3</v>
      </c>
      <c r="D1378" s="96">
        <v>21.55</v>
      </c>
    </row>
    <row r="1379" spans="1:4" ht="15" customHeight="1" x14ac:dyDescent="0.2">
      <c r="A1379" s="94" t="s">
        <v>9875</v>
      </c>
      <c r="B1379" s="95" t="s">
        <v>9876</v>
      </c>
      <c r="C1379" s="95" t="s">
        <v>3</v>
      </c>
      <c r="D1379" s="96">
        <v>29.18</v>
      </c>
    </row>
    <row r="1380" spans="1:4" ht="15" customHeight="1" x14ac:dyDescent="0.2">
      <c r="A1380" s="94" t="s">
        <v>9877</v>
      </c>
      <c r="B1380" s="95" t="s">
        <v>9878</v>
      </c>
      <c r="C1380" s="95" t="s">
        <v>3</v>
      </c>
      <c r="D1380" s="96">
        <v>40.65</v>
      </c>
    </row>
    <row r="1381" spans="1:4" ht="15" customHeight="1" x14ac:dyDescent="0.2">
      <c r="A1381" s="94" t="s">
        <v>9879</v>
      </c>
      <c r="B1381" s="95" t="s">
        <v>9880</v>
      </c>
      <c r="C1381" s="95" t="s">
        <v>3</v>
      </c>
      <c r="D1381" s="96">
        <v>56.49</v>
      </c>
    </row>
    <row r="1382" spans="1:4" ht="15" customHeight="1" x14ac:dyDescent="0.2">
      <c r="A1382" s="87" t="s">
        <v>9881</v>
      </c>
      <c r="B1382" s="88" t="s">
        <v>9882</v>
      </c>
      <c r="C1382" s="89"/>
      <c r="D1382" s="89"/>
    </row>
    <row r="1383" spans="1:4" ht="15" customHeight="1" x14ac:dyDescent="0.2">
      <c r="A1383" s="94" t="s">
        <v>9883</v>
      </c>
      <c r="B1383" s="95" t="s">
        <v>9884</v>
      </c>
      <c r="C1383" s="95" t="s">
        <v>12798</v>
      </c>
      <c r="D1383" s="96">
        <v>17.46</v>
      </c>
    </row>
    <row r="1384" spans="1:4" ht="15" customHeight="1" x14ac:dyDescent="0.2">
      <c r="A1384" s="94" t="s">
        <v>9885</v>
      </c>
      <c r="B1384" s="95" t="s">
        <v>9886</v>
      </c>
      <c r="C1384" s="95" t="s">
        <v>12798</v>
      </c>
      <c r="D1384" s="96">
        <v>21.1</v>
      </c>
    </row>
    <row r="1385" spans="1:4" ht="15" customHeight="1" x14ac:dyDescent="0.2">
      <c r="A1385" s="94" t="s">
        <v>9887</v>
      </c>
      <c r="B1385" s="95" t="s">
        <v>9888</v>
      </c>
      <c r="C1385" s="95" t="s">
        <v>12798</v>
      </c>
      <c r="D1385" s="96">
        <v>236.79</v>
      </c>
    </row>
    <row r="1386" spans="1:4" ht="15" customHeight="1" x14ac:dyDescent="0.2">
      <c r="A1386" s="94" t="s">
        <v>9889</v>
      </c>
      <c r="B1386" s="95" t="s">
        <v>9890</v>
      </c>
      <c r="C1386" s="95" t="s">
        <v>12798</v>
      </c>
      <c r="D1386" s="96">
        <v>224.29</v>
      </c>
    </row>
    <row r="1387" spans="1:4" ht="15" customHeight="1" x14ac:dyDescent="0.2">
      <c r="A1387" s="94" t="s">
        <v>9891</v>
      </c>
      <c r="B1387" s="95" t="s">
        <v>9892</v>
      </c>
      <c r="C1387" s="95" t="s">
        <v>12798</v>
      </c>
      <c r="D1387" s="96">
        <v>36.450000000000003</v>
      </c>
    </row>
    <row r="1388" spans="1:4" ht="15" customHeight="1" x14ac:dyDescent="0.2">
      <c r="A1388" s="94" t="s">
        <v>9893</v>
      </c>
      <c r="B1388" s="95" t="s">
        <v>9894</v>
      </c>
      <c r="C1388" s="95" t="s">
        <v>12798</v>
      </c>
      <c r="D1388" s="96">
        <v>3.6</v>
      </c>
    </row>
    <row r="1389" spans="1:4" ht="15" customHeight="1" x14ac:dyDescent="0.2">
      <c r="A1389" s="94" t="s">
        <v>9895</v>
      </c>
      <c r="B1389" s="95" t="s">
        <v>9896</v>
      </c>
      <c r="C1389" s="95" t="s">
        <v>12798</v>
      </c>
      <c r="D1389" s="96">
        <v>44.65</v>
      </c>
    </row>
    <row r="1390" spans="1:4" ht="15" customHeight="1" x14ac:dyDescent="0.2">
      <c r="A1390" s="94" t="s">
        <v>9897</v>
      </c>
      <c r="B1390" s="95" t="s">
        <v>9898</v>
      </c>
      <c r="C1390" s="95" t="s">
        <v>12798</v>
      </c>
      <c r="D1390" s="96">
        <v>592</v>
      </c>
    </row>
    <row r="1391" spans="1:4" ht="15" customHeight="1" x14ac:dyDescent="0.2">
      <c r="A1391" s="94" t="s">
        <v>9899</v>
      </c>
      <c r="B1391" s="95" t="s">
        <v>9900</v>
      </c>
      <c r="C1391" s="95" t="s">
        <v>12798</v>
      </c>
      <c r="D1391" s="96">
        <v>14.93</v>
      </c>
    </row>
    <row r="1392" spans="1:4" ht="15" customHeight="1" x14ac:dyDescent="0.2">
      <c r="A1392" s="94" t="s">
        <v>9901</v>
      </c>
      <c r="B1392" s="95" t="s">
        <v>9902</v>
      </c>
      <c r="C1392" s="95" t="s">
        <v>12798</v>
      </c>
      <c r="D1392" s="96">
        <v>5.0199999999999996</v>
      </c>
    </row>
    <row r="1393" spans="1:4" ht="15" customHeight="1" x14ac:dyDescent="0.2">
      <c r="A1393" s="94" t="s">
        <v>9903</v>
      </c>
      <c r="B1393" s="95" t="s">
        <v>9904</v>
      </c>
      <c r="C1393" s="95" t="s">
        <v>12798</v>
      </c>
      <c r="D1393" s="96">
        <v>25.77</v>
      </c>
    </row>
    <row r="1394" spans="1:4" ht="15" customHeight="1" x14ac:dyDescent="0.2">
      <c r="A1394" s="94" t="s">
        <v>9905</v>
      </c>
      <c r="B1394" s="95" t="s">
        <v>9906</v>
      </c>
      <c r="C1394" s="95" t="s">
        <v>12798</v>
      </c>
      <c r="D1394" s="96">
        <v>4.92</v>
      </c>
    </row>
    <row r="1395" spans="1:4" ht="15" customHeight="1" x14ac:dyDescent="0.2">
      <c r="A1395" s="94" t="s">
        <v>9907</v>
      </c>
      <c r="B1395" s="95" t="s">
        <v>9908</v>
      </c>
      <c r="C1395" s="95" t="s">
        <v>12798</v>
      </c>
      <c r="D1395" s="96">
        <v>5.0199999999999996</v>
      </c>
    </row>
    <row r="1396" spans="1:4" ht="15" customHeight="1" x14ac:dyDescent="0.2">
      <c r="A1396" s="94" t="s">
        <v>9909</v>
      </c>
      <c r="B1396" s="95" t="s">
        <v>9910</v>
      </c>
      <c r="C1396" s="95" t="s">
        <v>12798</v>
      </c>
      <c r="D1396" s="96">
        <v>36.840000000000003</v>
      </c>
    </row>
    <row r="1397" spans="1:4" ht="15" customHeight="1" x14ac:dyDescent="0.2">
      <c r="A1397" s="94" t="s">
        <v>9911</v>
      </c>
      <c r="B1397" s="95" t="s">
        <v>9912</v>
      </c>
      <c r="C1397" s="95" t="s">
        <v>12798</v>
      </c>
      <c r="D1397" s="96">
        <v>4.04</v>
      </c>
    </row>
    <row r="1398" spans="1:4" ht="15" customHeight="1" x14ac:dyDescent="0.2">
      <c r="A1398" s="94" t="s">
        <v>9913</v>
      </c>
      <c r="B1398" s="95" t="s">
        <v>9914</v>
      </c>
      <c r="C1398" s="95" t="s">
        <v>12798</v>
      </c>
      <c r="D1398" s="96">
        <v>280.89999999999998</v>
      </c>
    </row>
    <row r="1399" spans="1:4" ht="15" customHeight="1" x14ac:dyDescent="0.2">
      <c r="A1399" s="94" t="s">
        <v>9915</v>
      </c>
      <c r="B1399" s="95" t="s">
        <v>9916</v>
      </c>
      <c r="C1399" s="95" t="s">
        <v>12798</v>
      </c>
      <c r="D1399" s="96">
        <v>146.91</v>
      </c>
    </row>
    <row r="1400" spans="1:4" ht="15" customHeight="1" x14ac:dyDescent="0.2">
      <c r="A1400" s="94" t="s">
        <v>9917</v>
      </c>
      <c r="B1400" s="95" t="s">
        <v>9918</v>
      </c>
      <c r="C1400" s="95" t="s">
        <v>12798</v>
      </c>
      <c r="D1400" s="96">
        <v>6.52</v>
      </c>
    </row>
    <row r="1401" spans="1:4" ht="15" customHeight="1" x14ac:dyDescent="0.2">
      <c r="A1401" s="94" t="s">
        <v>9919</v>
      </c>
      <c r="B1401" s="95" t="s">
        <v>9920</v>
      </c>
      <c r="C1401" s="95" t="s">
        <v>12798</v>
      </c>
      <c r="D1401" s="96">
        <v>5.3</v>
      </c>
    </row>
    <row r="1402" spans="1:4" ht="15" customHeight="1" x14ac:dyDescent="0.2">
      <c r="A1402" s="94" t="s">
        <v>9921</v>
      </c>
      <c r="B1402" s="95" t="s">
        <v>9922</v>
      </c>
      <c r="C1402" s="95" t="s">
        <v>12798</v>
      </c>
      <c r="D1402" s="96">
        <v>2.4</v>
      </c>
    </row>
    <row r="1403" spans="1:4" ht="15" customHeight="1" x14ac:dyDescent="0.2">
      <c r="A1403" s="94" t="s">
        <v>9923</v>
      </c>
      <c r="B1403" s="95" t="s">
        <v>9924</v>
      </c>
      <c r="C1403" s="95" t="s">
        <v>12798</v>
      </c>
      <c r="D1403" s="96">
        <v>2.4300000000000002</v>
      </c>
    </row>
    <row r="1404" spans="1:4" ht="15" customHeight="1" x14ac:dyDescent="0.2">
      <c r="A1404" s="94" t="s">
        <v>9925</v>
      </c>
      <c r="B1404" s="95" t="s">
        <v>9926</v>
      </c>
      <c r="C1404" s="95" t="s">
        <v>12798</v>
      </c>
      <c r="D1404" s="96">
        <v>2.54</v>
      </c>
    </row>
    <row r="1405" spans="1:4" ht="15" customHeight="1" x14ac:dyDescent="0.2">
      <c r="A1405" s="94" t="s">
        <v>9927</v>
      </c>
      <c r="B1405" s="95" t="s">
        <v>9928</v>
      </c>
      <c r="C1405" s="95" t="s">
        <v>12798</v>
      </c>
      <c r="D1405" s="96">
        <v>4.6900000000000004</v>
      </c>
    </row>
    <row r="1406" spans="1:4" ht="15" customHeight="1" x14ac:dyDescent="0.2">
      <c r="A1406" s="94" t="s">
        <v>9929</v>
      </c>
      <c r="B1406" s="95" t="s">
        <v>9930</v>
      </c>
      <c r="C1406" s="95" t="s">
        <v>12798</v>
      </c>
      <c r="D1406" s="96">
        <v>35.71</v>
      </c>
    </row>
    <row r="1407" spans="1:4" ht="15" customHeight="1" x14ac:dyDescent="0.2">
      <c r="A1407" s="94" t="s">
        <v>9931</v>
      </c>
      <c r="B1407" s="95" t="s">
        <v>9932</v>
      </c>
      <c r="C1407" s="95" t="s">
        <v>12798</v>
      </c>
      <c r="D1407" s="96">
        <v>172.9</v>
      </c>
    </row>
    <row r="1408" spans="1:4" ht="15" customHeight="1" x14ac:dyDescent="0.2">
      <c r="A1408" s="94" t="s">
        <v>9933</v>
      </c>
      <c r="B1408" s="95" t="s">
        <v>9934</v>
      </c>
      <c r="C1408" s="95" t="s">
        <v>12798</v>
      </c>
      <c r="D1408" s="96">
        <v>130.74</v>
      </c>
    </row>
    <row r="1409" spans="1:4" ht="15" customHeight="1" x14ac:dyDescent="0.2">
      <c r="A1409" s="94" t="s">
        <v>9935</v>
      </c>
      <c r="B1409" s="95" t="s">
        <v>9936</v>
      </c>
      <c r="C1409" s="95" t="s">
        <v>12798</v>
      </c>
      <c r="D1409" s="96">
        <v>2.2400000000000002</v>
      </c>
    </row>
    <row r="1410" spans="1:4" ht="15" customHeight="1" x14ac:dyDescent="0.2">
      <c r="A1410" s="94" t="s">
        <v>9937</v>
      </c>
      <c r="B1410" s="95" t="s">
        <v>9938</v>
      </c>
      <c r="C1410" s="95" t="s">
        <v>12798</v>
      </c>
      <c r="D1410" s="96">
        <v>53.05</v>
      </c>
    </row>
    <row r="1411" spans="1:4" ht="15" customHeight="1" x14ac:dyDescent="0.2">
      <c r="A1411" s="94" t="s">
        <v>9939</v>
      </c>
      <c r="B1411" s="95" t="s">
        <v>29930</v>
      </c>
      <c r="C1411" s="95" t="s">
        <v>12798</v>
      </c>
      <c r="D1411" s="96">
        <v>13.56</v>
      </c>
    </row>
    <row r="1412" spans="1:4" ht="15" customHeight="1" x14ac:dyDescent="0.2">
      <c r="A1412" s="94" t="s">
        <v>9940</v>
      </c>
      <c r="B1412" s="95" t="s">
        <v>9941</v>
      </c>
      <c r="C1412" s="95" t="s">
        <v>12798</v>
      </c>
      <c r="D1412" s="96">
        <v>49.77</v>
      </c>
    </row>
    <row r="1413" spans="1:4" ht="15" customHeight="1" x14ac:dyDescent="0.2">
      <c r="A1413" s="94" t="s">
        <v>9942</v>
      </c>
      <c r="B1413" s="95" t="s">
        <v>9943</v>
      </c>
      <c r="C1413" s="95" t="s">
        <v>12798</v>
      </c>
      <c r="D1413" s="96">
        <v>27.94</v>
      </c>
    </row>
    <row r="1414" spans="1:4" ht="15" customHeight="1" x14ac:dyDescent="0.2">
      <c r="A1414" s="94" t="s">
        <v>9944</v>
      </c>
      <c r="B1414" s="95" t="s">
        <v>9945</v>
      </c>
      <c r="C1414" s="95" t="s">
        <v>12798</v>
      </c>
      <c r="D1414" s="96">
        <v>21.28</v>
      </c>
    </row>
    <row r="1415" spans="1:4" ht="15" customHeight="1" x14ac:dyDescent="0.2">
      <c r="A1415" s="94" t="s">
        <v>9946</v>
      </c>
      <c r="B1415" s="95" t="s">
        <v>9947</v>
      </c>
      <c r="C1415" s="95" t="s">
        <v>12798</v>
      </c>
      <c r="D1415" s="96">
        <v>577.71</v>
      </c>
    </row>
    <row r="1416" spans="1:4" ht="15" customHeight="1" x14ac:dyDescent="0.2">
      <c r="A1416" s="94" t="s">
        <v>9948</v>
      </c>
      <c r="B1416" s="95" t="s">
        <v>9949</v>
      </c>
      <c r="C1416" s="95" t="s">
        <v>12798</v>
      </c>
      <c r="D1416" s="96">
        <v>85.46</v>
      </c>
    </row>
    <row r="1417" spans="1:4" ht="15" customHeight="1" x14ac:dyDescent="0.2">
      <c r="A1417" s="94" t="s">
        <v>9950</v>
      </c>
      <c r="B1417" s="95" t="s">
        <v>9951</v>
      </c>
      <c r="C1417" s="95" t="s">
        <v>12798</v>
      </c>
      <c r="D1417" s="96">
        <v>17.86</v>
      </c>
    </row>
    <row r="1418" spans="1:4" ht="15" customHeight="1" x14ac:dyDescent="0.2">
      <c r="A1418" s="94" t="s">
        <v>9952</v>
      </c>
      <c r="B1418" s="95" t="s">
        <v>9953</v>
      </c>
      <c r="C1418" s="95" t="s">
        <v>12798</v>
      </c>
      <c r="D1418" s="96">
        <v>74.900000000000006</v>
      </c>
    </row>
    <row r="1419" spans="1:4" ht="15" customHeight="1" x14ac:dyDescent="0.2">
      <c r="A1419" s="94" t="s">
        <v>9954</v>
      </c>
      <c r="B1419" s="95" t="s">
        <v>9955</v>
      </c>
      <c r="C1419" s="95" t="s">
        <v>12798</v>
      </c>
      <c r="D1419" s="96">
        <v>47.16</v>
      </c>
    </row>
    <row r="1420" spans="1:4" ht="15" customHeight="1" x14ac:dyDescent="0.2">
      <c r="A1420" s="94" t="s">
        <v>9956</v>
      </c>
      <c r="B1420" s="95" t="s">
        <v>9957</v>
      </c>
      <c r="C1420" s="95" t="s">
        <v>12798</v>
      </c>
      <c r="D1420" s="96">
        <v>8.1199999999999992</v>
      </c>
    </row>
    <row r="1421" spans="1:4" ht="15" customHeight="1" x14ac:dyDescent="0.2">
      <c r="A1421" s="94" t="s">
        <v>9958</v>
      </c>
      <c r="B1421" s="95" t="s">
        <v>9959</v>
      </c>
      <c r="C1421" s="95" t="s">
        <v>12798</v>
      </c>
      <c r="D1421" s="96">
        <v>31.04</v>
      </c>
    </row>
    <row r="1422" spans="1:4" ht="15" customHeight="1" x14ac:dyDescent="0.2">
      <c r="A1422" s="87" t="s">
        <v>9960</v>
      </c>
      <c r="B1422" s="88" t="s">
        <v>9961</v>
      </c>
      <c r="C1422" s="89"/>
      <c r="D1422" s="89"/>
    </row>
    <row r="1423" spans="1:4" ht="15" customHeight="1" x14ac:dyDescent="0.2">
      <c r="A1423" s="94" t="s">
        <v>9962</v>
      </c>
      <c r="B1423" s="95" t="s">
        <v>9963</v>
      </c>
      <c r="C1423" s="95" t="s">
        <v>12798</v>
      </c>
      <c r="D1423" s="96">
        <v>81.78</v>
      </c>
    </row>
    <row r="1424" spans="1:4" ht="15" customHeight="1" x14ac:dyDescent="0.2">
      <c r="A1424" s="93">
        <v>12</v>
      </c>
      <c r="B1424" s="85" t="s">
        <v>9964</v>
      </c>
      <c r="C1424" s="86"/>
      <c r="D1424" s="86"/>
    </row>
    <row r="1425" spans="1:4" ht="15" customHeight="1" x14ac:dyDescent="0.2">
      <c r="A1425" s="87" t="s">
        <v>22046</v>
      </c>
      <c r="B1425" s="88" t="s">
        <v>22047</v>
      </c>
      <c r="C1425" s="89"/>
      <c r="D1425" s="89"/>
    </row>
    <row r="1426" spans="1:4" ht="15" customHeight="1" x14ac:dyDescent="0.2">
      <c r="A1426" s="94" t="s">
        <v>22048</v>
      </c>
      <c r="B1426" s="308" t="s">
        <v>22049</v>
      </c>
      <c r="C1426" s="95" t="s">
        <v>12798</v>
      </c>
      <c r="D1426" s="96">
        <v>950.96</v>
      </c>
    </row>
    <row r="1427" spans="1:4" ht="15" customHeight="1" x14ac:dyDescent="0.25">
      <c r="A1427"/>
      <c r="B1427" s="308"/>
      <c r="C1427"/>
      <c r="D1427"/>
    </row>
    <row r="1428" spans="1:4" ht="15" customHeight="1" x14ac:dyDescent="0.2">
      <c r="A1428" s="94" t="s">
        <v>22050</v>
      </c>
      <c r="B1428" s="308" t="s">
        <v>22051</v>
      </c>
      <c r="C1428" s="95" t="s">
        <v>12798</v>
      </c>
      <c r="D1428" s="96">
        <v>987.77</v>
      </c>
    </row>
    <row r="1429" spans="1:4" ht="15" customHeight="1" x14ac:dyDescent="0.25">
      <c r="A1429"/>
      <c r="B1429" s="308"/>
      <c r="C1429"/>
      <c r="D1429"/>
    </row>
    <row r="1430" spans="1:4" ht="15" customHeight="1" x14ac:dyDescent="0.2">
      <c r="A1430" s="94" t="s">
        <v>22052</v>
      </c>
      <c r="B1430" s="308" t="s">
        <v>22053</v>
      </c>
      <c r="C1430" s="95" t="s">
        <v>12798</v>
      </c>
      <c r="D1430" s="96">
        <v>1024.3900000000001</v>
      </c>
    </row>
    <row r="1431" spans="1:4" ht="15" customHeight="1" x14ac:dyDescent="0.25">
      <c r="A1431"/>
      <c r="B1431" s="308"/>
      <c r="C1431"/>
      <c r="D1431"/>
    </row>
    <row r="1432" spans="1:4" ht="15" customHeight="1" x14ac:dyDescent="0.2">
      <c r="A1432" s="94" t="s">
        <v>22054</v>
      </c>
      <c r="B1432" s="308" t="s">
        <v>22055</v>
      </c>
      <c r="C1432" s="95" t="s">
        <v>12798</v>
      </c>
      <c r="D1432" s="96">
        <v>1114.5999999999999</v>
      </c>
    </row>
    <row r="1433" spans="1:4" ht="15" customHeight="1" x14ac:dyDescent="0.25">
      <c r="A1433"/>
      <c r="B1433" s="308"/>
      <c r="C1433"/>
      <c r="D1433"/>
    </row>
    <row r="1434" spans="1:4" ht="15" customHeight="1" x14ac:dyDescent="0.2">
      <c r="A1434" s="87" t="s">
        <v>21476</v>
      </c>
      <c r="B1434" s="88" t="s">
        <v>21477</v>
      </c>
      <c r="C1434" s="89"/>
      <c r="D1434" s="89"/>
    </row>
    <row r="1435" spans="1:4" ht="15" customHeight="1" x14ac:dyDescent="0.2">
      <c r="A1435" s="94" t="s">
        <v>21478</v>
      </c>
      <c r="B1435" s="308" t="s">
        <v>21479</v>
      </c>
      <c r="C1435" s="95" t="s">
        <v>12798</v>
      </c>
      <c r="D1435" s="96">
        <v>823.82</v>
      </c>
    </row>
    <row r="1436" spans="1:4" ht="15" customHeight="1" x14ac:dyDescent="0.25">
      <c r="A1436"/>
      <c r="B1436" s="308"/>
      <c r="C1436"/>
      <c r="D1436"/>
    </row>
    <row r="1437" spans="1:4" ht="15" customHeight="1" x14ac:dyDescent="0.2">
      <c r="A1437" s="94" t="s">
        <v>21480</v>
      </c>
      <c r="B1437" s="308" t="s">
        <v>21481</v>
      </c>
      <c r="C1437" s="95" t="s">
        <v>12798</v>
      </c>
      <c r="D1437" s="96">
        <v>843.71</v>
      </c>
    </row>
    <row r="1438" spans="1:4" ht="15" customHeight="1" x14ac:dyDescent="0.25">
      <c r="A1438"/>
      <c r="B1438" s="308"/>
      <c r="C1438"/>
      <c r="D1438"/>
    </row>
    <row r="1439" spans="1:4" ht="15" customHeight="1" x14ac:dyDescent="0.2">
      <c r="A1439" s="94" t="s">
        <v>21482</v>
      </c>
      <c r="B1439" s="308" t="s">
        <v>21483</v>
      </c>
      <c r="C1439" s="95" t="s">
        <v>12798</v>
      </c>
      <c r="D1439" s="96">
        <v>850.24</v>
      </c>
    </row>
    <row r="1440" spans="1:4" ht="15" customHeight="1" x14ac:dyDescent="0.25">
      <c r="A1440"/>
      <c r="B1440" s="308"/>
      <c r="C1440"/>
      <c r="D1440"/>
    </row>
    <row r="1441" spans="1:4" ht="15" customHeight="1" x14ac:dyDescent="0.2">
      <c r="A1441" s="94" t="s">
        <v>21484</v>
      </c>
      <c r="B1441" s="308" t="s">
        <v>21485</v>
      </c>
      <c r="C1441" s="95" t="s">
        <v>12798</v>
      </c>
      <c r="D1441" s="96">
        <v>873.77</v>
      </c>
    </row>
    <row r="1442" spans="1:4" ht="15" customHeight="1" x14ac:dyDescent="0.25">
      <c r="A1442"/>
      <c r="B1442" s="308"/>
      <c r="C1442"/>
      <c r="D1442"/>
    </row>
    <row r="1443" spans="1:4" ht="15" customHeight="1" x14ac:dyDescent="0.2">
      <c r="A1443" s="87" t="s">
        <v>21486</v>
      </c>
      <c r="B1443" s="88" t="s">
        <v>21487</v>
      </c>
      <c r="C1443" s="89"/>
      <c r="D1443" s="89"/>
    </row>
    <row r="1444" spans="1:4" ht="15" customHeight="1" x14ac:dyDescent="0.2">
      <c r="A1444" s="94" t="s">
        <v>21488</v>
      </c>
      <c r="B1444" s="308" t="s">
        <v>21489</v>
      </c>
      <c r="C1444" s="95" t="s">
        <v>12798</v>
      </c>
      <c r="D1444" s="96">
        <v>251.23</v>
      </c>
    </row>
    <row r="1445" spans="1:4" ht="15" customHeight="1" x14ac:dyDescent="0.25">
      <c r="A1445"/>
      <c r="B1445" s="308"/>
      <c r="C1445"/>
      <c r="D1445"/>
    </row>
    <row r="1446" spans="1:4" ht="15" customHeight="1" x14ac:dyDescent="0.2">
      <c r="A1446" s="94" t="s">
        <v>21490</v>
      </c>
      <c r="B1446" s="308" t="s">
        <v>21491</v>
      </c>
      <c r="C1446" s="95" t="s">
        <v>12798</v>
      </c>
      <c r="D1446" s="96">
        <v>268.86</v>
      </c>
    </row>
    <row r="1447" spans="1:4" ht="15" customHeight="1" x14ac:dyDescent="0.25">
      <c r="A1447"/>
      <c r="B1447" s="308"/>
      <c r="C1447"/>
      <c r="D1447"/>
    </row>
    <row r="1448" spans="1:4" ht="15" customHeight="1" x14ac:dyDescent="0.2">
      <c r="A1448" s="94" t="s">
        <v>21492</v>
      </c>
      <c r="B1448" s="308" t="s">
        <v>21493</v>
      </c>
      <c r="C1448" s="95" t="s">
        <v>12798</v>
      </c>
      <c r="D1448" s="96">
        <v>273.13</v>
      </c>
    </row>
    <row r="1449" spans="1:4" ht="15" customHeight="1" x14ac:dyDescent="0.25">
      <c r="A1449"/>
      <c r="B1449" s="308"/>
      <c r="C1449"/>
      <c r="D1449"/>
    </row>
    <row r="1450" spans="1:4" ht="15" customHeight="1" x14ac:dyDescent="0.2">
      <c r="A1450" s="94" t="s">
        <v>21494</v>
      </c>
      <c r="B1450" s="308" t="s">
        <v>21495</v>
      </c>
      <c r="C1450" s="95" t="s">
        <v>12798</v>
      </c>
      <c r="D1450" s="96">
        <v>294.39999999999998</v>
      </c>
    </row>
    <row r="1451" spans="1:4" ht="15" customHeight="1" x14ac:dyDescent="0.25">
      <c r="A1451"/>
      <c r="B1451" s="308"/>
      <c r="C1451"/>
      <c r="D1451"/>
    </row>
    <row r="1452" spans="1:4" ht="15" customHeight="1" x14ac:dyDescent="0.2">
      <c r="A1452" s="87" t="s">
        <v>21496</v>
      </c>
      <c r="B1452" s="88" t="s">
        <v>21497</v>
      </c>
      <c r="C1452" s="89"/>
      <c r="D1452" s="89"/>
    </row>
    <row r="1453" spans="1:4" ht="15" customHeight="1" x14ac:dyDescent="0.2">
      <c r="A1453" s="94" t="s">
        <v>21498</v>
      </c>
      <c r="B1453" s="308" t="s">
        <v>21499</v>
      </c>
      <c r="C1453" s="95" t="s">
        <v>12798</v>
      </c>
      <c r="D1453" s="96">
        <v>287.88</v>
      </c>
    </row>
    <row r="1454" spans="1:4" ht="15" customHeight="1" x14ac:dyDescent="0.25">
      <c r="A1454"/>
      <c r="B1454" s="308"/>
      <c r="C1454"/>
      <c r="D1454"/>
    </row>
    <row r="1455" spans="1:4" ht="15" customHeight="1" x14ac:dyDescent="0.2">
      <c r="A1455" s="94" t="s">
        <v>21500</v>
      </c>
      <c r="B1455" s="95" t="s">
        <v>21501</v>
      </c>
      <c r="C1455" s="95" t="s">
        <v>3</v>
      </c>
      <c r="D1455" s="96">
        <v>11.31</v>
      </c>
    </row>
    <row r="1456" spans="1:4" ht="15" customHeight="1" x14ac:dyDescent="0.2">
      <c r="A1456" s="87" t="s">
        <v>9965</v>
      </c>
      <c r="B1456" s="88" t="s">
        <v>9966</v>
      </c>
      <c r="C1456" s="89"/>
      <c r="D1456" s="89"/>
    </row>
    <row r="1457" spans="1:4" ht="15" customHeight="1" x14ac:dyDescent="0.2">
      <c r="A1457" s="94" t="s">
        <v>21502</v>
      </c>
      <c r="B1457" s="95" t="s">
        <v>21503</v>
      </c>
      <c r="C1457" s="95" t="s">
        <v>12798</v>
      </c>
      <c r="D1457" s="96">
        <v>230.05</v>
      </c>
    </row>
    <row r="1458" spans="1:4" ht="15" customHeight="1" x14ac:dyDescent="0.2">
      <c r="A1458" s="94" t="s">
        <v>21504</v>
      </c>
      <c r="B1458" s="95" t="s">
        <v>21505</v>
      </c>
      <c r="C1458" s="95" t="s">
        <v>12798</v>
      </c>
      <c r="D1458" s="96">
        <v>185.8</v>
      </c>
    </row>
    <row r="1459" spans="1:4" ht="15" customHeight="1" x14ac:dyDescent="0.2">
      <c r="A1459" s="94" t="s">
        <v>21506</v>
      </c>
      <c r="B1459" s="95" t="s">
        <v>21507</v>
      </c>
      <c r="C1459" s="95" t="s">
        <v>12798</v>
      </c>
      <c r="D1459" s="96">
        <v>202.25</v>
      </c>
    </row>
    <row r="1460" spans="1:4" ht="15" customHeight="1" x14ac:dyDescent="0.2">
      <c r="A1460" s="94" t="s">
        <v>21508</v>
      </c>
      <c r="B1460" s="95" t="s">
        <v>21509</v>
      </c>
      <c r="C1460" s="95" t="s">
        <v>12798</v>
      </c>
      <c r="D1460" s="96">
        <v>176.13</v>
      </c>
    </row>
    <row r="1461" spans="1:4" ht="15" customHeight="1" x14ac:dyDescent="0.2">
      <c r="A1461" s="94" t="s">
        <v>21510</v>
      </c>
      <c r="B1461" s="95" t="s">
        <v>21511</v>
      </c>
      <c r="C1461" s="95" t="s">
        <v>12798</v>
      </c>
      <c r="D1461" s="96">
        <v>35.229999999999997</v>
      </c>
    </row>
    <row r="1462" spans="1:4" ht="15" customHeight="1" x14ac:dyDescent="0.2">
      <c r="A1462" s="94" t="s">
        <v>21512</v>
      </c>
      <c r="B1462" s="95" t="s">
        <v>21513</v>
      </c>
      <c r="C1462" s="95" t="s">
        <v>12798</v>
      </c>
      <c r="D1462" s="96">
        <v>77.45</v>
      </c>
    </row>
    <row r="1463" spans="1:4" ht="15" customHeight="1" x14ac:dyDescent="0.2">
      <c r="A1463" s="93">
        <v>13</v>
      </c>
      <c r="B1463" s="85" t="s">
        <v>9967</v>
      </c>
      <c r="C1463" s="86"/>
      <c r="D1463" s="86"/>
    </row>
    <row r="1464" spans="1:4" ht="15" customHeight="1" x14ac:dyDescent="0.2">
      <c r="A1464" s="87" t="s">
        <v>22056</v>
      </c>
      <c r="B1464" s="88" t="s">
        <v>22057</v>
      </c>
      <c r="C1464" s="89"/>
      <c r="D1464" s="89"/>
    </row>
    <row r="1465" spans="1:4" ht="15" customHeight="1" x14ac:dyDescent="0.2">
      <c r="A1465" s="94" t="s">
        <v>22058</v>
      </c>
      <c r="B1465" s="95" t="s">
        <v>22059</v>
      </c>
      <c r="C1465" s="95" t="s">
        <v>2</v>
      </c>
      <c r="D1465" s="96">
        <v>968.3</v>
      </c>
    </row>
    <row r="1466" spans="1:4" ht="15" customHeight="1" x14ac:dyDescent="0.2">
      <c r="A1466" s="94" t="s">
        <v>22060</v>
      </c>
      <c r="B1466" s="95" t="s">
        <v>22061</v>
      </c>
      <c r="C1466" s="95" t="s">
        <v>2</v>
      </c>
      <c r="D1466" s="96">
        <v>364.73</v>
      </c>
    </row>
    <row r="1467" spans="1:4" ht="15" customHeight="1" x14ac:dyDescent="0.2">
      <c r="A1467" s="94" t="s">
        <v>22062</v>
      </c>
      <c r="B1467" s="308" t="s">
        <v>22063</v>
      </c>
      <c r="C1467" s="95" t="s">
        <v>2</v>
      </c>
      <c r="D1467" s="96">
        <v>493.41</v>
      </c>
    </row>
    <row r="1468" spans="1:4" ht="15" customHeight="1" x14ac:dyDescent="0.25">
      <c r="A1468"/>
      <c r="B1468" s="308"/>
      <c r="C1468"/>
      <c r="D1468"/>
    </row>
    <row r="1469" spans="1:4" ht="15" customHeight="1" x14ac:dyDescent="0.2">
      <c r="A1469" s="94" t="s">
        <v>22064</v>
      </c>
      <c r="B1469" s="95" t="s">
        <v>22065</v>
      </c>
      <c r="C1469" s="95" t="s">
        <v>2</v>
      </c>
      <c r="D1469" s="96">
        <v>397.87</v>
      </c>
    </row>
    <row r="1470" spans="1:4" ht="15" customHeight="1" x14ac:dyDescent="0.2">
      <c r="A1470" s="94" t="s">
        <v>22066</v>
      </c>
      <c r="B1470" s="308" t="s">
        <v>22067</v>
      </c>
      <c r="C1470" s="95" t="s">
        <v>2</v>
      </c>
      <c r="D1470" s="96">
        <v>598.14</v>
      </c>
    </row>
    <row r="1471" spans="1:4" ht="15" customHeight="1" x14ac:dyDescent="0.25">
      <c r="A1471"/>
      <c r="B1471" s="308"/>
      <c r="C1471"/>
      <c r="D1471"/>
    </row>
    <row r="1472" spans="1:4" ht="15" customHeight="1" x14ac:dyDescent="0.2">
      <c r="A1472" s="94" t="s">
        <v>22068</v>
      </c>
      <c r="B1472" s="95" t="s">
        <v>22069</v>
      </c>
      <c r="C1472" s="95" t="s">
        <v>3</v>
      </c>
      <c r="D1472" s="96">
        <v>28.13</v>
      </c>
    </row>
    <row r="1473" spans="1:4" ht="15" customHeight="1" x14ac:dyDescent="0.2">
      <c r="A1473" s="87" t="s">
        <v>22070</v>
      </c>
      <c r="B1473" s="88" t="s">
        <v>22071</v>
      </c>
      <c r="C1473" s="89"/>
      <c r="D1473" s="89"/>
    </row>
    <row r="1474" spans="1:4" ht="15" customHeight="1" x14ac:dyDescent="0.2">
      <c r="A1474" s="94" t="s">
        <v>22072</v>
      </c>
      <c r="B1474" s="95" t="s">
        <v>22073</v>
      </c>
      <c r="C1474" s="95" t="s">
        <v>2</v>
      </c>
      <c r="D1474" s="96">
        <v>1291.9100000000001</v>
      </c>
    </row>
    <row r="1475" spans="1:4" ht="15" customHeight="1" x14ac:dyDescent="0.2">
      <c r="A1475" s="87" t="s">
        <v>9968</v>
      </c>
      <c r="B1475" s="88" t="s">
        <v>9969</v>
      </c>
      <c r="C1475" s="89"/>
      <c r="D1475" s="89"/>
    </row>
    <row r="1476" spans="1:4" ht="15" customHeight="1" x14ac:dyDescent="0.2">
      <c r="A1476" s="94" t="s">
        <v>22074</v>
      </c>
      <c r="B1476" s="95" t="s">
        <v>22075</v>
      </c>
      <c r="C1476" s="95" t="s">
        <v>2</v>
      </c>
      <c r="D1476" s="96">
        <v>291.68</v>
      </c>
    </row>
    <row r="1477" spans="1:4" ht="15" customHeight="1" x14ac:dyDescent="0.2">
      <c r="A1477" s="94" t="s">
        <v>22076</v>
      </c>
      <c r="B1477" s="95" t="s">
        <v>22077</v>
      </c>
      <c r="C1477" s="95" t="s">
        <v>2</v>
      </c>
      <c r="D1477" s="96">
        <v>276.33999999999997</v>
      </c>
    </row>
    <row r="1478" spans="1:4" ht="15" customHeight="1" x14ac:dyDescent="0.2">
      <c r="A1478" s="94" t="s">
        <v>22078</v>
      </c>
      <c r="B1478" s="95" t="s">
        <v>22079</v>
      </c>
      <c r="C1478" s="95" t="s">
        <v>2</v>
      </c>
      <c r="D1478" s="96">
        <v>310.54000000000002</v>
      </c>
    </row>
    <row r="1479" spans="1:4" ht="15" customHeight="1" x14ac:dyDescent="0.2">
      <c r="A1479" s="94" t="s">
        <v>22080</v>
      </c>
      <c r="B1479" s="95" t="s">
        <v>22081</v>
      </c>
      <c r="C1479" s="95" t="s">
        <v>2</v>
      </c>
      <c r="D1479" s="96">
        <v>219.12</v>
      </c>
    </row>
    <row r="1480" spans="1:4" ht="15" customHeight="1" x14ac:dyDescent="0.2">
      <c r="A1480" s="94" t="s">
        <v>22082</v>
      </c>
      <c r="B1480" s="95" t="s">
        <v>22083</v>
      </c>
      <c r="C1480" s="95" t="s">
        <v>12798</v>
      </c>
      <c r="D1480" s="96">
        <v>616.92999999999995</v>
      </c>
    </row>
    <row r="1481" spans="1:4" ht="15" customHeight="1" x14ac:dyDescent="0.2">
      <c r="A1481" s="94" t="s">
        <v>22084</v>
      </c>
      <c r="B1481" s="95" t="s">
        <v>22085</v>
      </c>
      <c r="C1481" s="95" t="s">
        <v>12798</v>
      </c>
      <c r="D1481" s="96">
        <v>1345.4</v>
      </c>
    </row>
    <row r="1482" spans="1:4" ht="15" customHeight="1" x14ac:dyDescent="0.2">
      <c r="A1482" s="94" t="s">
        <v>22086</v>
      </c>
      <c r="B1482" s="95" t="s">
        <v>22087</v>
      </c>
      <c r="C1482" s="95" t="s">
        <v>12798</v>
      </c>
      <c r="D1482" s="96">
        <v>17.93</v>
      </c>
    </row>
    <row r="1483" spans="1:4" ht="15" customHeight="1" x14ac:dyDescent="0.2">
      <c r="A1483" s="87" t="s">
        <v>9970</v>
      </c>
      <c r="B1483" s="88" t="s">
        <v>9971</v>
      </c>
      <c r="C1483" s="89"/>
      <c r="D1483" s="89"/>
    </row>
    <row r="1484" spans="1:4" ht="15" customHeight="1" x14ac:dyDescent="0.2">
      <c r="A1484" s="94" t="s">
        <v>22088</v>
      </c>
      <c r="B1484" s="95" t="s">
        <v>22089</v>
      </c>
      <c r="C1484" s="95" t="s">
        <v>2</v>
      </c>
      <c r="D1484" s="96">
        <v>434.72</v>
      </c>
    </row>
    <row r="1485" spans="1:4" ht="15" customHeight="1" x14ac:dyDescent="0.2">
      <c r="A1485" s="94" t="s">
        <v>9972</v>
      </c>
      <c r="B1485" s="95" t="s">
        <v>9973</v>
      </c>
      <c r="C1485" s="95" t="s">
        <v>3</v>
      </c>
      <c r="D1485" s="96">
        <v>255.93</v>
      </c>
    </row>
    <row r="1486" spans="1:4" ht="15" customHeight="1" x14ac:dyDescent="0.2">
      <c r="A1486" s="94" t="s">
        <v>9974</v>
      </c>
      <c r="B1486" s="95" t="s">
        <v>9975</v>
      </c>
      <c r="C1486" s="95" t="s">
        <v>3</v>
      </c>
      <c r="D1486" s="96">
        <v>335.67</v>
      </c>
    </row>
    <row r="1487" spans="1:4" ht="15" customHeight="1" x14ac:dyDescent="0.2">
      <c r="A1487" s="94" t="s">
        <v>9976</v>
      </c>
      <c r="B1487" s="95" t="s">
        <v>9977</v>
      </c>
      <c r="C1487" s="95" t="s">
        <v>3</v>
      </c>
      <c r="D1487" s="96">
        <v>395.63</v>
      </c>
    </row>
    <row r="1488" spans="1:4" ht="15" customHeight="1" x14ac:dyDescent="0.2">
      <c r="A1488" s="94" t="s">
        <v>9978</v>
      </c>
      <c r="B1488" s="95" t="s">
        <v>9979</v>
      </c>
      <c r="C1488" s="95" t="s">
        <v>3</v>
      </c>
      <c r="D1488" s="96">
        <v>483.95</v>
      </c>
    </row>
    <row r="1489" spans="1:4" ht="15" customHeight="1" x14ac:dyDescent="0.2">
      <c r="A1489" s="87" t="s">
        <v>9980</v>
      </c>
      <c r="B1489" s="88" t="s">
        <v>9981</v>
      </c>
      <c r="C1489" s="89"/>
      <c r="D1489" s="89"/>
    </row>
    <row r="1490" spans="1:4" ht="15" customHeight="1" x14ac:dyDescent="0.2">
      <c r="A1490" s="94" t="s">
        <v>9982</v>
      </c>
      <c r="B1490" s="95" t="s">
        <v>9983</v>
      </c>
      <c r="C1490" s="95" t="s">
        <v>12798</v>
      </c>
      <c r="D1490" s="96">
        <v>219</v>
      </c>
    </row>
    <row r="1491" spans="1:4" ht="15" customHeight="1" x14ac:dyDescent="0.2">
      <c r="A1491" s="94" t="s">
        <v>9984</v>
      </c>
      <c r="B1491" s="95" t="s">
        <v>9985</v>
      </c>
      <c r="C1491" s="95" t="s">
        <v>12798</v>
      </c>
      <c r="D1491" s="96">
        <v>89.8</v>
      </c>
    </row>
    <row r="1492" spans="1:4" ht="15" customHeight="1" x14ac:dyDescent="0.2">
      <c r="A1492" s="94" t="s">
        <v>9986</v>
      </c>
      <c r="B1492" s="95" t="s">
        <v>9987</v>
      </c>
      <c r="C1492" s="95" t="s">
        <v>12798</v>
      </c>
      <c r="D1492" s="96">
        <v>145.35</v>
      </c>
    </row>
    <row r="1493" spans="1:4" ht="15" customHeight="1" x14ac:dyDescent="0.2">
      <c r="A1493" s="94" t="s">
        <v>9988</v>
      </c>
      <c r="B1493" s="95" t="s">
        <v>9989</v>
      </c>
      <c r="C1493" s="95" t="s">
        <v>12798</v>
      </c>
      <c r="D1493" s="96">
        <v>230.72</v>
      </c>
    </row>
    <row r="1494" spans="1:4" ht="15" customHeight="1" x14ac:dyDescent="0.2">
      <c r="A1494" s="94" t="s">
        <v>9990</v>
      </c>
      <c r="B1494" s="95" t="s">
        <v>9991</v>
      </c>
      <c r="C1494" s="95" t="s">
        <v>12798</v>
      </c>
      <c r="D1494" s="96">
        <v>273</v>
      </c>
    </row>
    <row r="1495" spans="1:4" ht="15" customHeight="1" x14ac:dyDescent="0.2">
      <c r="A1495" s="94" t="s">
        <v>9992</v>
      </c>
      <c r="B1495" s="95" t="s">
        <v>9993</v>
      </c>
      <c r="C1495" s="95" t="s">
        <v>12798</v>
      </c>
      <c r="D1495" s="96">
        <v>77.349999999999994</v>
      </c>
    </row>
    <row r="1496" spans="1:4" ht="15" customHeight="1" x14ac:dyDescent="0.2">
      <c r="A1496" s="94" t="s">
        <v>9994</v>
      </c>
      <c r="B1496" s="95" t="s">
        <v>9995</v>
      </c>
      <c r="C1496" s="95" t="s">
        <v>3</v>
      </c>
      <c r="D1496" s="96">
        <v>151.55000000000001</v>
      </c>
    </row>
    <row r="1497" spans="1:4" ht="15" customHeight="1" x14ac:dyDescent="0.2">
      <c r="A1497" s="94" t="s">
        <v>12782</v>
      </c>
      <c r="B1497" s="308" t="s">
        <v>12783</v>
      </c>
      <c r="C1497" s="95" t="s">
        <v>3</v>
      </c>
      <c r="D1497" s="96">
        <v>328.57</v>
      </c>
    </row>
    <row r="1498" spans="1:4" ht="15" customHeight="1" x14ac:dyDescent="0.25">
      <c r="A1498"/>
      <c r="B1498" s="308"/>
      <c r="C1498"/>
      <c r="D1498"/>
    </row>
    <row r="1499" spans="1:4" ht="15" customHeight="1" x14ac:dyDescent="0.2">
      <c r="A1499" s="94" t="s">
        <v>12784</v>
      </c>
      <c r="B1499" s="308" t="s">
        <v>12785</v>
      </c>
      <c r="C1499" s="95" t="s">
        <v>3</v>
      </c>
      <c r="D1499" s="96">
        <v>386.14</v>
      </c>
    </row>
    <row r="1500" spans="1:4" ht="15" customHeight="1" x14ac:dyDescent="0.25">
      <c r="A1500"/>
      <c r="B1500" s="308"/>
      <c r="C1500"/>
      <c r="D1500"/>
    </row>
    <row r="1501" spans="1:4" ht="15" customHeight="1" x14ac:dyDescent="0.2">
      <c r="A1501" s="94" t="s">
        <v>12786</v>
      </c>
      <c r="B1501" s="308" t="s">
        <v>12787</v>
      </c>
      <c r="C1501" s="95" t="s">
        <v>3</v>
      </c>
      <c r="D1501" s="96">
        <v>419.12</v>
      </c>
    </row>
    <row r="1502" spans="1:4" ht="15" customHeight="1" x14ac:dyDescent="0.25">
      <c r="A1502"/>
      <c r="B1502" s="308"/>
      <c r="C1502"/>
      <c r="D1502"/>
    </row>
    <row r="1503" spans="1:4" ht="15" customHeight="1" x14ac:dyDescent="0.2">
      <c r="A1503" s="94" t="s">
        <v>12788</v>
      </c>
      <c r="B1503" s="308" t="s">
        <v>12789</v>
      </c>
      <c r="C1503" s="95" t="s">
        <v>3</v>
      </c>
      <c r="D1503" s="96">
        <v>309.82</v>
      </c>
    </row>
    <row r="1504" spans="1:4" ht="15" customHeight="1" x14ac:dyDescent="0.25">
      <c r="A1504"/>
      <c r="B1504" s="308"/>
      <c r="C1504"/>
      <c r="D1504"/>
    </row>
    <row r="1505" spans="1:4" ht="15" customHeight="1" x14ac:dyDescent="0.2">
      <c r="A1505" s="94" t="s">
        <v>12790</v>
      </c>
      <c r="B1505" s="308" t="s">
        <v>12791</v>
      </c>
      <c r="C1505" s="95" t="s">
        <v>3</v>
      </c>
      <c r="D1505" s="96">
        <v>358.38</v>
      </c>
    </row>
    <row r="1506" spans="1:4" ht="15" customHeight="1" x14ac:dyDescent="0.25">
      <c r="A1506"/>
      <c r="B1506" s="308"/>
      <c r="C1506"/>
      <c r="D1506"/>
    </row>
    <row r="1507" spans="1:4" ht="15" customHeight="1" x14ac:dyDescent="0.2">
      <c r="A1507" s="87" t="s">
        <v>9996</v>
      </c>
      <c r="B1507" s="88" t="s">
        <v>9997</v>
      </c>
      <c r="C1507" s="89"/>
      <c r="D1507" s="89"/>
    </row>
    <row r="1508" spans="1:4" ht="15" customHeight="1" x14ac:dyDescent="0.2">
      <c r="A1508" s="94" t="s">
        <v>9998</v>
      </c>
      <c r="B1508" s="95" t="s">
        <v>9999</v>
      </c>
      <c r="C1508" s="95" t="s">
        <v>12798</v>
      </c>
      <c r="D1508" s="96">
        <v>256.23</v>
      </c>
    </row>
    <row r="1509" spans="1:4" ht="15" customHeight="1" x14ac:dyDescent="0.2">
      <c r="A1509" s="94" t="s">
        <v>10000</v>
      </c>
      <c r="B1509" s="95" t="s">
        <v>10001</v>
      </c>
      <c r="C1509" s="95" t="s">
        <v>12798</v>
      </c>
      <c r="D1509" s="96">
        <v>338.41</v>
      </c>
    </row>
    <row r="1510" spans="1:4" ht="15" customHeight="1" x14ac:dyDescent="0.2">
      <c r="A1510" s="94" t="s">
        <v>10002</v>
      </c>
      <c r="B1510" s="95" t="s">
        <v>10003</v>
      </c>
      <c r="C1510" s="95" t="s">
        <v>3</v>
      </c>
      <c r="D1510" s="96">
        <v>568.86</v>
      </c>
    </row>
    <row r="1511" spans="1:4" ht="15" customHeight="1" x14ac:dyDescent="0.2">
      <c r="A1511" s="94" t="s">
        <v>10004</v>
      </c>
      <c r="B1511" s="95" t="s">
        <v>10005</v>
      </c>
      <c r="C1511" s="95" t="s">
        <v>12798</v>
      </c>
      <c r="D1511" s="96">
        <v>272.36</v>
      </c>
    </row>
    <row r="1512" spans="1:4" ht="15" customHeight="1" x14ac:dyDescent="0.2">
      <c r="A1512" s="87" t="s">
        <v>13493</v>
      </c>
      <c r="B1512" s="88" t="s">
        <v>8195</v>
      </c>
      <c r="C1512" s="89"/>
      <c r="D1512" s="89"/>
    </row>
    <row r="1513" spans="1:4" ht="15" customHeight="1" x14ac:dyDescent="0.2">
      <c r="A1513" s="94" t="s">
        <v>21514</v>
      </c>
      <c r="B1513" s="95" t="s">
        <v>22090</v>
      </c>
      <c r="C1513" s="95" t="s">
        <v>2</v>
      </c>
      <c r="D1513" s="96">
        <v>126.83</v>
      </c>
    </row>
    <row r="1514" spans="1:4" ht="15" customHeight="1" x14ac:dyDescent="0.2">
      <c r="A1514" s="87" t="s">
        <v>14772</v>
      </c>
      <c r="B1514" s="88" t="s">
        <v>14773</v>
      </c>
      <c r="C1514" s="89"/>
      <c r="D1514" s="89"/>
    </row>
    <row r="1515" spans="1:4" ht="15" customHeight="1" x14ac:dyDescent="0.2">
      <c r="A1515" s="94" t="s">
        <v>14774</v>
      </c>
      <c r="B1515" s="95" t="s">
        <v>14775</v>
      </c>
      <c r="C1515" s="95" t="s">
        <v>12798</v>
      </c>
      <c r="D1515" s="96">
        <v>967.24</v>
      </c>
    </row>
    <row r="1516" spans="1:4" ht="15" customHeight="1" x14ac:dyDescent="0.2">
      <c r="A1516" s="94" t="s">
        <v>14776</v>
      </c>
      <c r="B1516" s="95" t="s">
        <v>14777</v>
      </c>
      <c r="C1516" s="95" t="s">
        <v>12798</v>
      </c>
      <c r="D1516" s="96">
        <v>1036.1500000000001</v>
      </c>
    </row>
    <row r="1517" spans="1:4" ht="15" customHeight="1" x14ac:dyDescent="0.2">
      <c r="A1517" s="94" t="s">
        <v>14778</v>
      </c>
      <c r="B1517" s="95" t="s">
        <v>14779</v>
      </c>
      <c r="C1517" s="95" t="s">
        <v>12798</v>
      </c>
      <c r="D1517" s="96">
        <v>1202.03</v>
      </c>
    </row>
    <row r="1518" spans="1:4" ht="15" customHeight="1" x14ac:dyDescent="0.2">
      <c r="A1518" s="94" t="s">
        <v>14780</v>
      </c>
      <c r="B1518" s="95" t="s">
        <v>14781</v>
      </c>
      <c r="C1518" s="95" t="s">
        <v>12798</v>
      </c>
      <c r="D1518" s="96">
        <v>1541.62</v>
      </c>
    </row>
    <row r="1519" spans="1:4" ht="15" customHeight="1" x14ac:dyDescent="0.2">
      <c r="A1519" s="94" t="s">
        <v>14782</v>
      </c>
      <c r="B1519" s="95" t="s">
        <v>14783</v>
      </c>
      <c r="C1519" s="95" t="s">
        <v>12798</v>
      </c>
      <c r="D1519" s="96">
        <v>1803.27</v>
      </c>
    </row>
    <row r="1520" spans="1:4" ht="15" customHeight="1" x14ac:dyDescent="0.2">
      <c r="A1520" s="93">
        <v>14</v>
      </c>
      <c r="B1520" s="85" t="s">
        <v>10006</v>
      </c>
      <c r="C1520" s="86"/>
      <c r="D1520" s="86"/>
    </row>
    <row r="1521" spans="1:4" ht="15" customHeight="1" x14ac:dyDescent="0.2">
      <c r="A1521" s="87" t="s">
        <v>10007</v>
      </c>
      <c r="B1521" s="88" t="s">
        <v>10008</v>
      </c>
      <c r="C1521" s="89"/>
      <c r="D1521" s="89"/>
    </row>
    <row r="1522" spans="1:4" ht="15" customHeight="1" x14ac:dyDescent="0.2">
      <c r="A1522" s="94" t="s">
        <v>10009</v>
      </c>
      <c r="B1522" s="95" t="s">
        <v>10010</v>
      </c>
      <c r="C1522" s="95" t="s">
        <v>2</v>
      </c>
      <c r="D1522" s="96">
        <v>8.5299999999999994</v>
      </c>
    </row>
    <row r="1523" spans="1:4" ht="15" customHeight="1" x14ac:dyDescent="0.2">
      <c r="A1523" s="94" t="s">
        <v>10011</v>
      </c>
      <c r="B1523" s="95" t="s">
        <v>10012</v>
      </c>
      <c r="C1523" s="95" t="s">
        <v>2</v>
      </c>
      <c r="D1523" s="96">
        <v>12.75</v>
      </c>
    </row>
    <row r="1524" spans="1:4" ht="15" customHeight="1" x14ac:dyDescent="0.2">
      <c r="A1524" s="94" t="s">
        <v>10013</v>
      </c>
      <c r="B1524" s="95" t="s">
        <v>10014</v>
      </c>
      <c r="C1524" s="95" t="s">
        <v>2</v>
      </c>
      <c r="D1524" s="96">
        <v>28.26</v>
      </c>
    </row>
    <row r="1525" spans="1:4" ht="15" customHeight="1" x14ac:dyDescent="0.2">
      <c r="A1525" s="94" t="s">
        <v>10015</v>
      </c>
      <c r="B1525" s="95" t="s">
        <v>10016</v>
      </c>
      <c r="C1525" s="95" t="s">
        <v>2</v>
      </c>
      <c r="D1525" s="96">
        <v>37.020000000000003</v>
      </c>
    </row>
    <row r="1526" spans="1:4" ht="15" customHeight="1" x14ac:dyDescent="0.2">
      <c r="A1526" s="94" t="s">
        <v>10017</v>
      </c>
      <c r="B1526" s="95" t="s">
        <v>10018</v>
      </c>
      <c r="C1526" s="95" t="s">
        <v>2</v>
      </c>
      <c r="D1526" s="96">
        <v>39.36</v>
      </c>
    </row>
    <row r="1527" spans="1:4" ht="15" customHeight="1" x14ac:dyDescent="0.2">
      <c r="A1527" s="94" t="s">
        <v>10019</v>
      </c>
      <c r="B1527" s="95" t="s">
        <v>10020</v>
      </c>
      <c r="C1527" s="95" t="s">
        <v>2</v>
      </c>
      <c r="D1527" s="96">
        <v>42.13</v>
      </c>
    </row>
    <row r="1528" spans="1:4" ht="15" customHeight="1" x14ac:dyDescent="0.2">
      <c r="A1528" s="94" t="s">
        <v>10021</v>
      </c>
      <c r="B1528" s="95" t="s">
        <v>10022</v>
      </c>
      <c r="C1528" s="95" t="s">
        <v>2</v>
      </c>
      <c r="D1528" s="96">
        <v>45.26</v>
      </c>
    </row>
    <row r="1529" spans="1:4" ht="15" customHeight="1" x14ac:dyDescent="0.2">
      <c r="A1529" s="94" t="s">
        <v>10023</v>
      </c>
      <c r="B1529" s="95" t="s">
        <v>10024</v>
      </c>
      <c r="C1529" s="95" t="s">
        <v>2</v>
      </c>
      <c r="D1529" s="96">
        <v>21.68</v>
      </c>
    </row>
    <row r="1530" spans="1:4" ht="15" customHeight="1" x14ac:dyDescent="0.2">
      <c r="A1530" s="94" t="s">
        <v>10025</v>
      </c>
      <c r="B1530" s="95" t="s">
        <v>10026</v>
      </c>
      <c r="C1530" s="95" t="s">
        <v>3</v>
      </c>
      <c r="D1530" s="96">
        <v>10.68</v>
      </c>
    </row>
    <row r="1531" spans="1:4" ht="15" customHeight="1" x14ac:dyDescent="0.2">
      <c r="A1531" s="94" t="s">
        <v>10027</v>
      </c>
      <c r="B1531" s="95" t="s">
        <v>10028</v>
      </c>
      <c r="C1531" s="95" t="s">
        <v>3</v>
      </c>
      <c r="D1531" s="96">
        <v>10.68</v>
      </c>
    </row>
    <row r="1532" spans="1:4" ht="15" customHeight="1" x14ac:dyDescent="0.2">
      <c r="A1532" s="87" t="s">
        <v>10029</v>
      </c>
      <c r="B1532" s="88" t="s">
        <v>10030</v>
      </c>
      <c r="C1532" s="89"/>
      <c r="D1532" s="89"/>
    </row>
    <row r="1533" spans="1:4" ht="15" customHeight="1" x14ac:dyDescent="0.2">
      <c r="A1533" s="94" t="s">
        <v>10031</v>
      </c>
      <c r="B1533" s="95" t="s">
        <v>10032</v>
      </c>
      <c r="C1533" s="95" t="s">
        <v>2</v>
      </c>
      <c r="D1533" s="96">
        <v>58.79</v>
      </c>
    </row>
    <row r="1534" spans="1:4" ht="15" customHeight="1" x14ac:dyDescent="0.2">
      <c r="A1534" s="87" t="s">
        <v>10033</v>
      </c>
      <c r="B1534" s="88" t="s">
        <v>10034</v>
      </c>
      <c r="C1534" s="89"/>
      <c r="D1534" s="89"/>
    </row>
    <row r="1535" spans="1:4" ht="15" customHeight="1" x14ac:dyDescent="0.2">
      <c r="A1535" s="94" t="s">
        <v>10035</v>
      </c>
      <c r="B1535" s="95" t="s">
        <v>10036</v>
      </c>
      <c r="C1535" s="95" t="s">
        <v>2</v>
      </c>
      <c r="D1535" s="96">
        <v>22.46</v>
      </c>
    </row>
    <row r="1536" spans="1:4" ht="15" customHeight="1" x14ac:dyDescent="0.2">
      <c r="A1536" s="87" t="s">
        <v>10037</v>
      </c>
      <c r="B1536" s="88" t="s">
        <v>10038</v>
      </c>
      <c r="C1536" s="89"/>
      <c r="D1536" s="89"/>
    </row>
    <row r="1537" spans="1:4" ht="15" customHeight="1" x14ac:dyDescent="0.2">
      <c r="A1537" s="94" t="s">
        <v>21515</v>
      </c>
      <c r="B1537" s="95" t="s">
        <v>21516</v>
      </c>
      <c r="C1537" s="95" t="s">
        <v>2</v>
      </c>
      <c r="D1537" s="96">
        <v>54.2</v>
      </c>
    </row>
    <row r="1538" spans="1:4" ht="15" customHeight="1" x14ac:dyDescent="0.2">
      <c r="A1538" s="94" t="s">
        <v>21517</v>
      </c>
      <c r="B1538" s="95" t="s">
        <v>21518</v>
      </c>
      <c r="C1538" s="95" t="s">
        <v>2</v>
      </c>
      <c r="D1538" s="96">
        <v>135.87</v>
      </c>
    </row>
    <row r="1539" spans="1:4" ht="15" customHeight="1" x14ac:dyDescent="0.2">
      <c r="A1539" s="87" t="s">
        <v>10039</v>
      </c>
      <c r="B1539" s="88" t="s">
        <v>10040</v>
      </c>
      <c r="C1539" s="89"/>
      <c r="D1539" s="89"/>
    </row>
    <row r="1540" spans="1:4" ht="15" customHeight="1" x14ac:dyDescent="0.2">
      <c r="A1540" s="94" t="s">
        <v>10041</v>
      </c>
      <c r="B1540" s="95" t="s">
        <v>10042</v>
      </c>
      <c r="C1540" s="95" t="s">
        <v>3</v>
      </c>
      <c r="D1540" s="96">
        <v>23.1</v>
      </c>
    </row>
    <row r="1541" spans="1:4" ht="15" customHeight="1" x14ac:dyDescent="0.2">
      <c r="A1541" s="94" t="s">
        <v>10043</v>
      </c>
      <c r="B1541" s="95" t="s">
        <v>10044</v>
      </c>
      <c r="C1541" s="95" t="s">
        <v>2</v>
      </c>
      <c r="D1541" s="96">
        <v>75.5</v>
      </c>
    </row>
    <row r="1542" spans="1:4" ht="15" customHeight="1" x14ac:dyDescent="0.2">
      <c r="A1542" s="94" t="s">
        <v>10045</v>
      </c>
      <c r="B1542" s="95" t="s">
        <v>10046</v>
      </c>
      <c r="C1542" s="95" t="s">
        <v>2</v>
      </c>
      <c r="D1542" s="96">
        <v>285.29000000000002</v>
      </c>
    </row>
    <row r="1543" spans="1:4" ht="15" customHeight="1" x14ac:dyDescent="0.2">
      <c r="A1543" s="94" t="s">
        <v>10047</v>
      </c>
      <c r="B1543" s="95" t="s">
        <v>10048</v>
      </c>
      <c r="C1543" s="95" t="s">
        <v>2</v>
      </c>
      <c r="D1543" s="96">
        <v>644.04</v>
      </c>
    </row>
    <row r="1544" spans="1:4" ht="15" customHeight="1" x14ac:dyDescent="0.2">
      <c r="A1544" s="87" t="s">
        <v>10049</v>
      </c>
      <c r="B1544" s="88" t="s">
        <v>10050</v>
      </c>
      <c r="C1544" s="89"/>
      <c r="D1544" s="89"/>
    </row>
    <row r="1545" spans="1:4" ht="15" customHeight="1" x14ac:dyDescent="0.2">
      <c r="A1545" s="94" t="s">
        <v>10051</v>
      </c>
      <c r="B1545" s="95" t="s">
        <v>10052</v>
      </c>
      <c r="C1545" s="95" t="s">
        <v>3</v>
      </c>
      <c r="D1545" s="96">
        <v>17.420000000000002</v>
      </c>
    </row>
    <row r="1546" spans="1:4" ht="15" customHeight="1" x14ac:dyDescent="0.2">
      <c r="A1546" s="93">
        <v>15</v>
      </c>
      <c r="B1546" s="85" t="s">
        <v>10053</v>
      </c>
      <c r="C1546" s="86"/>
      <c r="D1546" s="86"/>
    </row>
    <row r="1547" spans="1:4" ht="15" customHeight="1" x14ac:dyDescent="0.2">
      <c r="A1547" s="87" t="s">
        <v>10054</v>
      </c>
      <c r="B1547" s="88" t="s">
        <v>13736</v>
      </c>
      <c r="C1547" s="89"/>
      <c r="D1547" s="89"/>
    </row>
    <row r="1548" spans="1:4" ht="15" customHeight="1" x14ac:dyDescent="0.2">
      <c r="A1548" s="94" t="s">
        <v>10055</v>
      </c>
      <c r="B1548" s="95" t="s">
        <v>10056</v>
      </c>
      <c r="C1548" s="95" t="s">
        <v>2</v>
      </c>
      <c r="D1548" s="96">
        <v>56.48</v>
      </c>
    </row>
    <row r="1549" spans="1:4" ht="15" customHeight="1" x14ac:dyDescent="0.2">
      <c r="A1549" s="94" t="s">
        <v>10057</v>
      </c>
      <c r="B1549" s="95" t="s">
        <v>10058</v>
      </c>
      <c r="C1549" s="95" t="s">
        <v>2</v>
      </c>
      <c r="D1549" s="96">
        <v>71.44</v>
      </c>
    </row>
    <row r="1550" spans="1:4" ht="15" customHeight="1" x14ac:dyDescent="0.2">
      <c r="A1550" s="94" t="s">
        <v>10059</v>
      </c>
      <c r="B1550" s="95" t="s">
        <v>10060</v>
      </c>
      <c r="C1550" s="95" t="s">
        <v>2</v>
      </c>
      <c r="D1550" s="96">
        <v>86.41</v>
      </c>
    </row>
    <row r="1551" spans="1:4" ht="15" customHeight="1" x14ac:dyDescent="0.2">
      <c r="A1551" s="94" t="s">
        <v>10061</v>
      </c>
      <c r="B1551" s="95" t="s">
        <v>10062</v>
      </c>
      <c r="C1551" s="95" t="s">
        <v>2</v>
      </c>
      <c r="D1551" s="96">
        <v>67.81</v>
      </c>
    </row>
    <row r="1552" spans="1:4" ht="15" customHeight="1" x14ac:dyDescent="0.2">
      <c r="A1552" s="94" t="s">
        <v>10063</v>
      </c>
      <c r="B1552" s="95" t="s">
        <v>10064</v>
      </c>
      <c r="C1552" s="95" t="s">
        <v>2</v>
      </c>
      <c r="D1552" s="96">
        <v>84.5</v>
      </c>
    </row>
    <row r="1553" spans="1:4" ht="15" customHeight="1" x14ac:dyDescent="0.2">
      <c r="A1553" s="94" t="s">
        <v>10065</v>
      </c>
      <c r="B1553" s="95" t="s">
        <v>10066</v>
      </c>
      <c r="C1553" s="95" t="s">
        <v>2</v>
      </c>
      <c r="D1553" s="96">
        <v>101.2</v>
      </c>
    </row>
    <row r="1554" spans="1:4" ht="15" customHeight="1" x14ac:dyDescent="0.2">
      <c r="A1554" s="87" t="s">
        <v>10067</v>
      </c>
      <c r="B1554" s="88" t="s">
        <v>10068</v>
      </c>
      <c r="C1554" s="89"/>
      <c r="D1554" s="89"/>
    </row>
    <row r="1555" spans="1:4" ht="15" customHeight="1" x14ac:dyDescent="0.2">
      <c r="A1555" s="94" t="s">
        <v>10069</v>
      </c>
      <c r="B1555" s="95" t="s">
        <v>10070</v>
      </c>
      <c r="C1555" s="95" t="s">
        <v>2</v>
      </c>
      <c r="D1555" s="96">
        <v>38.409999999999997</v>
      </c>
    </row>
    <row r="1556" spans="1:4" ht="15" customHeight="1" x14ac:dyDescent="0.2">
      <c r="A1556" s="94" t="s">
        <v>10071</v>
      </c>
      <c r="B1556" s="95" t="s">
        <v>10072</v>
      </c>
      <c r="C1556" s="95" t="s">
        <v>2</v>
      </c>
      <c r="D1556" s="96">
        <v>41.67</v>
      </c>
    </row>
    <row r="1557" spans="1:4" ht="15" customHeight="1" x14ac:dyDescent="0.2">
      <c r="A1557" s="94" t="s">
        <v>10073</v>
      </c>
      <c r="B1557" s="95" t="s">
        <v>10074</v>
      </c>
      <c r="C1557" s="95" t="s">
        <v>2</v>
      </c>
      <c r="D1557" s="96">
        <v>44.94</v>
      </c>
    </row>
    <row r="1558" spans="1:4" ht="15" customHeight="1" x14ac:dyDescent="0.2">
      <c r="A1558" s="87" t="s">
        <v>10075</v>
      </c>
      <c r="B1558" s="88" t="s">
        <v>10076</v>
      </c>
      <c r="C1558" s="89"/>
      <c r="D1558" s="89"/>
    </row>
    <row r="1559" spans="1:4" ht="15" customHeight="1" x14ac:dyDescent="0.2">
      <c r="A1559" s="94" t="s">
        <v>10077</v>
      </c>
      <c r="B1559" s="95" t="s">
        <v>10078</v>
      </c>
      <c r="C1559" s="95" t="s">
        <v>2</v>
      </c>
      <c r="D1559" s="96">
        <v>49.19</v>
      </c>
    </row>
    <row r="1560" spans="1:4" ht="15" customHeight="1" x14ac:dyDescent="0.2">
      <c r="A1560" s="94" t="s">
        <v>10079</v>
      </c>
      <c r="B1560" s="95" t="s">
        <v>10080</v>
      </c>
      <c r="C1560" s="95" t="s">
        <v>2</v>
      </c>
      <c r="D1560" s="96">
        <v>52.46</v>
      </c>
    </row>
    <row r="1561" spans="1:4" ht="15" customHeight="1" x14ac:dyDescent="0.2">
      <c r="A1561" s="94" t="s">
        <v>10081</v>
      </c>
      <c r="B1561" s="95" t="s">
        <v>10082</v>
      </c>
      <c r="C1561" s="95" t="s">
        <v>2</v>
      </c>
      <c r="D1561" s="96">
        <v>51.39</v>
      </c>
    </row>
    <row r="1562" spans="1:4" ht="15" customHeight="1" x14ac:dyDescent="0.2">
      <c r="A1562" s="94" t="s">
        <v>10083</v>
      </c>
      <c r="B1562" s="95" t="s">
        <v>10084</v>
      </c>
      <c r="C1562" s="95" t="s">
        <v>2</v>
      </c>
      <c r="D1562" s="96">
        <v>54.66</v>
      </c>
    </row>
    <row r="1563" spans="1:4" ht="15" customHeight="1" x14ac:dyDescent="0.2">
      <c r="A1563" s="94" t="s">
        <v>10085</v>
      </c>
      <c r="B1563" s="95" t="s">
        <v>10086</v>
      </c>
      <c r="C1563" s="95" t="s">
        <v>2</v>
      </c>
      <c r="D1563" s="96">
        <v>54.33</v>
      </c>
    </row>
    <row r="1564" spans="1:4" ht="15" customHeight="1" x14ac:dyDescent="0.2">
      <c r="A1564" s="94" t="s">
        <v>10087</v>
      </c>
      <c r="B1564" s="95" t="s">
        <v>10088</v>
      </c>
      <c r="C1564" s="95" t="s">
        <v>2</v>
      </c>
      <c r="D1564" s="96">
        <v>57.6</v>
      </c>
    </row>
    <row r="1565" spans="1:4" ht="15" customHeight="1" x14ac:dyDescent="0.2">
      <c r="A1565" s="87" t="s">
        <v>10089</v>
      </c>
      <c r="B1565" s="88" t="s">
        <v>10090</v>
      </c>
      <c r="C1565" s="89"/>
      <c r="D1565" s="89"/>
    </row>
    <row r="1566" spans="1:4" ht="15" customHeight="1" x14ac:dyDescent="0.2">
      <c r="A1566" s="94" t="s">
        <v>10091</v>
      </c>
      <c r="B1566" s="95" t="s">
        <v>10070</v>
      </c>
      <c r="C1566" s="95" t="s">
        <v>2</v>
      </c>
      <c r="D1566" s="96">
        <v>43.17</v>
      </c>
    </row>
    <row r="1567" spans="1:4" ht="15" customHeight="1" x14ac:dyDescent="0.2">
      <c r="A1567" s="94" t="s">
        <v>10092</v>
      </c>
      <c r="B1567" s="95" t="s">
        <v>10072</v>
      </c>
      <c r="C1567" s="95" t="s">
        <v>2</v>
      </c>
      <c r="D1567" s="96">
        <v>46.43</v>
      </c>
    </row>
    <row r="1568" spans="1:4" ht="15" customHeight="1" x14ac:dyDescent="0.2">
      <c r="A1568" s="94" t="s">
        <v>10093</v>
      </c>
      <c r="B1568" s="95" t="s">
        <v>10074</v>
      </c>
      <c r="C1568" s="95" t="s">
        <v>2</v>
      </c>
      <c r="D1568" s="96">
        <v>49.7</v>
      </c>
    </row>
    <row r="1569" spans="1:4" ht="15" customHeight="1" x14ac:dyDescent="0.2">
      <c r="A1569" s="87" t="s">
        <v>10094</v>
      </c>
      <c r="B1569" s="88" t="s">
        <v>10095</v>
      </c>
      <c r="C1569" s="89"/>
      <c r="D1569" s="89"/>
    </row>
    <row r="1570" spans="1:4" ht="15" customHeight="1" x14ac:dyDescent="0.2">
      <c r="A1570" s="94" t="s">
        <v>10096</v>
      </c>
      <c r="B1570" s="95" t="s">
        <v>10097</v>
      </c>
      <c r="C1570" s="95" t="s">
        <v>2</v>
      </c>
      <c r="D1570" s="96">
        <v>52.71</v>
      </c>
    </row>
    <row r="1571" spans="1:4" ht="15" customHeight="1" x14ac:dyDescent="0.2">
      <c r="A1571" s="94" t="s">
        <v>10098</v>
      </c>
      <c r="B1571" s="95" t="s">
        <v>10099</v>
      </c>
      <c r="C1571" s="95" t="s">
        <v>2</v>
      </c>
      <c r="D1571" s="96">
        <v>55.98</v>
      </c>
    </row>
    <row r="1572" spans="1:4" ht="15" customHeight="1" x14ac:dyDescent="0.2">
      <c r="A1572" s="94" t="s">
        <v>10100</v>
      </c>
      <c r="B1572" s="95" t="s">
        <v>10101</v>
      </c>
      <c r="C1572" s="95" t="s">
        <v>2</v>
      </c>
      <c r="D1572" s="96">
        <v>54.91</v>
      </c>
    </row>
    <row r="1573" spans="1:4" ht="15" customHeight="1" x14ac:dyDescent="0.2">
      <c r="A1573" s="94" t="s">
        <v>10102</v>
      </c>
      <c r="B1573" s="95" t="s">
        <v>10103</v>
      </c>
      <c r="C1573" s="95" t="s">
        <v>2</v>
      </c>
      <c r="D1573" s="96">
        <v>58.18</v>
      </c>
    </row>
    <row r="1574" spans="1:4" ht="15" customHeight="1" x14ac:dyDescent="0.2">
      <c r="A1574" s="94" t="s">
        <v>10104</v>
      </c>
      <c r="B1574" s="95" t="s">
        <v>10105</v>
      </c>
      <c r="C1574" s="95" t="s">
        <v>2</v>
      </c>
      <c r="D1574" s="96">
        <v>57.85</v>
      </c>
    </row>
    <row r="1575" spans="1:4" ht="15" customHeight="1" x14ac:dyDescent="0.2">
      <c r="A1575" s="94" t="s">
        <v>10106</v>
      </c>
      <c r="B1575" s="95" t="s">
        <v>10107</v>
      </c>
      <c r="C1575" s="95" t="s">
        <v>2</v>
      </c>
      <c r="D1575" s="96">
        <v>61.12</v>
      </c>
    </row>
    <row r="1576" spans="1:4" ht="15" customHeight="1" x14ac:dyDescent="0.2">
      <c r="A1576" s="87" t="s">
        <v>10108</v>
      </c>
      <c r="B1576" s="88" t="s">
        <v>10109</v>
      </c>
      <c r="C1576" s="89"/>
      <c r="D1576" s="89"/>
    </row>
    <row r="1577" spans="1:4" ht="15" customHeight="1" x14ac:dyDescent="0.2">
      <c r="A1577" s="94" t="s">
        <v>10110</v>
      </c>
      <c r="B1577" s="95" t="s">
        <v>10070</v>
      </c>
      <c r="C1577" s="95" t="s">
        <v>2</v>
      </c>
      <c r="D1577" s="96">
        <v>46.35</v>
      </c>
    </row>
    <row r="1578" spans="1:4" ht="15" customHeight="1" x14ac:dyDescent="0.2">
      <c r="A1578" s="94" t="s">
        <v>10111</v>
      </c>
      <c r="B1578" s="95" t="s">
        <v>10074</v>
      </c>
      <c r="C1578" s="95" t="s">
        <v>2</v>
      </c>
      <c r="D1578" s="96">
        <v>54.92</v>
      </c>
    </row>
    <row r="1579" spans="1:4" ht="15" customHeight="1" x14ac:dyDescent="0.2">
      <c r="A1579" s="87" t="s">
        <v>10112</v>
      </c>
      <c r="B1579" s="88" t="s">
        <v>10113</v>
      </c>
      <c r="C1579" s="89"/>
      <c r="D1579" s="89"/>
    </row>
    <row r="1580" spans="1:4" ht="15" customHeight="1" x14ac:dyDescent="0.2">
      <c r="A1580" s="94" t="s">
        <v>10114</v>
      </c>
      <c r="B1580" s="95" t="s">
        <v>10115</v>
      </c>
      <c r="C1580" s="95" t="s">
        <v>2</v>
      </c>
      <c r="D1580" s="96">
        <v>236.5</v>
      </c>
    </row>
    <row r="1581" spans="1:4" ht="15" customHeight="1" x14ac:dyDescent="0.2">
      <c r="A1581" s="87" t="s">
        <v>10116</v>
      </c>
      <c r="B1581" s="88" t="s">
        <v>10117</v>
      </c>
      <c r="C1581" s="89"/>
      <c r="D1581" s="89"/>
    </row>
    <row r="1582" spans="1:4" ht="15" customHeight="1" x14ac:dyDescent="0.2">
      <c r="A1582" s="94" t="s">
        <v>21519</v>
      </c>
      <c r="B1582" s="95" t="s">
        <v>21520</v>
      </c>
      <c r="C1582" s="95" t="s">
        <v>2</v>
      </c>
      <c r="D1582" s="96">
        <v>60.33</v>
      </c>
    </row>
    <row r="1583" spans="1:4" ht="15" customHeight="1" x14ac:dyDescent="0.2">
      <c r="A1583" s="94" t="s">
        <v>21521</v>
      </c>
      <c r="B1583" s="95" t="s">
        <v>21522</v>
      </c>
      <c r="C1583" s="95" t="s">
        <v>2</v>
      </c>
      <c r="D1583" s="96">
        <v>54.3</v>
      </c>
    </row>
    <row r="1584" spans="1:4" ht="15" customHeight="1" x14ac:dyDescent="0.2">
      <c r="A1584" s="94" t="s">
        <v>21523</v>
      </c>
      <c r="B1584" s="95" t="s">
        <v>21524</v>
      </c>
      <c r="C1584" s="95" t="s">
        <v>2</v>
      </c>
      <c r="D1584" s="96">
        <v>48.02</v>
      </c>
    </row>
    <row r="1585" spans="1:4" ht="15" customHeight="1" x14ac:dyDescent="0.2">
      <c r="A1585" s="87" t="s">
        <v>10118</v>
      </c>
      <c r="B1585" s="88" t="s">
        <v>10119</v>
      </c>
      <c r="C1585" s="89"/>
      <c r="D1585" s="89"/>
    </row>
    <row r="1586" spans="1:4" ht="15" customHeight="1" x14ac:dyDescent="0.2">
      <c r="A1586" s="94" t="s">
        <v>10120</v>
      </c>
      <c r="B1586" s="95" t="s">
        <v>10044</v>
      </c>
      <c r="C1586" s="95" t="s">
        <v>2</v>
      </c>
      <c r="D1586" s="96">
        <v>78.260000000000005</v>
      </c>
    </row>
    <row r="1587" spans="1:4" ht="15" customHeight="1" x14ac:dyDescent="0.2">
      <c r="A1587" s="94" t="s">
        <v>10121</v>
      </c>
      <c r="B1587" s="95" t="s">
        <v>10122</v>
      </c>
      <c r="C1587" s="95" t="s">
        <v>2</v>
      </c>
      <c r="D1587" s="96">
        <v>277.02</v>
      </c>
    </row>
    <row r="1588" spans="1:4" ht="15" customHeight="1" x14ac:dyDescent="0.2">
      <c r="A1588" s="94" t="s">
        <v>10123</v>
      </c>
      <c r="B1588" s="95" t="s">
        <v>10124</v>
      </c>
      <c r="C1588" s="95" t="s">
        <v>2</v>
      </c>
      <c r="D1588" s="96">
        <v>234.22</v>
      </c>
    </row>
    <row r="1589" spans="1:4" ht="15" customHeight="1" x14ac:dyDescent="0.2">
      <c r="A1589" s="87" t="s">
        <v>10125</v>
      </c>
      <c r="B1589" s="88" t="s">
        <v>10126</v>
      </c>
      <c r="C1589" s="89"/>
      <c r="D1589" s="89"/>
    </row>
    <row r="1590" spans="1:4" ht="15" customHeight="1" x14ac:dyDescent="0.2">
      <c r="A1590" s="94" t="s">
        <v>10127</v>
      </c>
      <c r="B1590" s="95" t="s">
        <v>10128</v>
      </c>
      <c r="C1590" s="95" t="s">
        <v>2</v>
      </c>
      <c r="D1590" s="96">
        <v>109.16</v>
      </c>
    </row>
    <row r="1591" spans="1:4" ht="15" customHeight="1" x14ac:dyDescent="0.2">
      <c r="A1591" s="94" t="s">
        <v>10129</v>
      </c>
      <c r="B1591" s="95" t="s">
        <v>10130</v>
      </c>
      <c r="C1591" s="95" t="s">
        <v>2</v>
      </c>
      <c r="D1591" s="96">
        <v>117.45</v>
      </c>
    </row>
    <row r="1592" spans="1:4" ht="15" customHeight="1" x14ac:dyDescent="0.2">
      <c r="A1592" s="94" t="s">
        <v>10131</v>
      </c>
      <c r="B1592" s="95" t="s">
        <v>10132</v>
      </c>
      <c r="C1592" s="95" t="s">
        <v>2</v>
      </c>
      <c r="D1592" s="96">
        <v>124.61</v>
      </c>
    </row>
    <row r="1593" spans="1:4" ht="15" customHeight="1" x14ac:dyDescent="0.2">
      <c r="A1593" s="87" t="s">
        <v>10133</v>
      </c>
      <c r="B1593" s="88" t="s">
        <v>10134</v>
      </c>
      <c r="C1593" s="89"/>
      <c r="D1593" s="89"/>
    </row>
    <row r="1594" spans="1:4" ht="15" customHeight="1" x14ac:dyDescent="0.2">
      <c r="A1594" s="94" t="s">
        <v>10135</v>
      </c>
      <c r="B1594" s="95" t="s">
        <v>10136</v>
      </c>
      <c r="C1594" s="95" t="s">
        <v>2</v>
      </c>
      <c r="D1594" s="96">
        <v>119.37</v>
      </c>
    </row>
    <row r="1595" spans="1:4" ht="15" customHeight="1" x14ac:dyDescent="0.2">
      <c r="A1595" s="94" t="s">
        <v>10137</v>
      </c>
      <c r="B1595" s="95" t="s">
        <v>10138</v>
      </c>
      <c r="C1595" s="95" t="s">
        <v>2</v>
      </c>
      <c r="D1595" s="96">
        <v>85.86</v>
      </c>
    </row>
    <row r="1596" spans="1:4" ht="15" customHeight="1" x14ac:dyDescent="0.2">
      <c r="A1596" s="94" t="s">
        <v>10139</v>
      </c>
      <c r="B1596" s="95" t="s">
        <v>22281</v>
      </c>
      <c r="C1596" s="95" t="s">
        <v>2</v>
      </c>
      <c r="D1596" s="96">
        <v>177.68</v>
      </c>
    </row>
    <row r="1597" spans="1:4" ht="15" customHeight="1" x14ac:dyDescent="0.2">
      <c r="A1597" s="94" t="s">
        <v>29931</v>
      </c>
      <c r="B1597" s="95" t="s">
        <v>29932</v>
      </c>
      <c r="C1597" s="95" t="s">
        <v>2</v>
      </c>
      <c r="D1597" s="96">
        <v>696.99</v>
      </c>
    </row>
    <row r="1598" spans="1:4" ht="15" customHeight="1" x14ac:dyDescent="0.2">
      <c r="A1598" s="87" t="s">
        <v>10140</v>
      </c>
      <c r="B1598" s="88" t="s">
        <v>10141</v>
      </c>
      <c r="C1598" s="89"/>
      <c r="D1598" s="89"/>
    </row>
    <row r="1599" spans="1:4" ht="15" customHeight="1" x14ac:dyDescent="0.2">
      <c r="A1599" s="94" t="s">
        <v>10142</v>
      </c>
      <c r="B1599" s="95" t="s">
        <v>10143</v>
      </c>
      <c r="C1599" s="95" t="s">
        <v>2</v>
      </c>
      <c r="D1599" s="96">
        <v>99.63</v>
      </c>
    </row>
    <row r="1600" spans="1:4" ht="15" customHeight="1" x14ac:dyDescent="0.2">
      <c r="A1600" s="87" t="s">
        <v>10144</v>
      </c>
      <c r="B1600" s="88" t="s">
        <v>13737</v>
      </c>
      <c r="C1600" s="89"/>
      <c r="D1600" s="89"/>
    </row>
    <row r="1601" spans="1:4" ht="15" customHeight="1" x14ac:dyDescent="0.2">
      <c r="A1601" s="94" t="s">
        <v>14784</v>
      </c>
      <c r="B1601" s="95" t="s">
        <v>14785</v>
      </c>
      <c r="C1601" s="95" t="s">
        <v>2</v>
      </c>
      <c r="D1601" s="96">
        <v>64.930000000000007</v>
      </c>
    </row>
    <row r="1602" spans="1:4" ht="15" customHeight="1" x14ac:dyDescent="0.2">
      <c r="A1602" s="94" t="s">
        <v>14786</v>
      </c>
      <c r="B1602" s="95" t="s">
        <v>14787</v>
      </c>
      <c r="C1602" s="95" t="s">
        <v>2</v>
      </c>
      <c r="D1602" s="96">
        <v>85.42</v>
      </c>
    </row>
    <row r="1603" spans="1:4" ht="15" customHeight="1" x14ac:dyDescent="0.2">
      <c r="A1603" s="94" t="s">
        <v>14788</v>
      </c>
      <c r="B1603" s="95" t="s">
        <v>14789</v>
      </c>
      <c r="C1603" s="95" t="s">
        <v>2</v>
      </c>
      <c r="D1603" s="96">
        <v>121.33</v>
      </c>
    </row>
    <row r="1604" spans="1:4" ht="15" customHeight="1" x14ac:dyDescent="0.2">
      <c r="A1604" s="94" t="s">
        <v>14790</v>
      </c>
      <c r="B1604" s="95" t="s">
        <v>14791</v>
      </c>
      <c r="C1604" s="95" t="s">
        <v>2</v>
      </c>
      <c r="D1604" s="96">
        <v>113.94</v>
      </c>
    </row>
    <row r="1605" spans="1:4" ht="15" customHeight="1" x14ac:dyDescent="0.2">
      <c r="A1605" s="94" t="s">
        <v>14792</v>
      </c>
      <c r="B1605" s="95" t="s">
        <v>14793</v>
      </c>
      <c r="C1605" s="95" t="s">
        <v>2</v>
      </c>
      <c r="D1605" s="96">
        <v>124.41</v>
      </c>
    </row>
    <row r="1606" spans="1:4" ht="15" customHeight="1" x14ac:dyDescent="0.2">
      <c r="A1606" s="94" t="s">
        <v>14794</v>
      </c>
      <c r="B1606" s="95" t="s">
        <v>14795</v>
      </c>
      <c r="C1606" s="95" t="s">
        <v>2</v>
      </c>
      <c r="D1606" s="96">
        <v>1.6</v>
      </c>
    </row>
    <row r="1607" spans="1:4" ht="15" customHeight="1" x14ac:dyDescent="0.2">
      <c r="A1607" s="94" t="s">
        <v>14796</v>
      </c>
      <c r="B1607" s="95" t="s">
        <v>14797</v>
      </c>
      <c r="C1607" s="95" t="s">
        <v>2</v>
      </c>
      <c r="D1607" s="96">
        <v>2.16</v>
      </c>
    </row>
    <row r="1608" spans="1:4" ht="15" customHeight="1" x14ac:dyDescent="0.2">
      <c r="A1608" s="87" t="s">
        <v>10145</v>
      </c>
      <c r="B1608" s="88" t="s">
        <v>8117</v>
      </c>
      <c r="C1608" s="89"/>
      <c r="D1608" s="89"/>
    </row>
    <row r="1609" spans="1:4" ht="15" customHeight="1" x14ac:dyDescent="0.2">
      <c r="A1609" s="94" t="s">
        <v>10146</v>
      </c>
      <c r="B1609" s="95" t="s">
        <v>10147</v>
      </c>
      <c r="C1609" s="95" t="s">
        <v>2</v>
      </c>
      <c r="D1609" s="96">
        <v>194.79</v>
      </c>
    </row>
    <row r="1610" spans="1:4" ht="15" customHeight="1" x14ac:dyDescent="0.2">
      <c r="A1610" s="94" t="s">
        <v>10148</v>
      </c>
      <c r="B1610" s="95" t="s">
        <v>10149</v>
      </c>
      <c r="C1610" s="95" t="s">
        <v>2</v>
      </c>
      <c r="D1610" s="96">
        <v>45.46</v>
      </c>
    </row>
    <row r="1611" spans="1:4" ht="15" customHeight="1" x14ac:dyDescent="0.2">
      <c r="A1611" s="87" t="s">
        <v>10150</v>
      </c>
      <c r="B1611" s="88" t="s">
        <v>10151</v>
      </c>
      <c r="C1611" s="89"/>
      <c r="D1611" s="89"/>
    </row>
    <row r="1612" spans="1:4" ht="15" customHeight="1" x14ac:dyDescent="0.2">
      <c r="A1612" s="94" t="s">
        <v>10152</v>
      </c>
      <c r="B1612" s="95" t="s">
        <v>10153</v>
      </c>
      <c r="C1612" s="95" t="s">
        <v>3</v>
      </c>
      <c r="D1612" s="96">
        <v>45.83</v>
      </c>
    </row>
    <row r="1613" spans="1:4" ht="15" customHeight="1" x14ac:dyDescent="0.2">
      <c r="A1613" s="87" t="s">
        <v>10154</v>
      </c>
      <c r="B1613" s="88" t="s">
        <v>10155</v>
      </c>
      <c r="C1613" s="89"/>
      <c r="D1613" s="89"/>
    </row>
    <row r="1614" spans="1:4" ht="15" customHeight="1" x14ac:dyDescent="0.2">
      <c r="A1614" s="94" t="s">
        <v>10156</v>
      </c>
      <c r="B1614" s="95" t="s">
        <v>10157</v>
      </c>
      <c r="C1614" s="95" t="s">
        <v>3</v>
      </c>
      <c r="D1614" s="96">
        <v>22.77</v>
      </c>
    </row>
    <row r="1615" spans="1:4" ht="15" customHeight="1" x14ac:dyDescent="0.2">
      <c r="A1615" s="94" t="s">
        <v>10158</v>
      </c>
      <c r="B1615" s="95" t="s">
        <v>10159</v>
      </c>
      <c r="C1615" s="95" t="s">
        <v>3</v>
      </c>
      <c r="D1615" s="96">
        <v>23.1</v>
      </c>
    </row>
    <row r="1616" spans="1:4" ht="15" customHeight="1" x14ac:dyDescent="0.2">
      <c r="A1616" s="94" t="s">
        <v>10160</v>
      </c>
      <c r="B1616" s="95" t="s">
        <v>10161</v>
      </c>
      <c r="C1616" s="95" t="s">
        <v>3</v>
      </c>
      <c r="D1616" s="96">
        <v>49.91</v>
      </c>
    </row>
    <row r="1617" spans="1:4" ht="15" customHeight="1" x14ac:dyDescent="0.2">
      <c r="A1617" s="87" t="s">
        <v>10162</v>
      </c>
      <c r="B1617" s="88" t="s">
        <v>10163</v>
      </c>
      <c r="C1617" s="89"/>
      <c r="D1617" s="89"/>
    </row>
    <row r="1618" spans="1:4" ht="15" customHeight="1" x14ac:dyDescent="0.2">
      <c r="A1618" s="94" t="s">
        <v>10164</v>
      </c>
      <c r="B1618" s="95" t="s">
        <v>10165</v>
      </c>
      <c r="C1618" s="95" t="s">
        <v>3</v>
      </c>
      <c r="D1618" s="96">
        <v>13.64</v>
      </c>
    </row>
    <row r="1619" spans="1:4" ht="15" customHeight="1" x14ac:dyDescent="0.2">
      <c r="A1619" s="94" t="s">
        <v>10166</v>
      </c>
      <c r="B1619" s="95" t="s">
        <v>10167</v>
      </c>
      <c r="C1619" s="95" t="s">
        <v>3</v>
      </c>
      <c r="D1619" s="96">
        <v>13.9</v>
      </c>
    </row>
    <row r="1620" spans="1:4" ht="15" customHeight="1" x14ac:dyDescent="0.2">
      <c r="A1620" s="87" t="s">
        <v>10168</v>
      </c>
      <c r="B1620" s="88" t="s">
        <v>10169</v>
      </c>
      <c r="C1620" s="89"/>
      <c r="D1620" s="89"/>
    </row>
    <row r="1621" spans="1:4" ht="15" customHeight="1" x14ac:dyDescent="0.2">
      <c r="A1621" s="94" t="s">
        <v>10170</v>
      </c>
      <c r="B1621" s="95" t="s">
        <v>10171</v>
      </c>
      <c r="C1621" s="95" t="s">
        <v>2</v>
      </c>
      <c r="D1621" s="96">
        <v>289.79000000000002</v>
      </c>
    </row>
    <row r="1622" spans="1:4" ht="15" customHeight="1" x14ac:dyDescent="0.2">
      <c r="A1622" s="94" t="s">
        <v>10172</v>
      </c>
      <c r="B1622" s="95" t="s">
        <v>10173</v>
      </c>
      <c r="C1622" s="95" t="s">
        <v>2</v>
      </c>
      <c r="D1622" s="96">
        <v>249.79</v>
      </c>
    </row>
    <row r="1623" spans="1:4" ht="15" customHeight="1" x14ac:dyDescent="0.2">
      <c r="A1623" s="94" t="s">
        <v>10174</v>
      </c>
      <c r="B1623" s="95" t="s">
        <v>10175</v>
      </c>
      <c r="C1623" s="95" t="s">
        <v>2</v>
      </c>
      <c r="D1623" s="96">
        <v>195.13</v>
      </c>
    </row>
    <row r="1624" spans="1:4" ht="15" customHeight="1" x14ac:dyDescent="0.2">
      <c r="A1624" s="94" t="s">
        <v>10176</v>
      </c>
      <c r="B1624" s="95" t="s">
        <v>10177</v>
      </c>
      <c r="C1624" s="95" t="s">
        <v>2</v>
      </c>
      <c r="D1624" s="96">
        <v>549.9</v>
      </c>
    </row>
    <row r="1625" spans="1:4" ht="15" customHeight="1" x14ac:dyDescent="0.2">
      <c r="A1625" s="87" t="s">
        <v>10178</v>
      </c>
      <c r="B1625" s="88" t="s">
        <v>10179</v>
      </c>
      <c r="C1625" s="89"/>
      <c r="D1625" s="89"/>
    </row>
    <row r="1626" spans="1:4" ht="15" customHeight="1" x14ac:dyDescent="0.2">
      <c r="A1626" s="94" t="s">
        <v>10180</v>
      </c>
      <c r="B1626" s="95" t="s">
        <v>10181</v>
      </c>
      <c r="C1626" s="95" t="s">
        <v>2</v>
      </c>
      <c r="D1626" s="96">
        <v>289.79000000000002</v>
      </c>
    </row>
    <row r="1627" spans="1:4" ht="15" customHeight="1" x14ac:dyDescent="0.2">
      <c r="A1627" s="94" t="s">
        <v>10182</v>
      </c>
      <c r="B1627" s="95" t="s">
        <v>10183</v>
      </c>
      <c r="C1627" s="95" t="s">
        <v>2</v>
      </c>
      <c r="D1627" s="96">
        <v>249.79</v>
      </c>
    </row>
    <row r="1628" spans="1:4" ht="15" customHeight="1" x14ac:dyDescent="0.2">
      <c r="A1628" s="94" t="s">
        <v>10184</v>
      </c>
      <c r="B1628" s="95" t="s">
        <v>10185</v>
      </c>
      <c r="C1628" s="95" t="s">
        <v>2</v>
      </c>
      <c r="D1628" s="96">
        <v>195.13</v>
      </c>
    </row>
    <row r="1629" spans="1:4" ht="15" customHeight="1" x14ac:dyDescent="0.2">
      <c r="A1629" s="87" t="s">
        <v>10186</v>
      </c>
      <c r="B1629" s="88" t="s">
        <v>10187</v>
      </c>
      <c r="C1629" s="89"/>
      <c r="D1629" s="89"/>
    </row>
    <row r="1630" spans="1:4" ht="15" customHeight="1" x14ac:dyDescent="0.2">
      <c r="A1630" s="94" t="s">
        <v>10188</v>
      </c>
      <c r="B1630" s="95" t="s">
        <v>10189</v>
      </c>
      <c r="C1630" s="95" t="s">
        <v>3</v>
      </c>
      <c r="D1630" s="96">
        <v>45.19</v>
      </c>
    </row>
    <row r="1631" spans="1:4" ht="15" customHeight="1" x14ac:dyDescent="0.2">
      <c r="A1631" s="94" t="s">
        <v>10190</v>
      </c>
      <c r="B1631" s="95" t="s">
        <v>10191</v>
      </c>
      <c r="C1631" s="95" t="s">
        <v>3</v>
      </c>
      <c r="D1631" s="96">
        <v>54.99</v>
      </c>
    </row>
    <row r="1632" spans="1:4" ht="15" customHeight="1" x14ac:dyDescent="0.2">
      <c r="A1632" s="94" t="s">
        <v>10192</v>
      </c>
      <c r="B1632" s="95" t="s">
        <v>10193</v>
      </c>
      <c r="C1632" s="95" t="s">
        <v>3</v>
      </c>
      <c r="D1632" s="96">
        <v>71.47</v>
      </c>
    </row>
    <row r="1633" spans="1:4" ht="15" customHeight="1" x14ac:dyDescent="0.2">
      <c r="A1633" s="94" t="s">
        <v>10194</v>
      </c>
      <c r="B1633" s="95" t="s">
        <v>10195</v>
      </c>
      <c r="C1633" s="95" t="s">
        <v>3</v>
      </c>
      <c r="D1633" s="96">
        <v>79.42</v>
      </c>
    </row>
    <row r="1634" spans="1:4" ht="15" customHeight="1" x14ac:dyDescent="0.2">
      <c r="A1634" s="94" t="s">
        <v>10196</v>
      </c>
      <c r="B1634" s="95" t="s">
        <v>10197</v>
      </c>
      <c r="C1634" s="95" t="s">
        <v>3</v>
      </c>
      <c r="D1634" s="96">
        <v>116.83</v>
      </c>
    </row>
    <row r="1635" spans="1:4" ht="15" customHeight="1" x14ac:dyDescent="0.2">
      <c r="A1635" s="94" t="s">
        <v>10198</v>
      </c>
      <c r="B1635" s="95" t="s">
        <v>10199</v>
      </c>
      <c r="C1635" s="95" t="s">
        <v>3</v>
      </c>
      <c r="D1635" s="96">
        <v>183.6</v>
      </c>
    </row>
    <row r="1636" spans="1:4" ht="15" customHeight="1" x14ac:dyDescent="0.2">
      <c r="A1636" s="94" t="s">
        <v>10200</v>
      </c>
      <c r="B1636" s="95" t="s">
        <v>10201</v>
      </c>
      <c r="C1636" s="95" t="s">
        <v>3</v>
      </c>
      <c r="D1636" s="96">
        <v>267.05</v>
      </c>
    </row>
    <row r="1637" spans="1:4" ht="15" customHeight="1" x14ac:dyDescent="0.2">
      <c r="A1637" s="87" t="s">
        <v>13494</v>
      </c>
      <c r="B1637" s="88" t="s">
        <v>14798</v>
      </c>
      <c r="C1637" s="89"/>
      <c r="D1637" s="89"/>
    </row>
    <row r="1638" spans="1:4" ht="15" customHeight="1" x14ac:dyDescent="0.2">
      <c r="A1638" s="94" t="s">
        <v>13495</v>
      </c>
      <c r="B1638" s="95" t="s">
        <v>10723</v>
      </c>
      <c r="C1638" s="95" t="s">
        <v>38</v>
      </c>
      <c r="D1638" s="96">
        <v>16.84</v>
      </c>
    </row>
    <row r="1639" spans="1:4" ht="15" customHeight="1" x14ac:dyDescent="0.2">
      <c r="A1639" s="93">
        <v>16</v>
      </c>
      <c r="B1639" s="85" t="s">
        <v>10202</v>
      </c>
      <c r="C1639" s="86"/>
      <c r="D1639" s="86"/>
    </row>
    <row r="1640" spans="1:4" ht="15" customHeight="1" x14ac:dyDescent="0.2">
      <c r="A1640" s="87" t="s">
        <v>10203</v>
      </c>
      <c r="B1640" s="88" t="s">
        <v>22091</v>
      </c>
      <c r="C1640" s="89"/>
      <c r="D1640" s="89"/>
    </row>
    <row r="1641" spans="1:4" ht="15" customHeight="1" x14ac:dyDescent="0.2">
      <c r="A1641" s="94" t="s">
        <v>22092</v>
      </c>
      <c r="B1641" s="308" t="s">
        <v>22093</v>
      </c>
      <c r="C1641" s="95" t="s">
        <v>2</v>
      </c>
      <c r="D1641" s="96">
        <v>174.02</v>
      </c>
    </row>
    <row r="1642" spans="1:4" ht="15" customHeight="1" x14ac:dyDescent="0.25">
      <c r="A1642"/>
      <c r="B1642" s="308"/>
      <c r="C1642"/>
      <c r="D1642"/>
    </row>
    <row r="1643" spans="1:4" ht="15" customHeight="1" x14ac:dyDescent="0.2">
      <c r="A1643" s="94" t="s">
        <v>22094</v>
      </c>
      <c r="B1643" s="308" t="s">
        <v>22095</v>
      </c>
      <c r="C1643" s="95" t="s">
        <v>2</v>
      </c>
      <c r="D1643" s="96">
        <v>182.78</v>
      </c>
    </row>
    <row r="1644" spans="1:4" ht="15" customHeight="1" x14ac:dyDescent="0.25">
      <c r="A1644"/>
      <c r="B1644" s="308"/>
      <c r="C1644"/>
      <c r="D1644"/>
    </row>
    <row r="1645" spans="1:4" ht="15" customHeight="1" x14ac:dyDescent="0.2">
      <c r="A1645" s="94" t="s">
        <v>22096</v>
      </c>
      <c r="B1645" s="308" t="s">
        <v>22097</v>
      </c>
      <c r="C1645" s="95" t="s">
        <v>2</v>
      </c>
      <c r="D1645" s="96">
        <v>211.8</v>
      </c>
    </row>
    <row r="1646" spans="1:4" ht="15" customHeight="1" x14ac:dyDescent="0.25">
      <c r="A1646"/>
      <c r="B1646" s="308"/>
      <c r="C1646"/>
      <c r="D1646"/>
    </row>
    <row r="1647" spans="1:4" ht="15" customHeight="1" x14ac:dyDescent="0.2">
      <c r="A1647" s="94" t="s">
        <v>22098</v>
      </c>
      <c r="B1647" s="308" t="s">
        <v>22099</v>
      </c>
      <c r="C1647" s="95" t="s">
        <v>2</v>
      </c>
      <c r="D1647" s="96">
        <v>199.02</v>
      </c>
    </row>
    <row r="1648" spans="1:4" ht="15" customHeight="1" x14ac:dyDescent="0.25">
      <c r="A1648"/>
      <c r="B1648" s="308"/>
      <c r="C1648"/>
      <c r="D1648"/>
    </row>
    <row r="1649" spans="1:4" ht="15" customHeight="1" x14ac:dyDescent="0.2">
      <c r="A1649" s="94" t="s">
        <v>22100</v>
      </c>
      <c r="B1649" s="308" t="s">
        <v>22101</v>
      </c>
      <c r="C1649" s="95" t="s">
        <v>2</v>
      </c>
      <c r="D1649" s="96">
        <v>339.03</v>
      </c>
    </row>
    <row r="1650" spans="1:4" ht="15" customHeight="1" x14ac:dyDescent="0.25">
      <c r="A1650"/>
      <c r="B1650" s="308"/>
      <c r="C1650"/>
      <c r="D1650"/>
    </row>
    <row r="1651" spans="1:4" ht="15" customHeight="1" x14ac:dyDescent="0.2">
      <c r="A1651" s="94" t="s">
        <v>22102</v>
      </c>
      <c r="B1651" s="308" t="s">
        <v>22103</v>
      </c>
      <c r="C1651" s="95" t="s">
        <v>2</v>
      </c>
      <c r="D1651" s="96">
        <v>337.75</v>
      </c>
    </row>
    <row r="1652" spans="1:4" ht="15" customHeight="1" x14ac:dyDescent="0.25">
      <c r="A1652"/>
      <c r="B1652" s="308"/>
      <c r="C1652"/>
      <c r="D1652"/>
    </row>
    <row r="1653" spans="1:4" ht="15" customHeight="1" x14ac:dyDescent="0.2">
      <c r="A1653" s="94" t="s">
        <v>22104</v>
      </c>
      <c r="B1653" s="308" t="s">
        <v>22105</v>
      </c>
      <c r="C1653" s="95" t="s">
        <v>2</v>
      </c>
      <c r="D1653" s="96">
        <v>526.36</v>
      </c>
    </row>
    <row r="1654" spans="1:4" ht="15" customHeight="1" x14ac:dyDescent="0.25">
      <c r="A1654"/>
      <c r="B1654" s="308"/>
      <c r="C1654"/>
      <c r="D1654"/>
    </row>
    <row r="1655" spans="1:4" ht="15" customHeight="1" x14ac:dyDescent="0.2">
      <c r="A1655" s="94" t="s">
        <v>22106</v>
      </c>
      <c r="B1655" s="308" t="s">
        <v>22107</v>
      </c>
      <c r="C1655" s="95" t="s">
        <v>2</v>
      </c>
      <c r="D1655" s="96">
        <v>522.19000000000005</v>
      </c>
    </row>
    <row r="1656" spans="1:4" ht="15" customHeight="1" x14ac:dyDescent="0.25">
      <c r="A1656"/>
      <c r="B1656" s="308"/>
      <c r="C1656"/>
      <c r="D1656"/>
    </row>
    <row r="1657" spans="1:4" ht="15" customHeight="1" x14ac:dyDescent="0.2">
      <c r="A1657" s="94" t="s">
        <v>22108</v>
      </c>
      <c r="B1657" s="308" t="s">
        <v>22109</v>
      </c>
      <c r="C1657" s="95" t="s">
        <v>2</v>
      </c>
      <c r="D1657" s="96">
        <v>678.43</v>
      </c>
    </row>
    <row r="1658" spans="1:4" ht="15" customHeight="1" x14ac:dyDescent="0.25">
      <c r="A1658"/>
      <c r="B1658" s="308"/>
      <c r="C1658"/>
      <c r="D1658"/>
    </row>
    <row r="1659" spans="1:4" ht="15" customHeight="1" x14ac:dyDescent="0.2">
      <c r="A1659" s="94" t="s">
        <v>22110</v>
      </c>
      <c r="B1659" s="95" t="s">
        <v>22111</v>
      </c>
      <c r="C1659" s="95" t="s">
        <v>2</v>
      </c>
      <c r="D1659" s="96">
        <v>693.92</v>
      </c>
    </row>
    <row r="1660" spans="1:4" ht="15" customHeight="1" x14ac:dyDescent="0.2">
      <c r="A1660" s="94" t="s">
        <v>22112</v>
      </c>
      <c r="B1660" s="95" t="s">
        <v>22113</v>
      </c>
      <c r="C1660" s="95" t="s">
        <v>2</v>
      </c>
      <c r="D1660" s="96">
        <v>669.22</v>
      </c>
    </row>
    <row r="1661" spans="1:4" ht="15" customHeight="1" x14ac:dyDescent="0.2">
      <c r="A1661" s="94" t="s">
        <v>22114</v>
      </c>
      <c r="B1661" s="95" t="s">
        <v>22115</v>
      </c>
      <c r="C1661" s="95" t="s">
        <v>2</v>
      </c>
      <c r="D1661" s="96">
        <v>809.92</v>
      </c>
    </row>
    <row r="1662" spans="1:4" ht="15" customHeight="1" x14ac:dyDescent="0.2">
      <c r="A1662" s="94" t="s">
        <v>22116</v>
      </c>
      <c r="B1662" s="95" t="s">
        <v>22117</v>
      </c>
      <c r="C1662" s="95" t="s">
        <v>2</v>
      </c>
      <c r="D1662" s="96">
        <v>407.09</v>
      </c>
    </row>
    <row r="1663" spans="1:4" ht="15" customHeight="1" x14ac:dyDescent="0.2">
      <c r="A1663" s="94" t="s">
        <v>22118</v>
      </c>
      <c r="B1663" s="95" t="s">
        <v>22119</v>
      </c>
      <c r="C1663" s="95" t="s">
        <v>2</v>
      </c>
      <c r="D1663" s="96">
        <v>440.27</v>
      </c>
    </row>
    <row r="1664" spans="1:4" ht="15" customHeight="1" x14ac:dyDescent="0.2">
      <c r="A1664" s="94" t="s">
        <v>22120</v>
      </c>
      <c r="B1664" s="95" t="s">
        <v>22121</v>
      </c>
      <c r="C1664" s="95" t="s">
        <v>2</v>
      </c>
      <c r="D1664" s="96">
        <v>521.98</v>
      </c>
    </row>
    <row r="1665" spans="1:4" ht="15" customHeight="1" x14ac:dyDescent="0.2">
      <c r="A1665" s="87" t="s">
        <v>10204</v>
      </c>
      <c r="B1665" s="88" t="s">
        <v>22122</v>
      </c>
      <c r="C1665" s="89"/>
      <c r="D1665" s="89"/>
    </row>
    <row r="1666" spans="1:4" ht="15" customHeight="1" x14ac:dyDescent="0.2">
      <c r="A1666" s="94" t="s">
        <v>22123</v>
      </c>
      <c r="B1666" s="308" t="s">
        <v>22124</v>
      </c>
      <c r="C1666" s="95" t="s">
        <v>2</v>
      </c>
      <c r="D1666" s="96">
        <v>415.5</v>
      </c>
    </row>
    <row r="1667" spans="1:4" ht="15" customHeight="1" x14ac:dyDescent="0.25">
      <c r="A1667"/>
      <c r="B1667" s="308"/>
      <c r="C1667"/>
      <c r="D1667"/>
    </row>
    <row r="1668" spans="1:4" ht="15" customHeight="1" x14ac:dyDescent="0.2">
      <c r="A1668" s="94" t="s">
        <v>22125</v>
      </c>
      <c r="B1668" s="308" t="s">
        <v>22126</v>
      </c>
      <c r="C1668" s="95" t="s">
        <v>2</v>
      </c>
      <c r="D1668" s="96">
        <v>406.21</v>
      </c>
    </row>
    <row r="1669" spans="1:4" ht="15" customHeight="1" x14ac:dyDescent="0.25">
      <c r="A1669"/>
      <c r="B1669" s="308"/>
      <c r="C1669"/>
      <c r="D1669"/>
    </row>
    <row r="1670" spans="1:4" ht="15" customHeight="1" x14ac:dyDescent="0.2">
      <c r="A1670" s="94" t="s">
        <v>22127</v>
      </c>
      <c r="B1670" s="95" t="s">
        <v>22128</v>
      </c>
      <c r="C1670" s="95" t="s">
        <v>2</v>
      </c>
      <c r="D1670" s="96">
        <v>396.33</v>
      </c>
    </row>
    <row r="1671" spans="1:4" ht="15" customHeight="1" x14ac:dyDescent="0.2">
      <c r="A1671" s="93">
        <v>17</v>
      </c>
      <c r="B1671" s="85" t="s">
        <v>10205</v>
      </c>
      <c r="C1671" s="86"/>
      <c r="D1671" s="86"/>
    </row>
    <row r="1672" spans="1:4" ht="15" customHeight="1" x14ac:dyDescent="0.2">
      <c r="A1672" s="87" t="s">
        <v>21525</v>
      </c>
      <c r="B1672" s="88" t="s">
        <v>21526</v>
      </c>
      <c r="C1672" s="89"/>
      <c r="D1672" s="89"/>
    </row>
    <row r="1673" spans="1:4" ht="15" customHeight="1" x14ac:dyDescent="0.2">
      <c r="A1673" s="94" t="s">
        <v>21527</v>
      </c>
      <c r="B1673" s="95" t="s">
        <v>21528</v>
      </c>
      <c r="C1673" s="95" t="s">
        <v>2</v>
      </c>
      <c r="D1673" s="96">
        <v>18.53</v>
      </c>
    </row>
    <row r="1674" spans="1:4" ht="15" customHeight="1" x14ac:dyDescent="0.2">
      <c r="A1674" s="94" t="s">
        <v>21529</v>
      </c>
      <c r="B1674" s="95" t="s">
        <v>21530</v>
      </c>
      <c r="C1674" s="95" t="s">
        <v>2</v>
      </c>
      <c r="D1674" s="96">
        <v>25.68</v>
      </c>
    </row>
    <row r="1675" spans="1:4" ht="15" customHeight="1" x14ac:dyDescent="0.2">
      <c r="A1675" s="94" t="s">
        <v>21531</v>
      </c>
      <c r="B1675" s="95" t="s">
        <v>21532</v>
      </c>
      <c r="C1675" s="95" t="s">
        <v>2</v>
      </c>
      <c r="D1675" s="96">
        <v>3.23</v>
      </c>
    </row>
    <row r="1676" spans="1:4" ht="15" customHeight="1" x14ac:dyDescent="0.2">
      <c r="A1676" s="94" t="s">
        <v>21533</v>
      </c>
      <c r="B1676" s="95" t="s">
        <v>21534</v>
      </c>
      <c r="C1676" s="95" t="s">
        <v>2</v>
      </c>
      <c r="D1676" s="96">
        <v>4.46</v>
      </c>
    </row>
    <row r="1677" spans="1:4" ht="15" customHeight="1" x14ac:dyDescent="0.2">
      <c r="A1677" s="94" t="s">
        <v>21535</v>
      </c>
      <c r="B1677" s="95" t="s">
        <v>21536</v>
      </c>
      <c r="C1677" s="95" t="s">
        <v>2</v>
      </c>
      <c r="D1677" s="96">
        <v>14.14</v>
      </c>
    </row>
    <row r="1678" spans="1:4" ht="15" customHeight="1" x14ac:dyDescent="0.2">
      <c r="A1678" s="94" t="s">
        <v>21537</v>
      </c>
      <c r="B1678" s="95" t="s">
        <v>21538</v>
      </c>
      <c r="C1678" s="95" t="s">
        <v>2</v>
      </c>
      <c r="D1678" s="96">
        <v>16.52</v>
      </c>
    </row>
    <row r="1679" spans="1:4" ht="15" customHeight="1" x14ac:dyDescent="0.2">
      <c r="A1679" s="94" t="s">
        <v>21539</v>
      </c>
      <c r="B1679" s="308" t="s">
        <v>21540</v>
      </c>
      <c r="C1679" s="95" t="s">
        <v>2</v>
      </c>
      <c r="D1679" s="96">
        <v>17.489999999999998</v>
      </c>
    </row>
    <row r="1680" spans="1:4" ht="15" customHeight="1" x14ac:dyDescent="0.25">
      <c r="A1680"/>
      <c r="B1680" s="308"/>
      <c r="C1680"/>
      <c r="D1680"/>
    </row>
    <row r="1681" spans="1:4" ht="15" customHeight="1" x14ac:dyDescent="0.2">
      <c r="A1681" s="87" t="s">
        <v>21541</v>
      </c>
      <c r="B1681" s="88" t="s">
        <v>21542</v>
      </c>
      <c r="C1681" s="89"/>
      <c r="D1681" s="89"/>
    </row>
    <row r="1682" spans="1:4" ht="15" customHeight="1" x14ac:dyDescent="0.2">
      <c r="A1682" s="94" t="s">
        <v>21543</v>
      </c>
      <c r="B1682" s="95" t="s">
        <v>21544</v>
      </c>
      <c r="C1682" s="95" t="s">
        <v>2</v>
      </c>
      <c r="D1682" s="96">
        <v>19.38</v>
      </c>
    </row>
    <row r="1683" spans="1:4" ht="15" customHeight="1" x14ac:dyDescent="0.2">
      <c r="A1683" s="94" t="s">
        <v>21545</v>
      </c>
      <c r="B1683" s="95" t="s">
        <v>21546</v>
      </c>
      <c r="C1683" s="95" t="s">
        <v>2</v>
      </c>
      <c r="D1683" s="96">
        <v>26.51</v>
      </c>
    </row>
    <row r="1684" spans="1:4" ht="15" customHeight="1" x14ac:dyDescent="0.2">
      <c r="A1684" s="94" t="s">
        <v>21547</v>
      </c>
      <c r="B1684" s="95" t="s">
        <v>21548</v>
      </c>
      <c r="C1684" s="95" t="s">
        <v>2</v>
      </c>
      <c r="D1684" s="96">
        <v>12.64</v>
      </c>
    </row>
    <row r="1685" spans="1:4" ht="15" customHeight="1" x14ac:dyDescent="0.2">
      <c r="A1685" s="94" t="s">
        <v>21549</v>
      </c>
      <c r="B1685" s="95" t="s">
        <v>21550</v>
      </c>
      <c r="C1685" s="95" t="s">
        <v>2</v>
      </c>
      <c r="D1685" s="96">
        <v>15.61</v>
      </c>
    </row>
    <row r="1686" spans="1:4" ht="15" customHeight="1" x14ac:dyDescent="0.2">
      <c r="A1686" s="94" t="s">
        <v>21551</v>
      </c>
      <c r="B1686" s="95" t="s">
        <v>21552</v>
      </c>
      <c r="C1686" s="95" t="s">
        <v>2</v>
      </c>
      <c r="D1686" s="96">
        <v>3.24</v>
      </c>
    </row>
    <row r="1687" spans="1:4" ht="15" customHeight="1" x14ac:dyDescent="0.2">
      <c r="A1687" s="94" t="s">
        <v>21553</v>
      </c>
      <c r="B1687" s="95" t="s">
        <v>21554</v>
      </c>
      <c r="C1687" s="95" t="s">
        <v>2</v>
      </c>
      <c r="D1687" s="96">
        <v>2.87</v>
      </c>
    </row>
    <row r="1688" spans="1:4" ht="15" customHeight="1" x14ac:dyDescent="0.2">
      <c r="A1688" s="94" t="s">
        <v>21555</v>
      </c>
      <c r="B1688" s="95" t="s">
        <v>21556</v>
      </c>
      <c r="C1688" s="95" t="s">
        <v>2</v>
      </c>
      <c r="D1688" s="96">
        <v>4.47</v>
      </c>
    </row>
    <row r="1689" spans="1:4" ht="15" customHeight="1" x14ac:dyDescent="0.2">
      <c r="A1689" s="94" t="s">
        <v>21557</v>
      </c>
      <c r="B1689" s="95" t="s">
        <v>21558</v>
      </c>
      <c r="C1689" s="95" t="s">
        <v>2</v>
      </c>
      <c r="D1689" s="96">
        <v>4.0999999999999996</v>
      </c>
    </row>
    <row r="1690" spans="1:4" ht="15" customHeight="1" x14ac:dyDescent="0.2">
      <c r="A1690" s="94" t="s">
        <v>21559</v>
      </c>
      <c r="B1690" s="95" t="s">
        <v>21560</v>
      </c>
      <c r="C1690" s="95" t="s">
        <v>2</v>
      </c>
      <c r="D1690" s="96">
        <v>14.67</v>
      </c>
    </row>
    <row r="1691" spans="1:4" ht="15" customHeight="1" x14ac:dyDescent="0.2">
      <c r="A1691" s="94" t="s">
        <v>21561</v>
      </c>
      <c r="B1691" s="95" t="s">
        <v>21562</v>
      </c>
      <c r="C1691" s="95" t="s">
        <v>2</v>
      </c>
      <c r="D1691" s="96">
        <v>12.96</v>
      </c>
    </row>
    <row r="1692" spans="1:4" ht="15" customHeight="1" x14ac:dyDescent="0.2">
      <c r="A1692" s="94" t="s">
        <v>21563</v>
      </c>
      <c r="B1692" s="308" t="s">
        <v>21564</v>
      </c>
      <c r="C1692" s="95" t="s">
        <v>2</v>
      </c>
      <c r="D1692" s="96">
        <v>18.59</v>
      </c>
    </row>
    <row r="1693" spans="1:4" ht="15" customHeight="1" x14ac:dyDescent="0.25">
      <c r="A1693"/>
      <c r="B1693" s="308"/>
      <c r="C1693"/>
      <c r="D1693"/>
    </row>
    <row r="1694" spans="1:4" ht="15" customHeight="1" x14ac:dyDescent="0.2">
      <c r="A1694" s="94" t="s">
        <v>21565</v>
      </c>
      <c r="B1694" s="95" t="s">
        <v>21566</v>
      </c>
      <c r="C1694" s="95" t="s">
        <v>2</v>
      </c>
      <c r="D1694" s="96">
        <v>16.88</v>
      </c>
    </row>
    <row r="1695" spans="1:4" ht="15" customHeight="1" x14ac:dyDescent="0.2">
      <c r="A1695" s="94" t="s">
        <v>21567</v>
      </c>
      <c r="B1695" s="308" t="s">
        <v>21568</v>
      </c>
      <c r="C1695" s="95" t="s">
        <v>2</v>
      </c>
      <c r="D1695" s="96">
        <v>19.2</v>
      </c>
    </row>
    <row r="1696" spans="1:4" ht="15" customHeight="1" x14ac:dyDescent="0.25">
      <c r="A1696"/>
      <c r="B1696" s="308"/>
      <c r="C1696"/>
      <c r="D1696"/>
    </row>
    <row r="1697" spans="1:4" ht="15" customHeight="1" x14ac:dyDescent="0.2">
      <c r="A1697" s="87" t="s">
        <v>21569</v>
      </c>
      <c r="B1697" s="88" t="s">
        <v>21570</v>
      </c>
      <c r="C1697" s="89"/>
      <c r="D1697" s="89"/>
    </row>
    <row r="1698" spans="1:4" ht="15" customHeight="1" x14ac:dyDescent="0.2">
      <c r="A1698" s="94" t="s">
        <v>21571</v>
      </c>
      <c r="B1698" s="95" t="s">
        <v>21572</v>
      </c>
      <c r="C1698" s="95" t="s">
        <v>2</v>
      </c>
      <c r="D1698" s="96">
        <v>6.16</v>
      </c>
    </row>
    <row r="1699" spans="1:4" ht="15" customHeight="1" x14ac:dyDescent="0.2">
      <c r="A1699" s="94" t="s">
        <v>21573</v>
      </c>
      <c r="B1699" s="95" t="s">
        <v>21574</v>
      </c>
      <c r="C1699" s="95" t="s">
        <v>2</v>
      </c>
      <c r="D1699" s="96">
        <v>54.2</v>
      </c>
    </row>
    <row r="1700" spans="1:4" ht="15" customHeight="1" x14ac:dyDescent="0.2">
      <c r="A1700" s="94" t="s">
        <v>21575</v>
      </c>
      <c r="B1700" s="95" t="s">
        <v>21576</v>
      </c>
      <c r="C1700" s="95" t="s">
        <v>2</v>
      </c>
      <c r="D1700" s="96">
        <v>19.75</v>
      </c>
    </row>
    <row r="1701" spans="1:4" ht="15" customHeight="1" x14ac:dyDescent="0.2">
      <c r="A1701" s="94" t="s">
        <v>21577</v>
      </c>
      <c r="B1701" s="95" t="s">
        <v>21578</v>
      </c>
      <c r="C1701" s="95" t="s">
        <v>2</v>
      </c>
      <c r="D1701" s="96">
        <v>22.54</v>
      </c>
    </row>
    <row r="1702" spans="1:4" ht="15" customHeight="1" x14ac:dyDescent="0.2">
      <c r="A1702" s="87" t="s">
        <v>21579</v>
      </c>
      <c r="B1702" s="88" t="s">
        <v>21580</v>
      </c>
      <c r="C1702" s="89"/>
      <c r="D1702" s="89"/>
    </row>
    <row r="1703" spans="1:4" ht="15" customHeight="1" x14ac:dyDescent="0.2">
      <c r="A1703" s="94" t="s">
        <v>21581</v>
      </c>
      <c r="B1703" s="95" t="s">
        <v>21582</v>
      </c>
      <c r="C1703" s="95" t="s">
        <v>2</v>
      </c>
      <c r="D1703" s="96">
        <v>7.98</v>
      </c>
    </row>
    <row r="1704" spans="1:4" ht="15" customHeight="1" x14ac:dyDescent="0.2">
      <c r="A1704" s="94" t="s">
        <v>21583</v>
      </c>
      <c r="B1704" s="95" t="s">
        <v>21584</v>
      </c>
      <c r="C1704" s="95" t="s">
        <v>2</v>
      </c>
      <c r="D1704" s="96">
        <v>11.78</v>
      </c>
    </row>
    <row r="1705" spans="1:4" ht="15" customHeight="1" x14ac:dyDescent="0.2">
      <c r="A1705" s="94" t="s">
        <v>21585</v>
      </c>
      <c r="B1705" s="308" t="s">
        <v>21586</v>
      </c>
      <c r="C1705" s="95" t="s">
        <v>2</v>
      </c>
      <c r="D1705" s="96">
        <v>25.08</v>
      </c>
    </row>
    <row r="1706" spans="1:4" ht="15" customHeight="1" x14ac:dyDescent="0.25">
      <c r="A1706"/>
      <c r="B1706" s="308"/>
      <c r="C1706"/>
      <c r="D1706"/>
    </row>
    <row r="1707" spans="1:4" ht="15" customHeight="1" x14ac:dyDescent="0.2">
      <c r="A1707" s="94" t="s">
        <v>21587</v>
      </c>
      <c r="B1707" s="95" t="s">
        <v>21588</v>
      </c>
      <c r="C1707" s="95" t="s">
        <v>2</v>
      </c>
      <c r="D1707" s="96">
        <v>43.91</v>
      </c>
    </row>
    <row r="1708" spans="1:4" ht="15" customHeight="1" x14ac:dyDescent="0.2">
      <c r="A1708" s="94" t="s">
        <v>21589</v>
      </c>
      <c r="B1708" s="308" t="s">
        <v>21590</v>
      </c>
      <c r="C1708" s="95" t="s">
        <v>2</v>
      </c>
      <c r="D1708" s="96">
        <v>43.76</v>
      </c>
    </row>
    <row r="1709" spans="1:4" ht="15" customHeight="1" x14ac:dyDescent="0.25">
      <c r="A1709"/>
      <c r="B1709" s="308"/>
      <c r="C1709"/>
      <c r="D1709"/>
    </row>
    <row r="1710" spans="1:4" ht="15" customHeight="1" x14ac:dyDescent="0.2">
      <c r="A1710" s="94" t="s">
        <v>21591</v>
      </c>
      <c r="B1710" s="308" t="s">
        <v>21592</v>
      </c>
      <c r="C1710" s="95" t="s">
        <v>2</v>
      </c>
      <c r="D1710" s="96">
        <v>43.21</v>
      </c>
    </row>
    <row r="1711" spans="1:4" ht="15" customHeight="1" x14ac:dyDescent="0.25">
      <c r="A1711"/>
      <c r="B1711" s="308"/>
      <c r="C1711"/>
      <c r="D1711"/>
    </row>
    <row r="1712" spans="1:4" ht="15" customHeight="1" x14ac:dyDescent="0.2">
      <c r="A1712" s="87" t="s">
        <v>21593</v>
      </c>
      <c r="B1712" s="88" t="s">
        <v>21594</v>
      </c>
      <c r="C1712" s="89"/>
      <c r="D1712" s="89"/>
    </row>
    <row r="1713" spans="1:4" ht="15" customHeight="1" x14ac:dyDescent="0.2">
      <c r="A1713" s="94" t="s">
        <v>21595</v>
      </c>
      <c r="B1713" s="95" t="s">
        <v>21596</v>
      </c>
      <c r="C1713" s="95" t="s">
        <v>2</v>
      </c>
      <c r="D1713" s="96">
        <v>1.74</v>
      </c>
    </row>
    <row r="1714" spans="1:4" ht="15" customHeight="1" x14ac:dyDescent="0.2">
      <c r="A1714" s="94" t="s">
        <v>21597</v>
      </c>
      <c r="B1714" s="95" t="s">
        <v>21598</v>
      </c>
      <c r="C1714" s="95" t="s">
        <v>2</v>
      </c>
      <c r="D1714" s="96">
        <v>12.8</v>
      </c>
    </row>
    <row r="1715" spans="1:4" ht="15" customHeight="1" x14ac:dyDescent="0.2">
      <c r="A1715" s="94" t="s">
        <v>21599</v>
      </c>
      <c r="B1715" s="95" t="s">
        <v>21600</v>
      </c>
      <c r="C1715" s="95" t="s">
        <v>2</v>
      </c>
      <c r="D1715" s="96">
        <v>18.440000000000001</v>
      </c>
    </row>
    <row r="1716" spans="1:4" ht="15" customHeight="1" x14ac:dyDescent="0.2">
      <c r="A1716" s="94" t="s">
        <v>21601</v>
      </c>
      <c r="B1716" s="95" t="s">
        <v>21602</v>
      </c>
      <c r="C1716" s="95" t="s">
        <v>2</v>
      </c>
      <c r="D1716" s="96">
        <v>18.63</v>
      </c>
    </row>
    <row r="1717" spans="1:4" ht="15" customHeight="1" x14ac:dyDescent="0.2">
      <c r="A1717" s="94" t="s">
        <v>21603</v>
      </c>
      <c r="B1717" s="95" t="s">
        <v>21604</v>
      </c>
      <c r="C1717" s="95" t="s">
        <v>2</v>
      </c>
      <c r="D1717" s="96">
        <v>17.13</v>
      </c>
    </row>
    <row r="1718" spans="1:4" ht="15" customHeight="1" x14ac:dyDescent="0.2">
      <c r="A1718" s="94" t="s">
        <v>21605</v>
      </c>
      <c r="B1718" s="95" t="s">
        <v>21606</v>
      </c>
      <c r="C1718" s="95" t="s">
        <v>2</v>
      </c>
      <c r="D1718" s="96">
        <v>19.489999999999998</v>
      </c>
    </row>
    <row r="1719" spans="1:4" ht="15" customHeight="1" x14ac:dyDescent="0.2">
      <c r="A1719" s="94" t="s">
        <v>21607</v>
      </c>
      <c r="B1719" s="308" t="s">
        <v>21608</v>
      </c>
      <c r="C1719" s="95" t="s">
        <v>2</v>
      </c>
      <c r="D1719" s="96">
        <v>13.2</v>
      </c>
    </row>
    <row r="1720" spans="1:4" ht="15" customHeight="1" x14ac:dyDescent="0.25">
      <c r="A1720"/>
      <c r="B1720" s="308"/>
      <c r="C1720"/>
      <c r="D1720"/>
    </row>
    <row r="1721" spans="1:4" ht="15" customHeight="1" x14ac:dyDescent="0.2">
      <c r="A1721" s="94" t="s">
        <v>21609</v>
      </c>
      <c r="B1721" s="308" t="s">
        <v>21610</v>
      </c>
      <c r="C1721" s="95" t="s">
        <v>2</v>
      </c>
      <c r="D1721" s="96">
        <v>15.29</v>
      </c>
    </row>
    <row r="1722" spans="1:4" ht="15" customHeight="1" x14ac:dyDescent="0.25">
      <c r="A1722"/>
      <c r="B1722" s="308"/>
      <c r="C1722"/>
      <c r="D1722"/>
    </row>
    <row r="1723" spans="1:4" ht="15" customHeight="1" x14ac:dyDescent="0.2">
      <c r="A1723" s="94" t="s">
        <v>21611</v>
      </c>
      <c r="B1723" s="308" t="s">
        <v>21612</v>
      </c>
      <c r="C1723" s="95" t="s">
        <v>2</v>
      </c>
      <c r="D1723" s="96">
        <v>14.36</v>
      </c>
    </row>
    <row r="1724" spans="1:4" ht="15" customHeight="1" x14ac:dyDescent="0.25">
      <c r="A1724"/>
      <c r="B1724" s="308"/>
      <c r="C1724"/>
      <c r="D1724"/>
    </row>
    <row r="1725" spans="1:4" ht="15" customHeight="1" x14ac:dyDescent="0.2">
      <c r="A1725" s="87" t="s">
        <v>10206</v>
      </c>
      <c r="B1725" s="88" t="s">
        <v>10207</v>
      </c>
      <c r="C1725" s="89"/>
      <c r="D1725" s="89"/>
    </row>
    <row r="1726" spans="1:4" ht="15" customHeight="1" x14ac:dyDescent="0.2">
      <c r="A1726" s="94" t="s">
        <v>10208</v>
      </c>
      <c r="B1726" s="95" t="s">
        <v>10209</v>
      </c>
      <c r="C1726" s="95" t="s">
        <v>2</v>
      </c>
      <c r="D1726" s="96">
        <v>17.16</v>
      </c>
    </row>
    <row r="1727" spans="1:4" ht="15" customHeight="1" x14ac:dyDescent="0.2">
      <c r="A1727" s="94" t="s">
        <v>10210</v>
      </c>
      <c r="B1727" s="95" t="s">
        <v>10211</v>
      </c>
      <c r="C1727" s="95" t="s">
        <v>2</v>
      </c>
      <c r="D1727" s="96">
        <v>20.95</v>
      </c>
    </row>
    <row r="1728" spans="1:4" ht="15" customHeight="1" x14ac:dyDescent="0.2">
      <c r="A1728" s="94" t="s">
        <v>10212</v>
      </c>
      <c r="B1728" s="95" t="s">
        <v>10213</v>
      </c>
      <c r="C1728" s="95" t="s">
        <v>2</v>
      </c>
      <c r="D1728" s="96">
        <v>17.52</v>
      </c>
    </row>
    <row r="1729" spans="1:4" ht="15" customHeight="1" x14ac:dyDescent="0.2">
      <c r="A1729" s="94" t="s">
        <v>10214</v>
      </c>
      <c r="B1729" s="95" t="s">
        <v>10215</v>
      </c>
      <c r="C1729" s="95" t="s">
        <v>2</v>
      </c>
      <c r="D1729" s="96">
        <v>18.46</v>
      </c>
    </row>
    <row r="1730" spans="1:4" ht="15" customHeight="1" x14ac:dyDescent="0.2">
      <c r="A1730" s="93">
        <v>18</v>
      </c>
      <c r="B1730" s="85" t="s">
        <v>10216</v>
      </c>
      <c r="C1730" s="86"/>
      <c r="D1730" s="86"/>
    </row>
    <row r="1731" spans="1:4" ht="15" customHeight="1" x14ac:dyDescent="0.2">
      <c r="A1731" s="87" t="s">
        <v>10217</v>
      </c>
      <c r="B1731" s="88" t="s">
        <v>10218</v>
      </c>
      <c r="C1731" s="89"/>
      <c r="D1731" s="89"/>
    </row>
    <row r="1732" spans="1:4" ht="15" customHeight="1" x14ac:dyDescent="0.2">
      <c r="A1732" s="94" t="s">
        <v>10219</v>
      </c>
      <c r="B1732" s="95" t="s">
        <v>10220</v>
      </c>
      <c r="C1732" s="95" t="s">
        <v>12798</v>
      </c>
      <c r="D1732" s="96">
        <v>2142.9699999999998</v>
      </c>
    </row>
    <row r="1733" spans="1:4" ht="15" customHeight="1" x14ac:dyDescent="0.2">
      <c r="A1733" s="94" t="s">
        <v>10221</v>
      </c>
      <c r="B1733" s="95" t="s">
        <v>10222</v>
      </c>
      <c r="C1733" s="95" t="s">
        <v>12798</v>
      </c>
      <c r="D1733" s="96">
        <v>4081.87</v>
      </c>
    </row>
    <row r="1734" spans="1:4" ht="15" customHeight="1" x14ac:dyDescent="0.2">
      <c r="A1734" s="94" t="s">
        <v>10223</v>
      </c>
      <c r="B1734" s="95" t="s">
        <v>10224</v>
      </c>
      <c r="C1734" s="95" t="s">
        <v>4049</v>
      </c>
      <c r="D1734" s="96">
        <v>1674.68</v>
      </c>
    </row>
    <row r="1735" spans="1:4" ht="15" customHeight="1" x14ac:dyDescent="0.2">
      <c r="A1735" s="94" t="s">
        <v>10225</v>
      </c>
      <c r="B1735" s="95" t="s">
        <v>10226</v>
      </c>
      <c r="C1735" s="95" t="s">
        <v>4049</v>
      </c>
      <c r="D1735" s="96">
        <v>1725.18</v>
      </c>
    </row>
    <row r="1736" spans="1:4" ht="15" customHeight="1" x14ac:dyDescent="0.2">
      <c r="A1736" s="94" t="s">
        <v>10227</v>
      </c>
      <c r="B1736" s="95" t="s">
        <v>10228</v>
      </c>
      <c r="C1736" s="95" t="s">
        <v>12798</v>
      </c>
      <c r="D1736" s="96">
        <v>2390.06</v>
      </c>
    </row>
    <row r="1737" spans="1:4" ht="15" customHeight="1" x14ac:dyDescent="0.2">
      <c r="A1737" s="87" t="s">
        <v>10229</v>
      </c>
      <c r="B1737" s="88" t="s">
        <v>10230</v>
      </c>
      <c r="C1737" s="89"/>
      <c r="D1737" s="89"/>
    </row>
    <row r="1738" spans="1:4" ht="15" customHeight="1" x14ac:dyDescent="0.2">
      <c r="A1738" s="94" t="s">
        <v>10231</v>
      </c>
      <c r="B1738" s="95" t="s">
        <v>10232</v>
      </c>
      <c r="C1738" s="95" t="s">
        <v>12798</v>
      </c>
      <c r="D1738" s="96">
        <v>104.21</v>
      </c>
    </row>
    <row r="1739" spans="1:4" ht="15" customHeight="1" x14ac:dyDescent="0.2">
      <c r="A1739" s="94" t="s">
        <v>10233</v>
      </c>
      <c r="B1739" s="95" t="s">
        <v>10234</v>
      </c>
      <c r="C1739" s="95" t="s">
        <v>12798</v>
      </c>
      <c r="D1739" s="96">
        <v>515.45000000000005</v>
      </c>
    </row>
    <row r="1740" spans="1:4" ht="15" customHeight="1" x14ac:dyDescent="0.2">
      <c r="A1740" s="94" t="s">
        <v>10235</v>
      </c>
      <c r="B1740" s="95" t="s">
        <v>10236</v>
      </c>
      <c r="C1740" s="95" t="s">
        <v>12798</v>
      </c>
      <c r="D1740" s="96">
        <v>13.83</v>
      </c>
    </row>
    <row r="1741" spans="1:4" ht="15" customHeight="1" x14ac:dyDescent="0.2">
      <c r="A1741" s="94" t="s">
        <v>10237</v>
      </c>
      <c r="B1741" s="95" t="s">
        <v>10238</v>
      </c>
      <c r="C1741" s="95" t="s">
        <v>12798</v>
      </c>
      <c r="D1741" s="96">
        <v>3.85</v>
      </c>
    </row>
    <row r="1742" spans="1:4" ht="15" customHeight="1" x14ac:dyDescent="0.2">
      <c r="A1742" s="94" t="s">
        <v>10239</v>
      </c>
      <c r="B1742" s="95" t="s">
        <v>10240</v>
      </c>
      <c r="C1742" s="95" t="s">
        <v>12798</v>
      </c>
      <c r="D1742" s="96">
        <v>135.25</v>
      </c>
    </row>
    <row r="1743" spans="1:4" ht="15" customHeight="1" x14ac:dyDescent="0.2">
      <c r="A1743" s="94" t="s">
        <v>10241</v>
      </c>
      <c r="B1743" s="95" t="s">
        <v>10242</v>
      </c>
      <c r="C1743" s="95" t="s">
        <v>12798</v>
      </c>
      <c r="D1743" s="96">
        <v>65.25</v>
      </c>
    </row>
    <row r="1744" spans="1:4" ht="15" customHeight="1" x14ac:dyDescent="0.2">
      <c r="A1744" s="94" t="s">
        <v>10243</v>
      </c>
      <c r="B1744" s="95" t="s">
        <v>10244</v>
      </c>
      <c r="C1744" s="95" t="s">
        <v>12798</v>
      </c>
      <c r="D1744" s="96">
        <v>590.89</v>
      </c>
    </row>
    <row r="1745" spans="1:4" ht="15" customHeight="1" x14ac:dyDescent="0.2">
      <c r="A1745" s="94" t="s">
        <v>10245</v>
      </c>
      <c r="B1745" s="95" t="s">
        <v>10246</v>
      </c>
      <c r="C1745" s="95" t="s">
        <v>12798</v>
      </c>
      <c r="D1745" s="96">
        <v>975.89</v>
      </c>
    </row>
    <row r="1746" spans="1:4" ht="15" customHeight="1" x14ac:dyDescent="0.2">
      <c r="A1746" s="94" t="s">
        <v>10247</v>
      </c>
      <c r="B1746" s="95" t="s">
        <v>10248</v>
      </c>
      <c r="C1746" s="95" t="s">
        <v>12798</v>
      </c>
      <c r="D1746" s="96">
        <v>975.89</v>
      </c>
    </row>
    <row r="1747" spans="1:4" ht="15" customHeight="1" x14ac:dyDescent="0.2">
      <c r="A1747" s="94" t="s">
        <v>10249</v>
      </c>
      <c r="B1747" s="95" t="s">
        <v>10250</v>
      </c>
      <c r="C1747" s="95" t="s">
        <v>12798</v>
      </c>
      <c r="D1747" s="96">
        <v>434.89</v>
      </c>
    </row>
    <row r="1748" spans="1:4" ht="15" customHeight="1" x14ac:dyDescent="0.2">
      <c r="A1748" s="94" t="s">
        <v>10251</v>
      </c>
      <c r="B1748" s="95" t="s">
        <v>10252</v>
      </c>
      <c r="C1748" s="95" t="s">
        <v>12798</v>
      </c>
      <c r="D1748" s="96">
        <v>650.89</v>
      </c>
    </row>
    <row r="1749" spans="1:4" ht="15" customHeight="1" x14ac:dyDescent="0.2">
      <c r="A1749" s="94" t="s">
        <v>10253</v>
      </c>
      <c r="B1749" s="95" t="s">
        <v>10254</v>
      </c>
      <c r="C1749" s="95" t="s">
        <v>12798</v>
      </c>
      <c r="D1749" s="96">
        <v>44.21</v>
      </c>
    </row>
    <row r="1750" spans="1:4" ht="15" customHeight="1" x14ac:dyDescent="0.2">
      <c r="A1750" s="87" t="s">
        <v>10255</v>
      </c>
      <c r="B1750" s="88" t="s">
        <v>10256</v>
      </c>
      <c r="C1750" s="89"/>
      <c r="D1750" s="89"/>
    </row>
    <row r="1751" spans="1:4" ht="15" customHeight="1" x14ac:dyDescent="0.2">
      <c r="A1751" s="94" t="s">
        <v>10257</v>
      </c>
      <c r="B1751" s="95" t="s">
        <v>10258</v>
      </c>
      <c r="C1751" s="95" t="s">
        <v>12798</v>
      </c>
      <c r="D1751" s="96">
        <v>63.85</v>
      </c>
    </row>
    <row r="1752" spans="1:4" ht="15" customHeight="1" x14ac:dyDescent="0.2">
      <c r="A1752" s="94" t="s">
        <v>10259</v>
      </c>
      <c r="B1752" s="95" t="s">
        <v>10260</v>
      </c>
      <c r="C1752" s="95" t="s">
        <v>12798</v>
      </c>
      <c r="D1752" s="96">
        <v>58.85</v>
      </c>
    </row>
    <row r="1753" spans="1:4" ht="15" customHeight="1" x14ac:dyDescent="0.2">
      <c r="A1753" s="94" t="s">
        <v>10261</v>
      </c>
      <c r="B1753" s="95" t="s">
        <v>10262</v>
      </c>
      <c r="C1753" s="95" t="s">
        <v>12798</v>
      </c>
      <c r="D1753" s="96">
        <v>58.85</v>
      </c>
    </row>
    <row r="1754" spans="1:4" ht="15" customHeight="1" x14ac:dyDescent="0.2">
      <c r="A1754" s="94" t="s">
        <v>10263</v>
      </c>
      <c r="B1754" s="95" t="s">
        <v>10264</v>
      </c>
      <c r="C1754" s="95" t="s">
        <v>12798</v>
      </c>
      <c r="D1754" s="96">
        <v>18.850000000000001</v>
      </c>
    </row>
    <row r="1755" spans="1:4" ht="15" customHeight="1" x14ac:dyDescent="0.2">
      <c r="A1755" s="94" t="s">
        <v>10265</v>
      </c>
      <c r="B1755" s="95" t="s">
        <v>10266</v>
      </c>
      <c r="C1755" s="95" t="s">
        <v>12798</v>
      </c>
      <c r="D1755" s="96">
        <v>23.85</v>
      </c>
    </row>
    <row r="1756" spans="1:4" ht="15" customHeight="1" x14ac:dyDescent="0.2">
      <c r="A1756" s="94" t="s">
        <v>10267</v>
      </c>
      <c r="B1756" s="95" t="s">
        <v>10268</v>
      </c>
      <c r="C1756" s="95" t="s">
        <v>12798</v>
      </c>
      <c r="D1756" s="96">
        <v>18.350000000000001</v>
      </c>
    </row>
    <row r="1757" spans="1:4" ht="15" customHeight="1" x14ac:dyDescent="0.2">
      <c r="A1757" s="94" t="s">
        <v>10269</v>
      </c>
      <c r="B1757" s="95" t="s">
        <v>10270</v>
      </c>
      <c r="C1757" s="95" t="s">
        <v>12798</v>
      </c>
      <c r="D1757" s="96">
        <v>14.92</v>
      </c>
    </row>
    <row r="1758" spans="1:4" ht="15" customHeight="1" x14ac:dyDescent="0.2">
      <c r="A1758" s="94" t="s">
        <v>10271</v>
      </c>
      <c r="B1758" s="95" t="s">
        <v>10272</v>
      </c>
      <c r="C1758" s="95" t="s">
        <v>12798</v>
      </c>
      <c r="D1758" s="96">
        <v>16.420000000000002</v>
      </c>
    </row>
    <row r="1759" spans="1:4" ht="15" customHeight="1" x14ac:dyDescent="0.2">
      <c r="A1759" s="94" t="s">
        <v>10273</v>
      </c>
      <c r="B1759" s="95" t="s">
        <v>10274</v>
      </c>
      <c r="C1759" s="95" t="s">
        <v>12798</v>
      </c>
      <c r="D1759" s="96">
        <v>14.92</v>
      </c>
    </row>
    <row r="1760" spans="1:4" ht="15" customHeight="1" x14ac:dyDescent="0.2">
      <c r="A1760" s="94" t="s">
        <v>10275</v>
      </c>
      <c r="B1760" s="95" t="s">
        <v>10276</v>
      </c>
      <c r="C1760" s="95" t="s">
        <v>12798</v>
      </c>
      <c r="D1760" s="96">
        <v>10.85</v>
      </c>
    </row>
    <row r="1761" spans="1:4" ht="15" customHeight="1" x14ac:dyDescent="0.2">
      <c r="A1761" s="94" t="s">
        <v>10277</v>
      </c>
      <c r="B1761" s="95" t="s">
        <v>10278</v>
      </c>
      <c r="C1761" s="95" t="s">
        <v>12798</v>
      </c>
      <c r="D1761" s="96">
        <v>9.9</v>
      </c>
    </row>
    <row r="1762" spans="1:4" ht="15" customHeight="1" x14ac:dyDescent="0.2">
      <c r="A1762" s="87" t="s">
        <v>10279</v>
      </c>
      <c r="B1762" s="88" t="s">
        <v>10280</v>
      </c>
      <c r="C1762" s="89"/>
      <c r="D1762" s="89"/>
    </row>
    <row r="1763" spans="1:4" ht="15" customHeight="1" x14ac:dyDescent="0.2">
      <c r="A1763" s="94" t="s">
        <v>10281</v>
      </c>
      <c r="B1763" s="95" t="s">
        <v>10282</v>
      </c>
      <c r="C1763" s="95" t="s">
        <v>2</v>
      </c>
      <c r="D1763" s="96">
        <v>180.8</v>
      </c>
    </row>
    <row r="1764" spans="1:4" ht="15" customHeight="1" x14ac:dyDescent="0.2">
      <c r="A1764" s="94" t="s">
        <v>10283</v>
      </c>
      <c r="B1764" s="95" t="s">
        <v>10284</v>
      </c>
      <c r="C1764" s="95" t="s">
        <v>2</v>
      </c>
      <c r="D1764" s="96">
        <v>201.08</v>
      </c>
    </row>
    <row r="1765" spans="1:4" ht="15" customHeight="1" x14ac:dyDescent="0.2">
      <c r="A1765" s="94" t="s">
        <v>10285</v>
      </c>
      <c r="B1765" s="95" t="s">
        <v>10286</v>
      </c>
      <c r="C1765" s="95" t="s">
        <v>2</v>
      </c>
      <c r="D1765" s="96">
        <v>310.89999999999998</v>
      </c>
    </row>
    <row r="1766" spans="1:4" ht="15" customHeight="1" x14ac:dyDescent="0.2">
      <c r="A1766" s="94" t="s">
        <v>10287</v>
      </c>
      <c r="B1766" s="95" t="s">
        <v>10288</v>
      </c>
      <c r="C1766" s="95" t="s">
        <v>2</v>
      </c>
      <c r="D1766" s="96">
        <v>322.23</v>
      </c>
    </row>
    <row r="1767" spans="1:4" ht="15" customHeight="1" x14ac:dyDescent="0.2">
      <c r="A1767" s="94" t="s">
        <v>10289</v>
      </c>
      <c r="B1767" s="95" t="s">
        <v>10290</v>
      </c>
      <c r="C1767" s="95" t="s">
        <v>2</v>
      </c>
      <c r="D1767" s="96">
        <v>281.92</v>
      </c>
    </row>
    <row r="1768" spans="1:4" ht="15" customHeight="1" x14ac:dyDescent="0.2">
      <c r="A1768" s="94" t="s">
        <v>10291</v>
      </c>
      <c r="B1768" s="95" t="s">
        <v>10292</v>
      </c>
      <c r="C1768" s="95" t="s">
        <v>2</v>
      </c>
      <c r="D1768" s="96">
        <v>338.22</v>
      </c>
    </row>
    <row r="1769" spans="1:4" ht="15" customHeight="1" x14ac:dyDescent="0.2">
      <c r="A1769" s="94" t="s">
        <v>10293</v>
      </c>
      <c r="B1769" s="95" t="s">
        <v>10294</v>
      </c>
      <c r="C1769" s="95" t="s">
        <v>2</v>
      </c>
      <c r="D1769" s="96">
        <v>318.36</v>
      </c>
    </row>
    <row r="1770" spans="1:4" ht="15" customHeight="1" x14ac:dyDescent="0.2">
      <c r="A1770" s="94" t="s">
        <v>10295</v>
      </c>
      <c r="B1770" s="95" t="s">
        <v>10296</v>
      </c>
      <c r="C1770" s="95" t="s">
        <v>3</v>
      </c>
      <c r="D1770" s="96">
        <v>23.1</v>
      </c>
    </row>
    <row r="1771" spans="1:4" ht="15" customHeight="1" x14ac:dyDescent="0.2">
      <c r="A1771" s="94" t="s">
        <v>10297</v>
      </c>
      <c r="B1771" s="95" t="s">
        <v>10298</v>
      </c>
      <c r="C1771" s="95" t="s">
        <v>3</v>
      </c>
      <c r="D1771" s="96">
        <v>49.91</v>
      </c>
    </row>
    <row r="1772" spans="1:4" ht="15" customHeight="1" x14ac:dyDescent="0.2">
      <c r="A1772" s="94" t="s">
        <v>10299</v>
      </c>
      <c r="B1772" s="95" t="s">
        <v>10300</v>
      </c>
      <c r="C1772" s="95" t="s">
        <v>3</v>
      </c>
      <c r="D1772" s="96">
        <v>44.16</v>
      </c>
    </row>
    <row r="1773" spans="1:4" ht="15" customHeight="1" x14ac:dyDescent="0.2">
      <c r="A1773" s="87" t="s">
        <v>10301</v>
      </c>
      <c r="B1773" s="88" t="s">
        <v>10302</v>
      </c>
      <c r="C1773" s="89"/>
      <c r="D1773" s="89"/>
    </row>
    <row r="1774" spans="1:4" ht="15" customHeight="1" x14ac:dyDescent="0.2">
      <c r="A1774" s="94" t="s">
        <v>10303</v>
      </c>
      <c r="B1774" s="95" t="s">
        <v>10304</v>
      </c>
      <c r="C1774" s="95" t="s">
        <v>2</v>
      </c>
      <c r="D1774" s="96">
        <v>261.47000000000003</v>
      </c>
    </row>
    <row r="1775" spans="1:4" ht="15" customHeight="1" x14ac:dyDescent="0.2">
      <c r="A1775" s="94" t="s">
        <v>10305</v>
      </c>
      <c r="B1775" s="95" t="s">
        <v>10306</v>
      </c>
      <c r="C1775" s="95" t="s">
        <v>2</v>
      </c>
      <c r="D1775" s="96">
        <v>301.77999999999997</v>
      </c>
    </row>
    <row r="1776" spans="1:4" ht="15" customHeight="1" x14ac:dyDescent="0.2">
      <c r="A1776" s="94" t="s">
        <v>10307</v>
      </c>
      <c r="B1776" s="95" t="s">
        <v>10308</v>
      </c>
      <c r="C1776" s="95" t="s">
        <v>2</v>
      </c>
      <c r="D1776" s="96">
        <v>350.9</v>
      </c>
    </row>
    <row r="1777" spans="1:4" ht="15" customHeight="1" x14ac:dyDescent="0.2">
      <c r="A1777" s="94" t="s">
        <v>10309</v>
      </c>
      <c r="B1777" s="95" t="s">
        <v>10310</v>
      </c>
      <c r="C1777" s="95" t="s">
        <v>2</v>
      </c>
      <c r="D1777" s="96">
        <v>459.37</v>
      </c>
    </row>
    <row r="1778" spans="1:4" ht="15" customHeight="1" x14ac:dyDescent="0.2">
      <c r="A1778" s="94" t="s">
        <v>10311</v>
      </c>
      <c r="B1778" s="95" t="s">
        <v>10312</v>
      </c>
      <c r="C1778" s="95" t="s">
        <v>2</v>
      </c>
      <c r="D1778" s="96">
        <v>282.87</v>
      </c>
    </row>
    <row r="1779" spans="1:4" ht="15" customHeight="1" x14ac:dyDescent="0.2">
      <c r="A1779" s="87" t="s">
        <v>7894</v>
      </c>
      <c r="B1779" s="88" t="s">
        <v>10313</v>
      </c>
      <c r="C1779" s="89"/>
      <c r="D1779" s="89"/>
    </row>
    <row r="1780" spans="1:4" ht="15" customHeight="1" x14ac:dyDescent="0.2">
      <c r="A1780" s="94" t="s">
        <v>10314</v>
      </c>
      <c r="B1780" s="95" t="s">
        <v>10315</v>
      </c>
      <c r="C1780" s="95" t="s">
        <v>3</v>
      </c>
      <c r="D1780" s="96">
        <v>251.81</v>
      </c>
    </row>
    <row r="1781" spans="1:4" ht="15" customHeight="1" x14ac:dyDescent="0.2">
      <c r="A1781" s="94" t="s">
        <v>10316</v>
      </c>
      <c r="B1781" s="95" t="s">
        <v>10317</v>
      </c>
      <c r="C1781" s="95" t="s">
        <v>12798</v>
      </c>
      <c r="D1781" s="96">
        <v>164.53</v>
      </c>
    </row>
    <row r="1782" spans="1:4" ht="15" customHeight="1" x14ac:dyDescent="0.2">
      <c r="A1782" s="94" t="s">
        <v>10318</v>
      </c>
      <c r="B1782" s="95" t="s">
        <v>10319</v>
      </c>
      <c r="C1782" s="95" t="s">
        <v>12798</v>
      </c>
      <c r="D1782" s="96">
        <v>398.61</v>
      </c>
    </row>
    <row r="1783" spans="1:4" ht="15" customHeight="1" x14ac:dyDescent="0.2">
      <c r="A1783" s="94" t="s">
        <v>10320</v>
      </c>
      <c r="B1783" s="95" t="s">
        <v>10321</v>
      </c>
      <c r="C1783" s="95" t="s">
        <v>3</v>
      </c>
      <c r="D1783" s="96">
        <v>243.74</v>
      </c>
    </row>
    <row r="1784" spans="1:4" ht="15" customHeight="1" x14ac:dyDescent="0.2">
      <c r="A1784" s="94" t="s">
        <v>21613</v>
      </c>
      <c r="B1784" s="95" t="s">
        <v>21614</v>
      </c>
      <c r="C1784" s="95" t="s">
        <v>4049</v>
      </c>
      <c r="D1784" s="96">
        <v>776.99</v>
      </c>
    </row>
    <row r="1785" spans="1:4" ht="15" customHeight="1" x14ac:dyDescent="0.2">
      <c r="A1785" s="94" t="s">
        <v>21615</v>
      </c>
      <c r="B1785" s="95" t="s">
        <v>21616</v>
      </c>
      <c r="C1785" s="95" t="s">
        <v>4049</v>
      </c>
      <c r="D1785" s="96">
        <v>1290.3</v>
      </c>
    </row>
    <row r="1786" spans="1:4" ht="15" customHeight="1" x14ac:dyDescent="0.2">
      <c r="A1786" s="87" t="s">
        <v>10322</v>
      </c>
      <c r="B1786" s="88" t="s">
        <v>13738</v>
      </c>
      <c r="C1786" s="89"/>
      <c r="D1786" s="89"/>
    </row>
    <row r="1787" spans="1:4" ht="15" customHeight="1" x14ac:dyDescent="0.2">
      <c r="A1787" s="94" t="s">
        <v>10323</v>
      </c>
      <c r="B1787" s="95" t="s">
        <v>10324</v>
      </c>
      <c r="C1787" s="95" t="s">
        <v>12798</v>
      </c>
      <c r="D1787" s="96">
        <v>2772.12</v>
      </c>
    </row>
    <row r="1788" spans="1:4" ht="15" customHeight="1" x14ac:dyDescent="0.2">
      <c r="A1788" s="94" t="s">
        <v>10325</v>
      </c>
      <c r="B1788" s="95" t="s">
        <v>10326</v>
      </c>
      <c r="C1788" s="95" t="s">
        <v>12798</v>
      </c>
      <c r="D1788" s="96">
        <v>5237.1099999999997</v>
      </c>
    </row>
    <row r="1789" spans="1:4" ht="15" customHeight="1" x14ac:dyDescent="0.2">
      <c r="A1789" s="94" t="s">
        <v>10327</v>
      </c>
      <c r="B1789" s="95" t="s">
        <v>10328</v>
      </c>
      <c r="C1789" s="95" t="s">
        <v>12798</v>
      </c>
      <c r="D1789" s="96">
        <v>3822.26</v>
      </c>
    </row>
    <row r="1790" spans="1:4" ht="15" customHeight="1" x14ac:dyDescent="0.2">
      <c r="A1790" s="94" t="s">
        <v>10329</v>
      </c>
      <c r="B1790" s="95" t="s">
        <v>10330</v>
      </c>
      <c r="C1790" s="95" t="s">
        <v>12798</v>
      </c>
      <c r="D1790" s="96">
        <v>4061.59</v>
      </c>
    </row>
    <row r="1791" spans="1:4" ht="15" customHeight="1" x14ac:dyDescent="0.2">
      <c r="A1791" s="94" t="s">
        <v>10331</v>
      </c>
      <c r="B1791" s="95" t="s">
        <v>10332</v>
      </c>
      <c r="C1791" s="95" t="s">
        <v>12798</v>
      </c>
      <c r="D1791" s="96">
        <v>2166.27</v>
      </c>
    </row>
    <row r="1792" spans="1:4" ht="15" customHeight="1" x14ac:dyDescent="0.2">
      <c r="A1792" s="87" t="s">
        <v>10333</v>
      </c>
      <c r="B1792" s="88" t="s">
        <v>10334</v>
      </c>
      <c r="C1792" s="89"/>
      <c r="D1792" s="89"/>
    </row>
    <row r="1793" spans="1:4" ht="15" customHeight="1" x14ac:dyDescent="0.2">
      <c r="A1793" s="94" t="s">
        <v>10335</v>
      </c>
      <c r="B1793" s="95" t="s">
        <v>10336</v>
      </c>
      <c r="C1793" s="95" t="s">
        <v>12798</v>
      </c>
      <c r="D1793" s="96">
        <v>35.46</v>
      </c>
    </row>
    <row r="1794" spans="1:4" ht="15" customHeight="1" x14ac:dyDescent="0.2">
      <c r="A1794" s="87" t="s">
        <v>13496</v>
      </c>
      <c r="B1794" s="88" t="s">
        <v>10714</v>
      </c>
      <c r="C1794" s="89"/>
      <c r="D1794" s="89"/>
    </row>
    <row r="1795" spans="1:4" ht="15" customHeight="1" x14ac:dyDescent="0.2">
      <c r="A1795" s="94" t="s">
        <v>13497</v>
      </c>
      <c r="B1795" s="308" t="s">
        <v>10715</v>
      </c>
      <c r="C1795" s="95" t="s">
        <v>3</v>
      </c>
      <c r="D1795" s="96">
        <v>48.48</v>
      </c>
    </row>
    <row r="1796" spans="1:4" ht="15" customHeight="1" x14ac:dyDescent="0.25">
      <c r="A1796"/>
      <c r="B1796" s="308"/>
      <c r="C1796"/>
      <c r="D1796"/>
    </row>
    <row r="1797" spans="1:4" ht="15" customHeight="1" x14ac:dyDescent="0.2">
      <c r="A1797" s="94" t="s">
        <v>13498</v>
      </c>
      <c r="B1797" s="308" t="s">
        <v>10716</v>
      </c>
      <c r="C1797" s="95" t="s">
        <v>3</v>
      </c>
      <c r="D1797" s="96">
        <v>67.42</v>
      </c>
    </row>
    <row r="1798" spans="1:4" ht="15" customHeight="1" x14ac:dyDescent="0.25">
      <c r="A1798"/>
      <c r="B1798" s="308"/>
      <c r="C1798"/>
      <c r="D1798"/>
    </row>
    <row r="1799" spans="1:4" ht="15" customHeight="1" x14ac:dyDescent="0.2">
      <c r="A1799" s="94" t="s">
        <v>13499</v>
      </c>
      <c r="B1799" s="95" t="s">
        <v>10717</v>
      </c>
      <c r="C1799" s="95" t="s">
        <v>3</v>
      </c>
      <c r="D1799" s="96">
        <v>37.090000000000003</v>
      </c>
    </row>
    <row r="1800" spans="1:4" ht="15" customHeight="1" x14ac:dyDescent="0.2">
      <c r="A1800" s="94" t="s">
        <v>22129</v>
      </c>
      <c r="B1800" s="95" t="s">
        <v>22130</v>
      </c>
      <c r="C1800" s="95" t="s">
        <v>3</v>
      </c>
      <c r="D1800" s="96">
        <v>29.49</v>
      </c>
    </row>
    <row r="1801" spans="1:4" ht="15" customHeight="1" x14ac:dyDescent="0.2">
      <c r="A1801" s="94" t="s">
        <v>22131</v>
      </c>
      <c r="B1801" s="95" t="s">
        <v>22132</v>
      </c>
      <c r="C1801" s="95" t="s">
        <v>3</v>
      </c>
      <c r="D1801" s="96">
        <v>205.27</v>
      </c>
    </row>
    <row r="1802" spans="1:4" ht="15" customHeight="1" x14ac:dyDescent="0.2">
      <c r="A1802" s="87" t="s">
        <v>13500</v>
      </c>
      <c r="B1802" s="88" t="s">
        <v>10718</v>
      </c>
      <c r="C1802" s="89"/>
      <c r="D1802" s="89"/>
    </row>
    <row r="1803" spans="1:4" ht="15" customHeight="1" x14ac:dyDescent="0.2">
      <c r="A1803" s="94" t="s">
        <v>13501</v>
      </c>
      <c r="B1803" s="95" t="s">
        <v>8145</v>
      </c>
      <c r="C1803" s="95" t="s">
        <v>3</v>
      </c>
      <c r="D1803" s="96">
        <v>33.46</v>
      </c>
    </row>
    <row r="1804" spans="1:4" ht="15" customHeight="1" x14ac:dyDescent="0.2">
      <c r="A1804" s="94" t="s">
        <v>13502</v>
      </c>
      <c r="B1804" s="95" t="s">
        <v>10719</v>
      </c>
      <c r="C1804" s="95" t="s">
        <v>3</v>
      </c>
      <c r="D1804" s="96">
        <v>49.82</v>
      </c>
    </row>
    <row r="1805" spans="1:4" ht="15" customHeight="1" x14ac:dyDescent="0.2">
      <c r="A1805" s="87" t="s">
        <v>13503</v>
      </c>
      <c r="B1805" s="88" t="s">
        <v>10731</v>
      </c>
      <c r="C1805" s="89"/>
      <c r="D1805" s="89"/>
    </row>
    <row r="1806" spans="1:4" ht="15" customHeight="1" x14ac:dyDescent="0.2">
      <c r="A1806" s="94" t="s">
        <v>13504</v>
      </c>
      <c r="B1806" s="95" t="s">
        <v>10732</v>
      </c>
      <c r="C1806" s="95" t="s">
        <v>3</v>
      </c>
      <c r="D1806" s="96">
        <v>26.76</v>
      </c>
    </row>
    <row r="1807" spans="1:4" ht="15" customHeight="1" x14ac:dyDescent="0.2">
      <c r="A1807" s="87" t="s">
        <v>13505</v>
      </c>
      <c r="B1807" s="88" t="s">
        <v>29933</v>
      </c>
      <c r="C1807" s="89"/>
      <c r="D1807" s="89"/>
    </row>
    <row r="1808" spans="1:4" ht="15" customHeight="1" x14ac:dyDescent="0.2">
      <c r="A1808" s="94" t="s">
        <v>13506</v>
      </c>
      <c r="B1808" s="95" t="s">
        <v>13507</v>
      </c>
      <c r="C1808" s="95" t="s">
        <v>3</v>
      </c>
      <c r="D1808" s="96">
        <v>254.82</v>
      </c>
    </row>
    <row r="1809" spans="1:4" ht="15" customHeight="1" x14ac:dyDescent="0.2">
      <c r="A1809" s="94" t="s">
        <v>13508</v>
      </c>
      <c r="B1809" s="95" t="s">
        <v>13509</v>
      </c>
      <c r="C1809" s="95" t="s">
        <v>3</v>
      </c>
      <c r="D1809" s="96">
        <v>248.69</v>
      </c>
    </row>
    <row r="1810" spans="1:4" ht="15" customHeight="1" x14ac:dyDescent="0.2">
      <c r="A1810" s="94" t="s">
        <v>29934</v>
      </c>
      <c r="B1810" s="95" t="s">
        <v>29935</v>
      </c>
      <c r="C1810" s="95" t="s">
        <v>3</v>
      </c>
      <c r="D1810" s="96">
        <v>19.57</v>
      </c>
    </row>
    <row r="1811" spans="1:4" ht="15" customHeight="1" x14ac:dyDescent="0.2">
      <c r="A1811" s="87" t="s">
        <v>13739</v>
      </c>
      <c r="B1811" s="88" t="s">
        <v>13740</v>
      </c>
      <c r="C1811" s="89"/>
      <c r="D1811" s="89"/>
    </row>
    <row r="1812" spans="1:4" ht="15" customHeight="1" x14ac:dyDescent="0.2">
      <c r="A1812" s="94" t="s">
        <v>13741</v>
      </c>
      <c r="B1812" s="95" t="s">
        <v>13742</v>
      </c>
      <c r="C1812" s="95" t="s">
        <v>12798</v>
      </c>
      <c r="D1812" s="96">
        <v>298.37</v>
      </c>
    </row>
    <row r="1813" spans="1:4" ht="15" customHeight="1" x14ac:dyDescent="0.2">
      <c r="A1813" s="94" t="s">
        <v>13743</v>
      </c>
      <c r="B1813" s="95" t="s">
        <v>13744</v>
      </c>
      <c r="C1813" s="95" t="s">
        <v>12798</v>
      </c>
      <c r="D1813" s="96">
        <v>268.37</v>
      </c>
    </row>
    <row r="1814" spans="1:4" ht="15" customHeight="1" x14ac:dyDescent="0.2">
      <c r="A1814" s="94" t="s">
        <v>13745</v>
      </c>
      <c r="B1814" s="95" t="s">
        <v>13746</v>
      </c>
      <c r="C1814" s="95" t="s">
        <v>12798</v>
      </c>
      <c r="D1814" s="96">
        <v>664.02</v>
      </c>
    </row>
    <row r="1815" spans="1:4" ht="15" customHeight="1" x14ac:dyDescent="0.2">
      <c r="A1815" s="94" t="s">
        <v>13747</v>
      </c>
      <c r="B1815" s="95" t="s">
        <v>13748</v>
      </c>
      <c r="C1815" s="95" t="s">
        <v>12798</v>
      </c>
      <c r="D1815" s="96">
        <v>1024.02</v>
      </c>
    </row>
    <row r="1816" spans="1:4" ht="15" customHeight="1" x14ac:dyDescent="0.2">
      <c r="A1816" s="93">
        <v>19</v>
      </c>
      <c r="B1816" s="85" t="s">
        <v>10337</v>
      </c>
      <c r="C1816" s="86"/>
      <c r="D1816" s="86"/>
    </row>
    <row r="1817" spans="1:4" ht="15" customHeight="1" x14ac:dyDescent="0.2">
      <c r="A1817" s="87" t="s">
        <v>10338</v>
      </c>
      <c r="B1817" s="309" t="s">
        <v>10339</v>
      </c>
      <c r="C1817" s="89"/>
      <c r="D1817" s="89"/>
    </row>
    <row r="1818" spans="1:4" ht="15" customHeight="1" x14ac:dyDescent="0.25">
      <c r="A1818"/>
      <c r="B1818" s="309"/>
      <c r="C1818"/>
      <c r="D1818"/>
    </row>
    <row r="1819" spans="1:4" ht="15" customHeight="1" x14ac:dyDescent="0.2">
      <c r="A1819" s="94" t="s">
        <v>10340</v>
      </c>
      <c r="B1819" s="95" t="s">
        <v>10341</v>
      </c>
      <c r="C1819" s="95" t="s">
        <v>3</v>
      </c>
      <c r="D1819" s="96">
        <v>171.62</v>
      </c>
    </row>
    <row r="1820" spans="1:4" ht="15" customHeight="1" x14ac:dyDescent="0.2">
      <c r="A1820" s="94" t="s">
        <v>10342</v>
      </c>
      <c r="B1820" s="95" t="s">
        <v>10343</v>
      </c>
      <c r="C1820" s="95" t="s">
        <v>3</v>
      </c>
      <c r="D1820" s="96">
        <v>708.29</v>
      </c>
    </row>
    <row r="1821" spans="1:4" ht="15" customHeight="1" x14ac:dyDescent="0.2">
      <c r="A1821" s="94" t="s">
        <v>10344</v>
      </c>
      <c r="B1821" s="95" t="s">
        <v>10345</v>
      </c>
      <c r="C1821" s="95" t="s">
        <v>3</v>
      </c>
      <c r="D1821" s="96">
        <v>1863.58</v>
      </c>
    </row>
    <row r="1822" spans="1:4" ht="15" customHeight="1" x14ac:dyDescent="0.2">
      <c r="A1822" s="94" t="s">
        <v>10346</v>
      </c>
      <c r="B1822" s="95" t="s">
        <v>10347</v>
      </c>
      <c r="C1822" s="95" t="s">
        <v>3</v>
      </c>
      <c r="D1822" s="96">
        <v>293.60000000000002</v>
      </c>
    </row>
    <row r="1823" spans="1:4" ht="15" customHeight="1" x14ac:dyDescent="0.2">
      <c r="A1823" s="94" t="s">
        <v>10348</v>
      </c>
      <c r="B1823" s="95" t="s">
        <v>10349</v>
      </c>
      <c r="C1823" s="95" t="s">
        <v>3</v>
      </c>
      <c r="D1823" s="96">
        <v>1012.39</v>
      </c>
    </row>
    <row r="1824" spans="1:4" ht="15" customHeight="1" x14ac:dyDescent="0.2">
      <c r="A1824" s="87" t="s">
        <v>10350</v>
      </c>
      <c r="B1824" s="88" t="s">
        <v>10351</v>
      </c>
      <c r="C1824" s="89"/>
      <c r="D1824" s="89"/>
    </row>
    <row r="1825" spans="1:4" ht="15" customHeight="1" x14ac:dyDescent="0.2">
      <c r="A1825" s="94" t="s">
        <v>10352</v>
      </c>
      <c r="B1825" s="95" t="s">
        <v>10353</v>
      </c>
      <c r="C1825" s="95" t="s">
        <v>3</v>
      </c>
      <c r="D1825" s="96">
        <v>175.91</v>
      </c>
    </row>
    <row r="1826" spans="1:4" ht="15" customHeight="1" x14ac:dyDescent="0.2">
      <c r="A1826" s="94" t="s">
        <v>10354</v>
      </c>
      <c r="B1826" s="95" t="s">
        <v>10355</v>
      </c>
      <c r="C1826" s="95" t="s">
        <v>3</v>
      </c>
      <c r="D1826" s="96">
        <v>216.91</v>
      </c>
    </row>
    <row r="1827" spans="1:4" ht="15" customHeight="1" x14ac:dyDescent="0.2">
      <c r="A1827" s="94" t="s">
        <v>10356</v>
      </c>
      <c r="B1827" s="95" t="s">
        <v>10357</v>
      </c>
      <c r="C1827" s="95" t="s">
        <v>3</v>
      </c>
      <c r="D1827" s="96">
        <v>312.54000000000002</v>
      </c>
    </row>
    <row r="1828" spans="1:4" ht="15" customHeight="1" x14ac:dyDescent="0.2">
      <c r="A1828" s="94" t="s">
        <v>10358</v>
      </c>
      <c r="B1828" s="95" t="s">
        <v>10359</v>
      </c>
      <c r="C1828" s="95" t="s">
        <v>3</v>
      </c>
      <c r="D1828" s="96">
        <v>504.47</v>
      </c>
    </row>
    <row r="1829" spans="1:4" ht="15" customHeight="1" x14ac:dyDescent="0.2">
      <c r="A1829" s="94" t="s">
        <v>10360</v>
      </c>
      <c r="B1829" s="95" t="s">
        <v>10361</v>
      </c>
      <c r="C1829" s="95" t="s">
        <v>3</v>
      </c>
      <c r="D1829" s="96">
        <v>662.68</v>
      </c>
    </row>
    <row r="1830" spans="1:4" ht="15" customHeight="1" x14ac:dyDescent="0.2">
      <c r="A1830" s="94" t="s">
        <v>10362</v>
      </c>
      <c r="B1830" s="95" t="s">
        <v>10363</v>
      </c>
      <c r="C1830" s="95" t="s">
        <v>3</v>
      </c>
      <c r="D1830" s="96">
        <v>962.03</v>
      </c>
    </row>
    <row r="1831" spans="1:4" ht="15" customHeight="1" x14ac:dyDescent="0.2">
      <c r="A1831" s="94" t="s">
        <v>10364</v>
      </c>
      <c r="B1831" s="95" t="s">
        <v>10365</v>
      </c>
      <c r="C1831" s="95" t="s">
        <v>3</v>
      </c>
      <c r="D1831" s="96">
        <v>1394.63</v>
      </c>
    </row>
    <row r="1832" spans="1:4" ht="15" customHeight="1" x14ac:dyDescent="0.2">
      <c r="A1832" s="87" t="s">
        <v>10366</v>
      </c>
      <c r="B1832" s="88" t="s">
        <v>10367</v>
      </c>
      <c r="C1832" s="89"/>
      <c r="D1832" s="89"/>
    </row>
    <row r="1833" spans="1:4" ht="15" customHeight="1" x14ac:dyDescent="0.2">
      <c r="A1833" s="94" t="s">
        <v>10368</v>
      </c>
      <c r="B1833" s="95" t="s">
        <v>10353</v>
      </c>
      <c r="C1833" s="95" t="s">
        <v>3</v>
      </c>
      <c r="D1833" s="96">
        <v>182.83</v>
      </c>
    </row>
    <row r="1834" spans="1:4" ht="15" customHeight="1" x14ac:dyDescent="0.2">
      <c r="A1834" s="94" t="s">
        <v>10369</v>
      </c>
      <c r="B1834" s="95" t="s">
        <v>10355</v>
      </c>
      <c r="C1834" s="95" t="s">
        <v>3</v>
      </c>
      <c r="D1834" s="96">
        <v>227.77</v>
      </c>
    </row>
    <row r="1835" spans="1:4" ht="15" customHeight="1" x14ac:dyDescent="0.2">
      <c r="A1835" s="94" t="s">
        <v>10370</v>
      </c>
      <c r="B1835" s="95" t="s">
        <v>10357</v>
      </c>
      <c r="C1835" s="95" t="s">
        <v>3</v>
      </c>
      <c r="D1835" s="96">
        <v>296.73</v>
      </c>
    </row>
    <row r="1836" spans="1:4" ht="15" customHeight="1" x14ac:dyDescent="0.2">
      <c r="A1836" s="94" t="s">
        <v>10371</v>
      </c>
      <c r="B1836" s="95" t="s">
        <v>10359</v>
      </c>
      <c r="C1836" s="95" t="s">
        <v>3</v>
      </c>
      <c r="D1836" s="96">
        <v>514.11</v>
      </c>
    </row>
    <row r="1837" spans="1:4" ht="15" customHeight="1" x14ac:dyDescent="0.2">
      <c r="A1837" s="94" t="s">
        <v>10372</v>
      </c>
      <c r="B1837" s="95" t="s">
        <v>10361</v>
      </c>
      <c r="C1837" s="95" t="s">
        <v>3</v>
      </c>
      <c r="D1837" s="96">
        <v>708.1</v>
      </c>
    </row>
    <row r="1838" spans="1:4" ht="15" customHeight="1" x14ac:dyDescent="0.2">
      <c r="A1838" s="94" t="s">
        <v>10373</v>
      </c>
      <c r="B1838" s="95" t="s">
        <v>10363</v>
      </c>
      <c r="C1838" s="95" t="s">
        <v>3</v>
      </c>
      <c r="D1838" s="96">
        <v>1016.34</v>
      </c>
    </row>
    <row r="1839" spans="1:4" ht="15" customHeight="1" x14ac:dyDescent="0.2">
      <c r="A1839" s="94" t="s">
        <v>10374</v>
      </c>
      <c r="B1839" s="95" t="s">
        <v>10365</v>
      </c>
      <c r="C1839" s="95" t="s">
        <v>3</v>
      </c>
      <c r="D1839" s="96">
        <v>1463.75</v>
      </c>
    </row>
    <row r="1840" spans="1:4" ht="15" customHeight="1" x14ac:dyDescent="0.2">
      <c r="A1840" s="87" t="s">
        <v>10375</v>
      </c>
      <c r="B1840" s="88" t="s">
        <v>10376</v>
      </c>
      <c r="C1840" s="89"/>
      <c r="D1840" s="89"/>
    </row>
    <row r="1841" spans="1:4" ht="15" customHeight="1" x14ac:dyDescent="0.2">
      <c r="A1841" s="94" t="s">
        <v>10377</v>
      </c>
      <c r="B1841" s="95" t="s">
        <v>10357</v>
      </c>
      <c r="C1841" s="95" t="s">
        <v>3</v>
      </c>
      <c r="D1841" s="96">
        <v>365.84</v>
      </c>
    </row>
    <row r="1842" spans="1:4" ht="15" customHeight="1" x14ac:dyDescent="0.2">
      <c r="A1842" s="94" t="s">
        <v>10378</v>
      </c>
      <c r="B1842" s="95" t="s">
        <v>10359</v>
      </c>
      <c r="C1842" s="95" t="s">
        <v>3</v>
      </c>
      <c r="D1842" s="96">
        <v>624.07000000000005</v>
      </c>
    </row>
    <row r="1843" spans="1:4" ht="15" customHeight="1" x14ac:dyDescent="0.2">
      <c r="A1843" s="94" t="s">
        <v>10379</v>
      </c>
      <c r="B1843" s="95" t="s">
        <v>10361</v>
      </c>
      <c r="C1843" s="95" t="s">
        <v>3</v>
      </c>
      <c r="D1843" s="96">
        <v>838.93</v>
      </c>
    </row>
    <row r="1844" spans="1:4" ht="15" customHeight="1" x14ac:dyDescent="0.2">
      <c r="A1844" s="94" t="s">
        <v>10380</v>
      </c>
      <c r="B1844" s="95" t="s">
        <v>10363</v>
      </c>
      <c r="C1844" s="95" t="s">
        <v>3</v>
      </c>
      <c r="D1844" s="96">
        <v>1200.77</v>
      </c>
    </row>
    <row r="1845" spans="1:4" ht="15" customHeight="1" x14ac:dyDescent="0.2">
      <c r="A1845" s="94" t="s">
        <v>10381</v>
      </c>
      <c r="B1845" s="95" t="s">
        <v>10365</v>
      </c>
      <c r="C1845" s="95" t="s">
        <v>3</v>
      </c>
      <c r="D1845" s="96">
        <v>1953.5</v>
      </c>
    </row>
    <row r="1846" spans="1:4" ht="15" customHeight="1" x14ac:dyDescent="0.2">
      <c r="A1846" s="87" t="s">
        <v>10382</v>
      </c>
      <c r="B1846" s="88" t="s">
        <v>10383</v>
      </c>
      <c r="C1846" s="89"/>
      <c r="D1846" s="89"/>
    </row>
    <row r="1847" spans="1:4" ht="15" customHeight="1" x14ac:dyDescent="0.2">
      <c r="A1847" s="94" t="s">
        <v>10384</v>
      </c>
      <c r="B1847" s="95" t="s">
        <v>10385</v>
      </c>
      <c r="C1847" s="95" t="s">
        <v>38</v>
      </c>
      <c r="D1847" s="96">
        <v>664.92</v>
      </c>
    </row>
    <row r="1848" spans="1:4" ht="15" customHeight="1" x14ac:dyDescent="0.2">
      <c r="A1848" s="87" t="s">
        <v>10386</v>
      </c>
      <c r="B1848" s="88" t="s">
        <v>10387</v>
      </c>
      <c r="C1848" s="89"/>
      <c r="D1848" s="89"/>
    </row>
    <row r="1849" spans="1:4" ht="15" customHeight="1" x14ac:dyDescent="0.2">
      <c r="A1849" s="94" t="s">
        <v>22282</v>
      </c>
      <c r="B1849" s="95" t="s">
        <v>22283</v>
      </c>
      <c r="C1849" s="95" t="s">
        <v>2</v>
      </c>
      <c r="D1849" s="96">
        <v>31.98</v>
      </c>
    </row>
    <row r="1850" spans="1:4" ht="15" customHeight="1" x14ac:dyDescent="0.2">
      <c r="A1850" s="87" t="s">
        <v>10388</v>
      </c>
      <c r="B1850" s="88" t="s">
        <v>10389</v>
      </c>
      <c r="C1850" s="89"/>
      <c r="D1850" s="89"/>
    </row>
    <row r="1851" spans="1:4" ht="15" customHeight="1" x14ac:dyDescent="0.2">
      <c r="A1851" s="94" t="s">
        <v>10390</v>
      </c>
      <c r="B1851" s="95" t="s">
        <v>10391</v>
      </c>
      <c r="C1851" s="95" t="s">
        <v>2</v>
      </c>
      <c r="D1851" s="96">
        <v>45.52</v>
      </c>
    </row>
    <row r="1852" spans="1:4" ht="15" customHeight="1" x14ac:dyDescent="0.2">
      <c r="A1852" s="87" t="s">
        <v>10392</v>
      </c>
      <c r="B1852" s="88" t="s">
        <v>10393</v>
      </c>
      <c r="C1852" s="89"/>
      <c r="D1852" s="89"/>
    </row>
    <row r="1853" spans="1:4" ht="15" customHeight="1" x14ac:dyDescent="0.2">
      <c r="A1853" s="94" t="s">
        <v>10394</v>
      </c>
      <c r="B1853" s="95" t="s">
        <v>22133</v>
      </c>
      <c r="C1853" s="95" t="s">
        <v>12798</v>
      </c>
      <c r="D1853" s="96">
        <v>1191.47</v>
      </c>
    </row>
    <row r="1854" spans="1:4" ht="15" customHeight="1" x14ac:dyDescent="0.2">
      <c r="A1854" s="94" t="s">
        <v>10396</v>
      </c>
      <c r="B1854" s="95" t="s">
        <v>22134</v>
      </c>
      <c r="C1854" s="95" t="s">
        <v>12798</v>
      </c>
      <c r="D1854" s="96">
        <v>1302.02</v>
      </c>
    </row>
    <row r="1855" spans="1:4" ht="15" customHeight="1" x14ac:dyDescent="0.2">
      <c r="A1855" s="94" t="s">
        <v>10398</v>
      </c>
      <c r="B1855" s="95" t="s">
        <v>22135</v>
      </c>
      <c r="C1855" s="95" t="s">
        <v>12798</v>
      </c>
      <c r="D1855" s="96">
        <v>1417.95</v>
      </c>
    </row>
    <row r="1856" spans="1:4" ht="15" customHeight="1" x14ac:dyDescent="0.2">
      <c r="A1856" s="94" t="s">
        <v>10400</v>
      </c>
      <c r="B1856" s="95" t="s">
        <v>22136</v>
      </c>
      <c r="C1856" s="95" t="s">
        <v>12798</v>
      </c>
      <c r="D1856" s="96">
        <v>1536.58</v>
      </c>
    </row>
    <row r="1857" spans="1:4" ht="15" customHeight="1" x14ac:dyDescent="0.2">
      <c r="A1857" s="94" t="s">
        <v>10402</v>
      </c>
      <c r="B1857" s="95" t="s">
        <v>22137</v>
      </c>
      <c r="C1857" s="95" t="s">
        <v>12798</v>
      </c>
      <c r="D1857" s="96">
        <v>1666.06</v>
      </c>
    </row>
    <row r="1858" spans="1:4" ht="15" customHeight="1" x14ac:dyDescent="0.2">
      <c r="A1858" s="94" t="s">
        <v>10404</v>
      </c>
      <c r="B1858" s="95" t="s">
        <v>22138</v>
      </c>
      <c r="C1858" s="95" t="s">
        <v>12798</v>
      </c>
      <c r="D1858" s="96">
        <v>1791.91</v>
      </c>
    </row>
    <row r="1859" spans="1:4" ht="15" customHeight="1" x14ac:dyDescent="0.2">
      <c r="A1859" s="94" t="s">
        <v>10406</v>
      </c>
      <c r="B1859" s="95" t="s">
        <v>22139</v>
      </c>
      <c r="C1859" s="95" t="s">
        <v>12798</v>
      </c>
      <c r="D1859" s="96">
        <v>2484.64</v>
      </c>
    </row>
    <row r="1860" spans="1:4" ht="15" customHeight="1" x14ac:dyDescent="0.2">
      <c r="A1860" s="94" t="s">
        <v>10408</v>
      </c>
      <c r="B1860" s="95" t="s">
        <v>22140</v>
      </c>
      <c r="C1860" s="95" t="s">
        <v>12798</v>
      </c>
      <c r="D1860" s="96">
        <v>2636.69</v>
      </c>
    </row>
    <row r="1861" spans="1:4" ht="15" customHeight="1" x14ac:dyDescent="0.2">
      <c r="A1861" s="94" t="s">
        <v>10410</v>
      </c>
      <c r="B1861" s="95" t="s">
        <v>22141</v>
      </c>
      <c r="C1861" s="95" t="s">
        <v>12798</v>
      </c>
      <c r="D1861" s="96">
        <v>2996.54</v>
      </c>
    </row>
    <row r="1862" spans="1:4" ht="15" customHeight="1" x14ac:dyDescent="0.2">
      <c r="A1862" s="94" t="s">
        <v>10412</v>
      </c>
      <c r="B1862" s="95" t="s">
        <v>22142</v>
      </c>
      <c r="C1862" s="95" t="s">
        <v>12798</v>
      </c>
      <c r="D1862" s="96">
        <v>3339.39</v>
      </c>
    </row>
    <row r="1863" spans="1:4" ht="15" customHeight="1" x14ac:dyDescent="0.2">
      <c r="A1863" s="94" t="s">
        <v>22143</v>
      </c>
      <c r="B1863" s="308" t="s">
        <v>22144</v>
      </c>
      <c r="C1863" s="95" t="s">
        <v>2</v>
      </c>
      <c r="D1863" s="96">
        <v>67.3</v>
      </c>
    </row>
    <row r="1864" spans="1:4" ht="15" customHeight="1" x14ac:dyDescent="0.25">
      <c r="A1864"/>
      <c r="B1864" s="308"/>
      <c r="C1864"/>
      <c r="D1864"/>
    </row>
    <row r="1865" spans="1:4" ht="15" customHeight="1" x14ac:dyDescent="0.2">
      <c r="A1865" s="87" t="s">
        <v>10414</v>
      </c>
      <c r="B1865" s="88" t="s">
        <v>10415</v>
      </c>
      <c r="C1865" s="89"/>
      <c r="D1865" s="89"/>
    </row>
    <row r="1866" spans="1:4" ht="15" customHeight="1" x14ac:dyDescent="0.2">
      <c r="A1866" s="94" t="s">
        <v>13749</v>
      </c>
      <c r="B1866" s="95" t="s">
        <v>13750</v>
      </c>
      <c r="C1866" s="95" t="s">
        <v>12798</v>
      </c>
      <c r="D1866" s="96">
        <v>1049.96</v>
      </c>
    </row>
    <row r="1867" spans="1:4" ht="15" customHeight="1" x14ac:dyDescent="0.2">
      <c r="A1867" s="94" t="s">
        <v>13751</v>
      </c>
      <c r="B1867" s="95" t="s">
        <v>13752</v>
      </c>
      <c r="C1867" s="95" t="s">
        <v>12798</v>
      </c>
      <c r="D1867" s="96">
        <v>1784.46</v>
      </c>
    </row>
    <row r="1868" spans="1:4" ht="15" customHeight="1" x14ac:dyDescent="0.2">
      <c r="A1868" s="87" t="s">
        <v>10416</v>
      </c>
      <c r="B1868" s="88" t="s">
        <v>10417</v>
      </c>
      <c r="C1868" s="89"/>
      <c r="D1868" s="89"/>
    </row>
    <row r="1869" spans="1:4" ht="15" customHeight="1" x14ac:dyDescent="0.2">
      <c r="A1869" s="94" t="s">
        <v>13753</v>
      </c>
      <c r="B1869" s="95" t="s">
        <v>13754</v>
      </c>
      <c r="C1869" s="95" t="s">
        <v>3</v>
      </c>
      <c r="D1869" s="96">
        <v>914.41</v>
      </c>
    </row>
    <row r="1870" spans="1:4" ht="15" customHeight="1" x14ac:dyDescent="0.2">
      <c r="A1870" s="94" t="s">
        <v>13755</v>
      </c>
      <c r="B1870" s="95" t="s">
        <v>13756</v>
      </c>
      <c r="C1870" s="95" t="s">
        <v>3</v>
      </c>
      <c r="D1870" s="96">
        <v>1530.59</v>
      </c>
    </row>
    <row r="1871" spans="1:4" ht="15" customHeight="1" x14ac:dyDescent="0.2">
      <c r="A1871" s="87" t="s">
        <v>10418</v>
      </c>
      <c r="B1871" s="88" t="s">
        <v>10419</v>
      </c>
      <c r="C1871" s="89"/>
      <c r="D1871" s="89"/>
    </row>
    <row r="1872" spans="1:4" ht="15" customHeight="1" x14ac:dyDescent="0.2">
      <c r="A1872" s="94" t="s">
        <v>10420</v>
      </c>
      <c r="B1872" s="95" t="s">
        <v>10421</v>
      </c>
      <c r="C1872" s="95" t="s">
        <v>12798</v>
      </c>
      <c r="D1872" s="96">
        <v>734.08</v>
      </c>
    </row>
    <row r="1873" spans="1:4" ht="15" customHeight="1" x14ac:dyDescent="0.2">
      <c r="A1873" s="94" t="s">
        <v>10422</v>
      </c>
      <c r="B1873" s="95" t="s">
        <v>10423</v>
      </c>
      <c r="C1873" s="95" t="s">
        <v>12798</v>
      </c>
      <c r="D1873" s="96">
        <v>374.92</v>
      </c>
    </row>
    <row r="1874" spans="1:4" ht="15" customHeight="1" x14ac:dyDescent="0.2">
      <c r="A1874" s="87" t="s">
        <v>10424</v>
      </c>
      <c r="B1874" s="88" t="s">
        <v>10425</v>
      </c>
      <c r="C1874" s="89"/>
      <c r="D1874" s="89"/>
    </row>
    <row r="1875" spans="1:4" ht="15" customHeight="1" x14ac:dyDescent="0.2">
      <c r="A1875" s="94" t="s">
        <v>10426</v>
      </c>
      <c r="B1875" s="95" t="s">
        <v>10421</v>
      </c>
      <c r="C1875" s="95" t="s">
        <v>12798</v>
      </c>
      <c r="D1875" s="96">
        <v>1213.19</v>
      </c>
    </row>
    <row r="1876" spans="1:4" ht="15" customHeight="1" x14ac:dyDescent="0.2">
      <c r="A1876" s="94" t="s">
        <v>10427</v>
      </c>
      <c r="B1876" s="95" t="s">
        <v>10423</v>
      </c>
      <c r="C1876" s="95" t="s">
        <v>12798</v>
      </c>
      <c r="D1876" s="96">
        <v>124.43</v>
      </c>
    </row>
    <row r="1877" spans="1:4" ht="15" customHeight="1" x14ac:dyDescent="0.2">
      <c r="A1877" s="87" t="s">
        <v>10428</v>
      </c>
      <c r="B1877" s="88" t="s">
        <v>10429</v>
      </c>
      <c r="C1877" s="89"/>
      <c r="D1877" s="89"/>
    </row>
    <row r="1878" spans="1:4" ht="15" customHeight="1" x14ac:dyDescent="0.2">
      <c r="A1878" s="94" t="s">
        <v>10430</v>
      </c>
      <c r="B1878" s="95" t="s">
        <v>10395</v>
      </c>
      <c r="C1878" s="95" t="s">
        <v>12798</v>
      </c>
      <c r="D1878" s="96">
        <v>1529.62</v>
      </c>
    </row>
    <row r="1879" spans="1:4" ht="15" customHeight="1" x14ac:dyDescent="0.2">
      <c r="A1879" s="94" t="s">
        <v>10431</v>
      </c>
      <c r="B1879" s="95" t="s">
        <v>10397</v>
      </c>
      <c r="C1879" s="95" t="s">
        <v>12798</v>
      </c>
      <c r="D1879" s="96">
        <v>1756.51</v>
      </c>
    </row>
    <row r="1880" spans="1:4" ht="15" customHeight="1" x14ac:dyDescent="0.2">
      <c r="A1880" s="94" t="s">
        <v>10432</v>
      </c>
      <c r="B1880" s="95" t="s">
        <v>10399</v>
      </c>
      <c r="C1880" s="95" t="s">
        <v>12798</v>
      </c>
      <c r="D1880" s="96">
        <v>1991.41</v>
      </c>
    </row>
    <row r="1881" spans="1:4" ht="15" customHeight="1" x14ac:dyDescent="0.2">
      <c r="A1881" s="94" t="s">
        <v>10433</v>
      </c>
      <c r="B1881" s="95" t="s">
        <v>10401</v>
      </c>
      <c r="C1881" s="95" t="s">
        <v>12798</v>
      </c>
      <c r="D1881" s="96">
        <v>2464.66</v>
      </c>
    </row>
    <row r="1882" spans="1:4" ht="15" customHeight="1" x14ac:dyDescent="0.2">
      <c r="A1882" s="94" t="s">
        <v>10434</v>
      </c>
      <c r="B1882" s="95" t="s">
        <v>10403</v>
      </c>
      <c r="C1882" s="95" t="s">
        <v>12798</v>
      </c>
      <c r="D1882" s="96">
        <v>2907.08</v>
      </c>
    </row>
    <row r="1883" spans="1:4" ht="15" customHeight="1" x14ac:dyDescent="0.2">
      <c r="A1883" s="94" t="s">
        <v>10435</v>
      </c>
      <c r="B1883" s="95" t="s">
        <v>10405</v>
      </c>
      <c r="C1883" s="95" t="s">
        <v>12798</v>
      </c>
      <c r="D1883" s="96">
        <v>3197.71</v>
      </c>
    </row>
    <row r="1884" spans="1:4" ht="15" customHeight="1" x14ac:dyDescent="0.2">
      <c r="A1884" s="94" t="s">
        <v>10436</v>
      </c>
      <c r="B1884" s="95" t="s">
        <v>10407</v>
      </c>
      <c r="C1884" s="95" t="s">
        <v>12798</v>
      </c>
      <c r="D1884" s="96">
        <v>3770.12</v>
      </c>
    </row>
    <row r="1885" spans="1:4" ht="15" customHeight="1" x14ac:dyDescent="0.2">
      <c r="A1885" s="94" t="s">
        <v>10437</v>
      </c>
      <c r="B1885" s="95" t="s">
        <v>10409</v>
      </c>
      <c r="C1885" s="95" t="s">
        <v>12798</v>
      </c>
      <c r="D1885" s="96">
        <v>4127.76</v>
      </c>
    </row>
    <row r="1886" spans="1:4" ht="15" customHeight="1" x14ac:dyDescent="0.2">
      <c r="A1886" s="94" t="s">
        <v>10438</v>
      </c>
      <c r="B1886" s="95" t="s">
        <v>10411</v>
      </c>
      <c r="C1886" s="95" t="s">
        <v>12798</v>
      </c>
      <c r="D1886" s="96">
        <v>4455.8100000000004</v>
      </c>
    </row>
    <row r="1887" spans="1:4" ht="15" customHeight="1" x14ac:dyDescent="0.2">
      <c r="A1887" s="94" t="s">
        <v>10439</v>
      </c>
      <c r="B1887" s="95" t="s">
        <v>10413</v>
      </c>
      <c r="C1887" s="95" t="s">
        <v>12798</v>
      </c>
      <c r="D1887" s="96">
        <v>5183.8999999999996</v>
      </c>
    </row>
    <row r="1888" spans="1:4" ht="15" customHeight="1" x14ac:dyDescent="0.2">
      <c r="A1888" s="87" t="s">
        <v>10440</v>
      </c>
      <c r="B1888" s="88" t="s">
        <v>10441</v>
      </c>
      <c r="C1888" s="89"/>
      <c r="D1888" s="89"/>
    </row>
    <row r="1889" spans="1:4" ht="15" customHeight="1" x14ac:dyDescent="0.2">
      <c r="A1889" s="94" t="s">
        <v>10442</v>
      </c>
      <c r="B1889" s="95" t="s">
        <v>10395</v>
      </c>
      <c r="C1889" s="95" t="s">
        <v>12798</v>
      </c>
      <c r="D1889" s="96">
        <v>1989.24</v>
      </c>
    </row>
    <row r="1890" spans="1:4" ht="15" customHeight="1" x14ac:dyDescent="0.2">
      <c r="A1890" s="94" t="s">
        <v>10443</v>
      </c>
      <c r="B1890" s="95" t="s">
        <v>10397</v>
      </c>
      <c r="C1890" s="95" t="s">
        <v>12798</v>
      </c>
      <c r="D1890" s="96">
        <v>2362.36</v>
      </c>
    </row>
    <row r="1891" spans="1:4" ht="15" customHeight="1" x14ac:dyDescent="0.2">
      <c r="A1891" s="94" t="s">
        <v>10444</v>
      </c>
      <c r="B1891" s="95" t="s">
        <v>10399</v>
      </c>
      <c r="C1891" s="95" t="s">
        <v>12798</v>
      </c>
      <c r="D1891" s="96">
        <v>2640.75</v>
      </c>
    </row>
    <row r="1892" spans="1:4" ht="15" customHeight="1" x14ac:dyDescent="0.2">
      <c r="A1892" s="94" t="s">
        <v>10445</v>
      </c>
      <c r="B1892" s="95" t="s">
        <v>10401</v>
      </c>
      <c r="C1892" s="95" t="s">
        <v>12798</v>
      </c>
      <c r="D1892" s="96">
        <v>2913.53</v>
      </c>
    </row>
    <row r="1893" spans="1:4" ht="15" customHeight="1" x14ac:dyDescent="0.2">
      <c r="A1893" s="94" t="s">
        <v>10446</v>
      </c>
      <c r="B1893" s="95" t="s">
        <v>10403</v>
      </c>
      <c r="C1893" s="95" t="s">
        <v>12798</v>
      </c>
      <c r="D1893" s="96">
        <v>3507.93</v>
      </c>
    </row>
    <row r="1894" spans="1:4" ht="15" customHeight="1" x14ac:dyDescent="0.2">
      <c r="A1894" s="94" t="s">
        <v>10447</v>
      </c>
      <c r="B1894" s="95" t="s">
        <v>10405</v>
      </c>
      <c r="C1894" s="95" t="s">
        <v>12798</v>
      </c>
      <c r="D1894" s="96">
        <v>3822.13</v>
      </c>
    </row>
    <row r="1895" spans="1:4" ht="15" customHeight="1" x14ac:dyDescent="0.2">
      <c r="A1895" s="94" t="s">
        <v>10448</v>
      </c>
      <c r="B1895" s="95" t="s">
        <v>10407</v>
      </c>
      <c r="C1895" s="95" t="s">
        <v>12798</v>
      </c>
      <c r="D1895" s="96">
        <v>4127.96</v>
      </c>
    </row>
    <row r="1896" spans="1:4" ht="15" customHeight="1" x14ac:dyDescent="0.2">
      <c r="A1896" s="94" t="s">
        <v>10449</v>
      </c>
      <c r="B1896" s="95" t="s">
        <v>10409</v>
      </c>
      <c r="C1896" s="95" t="s">
        <v>12798</v>
      </c>
      <c r="D1896" s="96">
        <v>4464.7</v>
      </c>
    </row>
    <row r="1897" spans="1:4" ht="15" customHeight="1" x14ac:dyDescent="0.2">
      <c r="A1897" s="94" t="s">
        <v>10450</v>
      </c>
      <c r="B1897" s="95" t="s">
        <v>10411</v>
      </c>
      <c r="C1897" s="95" t="s">
        <v>12798</v>
      </c>
      <c r="D1897" s="96">
        <v>4803.97</v>
      </c>
    </row>
    <row r="1898" spans="1:4" ht="15" customHeight="1" x14ac:dyDescent="0.2">
      <c r="A1898" s="94" t="s">
        <v>10451</v>
      </c>
      <c r="B1898" s="95" t="s">
        <v>10413</v>
      </c>
      <c r="C1898" s="95" t="s">
        <v>12798</v>
      </c>
      <c r="D1898" s="96">
        <v>5548.16</v>
      </c>
    </row>
    <row r="1899" spans="1:4" ht="15" customHeight="1" x14ac:dyDescent="0.2">
      <c r="A1899" s="87" t="s">
        <v>10452</v>
      </c>
      <c r="B1899" s="88" t="s">
        <v>10453</v>
      </c>
      <c r="C1899" s="89"/>
      <c r="D1899" s="89"/>
    </row>
    <row r="1900" spans="1:4" ht="15" customHeight="1" x14ac:dyDescent="0.2">
      <c r="A1900" s="94" t="s">
        <v>10454</v>
      </c>
      <c r="B1900" s="95" t="s">
        <v>10395</v>
      </c>
      <c r="C1900" s="95" t="s">
        <v>12798</v>
      </c>
      <c r="D1900" s="96">
        <v>2439.17</v>
      </c>
    </row>
    <row r="1901" spans="1:4" ht="15" customHeight="1" x14ac:dyDescent="0.2">
      <c r="A1901" s="94" t="s">
        <v>10455</v>
      </c>
      <c r="B1901" s="95" t="s">
        <v>10397</v>
      </c>
      <c r="C1901" s="95" t="s">
        <v>12798</v>
      </c>
      <c r="D1901" s="96">
        <v>2717.85</v>
      </c>
    </row>
    <row r="1902" spans="1:4" ht="15" customHeight="1" x14ac:dyDescent="0.2">
      <c r="A1902" s="94" t="s">
        <v>10456</v>
      </c>
      <c r="B1902" s="95" t="s">
        <v>10399</v>
      </c>
      <c r="C1902" s="95" t="s">
        <v>12798</v>
      </c>
      <c r="D1902" s="96">
        <v>3011.29</v>
      </c>
    </row>
    <row r="1903" spans="1:4" ht="15" customHeight="1" x14ac:dyDescent="0.2">
      <c r="A1903" s="94" t="s">
        <v>10457</v>
      </c>
      <c r="B1903" s="95" t="s">
        <v>10401</v>
      </c>
      <c r="C1903" s="95" t="s">
        <v>12798</v>
      </c>
      <c r="D1903" s="96">
        <v>3453.08</v>
      </c>
    </row>
    <row r="1904" spans="1:4" ht="15" customHeight="1" x14ac:dyDescent="0.2">
      <c r="A1904" s="94" t="s">
        <v>10458</v>
      </c>
      <c r="B1904" s="95" t="s">
        <v>10403</v>
      </c>
      <c r="C1904" s="95" t="s">
        <v>12798</v>
      </c>
      <c r="D1904" s="96">
        <v>3940.21</v>
      </c>
    </row>
    <row r="1905" spans="1:4" ht="15" customHeight="1" x14ac:dyDescent="0.2">
      <c r="A1905" s="94" t="s">
        <v>10459</v>
      </c>
      <c r="B1905" s="95" t="s">
        <v>10405</v>
      </c>
      <c r="C1905" s="95" t="s">
        <v>12798</v>
      </c>
      <c r="D1905" s="96">
        <v>4271.67</v>
      </c>
    </row>
    <row r="1906" spans="1:4" ht="15" customHeight="1" x14ac:dyDescent="0.2">
      <c r="A1906" s="94" t="s">
        <v>10460</v>
      </c>
      <c r="B1906" s="95" t="s">
        <v>10407</v>
      </c>
      <c r="C1906" s="95" t="s">
        <v>12798</v>
      </c>
      <c r="D1906" s="96">
        <v>4632.32</v>
      </c>
    </row>
    <row r="1907" spans="1:4" ht="15" customHeight="1" x14ac:dyDescent="0.2">
      <c r="A1907" s="94" t="s">
        <v>10461</v>
      </c>
      <c r="B1907" s="95" t="s">
        <v>10409</v>
      </c>
      <c r="C1907" s="95" t="s">
        <v>12798</v>
      </c>
      <c r="D1907" s="96">
        <v>4990.29</v>
      </c>
    </row>
    <row r="1908" spans="1:4" ht="15" customHeight="1" x14ac:dyDescent="0.2">
      <c r="A1908" s="94" t="s">
        <v>10462</v>
      </c>
      <c r="B1908" s="95" t="s">
        <v>10411</v>
      </c>
      <c r="C1908" s="95" t="s">
        <v>12798</v>
      </c>
      <c r="D1908" s="96">
        <v>5349.11</v>
      </c>
    </row>
    <row r="1909" spans="1:4" ht="15" customHeight="1" x14ac:dyDescent="0.2">
      <c r="A1909" s="94" t="s">
        <v>10463</v>
      </c>
      <c r="B1909" s="95" t="s">
        <v>10413</v>
      </c>
      <c r="C1909" s="95" t="s">
        <v>12798</v>
      </c>
      <c r="D1909" s="96">
        <v>6138.09</v>
      </c>
    </row>
    <row r="1910" spans="1:4" ht="15" customHeight="1" x14ac:dyDescent="0.2">
      <c r="A1910" s="87" t="s">
        <v>10464</v>
      </c>
      <c r="B1910" s="88" t="s">
        <v>10465</v>
      </c>
      <c r="C1910" s="89"/>
      <c r="D1910" s="89"/>
    </row>
    <row r="1911" spans="1:4" ht="15" customHeight="1" x14ac:dyDescent="0.2">
      <c r="A1911" s="94" t="s">
        <v>10466</v>
      </c>
      <c r="B1911" s="95" t="s">
        <v>10395</v>
      </c>
      <c r="C1911" s="95" t="s">
        <v>12798</v>
      </c>
      <c r="D1911" s="96">
        <v>2326.5100000000002</v>
      </c>
    </row>
    <row r="1912" spans="1:4" ht="15" customHeight="1" x14ac:dyDescent="0.2">
      <c r="A1912" s="94" t="s">
        <v>10467</v>
      </c>
      <c r="B1912" s="95" t="s">
        <v>10397</v>
      </c>
      <c r="C1912" s="95" t="s">
        <v>12798</v>
      </c>
      <c r="D1912" s="96">
        <v>2435.3000000000002</v>
      </c>
    </row>
    <row r="1913" spans="1:4" ht="15" customHeight="1" x14ac:dyDescent="0.2">
      <c r="A1913" s="94" t="s">
        <v>10468</v>
      </c>
      <c r="B1913" s="95" t="s">
        <v>10399</v>
      </c>
      <c r="C1913" s="95" t="s">
        <v>12798</v>
      </c>
      <c r="D1913" s="96">
        <v>2531.38</v>
      </c>
    </row>
    <row r="1914" spans="1:4" ht="15" customHeight="1" x14ac:dyDescent="0.2">
      <c r="A1914" s="94" t="s">
        <v>10469</v>
      </c>
      <c r="B1914" s="95" t="s">
        <v>10401</v>
      </c>
      <c r="C1914" s="95" t="s">
        <v>12798</v>
      </c>
      <c r="D1914" s="96">
        <v>2860.48</v>
      </c>
    </row>
    <row r="1915" spans="1:4" ht="15" customHeight="1" x14ac:dyDescent="0.2">
      <c r="A1915" s="94" t="s">
        <v>10470</v>
      </c>
      <c r="B1915" s="95" t="s">
        <v>10403</v>
      </c>
      <c r="C1915" s="95" t="s">
        <v>12798</v>
      </c>
      <c r="D1915" s="96">
        <v>3086.94</v>
      </c>
    </row>
    <row r="1916" spans="1:4" ht="15" customHeight="1" x14ac:dyDescent="0.2">
      <c r="A1916" s="94" t="s">
        <v>10471</v>
      </c>
      <c r="B1916" s="95" t="s">
        <v>10405</v>
      </c>
      <c r="C1916" s="95" t="s">
        <v>12798</v>
      </c>
      <c r="D1916" s="96">
        <v>3417.69</v>
      </c>
    </row>
    <row r="1917" spans="1:4" ht="15" customHeight="1" x14ac:dyDescent="0.2">
      <c r="A1917" s="94" t="s">
        <v>10472</v>
      </c>
      <c r="B1917" s="95" t="s">
        <v>10407</v>
      </c>
      <c r="C1917" s="95" t="s">
        <v>12798</v>
      </c>
      <c r="D1917" s="96">
        <v>4090.18</v>
      </c>
    </row>
    <row r="1918" spans="1:4" ht="15" customHeight="1" x14ac:dyDescent="0.2">
      <c r="A1918" s="94" t="s">
        <v>10473</v>
      </c>
      <c r="B1918" s="95" t="s">
        <v>10409</v>
      </c>
      <c r="C1918" s="95" t="s">
        <v>12798</v>
      </c>
      <c r="D1918" s="96">
        <v>4415.8500000000004</v>
      </c>
    </row>
    <row r="1919" spans="1:4" ht="15" customHeight="1" x14ac:dyDescent="0.2">
      <c r="A1919" s="94" t="s">
        <v>10474</v>
      </c>
      <c r="B1919" s="95" t="s">
        <v>10411</v>
      </c>
      <c r="C1919" s="95" t="s">
        <v>12798</v>
      </c>
      <c r="D1919" s="96">
        <v>4767.2299999999996</v>
      </c>
    </row>
    <row r="1920" spans="1:4" ht="15" customHeight="1" x14ac:dyDescent="0.2">
      <c r="A1920" s="94" t="s">
        <v>10475</v>
      </c>
      <c r="B1920" s="95" t="s">
        <v>10413</v>
      </c>
      <c r="C1920" s="95" t="s">
        <v>12798</v>
      </c>
      <c r="D1920" s="96">
        <v>5472.08</v>
      </c>
    </row>
    <row r="1921" spans="1:4" ht="15" customHeight="1" x14ac:dyDescent="0.2">
      <c r="A1921" s="87" t="s">
        <v>10476</v>
      </c>
      <c r="B1921" s="88" t="s">
        <v>10477</v>
      </c>
      <c r="C1921" s="89"/>
      <c r="D1921" s="89"/>
    </row>
    <row r="1922" spans="1:4" ht="15" customHeight="1" x14ac:dyDescent="0.2">
      <c r="A1922" s="94" t="s">
        <v>10478</v>
      </c>
      <c r="B1922" s="95" t="s">
        <v>10395</v>
      </c>
      <c r="C1922" s="95" t="s">
        <v>12798</v>
      </c>
      <c r="D1922" s="96">
        <v>2836.72</v>
      </c>
    </row>
    <row r="1923" spans="1:4" ht="15" customHeight="1" x14ac:dyDescent="0.2">
      <c r="A1923" s="94" t="s">
        <v>10479</v>
      </c>
      <c r="B1923" s="95" t="s">
        <v>10397</v>
      </c>
      <c r="C1923" s="95" t="s">
        <v>12798</v>
      </c>
      <c r="D1923" s="96">
        <v>3090.93</v>
      </c>
    </row>
    <row r="1924" spans="1:4" ht="15" customHeight="1" x14ac:dyDescent="0.2">
      <c r="A1924" s="94" t="s">
        <v>10480</v>
      </c>
      <c r="B1924" s="95" t="s">
        <v>10399</v>
      </c>
      <c r="C1924" s="95" t="s">
        <v>12798</v>
      </c>
      <c r="D1924" s="96">
        <v>3202.77</v>
      </c>
    </row>
    <row r="1925" spans="1:4" ht="15" customHeight="1" x14ac:dyDescent="0.2">
      <c r="A1925" s="94" t="s">
        <v>10481</v>
      </c>
      <c r="B1925" s="95" t="s">
        <v>10401</v>
      </c>
      <c r="C1925" s="95" t="s">
        <v>12798</v>
      </c>
      <c r="D1925" s="96">
        <v>3307.11</v>
      </c>
    </row>
    <row r="1926" spans="1:4" ht="15" customHeight="1" x14ac:dyDescent="0.2">
      <c r="A1926" s="94" t="s">
        <v>10482</v>
      </c>
      <c r="B1926" s="95" t="s">
        <v>10403</v>
      </c>
      <c r="C1926" s="95" t="s">
        <v>12798</v>
      </c>
      <c r="D1926" s="96">
        <v>3706.84</v>
      </c>
    </row>
    <row r="1927" spans="1:4" ht="15" customHeight="1" x14ac:dyDescent="0.2">
      <c r="A1927" s="94" t="s">
        <v>10483</v>
      </c>
      <c r="B1927" s="95" t="s">
        <v>10405</v>
      </c>
      <c r="C1927" s="95" t="s">
        <v>12798</v>
      </c>
      <c r="D1927" s="96">
        <v>4079.74</v>
      </c>
    </row>
    <row r="1928" spans="1:4" ht="15" customHeight="1" x14ac:dyDescent="0.2">
      <c r="A1928" s="94" t="s">
        <v>10484</v>
      </c>
      <c r="B1928" s="95" t="s">
        <v>10407</v>
      </c>
      <c r="C1928" s="95" t="s">
        <v>12798</v>
      </c>
      <c r="D1928" s="96">
        <v>4421.87</v>
      </c>
    </row>
    <row r="1929" spans="1:4" ht="15" customHeight="1" x14ac:dyDescent="0.2">
      <c r="A1929" s="94" t="s">
        <v>10485</v>
      </c>
      <c r="B1929" s="95" t="s">
        <v>10409</v>
      </c>
      <c r="C1929" s="95" t="s">
        <v>12798</v>
      </c>
      <c r="D1929" s="96">
        <v>4753.7</v>
      </c>
    </row>
    <row r="1930" spans="1:4" ht="15" customHeight="1" x14ac:dyDescent="0.2">
      <c r="A1930" s="94" t="s">
        <v>10486</v>
      </c>
      <c r="B1930" s="95" t="s">
        <v>10411</v>
      </c>
      <c r="C1930" s="95" t="s">
        <v>12798</v>
      </c>
      <c r="D1930" s="96">
        <v>5120.25</v>
      </c>
    </row>
    <row r="1931" spans="1:4" ht="15" customHeight="1" x14ac:dyDescent="0.2">
      <c r="A1931" s="94" t="s">
        <v>10487</v>
      </c>
      <c r="B1931" s="95" t="s">
        <v>10413</v>
      </c>
      <c r="C1931" s="95" t="s">
        <v>12798</v>
      </c>
      <c r="D1931" s="96">
        <v>5873.37</v>
      </c>
    </row>
    <row r="1932" spans="1:4" ht="15" customHeight="1" x14ac:dyDescent="0.2">
      <c r="A1932" s="87" t="s">
        <v>10488</v>
      </c>
      <c r="B1932" s="88" t="s">
        <v>10489</v>
      </c>
      <c r="C1932" s="89"/>
      <c r="D1932" s="89"/>
    </row>
    <row r="1933" spans="1:4" ht="15" customHeight="1" x14ac:dyDescent="0.2">
      <c r="A1933" s="94" t="s">
        <v>10490</v>
      </c>
      <c r="B1933" s="95" t="s">
        <v>10395</v>
      </c>
      <c r="C1933" s="95" t="s">
        <v>12798</v>
      </c>
      <c r="D1933" s="96">
        <v>3450.4</v>
      </c>
    </row>
    <row r="1934" spans="1:4" ht="15" customHeight="1" x14ac:dyDescent="0.2">
      <c r="A1934" s="94" t="s">
        <v>10491</v>
      </c>
      <c r="B1934" s="95" t="s">
        <v>10397</v>
      </c>
      <c r="C1934" s="95" t="s">
        <v>12798</v>
      </c>
      <c r="D1934" s="96">
        <v>3576.47</v>
      </c>
    </row>
    <row r="1935" spans="1:4" ht="15" customHeight="1" x14ac:dyDescent="0.2">
      <c r="A1935" s="94" t="s">
        <v>10492</v>
      </c>
      <c r="B1935" s="95" t="s">
        <v>10399</v>
      </c>
      <c r="C1935" s="95" t="s">
        <v>12798</v>
      </c>
      <c r="D1935" s="96">
        <v>3688.31</v>
      </c>
    </row>
    <row r="1936" spans="1:4" ht="15" customHeight="1" x14ac:dyDescent="0.2">
      <c r="A1936" s="94" t="s">
        <v>10493</v>
      </c>
      <c r="B1936" s="95" t="s">
        <v>10401</v>
      </c>
      <c r="C1936" s="95" t="s">
        <v>12798</v>
      </c>
      <c r="D1936" s="96">
        <v>3928.6</v>
      </c>
    </row>
    <row r="1937" spans="1:4" ht="15" customHeight="1" x14ac:dyDescent="0.2">
      <c r="A1937" s="94" t="s">
        <v>10494</v>
      </c>
      <c r="B1937" s="95" t="s">
        <v>10403</v>
      </c>
      <c r="C1937" s="95" t="s">
        <v>12798</v>
      </c>
      <c r="D1937" s="96">
        <v>4196.3599999999997</v>
      </c>
    </row>
    <row r="1938" spans="1:4" ht="15" customHeight="1" x14ac:dyDescent="0.2">
      <c r="A1938" s="94" t="s">
        <v>10495</v>
      </c>
      <c r="B1938" s="95" t="s">
        <v>10405</v>
      </c>
      <c r="C1938" s="95" t="s">
        <v>12798</v>
      </c>
      <c r="D1938" s="96">
        <v>4584.5600000000004</v>
      </c>
    </row>
    <row r="1939" spans="1:4" ht="15" customHeight="1" x14ac:dyDescent="0.2">
      <c r="A1939" s="94" t="s">
        <v>10496</v>
      </c>
      <c r="B1939" s="95" t="s">
        <v>10407</v>
      </c>
      <c r="C1939" s="95" t="s">
        <v>12798</v>
      </c>
      <c r="D1939" s="96">
        <v>4956.97</v>
      </c>
    </row>
    <row r="1940" spans="1:4" ht="15" customHeight="1" x14ac:dyDescent="0.2">
      <c r="A1940" s="94" t="s">
        <v>10497</v>
      </c>
      <c r="B1940" s="95" t="s">
        <v>10409</v>
      </c>
      <c r="C1940" s="95" t="s">
        <v>12798</v>
      </c>
      <c r="D1940" s="96">
        <v>5311.59</v>
      </c>
    </row>
    <row r="1941" spans="1:4" ht="15" customHeight="1" x14ac:dyDescent="0.2">
      <c r="A1941" s="94" t="s">
        <v>10498</v>
      </c>
      <c r="B1941" s="95" t="s">
        <v>10411</v>
      </c>
      <c r="C1941" s="95" t="s">
        <v>12798</v>
      </c>
      <c r="D1941" s="96">
        <v>5693.42</v>
      </c>
    </row>
    <row r="1942" spans="1:4" ht="15" customHeight="1" x14ac:dyDescent="0.2">
      <c r="A1942" s="94" t="s">
        <v>10499</v>
      </c>
      <c r="B1942" s="95" t="s">
        <v>10413</v>
      </c>
      <c r="C1942" s="95" t="s">
        <v>12798</v>
      </c>
      <c r="D1942" s="96">
        <v>6499.61</v>
      </c>
    </row>
    <row r="1943" spans="1:4" ht="15" customHeight="1" x14ac:dyDescent="0.2">
      <c r="A1943" s="87" t="s">
        <v>10500</v>
      </c>
      <c r="B1943" s="88" t="s">
        <v>10501</v>
      </c>
      <c r="C1943" s="89"/>
      <c r="D1943" s="89"/>
    </row>
    <row r="1944" spans="1:4" ht="15" customHeight="1" x14ac:dyDescent="0.2">
      <c r="A1944" s="94" t="s">
        <v>10502</v>
      </c>
      <c r="B1944" s="95" t="s">
        <v>10503</v>
      </c>
      <c r="C1944" s="95" t="s">
        <v>3</v>
      </c>
      <c r="D1944" s="96">
        <v>1014.29</v>
      </c>
    </row>
    <row r="1945" spans="1:4" ht="15" customHeight="1" x14ac:dyDescent="0.2">
      <c r="A1945" s="94" t="s">
        <v>10504</v>
      </c>
      <c r="B1945" s="95" t="s">
        <v>10505</v>
      </c>
      <c r="C1945" s="95" t="s">
        <v>3</v>
      </c>
      <c r="D1945" s="96">
        <v>546.27</v>
      </c>
    </row>
    <row r="1946" spans="1:4" ht="15" customHeight="1" x14ac:dyDescent="0.2">
      <c r="A1946" s="87" t="s">
        <v>10506</v>
      </c>
      <c r="B1946" s="88" t="s">
        <v>10507</v>
      </c>
      <c r="C1946" s="89"/>
      <c r="D1946" s="89"/>
    </row>
    <row r="1947" spans="1:4" ht="15" customHeight="1" x14ac:dyDescent="0.2">
      <c r="A1947" s="94" t="s">
        <v>10508</v>
      </c>
      <c r="B1947" s="95" t="s">
        <v>10509</v>
      </c>
      <c r="C1947" s="95" t="s">
        <v>12798</v>
      </c>
      <c r="D1947" s="96">
        <v>1079.24</v>
      </c>
    </row>
    <row r="1948" spans="1:4" ht="15" customHeight="1" x14ac:dyDescent="0.2">
      <c r="A1948" s="94" t="s">
        <v>10510</v>
      </c>
      <c r="B1948" s="95" t="s">
        <v>10511</v>
      </c>
      <c r="C1948" s="95" t="s">
        <v>12798</v>
      </c>
      <c r="D1948" s="96">
        <v>129.11000000000001</v>
      </c>
    </row>
    <row r="1949" spans="1:4" ht="15" customHeight="1" x14ac:dyDescent="0.2">
      <c r="A1949" s="94" t="s">
        <v>10512</v>
      </c>
      <c r="B1949" s="95" t="s">
        <v>10513</v>
      </c>
      <c r="C1949" s="95" t="s">
        <v>12798</v>
      </c>
      <c r="D1949" s="96">
        <v>302.16000000000003</v>
      </c>
    </row>
    <row r="1950" spans="1:4" ht="15" customHeight="1" x14ac:dyDescent="0.2">
      <c r="A1950" s="87" t="s">
        <v>10514</v>
      </c>
      <c r="B1950" s="88" t="s">
        <v>10515</v>
      </c>
      <c r="C1950" s="89"/>
      <c r="D1950" s="89"/>
    </row>
    <row r="1951" spans="1:4" ht="15" customHeight="1" x14ac:dyDescent="0.2">
      <c r="A1951" s="94" t="s">
        <v>10516</v>
      </c>
      <c r="B1951" s="95" t="s">
        <v>10395</v>
      </c>
      <c r="C1951" s="95" t="s">
        <v>3</v>
      </c>
      <c r="D1951" s="96">
        <v>748.86</v>
      </c>
    </row>
    <row r="1952" spans="1:4" ht="15" customHeight="1" x14ac:dyDescent="0.2">
      <c r="A1952" s="94" t="s">
        <v>10517</v>
      </c>
      <c r="B1952" s="95" t="s">
        <v>10397</v>
      </c>
      <c r="C1952" s="95" t="s">
        <v>3</v>
      </c>
      <c r="D1952" s="96">
        <v>848.21</v>
      </c>
    </row>
    <row r="1953" spans="1:4" ht="15" customHeight="1" x14ac:dyDescent="0.2">
      <c r="A1953" s="94" t="s">
        <v>10518</v>
      </c>
      <c r="B1953" s="95" t="s">
        <v>10399</v>
      </c>
      <c r="C1953" s="95" t="s">
        <v>3</v>
      </c>
      <c r="D1953" s="96">
        <v>941.32</v>
      </c>
    </row>
    <row r="1954" spans="1:4" ht="15" customHeight="1" x14ac:dyDescent="0.2">
      <c r="A1954" s="94" t="s">
        <v>10519</v>
      </c>
      <c r="B1954" s="95" t="s">
        <v>10401</v>
      </c>
      <c r="C1954" s="95" t="s">
        <v>3</v>
      </c>
      <c r="D1954" s="96">
        <v>1043.2</v>
      </c>
    </row>
    <row r="1955" spans="1:4" ht="15" customHeight="1" x14ac:dyDescent="0.2">
      <c r="A1955" s="94" t="s">
        <v>10520</v>
      </c>
      <c r="B1955" s="95" t="s">
        <v>10403</v>
      </c>
      <c r="C1955" s="95" t="s">
        <v>3</v>
      </c>
      <c r="D1955" s="96">
        <v>1138.83</v>
      </c>
    </row>
    <row r="1956" spans="1:4" ht="15" customHeight="1" x14ac:dyDescent="0.2">
      <c r="A1956" s="94" t="s">
        <v>10521</v>
      </c>
      <c r="B1956" s="95" t="s">
        <v>10405</v>
      </c>
      <c r="C1956" s="95" t="s">
        <v>3</v>
      </c>
      <c r="D1956" s="96">
        <v>1243.25</v>
      </c>
    </row>
    <row r="1957" spans="1:4" ht="15" customHeight="1" x14ac:dyDescent="0.2">
      <c r="A1957" s="94" t="s">
        <v>10522</v>
      </c>
      <c r="B1957" s="95" t="s">
        <v>10407</v>
      </c>
      <c r="C1957" s="95" t="s">
        <v>3</v>
      </c>
      <c r="D1957" s="96">
        <v>1558.39</v>
      </c>
    </row>
    <row r="1958" spans="1:4" ht="15" customHeight="1" x14ac:dyDescent="0.2">
      <c r="A1958" s="94" t="s">
        <v>10523</v>
      </c>
      <c r="B1958" s="95" t="s">
        <v>10409</v>
      </c>
      <c r="C1958" s="95" t="s">
        <v>3</v>
      </c>
      <c r="D1958" s="96">
        <v>1673.06</v>
      </c>
    </row>
    <row r="1959" spans="1:4" ht="15" customHeight="1" x14ac:dyDescent="0.2">
      <c r="A1959" s="94" t="s">
        <v>10524</v>
      </c>
      <c r="B1959" s="95" t="s">
        <v>10411</v>
      </c>
      <c r="C1959" s="95" t="s">
        <v>3</v>
      </c>
      <c r="D1959" s="96">
        <v>1789.46</v>
      </c>
    </row>
    <row r="1960" spans="1:4" ht="15" customHeight="1" x14ac:dyDescent="0.2">
      <c r="A1960" s="94" t="s">
        <v>10525</v>
      </c>
      <c r="B1960" s="95" t="s">
        <v>10413</v>
      </c>
      <c r="C1960" s="95" t="s">
        <v>3</v>
      </c>
      <c r="D1960" s="96">
        <v>2503.98</v>
      </c>
    </row>
    <row r="1961" spans="1:4" ht="15" customHeight="1" x14ac:dyDescent="0.2">
      <c r="A1961" s="87" t="s">
        <v>10526</v>
      </c>
      <c r="B1961" s="88" t="s">
        <v>10527</v>
      </c>
      <c r="C1961" s="89"/>
      <c r="D1961" s="89"/>
    </row>
    <row r="1962" spans="1:4" ht="15" customHeight="1" x14ac:dyDescent="0.2">
      <c r="A1962" s="94" t="s">
        <v>10528</v>
      </c>
      <c r="B1962" s="95" t="s">
        <v>10395</v>
      </c>
      <c r="C1962" s="95" t="s">
        <v>3</v>
      </c>
      <c r="D1962" s="96">
        <v>495.33</v>
      </c>
    </row>
    <row r="1963" spans="1:4" ht="15" customHeight="1" x14ac:dyDescent="0.2">
      <c r="A1963" s="94" t="s">
        <v>10529</v>
      </c>
      <c r="B1963" s="95" t="s">
        <v>10397</v>
      </c>
      <c r="C1963" s="95" t="s">
        <v>3</v>
      </c>
      <c r="D1963" s="96">
        <v>589.11</v>
      </c>
    </row>
    <row r="1964" spans="1:4" ht="15" customHeight="1" x14ac:dyDescent="0.2">
      <c r="A1964" s="94" t="s">
        <v>10530</v>
      </c>
      <c r="B1964" s="95" t="s">
        <v>10399</v>
      </c>
      <c r="C1964" s="95" t="s">
        <v>3</v>
      </c>
      <c r="D1964" s="96">
        <v>676.38</v>
      </c>
    </row>
    <row r="1965" spans="1:4" ht="15" customHeight="1" x14ac:dyDescent="0.2">
      <c r="A1965" s="94" t="s">
        <v>10531</v>
      </c>
      <c r="B1965" s="95" t="s">
        <v>10401</v>
      </c>
      <c r="C1965" s="95" t="s">
        <v>3</v>
      </c>
      <c r="D1965" s="96">
        <v>773.18</v>
      </c>
    </row>
    <row r="1966" spans="1:4" ht="15" customHeight="1" x14ac:dyDescent="0.2">
      <c r="A1966" s="94" t="s">
        <v>10532</v>
      </c>
      <c r="B1966" s="95" t="s">
        <v>10403</v>
      </c>
      <c r="C1966" s="95" t="s">
        <v>3</v>
      </c>
      <c r="D1966" s="96">
        <v>862.98</v>
      </c>
    </row>
    <row r="1967" spans="1:4" ht="15" customHeight="1" x14ac:dyDescent="0.2">
      <c r="A1967" s="94" t="s">
        <v>10533</v>
      </c>
      <c r="B1967" s="95" t="s">
        <v>10405</v>
      </c>
      <c r="C1967" s="95" t="s">
        <v>3</v>
      </c>
      <c r="D1967" s="96">
        <v>954.81</v>
      </c>
    </row>
    <row r="1968" spans="1:4" ht="15" customHeight="1" x14ac:dyDescent="0.2">
      <c r="A1968" s="94" t="s">
        <v>10534</v>
      </c>
      <c r="B1968" s="95" t="s">
        <v>10407</v>
      </c>
      <c r="C1968" s="95" t="s">
        <v>3</v>
      </c>
      <c r="D1968" s="96">
        <v>1247.3499999999999</v>
      </c>
    </row>
    <row r="1969" spans="1:4" ht="15" customHeight="1" x14ac:dyDescent="0.2">
      <c r="A1969" s="94" t="s">
        <v>10535</v>
      </c>
      <c r="B1969" s="95" t="s">
        <v>10409</v>
      </c>
      <c r="C1969" s="95" t="s">
        <v>3</v>
      </c>
      <c r="D1969" s="96">
        <v>1357.2</v>
      </c>
    </row>
    <row r="1970" spans="1:4" ht="15" customHeight="1" x14ac:dyDescent="0.2">
      <c r="A1970" s="94" t="s">
        <v>10536</v>
      </c>
      <c r="B1970" s="95" t="s">
        <v>10411</v>
      </c>
      <c r="C1970" s="95" t="s">
        <v>3</v>
      </c>
      <c r="D1970" s="96">
        <v>1468.56</v>
      </c>
    </row>
    <row r="1971" spans="1:4" ht="15" customHeight="1" x14ac:dyDescent="0.2">
      <c r="A1971" s="94" t="s">
        <v>10537</v>
      </c>
      <c r="B1971" s="95" t="s">
        <v>10413</v>
      </c>
      <c r="C1971" s="95" t="s">
        <v>3</v>
      </c>
      <c r="D1971" s="96">
        <v>2140.15</v>
      </c>
    </row>
    <row r="1972" spans="1:4" ht="15" customHeight="1" x14ac:dyDescent="0.2">
      <c r="A1972" s="87" t="s">
        <v>10538</v>
      </c>
      <c r="B1972" s="88" t="s">
        <v>10539</v>
      </c>
      <c r="C1972" s="89"/>
      <c r="D1972" s="89"/>
    </row>
    <row r="1973" spans="1:4" ht="15" customHeight="1" x14ac:dyDescent="0.2">
      <c r="A1973" s="94" t="s">
        <v>10540</v>
      </c>
      <c r="B1973" s="95" t="s">
        <v>10541</v>
      </c>
      <c r="C1973" s="95" t="s">
        <v>3</v>
      </c>
      <c r="D1973" s="96">
        <v>140.08000000000001</v>
      </c>
    </row>
    <row r="1974" spans="1:4" ht="15" customHeight="1" x14ac:dyDescent="0.2">
      <c r="A1974" s="94" t="s">
        <v>10542</v>
      </c>
      <c r="B1974" s="95" t="s">
        <v>10543</v>
      </c>
      <c r="C1974" s="95" t="s">
        <v>3</v>
      </c>
      <c r="D1974" s="96">
        <v>112.74</v>
      </c>
    </row>
    <row r="1975" spans="1:4" ht="15" customHeight="1" x14ac:dyDescent="0.2">
      <c r="A1975" s="94" t="s">
        <v>10544</v>
      </c>
      <c r="B1975" s="95" t="s">
        <v>10545</v>
      </c>
      <c r="C1975" s="95" t="s">
        <v>3</v>
      </c>
      <c r="D1975" s="96">
        <v>142.25</v>
      </c>
    </row>
    <row r="1976" spans="1:4" ht="15" customHeight="1" x14ac:dyDescent="0.2">
      <c r="A1976" s="87" t="s">
        <v>10546</v>
      </c>
      <c r="B1976" s="88" t="s">
        <v>10547</v>
      </c>
      <c r="C1976" s="89"/>
      <c r="D1976" s="89"/>
    </row>
    <row r="1977" spans="1:4" ht="15" customHeight="1" x14ac:dyDescent="0.2">
      <c r="A1977" s="94" t="s">
        <v>10548</v>
      </c>
      <c r="B1977" s="95" t="s">
        <v>10549</v>
      </c>
      <c r="C1977" s="95" t="s">
        <v>38</v>
      </c>
      <c r="D1977" s="96">
        <v>124.96</v>
      </c>
    </row>
    <row r="1978" spans="1:4" ht="15" customHeight="1" x14ac:dyDescent="0.2">
      <c r="A1978" s="94" t="s">
        <v>10550</v>
      </c>
      <c r="B1978" s="95" t="s">
        <v>10551</v>
      </c>
      <c r="C1978" s="95" t="s">
        <v>38</v>
      </c>
      <c r="D1978" s="96">
        <v>229.32</v>
      </c>
    </row>
    <row r="1979" spans="1:4" ht="15" customHeight="1" x14ac:dyDescent="0.2">
      <c r="A1979" s="87" t="s">
        <v>10552</v>
      </c>
      <c r="B1979" s="88" t="s">
        <v>10553</v>
      </c>
      <c r="C1979" s="89"/>
      <c r="D1979" s="89"/>
    </row>
    <row r="1980" spans="1:4" ht="15" customHeight="1" x14ac:dyDescent="0.2">
      <c r="A1980" s="94" t="s">
        <v>10554</v>
      </c>
      <c r="B1980" s="95" t="s">
        <v>10555</v>
      </c>
      <c r="C1980" s="95" t="s">
        <v>3</v>
      </c>
      <c r="D1980" s="96">
        <v>37.770000000000003</v>
      </c>
    </row>
    <row r="1981" spans="1:4" ht="15" customHeight="1" x14ac:dyDescent="0.2">
      <c r="A1981" s="94" t="s">
        <v>10556</v>
      </c>
      <c r="B1981" s="95" t="s">
        <v>10557</v>
      </c>
      <c r="C1981" s="95" t="s">
        <v>3</v>
      </c>
      <c r="D1981" s="96">
        <v>37.770000000000003</v>
      </c>
    </row>
    <row r="1982" spans="1:4" ht="15" customHeight="1" x14ac:dyDescent="0.2">
      <c r="A1982" s="94" t="s">
        <v>10558</v>
      </c>
      <c r="B1982" s="95" t="s">
        <v>10559</v>
      </c>
      <c r="C1982" s="95" t="s">
        <v>3</v>
      </c>
      <c r="D1982" s="96">
        <v>38.85</v>
      </c>
    </row>
    <row r="1983" spans="1:4" ht="15" customHeight="1" x14ac:dyDescent="0.2">
      <c r="A1983" s="87" t="s">
        <v>10560</v>
      </c>
      <c r="B1983" s="88" t="s">
        <v>10561</v>
      </c>
      <c r="C1983" s="89"/>
      <c r="D1983" s="89"/>
    </row>
    <row r="1984" spans="1:4" ht="15" customHeight="1" x14ac:dyDescent="0.2">
      <c r="A1984" s="94" t="s">
        <v>10562</v>
      </c>
      <c r="B1984" s="95" t="s">
        <v>10563</v>
      </c>
      <c r="C1984" s="95" t="s">
        <v>3</v>
      </c>
      <c r="D1984" s="96">
        <v>247.51</v>
      </c>
    </row>
    <row r="1985" spans="1:4" ht="15" customHeight="1" x14ac:dyDescent="0.2">
      <c r="A1985" s="94" t="s">
        <v>10564</v>
      </c>
      <c r="B1985" s="95" t="s">
        <v>10565</v>
      </c>
      <c r="C1985" s="95" t="s">
        <v>3</v>
      </c>
      <c r="D1985" s="96">
        <v>81.31</v>
      </c>
    </row>
    <row r="1986" spans="1:4" ht="15" customHeight="1" x14ac:dyDescent="0.2">
      <c r="A1986" s="94" t="s">
        <v>10566</v>
      </c>
      <c r="B1986" s="95" t="s">
        <v>10567</v>
      </c>
      <c r="C1986" s="95" t="s">
        <v>3</v>
      </c>
      <c r="D1986" s="96">
        <v>106.43</v>
      </c>
    </row>
    <row r="1987" spans="1:4" ht="15" customHeight="1" x14ac:dyDescent="0.2">
      <c r="A1987" s="94" t="s">
        <v>10568</v>
      </c>
      <c r="B1987" s="95" t="s">
        <v>10569</v>
      </c>
      <c r="C1987" s="95" t="s">
        <v>3</v>
      </c>
      <c r="D1987" s="96">
        <v>132.65</v>
      </c>
    </row>
    <row r="1988" spans="1:4" ht="15" customHeight="1" x14ac:dyDescent="0.2">
      <c r="A1988" s="94" t="s">
        <v>10570</v>
      </c>
      <c r="B1988" s="95" t="s">
        <v>10571</v>
      </c>
      <c r="C1988" s="95" t="s">
        <v>3</v>
      </c>
      <c r="D1988" s="96">
        <v>168.09</v>
      </c>
    </row>
    <row r="1989" spans="1:4" ht="15" customHeight="1" x14ac:dyDescent="0.2">
      <c r="A1989" s="94" t="s">
        <v>10572</v>
      </c>
      <c r="B1989" s="95" t="s">
        <v>10573</v>
      </c>
      <c r="C1989" s="95" t="s">
        <v>3</v>
      </c>
      <c r="D1989" s="96">
        <v>467.58</v>
      </c>
    </row>
    <row r="1990" spans="1:4" ht="15" customHeight="1" x14ac:dyDescent="0.2">
      <c r="A1990" s="94" t="s">
        <v>10574</v>
      </c>
      <c r="B1990" s="95" t="s">
        <v>10575</v>
      </c>
      <c r="C1990" s="95" t="s">
        <v>3</v>
      </c>
      <c r="D1990" s="96">
        <v>211.17</v>
      </c>
    </row>
    <row r="1991" spans="1:4" ht="15" customHeight="1" x14ac:dyDescent="0.2">
      <c r="A1991" s="94" t="s">
        <v>10576</v>
      </c>
      <c r="B1991" s="95" t="s">
        <v>29936</v>
      </c>
      <c r="C1991" s="95" t="s">
        <v>3</v>
      </c>
      <c r="D1991" s="96">
        <v>219.35</v>
      </c>
    </row>
    <row r="1992" spans="1:4" ht="15" customHeight="1" x14ac:dyDescent="0.2">
      <c r="A1992" s="94" t="s">
        <v>10577</v>
      </c>
      <c r="B1992" s="95" t="s">
        <v>10578</v>
      </c>
      <c r="C1992" s="95" t="s">
        <v>3</v>
      </c>
      <c r="D1992" s="96">
        <v>150.49</v>
      </c>
    </row>
    <row r="1993" spans="1:4" ht="15" customHeight="1" x14ac:dyDescent="0.2">
      <c r="A1993" s="94" t="s">
        <v>10579</v>
      </c>
      <c r="B1993" s="95" t="s">
        <v>10580</v>
      </c>
      <c r="C1993" s="95" t="s">
        <v>3</v>
      </c>
      <c r="D1993" s="96">
        <v>210.91</v>
      </c>
    </row>
    <row r="1994" spans="1:4" ht="15" customHeight="1" x14ac:dyDescent="0.2">
      <c r="A1994" s="87" t="s">
        <v>10581</v>
      </c>
      <c r="B1994" s="88" t="s">
        <v>10582</v>
      </c>
      <c r="C1994" s="89"/>
      <c r="D1994" s="89"/>
    </row>
    <row r="1995" spans="1:4" ht="15" customHeight="1" x14ac:dyDescent="0.2">
      <c r="A1995" s="94" t="s">
        <v>10583</v>
      </c>
      <c r="B1995" s="95" t="s">
        <v>10584</v>
      </c>
      <c r="C1995" s="95" t="s">
        <v>2</v>
      </c>
      <c r="D1995" s="96">
        <v>17.38</v>
      </c>
    </row>
    <row r="1996" spans="1:4" ht="15" customHeight="1" x14ac:dyDescent="0.2">
      <c r="A1996" s="94" t="s">
        <v>10585</v>
      </c>
      <c r="B1996" s="95" t="s">
        <v>10586</v>
      </c>
      <c r="C1996" s="95" t="s">
        <v>2</v>
      </c>
      <c r="D1996" s="96">
        <v>38.729999999999997</v>
      </c>
    </row>
    <row r="1997" spans="1:4" ht="15" customHeight="1" x14ac:dyDescent="0.2">
      <c r="A1997" s="87" t="s">
        <v>10587</v>
      </c>
      <c r="B1997" s="88" t="s">
        <v>10588</v>
      </c>
      <c r="C1997" s="89"/>
      <c r="D1997" s="89"/>
    </row>
    <row r="1998" spans="1:4" ht="15" customHeight="1" x14ac:dyDescent="0.2">
      <c r="A1998" s="94" t="s">
        <v>10589</v>
      </c>
      <c r="B1998" s="95" t="s">
        <v>10590</v>
      </c>
      <c r="C1998" s="95" t="s">
        <v>2</v>
      </c>
      <c r="D1998" s="96">
        <v>111.69</v>
      </c>
    </row>
    <row r="1999" spans="1:4" ht="15" customHeight="1" x14ac:dyDescent="0.2">
      <c r="A1999" s="94" t="s">
        <v>10591</v>
      </c>
      <c r="B1999" s="95" t="s">
        <v>10592</v>
      </c>
      <c r="C1999" s="95" t="s">
        <v>2</v>
      </c>
      <c r="D1999" s="96">
        <v>179.63</v>
      </c>
    </row>
    <row r="2000" spans="1:4" ht="15" customHeight="1" x14ac:dyDescent="0.2">
      <c r="A2000" s="87" t="s">
        <v>10593</v>
      </c>
      <c r="B2000" s="88" t="s">
        <v>10594</v>
      </c>
      <c r="C2000" s="89"/>
      <c r="D2000" s="89"/>
    </row>
    <row r="2001" spans="1:4" ht="15" customHeight="1" x14ac:dyDescent="0.2">
      <c r="A2001" s="94" t="s">
        <v>10595</v>
      </c>
      <c r="B2001" s="95" t="s">
        <v>10596</v>
      </c>
      <c r="C2001" s="95" t="s">
        <v>2</v>
      </c>
      <c r="D2001" s="96">
        <v>11.28</v>
      </c>
    </row>
    <row r="2002" spans="1:4" ht="15" customHeight="1" x14ac:dyDescent="0.2">
      <c r="A2002" s="87" t="s">
        <v>10597</v>
      </c>
      <c r="B2002" s="88" t="s">
        <v>10598</v>
      </c>
      <c r="C2002" s="89"/>
      <c r="D2002" s="89"/>
    </row>
    <row r="2003" spans="1:4" ht="15" customHeight="1" x14ac:dyDescent="0.2">
      <c r="A2003" s="94" t="s">
        <v>10599</v>
      </c>
      <c r="B2003" s="95" t="s">
        <v>10600</v>
      </c>
      <c r="C2003" s="95" t="s">
        <v>12798</v>
      </c>
      <c r="D2003" s="96">
        <v>1116.56</v>
      </c>
    </row>
    <row r="2004" spans="1:4" ht="15" customHeight="1" x14ac:dyDescent="0.2">
      <c r="A2004" s="94" t="s">
        <v>10601</v>
      </c>
      <c r="B2004" s="95" t="s">
        <v>10602</v>
      </c>
      <c r="C2004" s="95" t="s">
        <v>3</v>
      </c>
      <c r="D2004" s="96">
        <v>323.95</v>
      </c>
    </row>
    <row r="2005" spans="1:4" ht="15" customHeight="1" x14ac:dyDescent="0.2">
      <c r="A2005" s="94" t="s">
        <v>10603</v>
      </c>
      <c r="B2005" s="95" t="s">
        <v>10604</v>
      </c>
      <c r="C2005" s="95" t="s">
        <v>12798</v>
      </c>
      <c r="D2005" s="96">
        <v>1982.95</v>
      </c>
    </row>
    <row r="2006" spans="1:4" ht="15" customHeight="1" x14ac:dyDescent="0.2">
      <c r="A2006" s="94" t="s">
        <v>10605</v>
      </c>
      <c r="B2006" s="95" t="s">
        <v>10606</v>
      </c>
      <c r="C2006" s="95" t="s">
        <v>3</v>
      </c>
      <c r="D2006" s="96">
        <v>365.08</v>
      </c>
    </row>
    <row r="2007" spans="1:4" ht="15" customHeight="1" x14ac:dyDescent="0.2">
      <c r="A2007" s="87" t="s">
        <v>10607</v>
      </c>
      <c r="B2007" s="88" t="s">
        <v>10608</v>
      </c>
      <c r="C2007" s="89"/>
      <c r="D2007" s="89"/>
    </row>
    <row r="2008" spans="1:4" ht="15" customHeight="1" x14ac:dyDescent="0.2">
      <c r="A2008" s="94" t="s">
        <v>10609</v>
      </c>
      <c r="B2008" s="95" t="s">
        <v>10610</v>
      </c>
      <c r="C2008" s="95" t="s">
        <v>38</v>
      </c>
      <c r="D2008" s="96">
        <v>222.47</v>
      </c>
    </row>
    <row r="2009" spans="1:4" ht="15" customHeight="1" x14ac:dyDescent="0.2">
      <c r="A2009" s="87" t="s">
        <v>10611</v>
      </c>
      <c r="B2009" s="88" t="s">
        <v>10612</v>
      </c>
      <c r="C2009" s="89"/>
      <c r="D2009" s="89"/>
    </row>
    <row r="2010" spans="1:4" ht="15" customHeight="1" x14ac:dyDescent="0.2">
      <c r="A2010" s="94" t="s">
        <v>10613</v>
      </c>
      <c r="B2010" s="95" t="s">
        <v>10614</v>
      </c>
      <c r="C2010" s="95" t="s">
        <v>12798</v>
      </c>
      <c r="D2010" s="96">
        <v>188.08</v>
      </c>
    </row>
    <row r="2011" spans="1:4" ht="15" customHeight="1" x14ac:dyDescent="0.2">
      <c r="A2011" s="94" t="s">
        <v>10615</v>
      </c>
      <c r="B2011" s="95" t="s">
        <v>10616</v>
      </c>
      <c r="C2011" s="95" t="s">
        <v>12798</v>
      </c>
      <c r="D2011" s="96">
        <v>257.45</v>
      </c>
    </row>
    <row r="2012" spans="1:4" ht="15" customHeight="1" x14ac:dyDescent="0.2">
      <c r="A2012" s="94" t="s">
        <v>10617</v>
      </c>
      <c r="B2012" s="95" t="s">
        <v>10618</v>
      </c>
      <c r="C2012" s="95" t="s">
        <v>3</v>
      </c>
      <c r="D2012" s="96">
        <v>121.58</v>
      </c>
    </row>
    <row r="2013" spans="1:4" ht="15" customHeight="1" x14ac:dyDescent="0.2">
      <c r="A2013" s="94" t="s">
        <v>10619</v>
      </c>
      <c r="B2013" s="95" t="s">
        <v>10620</v>
      </c>
      <c r="C2013" s="95" t="s">
        <v>3</v>
      </c>
      <c r="D2013" s="96">
        <v>174.86</v>
      </c>
    </row>
    <row r="2014" spans="1:4" ht="15" customHeight="1" x14ac:dyDescent="0.2">
      <c r="A2014" s="87" t="s">
        <v>10621</v>
      </c>
      <c r="B2014" s="88" t="s">
        <v>10622</v>
      </c>
      <c r="C2014" s="89"/>
      <c r="D2014" s="89"/>
    </row>
    <row r="2015" spans="1:4" ht="15" customHeight="1" x14ac:dyDescent="0.2">
      <c r="A2015" s="94" t="s">
        <v>10623</v>
      </c>
      <c r="B2015" s="95" t="s">
        <v>10624</v>
      </c>
      <c r="C2015" s="95" t="s">
        <v>12798</v>
      </c>
      <c r="D2015" s="96">
        <v>183.09</v>
      </c>
    </row>
    <row r="2016" spans="1:4" ht="15" customHeight="1" x14ac:dyDescent="0.2">
      <c r="A2016" s="94" t="s">
        <v>10625</v>
      </c>
      <c r="B2016" s="95" t="s">
        <v>10626</v>
      </c>
      <c r="C2016" s="95" t="s">
        <v>12798</v>
      </c>
      <c r="D2016" s="96">
        <v>221.91</v>
      </c>
    </row>
    <row r="2017" spans="1:4" ht="15" customHeight="1" x14ac:dyDescent="0.2">
      <c r="A2017" s="94" t="s">
        <v>10627</v>
      </c>
      <c r="B2017" s="95" t="s">
        <v>10628</v>
      </c>
      <c r="C2017" s="95" t="s">
        <v>12798</v>
      </c>
      <c r="D2017" s="96">
        <v>359.5</v>
      </c>
    </row>
    <row r="2018" spans="1:4" ht="15" customHeight="1" x14ac:dyDescent="0.2">
      <c r="A2018" s="87" t="s">
        <v>10629</v>
      </c>
      <c r="B2018" s="88" t="s">
        <v>10630</v>
      </c>
      <c r="C2018" s="89"/>
      <c r="D2018" s="89"/>
    </row>
    <row r="2019" spans="1:4" ht="15" customHeight="1" x14ac:dyDescent="0.2">
      <c r="A2019" s="94" t="s">
        <v>10631</v>
      </c>
      <c r="B2019" s="95" t="s">
        <v>10632</v>
      </c>
      <c r="C2019" s="95" t="s">
        <v>3</v>
      </c>
      <c r="D2019" s="96">
        <v>79.34</v>
      </c>
    </row>
    <row r="2020" spans="1:4" ht="15" customHeight="1" x14ac:dyDescent="0.2">
      <c r="A2020" s="94" t="s">
        <v>10633</v>
      </c>
      <c r="B2020" s="95" t="s">
        <v>10634</v>
      </c>
      <c r="C2020" s="95" t="s">
        <v>3</v>
      </c>
      <c r="D2020" s="96">
        <v>124.34</v>
      </c>
    </row>
    <row r="2021" spans="1:4" ht="15" customHeight="1" x14ac:dyDescent="0.2">
      <c r="A2021" s="94" t="s">
        <v>10635</v>
      </c>
      <c r="B2021" s="95" t="s">
        <v>10636</v>
      </c>
      <c r="C2021" s="95" t="s">
        <v>3</v>
      </c>
      <c r="D2021" s="96">
        <v>176.94</v>
      </c>
    </row>
    <row r="2022" spans="1:4" ht="15" customHeight="1" x14ac:dyDescent="0.2">
      <c r="A2022" s="87" t="s">
        <v>10637</v>
      </c>
      <c r="B2022" s="88" t="s">
        <v>10638</v>
      </c>
      <c r="C2022" s="89"/>
      <c r="D2022" s="89"/>
    </row>
    <row r="2023" spans="1:4" ht="15" customHeight="1" x14ac:dyDescent="0.2">
      <c r="A2023" s="94" t="s">
        <v>10639</v>
      </c>
      <c r="B2023" s="95" t="s">
        <v>10640</v>
      </c>
      <c r="C2023" s="95" t="s">
        <v>3</v>
      </c>
      <c r="D2023" s="96">
        <v>16.93</v>
      </c>
    </row>
    <row r="2024" spans="1:4" ht="15" customHeight="1" x14ac:dyDescent="0.2">
      <c r="A2024" s="94" t="s">
        <v>10641</v>
      </c>
      <c r="B2024" s="95" t="s">
        <v>10642</v>
      </c>
      <c r="C2024" s="95" t="s">
        <v>3</v>
      </c>
      <c r="D2024" s="96">
        <v>33.78</v>
      </c>
    </row>
    <row r="2025" spans="1:4" ht="15" customHeight="1" x14ac:dyDescent="0.2">
      <c r="A2025" s="94" t="s">
        <v>10643</v>
      </c>
      <c r="B2025" s="95" t="s">
        <v>10644</v>
      </c>
      <c r="C2025" s="95" t="s">
        <v>3</v>
      </c>
      <c r="D2025" s="96">
        <v>74.89</v>
      </c>
    </row>
    <row r="2026" spans="1:4" ht="15" customHeight="1" x14ac:dyDescent="0.2">
      <c r="A2026" s="94" t="s">
        <v>10645</v>
      </c>
      <c r="B2026" s="95" t="s">
        <v>10646</v>
      </c>
      <c r="C2026" s="95" t="s">
        <v>3</v>
      </c>
      <c r="D2026" s="96">
        <v>127.11</v>
      </c>
    </row>
    <row r="2027" spans="1:4" ht="15" customHeight="1" x14ac:dyDescent="0.2">
      <c r="A2027" s="94" t="s">
        <v>10647</v>
      </c>
      <c r="B2027" s="95" t="s">
        <v>10648</v>
      </c>
      <c r="C2027" s="95" t="s">
        <v>3</v>
      </c>
      <c r="D2027" s="96">
        <v>199.43</v>
      </c>
    </row>
    <row r="2028" spans="1:4" ht="15" customHeight="1" x14ac:dyDescent="0.2">
      <c r="A2028" s="94" t="s">
        <v>10649</v>
      </c>
      <c r="B2028" s="95" t="s">
        <v>10650</v>
      </c>
      <c r="C2028" s="95" t="s">
        <v>3</v>
      </c>
      <c r="D2028" s="96">
        <v>220.77</v>
      </c>
    </row>
    <row r="2029" spans="1:4" ht="15" customHeight="1" x14ac:dyDescent="0.2">
      <c r="A2029" s="87" t="s">
        <v>13510</v>
      </c>
      <c r="B2029" s="88" t="s">
        <v>10720</v>
      </c>
      <c r="C2029" s="89"/>
      <c r="D2029" s="89"/>
    </row>
    <row r="2030" spans="1:4" ht="15" customHeight="1" x14ac:dyDescent="0.2">
      <c r="A2030" s="94" t="s">
        <v>13511</v>
      </c>
      <c r="B2030" s="95" t="s">
        <v>8441</v>
      </c>
      <c r="C2030" s="95" t="s">
        <v>38</v>
      </c>
      <c r="D2030" s="96">
        <v>213.48</v>
      </c>
    </row>
    <row r="2031" spans="1:4" ht="15" customHeight="1" x14ac:dyDescent="0.2">
      <c r="A2031" s="94" t="s">
        <v>13512</v>
      </c>
      <c r="B2031" s="95" t="s">
        <v>10721</v>
      </c>
      <c r="C2031" s="95" t="s">
        <v>38</v>
      </c>
      <c r="D2031" s="96">
        <v>222.08</v>
      </c>
    </row>
    <row r="2032" spans="1:4" ht="15" customHeight="1" x14ac:dyDescent="0.2">
      <c r="A2032" s="94" t="s">
        <v>13513</v>
      </c>
      <c r="B2032" s="95" t="s">
        <v>10722</v>
      </c>
      <c r="C2032" s="95" t="s">
        <v>38</v>
      </c>
      <c r="D2032" s="96">
        <v>222.08</v>
      </c>
    </row>
    <row r="2033" spans="1:4" ht="15" customHeight="1" x14ac:dyDescent="0.2">
      <c r="A2033" s="93">
        <v>20</v>
      </c>
      <c r="B2033" s="85" t="s">
        <v>10651</v>
      </c>
      <c r="C2033" s="86"/>
      <c r="D2033" s="86"/>
    </row>
    <row r="2034" spans="1:4" ht="15" customHeight="1" x14ac:dyDescent="0.2">
      <c r="A2034" s="87" t="s">
        <v>10652</v>
      </c>
      <c r="B2034" s="88" t="s">
        <v>10653</v>
      </c>
      <c r="C2034" s="89"/>
      <c r="D2034" s="89"/>
    </row>
    <row r="2035" spans="1:4" ht="15" customHeight="1" x14ac:dyDescent="0.2">
      <c r="A2035" s="94" t="s">
        <v>10654</v>
      </c>
      <c r="B2035" s="95" t="s">
        <v>10655</v>
      </c>
      <c r="C2035" s="95" t="s">
        <v>2</v>
      </c>
      <c r="D2035" s="96">
        <v>2.88</v>
      </c>
    </row>
    <row r="2036" spans="1:4" ht="15" customHeight="1" x14ac:dyDescent="0.2">
      <c r="A2036" s="94" t="s">
        <v>10656</v>
      </c>
      <c r="B2036" s="95" t="s">
        <v>10657</v>
      </c>
      <c r="C2036" s="95" t="s">
        <v>2</v>
      </c>
      <c r="D2036" s="96">
        <v>4.74</v>
      </c>
    </row>
    <row r="2037" spans="1:4" ht="15" customHeight="1" x14ac:dyDescent="0.2">
      <c r="A2037" s="87" t="s">
        <v>10658</v>
      </c>
      <c r="B2037" s="88" t="s">
        <v>10659</v>
      </c>
      <c r="C2037" s="89"/>
      <c r="D2037" s="89"/>
    </row>
    <row r="2038" spans="1:4" ht="15" customHeight="1" x14ac:dyDescent="0.2">
      <c r="A2038" s="94" t="s">
        <v>10660</v>
      </c>
      <c r="B2038" s="95" t="s">
        <v>10661</v>
      </c>
      <c r="C2038" s="95" t="s">
        <v>38</v>
      </c>
      <c r="D2038" s="96">
        <v>17.010000000000002</v>
      </c>
    </row>
    <row r="2039" spans="1:4" ht="15" customHeight="1" x14ac:dyDescent="0.2">
      <c r="A2039" s="87" t="s">
        <v>10662</v>
      </c>
      <c r="B2039" s="88" t="s">
        <v>10663</v>
      </c>
      <c r="C2039" s="89"/>
      <c r="D2039" s="89"/>
    </row>
    <row r="2040" spans="1:4" ht="15" customHeight="1" x14ac:dyDescent="0.2">
      <c r="A2040" s="94" t="s">
        <v>10664</v>
      </c>
      <c r="B2040" s="95" t="s">
        <v>10665</v>
      </c>
      <c r="C2040" s="95" t="s">
        <v>38</v>
      </c>
      <c r="D2040" s="96">
        <v>274.72000000000003</v>
      </c>
    </row>
    <row r="2041" spans="1:4" ht="15" customHeight="1" x14ac:dyDescent="0.2">
      <c r="A2041" s="94" t="s">
        <v>10666</v>
      </c>
      <c r="B2041" s="95" t="s">
        <v>10667</v>
      </c>
      <c r="C2041" s="95" t="s">
        <v>38</v>
      </c>
      <c r="D2041" s="96">
        <v>357.11</v>
      </c>
    </row>
    <row r="2042" spans="1:4" ht="15" customHeight="1" x14ac:dyDescent="0.2">
      <c r="A2042" s="87" t="s">
        <v>10668</v>
      </c>
      <c r="B2042" s="88" t="s">
        <v>10669</v>
      </c>
      <c r="C2042" s="89"/>
      <c r="D2042" s="89"/>
    </row>
    <row r="2043" spans="1:4" ht="15" customHeight="1" x14ac:dyDescent="0.2">
      <c r="A2043" s="94" t="s">
        <v>10670</v>
      </c>
      <c r="B2043" s="95" t="s">
        <v>10665</v>
      </c>
      <c r="C2043" s="95" t="s">
        <v>38</v>
      </c>
      <c r="D2043" s="96">
        <v>292.12</v>
      </c>
    </row>
    <row r="2044" spans="1:4" ht="15" customHeight="1" x14ac:dyDescent="0.2">
      <c r="A2044" s="94" t="s">
        <v>10671</v>
      </c>
      <c r="B2044" s="95" t="s">
        <v>10667</v>
      </c>
      <c r="C2044" s="95" t="s">
        <v>38</v>
      </c>
      <c r="D2044" s="96">
        <v>378.25</v>
      </c>
    </row>
    <row r="2045" spans="1:4" ht="15" customHeight="1" x14ac:dyDescent="0.2">
      <c r="A2045" s="87" t="s">
        <v>10672</v>
      </c>
      <c r="B2045" s="88" t="s">
        <v>10673</v>
      </c>
      <c r="C2045" s="89"/>
      <c r="D2045" s="89"/>
    </row>
    <row r="2046" spans="1:4" ht="15" customHeight="1" x14ac:dyDescent="0.2">
      <c r="A2046" s="94" t="s">
        <v>10674</v>
      </c>
      <c r="B2046" s="95" t="s">
        <v>10665</v>
      </c>
      <c r="C2046" s="95" t="s">
        <v>38</v>
      </c>
      <c r="D2046" s="96">
        <v>281.45999999999998</v>
      </c>
    </row>
    <row r="2047" spans="1:4" ht="15" customHeight="1" x14ac:dyDescent="0.2">
      <c r="A2047" s="94" t="s">
        <v>10675</v>
      </c>
      <c r="B2047" s="95" t="s">
        <v>10676</v>
      </c>
      <c r="C2047" s="95" t="s">
        <v>38</v>
      </c>
      <c r="D2047" s="96">
        <v>26.63</v>
      </c>
    </row>
    <row r="2048" spans="1:4" ht="15" customHeight="1" x14ac:dyDescent="0.2">
      <c r="A2048" s="94" t="s">
        <v>10677</v>
      </c>
      <c r="B2048" s="95" t="s">
        <v>10678</v>
      </c>
      <c r="C2048" s="95" t="s">
        <v>38</v>
      </c>
      <c r="D2048" s="96">
        <v>377.22</v>
      </c>
    </row>
    <row r="2049" spans="1:4" ht="15" customHeight="1" x14ac:dyDescent="0.2">
      <c r="A2049" s="94" t="s">
        <v>10679</v>
      </c>
      <c r="B2049" s="95" t="s">
        <v>10680</v>
      </c>
      <c r="C2049" s="95" t="s">
        <v>38</v>
      </c>
      <c r="D2049" s="96">
        <v>25.71</v>
      </c>
    </row>
    <row r="2050" spans="1:4" ht="15" customHeight="1" x14ac:dyDescent="0.2">
      <c r="A2050" s="87" t="s">
        <v>10681</v>
      </c>
      <c r="B2050" s="88" t="s">
        <v>10682</v>
      </c>
      <c r="C2050" s="89"/>
      <c r="D2050" s="89"/>
    </row>
    <row r="2051" spans="1:4" ht="15" customHeight="1" x14ac:dyDescent="0.2">
      <c r="A2051" s="94" t="s">
        <v>10683</v>
      </c>
      <c r="B2051" s="95" t="s">
        <v>10665</v>
      </c>
      <c r="C2051" s="95" t="s">
        <v>38</v>
      </c>
      <c r="D2051" s="96">
        <v>292.60000000000002</v>
      </c>
    </row>
    <row r="2052" spans="1:4" ht="15" customHeight="1" x14ac:dyDescent="0.2">
      <c r="A2052" s="87" t="s">
        <v>10684</v>
      </c>
      <c r="B2052" s="88" t="s">
        <v>8252</v>
      </c>
      <c r="C2052" s="89"/>
      <c r="D2052" s="89"/>
    </row>
    <row r="2053" spans="1:4" ht="15" customHeight="1" x14ac:dyDescent="0.2">
      <c r="A2053" s="94" t="s">
        <v>10685</v>
      </c>
      <c r="B2053" s="95" t="s">
        <v>10686</v>
      </c>
      <c r="C2053" s="95" t="s">
        <v>10687</v>
      </c>
      <c r="D2053" s="96">
        <v>1.57</v>
      </c>
    </row>
    <row r="2054" spans="1:4" ht="15" customHeight="1" x14ac:dyDescent="0.2">
      <c r="A2054" s="94" t="s">
        <v>10688</v>
      </c>
      <c r="B2054" s="95" t="s">
        <v>10689</v>
      </c>
      <c r="C2054" s="95" t="s">
        <v>10687</v>
      </c>
      <c r="D2054" s="96">
        <v>1.1200000000000001</v>
      </c>
    </row>
    <row r="2055" spans="1:4" ht="15" customHeight="1" x14ac:dyDescent="0.2">
      <c r="A2055" s="87" t="s">
        <v>10690</v>
      </c>
      <c r="B2055" s="88" t="s">
        <v>10205</v>
      </c>
      <c r="C2055" s="89"/>
      <c r="D2055" s="89"/>
    </row>
    <row r="2056" spans="1:4" ht="15" customHeight="1" x14ac:dyDescent="0.2">
      <c r="A2056" s="94" t="s">
        <v>10691</v>
      </c>
      <c r="B2056" s="95" t="s">
        <v>10692</v>
      </c>
      <c r="C2056" s="95" t="s">
        <v>2</v>
      </c>
      <c r="D2056" s="96">
        <v>2.36</v>
      </c>
    </row>
    <row r="2057" spans="1:4" ht="15" customHeight="1" x14ac:dyDescent="0.2">
      <c r="A2057" s="87" t="s">
        <v>10693</v>
      </c>
      <c r="B2057" s="88" t="s">
        <v>10694</v>
      </c>
      <c r="C2057" s="89"/>
      <c r="D2057" s="89"/>
    </row>
    <row r="2058" spans="1:4" ht="15" customHeight="1" x14ac:dyDescent="0.2">
      <c r="A2058" s="94" t="s">
        <v>10695</v>
      </c>
      <c r="B2058" s="95" t="s">
        <v>10696</v>
      </c>
      <c r="C2058" s="95" t="s">
        <v>2</v>
      </c>
      <c r="D2058" s="96">
        <v>63.18</v>
      </c>
    </row>
    <row r="2059" spans="1:4" ht="15" customHeight="1" x14ac:dyDescent="0.2">
      <c r="A2059" s="87" t="s">
        <v>10697</v>
      </c>
      <c r="B2059" s="88" t="s">
        <v>10698</v>
      </c>
      <c r="C2059" s="89"/>
      <c r="D2059" s="89"/>
    </row>
    <row r="2060" spans="1:4" ht="15" customHeight="1" x14ac:dyDescent="0.2">
      <c r="A2060" s="94" t="s">
        <v>10699</v>
      </c>
      <c r="B2060" s="95" t="s">
        <v>10696</v>
      </c>
      <c r="C2060" s="95" t="s">
        <v>2</v>
      </c>
      <c r="D2060" s="96">
        <v>62.03</v>
      </c>
    </row>
    <row r="2061" spans="1:4" ht="15" customHeight="1" x14ac:dyDescent="0.2">
      <c r="A2061" s="87" t="s">
        <v>10700</v>
      </c>
      <c r="B2061" s="88" t="s">
        <v>10701</v>
      </c>
      <c r="C2061" s="89"/>
      <c r="D2061" s="89"/>
    </row>
    <row r="2062" spans="1:4" ht="15" customHeight="1" x14ac:dyDescent="0.2">
      <c r="A2062" s="94" t="s">
        <v>10702</v>
      </c>
      <c r="B2062" s="95" t="s">
        <v>10703</v>
      </c>
      <c r="C2062" s="95" t="s">
        <v>2</v>
      </c>
      <c r="D2062" s="96">
        <v>100.81</v>
      </c>
    </row>
    <row r="2063" spans="1:4" ht="15" customHeight="1" x14ac:dyDescent="0.2">
      <c r="A2063" s="94" t="s">
        <v>10704</v>
      </c>
      <c r="B2063" s="95" t="s">
        <v>10705</v>
      </c>
      <c r="C2063" s="95" t="s">
        <v>2</v>
      </c>
      <c r="D2063" s="96">
        <v>90.18</v>
      </c>
    </row>
    <row r="2064" spans="1:4" ht="15" customHeight="1" x14ac:dyDescent="0.2">
      <c r="A2064" s="94" t="s">
        <v>10706</v>
      </c>
      <c r="B2064" s="95" t="s">
        <v>10707</v>
      </c>
      <c r="C2064" s="95" t="s">
        <v>2</v>
      </c>
      <c r="D2064" s="96">
        <v>109.62</v>
      </c>
    </row>
    <row r="2065" spans="1:4" ht="15" customHeight="1" x14ac:dyDescent="0.2">
      <c r="A2065" s="87" t="s">
        <v>10708</v>
      </c>
      <c r="B2065" s="88" t="s">
        <v>10709</v>
      </c>
      <c r="C2065" s="89"/>
      <c r="D2065" s="89"/>
    </row>
    <row r="2066" spans="1:4" ht="15" customHeight="1" x14ac:dyDescent="0.2">
      <c r="A2066" s="94" t="s">
        <v>10710</v>
      </c>
      <c r="B2066" s="95" t="s">
        <v>10711</v>
      </c>
      <c r="C2066" s="95" t="s">
        <v>2</v>
      </c>
      <c r="D2066" s="96">
        <v>17.18</v>
      </c>
    </row>
    <row r="2067" spans="1:4" ht="15" customHeight="1" x14ac:dyDescent="0.2">
      <c r="A2067" s="94" t="s">
        <v>10712</v>
      </c>
      <c r="B2067" s="95" t="s">
        <v>10713</v>
      </c>
      <c r="C2067" s="95" t="s">
        <v>2</v>
      </c>
      <c r="D2067" s="96">
        <v>21.42</v>
      </c>
    </row>
    <row r="2068" spans="1:4" ht="15" customHeight="1" x14ac:dyDescent="0.2">
      <c r="A2068" s="93">
        <v>21</v>
      </c>
      <c r="B2068" s="85" t="s">
        <v>12792</v>
      </c>
      <c r="C2068" s="86"/>
      <c r="D2068" s="86"/>
    </row>
    <row r="2069" spans="1:4" ht="15" customHeight="1" x14ac:dyDescent="0.2">
      <c r="A2069" s="87" t="s">
        <v>10733</v>
      </c>
      <c r="B2069" s="88" t="s">
        <v>10734</v>
      </c>
      <c r="C2069" s="89"/>
      <c r="D2069" s="89"/>
    </row>
    <row r="2070" spans="1:4" ht="15" customHeight="1" x14ac:dyDescent="0.2">
      <c r="A2070" s="94" t="s">
        <v>10735</v>
      </c>
      <c r="B2070" s="95" t="s">
        <v>10736</v>
      </c>
      <c r="C2070" s="95" t="s">
        <v>2</v>
      </c>
      <c r="D2070" s="96">
        <v>25.27</v>
      </c>
    </row>
    <row r="2071" spans="1:4" ht="15" customHeight="1" x14ac:dyDescent="0.2">
      <c r="A2071" s="94" t="s">
        <v>10737</v>
      </c>
      <c r="B2071" s="95" t="s">
        <v>10738</v>
      </c>
      <c r="C2071" s="95" t="s">
        <v>2</v>
      </c>
      <c r="D2071" s="96">
        <v>25.27</v>
      </c>
    </row>
    <row r="2072" spans="1:4" ht="15" customHeight="1" x14ac:dyDescent="0.2">
      <c r="A2072" s="94" t="s">
        <v>10739</v>
      </c>
      <c r="B2072" s="95" t="s">
        <v>10740</v>
      </c>
      <c r="C2072" s="95" t="s">
        <v>2</v>
      </c>
      <c r="D2072" s="96">
        <v>33.520000000000003</v>
      </c>
    </row>
    <row r="2073" spans="1:4" ht="15" customHeight="1" x14ac:dyDescent="0.2">
      <c r="A2073" s="87" t="s">
        <v>10741</v>
      </c>
      <c r="B2073" s="88" t="s">
        <v>10742</v>
      </c>
      <c r="C2073" s="89"/>
      <c r="D2073" s="89"/>
    </row>
    <row r="2074" spans="1:4" ht="15" customHeight="1" x14ac:dyDescent="0.2">
      <c r="A2074" s="94" t="s">
        <v>10743</v>
      </c>
      <c r="B2074" s="95" t="s">
        <v>10744</v>
      </c>
      <c r="C2074" s="95" t="s">
        <v>12798</v>
      </c>
      <c r="D2074" s="96">
        <v>20.39</v>
      </c>
    </row>
    <row r="2075" spans="1:4" ht="15" customHeight="1" x14ac:dyDescent="0.2">
      <c r="A2075" s="94" t="s">
        <v>10745</v>
      </c>
      <c r="B2075" s="95" t="s">
        <v>10746</v>
      </c>
      <c r="C2075" s="95" t="s">
        <v>12798</v>
      </c>
      <c r="D2075" s="96">
        <v>40.770000000000003</v>
      </c>
    </row>
    <row r="2076" spans="1:4" ht="15" customHeight="1" x14ac:dyDescent="0.2">
      <c r="A2076" s="94" t="s">
        <v>10747</v>
      </c>
      <c r="B2076" s="95" t="s">
        <v>10748</v>
      </c>
      <c r="C2076" s="95" t="s">
        <v>12798</v>
      </c>
      <c r="D2076" s="96">
        <v>8.81</v>
      </c>
    </row>
    <row r="2077" spans="1:4" ht="15" customHeight="1" x14ac:dyDescent="0.2">
      <c r="A2077" s="94" t="s">
        <v>10749</v>
      </c>
      <c r="B2077" s="95" t="s">
        <v>10750</v>
      </c>
      <c r="C2077" s="95" t="s">
        <v>2</v>
      </c>
      <c r="D2077" s="96">
        <v>25.37</v>
      </c>
    </row>
    <row r="2078" spans="1:4" ht="15" customHeight="1" x14ac:dyDescent="0.2">
      <c r="A2078" s="87" t="s">
        <v>10751</v>
      </c>
      <c r="B2078" s="88" t="s">
        <v>10752</v>
      </c>
      <c r="C2078" s="89"/>
      <c r="D2078" s="89"/>
    </row>
    <row r="2079" spans="1:4" ht="15" customHeight="1" x14ac:dyDescent="0.2">
      <c r="A2079" s="94" t="s">
        <v>10753</v>
      </c>
      <c r="B2079" s="95" t="s">
        <v>10754</v>
      </c>
      <c r="C2079" s="95" t="s">
        <v>38</v>
      </c>
      <c r="D2079" s="96">
        <v>181.25</v>
      </c>
    </row>
    <row r="2080" spans="1:4" ht="15" customHeight="1" x14ac:dyDescent="0.2">
      <c r="A2080" s="94" t="s">
        <v>10755</v>
      </c>
      <c r="B2080" s="95" t="s">
        <v>10756</v>
      </c>
      <c r="C2080" s="95" t="s">
        <v>38</v>
      </c>
      <c r="D2080" s="96">
        <v>460</v>
      </c>
    </row>
    <row r="2081" spans="1:4" ht="15" customHeight="1" x14ac:dyDescent="0.2">
      <c r="A2081" s="94" t="s">
        <v>10757</v>
      </c>
      <c r="B2081" s="95" t="s">
        <v>10758</v>
      </c>
      <c r="C2081" s="95" t="s">
        <v>4</v>
      </c>
      <c r="D2081" s="96">
        <v>2.57</v>
      </c>
    </row>
    <row r="2082" spans="1:4" ht="15" customHeight="1" x14ac:dyDescent="0.2">
      <c r="A2082" s="94" t="s">
        <v>10759</v>
      </c>
      <c r="B2082" s="95" t="s">
        <v>10760</v>
      </c>
      <c r="C2082" s="95" t="s">
        <v>4</v>
      </c>
      <c r="D2082" s="96">
        <v>3.76</v>
      </c>
    </row>
    <row r="2083" spans="1:4" ht="15" customHeight="1" x14ac:dyDescent="0.2">
      <c r="A2083" s="94" t="s">
        <v>10761</v>
      </c>
      <c r="B2083" s="95" t="s">
        <v>10762</v>
      </c>
      <c r="C2083" s="95" t="s">
        <v>4</v>
      </c>
      <c r="D2083" s="96">
        <v>0.18</v>
      </c>
    </row>
    <row r="2084" spans="1:4" ht="15" customHeight="1" x14ac:dyDescent="0.2">
      <c r="A2084" s="87" t="s">
        <v>10763</v>
      </c>
      <c r="B2084" s="88" t="s">
        <v>10764</v>
      </c>
      <c r="C2084" s="89"/>
      <c r="D2084" s="89"/>
    </row>
    <row r="2085" spans="1:4" ht="15" customHeight="1" x14ac:dyDescent="0.2">
      <c r="A2085" s="94" t="s">
        <v>10765</v>
      </c>
      <c r="B2085" s="95" t="s">
        <v>10766</v>
      </c>
      <c r="C2085" s="95" t="s">
        <v>12798</v>
      </c>
      <c r="D2085" s="96">
        <v>140</v>
      </c>
    </row>
    <row r="2086" spans="1:4" ht="15" customHeight="1" x14ac:dyDescent="0.2">
      <c r="A2086" s="94" t="s">
        <v>10767</v>
      </c>
      <c r="B2086" s="95" t="s">
        <v>10768</v>
      </c>
      <c r="C2086" s="95" t="s">
        <v>12798</v>
      </c>
      <c r="D2086" s="96">
        <v>140</v>
      </c>
    </row>
    <row r="2087" spans="1:4" ht="15" customHeight="1" x14ac:dyDescent="0.2">
      <c r="A2087" s="94" t="s">
        <v>10769</v>
      </c>
      <c r="B2087" s="95" t="s">
        <v>10770</v>
      </c>
      <c r="C2087" s="95" t="s">
        <v>12798</v>
      </c>
      <c r="D2087" s="96">
        <v>140</v>
      </c>
    </row>
    <row r="2088" spans="1:4" ht="15" customHeight="1" x14ac:dyDescent="0.2">
      <c r="A2088" s="94" t="s">
        <v>10771</v>
      </c>
      <c r="B2088" s="95" t="s">
        <v>10772</v>
      </c>
      <c r="C2088" s="95" t="s">
        <v>12798</v>
      </c>
      <c r="D2088" s="96">
        <v>140</v>
      </c>
    </row>
    <row r="2089" spans="1:4" ht="15" customHeight="1" x14ac:dyDescent="0.2">
      <c r="A2089" s="94" t="s">
        <v>10773</v>
      </c>
      <c r="B2089" s="95" t="s">
        <v>10774</v>
      </c>
      <c r="C2089" s="95" t="s">
        <v>12798</v>
      </c>
      <c r="D2089" s="96">
        <v>140</v>
      </c>
    </row>
    <row r="2090" spans="1:4" ht="15" customHeight="1" x14ac:dyDescent="0.2">
      <c r="A2090" s="94" t="s">
        <v>10775</v>
      </c>
      <c r="B2090" s="95" t="s">
        <v>10776</v>
      </c>
      <c r="C2090" s="95" t="s">
        <v>12798</v>
      </c>
      <c r="D2090" s="96">
        <v>2.5</v>
      </c>
    </row>
    <row r="2091" spans="1:4" ht="15" customHeight="1" x14ac:dyDescent="0.2">
      <c r="A2091" s="94" t="s">
        <v>10777</v>
      </c>
      <c r="B2091" s="95" t="s">
        <v>10778</v>
      </c>
      <c r="C2091" s="95" t="s">
        <v>12798</v>
      </c>
      <c r="D2091" s="96">
        <v>2.66</v>
      </c>
    </row>
    <row r="2092" spans="1:4" ht="15" customHeight="1" x14ac:dyDescent="0.2">
      <c r="A2092" s="94" t="s">
        <v>10779</v>
      </c>
      <c r="B2092" s="95" t="s">
        <v>10780</v>
      </c>
      <c r="C2092" s="95" t="s">
        <v>12798</v>
      </c>
      <c r="D2092" s="96">
        <v>1.63</v>
      </c>
    </row>
    <row r="2093" spans="1:4" ht="15" customHeight="1" x14ac:dyDescent="0.2">
      <c r="A2093" s="94" t="s">
        <v>10781</v>
      </c>
      <c r="B2093" s="95" t="s">
        <v>10782</v>
      </c>
      <c r="C2093" s="95" t="s">
        <v>12798</v>
      </c>
      <c r="D2093" s="96">
        <v>3.33</v>
      </c>
    </row>
    <row r="2094" spans="1:4" ht="15" customHeight="1" x14ac:dyDescent="0.2">
      <c r="A2094" s="94" t="s">
        <v>10783</v>
      </c>
      <c r="B2094" s="95" t="s">
        <v>10784</v>
      </c>
      <c r="C2094" s="95" t="s">
        <v>12798</v>
      </c>
      <c r="D2094" s="96">
        <v>2.39</v>
      </c>
    </row>
    <row r="2095" spans="1:4" ht="15" customHeight="1" x14ac:dyDescent="0.2">
      <c r="A2095" s="94" t="s">
        <v>10785</v>
      </c>
      <c r="B2095" s="95" t="s">
        <v>10786</v>
      </c>
      <c r="C2095" s="95" t="s">
        <v>12798</v>
      </c>
      <c r="D2095" s="96">
        <v>125</v>
      </c>
    </row>
    <row r="2096" spans="1:4" ht="15" customHeight="1" x14ac:dyDescent="0.2">
      <c r="A2096" s="87" t="s">
        <v>10787</v>
      </c>
      <c r="B2096" s="88" t="s">
        <v>10788</v>
      </c>
      <c r="C2096" s="89"/>
      <c r="D2096" s="89"/>
    </row>
    <row r="2097" spans="1:4" ht="15" customHeight="1" x14ac:dyDescent="0.2">
      <c r="A2097" s="94" t="s">
        <v>10789</v>
      </c>
      <c r="B2097" s="95" t="s">
        <v>10790</v>
      </c>
      <c r="C2097" s="95" t="s">
        <v>12798</v>
      </c>
      <c r="D2097" s="96">
        <v>80.08</v>
      </c>
    </row>
    <row r="2098" spans="1:4" ht="15" customHeight="1" x14ac:dyDescent="0.2">
      <c r="A2098" s="87" t="s">
        <v>13757</v>
      </c>
      <c r="B2098" s="88" t="s">
        <v>13758</v>
      </c>
      <c r="C2098" s="89"/>
      <c r="D2098" s="89"/>
    </row>
    <row r="2099" spans="1:4" ht="15" customHeight="1" x14ac:dyDescent="0.2">
      <c r="A2099" s="94" t="s">
        <v>13759</v>
      </c>
      <c r="B2099" s="95" t="s">
        <v>8228</v>
      </c>
      <c r="C2099" s="95" t="s">
        <v>12798</v>
      </c>
      <c r="D2099" s="96">
        <v>139.46</v>
      </c>
    </row>
    <row r="2100" spans="1:4" ht="15" customHeight="1" x14ac:dyDescent="0.2">
      <c r="A2100" s="94" t="s">
        <v>13760</v>
      </c>
      <c r="B2100" s="95" t="s">
        <v>13761</v>
      </c>
      <c r="C2100" s="95" t="s">
        <v>12798</v>
      </c>
      <c r="D2100" s="96">
        <v>230.24</v>
      </c>
    </row>
    <row r="2101" spans="1:4" ht="15" customHeight="1" x14ac:dyDescent="0.2">
      <c r="A2101" s="94" t="s">
        <v>13762</v>
      </c>
      <c r="B2101" s="95" t="s">
        <v>8229</v>
      </c>
      <c r="C2101" s="95" t="s">
        <v>12798</v>
      </c>
      <c r="D2101" s="96">
        <v>363.12</v>
      </c>
    </row>
    <row r="2102" spans="1:4" ht="15" customHeight="1" x14ac:dyDescent="0.2">
      <c r="A2102" s="93">
        <v>40</v>
      </c>
      <c r="B2102" s="85" t="s">
        <v>10791</v>
      </c>
      <c r="C2102" s="86"/>
      <c r="D2102" s="86"/>
    </row>
    <row r="2103" spans="1:4" ht="15" customHeight="1" x14ac:dyDescent="0.2">
      <c r="A2103" s="87" t="s">
        <v>10792</v>
      </c>
      <c r="B2103" s="88" t="s">
        <v>10793</v>
      </c>
      <c r="C2103" s="89"/>
      <c r="D2103" s="89"/>
    </row>
    <row r="2104" spans="1:4" ht="15" customHeight="1" x14ac:dyDescent="0.2">
      <c r="A2104" s="94" t="s">
        <v>10794</v>
      </c>
      <c r="B2104" s="95" t="s">
        <v>10795</v>
      </c>
      <c r="C2104" s="95" t="s">
        <v>38</v>
      </c>
      <c r="D2104" s="96">
        <v>544.48</v>
      </c>
    </row>
    <row r="2105" spans="1:4" ht="15" customHeight="1" x14ac:dyDescent="0.2">
      <c r="A2105" s="94" t="s">
        <v>10796</v>
      </c>
      <c r="B2105" s="95" t="s">
        <v>10797</v>
      </c>
      <c r="C2105" s="95" t="s">
        <v>38</v>
      </c>
      <c r="D2105" s="96">
        <v>562.16999999999996</v>
      </c>
    </row>
    <row r="2106" spans="1:4" ht="15" customHeight="1" x14ac:dyDescent="0.2">
      <c r="A2106" s="87" t="s">
        <v>10798</v>
      </c>
      <c r="B2106" s="88" t="s">
        <v>10799</v>
      </c>
      <c r="C2106" s="89"/>
      <c r="D2106" s="89"/>
    </row>
    <row r="2107" spans="1:4" ht="15" customHeight="1" x14ac:dyDescent="0.2">
      <c r="A2107" s="94" t="s">
        <v>10800</v>
      </c>
      <c r="B2107" s="95" t="s">
        <v>10801</v>
      </c>
      <c r="C2107" s="95" t="s">
        <v>38</v>
      </c>
      <c r="D2107" s="96">
        <v>473.23</v>
      </c>
    </row>
    <row r="2108" spans="1:4" ht="15" customHeight="1" x14ac:dyDescent="0.2">
      <c r="A2108" s="94" t="s">
        <v>10802</v>
      </c>
      <c r="B2108" s="95" t="s">
        <v>10803</v>
      </c>
      <c r="C2108" s="95" t="s">
        <v>38</v>
      </c>
      <c r="D2108" s="96">
        <v>484.42</v>
      </c>
    </row>
    <row r="2109" spans="1:4" ht="15" customHeight="1" x14ac:dyDescent="0.2">
      <c r="A2109" s="94" t="s">
        <v>10804</v>
      </c>
      <c r="B2109" s="95" t="s">
        <v>10805</v>
      </c>
      <c r="C2109" s="95" t="s">
        <v>38</v>
      </c>
      <c r="D2109" s="96">
        <v>587.49</v>
      </c>
    </row>
    <row r="2110" spans="1:4" ht="15" customHeight="1" x14ac:dyDescent="0.2">
      <c r="A2110" s="94" t="s">
        <v>10806</v>
      </c>
      <c r="B2110" s="95" t="s">
        <v>10807</v>
      </c>
      <c r="C2110" s="95" t="s">
        <v>38</v>
      </c>
      <c r="D2110" s="96">
        <v>587.49</v>
      </c>
    </row>
    <row r="2111" spans="1:4" ht="15" customHeight="1" x14ac:dyDescent="0.2">
      <c r="A2111" s="94" t="s">
        <v>10808</v>
      </c>
      <c r="B2111" s="95" t="s">
        <v>10809</v>
      </c>
      <c r="C2111" s="95" t="s">
        <v>38</v>
      </c>
      <c r="D2111" s="96">
        <v>626.52</v>
      </c>
    </row>
    <row r="2112" spans="1:4" ht="15" customHeight="1" x14ac:dyDescent="0.2">
      <c r="A2112" s="94" t="s">
        <v>10810</v>
      </c>
      <c r="B2112" s="95" t="s">
        <v>10811</v>
      </c>
      <c r="C2112" s="95" t="s">
        <v>38</v>
      </c>
      <c r="D2112" s="96">
        <v>646.75</v>
      </c>
    </row>
    <row r="2113" spans="1:4" ht="15" customHeight="1" x14ac:dyDescent="0.2">
      <c r="A2113" s="94" t="s">
        <v>10812</v>
      </c>
      <c r="B2113" s="95" t="s">
        <v>10813</v>
      </c>
      <c r="C2113" s="95" t="s">
        <v>38</v>
      </c>
      <c r="D2113" s="96">
        <v>700.56</v>
      </c>
    </row>
    <row r="2114" spans="1:4" ht="15" customHeight="1" x14ac:dyDescent="0.2">
      <c r="A2114" s="87" t="s">
        <v>10814</v>
      </c>
      <c r="B2114" s="88" t="s">
        <v>10815</v>
      </c>
      <c r="C2114" s="89"/>
      <c r="D2114" s="89"/>
    </row>
    <row r="2115" spans="1:4" ht="15" customHeight="1" x14ac:dyDescent="0.2">
      <c r="A2115" s="94" t="s">
        <v>10816</v>
      </c>
      <c r="B2115" s="95" t="s">
        <v>10817</v>
      </c>
      <c r="C2115" s="95" t="s">
        <v>38</v>
      </c>
      <c r="D2115" s="96">
        <v>607.55999999999995</v>
      </c>
    </row>
    <row r="2116" spans="1:4" ht="15" customHeight="1" x14ac:dyDescent="0.2">
      <c r="A2116" s="94" t="s">
        <v>10818</v>
      </c>
      <c r="B2116" s="95" t="s">
        <v>10819</v>
      </c>
      <c r="C2116" s="95" t="s">
        <v>38</v>
      </c>
      <c r="D2116" s="96">
        <v>620.20000000000005</v>
      </c>
    </row>
    <row r="2117" spans="1:4" ht="15" customHeight="1" x14ac:dyDescent="0.2">
      <c r="A2117" s="94" t="s">
        <v>10820</v>
      </c>
      <c r="B2117" s="95" t="s">
        <v>10821</v>
      </c>
      <c r="C2117" s="95" t="s">
        <v>38</v>
      </c>
      <c r="D2117" s="96">
        <v>748.42</v>
      </c>
    </row>
    <row r="2118" spans="1:4" ht="15" customHeight="1" x14ac:dyDescent="0.2">
      <c r="A2118" s="94" t="s">
        <v>10822</v>
      </c>
      <c r="B2118" s="95" t="s">
        <v>10823</v>
      </c>
      <c r="C2118" s="95" t="s">
        <v>38</v>
      </c>
      <c r="D2118" s="96">
        <v>748.42</v>
      </c>
    </row>
    <row r="2119" spans="1:4" ht="15" customHeight="1" x14ac:dyDescent="0.2">
      <c r="A2119" s="94" t="s">
        <v>10824</v>
      </c>
      <c r="B2119" s="95" t="s">
        <v>10825</v>
      </c>
      <c r="C2119" s="95" t="s">
        <v>38</v>
      </c>
      <c r="D2119" s="96">
        <v>793.31</v>
      </c>
    </row>
    <row r="2120" spans="1:4" ht="15" customHeight="1" x14ac:dyDescent="0.2">
      <c r="A2120" s="94" t="s">
        <v>10826</v>
      </c>
      <c r="B2120" s="95" t="s">
        <v>10827</v>
      </c>
      <c r="C2120" s="95" t="s">
        <v>38</v>
      </c>
      <c r="D2120" s="96">
        <v>816.57</v>
      </c>
    </row>
    <row r="2121" spans="1:4" ht="15" customHeight="1" x14ac:dyDescent="0.2">
      <c r="A2121" s="94" t="s">
        <v>10828</v>
      </c>
      <c r="B2121" s="95" t="s">
        <v>10829</v>
      </c>
      <c r="C2121" s="95" t="s">
        <v>38</v>
      </c>
      <c r="D2121" s="96">
        <v>878.45</v>
      </c>
    </row>
    <row r="2122" spans="1:4" ht="15" customHeight="1" x14ac:dyDescent="0.2">
      <c r="A2122" s="87" t="s">
        <v>10830</v>
      </c>
      <c r="B2122" s="88" t="s">
        <v>10831</v>
      </c>
      <c r="C2122" s="89"/>
      <c r="D2122" s="89"/>
    </row>
    <row r="2123" spans="1:4" ht="15" customHeight="1" x14ac:dyDescent="0.2">
      <c r="A2123" s="94" t="s">
        <v>10832</v>
      </c>
      <c r="B2123" s="95" t="s">
        <v>10833</v>
      </c>
      <c r="C2123" s="95" t="s">
        <v>38</v>
      </c>
      <c r="D2123" s="96">
        <v>749.6</v>
      </c>
    </row>
    <row r="2124" spans="1:4" ht="15" customHeight="1" x14ac:dyDescent="0.2">
      <c r="A2124" s="94" t="s">
        <v>10834</v>
      </c>
      <c r="B2124" s="95" t="s">
        <v>10835</v>
      </c>
      <c r="C2124" s="95" t="s">
        <v>38</v>
      </c>
      <c r="D2124" s="96">
        <v>792.53</v>
      </c>
    </row>
    <row r="2125" spans="1:4" ht="15" customHeight="1" x14ac:dyDescent="0.2">
      <c r="A2125" s="94" t="s">
        <v>10836</v>
      </c>
      <c r="B2125" s="95" t="s">
        <v>10837</v>
      </c>
      <c r="C2125" s="95" t="s">
        <v>38</v>
      </c>
      <c r="D2125" s="96">
        <v>814.79</v>
      </c>
    </row>
    <row r="2126" spans="1:4" ht="15" customHeight="1" x14ac:dyDescent="0.2">
      <c r="A2126" s="94" t="s">
        <v>10838</v>
      </c>
      <c r="B2126" s="95" t="s">
        <v>10839</v>
      </c>
      <c r="C2126" s="95" t="s">
        <v>38</v>
      </c>
      <c r="D2126" s="96">
        <v>873.98</v>
      </c>
    </row>
    <row r="2127" spans="1:4" ht="15" customHeight="1" x14ac:dyDescent="0.2">
      <c r="A2127" s="87" t="s">
        <v>10840</v>
      </c>
      <c r="B2127" s="88" t="s">
        <v>10841</v>
      </c>
      <c r="C2127" s="89"/>
      <c r="D2127" s="89"/>
    </row>
    <row r="2128" spans="1:4" ht="15" customHeight="1" x14ac:dyDescent="0.2">
      <c r="A2128" s="94" t="s">
        <v>10842</v>
      </c>
      <c r="B2128" s="95" t="s">
        <v>10843</v>
      </c>
      <c r="C2128" s="95" t="s">
        <v>38</v>
      </c>
      <c r="D2128" s="96">
        <v>337.68</v>
      </c>
    </row>
    <row r="2129" spans="1:4" ht="15" customHeight="1" x14ac:dyDescent="0.2">
      <c r="A2129" s="87" t="s">
        <v>10844</v>
      </c>
      <c r="B2129" s="88" t="s">
        <v>10845</v>
      </c>
      <c r="C2129" s="89"/>
      <c r="D2129" s="89"/>
    </row>
    <row r="2130" spans="1:4" ht="15" customHeight="1" x14ac:dyDescent="0.2">
      <c r="A2130" s="94" t="s">
        <v>10846</v>
      </c>
      <c r="B2130" s="95" t="s">
        <v>10847</v>
      </c>
      <c r="C2130" s="95" t="s">
        <v>38</v>
      </c>
      <c r="D2130" s="96">
        <v>72.81</v>
      </c>
    </row>
    <row r="2131" spans="1:4" ht="15" customHeight="1" x14ac:dyDescent="0.2">
      <c r="A2131" s="94" t="s">
        <v>10848</v>
      </c>
      <c r="B2131" s="95" t="s">
        <v>10849</v>
      </c>
      <c r="C2131" s="95" t="s">
        <v>38</v>
      </c>
      <c r="D2131" s="96">
        <v>29.69</v>
      </c>
    </row>
    <row r="2132" spans="1:4" ht="15" customHeight="1" x14ac:dyDescent="0.2">
      <c r="A2132" s="94" t="s">
        <v>10850</v>
      </c>
      <c r="B2132" s="95" t="s">
        <v>10851</v>
      </c>
      <c r="C2132" s="95" t="s">
        <v>38</v>
      </c>
      <c r="D2132" s="96">
        <v>103.36</v>
      </c>
    </row>
    <row r="2133" spans="1:4" ht="15" customHeight="1" x14ac:dyDescent="0.2">
      <c r="A2133" s="94" t="s">
        <v>10852</v>
      </c>
      <c r="B2133" s="95" t="s">
        <v>10853</v>
      </c>
      <c r="C2133" s="95" t="s">
        <v>38</v>
      </c>
      <c r="D2133" s="96">
        <v>60</v>
      </c>
    </row>
    <row r="2134" spans="1:4" ht="15" customHeight="1" x14ac:dyDescent="0.2">
      <c r="A2134" s="87" t="s">
        <v>10854</v>
      </c>
      <c r="B2134" s="88" t="s">
        <v>10855</v>
      </c>
      <c r="C2134" s="89"/>
      <c r="D2134" s="89"/>
    </row>
    <row r="2135" spans="1:4" ht="15" customHeight="1" x14ac:dyDescent="0.2">
      <c r="A2135" s="94" t="s">
        <v>10856</v>
      </c>
      <c r="B2135" s="95" t="s">
        <v>10857</v>
      </c>
      <c r="C2135" s="95" t="s">
        <v>2</v>
      </c>
      <c r="D2135" s="96">
        <v>87.22</v>
      </c>
    </row>
    <row r="2136" spans="1:4" ht="15" customHeight="1" x14ac:dyDescent="0.2">
      <c r="A2136" s="94" t="s">
        <v>10858</v>
      </c>
      <c r="B2136" s="95" t="s">
        <v>10859</v>
      </c>
      <c r="C2136" s="95" t="s">
        <v>2</v>
      </c>
      <c r="D2136" s="96">
        <v>80.3</v>
      </c>
    </row>
    <row r="2137" spans="1:4" ht="15" customHeight="1" x14ac:dyDescent="0.2">
      <c r="A2137" s="94" t="s">
        <v>10860</v>
      </c>
      <c r="B2137" s="95" t="s">
        <v>10861</v>
      </c>
      <c r="C2137" s="95" t="s">
        <v>2</v>
      </c>
      <c r="D2137" s="96">
        <v>32.020000000000003</v>
      </c>
    </row>
    <row r="2138" spans="1:4" ht="15" customHeight="1" x14ac:dyDescent="0.2">
      <c r="A2138" s="94" t="s">
        <v>10862</v>
      </c>
      <c r="B2138" s="95" t="s">
        <v>10863</v>
      </c>
      <c r="C2138" s="95" t="s">
        <v>2</v>
      </c>
      <c r="D2138" s="96">
        <v>82.79</v>
      </c>
    </row>
    <row r="2139" spans="1:4" ht="15" customHeight="1" x14ac:dyDescent="0.2">
      <c r="A2139" s="94" t="s">
        <v>10864</v>
      </c>
      <c r="B2139" s="95" t="s">
        <v>10865</v>
      </c>
      <c r="C2139" s="95" t="s">
        <v>2</v>
      </c>
      <c r="D2139" s="96">
        <v>76.260000000000005</v>
      </c>
    </row>
    <row r="2140" spans="1:4" ht="15" customHeight="1" x14ac:dyDescent="0.2">
      <c r="A2140" s="94" t="s">
        <v>10866</v>
      </c>
      <c r="B2140" s="95" t="s">
        <v>10867</v>
      </c>
      <c r="C2140" s="95" t="s">
        <v>2</v>
      </c>
      <c r="D2140" s="96">
        <v>82.31</v>
      </c>
    </row>
    <row r="2141" spans="1:4" ht="15" customHeight="1" x14ac:dyDescent="0.2">
      <c r="A2141" s="94" t="s">
        <v>10868</v>
      </c>
      <c r="B2141" s="95" t="s">
        <v>10869</v>
      </c>
      <c r="C2141" s="95" t="s">
        <v>2</v>
      </c>
      <c r="D2141" s="96">
        <v>79.459999999999994</v>
      </c>
    </row>
    <row r="2142" spans="1:4" ht="15" customHeight="1" x14ac:dyDescent="0.2">
      <c r="A2142" s="94" t="s">
        <v>10870</v>
      </c>
      <c r="B2142" s="95" t="s">
        <v>10871</v>
      </c>
      <c r="C2142" s="95" t="s">
        <v>2</v>
      </c>
      <c r="D2142" s="96">
        <v>16.3</v>
      </c>
    </row>
    <row r="2143" spans="1:4" ht="15" customHeight="1" x14ac:dyDescent="0.2">
      <c r="A2143" s="94" t="s">
        <v>10872</v>
      </c>
      <c r="B2143" s="95" t="s">
        <v>10873</v>
      </c>
      <c r="C2143" s="95" t="s">
        <v>2</v>
      </c>
      <c r="D2143" s="96">
        <v>38.729999999999997</v>
      </c>
    </row>
    <row r="2144" spans="1:4" ht="15" customHeight="1" x14ac:dyDescent="0.2">
      <c r="A2144" s="94" t="s">
        <v>10874</v>
      </c>
      <c r="B2144" s="95" t="s">
        <v>10875</v>
      </c>
      <c r="C2144" s="95" t="s">
        <v>2</v>
      </c>
      <c r="D2144" s="96">
        <v>111.69</v>
      </c>
    </row>
    <row r="2145" spans="1:4" ht="15" customHeight="1" x14ac:dyDescent="0.2">
      <c r="A2145" s="94" t="s">
        <v>10876</v>
      </c>
      <c r="B2145" s="95" t="s">
        <v>10877</v>
      </c>
      <c r="C2145" s="95" t="s">
        <v>2</v>
      </c>
      <c r="D2145" s="96">
        <v>179.63</v>
      </c>
    </row>
    <row r="2146" spans="1:4" ht="15" customHeight="1" x14ac:dyDescent="0.2">
      <c r="A2146" s="87" t="s">
        <v>10878</v>
      </c>
      <c r="B2146" s="88" t="s">
        <v>10879</v>
      </c>
      <c r="C2146" s="89"/>
      <c r="D2146" s="89"/>
    </row>
    <row r="2147" spans="1:4" ht="15" customHeight="1" x14ac:dyDescent="0.2">
      <c r="A2147" s="94" t="s">
        <v>10880</v>
      </c>
      <c r="B2147" s="95" t="s">
        <v>10881</v>
      </c>
      <c r="C2147" s="95" t="s">
        <v>4</v>
      </c>
      <c r="D2147" s="96">
        <v>11.74</v>
      </c>
    </row>
    <row r="2148" spans="1:4" ht="15" customHeight="1" x14ac:dyDescent="0.2">
      <c r="A2148" s="94" t="s">
        <v>10882</v>
      </c>
      <c r="B2148" s="95" t="s">
        <v>10883</v>
      </c>
      <c r="C2148" s="95" t="s">
        <v>4</v>
      </c>
      <c r="D2148" s="96">
        <v>11.5</v>
      </c>
    </row>
    <row r="2149" spans="1:4" ht="15" customHeight="1" x14ac:dyDescent="0.2">
      <c r="A2149" s="94" t="s">
        <v>10884</v>
      </c>
      <c r="B2149" s="95" t="s">
        <v>10885</v>
      </c>
      <c r="C2149" s="95" t="s">
        <v>4</v>
      </c>
      <c r="D2149" s="96">
        <v>11.62</v>
      </c>
    </row>
    <row r="2150" spans="1:4" ht="15" customHeight="1" x14ac:dyDescent="0.2">
      <c r="A2150" s="94" t="s">
        <v>10886</v>
      </c>
      <c r="B2150" s="95" t="s">
        <v>10887</v>
      </c>
      <c r="C2150" s="95" t="s">
        <v>4</v>
      </c>
      <c r="D2150" s="96">
        <v>12.47</v>
      </c>
    </row>
    <row r="2151" spans="1:4" ht="15" customHeight="1" x14ac:dyDescent="0.2">
      <c r="A2151" s="94" t="s">
        <v>10888</v>
      </c>
      <c r="B2151" s="95" t="s">
        <v>10889</v>
      </c>
      <c r="C2151" s="95" t="s">
        <v>4</v>
      </c>
      <c r="D2151" s="96">
        <v>11.7</v>
      </c>
    </row>
    <row r="2152" spans="1:4" ht="15" customHeight="1" x14ac:dyDescent="0.2">
      <c r="A2152" s="87" t="s">
        <v>10890</v>
      </c>
      <c r="B2152" s="88" t="s">
        <v>10891</v>
      </c>
      <c r="C2152" s="89"/>
      <c r="D2152" s="89"/>
    </row>
    <row r="2153" spans="1:4" ht="15" customHeight="1" x14ac:dyDescent="0.2">
      <c r="A2153" s="94" t="s">
        <v>10892</v>
      </c>
      <c r="B2153" s="95" t="s">
        <v>10893</v>
      </c>
      <c r="C2153" s="95" t="s">
        <v>38</v>
      </c>
      <c r="D2153" s="96">
        <v>1004.44</v>
      </c>
    </row>
    <row r="2154" spans="1:4" ht="15" customHeight="1" x14ac:dyDescent="0.2">
      <c r="A2154" s="94" t="s">
        <v>10894</v>
      </c>
      <c r="B2154" s="95" t="s">
        <v>10895</v>
      </c>
      <c r="C2154" s="95" t="s">
        <v>38</v>
      </c>
      <c r="D2154" s="96">
        <v>797.24</v>
      </c>
    </row>
    <row r="2155" spans="1:4" ht="15" customHeight="1" x14ac:dyDescent="0.2">
      <c r="A2155" s="94" t="s">
        <v>10896</v>
      </c>
      <c r="B2155" s="95" t="s">
        <v>10897</v>
      </c>
      <c r="C2155" s="95" t="s">
        <v>38</v>
      </c>
      <c r="D2155" s="96">
        <v>652.94000000000005</v>
      </c>
    </row>
    <row r="2156" spans="1:4" ht="15" customHeight="1" x14ac:dyDescent="0.2">
      <c r="A2156" s="94" t="s">
        <v>10898</v>
      </c>
      <c r="B2156" s="95" t="s">
        <v>10899</v>
      </c>
      <c r="C2156" s="95" t="s">
        <v>38</v>
      </c>
      <c r="D2156" s="96">
        <v>599.48</v>
      </c>
    </row>
    <row r="2157" spans="1:4" ht="15" customHeight="1" x14ac:dyDescent="0.2">
      <c r="A2157" s="94" t="s">
        <v>10900</v>
      </c>
      <c r="B2157" s="95" t="s">
        <v>10901</v>
      </c>
      <c r="C2157" s="95" t="s">
        <v>38</v>
      </c>
      <c r="D2157" s="96">
        <v>557.95000000000005</v>
      </c>
    </row>
    <row r="2158" spans="1:4" ht="15" customHeight="1" x14ac:dyDescent="0.2">
      <c r="A2158" s="94" t="s">
        <v>10902</v>
      </c>
      <c r="B2158" s="95" t="s">
        <v>10903</v>
      </c>
      <c r="C2158" s="95" t="s">
        <v>38</v>
      </c>
      <c r="D2158" s="96">
        <v>528.35</v>
      </c>
    </row>
    <row r="2159" spans="1:4" ht="15" customHeight="1" x14ac:dyDescent="0.2">
      <c r="A2159" s="94" t="s">
        <v>10904</v>
      </c>
      <c r="B2159" s="95" t="s">
        <v>10905</v>
      </c>
      <c r="C2159" s="95" t="s">
        <v>38</v>
      </c>
      <c r="D2159" s="96">
        <v>493.01</v>
      </c>
    </row>
    <row r="2160" spans="1:4" ht="15" customHeight="1" x14ac:dyDescent="0.2">
      <c r="A2160" s="94" t="s">
        <v>10906</v>
      </c>
      <c r="B2160" s="95" t="s">
        <v>10907</v>
      </c>
      <c r="C2160" s="95" t="s">
        <v>38</v>
      </c>
      <c r="D2160" s="96">
        <v>464.15</v>
      </c>
    </row>
    <row r="2161" spans="1:4" ht="15" customHeight="1" x14ac:dyDescent="0.2">
      <c r="A2161" s="94" t="s">
        <v>14799</v>
      </c>
      <c r="B2161" s="95" t="s">
        <v>29937</v>
      </c>
      <c r="C2161" s="95" t="s">
        <v>38</v>
      </c>
      <c r="D2161" s="96">
        <v>774.31</v>
      </c>
    </row>
    <row r="2162" spans="1:4" ht="15" customHeight="1" x14ac:dyDescent="0.2">
      <c r="A2162" s="87" t="s">
        <v>10908</v>
      </c>
      <c r="B2162" s="88" t="s">
        <v>10909</v>
      </c>
      <c r="C2162" s="89"/>
      <c r="D2162" s="89"/>
    </row>
    <row r="2163" spans="1:4" ht="15" customHeight="1" x14ac:dyDescent="0.2">
      <c r="A2163" s="94" t="s">
        <v>10910</v>
      </c>
      <c r="B2163" s="95" t="s">
        <v>10911</v>
      </c>
      <c r="C2163" s="95" t="s">
        <v>38</v>
      </c>
      <c r="D2163" s="96">
        <v>647.69000000000005</v>
      </c>
    </row>
    <row r="2164" spans="1:4" ht="15" customHeight="1" x14ac:dyDescent="0.2">
      <c r="A2164" s="87" t="s">
        <v>10912</v>
      </c>
      <c r="B2164" s="88" t="s">
        <v>10913</v>
      </c>
      <c r="C2164" s="89"/>
      <c r="D2164" s="89"/>
    </row>
    <row r="2165" spans="1:4" ht="15" customHeight="1" x14ac:dyDescent="0.2">
      <c r="A2165" s="94" t="s">
        <v>10914</v>
      </c>
      <c r="B2165" s="95" t="s">
        <v>10915</v>
      </c>
      <c r="C2165" s="95" t="s">
        <v>2</v>
      </c>
      <c r="D2165" s="96">
        <v>77.290000000000006</v>
      </c>
    </row>
    <row r="2166" spans="1:4" ht="15" customHeight="1" x14ac:dyDescent="0.2">
      <c r="A2166" s="94" t="s">
        <v>10916</v>
      </c>
      <c r="B2166" s="95" t="s">
        <v>10917</v>
      </c>
      <c r="C2166" s="95" t="s">
        <v>2</v>
      </c>
      <c r="D2166" s="96">
        <v>142.19999999999999</v>
      </c>
    </row>
    <row r="2167" spans="1:4" ht="15" customHeight="1" x14ac:dyDescent="0.2">
      <c r="A2167" s="94" t="s">
        <v>10918</v>
      </c>
      <c r="B2167" s="95" t="s">
        <v>10919</v>
      </c>
      <c r="C2167" s="95" t="s">
        <v>2</v>
      </c>
      <c r="D2167" s="96">
        <v>256.23</v>
      </c>
    </row>
    <row r="2168" spans="1:4" ht="15" customHeight="1" x14ac:dyDescent="0.2">
      <c r="A2168" s="94" t="s">
        <v>10920</v>
      </c>
      <c r="B2168" s="95" t="s">
        <v>10921</v>
      </c>
      <c r="C2168" s="95" t="s">
        <v>2</v>
      </c>
      <c r="D2168" s="96">
        <v>81.37</v>
      </c>
    </row>
    <row r="2169" spans="1:4" ht="15" customHeight="1" x14ac:dyDescent="0.2">
      <c r="A2169" s="94" t="s">
        <v>10922</v>
      </c>
      <c r="B2169" s="95" t="s">
        <v>10923</v>
      </c>
      <c r="C2169" s="95" t="s">
        <v>2</v>
      </c>
      <c r="D2169" s="96">
        <v>150.38</v>
      </c>
    </row>
    <row r="2170" spans="1:4" ht="15" customHeight="1" x14ac:dyDescent="0.2">
      <c r="A2170" s="94" t="s">
        <v>10924</v>
      </c>
      <c r="B2170" s="95" t="s">
        <v>10925</v>
      </c>
      <c r="C2170" s="95" t="s">
        <v>2</v>
      </c>
      <c r="D2170" s="96">
        <v>266.45</v>
      </c>
    </row>
    <row r="2171" spans="1:4" ht="15" customHeight="1" x14ac:dyDescent="0.2">
      <c r="A2171" s="94" t="s">
        <v>10926</v>
      </c>
      <c r="B2171" s="95" t="s">
        <v>10927</v>
      </c>
      <c r="C2171" s="95" t="s">
        <v>2</v>
      </c>
      <c r="D2171" s="96">
        <v>54.13</v>
      </c>
    </row>
    <row r="2172" spans="1:4" ht="15" customHeight="1" x14ac:dyDescent="0.2">
      <c r="A2172" s="94" t="s">
        <v>10928</v>
      </c>
      <c r="B2172" s="95" t="s">
        <v>10929</v>
      </c>
      <c r="C2172" s="95" t="s">
        <v>2</v>
      </c>
      <c r="D2172" s="96">
        <v>71.47</v>
      </c>
    </row>
    <row r="2173" spans="1:4" ht="15" customHeight="1" x14ac:dyDescent="0.2">
      <c r="A2173" s="94" t="s">
        <v>10930</v>
      </c>
      <c r="B2173" s="95" t="s">
        <v>10931</v>
      </c>
      <c r="C2173" s="95" t="s">
        <v>2</v>
      </c>
      <c r="D2173" s="96">
        <v>87.64</v>
      </c>
    </row>
    <row r="2174" spans="1:4" ht="15" customHeight="1" x14ac:dyDescent="0.2">
      <c r="A2174" s="94" t="s">
        <v>10932</v>
      </c>
      <c r="B2174" s="95" t="s">
        <v>10933</v>
      </c>
      <c r="C2174" s="95" t="s">
        <v>2</v>
      </c>
      <c r="D2174" s="96">
        <v>61.61</v>
      </c>
    </row>
    <row r="2175" spans="1:4" ht="15" customHeight="1" x14ac:dyDescent="0.2">
      <c r="A2175" s="94" t="s">
        <v>10934</v>
      </c>
      <c r="B2175" s="95" t="s">
        <v>10935</v>
      </c>
      <c r="C2175" s="95" t="s">
        <v>2</v>
      </c>
      <c r="D2175" s="96">
        <v>73.239999999999995</v>
      </c>
    </row>
    <row r="2176" spans="1:4" ht="15" customHeight="1" x14ac:dyDescent="0.2">
      <c r="A2176" s="94" t="s">
        <v>10936</v>
      </c>
      <c r="B2176" s="95" t="s">
        <v>10937</v>
      </c>
      <c r="C2176" s="95" t="s">
        <v>2</v>
      </c>
      <c r="D2176" s="96">
        <v>85.52</v>
      </c>
    </row>
    <row r="2177" spans="1:4" ht="15" customHeight="1" x14ac:dyDescent="0.2">
      <c r="A2177" s="94" t="s">
        <v>10938</v>
      </c>
      <c r="B2177" s="95" t="s">
        <v>10939</v>
      </c>
      <c r="C2177" s="95" t="s">
        <v>2</v>
      </c>
      <c r="D2177" s="96">
        <v>66.52</v>
      </c>
    </row>
    <row r="2178" spans="1:4" ht="15" customHeight="1" x14ac:dyDescent="0.2">
      <c r="A2178" s="94" t="s">
        <v>10940</v>
      </c>
      <c r="B2178" s="95" t="s">
        <v>10941</v>
      </c>
      <c r="C2178" s="95" t="s">
        <v>2</v>
      </c>
      <c r="D2178" s="96">
        <v>79.37</v>
      </c>
    </row>
    <row r="2179" spans="1:4" ht="15" customHeight="1" x14ac:dyDescent="0.2">
      <c r="A2179" s="94" t="s">
        <v>10942</v>
      </c>
      <c r="B2179" s="95" t="s">
        <v>10943</v>
      </c>
      <c r="C2179" s="95" t="s">
        <v>2</v>
      </c>
      <c r="D2179" s="96">
        <v>91.64</v>
      </c>
    </row>
    <row r="2180" spans="1:4" ht="15" customHeight="1" x14ac:dyDescent="0.2">
      <c r="A2180" s="87" t="s">
        <v>10944</v>
      </c>
      <c r="B2180" s="88" t="s">
        <v>10006</v>
      </c>
      <c r="C2180" s="89"/>
      <c r="D2180" s="89"/>
    </row>
    <row r="2181" spans="1:4" ht="15" customHeight="1" x14ac:dyDescent="0.2">
      <c r="A2181" s="94" t="s">
        <v>10945</v>
      </c>
      <c r="B2181" s="95" t="s">
        <v>10946</v>
      </c>
      <c r="C2181" s="95" t="s">
        <v>2</v>
      </c>
      <c r="D2181" s="96">
        <v>8.5299999999999994</v>
      </c>
    </row>
    <row r="2182" spans="1:4" ht="15" customHeight="1" x14ac:dyDescent="0.2">
      <c r="A2182" s="94" t="s">
        <v>10947</v>
      </c>
      <c r="B2182" s="95" t="s">
        <v>10948</v>
      </c>
      <c r="C2182" s="95" t="s">
        <v>2</v>
      </c>
      <c r="D2182" s="96">
        <v>12.75</v>
      </c>
    </row>
    <row r="2183" spans="1:4" ht="15" customHeight="1" x14ac:dyDescent="0.2">
      <c r="A2183" s="94" t="s">
        <v>10949</v>
      </c>
      <c r="B2183" s="95" t="s">
        <v>10950</v>
      </c>
      <c r="C2183" s="95" t="s">
        <v>2</v>
      </c>
      <c r="D2183" s="96">
        <v>12.71</v>
      </c>
    </row>
    <row r="2184" spans="1:4" ht="15" customHeight="1" x14ac:dyDescent="0.2">
      <c r="A2184" s="94" t="s">
        <v>10951</v>
      </c>
      <c r="B2184" s="95" t="s">
        <v>10952</v>
      </c>
      <c r="C2184" s="95" t="s">
        <v>2</v>
      </c>
      <c r="D2184" s="96">
        <v>28.26</v>
      </c>
    </row>
    <row r="2185" spans="1:4" ht="15" customHeight="1" x14ac:dyDescent="0.2">
      <c r="A2185" s="94" t="s">
        <v>10953</v>
      </c>
      <c r="B2185" s="95" t="s">
        <v>10954</v>
      </c>
      <c r="C2185" s="95" t="s">
        <v>2</v>
      </c>
      <c r="D2185" s="96">
        <v>37.020000000000003</v>
      </c>
    </row>
    <row r="2186" spans="1:4" ht="15" customHeight="1" x14ac:dyDescent="0.2">
      <c r="A2186" s="94" t="s">
        <v>10955</v>
      </c>
      <c r="B2186" s="95" t="s">
        <v>10956</v>
      </c>
      <c r="C2186" s="95" t="s">
        <v>2</v>
      </c>
      <c r="D2186" s="96">
        <v>39.36</v>
      </c>
    </row>
    <row r="2187" spans="1:4" ht="15" customHeight="1" x14ac:dyDescent="0.2">
      <c r="A2187" s="94" t="s">
        <v>10957</v>
      </c>
      <c r="B2187" s="95" t="s">
        <v>10958</v>
      </c>
      <c r="C2187" s="95" t="s">
        <v>2</v>
      </c>
      <c r="D2187" s="96">
        <v>66.150000000000006</v>
      </c>
    </row>
    <row r="2188" spans="1:4" ht="15" customHeight="1" x14ac:dyDescent="0.2">
      <c r="A2188" s="87" t="s">
        <v>10959</v>
      </c>
      <c r="B2188" s="88" t="s">
        <v>10960</v>
      </c>
      <c r="C2188" s="89"/>
      <c r="D2188" s="89"/>
    </row>
    <row r="2189" spans="1:4" ht="15" customHeight="1" x14ac:dyDescent="0.2">
      <c r="A2189" s="94" t="s">
        <v>10961</v>
      </c>
      <c r="B2189" s="95" t="s">
        <v>10962</v>
      </c>
      <c r="C2189" s="95" t="s">
        <v>38</v>
      </c>
      <c r="D2189" s="96">
        <v>50.52</v>
      </c>
    </row>
    <row r="2190" spans="1:4" ht="15" customHeight="1" x14ac:dyDescent="0.2">
      <c r="A2190" s="94" t="s">
        <v>10963</v>
      </c>
      <c r="B2190" s="95" t="s">
        <v>10964</v>
      </c>
      <c r="C2190" s="95" t="s">
        <v>38</v>
      </c>
      <c r="D2190" s="96">
        <v>67.36</v>
      </c>
    </row>
    <row r="2191" spans="1:4" ht="15" customHeight="1" x14ac:dyDescent="0.2">
      <c r="A2191" s="94" t="s">
        <v>10965</v>
      </c>
      <c r="B2191" s="95" t="s">
        <v>10966</v>
      </c>
      <c r="C2191" s="95" t="s">
        <v>38</v>
      </c>
      <c r="D2191" s="96">
        <v>84.2</v>
      </c>
    </row>
    <row r="2192" spans="1:4" ht="15" customHeight="1" x14ac:dyDescent="0.2">
      <c r="A2192" s="94" t="s">
        <v>10967</v>
      </c>
      <c r="B2192" s="95" t="s">
        <v>10968</v>
      </c>
      <c r="C2192" s="95" t="s">
        <v>38</v>
      </c>
      <c r="D2192" s="96">
        <v>5.95</v>
      </c>
    </row>
    <row r="2193" spans="1:4" ht="15" customHeight="1" x14ac:dyDescent="0.2">
      <c r="A2193" s="94" t="s">
        <v>10969</v>
      </c>
      <c r="B2193" s="95" t="s">
        <v>10970</v>
      </c>
      <c r="C2193" s="95" t="s">
        <v>38</v>
      </c>
      <c r="D2193" s="96">
        <v>7.53</v>
      </c>
    </row>
    <row r="2194" spans="1:4" ht="15" customHeight="1" x14ac:dyDescent="0.2">
      <c r="A2194" s="94" t="s">
        <v>10971</v>
      </c>
      <c r="B2194" s="95" t="s">
        <v>10972</v>
      </c>
      <c r="C2194" s="95" t="s">
        <v>38</v>
      </c>
      <c r="D2194" s="96">
        <v>8.81</v>
      </c>
    </row>
    <row r="2195" spans="1:4" ht="15" customHeight="1" x14ac:dyDescent="0.2">
      <c r="A2195" s="94" t="s">
        <v>10973</v>
      </c>
      <c r="B2195" s="95" t="s">
        <v>10974</v>
      </c>
      <c r="C2195" s="95" t="s">
        <v>38</v>
      </c>
      <c r="D2195" s="96">
        <v>9.42</v>
      </c>
    </row>
    <row r="2196" spans="1:4" ht="15" customHeight="1" x14ac:dyDescent="0.2">
      <c r="A2196" s="94" t="s">
        <v>10975</v>
      </c>
      <c r="B2196" s="95" t="s">
        <v>10976</v>
      </c>
      <c r="C2196" s="95" t="s">
        <v>38</v>
      </c>
      <c r="D2196" s="96">
        <v>7.4</v>
      </c>
    </row>
    <row r="2197" spans="1:4" ht="15" customHeight="1" x14ac:dyDescent="0.2">
      <c r="A2197" s="94" t="s">
        <v>10977</v>
      </c>
      <c r="B2197" s="95" t="s">
        <v>10978</v>
      </c>
      <c r="C2197" s="95" t="s">
        <v>38</v>
      </c>
      <c r="D2197" s="96">
        <v>9.2200000000000006</v>
      </c>
    </row>
    <row r="2198" spans="1:4" ht="15" customHeight="1" x14ac:dyDescent="0.2">
      <c r="A2198" s="94" t="s">
        <v>10979</v>
      </c>
      <c r="B2198" s="95" t="s">
        <v>10980</v>
      </c>
      <c r="C2198" s="95" t="s">
        <v>38</v>
      </c>
      <c r="D2198" s="96">
        <v>11.03</v>
      </c>
    </row>
    <row r="2199" spans="1:4" ht="15" customHeight="1" x14ac:dyDescent="0.2">
      <c r="A2199" s="94" t="s">
        <v>10981</v>
      </c>
      <c r="B2199" s="95" t="s">
        <v>10982</v>
      </c>
      <c r="C2199" s="95" t="s">
        <v>38</v>
      </c>
      <c r="D2199" s="96">
        <v>11.63</v>
      </c>
    </row>
    <row r="2200" spans="1:4" ht="15" customHeight="1" x14ac:dyDescent="0.2">
      <c r="A2200" s="94" t="s">
        <v>10983</v>
      </c>
      <c r="B2200" s="95" t="s">
        <v>10984</v>
      </c>
      <c r="C2200" s="95" t="s">
        <v>2</v>
      </c>
      <c r="D2200" s="96">
        <v>5.56</v>
      </c>
    </row>
    <row r="2201" spans="1:4" ht="15" customHeight="1" x14ac:dyDescent="0.2">
      <c r="A2201" s="94" t="s">
        <v>10985</v>
      </c>
      <c r="B2201" s="95" t="s">
        <v>10986</v>
      </c>
      <c r="C2201" s="95" t="s">
        <v>2</v>
      </c>
      <c r="D2201" s="96">
        <v>4.74</v>
      </c>
    </row>
    <row r="2202" spans="1:4" ht="15" customHeight="1" x14ac:dyDescent="0.2">
      <c r="A2202" s="94" t="s">
        <v>10987</v>
      </c>
      <c r="B2202" s="95" t="s">
        <v>10988</v>
      </c>
      <c r="C2202" s="95" t="s">
        <v>38</v>
      </c>
      <c r="D2202" s="96">
        <v>50.52</v>
      </c>
    </row>
    <row r="2203" spans="1:4" ht="15" customHeight="1" x14ac:dyDescent="0.2">
      <c r="A2203" s="94" t="s">
        <v>10989</v>
      </c>
      <c r="B2203" s="95" t="s">
        <v>10990</v>
      </c>
      <c r="C2203" s="95" t="s">
        <v>38</v>
      </c>
      <c r="D2203" s="96">
        <v>22.84</v>
      </c>
    </row>
    <row r="2204" spans="1:4" ht="15" customHeight="1" x14ac:dyDescent="0.2">
      <c r="A2204" s="94" t="s">
        <v>10991</v>
      </c>
      <c r="B2204" s="95" t="s">
        <v>10992</v>
      </c>
      <c r="C2204" s="95" t="s">
        <v>38</v>
      </c>
      <c r="D2204" s="96">
        <v>5.55</v>
      </c>
    </row>
    <row r="2205" spans="1:4" ht="15" customHeight="1" x14ac:dyDescent="0.2">
      <c r="A2205" s="94" t="s">
        <v>10993</v>
      </c>
      <c r="B2205" s="95" t="s">
        <v>10994</v>
      </c>
      <c r="C2205" s="95" t="s">
        <v>38</v>
      </c>
      <c r="D2205" s="96">
        <v>28.11</v>
      </c>
    </row>
    <row r="2206" spans="1:4" ht="15" customHeight="1" x14ac:dyDescent="0.2">
      <c r="A2206" s="94" t="s">
        <v>10995</v>
      </c>
      <c r="B2206" s="95" t="s">
        <v>10996</v>
      </c>
      <c r="C2206" s="95" t="s">
        <v>38</v>
      </c>
      <c r="D2206" s="96">
        <v>2.97</v>
      </c>
    </row>
    <row r="2207" spans="1:4" ht="15" customHeight="1" x14ac:dyDescent="0.2">
      <c r="A2207" s="87" t="s">
        <v>10997</v>
      </c>
      <c r="B2207" s="88" t="s">
        <v>10998</v>
      </c>
      <c r="C2207" s="89"/>
      <c r="D2207" s="89"/>
    </row>
    <row r="2208" spans="1:4" ht="15" customHeight="1" x14ac:dyDescent="0.2">
      <c r="A2208" s="94" t="s">
        <v>10999</v>
      </c>
      <c r="B2208" s="95" t="s">
        <v>11000</v>
      </c>
      <c r="C2208" s="95" t="s">
        <v>38</v>
      </c>
      <c r="D2208" s="96">
        <v>705.81</v>
      </c>
    </row>
    <row r="2209" spans="1:4" ht="15" customHeight="1" x14ac:dyDescent="0.2">
      <c r="A2209" s="87" t="s">
        <v>11001</v>
      </c>
      <c r="B2209" s="88" t="s">
        <v>11002</v>
      </c>
      <c r="C2209" s="89"/>
      <c r="D2209" s="89"/>
    </row>
    <row r="2210" spans="1:4" ht="15" customHeight="1" x14ac:dyDescent="0.2">
      <c r="A2210" s="94" t="s">
        <v>11003</v>
      </c>
      <c r="B2210" s="95" t="s">
        <v>11004</v>
      </c>
      <c r="C2210" s="95" t="s">
        <v>10687</v>
      </c>
      <c r="D2210" s="96">
        <v>1.57</v>
      </c>
    </row>
    <row r="2211" spans="1:4" ht="15" customHeight="1" x14ac:dyDescent="0.2">
      <c r="A2211" s="94" t="s">
        <v>11005</v>
      </c>
      <c r="B2211" s="95" t="s">
        <v>11006</v>
      </c>
      <c r="C2211" s="95" t="s">
        <v>10687</v>
      </c>
      <c r="D2211" s="96">
        <v>1.1200000000000001</v>
      </c>
    </row>
    <row r="2212" spans="1:4" ht="15" customHeight="1" x14ac:dyDescent="0.2">
      <c r="A2212" s="87" t="s">
        <v>11007</v>
      </c>
      <c r="B2212" s="88" t="s">
        <v>11008</v>
      </c>
      <c r="C2212" s="89"/>
      <c r="D2212" s="89"/>
    </row>
    <row r="2213" spans="1:4" ht="15" customHeight="1" x14ac:dyDescent="0.2">
      <c r="A2213" s="94" t="s">
        <v>11009</v>
      </c>
      <c r="B2213" s="95" t="s">
        <v>11010</v>
      </c>
      <c r="C2213" s="95" t="s">
        <v>2</v>
      </c>
      <c r="D2213" s="96">
        <v>3.69</v>
      </c>
    </row>
    <row r="2214" spans="1:4" ht="15" customHeight="1" x14ac:dyDescent="0.2">
      <c r="A2214" s="94" t="s">
        <v>11011</v>
      </c>
      <c r="B2214" s="95" t="s">
        <v>11012</v>
      </c>
      <c r="C2214" s="95" t="s">
        <v>38</v>
      </c>
      <c r="D2214" s="96">
        <v>26.04</v>
      </c>
    </row>
    <row r="2215" spans="1:4" ht="15" customHeight="1" x14ac:dyDescent="0.2">
      <c r="A2215" s="94" t="s">
        <v>11013</v>
      </c>
      <c r="B2215" s="95" t="s">
        <v>11014</v>
      </c>
      <c r="C2215" s="95" t="s">
        <v>38</v>
      </c>
      <c r="D2215" s="96">
        <v>8.35</v>
      </c>
    </row>
    <row r="2216" spans="1:4" ht="15" customHeight="1" x14ac:dyDescent="0.2">
      <c r="A2216" s="94" t="s">
        <v>11015</v>
      </c>
      <c r="B2216" s="95" t="s">
        <v>11016</v>
      </c>
      <c r="C2216" s="95" t="s">
        <v>8223</v>
      </c>
      <c r="D2216" s="96">
        <v>47.64</v>
      </c>
    </row>
    <row r="2217" spans="1:4" ht="15" customHeight="1" x14ac:dyDescent="0.2">
      <c r="A2217" s="94" t="s">
        <v>11017</v>
      </c>
      <c r="B2217" s="95" t="s">
        <v>11018</v>
      </c>
      <c r="C2217" s="95" t="s">
        <v>8223</v>
      </c>
      <c r="D2217" s="96">
        <v>96.72</v>
      </c>
    </row>
    <row r="2218" spans="1:4" ht="15" customHeight="1" x14ac:dyDescent="0.2">
      <c r="A2218" s="94" t="s">
        <v>11019</v>
      </c>
      <c r="B2218" s="95" t="s">
        <v>11020</v>
      </c>
      <c r="C2218" s="95" t="s">
        <v>8223</v>
      </c>
      <c r="D2218" s="96">
        <v>144.36000000000001</v>
      </c>
    </row>
    <row r="2219" spans="1:4" ht="15" customHeight="1" x14ac:dyDescent="0.2">
      <c r="A2219" s="94" t="s">
        <v>11021</v>
      </c>
      <c r="B2219" s="95" t="s">
        <v>11022</v>
      </c>
      <c r="C2219" s="95" t="s">
        <v>8223</v>
      </c>
      <c r="D2219" s="96">
        <v>192</v>
      </c>
    </row>
    <row r="2220" spans="1:4" ht="15" customHeight="1" x14ac:dyDescent="0.2">
      <c r="A2220" s="87" t="s">
        <v>11023</v>
      </c>
      <c r="B2220" s="88" t="s">
        <v>11024</v>
      </c>
      <c r="C2220" s="89"/>
      <c r="D2220" s="89"/>
    </row>
    <row r="2221" spans="1:4" ht="15" customHeight="1" x14ac:dyDescent="0.2">
      <c r="A2221" s="94" t="s">
        <v>11025</v>
      </c>
      <c r="B2221" s="95" t="s">
        <v>8443</v>
      </c>
      <c r="C2221" s="95" t="s">
        <v>38</v>
      </c>
      <c r="D2221" s="96">
        <v>222.08</v>
      </c>
    </row>
    <row r="2222" spans="1:4" ht="15" customHeight="1" x14ac:dyDescent="0.2">
      <c r="A2222" s="87" t="s">
        <v>11026</v>
      </c>
      <c r="B2222" s="88" t="s">
        <v>8445</v>
      </c>
      <c r="C2222" s="89"/>
      <c r="D2222" s="89"/>
    </row>
    <row r="2223" spans="1:4" ht="15" customHeight="1" x14ac:dyDescent="0.2">
      <c r="A2223" s="94" t="s">
        <v>11027</v>
      </c>
      <c r="B2223" s="95" t="s">
        <v>11028</v>
      </c>
      <c r="C2223" s="95" t="s">
        <v>2</v>
      </c>
      <c r="D2223" s="96">
        <v>5.68</v>
      </c>
    </row>
    <row r="2224" spans="1:4" ht="15" customHeight="1" x14ac:dyDescent="0.2">
      <c r="A2224" s="87" t="s">
        <v>11029</v>
      </c>
      <c r="B2224" s="88" t="s">
        <v>11030</v>
      </c>
      <c r="C2224" s="89"/>
      <c r="D2224" s="89"/>
    </row>
    <row r="2225" spans="1:4" ht="15" customHeight="1" x14ac:dyDescent="0.2">
      <c r="A2225" s="94" t="s">
        <v>11031</v>
      </c>
      <c r="B2225" s="95" t="s">
        <v>8453</v>
      </c>
      <c r="C2225" s="95" t="s">
        <v>12798</v>
      </c>
      <c r="D2225" s="96">
        <v>9.84</v>
      </c>
    </row>
    <row r="2226" spans="1:4" ht="15" customHeight="1" x14ac:dyDescent="0.2">
      <c r="A2226" s="87" t="s">
        <v>11032</v>
      </c>
      <c r="B2226" s="88" t="s">
        <v>11033</v>
      </c>
      <c r="C2226" s="89"/>
      <c r="D2226" s="89"/>
    </row>
    <row r="2227" spans="1:4" ht="15" customHeight="1" x14ac:dyDescent="0.2">
      <c r="A2227" s="94" t="s">
        <v>11034</v>
      </c>
      <c r="B2227" s="95" t="s">
        <v>8127</v>
      </c>
      <c r="C2227" s="95" t="s">
        <v>3</v>
      </c>
      <c r="D2227" s="96">
        <v>2.13</v>
      </c>
    </row>
    <row r="2228" spans="1:4" ht="15" customHeight="1" x14ac:dyDescent="0.2">
      <c r="A2228" s="87" t="s">
        <v>11035</v>
      </c>
      <c r="B2228" s="88" t="s">
        <v>11036</v>
      </c>
      <c r="C2228" s="89"/>
      <c r="D2228" s="89"/>
    </row>
    <row r="2229" spans="1:4" ht="15" customHeight="1" x14ac:dyDescent="0.2">
      <c r="A2229" s="94" t="s">
        <v>11037</v>
      </c>
      <c r="B2229" s="95" t="s">
        <v>11038</v>
      </c>
      <c r="C2229" s="95" t="s">
        <v>12798</v>
      </c>
      <c r="D2229" s="96">
        <v>1292.8</v>
      </c>
    </row>
    <row r="2230" spans="1:4" ht="15" customHeight="1" x14ac:dyDescent="0.2">
      <c r="A2230" s="94" t="s">
        <v>11039</v>
      </c>
      <c r="B2230" s="95" t="s">
        <v>11040</v>
      </c>
      <c r="C2230" s="95" t="s">
        <v>12798</v>
      </c>
      <c r="D2230" s="96">
        <v>622.05999999999995</v>
      </c>
    </row>
    <row r="2231" spans="1:4" ht="15" customHeight="1" x14ac:dyDescent="0.2">
      <c r="A2231" s="94" t="s">
        <v>11041</v>
      </c>
      <c r="B2231" s="95" t="s">
        <v>11042</v>
      </c>
      <c r="C2231" s="95" t="s">
        <v>12798</v>
      </c>
      <c r="D2231" s="96">
        <v>2459.04</v>
      </c>
    </row>
    <row r="2232" spans="1:4" ht="15" customHeight="1" x14ac:dyDescent="0.2">
      <c r="A2232" s="94" t="s">
        <v>11043</v>
      </c>
      <c r="B2232" s="95" t="s">
        <v>11044</v>
      </c>
      <c r="C2232" s="95" t="s">
        <v>12798</v>
      </c>
      <c r="D2232" s="96">
        <v>659.6</v>
      </c>
    </row>
    <row r="2233" spans="1:4" ht="15" customHeight="1" x14ac:dyDescent="0.2">
      <c r="A2233" s="94" t="s">
        <v>11045</v>
      </c>
      <c r="B2233" s="95" t="s">
        <v>11046</v>
      </c>
      <c r="C2233" s="95" t="s">
        <v>12798</v>
      </c>
      <c r="D2233" s="96">
        <v>455.4</v>
      </c>
    </row>
    <row r="2234" spans="1:4" ht="15" customHeight="1" x14ac:dyDescent="0.2">
      <c r="A2234" s="94" t="s">
        <v>11047</v>
      </c>
      <c r="B2234" s="95" t="s">
        <v>11048</v>
      </c>
      <c r="C2234" s="95" t="s">
        <v>12798</v>
      </c>
      <c r="D2234" s="96">
        <v>267.93</v>
      </c>
    </row>
    <row r="2235" spans="1:4" ht="15" customHeight="1" x14ac:dyDescent="0.2">
      <c r="A2235" s="94" t="s">
        <v>11049</v>
      </c>
      <c r="B2235" s="95" t="s">
        <v>11050</v>
      </c>
      <c r="C2235" s="95" t="s">
        <v>12798</v>
      </c>
      <c r="D2235" s="96">
        <v>385.82</v>
      </c>
    </row>
    <row r="2236" spans="1:4" ht="15" customHeight="1" x14ac:dyDescent="0.2">
      <c r="A2236" s="94" t="s">
        <v>11051</v>
      </c>
      <c r="B2236" s="95" t="s">
        <v>11052</v>
      </c>
      <c r="C2236" s="95" t="s">
        <v>12798</v>
      </c>
      <c r="D2236" s="96">
        <v>513.66</v>
      </c>
    </row>
    <row r="2237" spans="1:4" ht="15" customHeight="1" x14ac:dyDescent="0.2">
      <c r="A2237" s="94" t="s">
        <v>11053</v>
      </c>
      <c r="B2237" s="95" t="s">
        <v>11054</v>
      </c>
      <c r="C2237" s="95" t="s">
        <v>12798</v>
      </c>
      <c r="D2237" s="96">
        <v>214.71</v>
      </c>
    </row>
    <row r="2238" spans="1:4" ht="15" customHeight="1" x14ac:dyDescent="0.2">
      <c r="A2238" s="94" t="s">
        <v>11055</v>
      </c>
      <c r="B2238" s="95" t="s">
        <v>11056</v>
      </c>
      <c r="C2238" s="95" t="s">
        <v>12798</v>
      </c>
      <c r="D2238" s="96">
        <v>261.67</v>
      </c>
    </row>
    <row r="2239" spans="1:4" ht="15" customHeight="1" x14ac:dyDescent="0.2">
      <c r="A2239" s="94" t="s">
        <v>11057</v>
      </c>
      <c r="B2239" s="95" t="s">
        <v>11058</v>
      </c>
      <c r="C2239" s="95" t="s">
        <v>12798</v>
      </c>
      <c r="D2239" s="96">
        <v>355.1</v>
      </c>
    </row>
    <row r="2240" spans="1:4" ht="15" customHeight="1" x14ac:dyDescent="0.2">
      <c r="A2240" s="94" t="s">
        <v>11059</v>
      </c>
      <c r="B2240" s="95" t="s">
        <v>11060</v>
      </c>
      <c r="C2240" s="95" t="s">
        <v>12798</v>
      </c>
      <c r="D2240" s="96">
        <v>292.83</v>
      </c>
    </row>
    <row r="2241" spans="1:4" ht="15" customHeight="1" x14ac:dyDescent="0.2">
      <c r="A2241" s="94" t="s">
        <v>11061</v>
      </c>
      <c r="B2241" s="95" t="s">
        <v>11062</v>
      </c>
      <c r="C2241" s="95" t="s">
        <v>12798</v>
      </c>
      <c r="D2241" s="96">
        <v>373.27</v>
      </c>
    </row>
    <row r="2242" spans="1:4" ht="15" customHeight="1" x14ac:dyDescent="0.2">
      <c r="A2242" s="94" t="s">
        <v>11063</v>
      </c>
      <c r="B2242" s="95" t="s">
        <v>11064</v>
      </c>
      <c r="C2242" s="95" t="s">
        <v>12798</v>
      </c>
      <c r="D2242" s="96">
        <v>531.91</v>
      </c>
    </row>
    <row r="2243" spans="1:4" ht="15" customHeight="1" x14ac:dyDescent="0.2">
      <c r="A2243" s="94" t="s">
        <v>11065</v>
      </c>
      <c r="B2243" s="95" t="s">
        <v>11066</v>
      </c>
      <c r="C2243" s="95" t="s">
        <v>12798</v>
      </c>
      <c r="D2243" s="96">
        <v>245.57</v>
      </c>
    </row>
    <row r="2244" spans="1:4" ht="15" customHeight="1" x14ac:dyDescent="0.2">
      <c r="A2244" s="94" t="s">
        <v>11067</v>
      </c>
      <c r="B2244" s="95" t="s">
        <v>11068</v>
      </c>
      <c r="C2244" s="95" t="s">
        <v>12798</v>
      </c>
      <c r="D2244" s="96">
        <v>346.83</v>
      </c>
    </row>
    <row r="2245" spans="1:4" ht="15" customHeight="1" x14ac:dyDescent="0.2">
      <c r="A2245" s="94" t="s">
        <v>11069</v>
      </c>
      <c r="B2245" s="95" t="s">
        <v>11070</v>
      </c>
      <c r="C2245" s="95" t="s">
        <v>12798</v>
      </c>
      <c r="D2245" s="96">
        <v>846.71</v>
      </c>
    </row>
    <row r="2246" spans="1:4" ht="15" customHeight="1" x14ac:dyDescent="0.2">
      <c r="A2246" s="94" t="s">
        <v>11071</v>
      </c>
      <c r="B2246" s="95" t="s">
        <v>11072</v>
      </c>
      <c r="C2246" s="95" t="s">
        <v>12798</v>
      </c>
      <c r="D2246" s="96">
        <v>1206.6600000000001</v>
      </c>
    </row>
    <row r="2247" spans="1:4" ht="15" customHeight="1" x14ac:dyDescent="0.2">
      <c r="A2247" s="94" t="s">
        <v>11073</v>
      </c>
      <c r="B2247" s="95" t="s">
        <v>11074</v>
      </c>
      <c r="C2247" s="95" t="s">
        <v>12798</v>
      </c>
      <c r="D2247" s="96">
        <v>1957.47</v>
      </c>
    </row>
    <row r="2248" spans="1:4" ht="15" customHeight="1" x14ac:dyDescent="0.2">
      <c r="A2248" s="94" t="s">
        <v>11075</v>
      </c>
      <c r="B2248" s="95" t="s">
        <v>11076</v>
      </c>
      <c r="C2248" s="95" t="s">
        <v>12798</v>
      </c>
      <c r="D2248" s="96">
        <v>2969.16</v>
      </c>
    </row>
    <row r="2249" spans="1:4" ht="15" customHeight="1" x14ac:dyDescent="0.2">
      <c r="A2249" s="94" t="s">
        <v>11077</v>
      </c>
      <c r="B2249" s="95" t="s">
        <v>11078</v>
      </c>
      <c r="C2249" s="95" t="s">
        <v>12798</v>
      </c>
      <c r="D2249" s="96">
        <v>425.83</v>
      </c>
    </row>
    <row r="2250" spans="1:4" ht="15" customHeight="1" x14ac:dyDescent="0.2">
      <c r="A2250" s="87" t="s">
        <v>11079</v>
      </c>
      <c r="B2250" s="88" t="s">
        <v>11080</v>
      </c>
      <c r="C2250" s="89"/>
      <c r="D2250" s="89"/>
    </row>
    <row r="2251" spans="1:4" ht="15" customHeight="1" x14ac:dyDescent="0.2">
      <c r="A2251" s="94" t="s">
        <v>11081</v>
      </c>
      <c r="B2251" s="95" t="s">
        <v>11082</v>
      </c>
      <c r="C2251" s="95" t="s">
        <v>3</v>
      </c>
      <c r="D2251" s="96">
        <v>93.95</v>
      </c>
    </row>
    <row r="2252" spans="1:4" ht="15" customHeight="1" x14ac:dyDescent="0.2">
      <c r="A2252" s="94" t="s">
        <v>11083</v>
      </c>
      <c r="B2252" s="95" t="s">
        <v>11084</v>
      </c>
      <c r="C2252" s="95" t="s">
        <v>12798</v>
      </c>
      <c r="D2252" s="96">
        <v>581.59</v>
      </c>
    </row>
    <row r="2253" spans="1:4" ht="15" customHeight="1" x14ac:dyDescent="0.2">
      <c r="A2253" s="94" t="s">
        <v>11085</v>
      </c>
      <c r="B2253" s="95" t="s">
        <v>10610</v>
      </c>
      <c r="C2253" s="95" t="s">
        <v>38</v>
      </c>
      <c r="D2253" s="96">
        <v>222.47</v>
      </c>
    </row>
    <row r="2254" spans="1:4" ht="15" customHeight="1" x14ac:dyDescent="0.2">
      <c r="A2254" s="94" t="s">
        <v>11086</v>
      </c>
      <c r="B2254" s="95" t="s">
        <v>10596</v>
      </c>
      <c r="C2254" s="95" t="s">
        <v>2</v>
      </c>
      <c r="D2254" s="96">
        <v>11.28</v>
      </c>
    </row>
    <row r="2255" spans="1:4" ht="15" customHeight="1" x14ac:dyDescent="0.2">
      <c r="A2255" s="94" t="s">
        <v>12793</v>
      </c>
      <c r="B2255" s="95" t="s">
        <v>12794</v>
      </c>
      <c r="C2255" s="95" t="s">
        <v>8</v>
      </c>
      <c r="D2255" s="96">
        <v>122.69</v>
      </c>
    </row>
    <row r="2256" spans="1:4" ht="15" customHeight="1" x14ac:dyDescent="0.2">
      <c r="A2256" s="87" t="s">
        <v>11087</v>
      </c>
      <c r="B2256" s="88" t="s">
        <v>11088</v>
      </c>
      <c r="C2256" s="89"/>
      <c r="D2256" s="89"/>
    </row>
    <row r="2257" spans="1:4" ht="15" customHeight="1" x14ac:dyDescent="0.2">
      <c r="A2257" s="94" t="s">
        <v>11089</v>
      </c>
      <c r="B2257" s="95" t="s">
        <v>11090</v>
      </c>
      <c r="C2257" s="95" t="s">
        <v>3</v>
      </c>
      <c r="D2257" s="96">
        <v>241.28</v>
      </c>
    </row>
    <row r="2258" spans="1:4" ht="15" customHeight="1" x14ac:dyDescent="0.2">
      <c r="A2258" s="94" t="s">
        <v>11091</v>
      </c>
      <c r="B2258" s="95" t="s">
        <v>11092</v>
      </c>
      <c r="C2258" s="95" t="s">
        <v>3</v>
      </c>
      <c r="D2258" s="96">
        <v>420.4</v>
      </c>
    </row>
    <row r="2259" spans="1:4" ht="15" customHeight="1" x14ac:dyDescent="0.2">
      <c r="A2259" s="94" t="s">
        <v>11093</v>
      </c>
      <c r="B2259" s="95" t="s">
        <v>11094</v>
      </c>
      <c r="C2259" s="95" t="s">
        <v>3</v>
      </c>
      <c r="D2259" s="96">
        <v>513.04</v>
      </c>
    </row>
    <row r="2260" spans="1:4" ht="15" customHeight="1" x14ac:dyDescent="0.2">
      <c r="A2260" s="94" t="s">
        <v>11095</v>
      </c>
      <c r="B2260" s="95" t="s">
        <v>11096</v>
      </c>
      <c r="C2260" s="95" t="s">
        <v>3</v>
      </c>
      <c r="D2260" s="96">
        <v>694.98</v>
      </c>
    </row>
    <row r="2261" spans="1:4" ht="15" customHeight="1" x14ac:dyDescent="0.2">
      <c r="A2261" s="94" t="s">
        <v>11097</v>
      </c>
      <c r="B2261" s="95" t="s">
        <v>10361</v>
      </c>
      <c r="C2261" s="95" t="s">
        <v>3</v>
      </c>
      <c r="D2261" s="96">
        <v>1052.3800000000001</v>
      </c>
    </row>
    <row r="2262" spans="1:4" ht="15" customHeight="1" x14ac:dyDescent="0.2">
      <c r="A2262" s="94" t="s">
        <v>11098</v>
      </c>
      <c r="B2262" s="95" t="s">
        <v>10365</v>
      </c>
      <c r="C2262" s="95" t="s">
        <v>3</v>
      </c>
      <c r="D2262" s="96">
        <v>1484.03</v>
      </c>
    </row>
    <row r="2263" spans="1:4" ht="15" customHeight="1" x14ac:dyDescent="0.2">
      <c r="A2263" s="93">
        <v>41</v>
      </c>
      <c r="B2263" s="85" t="s">
        <v>11099</v>
      </c>
      <c r="C2263" s="86"/>
      <c r="D2263" s="86"/>
    </row>
    <row r="2264" spans="1:4" ht="15" customHeight="1" x14ac:dyDescent="0.2">
      <c r="A2264" s="87" t="s">
        <v>11100</v>
      </c>
      <c r="B2264" s="88" t="s">
        <v>11101</v>
      </c>
      <c r="C2264" s="89"/>
      <c r="D2264" s="89"/>
    </row>
    <row r="2265" spans="1:4" ht="15" customHeight="1" x14ac:dyDescent="0.2">
      <c r="A2265" s="94" t="s">
        <v>11102</v>
      </c>
      <c r="B2265" s="95" t="s">
        <v>11103</v>
      </c>
      <c r="C2265" s="95" t="s">
        <v>2</v>
      </c>
      <c r="D2265" s="96">
        <v>525.79999999999995</v>
      </c>
    </row>
    <row r="2266" spans="1:4" ht="15" customHeight="1" x14ac:dyDescent="0.2">
      <c r="A2266" s="94" t="s">
        <v>11104</v>
      </c>
      <c r="B2266" s="95" t="s">
        <v>11105</v>
      </c>
      <c r="C2266" s="95" t="s">
        <v>2</v>
      </c>
      <c r="D2266" s="96">
        <v>786.15</v>
      </c>
    </row>
    <row r="2267" spans="1:4" ht="15" customHeight="1" x14ac:dyDescent="0.2">
      <c r="A2267" s="94" t="s">
        <v>11106</v>
      </c>
      <c r="B2267" s="95" t="s">
        <v>11107</v>
      </c>
      <c r="C2267" s="95" t="s">
        <v>2</v>
      </c>
      <c r="D2267" s="96">
        <v>421.75</v>
      </c>
    </row>
    <row r="2268" spans="1:4" ht="15" customHeight="1" x14ac:dyDescent="0.2">
      <c r="A2268" s="94" t="s">
        <v>11108</v>
      </c>
      <c r="B2268" s="95" t="s">
        <v>11109</v>
      </c>
      <c r="C2268" s="95" t="s">
        <v>2</v>
      </c>
      <c r="D2268" s="96">
        <v>421.75</v>
      </c>
    </row>
    <row r="2269" spans="1:4" ht="15" customHeight="1" x14ac:dyDescent="0.2">
      <c r="A2269" s="87" t="s">
        <v>11110</v>
      </c>
      <c r="B2269" s="88" t="s">
        <v>11111</v>
      </c>
      <c r="C2269" s="89"/>
      <c r="D2269" s="89"/>
    </row>
    <row r="2270" spans="1:4" ht="15" customHeight="1" x14ac:dyDescent="0.2">
      <c r="A2270" s="94" t="s">
        <v>11112</v>
      </c>
      <c r="B2270" s="95" t="s">
        <v>11113</v>
      </c>
      <c r="C2270" s="95" t="s">
        <v>12798</v>
      </c>
      <c r="D2270" s="96">
        <v>335.85</v>
      </c>
    </row>
    <row r="2271" spans="1:4" ht="15" customHeight="1" x14ac:dyDescent="0.2">
      <c r="A2271" s="93">
        <v>42</v>
      </c>
      <c r="B2271" s="85" t="s">
        <v>11114</v>
      </c>
      <c r="C2271" s="86"/>
      <c r="D2271" s="86"/>
    </row>
    <row r="2272" spans="1:4" ht="15" customHeight="1" x14ac:dyDescent="0.2">
      <c r="A2272" s="87" t="s">
        <v>11115</v>
      </c>
      <c r="B2272" s="88" t="s">
        <v>11116</v>
      </c>
      <c r="C2272" s="89"/>
      <c r="D2272" s="89"/>
    </row>
    <row r="2273" spans="1:4" ht="15" customHeight="1" x14ac:dyDescent="0.2">
      <c r="A2273" s="94" t="s">
        <v>11117</v>
      </c>
      <c r="B2273" s="95" t="s">
        <v>11118</v>
      </c>
      <c r="C2273" s="95" t="s">
        <v>12798</v>
      </c>
      <c r="D2273" s="96">
        <v>4.01</v>
      </c>
    </row>
    <row r="2274" spans="1:4" ht="15" customHeight="1" x14ac:dyDescent="0.2">
      <c r="A2274" s="94" t="s">
        <v>11119</v>
      </c>
      <c r="B2274" s="95" t="s">
        <v>11120</v>
      </c>
      <c r="C2274" s="95" t="s">
        <v>12798</v>
      </c>
      <c r="D2274" s="96">
        <v>0.25</v>
      </c>
    </row>
    <row r="2275" spans="1:4" ht="15" customHeight="1" x14ac:dyDescent="0.2">
      <c r="A2275" s="93">
        <v>43</v>
      </c>
      <c r="B2275" s="85" t="s">
        <v>11121</v>
      </c>
      <c r="C2275" s="86"/>
      <c r="D2275" s="86"/>
    </row>
    <row r="2276" spans="1:4" ht="15" customHeight="1" x14ac:dyDescent="0.2">
      <c r="A2276" s="87" t="s">
        <v>11122</v>
      </c>
      <c r="B2276" s="88" t="s">
        <v>11123</v>
      </c>
      <c r="C2276" s="89"/>
      <c r="D2276" s="89"/>
    </row>
    <row r="2277" spans="1:4" ht="15" customHeight="1" x14ac:dyDescent="0.2">
      <c r="A2277" s="94" t="s">
        <v>11124</v>
      </c>
      <c r="B2277" s="95" t="s">
        <v>11125</v>
      </c>
      <c r="C2277" s="95" t="s">
        <v>2118</v>
      </c>
      <c r="D2277" s="96">
        <v>17518.52</v>
      </c>
    </row>
    <row r="2278" spans="1:4" ht="15" customHeight="1" x14ac:dyDescent="0.2">
      <c r="A2278" s="94" t="s">
        <v>22284</v>
      </c>
      <c r="B2278" s="95" t="s">
        <v>22285</v>
      </c>
      <c r="C2278" s="95" t="s">
        <v>12798</v>
      </c>
      <c r="D2278" s="96">
        <v>51.89</v>
      </c>
    </row>
    <row r="2279" spans="1:4" ht="15" customHeight="1" x14ac:dyDescent="0.2">
      <c r="A2279" s="94" t="s">
        <v>11126</v>
      </c>
      <c r="B2279" s="95" t="s">
        <v>11127</v>
      </c>
      <c r="C2279" s="95" t="s">
        <v>2118</v>
      </c>
      <c r="D2279" s="96">
        <v>19307.8</v>
      </c>
    </row>
    <row r="2280" spans="1:4" ht="15" customHeight="1" x14ac:dyDescent="0.2">
      <c r="A2280" s="94" t="s">
        <v>22286</v>
      </c>
      <c r="B2280" s="95" t="s">
        <v>22287</v>
      </c>
      <c r="C2280" s="95" t="s">
        <v>8</v>
      </c>
      <c r="D2280" s="96">
        <v>1.72</v>
      </c>
    </row>
    <row r="2281" spans="1:4" ht="15" customHeight="1" x14ac:dyDescent="0.2">
      <c r="A2281" s="87" t="s">
        <v>11128</v>
      </c>
      <c r="B2281" s="88" t="s">
        <v>11129</v>
      </c>
      <c r="C2281" s="89"/>
      <c r="D2281" s="89"/>
    </row>
    <row r="2282" spans="1:4" ht="15" customHeight="1" x14ac:dyDescent="0.2">
      <c r="A2282" s="94" t="s">
        <v>11130</v>
      </c>
      <c r="B2282" s="95" t="s">
        <v>11131</v>
      </c>
      <c r="C2282" s="95" t="s">
        <v>11132</v>
      </c>
      <c r="D2282" s="96">
        <v>2.4900000000000002</v>
      </c>
    </row>
    <row r="2283" spans="1:4" ht="15" customHeight="1" x14ac:dyDescent="0.2">
      <c r="A2283" s="93">
        <v>44</v>
      </c>
      <c r="B2283" s="85" t="s">
        <v>11133</v>
      </c>
      <c r="C2283" s="86"/>
      <c r="D2283" s="86"/>
    </row>
    <row r="2284" spans="1:4" ht="15" customHeight="1" x14ac:dyDescent="0.2">
      <c r="A2284" s="87" t="s">
        <v>11134</v>
      </c>
      <c r="B2284" s="88" t="s">
        <v>11135</v>
      </c>
      <c r="C2284" s="89"/>
      <c r="D2284" s="89"/>
    </row>
    <row r="2285" spans="1:4" ht="15" customHeight="1" x14ac:dyDescent="0.2">
      <c r="A2285" s="94" t="s">
        <v>11136</v>
      </c>
      <c r="B2285" s="95" t="s">
        <v>11137</v>
      </c>
      <c r="C2285" s="95" t="s">
        <v>2118</v>
      </c>
      <c r="D2285" s="96">
        <v>23260.27</v>
      </c>
    </row>
    <row r="2286" spans="1:4" ht="15" customHeight="1" x14ac:dyDescent="0.2">
      <c r="A2286" s="94" t="s">
        <v>11138</v>
      </c>
      <c r="B2286" s="95" t="s">
        <v>11139</v>
      </c>
      <c r="C2286" s="95" t="s">
        <v>2118</v>
      </c>
      <c r="D2286" s="96">
        <v>20576.39</v>
      </c>
    </row>
    <row r="2287" spans="1:4" ht="15" customHeight="1" x14ac:dyDescent="0.2">
      <c r="A2287" s="94" t="s">
        <v>11140</v>
      </c>
      <c r="B2287" s="95" t="s">
        <v>11141</v>
      </c>
      <c r="C2287" s="95" t="s">
        <v>2118</v>
      </c>
      <c r="D2287" s="96">
        <v>17892.509999999998</v>
      </c>
    </row>
    <row r="2288" spans="1:4" ht="15" customHeight="1" x14ac:dyDescent="0.2">
      <c r="A2288" s="94" t="s">
        <v>11142</v>
      </c>
      <c r="B2288" s="95" t="s">
        <v>11143</v>
      </c>
      <c r="C2288" s="95" t="s">
        <v>2118</v>
      </c>
      <c r="D2288" s="96">
        <v>12608.85</v>
      </c>
    </row>
    <row r="2289" spans="1:4" ht="15" customHeight="1" x14ac:dyDescent="0.2">
      <c r="A2289" s="94" t="s">
        <v>11144</v>
      </c>
      <c r="B2289" s="95" t="s">
        <v>11145</v>
      </c>
      <c r="C2289" s="95" t="s">
        <v>2118</v>
      </c>
      <c r="D2289" s="96">
        <v>6304.8</v>
      </c>
    </row>
    <row r="2290" spans="1:4" ht="15" customHeight="1" x14ac:dyDescent="0.2">
      <c r="A2290" s="94" t="s">
        <v>11146</v>
      </c>
      <c r="B2290" s="95" t="s">
        <v>7900</v>
      </c>
      <c r="C2290" s="95" t="s">
        <v>2118</v>
      </c>
      <c r="D2290" s="96">
        <v>8624.7000000000007</v>
      </c>
    </row>
    <row r="2291" spans="1:4" ht="15" customHeight="1" x14ac:dyDescent="0.2">
      <c r="A2291" s="94" t="s">
        <v>11147</v>
      </c>
      <c r="B2291" s="95" t="s">
        <v>11148</v>
      </c>
      <c r="C2291" s="95" t="s">
        <v>2118</v>
      </c>
      <c r="D2291" s="96">
        <v>7729.3</v>
      </c>
    </row>
    <row r="2292" spans="1:4" ht="15" customHeight="1" x14ac:dyDescent="0.2">
      <c r="A2292" s="94" t="s">
        <v>11149</v>
      </c>
      <c r="B2292" s="95" t="s">
        <v>7898</v>
      </c>
      <c r="C2292" s="95" t="s">
        <v>2118</v>
      </c>
      <c r="D2292" s="96">
        <v>4182.8500000000004</v>
      </c>
    </row>
    <row r="2293" spans="1:4" ht="15" customHeight="1" x14ac:dyDescent="0.2">
      <c r="A2293" s="94" t="s">
        <v>11150</v>
      </c>
      <c r="B2293" s="95" t="s">
        <v>11151</v>
      </c>
      <c r="C2293" s="95" t="s">
        <v>2118</v>
      </c>
      <c r="D2293" s="96">
        <v>3740.7</v>
      </c>
    </row>
    <row r="2294" spans="1:4" ht="15" customHeight="1" x14ac:dyDescent="0.2">
      <c r="A2294" s="94" t="s">
        <v>11152</v>
      </c>
      <c r="B2294" s="95" t="s">
        <v>11153</v>
      </c>
      <c r="C2294" s="95" t="s">
        <v>2118</v>
      </c>
      <c r="D2294" s="96">
        <v>3115.4</v>
      </c>
    </row>
    <row r="2295" spans="1:4" ht="15" customHeight="1" x14ac:dyDescent="0.2">
      <c r="A2295" s="94" t="s">
        <v>11154</v>
      </c>
      <c r="B2295" s="95" t="s">
        <v>11155</v>
      </c>
      <c r="C2295" s="95" t="s">
        <v>2118</v>
      </c>
      <c r="D2295" s="96">
        <v>9456.64</v>
      </c>
    </row>
    <row r="2296" spans="1:4" ht="15" customHeight="1" x14ac:dyDescent="0.2">
      <c r="A2296" s="94" t="s">
        <v>11156</v>
      </c>
      <c r="B2296" s="95" t="s">
        <v>11157</v>
      </c>
      <c r="C2296" s="95" t="s">
        <v>2118</v>
      </c>
      <c r="D2296" s="96">
        <v>11426.77</v>
      </c>
    </row>
    <row r="2297" spans="1:4" ht="15" customHeight="1" x14ac:dyDescent="0.2">
      <c r="A2297" s="94" t="s">
        <v>11158</v>
      </c>
      <c r="B2297" s="95" t="s">
        <v>11159</v>
      </c>
      <c r="C2297" s="95" t="s">
        <v>2118</v>
      </c>
      <c r="D2297" s="96">
        <v>13419.39</v>
      </c>
    </row>
    <row r="2298" spans="1:4" ht="15" customHeight="1" x14ac:dyDescent="0.2">
      <c r="A2298" s="94" t="s">
        <v>11160</v>
      </c>
      <c r="B2298" s="95" t="s">
        <v>11161</v>
      </c>
      <c r="C2298" s="95" t="s">
        <v>2118</v>
      </c>
      <c r="D2298" s="96">
        <v>16215.09</v>
      </c>
    </row>
    <row r="2299" spans="1:4" ht="15" customHeight="1" x14ac:dyDescent="0.2">
      <c r="A2299" s="94" t="s">
        <v>11162</v>
      </c>
      <c r="B2299" s="95" t="s">
        <v>11163</v>
      </c>
      <c r="C2299" s="95" t="s">
        <v>2118</v>
      </c>
      <c r="D2299" s="96">
        <v>15432.29</v>
      </c>
    </row>
    <row r="2300" spans="1:4" ht="15" customHeight="1" x14ac:dyDescent="0.2">
      <c r="A2300" s="94" t="s">
        <v>11164</v>
      </c>
      <c r="B2300" s="95" t="s">
        <v>11165</v>
      </c>
      <c r="C2300" s="95" t="s">
        <v>2118</v>
      </c>
      <c r="D2300" s="96">
        <v>18647.349999999999</v>
      </c>
    </row>
    <row r="2301" spans="1:4" ht="15" customHeight="1" x14ac:dyDescent="0.2">
      <c r="A2301" s="94" t="s">
        <v>11166</v>
      </c>
      <c r="B2301" s="95" t="s">
        <v>11167</v>
      </c>
      <c r="C2301" s="95" t="s">
        <v>2118</v>
      </c>
      <c r="D2301" s="96">
        <v>17445.2</v>
      </c>
    </row>
    <row r="2302" spans="1:4" ht="15" customHeight="1" x14ac:dyDescent="0.2">
      <c r="A2302" s="94" t="s">
        <v>11168</v>
      </c>
      <c r="B2302" s="95" t="s">
        <v>11169</v>
      </c>
      <c r="C2302" s="95" t="s">
        <v>2118</v>
      </c>
      <c r="D2302" s="96">
        <v>21079.62</v>
      </c>
    </row>
    <row r="2303" spans="1:4" ht="15" customHeight="1" x14ac:dyDescent="0.2">
      <c r="A2303" s="94" t="s">
        <v>13763</v>
      </c>
      <c r="B2303" s="308" t="s">
        <v>13764</v>
      </c>
      <c r="C2303" s="95" t="s">
        <v>2118</v>
      </c>
      <c r="D2303" s="96">
        <v>9956.17</v>
      </c>
    </row>
    <row r="2304" spans="1:4" ht="15" customHeight="1" x14ac:dyDescent="0.25">
      <c r="A2304"/>
      <c r="B2304" s="308"/>
      <c r="C2304"/>
      <c r="D2304"/>
    </row>
    <row r="2305" spans="1:4" ht="15" customHeight="1" x14ac:dyDescent="0.2">
      <c r="A2305" s="94" t="s">
        <v>13765</v>
      </c>
      <c r="B2305" s="95" t="s">
        <v>13766</v>
      </c>
      <c r="C2305" s="95" t="s">
        <v>2118</v>
      </c>
      <c r="D2305" s="96">
        <v>13517.9</v>
      </c>
    </row>
    <row r="2306" spans="1:4" ht="15" customHeight="1" x14ac:dyDescent="0.2">
      <c r="A2306" s="93">
        <v>45</v>
      </c>
      <c r="B2306" s="85" t="s">
        <v>11170</v>
      </c>
      <c r="C2306" s="86"/>
      <c r="D2306" s="86"/>
    </row>
    <row r="2307" spans="1:4" ht="15" customHeight="1" x14ac:dyDescent="0.2">
      <c r="A2307" s="87" t="s">
        <v>11171</v>
      </c>
      <c r="B2307" s="88" t="s">
        <v>11172</v>
      </c>
      <c r="C2307" s="89"/>
      <c r="D2307" s="89"/>
    </row>
    <row r="2308" spans="1:4" ht="15" customHeight="1" x14ac:dyDescent="0.2">
      <c r="A2308" s="94" t="s">
        <v>11173</v>
      </c>
      <c r="B2308" s="95" t="s">
        <v>11174</v>
      </c>
      <c r="C2308" s="95" t="s">
        <v>2118</v>
      </c>
      <c r="D2308" s="96">
        <v>2108.23</v>
      </c>
    </row>
    <row r="2309" spans="1:4" ht="15" customHeight="1" x14ac:dyDescent="0.2">
      <c r="A2309" s="94" t="s">
        <v>11175</v>
      </c>
      <c r="B2309" s="95" t="s">
        <v>11176</v>
      </c>
      <c r="C2309" s="95" t="s">
        <v>2118</v>
      </c>
      <c r="D2309" s="96">
        <v>2860</v>
      </c>
    </row>
    <row r="2310" spans="1:4" ht="15" customHeight="1" x14ac:dyDescent="0.2">
      <c r="A2310" s="94" t="s">
        <v>11177</v>
      </c>
      <c r="B2310" s="95" t="s">
        <v>11178</v>
      </c>
      <c r="C2310" s="95" t="s">
        <v>2118</v>
      </c>
      <c r="D2310" s="96">
        <v>4060</v>
      </c>
    </row>
    <row r="2311" spans="1:4" ht="15" customHeight="1" x14ac:dyDescent="0.2">
      <c r="A2311" s="87" t="s">
        <v>11179</v>
      </c>
      <c r="B2311" s="88" t="s">
        <v>11180</v>
      </c>
      <c r="C2311" s="89"/>
      <c r="D2311" s="89"/>
    </row>
    <row r="2312" spans="1:4" ht="15" customHeight="1" x14ac:dyDescent="0.2">
      <c r="A2312" s="94" t="s">
        <v>11181</v>
      </c>
      <c r="B2312" s="95" t="s">
        <v>11182</v>
      </c>
      <c r="C2312" s="95" t="s">
        <v>53</v>
      </c>
      <c r="D2312" s="96">
        <v>5.18</v>
      </c>
    </row>
    <row r="2313" spans="1:4" ht="15" customHeight="1" x14ac:dyDescent="0.2">
      <c r="A2313" s="94" t="s">
        <v>11183</v>
      </c>
      <c r="B2313" s="95" t="s">
        <v>7899</v>
      </c>
      <c r="C2313" s="95" t="s">
        <v>53</v>
      </c>
      <c r="D2313" s="96">
        <v>3.2</v>
      </c>
    </row>
    <row r="2314" spans="1:4" ht="15" customHeight="1" x14ac:dyDescent="0.2">
      <c r="A2314" s="94" t="s">
        <v>11184</v>
      </c>
      <c r="B2314" s="95" t="s">
        <v>11185</v>
      </c>
      <c r="C2314" s="95" t="s">
        <v>53</v>
      </c>
      <c r="D2314" s="96">
        <v>5.69</v>
      </c>
    </row>
    <row r="2315" spans="1:4" ht="15" customHeight="1" x14ac:dyDescent="0.2">
      <c r="A2315" s="93">
        <v>47</v>
      </c>
      <c r="B2315" s="85" t="s">
        <v>11186</v>
      </c>
      <c r="C2315" s="86"/>
      <c r="D2315" s="86"/>
    </row>
    <row r="2316" spans="1:4" ht="15" customHeight="1" x14ac:dyDescent="0.2">
      <c r="A2316" s="87" t="s">
        <v>11187</v>
      </c>
      <c r="B2316" s="88" t="s">
        <v>11188</v>
      </c>
      <c r="C2316" s="89"/>
      <c r="D2316" s="89"/>
    </row>
    <row r="2317" spans="1:4" ht="15" customHeight="1" x14ac:dyDescent="0.2">
      <c r="A2317" s="94" t="s">
        <v>11189</v>
      </c>
      <c r="B2317" s="95" t="s">
        <v>11190</v>
      </c>
      <c r="C2317" s="95" t="s">
        <v>3</v>
      </c>
      <c r="D2317" s="96">
        <v>11.85</v>
      </c>
    </row>
    <row r="2318" spans="1:4" ht="15" customHeight="1" x14ac:dyDescent="0.2">
      <c r="A2318" s="94" t="s">
        <v>11191</v>
      </c>
      <c r="B2318" s="95" t="s">
        <v>11192</v>
      </c>
      <c r="C2318" s="95" t="s">
        <v>3</v>
      </c>
      <c r="D2318" s="96">
        <v>5.4</v>
      </c>
    </row>
    <row r="2319" spans="1:4" ht="15" customHeight="1" x14ac:dyDescent="0.2">
      <c r="A2319" s="87" t="s">
        <v>11193</v>
      </c>
      <c r="B2319" s="88" t="s">
        <v>11194</v>
      </c>
      <c r="C2319" s="89"/>
      <c r="D2319" s="89"/>
    </row>
    <row r="2320" spans="1:4" ht="15" customHeight="1" x14ac:dyDescent="0.2">
      <c r="A2320" s="94" t="s">
        <v>11195</v>
      </c>
      <c r="B2320" s="95" t="s">
        <v>11196</v>
      </c>
      <c r="C2320" s="95" t="s">
        <v>12798</v>
      </c>
      <c r="D2320" s="96">
        <v>117.9</v>
      </c>
    </row>
    <row r="2321" spans="1:4" ht="15" customHeight="1" x14ac:dyDescent="0.2">
      <c r="A2321" s="87" t="s">
        <v>11197</v>
      </c>
      <c r="B2321" s="88" t="s">
        <v>11198</v>
      </c>
      <c r="C2321" s="89"/>
      <c r="D2321" s="89"/>
    </row>
    <row r="2322" spans="1:4" ht="15" customHeight="1" x14ac:dyDescent="0.2">
      <c r="A2322" s="94" t="s">
        <v>11199</v>
      </c>
      <c r="B2322" s="95" t="s">
        <v>11200</v>
      </c>
      <c r="C2322" s="95" t="s">
        <v>12798</v>
      </c>
      <c r="D2322" s="96">
        <v>141.44</v>
      </c>
    </row>
    <row r="2323" spans="1:4" ht="15" customHeight="1" x14ac:dyDescent="0.2">
      <c r="A2323" s="94" t="s">
        <v>11201</v>
      </c>
      <c r="B2323" s="95" t="s">
        <v>11202</v>
      </c>
      <c r="C2323" s="95" t="s">
        <v>4049</v>
      </c>
      <c r="D2323" s="96">
        <v>321.88</v>
      </c>
    </row>
    <row r="2324" spans="1:4" ht="15" customHeight="1" x14ac:dyDescent="0.2">
      <c r="A2324" s="94" t="s">
        <v>11203</v>
      </c>
      <c r="B2324" s="95" t="s">
        <v>11204</v>
      </c>
      <c r="C2324" s="95" t="s">
        <v>12798</v>
      </c>
      <c r="D2324" s="96">
        <v>95.52</v>
      </c>
    </row>
    <row r="2325" spans="1:4" ht="15" customHeight="1" x14ac:dyDescent="0.2">
      <c r="A2325" s="93">
        <v>48</v>
      </c>
      <c r="B2325" s="85" t="s">
        <v>11205</v>
      </c>
      <c r="C2325" s="86"/>
      <c r="D2325" s="86"/>
    </row>
    <row r="2326" spans="1:4" ht="15" customHeight="1" x14ac:dyDescent="0.2">
      <c r="A2326" s="87" t="s">
        <v>11206</v>
      </c>
      <c r="B2326" s="88" t="s">
        <v>11207</v>
      </c>
      <c r="C2326" s="89"/>
      <c r="D2326" s="89"/>
    </row>
    <row r="2327" spans="1:4" ht="15" customHeight="1" x14ac:dyDescent="0.2">
      <c r="A2327" s="94" t="s">
        <v>11208</v>
      </c>
      <c r="B2327" s="95" t="s">
        <v>11209</v>
      </c>
      <c r="C2327" s="95" t="s">
        <v>3</v>
      </c>
      <c r="D2327" s="96">
        <v>364.96</v>
      </c>
    </row>
    <row r="2328" spans="1:4" ht="15" customHeight="1" x14ac:dyDescent="0.2">
      <c r="A2328" s="93">
        <v>50</v>
      </c>
      <c r="B2328" s="85" t="s">
        <v>11210</v>
      </c>
      <c r="C2328" s="86"/>
      <c r="D2328" s="86"/>
    </row>
    <row r="2329" spans="1:4" ht="15" customHeight="1" x14ac:dyDescent="0.2">
      <c r="A2329" s="87" t="s">
        <v>11211</v>
      </c>
      <c r="B2329" s="88" t="s">
        <v>11212</v>
      </c>
      <c r="C2329" s="89"/>
      <c r="D2329" s="89"/>
    </row>
    <row r="2330" spans="1:4" ht="15" customHeight="1" x14ac:dyDescent="0.2">
      <c r="A2330" s="94" t="s">
        <v>11213</v>
      </c>
      <c r="B2330" s="308" t="s">
        <v>29938</v>
      </c>
      <c r="C2330" s="95" t="s">
        <v>8</v>
      </c>
      <c r="D2330" s="96">
        <v>238.16</v>
      </c>
    </row>
    <row r="2331" spans="1:4" ht="15" customHeight="1" x14ac:dyDescent="0.25">
      <c r="A2331"/>
      <c r="B2331" s="308"/>
      <c r="C2331"/>
      <c r="D2331"/>
    </row>
    <row r="2332" spans="1:4" ht="15" customHeight="1" x14ac:dyDescent="0.2">
      <c r="A2332" s="94" t="s">
        <v>11220</v>
      </c>
      <c r="B2332" s="308" t="s">
        <v>29939</v>
      </c>
      <c r="C2332" s="95" t="s">
        <v>8</v>
      </c>
      <c r="D2332" s="96">
        <v>15.41</v>
      </c>
    </row>
    <row r="2333" spans="1:4" ht="15" customHeight="1" x14ac:dyDescent="0.25">
      <c r="A2333"/>
      <c r="B2333" s="308"/>
      <c r="C2333"/>
      <c r="D2333"/>
    </row>
    <row r="2334" spans="1:4" ht="15" customHeight="1" x14ac:dyDescent="0.2">
      <c r="A2334" s="94" t="s">
        <v>11221</v>
      </c>
      <c r="B2334" s="308" t="s">
        <v>29940</v>
      </c>
      <c r="C2334" s="95" t="s">
        <v>8</v>
      </c>
      <c r="D2334" s="96">
        <v>11.39</v>
      </c>
    </row>
    <row r="2335" spans="1:4" ht="15" customHeight="1" x14ac:dyDescent="0.25">
      <c r="A2335"/>
      <c r="B2335" s="308"/>
      <c r="C2335"/>
      <c r="D2335"/>
    </row>
    <row r="2336" spans="1:4" ht="15" customHeight="1" x14ac:dyDescent="0.2">
      <c r="A2336" s="94" t="s">
        <v>11222</v>
      </c>
      <c r="B2336" s="95" t="s">
        <v>29941</v>
      </c>
      <c r="C2336" s="95" t="s">
        <v>8</v>
      </c>
      <c r="D2336" s="96">
        <v>1313.18</v>
      </c>
    </row>
    <row r="2337" spans="1:4" ht="15" customHeight="1" x14ac:dyDescent="0.2">
      <c r="A2337" s="87" t="s">
        <v>11227</v>
      </c>
      <c r="B2337" s="88" t="s">
        <v>11228</v>
      </c>
      <c r="C2337" s="89"/>
      <c r="D2337" s="89"/>
    </row>
    <row r="2338" spans="1:4" ht="15" customHeight="1" x14ac:dyDescent="0.2">
      <c r="A2338" s="94" t="s">
        <v>11229</v>
      </c>
      <c r="B2338" s="95" t="s">
        <v>11230</v>
      </c>
      <c r="C2338" s="95" t="s">
        <v>8</v>
      </c>
      <c r="D2338" s="96">
        <v>3.25</v>
      </c>
    </row>
    <row r="2339" spans="1:4" ht="15" customHeight="1" x14ac:dyDescent="0.2">
      <c r="A2339" s="94" t="s">
        <v>11231</v>
      </c>
      <c r="B2339" s="95" t="s">
        <v>11232</v>
      </c>
      <c r="C2339" s="95" t="s">
        <v>8</v>
      </c>
      <c r="D2339" s="96">
        <v>0.71</v>
      </c>
    </row>
    <row r="2340" spans="1:4" ht="15" customHeight="1" x14ac:dyDescent="0.2">
      <c r="A2340" s="87" t="s">
        <v>11233</v>
      </c>
      <c r="B2340" s="88" t="s">
        <v>11234</v>
      </c>
      <c r="C2340" s="89"/>
      <c r="D2340" s="89"/>
    </row>
    <row r="2341" spans="1:4" ht="15" customHeight="1" x14ac:dyDescent="0.2">
      <c r="A2341" s="94" t="s">
        <v>11235</v>
      </c>
      <c r="B2341" s="95" t="s">
        <v>11236</v>
      </c>
      <c r="C2341" s="95" t="s">
        <v>8</v>
      </c>
      <c r="D2341" s="96">
        <v>8.56</v>
      </c>
    </row>
    <row r="2342" spans="1:4" ht="15" customHeight="1" x14ac:dyDescent="0.2">
      <c r="A2342" s="94" t="s">
        <v>11237</v>
      </c>
      <c r="B2342" s="95" t="s">
        <v>11238</v>
      </c>
      <c r="C2342" s="95" t="s">
        <v>8</v>
      </c>
      <c r="D2342" s="96">
        <v>6.28</v>
      </c>
    </row>
    <row r="2343" spans="1:4" ht="15" customHeight="1" x14ac:dyDescent="0.2">
      <c r="A2343" s="94" t="s">
        <v>11239</v>
      </c>
      <c r="B2343" s="95" t="s">
        <v>11240</v>
      </c>
      <c r="C2343" s="95" t="s">
        <v>8</v>
      </c>
      <c r="D2343" s="96">
        <v>11.14</v>
      </c>
    </row>
    <row r="2344" spans="1:4" ht="15" customHeight="1" x14ac:dyDescent="0.2">
      <c r="A2344" s="94" t="s">
        <v>11241</v>
      </c>
      <c r="B2344" s="95" t="s">
        <v>11242</v>
      </c>
      <c r="C2344" s="95" t="s">
        <v>8</v>
      </c>
      <c r="D2344" s="96">
        <v>6.84</v>
      </c>
    </row>
    <row r="2345" spans="1:4" ht="15" customHeight="1" x14ac:dyDescent="0.2">
      <c r="A2345" s="87" t="s">
        <v>11243</v>
      </c>
      <c r="B2345" s="88" t="s">
        <v>11244</v>
      </c>
      <c r="C2345" s="89"/>
      <c r="D2345" s="89"/>
    </row>
    <row r="2346" spans="1:4" ht="15" customHeight="1" x14ac:dyDescent="0.2">
      <c r="A2346" s="94" t="s">
        <v>11245</v>
      </c>
      <c r="B2346" s="95" t="s">
        <v>22307</v>
      </c>
      <c r="C2346" s="95" t="s">
        <v>8</v>
      </c>
      <c r="D2346" s="96">
        <v>144.36000000000001</v>
      </c>
    </row>
    <row r="2347" spans="1:4" ht="15" customHeight="1" x14ac:dyDescent="0.2">
      <c r="A2347" s="94" t="s">
        <v>11246</v>
      </c>
      <c r="B2347" s="95" t="s">
        <v>22308</v>
      </c>
      <c r="C2347" s="95" t="s">
        <v>8</v>
      </c>
      <c r="D2347" s="96">
        <v>70.459999999999994</v>
      </c>
    </row>
    <row r="2348" spans="1:4" ht="15" customHeight="1" x14ac:dyDescent="0.2">
      <c r="A2348" s="94" t="s">
        <v>11247</v>
      </c>
      <c r="B2348" s="95" t="s">
        <v>22307</v>
      </c>
      <c r="C2348" s="95" t="s">
        <v>8</v>
      </c>
      <c r="D2348" s="96">
        <v>175.74</v>
      </c>
    </row>
    <row r="2349" spans="1:4" ht="15" customHeight="1" x14ac:dyDescent="0.2">
      <c r="A2349" s="94" t="s">
        <v>11248</v>
      </c>
      <c r="B2349" s="95" t="s">
        <v>22308</v>
      </c>
      <c r="C2349" s="95" t="s">
        <v>8</v>
      </c>
      <c r="D2349" s="96">
        <v>84.59</v>
      </c>
    </row>
    <row r="2350" spans="1:4" ht="15" customHeight="1" x14ac:dyDescent="0.2">
      <c r="A2350" s="94" t="s">
        <v>11249</v>
      </c>
      <c r="B2350" s="95" t="s">
        <v>22309</v>
      </c>
      <c r="C2350" s="95" t="s">
        <v>8</v>
      </c>
      <c r="D2350" s="96">
        <v>158.71</v>
      </c>
    </row>
    <row r="2351" spans="1:4" ht="15" customHeight="1" x14ac:dyDescent="0.2">
      <c r="A2351" s="94" t="s">
        <v>11250</v>
      </c>
      <c r="B2351" s="95" t="s">
        <v>22310</v>
      </c>
      <c r="C2351" s="95" t="s">
        <v>8</v>
      </c>
      <c r="D2351" s="96">
        <v>72.959999999999994</v>
      </c>
    </row>
    <row r="2352" spans="1:4" ht="15" customHeight="1" x14ac:dyDescent="0.2">
      <c r="A2352" s="94" t="s">
        <v>11251</v>
      </c>
      <c r="B2352" s="95" t="s">
        <v>11252</v>
      </c>
      <c r="C2352" s="95" t="s">
        <v>8</v>
      </c>
      <c r="D2352" s="96">
        <v>160.79</v>
      </c>
    </row>
    <row r="2353" spans="1:4" ht="15" customHeight="1" x14ac:dyDescent="0.2">
      <c r="A2353" s="94" t="s">
        <v>11253</v>
      </c>
      <c r="B2353" s="95" t="s">
        <v>29942</v>
      </c>
      <c r="C2353" s="95" t="s">
        <v>8</v>
      </c>
      <c r="D2353" s="96">
        <v>74.13</v>
      </c>
    </row>
    <row r="2354" spans="1:4" ht="15" customHeight="1" x14ac:dyDescent="0.2">
      <c r="A2354" s="94" t="s">
        <v>11254</v>
      </c>
      <c r="B2354" s="95" t="s">
        <v>22313</v>
      </c>
      <c r="C2354" s="95" t="s">
        <v>8</v>
      </c>
      <c r="D2354" s="96">
        <v>150.04</v>
      </c>
    </row>
    <row r="2355" spans="1:4" ht="15" customHeight="1" x14ac:dyDescent="0.2">
      <c r="A2355" s="94" t="s">
        <v>11255</v>
      </c>
      <c r="B2355" s="95" t="s">
        <v>22314</v>
      </c>
      <c r="C2355" s="95" t="s">
        <v>8</v>
      </c>
      <c r="D2355" s="96">
        <v>68.08</v>
      </c>
    </row>
    <row r="2356" spans="1:4" ht="15" customHeight="1" x14ac:dyDescent="0.2">
      <c r="A2356" s="94" t="s">
        <v>11256</v>
      </c>
      <c r="B2356" s="308" t="s">
        <v>11257</v>
      </c>
      <c r="C2356" s="95" t="s">
        <v>8</v>
      </c>
      <c r="D2356" s="96">
        <v>15.49</v>
      </c>
    </row>
    <row r="2357" spans="1:4" ht="15" customHeight="1" x14ac:dyDescent="0.25">
      <c r="A2357"/>
      <c r="B2357" s="308"/>
      <c r="C2357"/>
      <c r="D2357"/>
    </row>
    <row r="2358" spans="1:4" ht="15" customHeight="1" x14ac:dyDescent="0.2">
      <c r="A2358" s="94" t="s">
        <v>11258</v>
      </c>
      <c r="B2358" s="308" t="s">
        <v>11259</v>
      </c>
      <c r="C2358" s="95" t="s">
        <v>8</v>
      </c>
      <c r="D2358" s="96">
        <v>10.65</v>
      </c>
    </row>
    <row r="2359" spans="1:4" ht="15" customHeight="1" x14ac:dyDescent="0.25">
      <c r="A2359"/>
      <c r="B2359" s="308"/>
      <c r="C2359"/>
      <c r="D2359"/>
    </row>
    <row r="2360" spans="1:4" ht="15" customHeight="1" x14ac:dyDescent="0.2">
      <c r="A2360" s="94" t="s">
        <v>11260</v>
      </c>
      <c r="B2360" s="95" t="s">
        <v>22315</v>
      </c>
      <c r="C2360" s="95" t="s">
        <v>8</v>
      </c>
      <c r="D2360" s="96">
        <v>165.53</v>
      </c>
    </row>
    <row r="2361" spans="1:4" ht="15" customHeight="1" x14ac:dyDescent="0.2">
      <c r="A2361" s="94" t="s">
        <v>11261</v>
      </c>
      <c r="B2361" s="95" t="s">
        <v>22316</v>
      </c>
      <c r="C2361" s="95" t="s">
        <v>8</v>
      </c>
      <c r="D2361" s="96">
        <v>76.790000000000006</v>
      </c>
    </row>
    <row r="2362" spans="1:4" ht="15" customHeight="1" x14ac:dyDescent="0.2">
      <c r="A2362" s="87" t="s">
        <v>11262</v>
      </c>
      <c r="B2362" s="88" t="s">
        <v>11263</v>
      </c>
      <c r="C2362" s="89"/>
      <c r="D2362" s="89"/>
    </row>
    <row r="2363" spans="1:4" ht="15" customHeight="1" x14ac:dyDescent="0.2">
      <c r="A2363" s="94" t="s">
        <v>11264</v>
      </c>
      <c r="B2363" s="95" t="s">
        <v>11265</v>
      </c>
      <c r="C2363" s="95" t="s">
        <v>8</v>
      </c>
      <c r="D2363" s="96">
        <v>475.98</v>
      </c>
    </row>
    <row r="2364" spans="1:4" ht="15" customHeight="1" x14ac:dyDescent="0.2">
      <c r="A2364" s="94" t="s">
        <v>11266</v>
      </c>
      <c r="B2364" s="95" t="s">
        <v>11267</v>
      </c>
      <c r="C2364" s="95" t="s">
        <v>8</v>
      </c>
      <c r="D2364" s="96">
        <v>191.13</v>
      </c>
    </row>
    <row r="2365" spans="1:4" ht="15" customHeight="1" x14ac:dyDescent="0.2">
      <c r="A2365" s="94" t="s">
        <v>11268</v>
      </c>
      <c r="B2365" s="95" t="s">
        <v>11269</v>
      </c>
      <c r="C2365" s="95" t="s">
        <v>8</v>
      </c>
      <c r="D2365" s="96">
        <v>220.62</v>
      </c>
    </row>
    <row r="2366" spans="1:4" ht="15" customHeight="1" x14ac:dyDescent="0.2">
      <c r="A2366" s="94" t="s">
        <v>11270</v>
      </c>
      <c r="B2366" s="95" t="s">
        <v>11271</v>
      </c>
      <c r="C2366" s="95" t="s">
        <v>8</v>
      </c>
      <c r="D2366" s="96">
        <v>89.12</v>
      </c>
    </row>
    <row r="2367" spans="1:4" ht="15" customHeight="1" x14ac:dyDescent="0.2">
      <c r="A2367" s="94" t="s">
        <v>11272</v>
      </c>
      <c r="B2367" s="95" t="s">
        <v>11273</v>
      </c>
      <c r="C2367" s="95" t="s">
        <v>8</v>
      </c>
      <c r="D2367" s="96">
        <v>150</v>
      </c>
    </row>
    <row r="2368" spans="1:4" ht="15" customHeight="1" x14ac:dyDescent="0.2">
      <c r="A2368" s="94" t="s">
        <v>11274</v>
      </c>
      <c r="B2368" s="95" t="s">
        <v>11275</v>
      </c>
      <c r="C2368" s="95" t="s">
        <v>8</v>
      </c>
      <c r="D2368" s="96">
        <v>72.290000000000006</v>
      </c>
    </row>
    <row r="2369" spans="1:4" ht="15" customHeight="1" x14ac:dyDescent="0.2">
      <c r="A2369" s="87" t="s">
        <v>11276</v>
      </c>
      <c r="B2369" s="88" t="s">
        <v>11277</v>
      </c>
      <c r="C2369" s="89"/>
      <c r="D2369" s="89"/>
    </row>
    <row r="2370" spans="1:4" ht="15" customHeight="1" x14ac:dyDescent="0.2">
      <c r="A2370" s="94" t="s">
        <v>11278</v>
      </c>
      <c r="B2370" s="308" t="s">
        <v>11279</v>
      </c>
      <c r="C2370" s="95" t="s">
        <v>8</v>
      </c>
      <c r="D2370" s="96">
        <v>195.17</v>
      </c>
    </row>
    <row r="2371" spans="1:4" ht="15" customHeight="1" x14ac:dyDescent="0.25">
      <c r="A2371"/>
      <c r="B2371" s="308"/>
      <c r="C2371"/>
      <c r="D2371"/>
    </row>
    <row r="2372" spans="1:4" ht="15" customHeight="1" x14ac:dyDescent="0.2">
      <c r="A2372" s="94" t="s">
        <v>11280</v>
      </c>
      <c r="B2372" s="308" t="s">
        <v>11281</v>
      </c>
      <c r="C2372" s="95" t="s">
        <v>8</v>
      </c>
      <c r="D2372" s="96">
        <v>91.77</v>
      </c>
    </row>
    <row r="2373" spans="1:4" ht="15" customHeight="1" x14ac:dyDescent="0.25">
      <c r="A2373"/>
      <c r="B2373" s="308"/>
      <c r="C2373"/>
      <c r="D2373"/>
    </row>
    <row r="2374" spans="1:4" ht="15" customHeight="1" x14ac:dyDescent="0.2">
      <c r="A2374" s="94" t="s">
        <v>11282</v>
      </c>
      <c r="B2374" s="308" t="s">
        <v>29943</v>
      </c>
      <c r="C2374" s="95" t="s">
        <v>8</v>
      </c>
      <c r="D2374" s="96">
        <v>238.4</v>
      </c>
    </row>
    <row r="2375" spans="1:4" ht="15" customHeight="1" x14ac:dyDescent="0.25">
      <c r="A2375"/>
      <c r="B2375" s="308"/>
      <c r="C2375"/>
      <c r="D2375"/>
    </row>
    <row r="2376" spans="1:4" ht="15" customHeight="1" x14ac:dyDescent="0.2">
      <c r="A2376" s="94" t="s">
        <v>11283</v>
      </c>
      <c r="B2376" s="308" t="s">
        <v>29944</v>
      </c>
      <c r="C2376" s="95" t="s">
        <v>8</v>
      </c>
      <c r="D2376" s="96">
        <v>87.11</v>
      </c>
    </row>
    <row r="2377" spans="1:4" ht="15" customHeight="1" x14ac:dyDescent="0.25">
      <c r="A2377"/>
      <c r="B2377" s="308"/>
      <c r="C2377"/>
      <c r="D2377"/>
    </row>
    <row r="2378" spans="1:4" ht="15" customHeight="1" x14ac:dyDescent="0.2">
      <c r="A2378" s="94" t="s">
        <v>11284</v>
      </c>
      <c r="B2378" s="95" t="s">
        <v>11285</v>
      </c>
      <c r="C2378" s="95" t="s">
        <v>8</v>
      </c>
      <c r="D2378" s="96">
        <v>260.8</v>
      </c>
    </row>
    <row r="2379" spans="1:4" ht="15" customHeight="1" x14ac:dyDescent="0.2">
      <c r="A2379" s="94" t="s">
        <v>11286</v>
      </c>
      <c r="B2379" s="95" t="s">
        <v>11287</v>
      </c>
      <c r="C2379" s="95" t="s">
        <v>8</v>
      </c>
      <c r="D2379" s="96">
        <v>101.11</v>
      </c>
    </row>
    <row r="2380" spans="1:4" ht="15" customHeight="1" x14ac:dyDescent="0.2">
      <c r="A2380" s="94" t="s">
        <v>11288</v>
      </c>
      <c r="B2380" s="95" t="s">
        <v>11289</v>
      </c>
      <c r="C2380" s="95" t="s">
        <v>8</v>
      </c>
      <c r="D2380" s="96">
        <v>192.07</v>
      </c>
    </row>
    <row r="2381" spans="1:4" ht="15" customHeight="1" x14ac:dyDescent="0.2">
      <c r="A2381" s="94" t="s">
        <v>11290</v>
      </c>
      <c r="B2381" s="95" t="s">
        <v>11291</v>
      </c>
      <c r="C2381" s="95" t="s">
        <v>8</v>
      </c>
      <c r="D2381" s="96">
        <v>78.31</v>
      </c>
    </row>
    <row r="2382" spans="1:4" ht="15" customHeight="1" x14ac:dyDescent="0.2">
      <c r="A2382" s="94" t="s">
        <v>11292</v>
      </c>
      <c r="B2382" s="95" t="s">
        <v>11293</v>
      </c>
      <c r="C2382" s="95" t="s">
        <v>8</v>
      </c>
      <c r="D2382" s="96">
        <v>195.82</v>
      </c>
    </row>
    <row r="2383" spans="1:4" ht="15" customHeight="1" x14ac:dyDescent="0.2">
      <c r="A2383" s="94" t="s">
        <v>11294</v>
      </c>
      <c r="B2383" s="95" t="s">
        <v>11295</v>
      </c>
      <c r="C2383" s="95" t="s">
        <v>8</v>
      </c>
      <c r="D2383" s="96">
        <v>80.66</v>
      </c>
    </row>
    <row r="2384" spans="1:4" ht="15" customHeight="1" x14ac:dyDescent="0.2">
      <c r="A2384" s="94" t="s">
        <v>11296</v>
      </c>
      <c r="B2384" s="95" t="s">
        <v>11297</v>
      </c>
      <c r="C2384" s="95" t="s">
        <v>8</v>
      </c>
      <c r="D2384" s="96">
        <v>74.33</v>
      </c>
    </row>
    <row r="2385" spans="1:4" ht="15" customHeight="1" x14ac:dyDescent="0.2">
      <c r="A2385" s="94" t="s">
        <v>11298</v>
      </c>
      <c r="B2385" s="95" t="s">
        <v>11299</v>
      </c>
      <c r="C2385" s="95" t="s">
        <v>8</v>
      </c>
      <c r="D2385" s="96">
        <v>46.65</v>
      </c>
    </row>
    <row r="2386" spans="1:4" ht="15" customHeight="1" x14ac:dyDescent="0.2">
      <c r="A2386" s="94" t="s">
        <v>11300</v>
      </c>
      <c r="B2386" s="95" t="s">
        <v>11301</v>
      </c>
      <c r="C2386" s="95" t="s">
        <v>8</v>
      </c>
      <c r="D2386" s="96">
        <v>272.18</v>
      </c>
    </row>
    <row r="2387" spans="1:4" ht="15" customHeight="1" x14ac:dyDescent="0.2">
      <c r="A2387" s="94" t="s">
        <v>11302</v>
      </c>
      <c r="B2387" s="95" t="s">
        <v>11303</v>
      </c>
      <c r="C2387" s="95" t="s">
        <v>8</v>
      </c>
      <c r="D2387" s="96">
        <v>111.53</v>
      </c>
    </row>
    <row r="2388" spans="1:4" ht="15" customHeight="1" x14ac:dyDescent="0.2">
      <c r="A2388" s="94" t="s">
        <v>11304</v>
      </c>
      <c r="B2388" s="95" t="s">
        <v>11305</v>
      </c>
      <c r="C2388" s="95" t="s">
        <v>8</v>
      </c>
      <c r="D2388" s="96">
        <v>12.24</v>
      </c>
    </row>
    <row r="2389" spans="1:4" ht="15" customHeight="1" x14ac:dyDescent="0.2">
      <c r="A2389" s="94" t="s">
        <v>11306</v>
      </c>
      <c r="B2389" s="95" t="s">
        <v>11307</v>
      </c>
      <c r="C2389" s="95" t="s">
        <v>8</v>
      </c>
      <c r="D2389" s="96">
        <v>3.67</v>
      </c>
    </row>
    <row r="2390" spans="1:4" ht="15" customHeight="1" x14ac:dyDescent="0.2">
      <c r="A2390" s="94" t="s">
        <v>11308</v>
      </c>
      <c r="B2390" s="95" t="s">
        <v>11309</v>
      </c>
      <c r="C2390" s="95" t="s">
        <v>8</v>
      </c>
      <c r="D2390" s="96">
        <v>7.02</v>
      </c>
    </row>
    <row r="2391" spans="1:4" ht="15" customHeight="1" x14ac:dyDescent="0.2">
      <c r="A2391" s="94" t="s">
        <v>11310</v>
      </c>
      <c r="B2391" s="95" t="s">
        <v>11311</v>
      </c>
      <c r="C2391" s="95" t="s">
        <v>8</v>
      </c>
      <c r="D2391" s="96">
        <v>1.38</v>
      </c>
    </row>
    <row r="2392" spans="1:4" ht="15" customHeight="1" x14ac:dyDescent="0.2">
      <c r="A2392" s="87" t="s">
        <v>11312</v>
      </c>
      <c r="B2392" s="88" t="s">
        <v>11313</v>
      </c>
      <c r="C2392" s="89"/>
      <c r="D2392" s="89"/>
    </row>
    <row r="2393" spans="1:4" ht="15" customHeight="1" x14ac:dyDescent="0.2">
      <c r="A2393" s="94" t="s">
        <v>11314</v>
      </c>
      <c r="B2393" s="95" t="s">
        <v>11315</v>
      </c>
      <c r="C2393" s="95" t="s">
        <v>8</v>
      </c>
      <c r="D2393" s="96">
        <v>120.38</v>
      </c>
    </row>
    <row r="2394" spans="1:4" ht="15" customHeight="1" x14ac:dyDescent="0.2">
      <c r="A2394" s="94" t="s">
        <v>11316</v>
      </c>
      <c r="B2394" s="95" t="s">
        <v>11317</v>
      </c>
      <c r="C2394" s="95" t="s">
        <v>8</v>
      </c>
      <c r="D2394" s="96">
        <v>34.47</v>
      </c>
    </row>
    <row r="2395" spans="1:4" ht="15" customHeight="1" x14ac:dyDescent="0.2">
      <c r="A2395" s="87" t="s">
        <v>11318</v>
      </c>
      <c r="B2395" s="88" t="s">
        <v>11319</v>
      </c>
      <c r="C2395" s="89"/>
      <c r="D2395" s="89"/>
    </row>
    <row r="2396" spans="1:4" ht="15" customHeight="1" x14ac:dyDescent="0.2">
      <c r="A2396" s="94" t="s">
        <v>11320</v>
      </c>
      <c r="B2396" s="95" t="s">
        <v>11321</v>
      </c>
      <c r="C2396" s="95" t="s">
        <v>8</v>
      </c>
      <c r="D2396" s="96">
        <v>323.32</v>
      </c>
    </row>
    <row r="2397" spans="1:4" ht="15" customHeight="1" x14ac:dyDescent="0.2">
      <c r="A2397" s="94" t="s">
        <v>11322</v>
      </c>
      <c r="B2397" s="95" t="s">
        <v>11323</v>
      </c>
      <c r="C2397" s="95" t="s">
        <v>8</v>
      </c>
      <c r="D2397" s="96">
        <v>151.05000000000001</v>
      </c>
    </row>
    <row r="2398" spans="1:4" ht="15" customHeight="1" x14ac:dyDescent="0.2">
      <c r="A2398" s="87" t="s">
        <v>11324</v>
      </c>
      <c r="B2398" s="88" t="s">
        <v>11325</v>
      </c>
      <c r="C2398" s="89"/>
      <c r="D2398" s="89"/>
    </row>
    <row r="2399" spans="1:4" ht="15" customHeight="1" x14ac:dyDescent="0.2">
      <c r="A2399" s="94" t="s">
        <v>11328</v>
      </c>
      <c r="B2399" s="95" t="s">
        <v>11329</v>
      </c>
      <c r="C2399" s="95" t="s">
        <v>8</v>
      </c>
      <c r="D2399" s="96">
        <v>18.600000000000001</v>
      </c>
    </row>
    <row r="2400" spans="1:4" ht="15" customHeight="1" x14ac:dyDescent="0.2">
      <c r="A2400" s="94" t="s">
        <v>11330</v>
      </c>
      <c r="B2400" s="95" t="s">
        <v>11331</v>
      </c>
      <c r="C2400" s="95" t="s">
        <v>8</v>
      </c>
      <c r="D2400" s="96">
        <v>18.18</v>
      </c>
    </row>
    <row r="2401" spans="1:4" ht="15" customHeight="1" x14ac:dyDescent="0.2">
      <c r="A2401" s="94" t="s">
        <v>11332</v>
      </c>
      <c r="B2401" s="308" t="s">
        <v>11333</v>
      </c>
      <c r="C2401" s="95" t="s">
        <v>8</v>
      </c>
      <c r="D2401" s="96">
        <v>3.67</v>
      </c>
    </row>
    <row r="2402" spans="1:4" ht="15" customHeight="1" x14ac:dyDescent="0.25">
      <c r="A2402"/>
      <c r="B2402" s="308"/>
      <c r="C2402"/>
      <c r="D2402"/>
    </row>
    <row r="2403" spans="1:4" ht="15" customHeight="1" x14ac:dyDescent="0.2">
      <c r="A2403" s="87" t="s">
        <v>11334</v>
      </c>
      <c r="B2403" s="88" t="s">
        <v>11335</v>
      </c>
      <c r="C2403" s="89"/>
      <c r="D2403" s="89"/>
    </row>
    <row r="2404" spans="1:4" ht="15" customHeight="1" x14ac:dyDescent="0.2">
      <c r="A2404" s="94" t="s">
        <v>11336</v>
      </c>
      <c r="B2404" s="95" t="s">
        <v>11337</v>
      </c>
      <c r="C2404" s="95" t="s">
        <v>8</v>
      </c>
      <c r="D2404" s="96">
        <v>148.5</v>
      </c>
    </row>
    <row r="2405" spans="1:4" ht="15" customHeight="1" x14ac:dyDescent="0.2">
      <c r="A2405" s="94" t="s">
        <v>11338</v>
      </c>
      <c r="B2405" s="95" t="s">
        <v>11339</v>
      </c>
      <c r="C2405" s="95" t="s">
        <v>8</v>
      </c>
      <c r="D2405" s="96">
        <v>70.03</v>
      </c>
    </row>
    <row r="2406" spans="1:4" ht="15" customHeight="1" x14ac:dyDescent="0.2">
      <c r="A2406" s="94" t="s">
        <v>29945</v>
      </c>
      <c r="B2406" s="308" t="s">
        <v>29946</v>
      </c>
      <c r="C2406" s="95" t="s">
        <v>8</v>
      </c>
      <c r="D2406" s="96">
        <v>143.46</v>
      </c>
    </row>
    <row r="2407" spans="1:4" ht="15" customHeight="1" x14ac:dyDescent="0.25">
      <c r="A2407"/>
      <c r="B2407" s="308"/>
      <c r="C2407"/>
      <c r="D2407"/>
    </row>
    <row r="2408" spans="1:4" ht="15" customHeight="1" x14ac:dyDescent="0.2">
      <c r="A2408" s="94" t="s">
        <v>29947</v>
      </c>
      <c r="B2408" s="308" t="s">
        <v>29948</v>
      </c>
      <c r="C2408" s="95" t="s">
        <v>8</v>
      </c>
      <c r="D2408" s="96">
        <v>59.72</v>
      </c>
    </row>
    <row r="2409" spans="1:4" ht="15" customHeight="1" x14ac:dyDescent="0.25">
      <c r="A2409"/>
      <c r="B2409" s="308"/>
      <c r="C2409"/>
      <c r="D2409"/>
    </row>
    <row r="2410" spans="1:4" ht="15" customHeight="1" x14ac:dyDescent="0.2">
      <c r="A2410" s="94" t="s">
        <v>29949</v>
      </c>
      <c r="B2410" s="95" t="s">
        <v>29950</v>
      </c>
      <c r="C2410" s="95" t="s">
        <v>8</v>
      </c>
      <c r="D2410" s="96">
        <v>111.93</v>
      </c>
    </row>
    <row r="2411" spans="1:4" ht="15" customHeight="1" x14ac:dyDescent="0.2">
      <c r="A2411" s="94" t="s">
        <v>29951</v>
      </c>
      <c r="B2411" s="95" t="s">
        <v>29952</v>
      </c>
      <c r="C2411" s="95" t="s">
        <v>8</v>
      </c>
      <c r="D2411" s="96">
        <v>61.37</v>
      </c>
    </row>
    <row r="2412" spans="1:4" ht="15" customHeight="1" x14ac:dyDescent="0.2">
      <c r="A2412" s="94" t="s">
        <v>11340</v>
      </c>
      <c r="B2412" s="308" t="s">
        <v>11341</v>
      </c>
      <c r="C2412" s="95" t="s">
        <v>8</v>
      </c>
      <c r="D2412" s="96">
        <v>221.3</v>
      </c>
    </row>
    <row r="2413" spans="1:4" ht="15" customHeight="1" x14ac:dyDescent="0.25">
      <c r="A2413"/>
      <c r="B2413" s="308"/>
      <c r="C2413"/>
      <c r="D2413"/>
    </row>
    <row r="2414" spans="1:4" ht="15" customHeight="1" x14ac:dyDescent="0.2">
      <c r="A2414" s="94" t="s">
        <v>11342</v>
      </c>
      <c r="B2414" s="308" t="s">
        <v>11343</v>
      </c>
      <c r="C2414" s="95" t="s">
        <v>8</v>
      </c>
      <c r="D2414" s="96">
        <v>100.3</v>
      </c>
    </row>
    <row r="2415" spans="1:4" ht="15" customHeight="1" x14ac:dyDescent="0.25">
      <c r="A2415"/>
      <c r="B2415" s="308"/>
      <c r="C2415"/>
      <c r="D2415"/>
    </row>
    <row r="2416" spans="1:4" ht="15" customHeight="1" x14ac:dyDescent="0.2">
      <c r="A2416" s="94" t="s">
        <v>11344</v>
      </c>
      <c r="B2416" s="308" t="s">
        <v>11345</v>
      </c>
      <c r="C2416" s="95" t="s">
        <v>8</v>
      </c>
      <c r="D2416" s="96">
        <v>324.22000000000003</v>
      </c>
    </row>
    <row r="2417" spans="1:4" ht="15" customHeight="1" x14ac:dyDescent="0.25">
      <c r="A2417"/>
      <c r="B2417" s="308"/>
      <c r="C2417"/>
      <c r="D2417"/>
    </row>
    <row r="2418" spans="1:4" ht="15" customHeight="1" x14ac:dyDescent="0.2">
      <c r="A2418" s="94" t="s">
        <v>11346</v>
      </c>
      <c r="B2418" s="308" t="s">
        <v>11347</v>
      </c>
      <c r="C2418" s="95" t="s">
        <v>8</v>
      </c>
      <c r="D2418" s="96">
        <v>134.22</v>
      </c>
    </row>
    <row r="2419" spans="1:4" ht="15" customHeight="1" x14ac:dyDescent="0.25">
      <c r="A2419"/>
      <c r="B2419" s="308"/>
      <c r="C2419"/>
      <c r="D2419"/>
    </row>
    <row r="2420" spans="1:4" ht="15" customHeight="1" x14ac:dyDescent="0.2">
      <c r="A2420" s="87" t="s">
        <v>11348</v>
      </c>
      <c r="B2420" s="88" t="s">
        <v>11349</v>
      </c>
      <c r="C2420" s="89"/>
      <c r="D2420" s="89"/>
    </row>
    <row r="2421" spans="1:4" ht="15" customHeight="1" x14ac:dyDescent="0.2">
      <c r="A2421" s="94" t="s">
        <v>11350</v>
      </c>
      <c r="B2421" s="95" t="s">
        <v>11351</v>
      </c>
      <c r="C2421" s="95" t="s">
        <v>8</v>
      </c>
      <c r="D2421" s="96">
        <v>27.4</v>
      </c>
    </row>
    <row r="2422" spans="1:4" ht="15" customHeight="1" x14ac:dyDescent="0.2">
      <c r="A2422" s="94" t="s">
        <v>11352</v>
      </c>
      <c r="B2422" s="95" t="s">
        <v>11353</v>
      </c>
      <c r="C2422" s="95" t="s">
        <v>8</v>
      </c>
      <c r="D2422" s="96">
        <v>24.05</v>
      </c>
    </row>
    <row r="2423" spans="1:4" ht="15" customHeight="1" x14ac:dyDescent="0.2">
      <c r="A2423" s="87" t="s">
        <v>11354</v>
      </c>
      <c r="B2423" s="88" t="s">
        <v>11355</v>
      </c>
      <c r="C2423" s="89"/>
      <c r="D2423" s="89"/>
    </row>
    <row r="2424" spans="1:4" ht="15" customHeight="1" x14ac:dyDescent="0.2">
      <c r="A2424" s="94" t="s">
        <v>11356</v>
      </c>
      <c r="B2424" s="95" t="s">
        <v>11357</v>
      </c>
      <c r="C2424" s="95" t="s">
        <v>8</v>
      </c>
      <c r="D2424" s="96">
        <v>9.76</v>
      </c>
    </row>
    <row r="2425" spans="1:4" ht="15" customHeight="1" x14ac:dyDescent="0.2">
      <c r="A2425" s="94" t="s">
        <v>11358</v>
      </c>
      <c r="B2425" s="95" t="s">
        <v>11359</v>
      </c>
      <c r="C2425" s="95" t="s">
        <v>8</v>
      </c>
      <c r="D2425" s="96">
        <v>7.32</v>
      </c>
    </row>
    <row r="2426" spans="1:4" ht="15" customHeight="1" x14ac:dyDescent="0.2">
      <c r="A2426" s="87" t="s">
        <v>11360</v>
      </c>
      <c r="B2426" s="88" t="s">
        <v>11361</v>
      </c>
      <c r="C2426" s="89"/>
      <c r="D2426" s="89"/>
    </row>
    <row r="2427" spans="1:4" ht="15" customHeight="1" x14ac:dyDescent="0.2">
      <c r="A2427" s="94" t="s">
        <v>11362</v>
      </c>
      <c r="B2427" s="308" t="s">
        <v>22329</v>
      </c>
      <c r="C2427" s="95" t="s">
        <v>8</v>
      </c>
      <c r="D2427" s="96">
        <v>442.57</v>
      </c>
    </row>
    <row r="2428" spans="1:4" ht="15" customHeight="1" x14ac:dyDescent="0.25">
      <c r="A2428"/>
      <c r="B2428" s="308"/>
      <c r="C2428"/>
      <c r="D2428"/>
    </row>
    <row r="2429" spans="1:4" ht="15" customHeight="1" x14ac:dyDescent="0.2">
      <c r="A2429" s="94" t="s">
        <v>11363</v>
      </c>
      <c r="B2429" s="308" t="s">
        <v>22330</v>
      </c>
      <c r="C2429" s="95" t="s">
        <v>8</v>
      </c>
      <c r="D2429" s="96">
        <v>229.69</v>
      </c>
    </row>
    <row r="2430" spans="1:4" ht="15" customHeight="1" x14ac:dyDescent="0.25">
      <c r="A2430"/>
      <c r="B2430" s="308"/>
      <c r="C2430"/>
      <c r="D2430"/>
    </row>
    <row r="2431" spans="1:4" ht="15" customHeight="1" x14ac:dyDescent="0.2">
      <c r="A2431" s="87" t="s">
        <v>11364</v>
      </c>
      <c r="B2431" s="88" t="s">
        <v>11365</v>
      </c>
      <c r="C2431" s="89"/>
      <c r="D2431" s="89"/>
    </row>
    <row r="2432" spans="1:4" ht="15" customHeight="1" x14ac:dyDescent="0.2">
      <c r="A2432" s="94" t="s">
        <v>11366</v>
      </c>
      <c r="B2432" s="308" t="s">
        <v>11367</v>
      </c>
      <c r="C2432" s="95" t="s">
        <v>8</v>
      </c>
      <c r="D2432" s="96">
        <v>105.89</v>
      </c>
    </row>
    <row r="2433" spans="1:4" ht="15" customHeight="1" x14ac:dyDescent="0.25">
      <c r="A2433"/>
      <c r="B2433" s="308"/>
      <c r="C2433"/>
      <c r="D2433"/>
    </row>
    <row r="2434" spans="1:4" ht="15" customHeight="1" x14ac:dyDescent="0.2">
      <c r="A2434" s="94" t="s">
        <v>11368</v>
      </c>
      <c r="B2434" s="308" t="s">
        <v>11369</v>
      </c>
      <c r="C2434" s="95" t="s">
        <v>8</v>
      </c>
      <c r="D2434" s="96">
        <v>45.28</v>
      </c>
    </row>
    <row r="2435" spans="1:4" ht="15" customHeight="1" x14ac:dyDescent="0.25">
      <c r="A2435"/>
      <c r="B2435" s="308"/>
      <c r="C2435"/>
      <c r="D2435"/>
    </row>
    <row r="2436" spans="1:4" ht="15" customHeight="1" x14ac:dyDescent="0.2">
      <c r="A2436" s="87" t="s">
        <v>11370</v>
      </c>
      <c r="B2436" s="88" t="s">
        <v>11371</v>
      </c>
      <c r="C2436" s="89"/>
      <c r="D2436" s="89"/>
    </row>
    <row r="2437" spans="1:4" ht="15" customHeight="1" x14ac:dyDescent="0.2">
      <c r="A2437" s="94" t="s">
        <v>11372</v>
      </c>
      <c r="B2437" s="308" t="s">
        <v>11373</v>
      </c>
      <c r="C2437" s="95" t="s">
        <v>8</v>
      </c>
      <c r="D2437" s="96">
        <v>312.56</v>
      </c>
    </row>
    <row r="2438" spans="1:4" ht="15" customHeight="1" x14ac:dyDescent="0.25">
      <c r="A2438"/>
      <c r="B2438" s="308"/>
      <c r="C2438"/>
      <c r="D2438"/>
    </row>
    <row r="2439" spans="1:4" ht="15" customHeight="1" x14ac:dyDescent="0.2">
      <c r="A2439" s="94" t="s">
        <v>11374</v>
      </c>
      <c r="B2439" s="308" t="s">
        <v>11375</v>
      </c>
      <c r="C2439" s="95" t="s">
        <v>8</v>
      </c>
      <c r="D2439" s="96">
        <v>148.91</v>
      </c>
    </row>
    <row r="2440" spans="1:4" ht="15" customHeight="1" x14ac:dyDescent="0.25">
      <c r="A2440"/>
      <c r="B2440" s="308"/>
      <c r="C2440"/>
      <c r="D2440"/>
    </row>
    <row r="2441" spans="1:4" ht="15" customHeight="1" x14ac:dyDescent="0.2">
      <c r="A2441" s="87" t="s">
        <v>11376</v>
      </c>
      <c r="B2441" s="88" t="s">
        <v>11377</v>
      </c>
      <c r="C2441" s="89"/>
      <c r="D2441" s="89"/>
    </row>
    <row r="2442" spans="1:4" ht="15" customHeight="1" x14ac:dyDescent="0.2">
      <c r="A2442" s="94" t="s">
        <v>11378</v>
      </c>
      <c r="B2442" s="308" t="s">
        <v>22331</v>
      </c>
      <c r="C2442" s="95" t="s">
        <v>8</v>
      </c>
      <c r="D2442" s="96">
        <v>957.63</v>
      </c>
    </row>
    <row r="2443" spans="1:4" ht="15" customHeight="1" x14ac:dyDescent="0.25">
      <c r="A2443"/>
      <c r="B2443" s="308"/>
      <c r="C2443"/>
      <c r="D2443"/>
    </row>
    <row r="2444" spans="1:4" ht="15" customHeight="1" x14ac:dyDescent="0.2">
      <c r="A2444" s="94" t="s">
        <v>11379</v>
      </c>
      <c r="B2444" s="308" t="s">
        <v>22332</v>
      </c>
      <c r="C2444" s="95" t="s">
        <v>8</v>
      </c>
      <c r="D2444" s="96">
        <v>457.77</v>
      </c>
    </row>
    <row r="2445" spans="1:4" ht="15" customHeight="1" x14ac:dyDescent="0.25">
      <c r="A2445"/>
      <c r="B2445" s="308"/>
      <c r="C2445"/>
      <c r="D2445"/>
    </row>
    <row r="2446" spans="1:4" ht="15" customHeight="1" x14ac:dyDescent="0.2">
      <c r="A2446" s="94" t="s">
        <v>11380</v>
      </c>
      <c r="B2446" s="308" t="s">
        <v>11381</v>
      </c>
      <c r="C2446" s="95" t="s">
        <v>8</v>
      </c>
      <c r="D2446" s="96">
        <v>281.85000000000002</v>
      </c>
    </row>
    <row r="2447" spans="1:4" ht="15" customHeight="1" x14ac:dyDescent="0.25">
      <c r="A2447"/>
      <c r="B2447" s="308"/>
      <c r="C2447"/>
      <c r="D2447"/>
    </row>
    <row r="2448" spans="1:4" ht="15" customHeight="1" x14ac:dyDescent="0.2">
      <c r="A2448" s="94" t="s">
        <v>11382</v>
      </c>
      <c r="B2448" s="308" t="s">
        <v>11383</v>
      </c>
      <c r="C2448" s="95" t="s">
        <v>8</v>
      </c>
      <c r="D2448" s="96">
        <v>107.21</v>
      </c>
    </row>
    <row r="2449" spans="1:4" ht="15" customHeight="1" x14ac:dyDescent="0.25">
      <c r="A2449"/>
      <c r="B2449" s="308"/>
      <c r="C2449"/>
      <c r="D2449"/>
    </row>
    <row r="2450" spans="1:4" ht="15" customHeight="1" x14ac:dyDescent="0.2">
      <c r="A2450" s="94" t="s">
        <v>11384</v>
      </c>
      <c r="B2450" s="95" t="s">
        <v>11385</v>
      </c>
      <c r="C2450" s="95" t="s">
        <v>8</v>
      </c>
      <c r="D2450" s="96">
        <v>156.9</v>
      </c>
    </row>
    <row r="2451" spans="1:4" ht="15" customHeight="1" x14ac:dyDescent="0.2">
      <c r="A2451" s="94" t="s">
        <v>11386</v>
      </c>
      <c r="B2451" s="95" t="s">
        <v>11387</v>
      </c>
      <c r="C2451" s="95" t="s">
        <v>8</v>
      </c>
      <c r="D2451" s="96">
        <v>36.479999999999997</v>
      </c>
    </row>
    <row r="2452" spans="1:4" ht="15" customHeight="1" x14ac:dyDescent="0.2">
      <c r="A2452" s="87" t="s">
        <v>11392</v>
      </c>
      <c r="B2452" s="88" t="s">
        <v>11393</v>
      </c>
      <c r="C2452" s="89"/>
      <c r="D2452" s="89"/>
    </row>
    <row r="2453" spans="1:4" ht="15" customHeight="1" x14ac:dyDescent="0.2">
      <c r="A2453" s="94" t="s">
        <v>11394</v>
      </c>
      <c r="B2453" s="95" t="s">
        <v>11395</v>
      </c>
      <c r="C2453" s="95" t="s">
        <v>8</v>
      </c>
      <c r="D2453" s="96">
        <v>3.37</v>
      </c>
    </row>
    <row r="2454" spans="1:4" ht="15" customHeight="1" x14ac:dyDescent="0.2">
      <c r="A2454" s="94" t="s">
        <v>11396</v>
      </c>
      <c r="B2454" s="95" t="s">
        <v>11397</v>
      </c>
      <c r="C2454" s="95" t="s">
        <v>8</v>
      </c>
      <c r="D2454" s="96">
        <v>1.33</v>
      </c>
    </row>
    <row r="2455" spans="1:4" ht="15" customHeight="1" x14ac:dyDescent="0.2">
      <c r="A2455" s="87" t="s">
        <v>11398</v>
      </c>
      <c r="B2455" s="88" t="s">
        <v>11399</v>
      </c>
      <c r="C2455" s="89"/>
      <c r="D2455" s="89"/>
    </row>
    <row r="2456" spans="1:4" ht="15" customHeight="1" x14ac:dyDescent="0.2">
      <c r="A2456" s="94" t="s">
        <v>11400</v>
      </c>
      <c r="B2456" s="95" t="s">
        <v>11401</v>
      </c>
      <c r="C2456" s="95" t="s">
        <v>8</v>
      </c>
      <c r="D2456" s="96">
        <v>27.21</v>
      </c>
    </row>
    <row r="2457" spans="1:4" ht="15" customHeight="1" x14ac:dyDescent="0.2">
      <c r="A2457" s="94" t="s">
        <v>11402</v>
      </c>
      <c r="B2457" s="95" t="s">
        <v>11403</v>
      </c>
      <c r="C2457" s="95" t="s">
        <v>8</v>
      </c>
      <c r="D2457" s="96">
        <v>21.47</v>
      </c>
    </row>
    <row r="2458" spans="1:4" ht="15" customHeight="1" x14ac:dyDescent="0.2">
      <c r="A2458" s="94" t="s">
        <v>11404</v>
      </c>
      <c r="B2458" s="95" t="s">
        <v>11405</v>
      </c>
      <c r="C2458" s="95" t="s">
        <v>8</v>
      </c>
      <c r="D2458" s="96">
        <v>9.56</v>
      </c>
    </row>
    <row r="2459" spans="1:4" ht="15" customHeight="1" x14ac:dyDescent="0.2">
      <c r="A2459" s="94" t="s">
        <v>11406</v>
      </c>
      <c r="B2459" s="95" t="s">
        <v>11407</v>
      </c>
      <c r="C2459" s="95" t="s">
        <v>8</v>
      </c>
      <c r="D2459" s="96">
        <v>1.59</v>
      </c>
    </row>
    <row r="2460" spans="1:4" ht="15" customHeight="1" x14ac:dyDescent="0.2">
      <c r="A2460" s="94" t="s">
        <v>11408</v>
      </c>
      <c r="B2460" s="95" t="s">
        <v>11409</v>
      </c>
      <c r="C2460" s="95" t="s">
        <v>8</v>
      </c>
      <c r="D2460" s="96">
        <v>0.34</v>
      </c>
    </row>
    <row r="2461" spans="1:4" ht="15" customHeight="1" x14ac:dyDescent="0.2">
      <c r="A2461" s="94" t="s">
        <v>11410</v>
      </c>
      <c r="B2461" s="95" t="s">
        <v>11411</v>
      </c>
      <c r="C2461" s="95" t="s">
        <v>8</v>
      </c>
      <c r="D2461" s="96">
        <v>0.24</v>
      </c>
    </row>
    <row r="2462" spans="1:4" ht="15" customHeight="1" x14ac:dyDescent="0.2">
      <c r="A2462" s="87" t="s">
        <v>11412</v>
      </c>
      <c r="B2462" s="88" t="s">
        <v>11413</v>
      </c>
      <c r="C2462" s="89"/>
      <c r="D2462" s="89"/>
    </row>
    <row r="2463" spans="1:4" ht="15" customHeight="1" x14ac:dyDescent="0.2">
      <c r="A2463" s="94" t="s">
        <v>11414</v>
      </c>
      <c r="B2463" s="95" t="s">
        <v>11415</v>
      </c>
      <c r="C2463" s="95" t="s">
        <v>8</v>
      </c>
      <c r="D2463" s="96">
        <v>1.88</v>
      </c>
    </row>
    <row r="2464" spans="1:4" ht="15" customHeight="1" x14ac:dyDescent="0.2">
      <c r="A2464" s="94" t="s">
        <v>11416</v>
      </c>
      <c r="B2464" s="95" t="s">
        <v>11417</v>
      </c>
      <c r="C2464" s="95" t="s">
        <v>8</v>
      </c>
      <c r="D2464" s="96">
        <v>7.0000000000000007E-2</v>
      </c>
    </row>
    <row r="2465" spans="1:4" ht="15" customHeight="1" x14ac:dyDescent="0.2">
      <c r="A2465" s="87" t="s">
        <v>22288</v>
      </c>
      <c r="B2465" s="88" t="s">
        <v>11413</v>
      </c>
      <c r="C2465" s="89"/>
      <c r="D2465" s="89"/>
    </row>
    <row r="2466" spans="1:4" ht="15" customHeight="1" x14ac:dyDescent="0.2">
      <c r="A2466" s="94" t="s">
        <v>22289</v>
      </c>
      <c r="B2466" s="95" t="s">
        <v>22290</v>
      </c>
      <c r="C2466" s="95" t="s">
        <v>8</v>
      </c>
      <c r="D2466" s="96">
        <v>0.43</v>
      </c>
    </row>
    <row r="2467" spans="1:4" ht="15" customHeight="1" x14ac:dyDescent="0.2">
      <c r="A2467" s="94" t="s">
        <v>22291</v>
      </c>
      <c r="B2467" s="95" t="s">
        <v>22292</v>
      </c>
      <c r="C2467" s="95" t="s">
        <v>8</v>
      </c>
      <c r="D2467" s="96">
        <v>0.37</v>
      </c>
    </row>
    <row r="2468" spans="1:4" ht="15" customHeight="1" x14ac:dyDescent="0.2">
      <c r="A2468" s="97" t="s">
        <v>22293</v>
      </c>
      <c r="B2468" s="98" t="s">
        <v>22294</v>
      </c>
      <c r="C2468" s="98" t="s">
        <v>8</v>
      </c>
      <c r="D2468" s="99">
        <v>410.96</v>
      </c>
    </row>
    <row r="2469" spans="1:4" ht="15" customHeight="1" x14ac:dyDescent="0.2">
      <c r="A2469" s="97" t="s">
        <v>11213</v>
      </c>
      <c r="B2469" s="98" t="s">
        <v>22295</v>
      </c>
      <c r="C2469" s="98" t="s">
        <v>8</v>
      </c>
      <c r="D2469" s="99">
        <v>238.16</v>
      </c>
    </row>
    <row r="2470" spans="1:4" ht="15" customHeight="1" x14ac:dyDescent="0.2">
      <c r="A2470" s="97" t="s">
        <v>11214</v>
      </c>
      <c r="B2470" s="98" t="s">
        <v>11215</v>
      </c>
      <c r="C2470" s="98" t="s">
        <v>8</v>
      </c>
      <c r="D2470" s="99">
        <v>47.57</v>
      </c>
    </row>
    <row r="2471" spans="1:4" ht="15" customHeight="1" x14ac:dyDescent="0.2">
      <c r="A2471" s="97" t="s">
        <v>11216</v>
      </c>
      <c r="B2471" s="98" t="s">
        <v>11217</v>
      </c>
      <c r="C2471" s="98" t="s">
        <v>8</v>
      </c>
      <c r="D2471" s="99">
        <v>16.84</v>
      </c>
    </row>
    <row r="2472" spans="1:4" ht="15" customHeight="1" x14ac:dyDescent="0.2">
      <c r="A2472" s="97" t="s">
        <v>11218</v>
      </c>
      <c r="B2472" s="98" t="s">
        <v>22296</v>
      </c>
      <c r="C2472" s="98" t="s">
        <v>8</v>
      </c>
      <c r="D2472" s="99">
        <v>270.63</v>
      </c>
    </row>
    <row r="2473" spans="1:4" ht="15" customHeight="1" x14ac:dyDescent="0.2">
      <c r="A2473" s="97" t="s">
        <v>11219</v>
      </c>
      <c r="B2473" s="98" t="s">
        <v>22297</v>
      </c>
      <c r="C2473" s="98" t="s">
        <v>8</v>
      </c>
      <c r="D2473" s="99">
        <v>127.88</v>
      </c>
    </row>
    <row r="2474" spans="1:4" ht="15" customHeight="1" x14ac:dyDescent="0.2">
      <c r="A2474" s="97" t="s">
        <v>11220</v>
      </c>
      <c r="B2474" s="98" t="s">
        <v>22298</v>
      </c>
      <c r="C2474" s="98" t="s">
        <v>8</v>
      </c>
      <c r="D2474" s="99">
        <v>15.41</v>
      </c>
    </row>
    <row r="2475" spans="1:4" ht="15" customHeight="1" x14ac:dyDescent="0.2">
      <c r="A2475" s="97" t="s">
        <v>11221</v>
      </c>
      <c r="B2475" s="98" t="s">
        <v>22299</v>
      </c>
      <c r="C2475" s="98" t="s">
        <v>8</v>
      </c>
      <c r="D2475" s="99">
        <v>11.39</v>
      </c>
    </row>
    <row r="2476" spans="1:4" ht="15" customHeight="1" x14ac:dyDescent="0.2">
      <c r="A2476" s="97" t="s">
        <v>11222</v>
      </c>
      <c r="B2476" s="98" t="s">
        <v>22300</v>
      </c>
      <c r="C2476" s="98" t="s">
        <v>8</v>
      </c>
      <c r="D2476" s="99">
        <v>1313.18</v>
      </c>
    </row>
    <row r="2477" spans="1:4" ht="15" customHeight="1" x14ac:dyDescent="0.2">
      <c r="A2477" s="97" t="s">
        <v>11223</v>
      </c>
      <c r="B2477" s="98" t="s">
        <v>11224</v>
      </c>
      <c r="C2477" s="98" t="s">
        <v>8</v>
      </c>
      <c r="D2477" s="99">
        <v>71.94</v>
      </c>
    </row>
    <row r="2478" spans="1:4" ht="15" customHeight="1" x14ac:dyDescent="0.2">
      <c r="A2478" s="97" t="s">
        <v>11225</v>
      </c>
      <c r="B2478" s="98" t="s">
        <v>11226</v>
      </c>
      <c r="C2478" s="98" t="s">
        <v>8</v>
      </c>
      <c r="D2478" s="99">
        <v>26.88</v>
      </c>
    </row>
    <row r="2479" spans="1:4" ht="15" customHeight="1" x14ac:dyDescent="0.2">
      <c r="A2479" s="97" t="s">
        <v>11229</v>
      </c>
      <c r="B2479" s="98" t="s">
        <v>22301</v>
      </c>
      <c r="C2479" s="98" t="s">
        <v>8</v>
      </c>
      <c r="D2479" s="99">
        <v>3.25</v>
      </c>
    </row>
    <row r="2480" spans="1:4" ht="15" customHeight="1" x14ac:dyDescent="0.2">
      <c r="A2480" s="97" t="s">
        <v>11231</v>
      </c>
      <c r="B2480" s="98" t="s">
        <v>22302</v>
      </c>
      <c r="C2480" s="98" t="s">
        <v>8</v>
      </c>
      <c r="D2480" s="99">
        <v>0.71</v>
      </c>
    </row>
    <row r="2481" spans="1:4" ht="15" customHeight="1" x14ac:dyDescent="0.2">
      <c r="A2481" s="97" t="s">
        <v>11235</v>
      </c>
      <c r="B2481" s="98" t="s">
        <v>22303</v>
      </c>
      <c r="C2481" s="98" t="s">
        <v>8</v>
      </c>
      <c r="D2481" s="99">
        <v>8.56</v>
      </c>
    </row>
    <row r="2482" spans="1:4" ht="15" customHeight="1" x14ac:dyDescent="0.2">
      <c r="A2482" s="97" t="s">
        <v>11237</v>
      </c>
      <c r="B2482" s="98" t="s">
        <v>22304</v>
      </c>
      <c r="C2482" s="98" t="s">
        <v>8</v>
      </c>
      <c r="D2482" s="99">
        <v>6.28</v>
      </c>
    </row>
    <row r="2483" spans="1:4" ht="15" customHeight="1" x14ac:dyDescent="0.2">
      <c r="A2483" s="97" t="s">
        <v>11239</v>
      </c>
      <c r="B2483" s="98" t="s">
        <v>22305</v>
      </c>
      <c r="C2483" s="98" t="s">
        <v>8</v>
      </c>
      <c r="D2483" s="99">
        <v>11.14</v>
      </c>
    </row>
    <row r="2484" spans="1:4" ht="15" customHeight="1" x14ac:dyDescent="0.2">
      <c r="A2484" s="97" t="s">
        <v>11241</v>
      </c>
      <c r="B2484" s="98" t="s">
        <v>22306</v>
      </c>
      <c r="C2484" s="98" t="s">
        <v>8</v>
      </c>
      <c r="D2484" s="99">
        <v>6.84</v>
      </c>
    </row>
    <row r="2485" spans="1:4" ht="15" customHeight="1" x14ac:dyDescent="0.2">
      <c r="A2485" s="97" t="s">
        <v>11245</v>
      </c>
      <c r="B2485" s="98" t="s">
        <v>22307</v>
      </c>
      <c r="C2485" s="98" t="s">
        <v>8</v>
      </c>
      <c r="D2485" s="99">
        <v>144.36000000000001</v>
      </c>
    </row>
    <row r="2486" spans="1:4" ht="15" customHeight="1" x14ac:dyDescent="0.2">
      <c r="A2486" s="97" t="s">
        <v>11246</v>
      </c>
      <c r="B2486" s="98" t="s">
        <v>22308</v>
      </c>
      <c r="C2486" s="98" t="s">
        <v>8</v>
      </c>
      <c r="D2486" s="99">
        <v>70.459999999999994</v>
      </c>
    </row>
    <row r="2487" spans="1:4" ht="15" customHeight="1" x14ac:dyDescent="0.2">
      <c r="A2487" s="97" t="s">
        <v>11247</v>
      </c>
      <c r="B2487" s="98" t="s">
        <v>22307</v>
      </c>
      <c r="C2487" s="98" t="s">
        <v>8</v>
      </c>
      <c r="D2487" s="99">
        <v>175.74</v>
      </c>
    </row>
    <row r="2488" spans="1:4" ht="15" customHeight="1" x14ac:dyDescent="0.2">
      <c r="A2488" s="97" t="s">
        <v>11248</v>
      </c>
      <c r="B2488" s="98" t="s">
        <v>22308</v>
      </c>
      <c r="C2488" s="98" t="s">
        <v>8</v>
      </c>
      <c r="D2488" s="99">
        <v>84.59</v>
      </c>
    </row>
    <row r="2489" spans="1:4" ht="15" customHeight="1" x14ac:dyDescent="0.2">
      <c r="A2489" s="97" t="s">
        <v>11249</v>
      </c>
      <c r="B2489" s="98" t="s">
        <v>22309</v>
      </c>
      <c r="C2489" s="98" t="s">
        <v>8</v>
      </c>
      <c r="D2489" s="99">
        <v>158.71</v>
      </c>
    </row>
    <row r="2490" spans="1:4" ht="15" customHeight="1" x14ac:dyDescent="0.2">
      <c r="A2490" s="97" t="s">
        <v>11250</v>
      </c>
      <c r="B2490" s="98" t="s">
        <v>22310</v>
      </c>
      <c r="C2490" s="98" t="s">
        <v>8</v>
      </c>
      <c r="D2490" s="99">
        <v>72.959999999999994</v>
      </c>
    </row>
    <row r="2491" spans="1:4" ht="15" customHeight="1" x14ac:dyDescent="0.2">
      <c r="A2491" s="97" t="s">
        <v>11251</v>
      </c>
      <c r="B2491" s="98" t="s">
        <v>22311</v>
      </c>
      <c r="C2491" s="98" t="s">
        <v>8</v>
      </c>
      <c r="D2491" s="99">
        <v>160.79</v>
      </c>
    </row>
    <row r="2492" spans="1:4" ht="15" customHeight="1" x14ac:dyDescent="0.2">
      <c r="A2492" s="97" t="s">
        <v>11253</v>
      </c>
      <c r="B2492" s="98" t="s">
        <v>22312</v>
      </c>
      <c r="C2492" s="98" t="s">
        <v>8</v>
      </c>
      <c r="D2492" s="99">
        <v>74.13</v>
      </c>
    </row>
    <row r="2493" spans="1:4" ht="15" customHeight="1" x14ac:dyDescent="0.2">
      <c r="A2493" s="97" t="s">
        <v>11254</v>
      </c>
      <c r="B2493" s="98" t="s">
        <v>22313</v>
      </c>
      <c r="C2493" s="98" t="s">
        <v>8</v>
      </c>
      <c r="D2493" s="99">
        <v>150.04</v>
      </c>
    </row>
    <row r="2494" spans="1:4" ht="15" customHeight="1" x14ac:dyDescent="0.2">
      <c r="A2494" s="97" t="s">
        <v>11255</v>
      </c>
      <c r="B2494" s="98" t="s">
        <v>22314</v>
      </c>
      <c r="C2494" s="98" t="s">
        <v>8</v>
      </c>
      <c r="D2494" s="99">
        <v>68.08</v>
      </c>
    </row>
    <row r="2495" spans="1:4" ht="15" customHeight="1" x14ac:dyDescent="0.2">
      <c r="A2495" s="97" t="s">
        <v>11256</v>
      </c>
      <c r="B2495" s="98" t="s">
        <v>11257</v>
      </c>
      <c r="C2495" s="98" t="s">
        <v>8</v>
      </c>
      <c r="D2495" s="99">
        <v>15.49</v>
      </c>
    </row>
    <row r="2496" spans="1:4" ht="15" customHeight="1" x14ac:dyDescent="0.2">
      <c r="A2496" s="97" t="s">
        <v>11258</v>
      </c>
      <c r="B2496" s="98" t="s">
        <v>11259</v>
      </c>
      <c r="C2496" s="98" t="s">
        <v>8</v>
      </c>
      <c r="D2496" s="99">
        <v>10.65</v>
      </c>
    </row>
    <row r="2497" spans="1:4" ht="15" customHeight="1" x14ac:dyDescent="0.2">
      <c r="A2497" s="97" t="s">
        <v>11260</v>
      </c>
      <c r="B2497" s="98" t="s">
        <v>22315</v>
      </c>
      <c r="C2497" s="98" t="s">
        <v>8</v>
      </c>
      <c r="D2497" s="99">
        <v>165.53</v>
      </c>
    </row>
    <row r="2498" spans="1:4" ht="15" customHeight="1" x14ac:dyDescent="0.2">
      <c r="A2498" s="97" t="s">
        <v>11261</v>
      </c>
      <c r="B2498" s="98" t="s">
        <v>22316</v>
      </c>
      <c r="C2498" s="98" t="s">
        <v>8</v>
      </c>
      <c r="D2498" s="99">
        <v>76.790000000000006</v>
      </c>
    </row>
    <row r="2499" spans="1:4" ht="15" customHeight="1" x14ac:dyDescent="0.2">
      <c r="A2499" s="97" t="s">
        <v>11264</v>
      </c>
      <c r="B2499" s="98" t="s">
        <v>11265</v>
      </c>
      <c r="C2499" s="98" t="s">
        <v>8</v>
      </c>
      <c r="D2499" s="99">
        <v>475.98</v>
      </c>
    </row>
    <row r="2500" spans="1:4" ht="15" customHeight="1" x14ac:dyDescent="0.2">
      <c r="A2500" s="97" t="s">
        <v>11266</v>
      </c>
      <c r="B2500" s="98" t="s">
        <v>11267</v>
      </c>
      <c r="C2500" s="98" t="s">
        <v>8</v>
      </c>
      <c r="D2500" s="99">
        <v>191.13</v>
      </c>
    </row>
    <row r="2501" spans="1:4" ht="15" customHeight="1" x14ac:dyDescent="0.2">
      <c r="A2501" s="97" t="s">
        <v>11268</v>
      </c>
      <c r="B2501" s="98" t="s">
        <v>11269</v>
      </c>
      <c r="C2501" s="98" t="s">
        <v>8</v>
      </c>
      <c r="D2501" s="99">
        <v>220.62</v>
      </c>
    </row>
    <row r="2502" spans="1:4" ht="15" customHeight="1" x14ac:dyDescent="0.2">
      <c r="A2502" s="97" t="s">
        <v>11270</v>
      </c>
      <c r="B2502" s="98" t="s">
        <v>11271</v>
      </c>
      <c r="C2502" s="98" t="s">
        <v>8</v>
      </c>
      <c r="D2502" s="99">
        <v>89.12</v>
      </c>
    </row>
    <row r="2503" spans="1:4" ht="15" customHeight="1" x14ac:dyDescent="0.2">
      <c r="A2503" s="97" t="s">
        <v>11272</v>
      </c>
      <c r="B2503" s="98" t="s">
        <v>22317</v>
      </c>
      <c r="C2503" s="98" t="s">
        <v>8</v>
      </c>
      <c r="D2503" s="99">
        <v>150</v>
      </c>
    </row>
    <row r="2504" spans="1:4" ht="15" customHeight="1" x14ac:dyDescent="0.2">
      <c r="A2504" s="97" t="s">
        <v>11274</v>
      </c>
      <c r="B2504" s="98" t="s">
        <v>22318</v>
      </c>
      <c r="C2504" s="98" t="s">
        <v>8</v>
      </c>
      <c r="D2504" s="99">
        <v>72.290000000000006</v>
      </c>
    </row>
    <row r="2505" spans="1:4" ht="15" customHeight="1" x14ac:dyDescent="0.2">
      <c r="A2505" s="97" t="s">
        <v>11278</v>
      </c>
      <c r="B2505" s="98" t="s">
        <v>11279</v>
      </c>
      <c r="C2505" s="98" t="s">
        <v>8</v>
      </c>
      <c r="D2505" s="99">
        <v>195.17</v>
      </c>
    </row>
    <row r="2506" spans="1:4" ht="15" customHeight="1" x14ac:dyDescent="0.2">
      <c r="A2506" s="97" t="s">
        <v>11280</v>
      </c>
      <c r="B2506" s="98" t="s">
        <v>11281</v>
      </c>
      <c r="C2506" s="98" t="s">
        <v>8</v>
      </c>
      <c r="D2506" s="99">
        <v>91.77</v>
      </c>
    </row>
    <row r="2507" spans="1:4" ht="15" customHeight="1" x14ac:dyDescent="0.2">
      <c r="A2507" s="97" t="s">
        <v>11282</v>
      </c>
      <c r="B2507" s="98" t="s">
        <v>22319</v>
      </c>
      <c r="C2507" s="98" t="s">
        <v>8</v>
      </c>
      <c r="D2507" s="99">
        <v>238.4</v>
      </c>
    </row>
    <row r="2508" spans="1:4" ht="15" customHeight="1" x14ac:dyDescent="0.2">
      <c r="A2508" s="97" t="s">
        <v>11283</v>
      </c>
      <c r="B2508" s="98" t="s">
        <v>22320</v>
      </c>
      <c r="C2508" s="98" t="s">
        <v>8</v>
      </c>
      <c r="D2508" s="99">
        <v>87.11</v>
      </c>
    </row>
    <row r="2509" spans="1:4" ht="15" customHeight="1" x14ac:dyDescent="0.2">
      <c r="A2509" s="97" t="s">
        <v>11284</v>
      </c>
      <c r="B2509" s="98" t="s">
        <v>11285</v>
      </c>
      <c r="C2509" s="98" t="s">
        <v>8</v>
      </c>
      <c r="D2509" s="99">
        <v>260.8</v>
      </c>
    </row>
    <row r="2510" spans="1:4" ht="15" customHeight="1" x14ac:dyDescent="0.2">
      <c r="A2510" s="97" t="s">
        <v>11286</v>
      </c>
      <c r="B2510" s="98" t="s">
        <v>11287</v>
      </c>
      <c r="C2510" s="98" t="s">
        <v>8</v>
      </c>
      <c r="D2510" s="99">
        <v>101.11</v>
      </c>
    </row>
    <row r="2511" spans="1:4" ht="15" customHeight="1" x14ac:dyDescent="0.2">
      <c r="A2511" s="97" t="s">
        <v>11288</v>
      </c>
      <c r="B2511" s="98" t="s">
        <v>11289</v>
      </c>
      <c r="C2511" s="98" t="s">
        <v>8</v>
      </c>
      <c r="D2511" s="99">
        <v>192.07</v>
      </c>
    </row>
    <row r="2512" spans="1:4" ht="15" customHeight="1" x14ac:dyDescent="0.2">
      <c r="A2512" s="97" t="s">
        <v>11290</v>
      </c>
      <c r="B2512" s="98" t="s">
        <v>11291</v>
      </c>
      <c r="C2512" s="98" t="s">
        <v>8</v>
      </c>
      <c r="D2512" s="99">
        <v>78.31</v>
      </c>
    </row>
    <row r="2513" spans="1:4" ht="15" customHeight="1" x14ac:dyDescent="0.2">
      <c r="A2513" s="97" t="s">
        <v>11292</v>
      </c>
      <c r="B2513" s="98" t="s">
        <v>11293</v>
      </c>
      <c r="C2513" s="98" t="s">
        <v>8</v>
      </c>
      <c r="D2513" s="99">
        <v>195.82</v>
      </c>
    </row>
    <row r="2514" spans="1:4" ht="15" customHeight="1" x14ac:dyDescent="0.2">
      <c r="A2514" s="97" t="s">
        <v>11294</v>
      </c>
      <c r="B2514" s="98" t="s">
        <v>11295</v>
      </c>
      <c r="C2514" s="98" t="s">
        <v>8</v>
      </c>
      <c r="D2514" s="99">
        <v>80.66</v>
      </c>
    </row>
    <row r="2515" spans="1:4" ht="15" customHeight="1" x14ac:dyDescent="0.2">
      <c r="A2515" s="97" t="s">
        <v>11296</v>
      </c>
      <c r="B2515" s="98" t="s">
        <v>11297</v>
      </c>
      <c r="C2515" s="98" t="s">
        <v>8</v>
      </c>
      <c r="D2515" s="99">
        <v>74.33</v>
      </c>
    </row>
    <row r="2516" spans="1:4" ht="15" customHeight="1" x14ac:dyDescent="0.2">
      <c r="A2516" s="97" t="s">
        <v>11298</v>
      </c>
      <c r="B2516" s="98" t="s">
        <v>11299</v>
      </c>
      <c r="C2516" s="98" t="s">
        <v>8</v>
      </c>
      <c r="D2516" s="99">
        <v>46.65</v>
      </c>
    </row>
    <row r="2517" spans="1:4" ht="15" customHeight="1" x14ac:dyDescent="0.2">
      <c r="A2517" s="97" t="s">
        <v>11300</v>
      </c>
      <c r="B2517" s="98" t="s">
        <v>11301</v>
      </c>
      <c r="C2517" s="98" t="s">
        <v>8</v>
      </c>
      <c r="D2517" s="99">
        <v>272.18</v>
      </c>
    </row>
    <row r="2518" spans="1:4" ht="15" customHeight="1" x14ac:dyDescent="0.2">
      <c r="A2518" s="97" t="s">
        <v>11302</v>
      </c>
      <c r="B2518" s="98" t="s">
        <v>11303</v>
      </c>
      <c r="C2518" s="98" t="s">
        <v>8</v>
      </c>
      <c r="D2518" s="99">
        <v>111.53</v>
      </c>
    </row>
    <row r="2519" spans="1:4" ht="15" customHeight="1" x14ac:dyDescent="0.2">
      <c r="A2519" s="97" t="s">
        <v>11304</v>
      </c>
      <c r="B2519" s="98" t="s">
        <v>11305</v>
      </c>
      <c r="C2519" s="98" t="s">
        <v>8</v>
      </c>
      <c r="D2519" s="99">
        <v>12.24</v>
      </c>
    </row>
    <row r="2520" spans="1:4" ht="15" customHeight="1" x14ac:dyDescent="0.2">
      <c r="A2520" s="97" t="s">
        <v>11306</v>
      </c>
      <c r="B2520" s="98" t="s">
        <v>11307</v>
      </c>
      <c r="C2520" s="98" t="s">
        <v>8</v>
      </c>
      <c r="D2520" s="99">
        <v>3.67</v>
      </c>
    </row>
    <row r="2521" spans="1:4" ht="15" customHeight="1" x14ac:dyDescent="0.2">
      <c r="A2521" s="97" t="s">
        <v>11308</v>
      </c>
      <c r="B2521" s="98" t="s">
        <v>11309</v>
      </c>
      <c r="C2521" s="98" t="s">
        <v>8</v>
      </c>
      <c r="D2521" s="99">
        <v>7.02</v>
      </c>
    </row>
    <row r="2522" spans="1:4" ht="15" customHeight="1" x14ac:dyDescent="0.2">
      <c r="A2522" s="97" t="s">
        <v>11310</v>
      </c>
      <c r="B2522" s="98" t="s">
        <v>11311</v>
      </c>
      <c r="C2522" s="98" t="s">
        <v>8</v>
      </c>
      <c r="D2522" s="99">
        <v>1.38</v>
      </c>
    </row>
    <row r="2523" spans="1:4" ht="15" customHeight="1" x14ac:dyDescent="0.2">
      <c r="A2523" s="97" t="s">
        <v>11314</v>
      </c>
      <c r="B2523" s="98" t="s">
        <v>11315</v>
      </c>
      <c r="C2523" s="98" t="s">
        <v>8</v>
      </c>
      <c r="D2523" s="99">
        <v>120.38</v>
      </c>
    </row>
    <row r="2524" spans="1:4" ht="15" customHeight="1" x14ac:dyDescent="0.2">
      <c r="A2524" s="97" t="s">
        <v>11316</v>
      </c>
      <c r="B2524" s="98" t="s">
        <v>11317</v>
      </c>
      <c r="C2524" s="98" t="s">
        <v>8</v>
      </c>
      <c r="D2524" s="99">
        <v>34.47</v>
      </c>
    </row>
    <row r="2525" spans="1:4" ht="15" customHeight="1" x14ac:dyDescent="0.2">
      <c r="A2525" s="97" t="s">
        <v>11320</v>
      </c>
      <c r="B2525" s="98" t="s">
        <v>22321</v>
      </c>
      <c r="C2525" s="98" t="s">
        <v>8</v>
      </c>
      <c r="D2525" s="99">
        <v>323.32</v>
      </c>
    </row>
    <row r="2526" spans="1:4" ht="15" customHeight="1" x14ac:dyDescent="0.2">
      <c r="A2526" s="97" t="s">
        <v>11322</v>
      </c>
      <c r="B2526" s="98" t="s">
        <v>22322</v>
      </c>
      <c r="C2526" s="98" t="s">
        <v>8</v>
      </c>
      <c r="D2526" s="99">
        <v>151.05000000000001</v>
      </c>
    </row>
    <row r="2527" spans="1:4" ht="15" customHeight="1" x14ac:dyDescent="0.2">
      <c r="A2527" s="97" t="s">
        <v>11326</v>
      </c>
      <c r="B2527" s="98" t="s">
        <v>22323</v>
      </c>
      <c r="C2527" s="98" t="s">
        <v>8</v>
      </c>
      <c r="D2527" s="99">
        <v>17.170000000000002</v>
      </c>
    </row>
    <row r="2528" spans="1:4" ht="15" customHeight="1" x14ac:dyDescent="0.2">
      <c r="A2528" s="97" t="s">
        <v>11327</v>
      </c>
      <c r="B2528" s="98" t="s">
        <v>22324</v>
      </c>
      <c r="C2528" s="98" t="s">
        <v>8</v>
      </c>
      <c r="D2528" s="99">
        <v>17.170000000000002</v>
      </c>
    </row>
    <row r="2529" spans="1:4" ht="15" customHeight="1" x14ac:dyDescent="0.2">
      <c r="A2529" s="97" t="s">
        <v>11328</v>
      </c>
      <c r="B2529" s="98" t="s">
        <v>11329</v>
      </c>
      <c r="C2529" s="98" t="s">
        <v>8</v>
      </c>
      <c r="D2529" s="99">
        <v>18.600000000000001</v>
      </c>
    </row>
    <row r="2530" spans="1:4" ht="15" customHeight="1" x14ac:dyDescent="0.2">
      <c r="A2530" s="97" t="s">
        <v>11330</v>
      </c>
      <c r="B2530" s="98" t="s">
        <v>11331</v>
      </c>
      <c r="C2530" s="98" t="s">
        <v>8</v>
      </c>
      <c r="D2530" s="99">
        <v>18.18</v>
      </c>
    </row>
    <row r="2531" spans="1:4" ht="15" customHeight="1" x14ac:dyDescent="0.2">
      <c r="A2531" s="97" t="s">
        <v>11332</v>
      </c>
      <c r="B2531" s="98" t="s">
        <v>11333</v>
      </c>
      <c r="C2531" s="98" t="s">
        <v>8</v>
      </c>
      <c r="D2531" s="99">
        <v>3.67</v>
      </c>
    </row>
    <row r="2532" spans="1:4" ht="15" customHeight="1" x14ac:dyDescent="0.2">
      <c r="A2532" s="97" t="s">
        <v>11336</v>
      </c>
      <c r="B2532" s="98" t="s">
        <v>11337</v>
      </c>
      <c r="C2532" s="98" t="s">
        <v>8</v>
      </c>
      <c r="D2532" s="99">
        <v>148.5</v>
      </c>
    </row>
    <row r="2533" spans="1:4" ht="15" customHeight="1" x14ac:dyDescent="0.2">
      <c r="A2533" s="97" t="s">
        <v>11338</v>
      </c>
      <c r="B2533" s="98" t="s">
        <v>11339</v>
      </c>
      <c r="C2533" s="98" t="s">
        <v>8</v>
      </c>
      <c r="D2533" s="99">
        <v>70.03</v>
      </c>
    </row>
    <row r="2534" spans="1:4" ht="15" customHeight="1" x14ac:dyDescent="0.2">
      <c r="A2534" s="97" t="s">
        <v>11340</v>
      </c>
      <c r="B2534" s="98" t="s">
        <v>11341</v>
      </c>
      <c r="C2534" s="98" t="s">
        <v>8</v>
      </c>
      <c r="D2534" s="99">
        <v>221.3</v>
      </c>
    </row>
    <row r="2535" spans="1:4" ht="15" customHeight="1" x14ac:dyDescent="0.2">
      <c r="A2535" s="97" t="s">
        <v>11342</v>
      </c>
      <c r="B2535" s="98" t="s">
        <v>11343</v>
      </c>
      <c r="C2535" s="98" t="s">
        <v>8</v>
      </c>
      <c r="D2535" s="99">
        <v>100.3</v>
      </c>
    </row>
    <row r="2536" spans="1:4" ht="15" customHeight="1" x14ac:dyDescent="0.2">
      <c r="A2536" s="97" t="s">
        <v>11344</v>
      </c>
      <c r="B2536" s="98" t="s">
        <v>11345</v>
      </c>
      <c r="C2536" s="98" t="s">
        <v>8</v>
      </c>
      <c r="D2536" s="99">
        <v>324.22000000000003</v>
      </c>
    </row>
    <row r="2537" spans="1:4" ht="15" customHeight="1" x14ac:dyDescent="0.2">
      <c r="A2537" s="97" t="s">
        <v>11346</v>
      </c>
      <c r="B2537" s="98" t="s">
        <v>11347</v>
      </c>
      <c r="C2537" s="98" t="s">
        <v>8</v>
      </c>
      <c r="D2537" s="99">
        <v>134.22</v>
      </c>
    </row>
    <row r="2538" spans="1:4" ht="15" customHeight="1" x14ac:dyDescent="0.2">
      <c r="A2538" s="97" t="s">
        <v>11350</v>
      </c>
      <c r="B2538" s="98" t="s">
        <v>22325</v>
      </c>
      <c r="C2538" s="98" t="s">
        <v>8</v>
      </c>
      <c r="D2538" s="99">
        <v>27.4</v>
      </c>
    </row>
    <row r="2539" spans="1:4" ht="15" customHeight="1" x14ac:dyDescent="0.2">
      <c r="A2539" s="97" t="s">
        <v>11352</v>
      </c>
      <c r="B2539" s="98" t="s">
        <v>22326</v>
      </c>
      <c r="C2539" s="98" t="s">
        <v>8</v>
      </c>
      <c r="D2539" s="99">
        <v>24.05</v>
      </c>
    </row>
    <row r="2540" spans="1:4" ht="15" customHeight="1" x14ac:dyDescent="0.2">
      <c r="A2540" s="97" t="s">
        <v>11356</v>
      </c>
      <c r="B2540" s="98" t="s">
        <v>22327</v>
      </c>
      <c r="C2540" s="98" t="s">
        <v>8</v>
      </c>
      <c r="D2540" s="99">
        <v>9.76</v>
      </c>
    </row>
    <row r="2541" spans="1:4" ht="15" customHeight="1" x14ac:dyDescent="0.2">
      <c r="A2541" s="97" t="s">
        <v>11358</v>
      </c>
      <c r="B2541" s="98" t="s">
        <v>22328</v>
      </c>
      <c r="C2541" s="98" t="s">
        <v>8</v>
      </c>
      <c r="D2541" s="99">
        <v>7.32</v>
      </c>
    </row>
    <row r="2542" spans="1:4" ht="15" customHeight="1" x14ac:dyDescent="0.2">
      <c r="A2542" s="97" t="s">
        <v>11362</v>
      </c>
      <c r="B2542" s="98" t="s">
        <v>22329</v>
      </c>
      <c r="C2542" s="98" t="s">
        <v>8</v>
      </c>
      <c r="D2542" s="99">
        <v>442.57</v>
      </c>
    </row>
    <row r="2543" spans="1:4" ht="15" customHeight="1" x14ac:dyDescent="0.2">
      <c r="A2543" s="97" t="s">
        <v>11363</v>
      </c>
      <c r="B2543" s="98" t="s">
        <v>22330</v>
      </c>
      <c r="C2543" s="98" t="s">
        <v>8</v>
      </c>
      <c r="D2543" s="99">
        <v>229.69</v>
      </c>
    </row>
    <row r="2544" spans="1:4" ht="15" customHeight="1" x14ac:dyDescent="0.2">
      <c r="A2544" s="97" t="s">
        <v>11366</v>
      </c>
      <c r="B2544" s="98" t="s">
        <v>11367</v>
      </c>
      <c r="C2544" s="98" t="s">
        <v>8</v>
      </c>
      <c r="D2544" s="99">
        <v>105.89</v>
      </c>
    </row>
    <row r="2545" spans="1:4" ht="15" customHeight="1" x14ac:dyDescent="0.2">
      <c r="A2545" s="97" t="s">
        <v>11368</v>
      </c>
      <c r="B2545" s="98" t="s">
        <v>11369</v>
      </c>
      <c r="C2545" s="98" t="s">
        <v>8</v>
      </c>
      <c r="D2545" s="99">
        <v>45.28</v>
      </c>
    </row>
    <row r="2546" spans="1:4" ht="15" customHeight="1" x14ac:dyDescent="0.2">
      <c r="A2546" s="97" t="s">
        <v>11372</v>
      </c>
      <c r="B2546" s="98" t="s">
        <v>11373</v>
      </c>
      <c r="C2546" s="98" t="s">
        <v>8</v>
      </c>
      <c r="D2546" s="99">
        <v>312.56</v>
      </c>
    </row>
    <row r="2547" spans="1:4" ht="15" customHeight="1" x14ac:dyDescent="0.2">
      <c r="A2547" s="97" t="s">
        <v>11374</v>
      </c>
      <c r="B2547" s="98" t="s">
        <v>11375</v>
      </c>
      <c r="C2547" s="98" t="s">
        <v>8</v>
      </c>
      <c r="D2547" s="99">
        <v>148.91</v>
      </c>
    </row>
    <row r="2548" spans="1:4" ht="15" customHeight="1" x14ac:dyDescent="0.2">
      <c r="A2548" s="97" t="s">
        <v>11378</v>
      </c>
      <c r="B2548" s="98" t="s">
        <v>22331</v>
      </c>
      <c r="C2548" s="98" t="s">
        <v>8</v>
      </c>
      <c r="D2548" s="99">
        <v>957.63</v>
      </c>
    </row>
    <row r="2549" spans="1:4" ht="15" customHeight="1" x14ac:dyDescent="0.2">
      <c r="A2549" s="97" t="s">
        <v>11379</v>
      </c>
      <c r="B2549" s="98" t="s">
        <v>22332</v>
      </c>
      <c r="C2549" s="98" t="s">
        <v>8</v>
      </c>
      <c r="D2549" s="99">
        <v>457.77</v>
      </c>
    </row>
    <row r="2550" spans="1:4" ht="15" customHeight="1" x14ac:dyDescent="0.2">
      <c r="A2550" s="97" t="s">
        <v>11380</v>
      </c>
      <c r="B2550" s="98" t="s">
        <v>11381</v>
      </c>
      <c r="C2550" s="98" t="s">
        <v>8</v>
      </c>
      <c r="D2550" s="99">
        <v>281.85000000000002</v>
      </c>
    </row>
    <row r="2551" spans="1:4" ht="15" customHeight="1" x14ac:dyDescent="0.2">
      <c r="A2551" s="97" t="s">
        <v>11382</v>
      </c>
      <c r="B2551" s="98" t="s">
        <v>11383</v>
      </c>
      <c r="C2551" s="98" t="s">
        <v>8</v>
      </c>
      <c r="D2551" s="99">
        <v>107.21</v>
      </c>
    </row>
    <row r="2552" spans="1:4" ht="15" customHeight="1" x14ac:dyDescent="0.2">
      <c r="A2552" s="97" t="s">
        <v>11384</v>
      </c>
      <c r="B2552" s="98" t="s">
        <v>11385</v>
      </c>
      <c r="C2552" s="98" t="s">
        <v>8</v>
      </c>
      <c r="D2552" s="99">
        <v>156.9</v>
      </c>
    </row>
    <row r="2553" spans="1:4" ht="15" customHeight="1" x14ac:dyDescent="0.2">
      <c r="A2553" s="97" t="s">
        <v>11386</v>
      </c>
      <c r="B2553" s="98" t="s">
        <v>11387</v>
      </c>
      <c r="C2553" s="98" t="s">
        <v>8</v>
      </c>
      <c r="D2553" s="99">
        <v>36.479999999999997</v>
      </c>
    </row>
    <row r="2554" spans="1:4" ht="15" customHeight="1" x14ac:dyDescent="0.2">
      <c r="A2554" s="97" t="s">
        <v>22333</v>
      </c>
      <c r="B2554" s="98" t="s">
        <v>22334</v>
      </c>
      <c r="C2554" s="98" t="s">
        <v>8</v>
      </c>
      <c r="D2554" s="99">
        <v>183.63</v>
      </c>
    </row>
    <row r="2555" spans="1:4" ht="15" customHeight="1" x14ac:dyDescent="0.2">
      <c r="A2555" s="97" t="s">
        <v>11388</v>
      </c>
      <c r="B2555" s="98" t="s">
        <v>11389</v>
      </c>
      <c r="C2555" s="98" t="s">
        <v>8</v>
      </c>
      <c r="D2555" s="99">
        <v>72.14</v>
      </c>
    </row>
    <row r="2556" spans="1:4" ht="15" customHeight="1" x14ac:dyDescent="0.2">
      <c r="A2556" s="97" t="s">
        <v>11390</v>
      </c>
      <c r="B2556" s="98" t="s">
        <v>11391</v>
      </c>
      <c r="C2556" s="98" t="s">
        <v>8</v>
      </c>
      <c r="D2556" s="99">
        <v>56.78</v>
      </c>
    </row>
    <row r="2557" spans="1:4" ht="15" customHeight="1" x14ac:dyDescent="0.2">
      <c r="A2557" s="97" t="s">
        <v>11394</v>
      </c>
      <c r="B2557" s="98" t="s">
        <v>11395</v>
      </c>
      <c r="C2557" s="98" t="s">
        <v>8</v>
      </c>
      <c r="D2557" s="99">
        <v>3.37</v>
      </c>
    </row>
    <row r="2558" spans="1:4" ht="15" customHeight="1" x14ac:dyDescent="0.2">
      <c r="A2558" s="97" t="s">
        <v>11396</v>
      </c>
      <c r="B2558" s="98" t="s">
        <v>11397</v>
      </c>
      <c r="C2558" s="98" t="s">
        <v>8</v>
      </c>
      <c r="D2558" s="99">
        <v>1.33</v>
      </c>
    </row>
    <row r="2559" spans="1:4" ht="15" customHeight="1" x14ac:dyDescent="0.2">
      <c r="A2559" s="97" t="s">
        <v>22335</v>
      </c>
      <c r="B2559" s="98" t="s">
        <v>22336</v>
      </c>
      <c r="C2559" s="98" t="s">
        <v>8</v>
      </c>
      <c r="D2559" s="99">
        <v>48.99</v>
      </c>
    </row>
    <row r="2560" spans="1:4" ht="15" customHeight="1" x14ac:dyDescent="0.2">
      <c r="A2560" s="97" t="s">
        <v>22337</v>
      </c>
      <c r="B2560" s="98" t="s">
        <v>22338</v>
      </c>
      <c r="C2560" s="98" t="s">
        <v>8</v>
      </c>
      <c r="D2560" s="99">
        <v>23.98</v>
      </c>
    </row>
    <row r="2561" spans="1:4" ht="15" customHeight="1" x14ac:dyDescent="0.2">
      <c r="A2561" s="97" t="s">
        <v>22339</v>
      </c>
      <c r="B2561" s="98" t="s">
        <v>22340</v>
      </c>
      <c r="C2561" s="98" t="s">
        <v>8</v>
      </c>
      <c r="D2561" s="99">
        <v>7.39</v>
      </c>
    </row>
    <row r="2562" spans="1:4" ht="15" customHeight="1" x14ac:dyDescent="0.2">
      <c r="A2562" s="97" t="s">
        <v>22341</v>
      </c>
      <c r="B2562" s="98" t="s">
        <v>22342</v>
      </c>
      <c r="C2562" s="98" t="s">
        <v>8</v>
      </c>
      <c r="D2562" s="99">
        <v>0.3</v>
      </c>
    </row>
    <row r="2563" spans="1:4" ht="15" customHeight="1" x14ac:dyDescent="0.2">
      <c r="A2563" s="97" t="s">
        <v>22343</v>
      </c>
      <c r="B2563" s="98" t="s">
        <v>22344</v>
      </c>
      <c r="C2563" s="98" t="s">
        <v>8</v>
      </c>
      <c r="D2563" s="99">
        <v>57.13</v>
      </c>
    </row>
    <row r="2564" spans="1:4" ht="15" customHeight="1" x14ac:dyDescent="0.2">
      <c r="A2564" s="97" t="s">
        <v>22345</v>
      </c>
      <c r="B2564" s="98" t="s">
        <v>22346</v>
      </c>
      <c r="C2564" s="98" t="s">
        <v>8</v>
      </c>
      <c r="D2564" s="99">
        <v>45.58</v>
      </c>
    </row>
    <row r="2565" spans="1:4" ht="15" customHeight="1" x14ac:dyDescent="0.2">
      <c r="A2565" s="97" t="s">
        <v>11400</v>
      </c>
      <c r="B2565" s="98" t="s">
        <v>11401</v>
      </c>
      <c r="C2565" s="98" t="s">
        <v>8</v>
      </c>
      <c r="D2565" s="99">
        <v>27.21</v>
      </c>
    </row>
    <row r="2566" spans="1:4" ht="15" customHeight="1" x14ac:dyDescent="0.2">
      <c r="A2566" s="97" t="s">
        <v>11402</v>
      </c>
      <c r="B2566" s="98" t="s">
        <v>11403</v>
      </c>
      <c r="C2566" s="98" t="s">
        <v>8</v>
      </c>
      <c r="D2566" s="99">
        <v>21.47</v>
      </c>
    </row>
    <row r="2567" spans="1:4" ht="15" customHeight="1" x14ac:dyDescent="0.2">
      <c r="A2567" s="97" t="s">
        <v>11404</v>
      </c>
      <c r="B2567" s="98" t="s">
        <v>11405</v>
      </c>
      <c r="C2567" s="98" t="s">
        <v>8</v>
      </c>
      <c r="D2567" s="99">
        <v>9.56</v>
      </c>
    </row>
    <row r="2568" spans="1:4" ht="15" customHeight="1" x14ac:dyDescent="0.2">
      <c r="A2568" s="97" t="s">
        <v>11406</v>
      </c>
      <c r="B2568" s="98" t="s">
        <v>11407</v>
      </c>
      <c r="C2568" s="98" t="s">
        <v>8</v>
      </c>
      <c r="D2568" s="99">
        <v>1.59</v>
      </c>
    </row>
    <row r="2569" spans="1:4" ht="15" customHeight="1" x14ac:dyDescent="0.2">
      <c r="A2569" s="97" t="s">
        <v>11408</v>
      </c>
      <c r="B2569" s="98" t="s">
        <v>11409</v>
      </c>
      <c r="C2569" s="98" t="s">
        <v>8</v>
      </c>
      <c r="D2569" s="99">
        <v>0.34</v>
      </c>
    </row>
    <row r="2570" spans="1:4" ht="15" customHeight="1" x14ac:dyDescent="0.2">
      <c r="A2570" s="97" t="s">
        <v>11410</v>
      </c>
      <c r="B2570" s="98" t="s">
        <v>11411</v>
      </c>
      <c r="C2570" s="98" t="s">
        <v>8</v>
      </c>
      <c r="D2570" s="99">
        <v>0.24</v>
      </c>
    </row>
    <row r="2571" spans="1:4" ht="15" customHeight="1" x14ac:dyDescent="0.2">
      <c r="A2571" s="97" t="s">
        <v>11414</v>
      </c>
      <c r="B2571" s="98" t="s">
        <v>11415</v>
      </c>
      <c r="C2571" s="98" t="s">
        <v>8</v>
      </c>
      <c r="D2571" s="99">
        <v>1.88</v>
      </c>
    </row>
    <row r="2572" spans="1:4" ht="15" customHeight="1" x14ac:dyDescent="0.2">
      <c r="A2572" s="97" t="s">
        <v>11416</v>
      </c>
      <c r="B2572" s="98" t="s">
        <v>11417</v>
      </c>
      <c r="C2572" s="98" t="s">
        <v>8</v>
      </c>
      <c r="D2572" s="99">
        <v>7.0000000000000007E-2</v>
      </c>
    </row>
    <row r="2573" spans="1:4" ht="15" customHeight="1" x14ac:dyDescent="0.2">
      <c r="A2573" s="97" t="s">
        <v>22347</v>
      </c>
      <c r="B2573" s="98" t="s">
        <v>22348</v>
      </c>
      <c r="C2573" s="98" t="s">
        <v>8</v>
      </c>
      <c r="D2573" s="99">
        <v>33.130000000000003</v>
      </c>
    </row>
    <row r="2574" spans="1:4" ht="15" customHeight="1" x14ac:dyDescent="0.2">
      <c r="A2574" s="97" t="s">
        <v>22349</v>
      </c>
      <c r="B2574" s="98" t="s">
        <v>22350</v>
      </c>
      <c r="C2574" s="98" t="s">
        <v>12798</v>
      </c>
      <c r="D2574" s="99">
        <v>1958243.35</v>
      </c>
    </row>
    <row r="2575" spans="1:4" ht="15" customHeight="1" x14ac:dyDescent="0.2">
      <c r="A2575" s="97" t="s">
        <v>22351</v>
      </c>
      <c r="B2575" s="98" t="s">
        <v>22352</v>
      </c>
      <c r="C2575" s="98" t="s">
        <v>12798</v>
      </c>
      <c r="D2575" s="99">
        <v>378450.01</v>
      </c>
    </row>
    <row r="2576" spans="1:4" ht="15" customHeight="1" x14ac:dyDescent="0.2">
      <c r="A2576" s="97" t="s">
        <v>22353</v>
      </c>
      <c r="B2576" s="98" t="s">
        <v>22354</v>
      </c>
      <c r="C2576" s="98" t="s">
        <v>12798</v>
      </c>
      <c r="D2576" s="99">
        <v>2901988.29</v>
      </c>
    </row>
    <row r="2577" spans="1:4" ht="15" customHeight="1" x14ac:dyDescent="0.2">
      <c r="A2577" s="97" t="s">
        <v>22355</v>
      </c>
      <c r="B2577" s="98" t="s">
        <v>22356</v>
      </c>
      <c r="C2577" s="98" t="s">
        <v>12798</v>
      </c>
      <c r="D2577" s="99">
        <v>66992.3</v>
      </c>
    </row>
    <row r="2578" spans="1:4" ht="15" customHeight="1" x14ac:dyDescent="0.2">
      <c r="A2578" s="97" t="s">
        <v>22357</v>
      </c>
      <c r="B2578" s="98" t="s">
        <v>13787</v>
      </c>
      <c r="C2578" s="98" t="s">
        <v>12798</v>
      </c>
      <c r="D2578" s="99">
        <v>4199</v>
      </c>
    </row>
    <row r="2579" spans="1:4" ht="15" customHeight="1" x14ac:dyDescent="0.2">
      <c r="A2579" s="97" t="s">
        <v>22358</v>
      </c>
      <c r="B2579" s="98" t="s">
        <v>22359</v>
      </c>
      <c r="C2579" s="98" t="s">
        <v>12798</v>
      </c>
      <c r="D2579" s="99">
        <v>5464.52</v>
      </c>
    </row>
    <row r="2580" spans="1:4" ht="15" customHeight="1" x14ac:dyDescent="0.2">
      <c r="A2580" s="97" t="s">
        <v>22360</v>
      </c>
      <c r="B2580" s="98" t="s">
        <v>22361</v>
      </c>
      <c r="C2580" s="98" t="s">
        <v>12798</v>
      </c>
      <c r="D2580" s="99">
        <v>7150</v>
      </c>
    </row>
    <row r="2581" spans="1:4" ht="15" customHeight="1" x14ac:dyDescent="0.2">
      <c r="A2581" s="97" t="s">
        <v>22362</v>
      </c>
      <c r="B2581" s="98" t="s">
        <v>22363</v>
      </c>
      <c r="C2581" s="98" t="s">
        <v>12798</v>
      </c>
      <c r="D2581" s="99">
        <v>429394.8</v>
      </c>
    </row>
    <row r="2582" spans="1:4" ht="15" customHeight="1" x14ac:dyDescent="0.2">
      <c r="A2582" s="97" t="s">
        <v>22364</v>
      </c>
      <c r="B2582" s="98" t="s">
        <v>22365</v>
      </c>
      <c r="C2582" s="98" t="s">
        <v>12798</v>
      </c>
      <c r="D2582" s="99">
        <v>586499.59</v>
      </c>
    </row>
    <row r="2583" spans="1:4" ht="15" customHeight="1" x14ac:dyDescent="0.2">
      <c r="A2583" s="97" t="s">
        <v>22366</v>
      </c>
      <c r="B2583" s="98" t="s">
        <v>22367</v>
      </c>
      <c r="C2583" s="98" t="s">
        <v>12798</v>
      </c>
      <c r="D2583" s="99">
        <v>96829.68</v>
      </c>
    </row>
    <row r="2584" spans="1:4" ht="15" customHeight="1" x14ac:dyDescent="0.2">
      <c r="A2584" s="97" t="s">
        <v>22368</v>
      </c>
      <c r="B2584" s="98" t="s">
        <v>22369</v>
      </c>
      <c r="C2584" s="98" t="s">
        <v>12798</v>
      </c>
      <c r="D2584" s="99">
        <v>1845729.13</v>
      </c>
    </row>
    <row r="2585" spans="1:4" ht="15" customHeight="1" x14ac:dyDescent="0.2">
      <c r="A2585" s="97" t="s">
        <v>22370</v>
      </c>
      <c r="B2585" s="98" t="s">
        <v>22371</v>
      </c>
      <c r="C2585" s="98" t="s">
        <v>12798</v>
      </c>
      <c r="D2585" s="99">
        <v>712324.19</v>
      </c>
    </row>
    <row r="2586" spans="1:4" ht="15" customHeight="1" x14ac:dyDescent="0.2">
      <c r="A2586" s="97" t="s">
        <v>22372</v>
      </c>
      <c r="B2586" s="98" t="s">
        <v>22373</v>
      </c>
      <c r="C2586" s="98" t="s">
        <v>12798</v>
      </c>
      <c r="D2586" s="99">
        <v>724664.29</v>
      </c>
    </row>
    <row r="2587" spans="1:4" ht="15" customHeight="1" x14ac:dyDescent="0.2">
      <c r="A2587" s="97" t="s">
        <v>22374</v>
      </c>
      <c r="B2587" s="98" t="s">
        <v>22375</v>
      </c>
      <c r="C2587" s="98" t="s">
        <v>12798</v>
      </c>
      <c r="D2587" s="99">
        <v>678054.23</v>
      </c>
    </row>
    <row r="2588" spans="1:4" ht="15" customHeight="1" x14ac:dyDescent="0.2">
      <c r="A2588" s="97" t="s">
        <v>22376</v>
      </c>
      <c r="B2588" s="98" t="s">
        <v>22377</v>
      </c>
      <c r="C2588" s="98" t="s">
        <v>12798</v>
      </c>
      <c r="D2588" s="99">
        <v>818062.94</v>
      </c>
    </row>
    <row r="2589" spans="1:4" ht="15" customHeight="1" x14ac:dyDescent="0.2">
      <c r="A2589" s="97" t="s">
        <v>22378</v>
      </c>
      <c r="B2589" s="98" t="s">
        <v>22379</v>
      </c>
      <c r="C2589" s="98" t="s">
        <v>12798</v>
      </c>
      <c r="D2589" s="99">
        <v>590140.01</v>
      </c>
    </row>
    <row r="2590" spans="1:4" ht="15" customHeight="1" x14ac:dyDescent="0.2">
      <c r="A2590" s="97" t="s">
        <v>22380</v>
      </c>
      <c r="B2590" s="98" t="s">
        <v>22381</v>
      </c>
      <c r="C2590" s="98" t="s">
        <v>12798</v>
      </c>
      <c r="D2590" s="99">
        <v>613566.62</v>
      </c>
    </row>
    <row r="2591" spans="1:4" ht="15" customHeight="1" x14ac:dyDescent="0.2">
      <c r="A2591" s="97" t="s">
        <v>22382</v>
      </c>
      <c r="B2591" s="98" t="s">
        <v>22383</v>
      </c>
      <c r="C2591" s="98" t="s">
        <v>12798</v>
      </c>
      <c r="D2591" s="99">
        <v>273509.37</v>
      </c>
    </row>
    <row r="2592" spans="1:4" ht="15" customHeight="1" x14ac:dyDescent="0.2">
      <c r="A2592" s="97" t="s">
        <v>22384</v>
      </c>
      <c r="B2592" s="98" t="s">
        <v>22385</v>
      </c>
      <c r="C2592" s="98" t="s">
        <v>12798</v>
      </c>
      <c r="D2592" s="99">
        <v>922300</v>
      </c>
    </row>
    <row r="2593" spans="1:4" ht="15" customHeight="1" x14ac:dyDescent="0.2">
      <c r="A2593" s="97" t="s">
        <v>22386</v>
      </c>
      <c r="B2593" s="98" t="s">
        <v>22387</v>
      </c>
      <c r="C2593" s="98" t="s">
        <v>12798</v>
      </c>
      <c r="D2593" s="99">
        <v>17486.080000000002</v>
      </c>
    </row>
    <row r="2594" spans="1:4" ht="15" customHeight="1" x14ac:dyDescent="0.2">
      <c r="A2594" s="97" t="s">
        <v>22388</v>
      </c>
      <c r="B2594" s="98" t="s">
        <v>22389</v>
      </c>
      <c r="C2594" s="98" t="s">
        <v>12798</v>
      </c>
      <c r="D2594" s="99">
        <v>6552.4</v>
      </c>
    </row>
    <row r="2595" spans="1:4" ht="15" customHeight="1" x14ac:dyDescent="0.2">
      <c r="A2595" s="97" t="s">
        <v>22390</v>
      </c>
      <c r="B2595" s="98" t="s">
        <v>22391</v>
      </c>
      <c r="C2595" s="98" t="s">
        <v>12798</v>
      </c>
      <c r="D2595" s="99">
        <v>124901.25</v>
      </c>
    </row>
    <row r="2596" spans="1:4" ht="15" customHeight="1" x14ac:dyDescent="0.2">
      <c r="A2596" s="97" t="s">
        <v>22392</v>
      </c>
      <c r="B2596" s="98" t="s">
        <v>22393</v>
      </c>
      <c r="C2596" s="98" t="s">
        <v>12798</v>
      </c>
      <c r="D2596" s="99">
        <v>246246.87</v>
      </c>
    </row>
    <row r="2597" spans="1:4" ht="15" customHeight="1" x14ac:dyDescent="0.2">
      <c r="A2597" s="97" t="s">
        <v>22394</v>
      </c>
      <c r="B2597" s="98" t="s">
        <v>22395</v>
      </c>
      <c r="C2597" s="98" t="s">
        <v>12798</v>
      </c>
      <c r="D2597" s="99">
        <v>5314.72</v>
      </c>
    </row>
    <row r="2598" spans="1:4" ht="15" customHeight="1" x14ac:dyDescent="0.2">
      <c r="A2598" s="97" t="s">
        <v>22396</v>
      </c>
      <c r="B2598" s="98" t="s">
        <v>11333</v>
      </c>
      <c r="C2598" s="98" t="s">
        <v>963</v>
      </c>
      <c r="D2598" s="99">
        <v>680</v>
      </c>
    </row>
    <row r="2599" spans="1:4" ht="15" customHeight="1" x14ac:dyDescent="0.2">
      <c r="A2599" s="97" t="s">
        <v>22397</v>
      </c>
      <c r="B2599" s="98" t="s">
        <v>22398</v>
      </c>
      <c r="C2599" s="98" t="s">
        <v>12798</v>
      </c>
      <c r="D2599" s="99">
        <v>511119.78</v>
      </c>
    </row>
    <row r="2600" spans="1:4" ht="15" customHeight="1" x14ac:dyDescent="0.2">
      <c r="A2600" s="97" t="s">
        <v>29953</v>
      </c>
      <c r="B2600" s="98" t="s">
        <v>29954</v>
      </c>
      <c r="C2600" s="98" t="s">
        <v>12798</v>
      </c>
      <c r="D2600" s="99">
        <v>502743.87</v>
      </c>
    </row>
    <row r="2601" spans="1:4" ht="15" customHeight="1" x14ac:dyDescent="0.2">
      <c r="A2601" s="97" t="s">
        <v>29955</v>
      </c>
      <c r="B2601" s="98" t="s">
        <v>29956</v>
      </c>
      <c r="C2601" s="98" t="s">
        <v>12798</v>
      </c>
      <c r="D2601" s="99">
        <v>485757.92</v>
      </c>
    </row>
    <row r="2602" spans="1:4" ht="15" customHeight="1" x14ac:dyDescent="0.2">
      <c r="A2602" s="97" t="s">
        <v>22399</v>
      </c>
      <c r="B2602" s="98" t="s">
        <v>22400</v>
      </c>
      <c r="C2602" s="98" t="s">
        <v>12798</v>
      </c>
      <c r="D2602" s="99">
        <v>917755.26</v>
      </c>
    </row>
    <row r="2603" spans="1:4" ht="15" customHeight="1" x14ac:dyDescent="0.2">
      <c r="A2603" s="97" t="s">
        <v>22401</v>
      </c>
      <c r="B2603" s="98" t="s">
        <v>22402</v>
      </c>
      <c r="C2603" s="98" t="s">
        <v>12798</v>
      </c>
      <c r="D2603" s="99">
        <v>1341810.44</v>
      </c>
    </row>
    <row r="2604" spans="1:4" ht="15" customHeight="1" x14ac:dyDescent="0.2">
      <c r="A2604" s="97" t="s">
        <v>22403</v>
      </c>
      <c r="B2604" s="98" t="s">
        <v>22404</v>
      </c>
      <c r="C2604" s="98" t="s">
        <v>12798</v>
      </c>
      <c r="D2604" s="99">
        <v>40672.300000000003</v>
      </c>
    </row>
    <row r="2605" spans="1:4" ht="15" customHeight="1" x14ac:dyDescent="0.2">
      <c r="A2605" s="97" t="s">
        <v>22405</v>
      </c>
      <c r="B2605" s="98" t="s">
        <v>22406</v>
      </c>
      <c r="C2605" s="98" t="s">
        <v>12798</v>
      </c>
      <c r="D2605" s="99">
        <v>1227302.46</v>
      </c>
    </row>
    <row r="2606" spans="1:4" ht="15" customHeight="1" x14ac:dyDescent="0.2">
      <c r="A2606" s="97" t="s">
        <v>22407</v>
      </c>
      <c r="B2606" s="98" t="s">
        <v>22408</v>
      </c>
      <c r="C2606" s="98" t="s">
        <v>12798</v>
      </c>
      <c r="D2606" s="99">
        <v>175081.61</v>
      </c>
    </row>
    <row r="2607" spans="1:4" ht="15" customHeight="1" x14ac:dyDescent="0.2">
      <c r="A2607" s="97" t="s">
        <v>22409</v>
      </c>
      <c r="B2607" s="98" t="s">
        <v>22410</v>
      </c>
      <c r="C2607" s="98" t="s">
        <v>12798</v>
      </c>
      <c r="D2607" s="99">
        <v>1361135.71</v>
      </c>
    </row>
    <row r="2608" spans="1:4" ht="15" customHeight="1" x14ac:dyDescent="0.2">
      <c r="A2608" s="97" t="s">
        <v>22411</v>
      </c>
      <c r="B2608" s="98" t="s">
        <v>22412</v>
      </c>
      <c r="C2608" s="98" t="s">
        <v>12798</v>
      </c>
      <c r="D2608" s="99">
        <v>596.04</v>
      </c>
    </row>
    <row r="2609" spans="1:4" ht="15" customHeight="1" x14ac:dyDescent="0.2">
      <c r="A2609" s="97" t="s">
        <v>22413</v>
      </c>
      <c r="B2609" s="98" t="s">
        <v>22414</v>
      </c>
      <c r="C2609" s="98" t="s">
        <v>12798</v>
      </c>
      <c r="D2609" s="99">
        <v>969</v>
      </c>
    </row>
    <row r="2610" spans="1:4" ht="15" customHeight="1" x14ac:dyDescent="0.2">
      <c r="A2610" s="97" t="s">
        <v>22415</v>
      </c>
      <c r="B2610" s="98" t="s">
        <v>22416</v>
      </c>
      <c r="C2610" s="98" t="s">
        <v>12798</v>
      </c>
      <c r="D2610" s="99">
        <v>4815019.0199999996</v>
      </c>
    </row>
    <row r="2611" spans="1:4" ht="15" customHeight="1" x14ac:dyDescent="0.2">
      <c r="A2611" s="97" t="s">
        <v>22417</v>
      </c>
      <c r="B2611" s="98" t="s">
        <v>22418</v>
      </c>
      <c r="C2611" s="98" t="s">
        <v>12798</v>
      </c>
      <c r="D2611" s="99">
        <v>1034868.89</v>
      </c>
    </row>
    <row r="2612" spans="1:4" ht="15" customHeight="1" x14ac:dyDescent="0.2">
      <c r="A2612" s="97" t="s">
        <v>22419</v>
      </c>
      <c r="B2612" s="98" t="s">
        <v>22420</v>
      </c>
      <c r="C2612" s="98" t="s">
        <v>12798</v>
      </c>
      <c r="D2612" s="99">
        <v>193914.76</v>
      </c>
    </row>
    <row r="2613" spans="1:4" ht="15" customHeight="1" x14ac:dyDescent="0.2">
      <c r="A2613" s="97" t="s">
        <v>22421</v>
      </c>
      <c r="B2613" s="98" t="s">
        <v>22422</v>
      </c>
      <c r="C2613" s="98" t="s">
        <v>12798</v>
      </c>
      <c r="D2613" s="99">
        <v>1450.27</v>
      </c>
    </row>
    <row r="2614" spans="1:4" ht="15" customHeight="1" x14ac:dyDescent="0.2">
      <c r="A2614" s="97" t="s">
        <v>22423</v>
      </c>
      <c r="B2614" s="98" t="s">
        <v>22424</v>
      </c>
      <c r="C2614" s="98" t="s">
        <v>12798</v>
      </c>
      <c r="D2614" s="99">
        <v>4094.61</v>
      </c>
    </row>
    <row r="2615" spans="1:4" ht="15" customHeight="1" x14ac:dyDescent="0.2">
      <c r="A2615" s="97" t="s">
        <v>22425</v>
      </c>
      <c r="B2615" s="98" t="s">
        <v>22426</v>
      </c>
      <c r="C2615" s="98" t="s">
        <v>2118</v>
      </c>
      <c r="D2615" s="99">
        <v>2860</v>
      </c>
    </row>
    <row r="2616" spans="1:4" ht="15" customHeight="1" x14ac:dyDescent="0.2">
      <c r="A2616" s="97" t="s">
        <v>22427</v>
      </c>
      <c r="B2616" s="98" t="s">
        <v>22428</v>
      </c>
      <c r="C2616" s="98" t="s">
        <v>2118</v>
      </c>
      <c r="D2616" s="99">
        <v>4060</v>
      </c>
    </row>
    <row r="2617" spans="1:4" ht="15" customHeight="1" x14ac:dyDescent="0.2">
      <c r="A2617" s="97" t="s">
        <v>22429</v>
      </c>
      <c r="B2617" s="98" t="s">
        <v>22430</v>
      </c>
      <c r="C2617" s="98" t="s">
        <v>2118</v>
      </c>
      <c r="D2617" s="99">
        <v>2108.23</v>
      </c>
    </row>
    <row r="2618" spans="1:4" ht="15" customHeight="1" x14ac:dyDescent="0.2">
      <c r="A2618" s="97" t="s">
        <v>22431</v>
      </c>
      <c r="B2618" s="98" t="s">
        <v>22432</v>
      </c>
      <c r="C2618" s="98" t="s">
        <v>12798</v>
      </c>
      <c r="D2618" s="99">
        <v>59.75</v>
      </c>
    </row>
    <row r="2619" spans="1:4" ht="15" customHeight="1" x14ac:dyDescent="0.2">
      <c r="A2619" s="97" t="s">
        <v>22433</v>
      </c>
      <c r="B2619" s="98" t="s">
        <v>22434</v>
      </c>
      <c r="C2619" s="98" t="s">
        <v>12798</v>
      </c>
      <c r="D2619" s="99">
        <v>562.62</v>
      </c>
    </row>
    <row r="2620" spans="1:4" ht="15" customHeight="1" x14ac:dyDescent="0.2">
      <c r="A2620" s="97" t="s">
        <v>22435</v>
      </c>
      <c r="B2620" s="98" t="s">
        <v>22436</v>
      </c>
      <c r="C2620" s="98" t="s">
        <v>12798</v>
      </c>
      <c r="D2620" s="99">
        <v>2643.01</v>
      </c>
    </row>
    <row r="2621" spans="1:4" ht="15" customHeight="1" x14ac:dyDescent="0.2">
      <c r="A2621" s="97" t="s">
        <v>22437</v>
      </c>
      <c r="B2621" s="98" t="s">
        <v>22438</v>
      </c>
      <c r="C2621" s="98" t="s">
        <v>12798</v>
      </c>
      <c r="D2621" s="99">
        <v>6621.47</v>
      </c>
    </row>
    <row r="2622" spans="1:4" ht="15" customHeight="1" x14ac:dyDescent="0.2">
      <c r="A2622" s="97" t="s">
        <v>22439</v>
      </c>
      <c r="B2622" s="98" t="s">
        <v>22440</v>
      </c>
      <c r="C2622" s="98" t="s">
        <v>12798</v>
      </c>
      <c r="D2622" s="99">
        <v>5800</v>
      </c>
    </row>
    <row r="2623" spans="1:4" ht="15" customHeight="1" x14ac:dyDescent="0.2">
      <c r="A2623" s="97" t="s">
        <v>22441</v>
      </c>
      <c r="B2623" s="98" t="s">
        <v>22442</v>
      </c>
      <c r="C2623" s="98" t="s">
        <v>8</v>
      </c>
      <c r="D2623" s="99">
        <v>1.42</v>
      </c>
    </row>
    <row r="2624" spans="1:4" ht="15" customHeight="1" x14ac:dyDescent="0.2">
      <c r="A2624" s="97" t="s">
        <v>22443</v>
      </c>
      <c r="B2624" s="98" t="s">
        <v>22444</v>
      </c>
      <c r="C2624" s="98" t="s">
        <v>8</v>
      </c>
      <c r="D2624" s="99">
        <v>3.69</v>
      </c>
    </row>
    <row r="2625" spans="1:4" ht="15" customHeight="1" x14ac:dyDescent="0.2">
      <c r="A2625" s="97" t="s">
        <v>22445</v>
      </c>
      <c r="B2625" s="98" t="s">
        <v>22446</v>
      </c>
      <c r="C2625" s="98" t="s">
        <v>12798</v>
      </c>
      <c r="D2625" s="99">
        <v>1111.0999999999999</v>
      </c>
    </row>
    <row r="2626" spans="1:4" ht="15" customHeight="1" x14ac:dyDescent="0.2">
      <c r="A2626" s="97" t="s">
        <v>22447</v>
      </c>
      <c r="B2626" s="98" t="s">
        <v>22448</v>
      </c>
      <c r="C2626" s="98" t="s">
        <v>2118</v>
      </c>
      <c r="D2626" s="99">
        <v>44939.81</v>
      </c>
    </row>
    <row r="2627" spans="1:4" ht="15" customHeight="1" x14ac:dyDescent="0.2">
      <c r="A2627" s="97" t="s">
        <v>22449</v>
      </c>
      <c r="B2627" s="98" t="s">
        <v>22450</v>
      </c>
      <c r="C2627" s="98" t="s">
        <v>8</v>
      </c>
      <c r="D2627" s="99">
        <v>21.4</v>
      </c>
    </row>
    <row r="2628" spans="1:4" ht="15" customHeight="1" x14ac:dyDescent="0.2">
      <c r="A2628" s="97" t="s">
        <v>22451</v>
      </c>
      <c r="B2628" s="98" t="s">
        <v>22452</v>
      </c>
      <c r="C2628" s="98" t="s">
        <v>8</v>
      </c>
      <c r="D2628" s="99">
        <v>20.16</v>
      </c>
    </row>
    <row r="2629" spans="1:4" ht="15" customHeight="1" x14ac:dyDescent="0.2">
      <c r="A2629" s="97" t="s">
        <v>22453</v>
      </c>
      <c r="B2629" s="98" t="s">
        <v>22454</v>
      </c>
      <c r="C2629" s="98" t="s">
        <v>8</v>
      </c>
      <c r="D2629" s="99">
        <v>17.170000000000002</v>
      </c>
    </row>
    <row r="2630" spans="1:4" ht="15" customHeight="1" x14ac:dyDescent="0.2">
      <c r="A2630" s="97" t="s">
        <v>22455</v>
      </c>
      <c r="B2630" s="98" t="s">
        <v>22456</v>
      </c>
      <c r="C2630" s="98" t="s">
        <v>8</v>
      </c>
      <c r="D2630" s="99">
        <v>23.64</v>
      </c>
    </row>
    <row r="2631" spans="1:4" ht="15" customHeight="1" x14ac:dyDescent="0.2">
      <c r="A2631" s="97" t="s">
        <v>22457</v>
      </c>
      <c r="B2631" s="98" t="s">
        <v>22458</v>
      </c>
      <c r="C2631" s="98" t="s">
        <v>8</v>
      </c>
      <c r="D2631" s="99">
        <v>25.82</v>
      </c>
    </row>
    <row r="2632" spans="1:4" ht="15" customHeight="1" x14ac:dyDescent="0.2">
      <c r="A2632" s="97" t="s">
        <v>22459</v>
      </c>
      <c r="B2632" s="98" t="s">
        <v>22460</v>
      </c>
      <c r="C2632" s="98" t="s">
        <v>8</v>
      </c>
      <c r="D2632" s="99">
        <v>22.75</v>
      </c>
    </row>
    <row r="2633" spans="1:4" ht="15" customHeight="1" x14ac:dyDescent="0.2">
      <c r="A2633" s="97" t="s">
        <v>22461</v>
      </c>
      <c r="B2633" s="98" t="s">
        <v>22462</v>
      </c>
      <c r="C2633" s="98" t="s">
        <v>8</v>
      </c>
      <c r="D2633" s="99">
        <v>25.01</v>
      </c>
    </row>
    <row r="2634" spans="1:4" ht="15" customHeight="1" x14ac:dyDescent="0.2">
      <c r="A2634" s="97" t="s">
        <v>22463</v>
      </c>
      <c r="B2634" s="98" t="s">
        <v>22464</v>
      </c>
      <c r="C2634" s="98" t="s">
        <v>8</v>
      </c>
      <c r="D2634" s="99">
        <v>21.98</v>
      </c>
    </row>
    <row r="2635" spans="1:4" ht="15" customHeight="1" x14ac:dyDescent="0.2">
      <c r="A2635" s="97" t="s">
        <v>22465</v>
      </c>
      <c r="B2635" s="98" t="s">
        <v>13822</v>
      </c>
      <c r="C2635" s="98" t="s">
        <v>8</v>
      </c>
      <c r="D2635" s="99">
        <v>21.05</v>
      </c>
    </row>
    <row r="2636" spans="1:4" ht="15" customHeight="1" x14ac:dyDescent="0.2">
      <c r="A2636" s="97" t="s">
        <v>22466</v>
      </c>
      <c r="B2636" s="98" t="s">
        <v>22467</v>
      </c>
      <c r="C2636" s="98" t="s">
        <v>8</v>
      </c>
      <c r="D2636" s="99">
        <v>20.97</v>
      </c>
    </row>
    <row r="2637" spans="1:4" ht="15" customHeight="1" x14ac:dyDescent="0.2">
      <c r="A2637" s="97" t="s">
        <v>22468</v>
      </c>
      <c r="B2637" s="98" t="s">
        <v>13823</v>
      </c>
      <c r="C2637" s="98" t="s">
        <v>8</v>
      </c>
      <c r="D2637" s="99">
        <v>26.41</v>
      </c>
    </row>
    <row r="2638" spans="1:4" ht="15" customHeight="1" x14ac:dyDescent="0.2">
      <c r="A2638" s="97" t="s">
        <v>22469</v>
      </c>
      <c r="B2638" s="98" t="s">
        <v>22470</v>
      </c>
      <c r="C2638" s="98" t="s">
        <v>8</v>
      </c>
      <c r="D2638" s="99">
        <v>26.88</v>
      </c>
    </row>
    <row r="2639" spans="1:4" ht="15" customHeight="1" x14ac:dyDescent="0.2">
      <c r="A2639" s="97" t="s">
        <v>22471</v>
      </c>
      <c r="B2639" s="98" t="s">
        <v>22472</v>
      </c>
      <c r="C2639" s="98" t="s">
        <v>8</v>
      </c>
      <c r="D2639" s="99">
        <v>24.03</v>
      </c>
    </row>
    <row r="2640" spans="1:4" ht="15" customHeight="1" x14ac:dyDescent="0.2">
      <c r="A2640" s="97" t="s">
        <v>22473</v>
      </c>
      <c r="B2640" s="98" t="s">
        <v>22474</v>
      </c>
      <c r="C2640" s="98" t="s">
        <v>8</v>
      </c>
      <c r="D2640" s="99">
        <v>23.81</v>
      </c>
    </row>
    <row r="2641" spans="1:4" ht="15" customHeight="1" x14ac:dyDescent="0.2">
      <c r="A2641" s="97" t="s">
        <v>22475</v>
      </c>
      <c r="B2641" s="98" t="s">
        <v>13824</v>
      </c>
      <c r="C2641" s="98" t="s">
        <v>8</v>
      </c>
      <c r="D2641" s="99">
        <v>19.3</v>
      </c>
    </row>
    <row r="2642" spans="1:4" ht="15" customHeight="1" x14ac:dyDescent="0.2">
      <c r="A2642" s="97" t="s">
        <v>22476</v>
      </c>
      <c r="B2642" s="98" t="s">
        <v>22477</v>
      </c>
      <c r="C2642" s="98" t="s">
        <v>8</v>
      </c>
      <c r="D2642" s="99">
        <v>24.42</v>
      </c>
    </row>
    <row r="2643" spans="1:4" ht="15" customHeight="1" x14ac:dyDescent="0.2">
      <c r="A2643" s="97" t="s">
        <v>22478</v>
      </c>
      <c r="B2643" s="98" t="s">
        <v>22479</v>
      </c>
      <c r="C2643" s="98" t="s">
        <v>8</v>
      </c>
      <c r="D2643" s="99">
        <v>22.71</v>
      </c>
    </row>
    <row r="2644" spans="1:4" ht="15" customHeight="1" x14ac:dyDescent="0.2">
      <c r="A2644" s="97" t="s">
        <v>22480</v>
      </c>
      <c r="B2644" s="98" t="s">
        <v>22481</v>
      </c>
      <c r="C2644" s="98" t="s">
        <v>8</v>
      </c>
      <c r="D2644" s="99">
        <v>16.829999999999998</v>
      </c>
    </row>
    <row r="2645" spans="1:4" ht="15" customHeight="1" x14ac:dyDescent="0.2">
      <c r="A2645" s="97" t="s">
        <v>22482</v>
      </c>
      <c r="B2645" s="98" t="s">
        <v>22483</v>
      </c>
      <c r="C2645" s="98" t="s">
        <v>8</v>
      </c>
      <c r="D2645" s="99">
        <v>42.28</v>
      </c>
    </row>
    <row r="2646" spans="1:4" ht="15" customHeight="1" x14ac:dyDescent="0.2">
      <c r="A2646" s="97" t="s">
        <v>22484</v>
      </c>
      <c r="B2646" s="98" t="s">
        <v>7898</v>
      </c>
      <c r="C2646" s="98" t="s">
        <v>8</v>
      </c>
      <c r="D2646" s="99">
        <v>22.61</v>
      </c>
    </row>
    <row r="2647" spans="1:4" ht="15" customHeight="1" x14ac:dyDescent="0.2">
      <c r="A2647" s="97" t="s">
        <v>22485</v>
      </c>
      <c r="B2647" s="98" t="s">
        <v>11151</v>
      </c>
      <c r="C2647" s="98" t="s">
        <v>8</v>
      </c>
      <c r="D2647" s="99">
        <v>20.22</v>
      </c>
    </row>
    <row r="2648" spans="1:4" ht="15" customHeight="1" x14ac:dyDescent="0.2">
      <c r="A2648" s="97" t="s">
        <v>22486</v>
      </c>
      <c r="B2648" s="98" t="s">
        <v>22487</v>
      </c>
      <c r="C2648" s="98" t="s">
        <v>8</v>
      </c>
      <c r="D2648" s="99">
        <v>16.84</v>
      </c>
    </row>
    <row r="2649" spans="1:4" ht="15" customHeight="1" x14ac:dyDescent="0.2">
      <c r="A2649" s="97" t="s">
        <v>22488</v>
      </c>
      <c r="B2649" s="98" t="s">
        <v>22489</v>
      </c>
      <c r="C2649" s="98" t="s">
        <v>8</v>
      </c>
      <c r="D2649" s="99">
        <v>16.329999999999998</v>
      </c>
    </row>
    <row r="2650" spans="1:4" ht="15" customHeight="1" x14ac:dyDescent="0.2">
      <c r="A2650" s="97" t="s">
        <v>22490</v>
      </c>
      <c r="B2650" s="98" t="s">
        <v>22491</v>
      </c>
      <c r="C2650" s="98" t="s">
        <v>8</v>
      </c>
      <c r="D2650" s="99">
        <v>41.78</v>
      </c>
    </row>
    <row r="2651" spans="1:4" ht="15" customHeight="1" x14ac:dyDescent="0.2">
      <c r="A2651" s="97" t="s">
        <v>22492</v>
      </c>
      <c r="B2651" s="98" t="s">
        <v>22493</v>
      </c>
      <c r="C2651" s="98" t="s">
        <v>8</v>
      </c>
      <c r="D2651" s="99">
        <v>24.52</v>
      </c>
    </row>
    <row r="2652" spans="1:4" ht="15" customHeight="1" x14ac:dyDescent="0.2">
      <c r="A2652" s="97" t="s">
        <v>22494</v>
      </c>
      <c r="B2652" s="98" t="s">
        <v>22495</v>
      </c>
      <c r="C2652" s="98" t="s">
        <v>8</v>
      </c>
      <c r="D2652" s="99">
        <v>24.04</v>
      </c>
    </row>
    <row r="2653" spans="1:4" ht="15" customHeight="1" x14ac:dyDescent="0.2">
      <c r="A2653" s="97" t="s">
        <v>22496</v>
      </c>
      <c r="B2653" s="98" t="s">
        <v>22497</v>
      </c>
      <c r="C2653" s="98" t="s">
        <v>8</v>
      </c>
      <c r="D2653" s="99">
        <v>24.03</v>
      </c>
    </row>
    <row r="2654" spans="1:4" ht="15" customHeight="1" x14ac:dyDescent="0.2">
      <c r="A2654" s="97" t="s">
        <v>22498</v>
      </c>
      <c r="B2654" s="98" t="s">
        <v>22499</v>
      </c>
      <c r="C2654" s="98" t="s">
        <v>8</v>
      </c>
      <c r="D2654" s="99">
        <v>16.41</v>
      </c>
    </row>
    <row r="2655" spans="1:4" ht="15" customHeight="1" x14ac:dyDescent="0.2">
      <c r="A2655" s="97" t="s">
        <v>22500</v>
      </c>
      <c r="B2655" s="98" t="s">
        <v>22501</v>
      </c>
      <c r="C2655" s="98" t="s">
        <v>8</v>
      </c>
      <c r="D2655" s="99">
        <v>24.04</v>
      </c>
    </row>
    <row r="2656" spans="1:4" ht="15" customHeight="1" x14ac:dyDescent="0.2">
      <c r="A2656" s="97" t="s">
        <v>22502</v>
      </c>
      <c r="B2656" s="98" t="s">
        <v>22503</v>
      </c>
      <c r="C2656" s="98" t="s">
        <v>8</v>
      </c>
      <c r="D2656" s="99">
        <v>21.13</v>
      </c>
    </row>
    <row r="2657" spans="1:4" ht="15" customHeight="1" x14ac:dyDescent="0.2">
      <c r="A2657" s="97" t="s">
        <v>22504</v>
      </c>
      <c r="B2657" s="98" t="s">
        <v>22505</v>
      </c>
      <c r="C2657" s="98" t="s">
        <v>8</v>
      </c>
      <c r="D2657" s="99">
        <v>24.04</v>
      </c>
    </row>
    <row r="2658" spans="1:4" ht="15" customHeight="1" x14ac:dyDescent="0.2">
      <c r="A2658" s="97" t="s">
        <v>22506</v>
      </c>
      <c r="B2658" s="98" t="s">
        <v>22507</v>
      </c>
      <c r="C2658" s="98" t="s">
        <v>8</v>
      </c>
      <c r="D2658" s="99">
        <v>17.190000000000001</v>
      </c>
    </row>
    <row r="2659" spans="1:4" ht="15" customHeight="1" x14ac:dyDescent="0.2">
      <c r="A2659" s="97" t="s">
        <v>22508</v>
      </c>
      <c r="B2659" s="98" t="s">
        <v>22509</v>
      </c>
      <c r="C2659" s="98" t="s">
        <v>8</v>
      </c>
      <c r="D2659" s="99">
        <v>23.96</v>
      </c>
    </row>
    <row r="2660" spans="1:4" ht="15" customHeight="1" x14ac:dyDescent="0.2">
      <c r="A2660" s="97" t="s">
        <v>22510</v>
      </c>
      <c r="B2660" s="98" t="s">
        <v>22511</v>
      </c>
      <c r="C2660" s="98" t="s">
        <v>8</v>
      </c>
      <c r="D2660" s="99">
        <v>20.420000000000002</v>
      </c>
    </row>
    <row r="2661" spans="1:4" ht="15" customHeight="1" x14ac:dyDescent="0.2">
      <c r="A2661" s="97" t="s">
        <v>22512</v>
      </c>
      <c r="B2661" s="98" t="s">
        <v>22513</v>
      </c>
      <c r="C2661" s="98" t="s">
        <v>8</v>
      </c>
      <c r="D2661" s="99">
        <v>24.05</v>
      </c>
    </row>
    <row r="2662" spans="1:4" ht="15" customHeight="1" x14ac:dyDescent="0.2">
      <c r="A2662" s="97" t="s">
        <v>29957</v>
      </c>
      <c r="B2662" s="98" t="s">
        <v>29958</v>
      </c>
      <c r="C2662" s="98" t="s">
        <v>8</v>
      </c>
      <c r="D2662" s="99">
        <v>24.05</v>
      </c>
    </row>
    <row r="2663" spans="1:4" ht="15" customHeight="1" x14ac:dyDescent="0.2">
      <c r="A2663" s="97" t="s">
        <v>22514</v>
      </c>
      <c r="B2663" s="98" t="s">
        <v>22515</v>
      </c>
      <c r="C2663" s="98" t="s">
        <v>8</v>
      </c>
      <c r="D2663" s="99">
        <v>24.05</v>
      </c>
    </row>
    <row r="2664" spans="1:4" ht="15" customHeight="1" x14ac:dyDescent="0.2">
      <c r="A2664" s="97" t="s">
        <v>22516</v>
      </c>
      <c r="B2664" s="98" t="s">
        <v>22517</v>
      </c>
      <c r="C2664" s="98" t="s">
        <v>8</v>
      </c>
      <c r="D2664" s="99">
        <v>24.05</v>
      </c>
    </row>
    <row r="2665" spans="1:4" ht="15" customHeight="1" x14ac:dyDescent="0.2">
      <c r="A2665" s="97" t="s">
        <v>22518</v>
      </c>
      <c r="B2665" s="98" t="s">
        <v>22519</v>
      </c>
      <c r="C2665" s="98" t="s">
        <v>8</v>
      </c>
      <c r="D2665" s="99">
        <v>17.28</v>
      </c>
    </row>
    <row r="2666" spans="1:4" ht="15" customHeight="1" x14ac:dyDescent="0.2">
      <c r="A2666" s="97" t="s">
        <v>22520</v>
      </c>
      <c r="B2666" s="98" t="s">
        <v>7900</v>
      </c>
      <c r="C2666" s="98" t="s">
        <v>8</v>
      </c>
      <c r="D2666" s="99">
        <v>46.62</v>
      </c>
    </row>
    <row r="2667" spans="1:4" ht="15" customHeight="1" x14ac:dyDescent="0.2">
      <c r="A2667" s="97" t="s">
        <v>22521</v>
      </c>
      <c r="B2667" s="98" t="s">
        <v>22522</v>
      </c>
      <c r="C2667" s="98" t="s">
        <v>8</v>
      </c>
      <c r="D2667" s="99">
        <v>20.059999999999999</v>
      </c>
    </row>
    <row r="2668" spans="1:4" ht="15" customHeight="1" x14ac:dyDescent="0.2">
      <c r="A2668" s="97" t="s">
        <v>22523</v>
      </c>
      <c r="B2668" s="98" t="s">
        <v>22524</v>
      </c>
      <c r="C2668" s="98" t="s">
        <v>8</v>
      </c>
      <c r="D2668" s="99">
        <v>16.739999999999998</v>
      </c>
    </row>
    <row r="2669" spans="1:4" ht="15" customHeight="1" x14ac:dyDescent="0.2">
      <c r="A2669" s="97" t="s">
        <v>22525</v>
      </c>
      <c r="B2669" s="98" t="s">
        <v>11153</v>
      </c>
      <c r="C2669" s="98" t="s">
        <v>8</v>
      </c>
      <c r="D2669" s="99">
        <v>16.84</v>
      </c>
    </row>
    <row r="2670" spans="1:4" ht="15" customHeight="1" x14ac:dyDescent="0.2">
      <c r="A2670" s="97" t="s">
        <v>22526</v>
      </c>
      <c r="B2670" s="98" t="s">
        <v>22527</v>
      </c>
      <c r="C2670" s="98" t="s">
        <v>8</v>
      </c>
      <c r="D2670" s="99">
        <v>22.52</v>
      </c>
    </row>
    <row r="2671" spans="1:4" ht="15" customHeight="1" x14ac:dyDescent="0.2">
      <c r="A2671" s="97" t="s">
        <v>22528</v>
      </c>
      <c r="B2671" s="98" t="s">
        <v>22529</v>
      </c>
      <c r="C2671" s="98" t="s">
        <v>8</v>
      </c>
      <c r="D2671" s="99">
        <v>20.58</v>
      </c>
    </row>
    <row r="2672" spans="1:4" ht="15" customHeight="1" x14ac:dyDescent="0.2">
      <c r="A2672" s="97" t="s">
        <v>22530</v>
      </c>
      <c r="B2672" s="98" t="s">
        <v>22148</v>
      </c>
      <c r="C2672" s="98" t="s">
        <v>8</v>
      </c>
      <c r="D2672" s="99">
        <v>38.9</v>
      </c>
    </row>
    <row r="2673" spans="1:4" ht="15" customHeight="1" x14ac:dyDescent="0.2">
      <c r="A2673" s="97" t="s">
        <v>22531</v>
      </c>
      <c r="B2673" s="98" t="s">
        <v>13844</v>
      </c>
      <c r="C2673" s="98" t="s">
        <v>8</v>
      </c>
      <c r="D2673" s="99">
        <v>17.28</v>
      </c>
    </row>
    <row r="2674" spans="1:4" ht="15" customHeight="1" x14ac:dyDescent="0.2">
      <c r="A2674" s="97" t="s">
        <v>22532</v>
      </c>
      <c r="B2674" s="98" t="s">
        <v>22533</v>
      </c>
      <c r="C2674" s="98" t="s">
        <v>8</v>
      </c>
      <c r="D2674" s="99">
        <v>21.48</v>
      </c>
    </row>
    <row r="2675" spans="1:4" ht="15" customHeight="1" x14ac:dyDescent="0.2">
      <c r="A2675" s="97" t="s">
        <v>22534</v>
      </c>
      <c r="B2675" s="98" t="s">
        <v>22535</v>
      </c>
      <c r="C2675" s="98" t="s">
        <v>8</v>
      </c>
      <c r="D2675" s="99">
        <v>34.08</v>
      </c>
    </row>
    <row r="2676" spans="1:4" ht="15" customHeight="1" x14ac:dyDescent="0.2">
      <c r="A2676" s="97" t="s">
        <v>22536</v>
      </c>
      <c r="B2676" s="98" t="s">
        <v>22537</v>
      </c>
      <c r="C2676" s="98" t="s">
        <v>8</v>
      </c>
      <c r="D2676" s="99">
        <v>28.55</v>
      </c>
    </row>
    <row r="2677" spans="1:4" ht="15" customHeight="1" x14ac:dyDescent="0.2">
      <c r="A2677" s="97" t="s">
        <v>22538</v>
      </c>
      <c r="B2677" s="98" t="s">
        <v>22539</v>
      </c>
      <c r="C2677" s="98" t="s">
        <v>8</v>
      </c>
      <c r="D2677" s="99">
        <v>25.61</v>
      </c>
    </row>
    <row r="2678" spans="1:4" ht="15" customHeight="1" x14ac:dyDescent="0.2">
      <c r="A2678" s="97" t="s">
        <v>22540</v>
      </c>
      <c r="B2678" s="98" t="s">
        <v>22541</v>
      </c>
      <c r="C2678" s="98" t="s">
        <v>8</v>
      </c>
      <c r="D2678" s="99">
        <v>22.7</v>
      </c>
    </row>
    <row r="2679" spans="1:4" ht="15" customHeight="1" x14ac:dyDescent="0.2">
      <c r="A2679" s="97" t="s">
        <v>22542</v>
      </c>
      <c r="B2679" s="98" t="s">
        <v>22543</v>
      </c>
      <c r="C2679" s="98" t="s">
        <v>2118</v>
      </c>
      <c r="D2679" s="99">
        <v>17892.509999999998</v>
      </c>
    </row>
    <row r="2680" spans="1:4" ht="15" customHeight="1" x14ac:dyDescent="0.2">
      <c r="A2680" s="97" t="s">
        <v>22544</v>
      </c>
      <c r="B2680" s="98" t="s">
        <v>22545</v>
      </c>
      <c r="C2680" s="98" t="s">
        <v>2118</v>
      </c>
      <c r="D2680" s="99">
        <v>23260.27</v>
      </c>
    </row>
    <row r="2681" spans="1:4" ht="15" customHeight="1" x14ac:dyDescent="0.2">
      <c r="A2681" s="97" t="s">
        <v>22546</v>
      </c>
      <c r="B2681" s="98" t="s">
        <v>22547</v>
      </c>
      <c r="C2681" s="98" t="s">
        <v>2118</v>
      </c>
      <c r="D2681" s="99">
        <v>20576.39</v>
      </c>
    </row>
    <row r="2682" spans="1:4" ht="15" customHeight="1" x14ac:dyDescent="0.2">
      <c r="A2682" s="97" t="s">
        <v>22548</v>
      </c>
      <c r="B2682" s="98" t="s">
        <v>22549</v>
      </c>
      <c r="C2682" s="98" t="s">
        <v>2118</v>
      </c>
      <c r="D2682" s="99">
        <v>12608.85</v>
      </c>
    </row>
    <row r="2683" spans="1:4" ht="15" customHeight="1" x14ac:dyDescent="0.2">
      <c r="A2683" s="97" t="s">
        <v>22550</v>
      </c>
      <c r="B2683" s="98" t="s">
        <v>11155</v>
      </c>
      <c r="C2683" s="98" t="s">
        <v>2118</v>
      </c>
      <c r="D2683" s="99">
        <v>9456.64</v>
      </c>
    </row>
    <row r="2684" spans="1:4" ht="15" customHeight="1" x14ac:dyDescent="0.2">
      <c r="A2684" s="97" t="s">
        <v>22551</v>
      </c>
      <c r="B2684" s="98" t="s">
        <v>11157</v>
      </c>
      <c r="C2684" s="98" t="s">
        <v>2118</v>
      </c>
      <c r="D2684" s="99">
        <v>11426.77</v>
      </c>
    </row>
    <row r="2685" spans="1:4" ht="15" customHeight="1" x14ac:dyDescent="0.2">
      <c r="A2685" s="97" t="s">
        <v>22552</v>
      </c>
      <c r="B2685" s="98" t="s">
        <v>11159</v>
      </c>
      <c r="C2685" s="98" t="s">
        <v>2118</v>
      </c>
      <c r="D2685" s="99">
        <v>13419.39</v>
      </c>
    </row>
    <row r="2686" spans="1:4" ht="15" customHeight="1" x14ac:dyDescent="0.2">
      <c r="A2686" s="97" t="s">
        <v>22553</v>
      </c>
      <c r="B2686" s="98" t="s">
        <v>11161</v>
      </c>
      <c r="C2686" s="98" t="s">
        <v>2118</v>
      </c>
      <c r="D2686" s="99">
        <v>16215.09</v>
      </c>
    </row>
    <row r="2687" spans="1:4" ht="15" customHeight="1" x14ac:dyDescent="0.2">
      <c r="A2687" s="97" t="s">
        <v>22554</v>
      </c>
      <c r="B2687" s="98" t="s">
        <v>11163</v>
      </c>
      <c r="C2687" s="98" t="s">
        <v>2118</v>
      </c>
      <c r="D2687" s="99">
        <v>15432.29</v>
      </c>
    </row>
    <row r="2688" spans="1:4" ht="15" customHeight="1" x14ac:dyDescent="0.2">
      <c r="A2688" s="97" t="s">
        <v>22555</v>
      </c>
      <c r="B2688" s="98" t="s">
        <v>11165</v>
      </c>
      <c r="C2688" s="98" t="s">
        <v>2118</v>
      </c>
      <c r="D2688" s="99">
        <v>18647.349999999999</v>
      </c>
    </row>
    <row r="2689" spans="1:4" ht="15" customHeight="1" x14ac:dyDescent="0.2">
      <c r="A2689" s="97" t="s">
        <v>22556</v>
      </c>
      <c r="B2689" s="98" t="s">
        <v>11167</v>
      </c>
      <c r="C2689" s="98" t="s">
        <v>2118</v>
      </c>
      <c r="D2689" s="99">
        <v>17445.2</v>
      </c>
    </row>
    <row r="2690" spans="1:4" ht="15" customHeight="1" x14ac:dyDescent="0.2">
      <c r="A2690" s="97" t="s">
        <v>22557</v>
      </c>
      <c r="B2690" s="98" t="s">
        <v>11169</v>
      </c>
      <c r="C2690" s="98" t="s">
        <v>2118</v>
      </c>
      <c r="D2690" s="99">
        <v>21079.62</v>
      </c>
    </row>
    <row r="2691" spans="1:4" ht="15" customHeight="1" x14ac:dyDescent="0.2">
      <c r="A2691" s="97" t="s">
        <v>22558</v>
      </c>
      <c r="B2691" s="98" t="s">
        <v>22559</v>
      </c>
      <c r="C2691" s="98" t="s">
        <v>8</v>
      </c>
      <c r="D2691" s="99">
        <v>189.1</v>
      </c>
    </row>
    <row r="2692" spans="1:4" ht="15" customHeight="1" x14ac:dyDescent="0.2">
      <c r="A2692" s="97" t="s">
        <v>22560</v>
      </c>
      <c r="B2692" s="98" t="s">
        <v>22561</v>
      </c>
      <c r="C2692" s="98" t="s">
        <v>8</v>
      </c>
      <c r="D2692" s="99">
        <v>172.92</v>
      </c>
    </row>
    <row r="2693" spans="1:4" ht="15" customHeight="1" x14ac:dyDescent="0.2">
      <c r="A2693" s="97" t="s">
        <v>22562</v>
      </c>
      <c r="B2693" s="98" t="s">
        <v>22563</v>
      </c>
      <c r="C2693" s="98" t="s">
        <v>8</v>
      </c>
      <c r="D2693" s="99">
        <v>156.74</v>
      </c>
    </row>
    <row r="2694" spans="1:4" ht="15" customHeight="1" x14ac:dyDescent="0.2">
      <c r="A2694" s="97" t="s">
        <v>22564</v>
      </c>
      <c r="B2694" s="98" t="s">
        <v>22565</v>
      </c>
      <c r="C2694" s="98" t="s">
        <v>8</v>
      </c>
      <c r="D2694" s="99">
        <v>140.57</v>
      </c>
    </row>
    <row r="2695" spans="1:4" ht="15" customHeight="1" x14ac:dyDescent="0.2">
      <c r="A2695" s="97" t="s">
        <v>22566</v>
      </c>
      <c r="B2695" s="98" t="s">
        <v>22567</v>
      </c>
      <c r="C2695" s="98" t="s">
        <v>8</v>
      </c>
      <c r="D2695" s="99">
        <v>124.39</v>
      </c>
    </row>
    <row r="2696" spans="1:4" ht="15" customHeight="1" x14ac:dyDescent="0.2">
      <c r="A2696" s="97" t="s">
        <v>22568</v>
      </c>
      <c r="B2696" s="98" t="s">
        <v>22569</v>
      </c>
      <c r="C2696" s="98" t="s">
        <v>8</v>
      </c>
      <c r="D2696" s="99">
        <v>111.52</v>
      </c>
    </row>
    <row r="2697" spans="1:4" ht="15" customHeight="1" x14ac:dyDescent="0.2">
      <c r="A2697" s="97" t="s">
        <v>22570</v>
      </c>
      <c r="B2697" s="98" t="s">
        <v>22571</v>
      </c>
      <c r="C2697" s="98" t="s">
        <v>8</v>
      </c>
      <c r="D2697" s="99">
        <v>79.67</v>
      </c>
    </row>
    <row r="2698" spans="1:4" ht="15" customHeight="1" x14ac:dyDescent="0.2">
      <c r="A2698" s="97" t="s">
        <v>22572</v>
      </c>
      <c r="B2698" s="98" t="s">
        <v>22573</v>
      </c>
      <c r="C2698" s="98" t="s">
        <v>8</v>
      </c>
      <c r="D2698" s="99">
        <v>189.1</v>
      </c>
    </row>
    <row r="2699" spans="1:4" ht="15" customHeight="1" x14ac:dyDescent="0.2">
      <c r="A2699" s="97" t="s">
        <v>22574</v>
      </c>
      <c r="B2699" s="98" t="s">
        <v>22575</v>
      </c>
      <c r="C2699" s="98" t="s">
        <v>8</v>
      </c>
      <c r="D2699" s="99">
        <v>172.92</v>
      </c>
    </row>
    <row r="2700" spans="1:4" ht="15" customHeight="1" x14ac:dyDescent="0.2">
      <c r="A2700" s="97" t="s">
        <v>22576</v>
      </c>
      <c r="B2700" s="98" t="s">
        <v>22577</v>
      </c>
      <c r="C2700" s="98" t="s">
        <v>8</v>
      </c>
      <c r="D2700" s="99">
        <v>156.74</v>
      </c>
    </row>
    <row r="2701" spans="1:4" ht="15" customHeight="1" x14ac:dyDescent="0.2">
      <c r="A2701" s="97" t="s">
        <v>22578</v>
      </c>
      <c r="B2701" s="98" t="s">
        <v>22579</v>
      </c>
      <c r="C2701" s="98" t="s">
        <v>8</v>
      </c>
      <c r="D2701" s="99">
        <v>140.57</v>
      </c>
    </row>
    <row r="2702" spans="1:4" ht="15" customHeight="1" x14ac:dyDescent="0.2">
      <c r="A2702" s="97" t="s">
        <v>22580</v>
      </c>
      <c r="B2702" s="98" t="s">
        <v>22581</v>
      </c>
      <c r="C2702" s="98" t="s">
        <v>8</v>
      </c>
      <c r="D2702" s="99">
        <v>124.39</v>
      </c>
    </row>
    <row r="2703" spans="1:4" ht="15" customHeight="1" x14ac:dyDescent="0.2">
      <c r="A2703" s="97" t="s">
        <v>22582</v>
      </c>
      <c r="B2703" s="98" t="s">
        <v>22583</v>
      </c>
      <c r="C2703" s="98" t="s">
        <v>8</v>
      </c>
      <c r="D2703" s="99">
        <v>111.52</v>
      </c>
    </row>
    <row r="2704" spans="1:4" ht="15" customHeight="1" x14ac:dyDescent="0.2">
      <c r="A2704" s="97" t="s">
        <v>22584</v>
      </c>
      <c r="B2704" s="98" t="s">
        <v>22585</v>
      </c>
      <c r="C2704" s="98" t="s">
        <v>8</v>
      </c>
      <c r="D2704" s="99">
        <v>79.67</v>
      </c>
    </row>
    <row r="2705" spans="1:4" ht="15" customHeight="1" x14ac:dyDescent="0.2">
      <c r="A2705" s="97" t="s">
        <v>22586</v>
      </c>
      <c r="B2705" s="98" t="s">
        <v>22145</v>
      </c>
      <c r="C2705" s="98" t="s">
        <v>8</v>
      </c>
      <c r="D2705" s="99">
        <v>54.13</v>
      </c>
    </row>
    <row r="2706" spans="1:4" ht="15" customHeight="1" x14ac:dyDescent="0.2">
      <c r="A2706" s="97" t="s">
        <v>22587</v>
      </c>
      <c r="B2706" s="98" t="s">
        <v>22146</v>
      </c>
      <c r="C2706" s="98" t="s">
        <v>8</v>
      </c>
      <c r="D2706" s="99">
        <v>82.06</v>
      </c>
    </row>
    <row r="2707" spans="1:4" ht="15" customHeight="1" x14ac:dyDescent="0.2">
      <c r="A2707" s="97" t="s">
        <v>22588</v>
      </c>
      <c r="B2707" s="98" t="s">
        <v>22147</v>
      </c>
      <c r="C2707" s="98" t="s">
        <v>8</v>
      </c>
      <c r="D2707" s="99">
        <v>9.39</v>
      </c>
    </row>
    <row r="2708" spans="1:4" ht="15" customHeight="1" x14ac:dyDescent="0.2">
      <c r="A2708" s="97" t="s">
        <v>22589</v>
      </c>
      <c r="B2708" s="98" t="s">
        <v>22590</v>
      </c>
      <c r="C2708" s="98" t="s">
        <v>8</v>
      </c>
      <c r="D2708" s="99">
        <v>25.28</v>
      </c>
    </row>
    <row r="2709" spans="1:4" ht="15" customHeight="1" x14ac:dyDescent="0.2">
      <c r="A2709" s="97" t="s">
        <v>22591</v>
      </c>
      <c r="B2709" s="98" t="s">
        <v>22592</v>
      </c>
      <c r="C2709" s="98" t="s">
        <v>8</v>
      </c>
      <c r="D2709" s="99">
        <v>23.23</v>
      </c>
    </row>
    <row r="2710" spans="1:4" ht="15" customHeight="1" x14ac:dyDescent="0.2">
      <c r="A2710" s="97" t="s">
        <v>22593</v>
      </c>
      <c r="B2710" s="98" t="s">
        <v>22594</v>
      </c>
      <c r="C2710" s="98" t="s">
        <v>8</v>
      </c>
      <c r="D2710" s="99">
        <v>35.75</v>
      </c>
    </row>
    <row r="2711" spans="1:4" ht="15" customHeight="1" x14ac:dyDescent="0.2">
      <c r="A2711" s="97" t="s">
        <v>22595</v>
      </c>
      <c r="B2711" s="98" t="s">
        <v>22596</v>
      </c>
      <c r="C2711" s="98" t="s">
        <v>8</v>
      </c>
      <c r="D2711" s="99">
        <v>32.049999999999997</v>
      </c>
    </row>
    <row r="2712" spans="1:4" ht="15" customHeight="1" x14ac:dyDescent="0.2">
      <c r="A2712" s="97" t="s">
        <v>22597</v>
      </c>
      <c r="B2712" s="98" t="s">
        <v>22598</v>
      </c>
      <c r="C2712" s="98" t="s">
        <v>8</v>
      </c>
      <c r="D2712" s="99">
        <v>28.74</v>
      </c>
    </row>
    <row r="2713" spans="1:4" ht="15" customHeight="1" x14ac:dyDescent="0.2">
      <c r="A2713" s="97" t="s">
        <v>22599</v>
      </c>
      <c r="B2713" s="98" t="s">
        <v>22600</v>
      </c>
      <c r="C2713" s="98" t="s">
        <v>8</v>
      </c>
      <c r="D2713" s="99">
        <v>35.75</v>
      </c>
    </row>
    <row r="2714" spans="1:4" ht="15" customHeight="1" x14ac:dyDescent="0.2">
      <c r="A2714" s="97" t="s">
        <v>22601</v>
      </c>
      <c r="B2714" s="98" t="s">
        <v>22602</v>
      </c>
      <c r="C2714" s="98" t="s">
        <v>8</v>
      </c>
      <c r="D2714" s="99">
        <v>35.75</v>
      </c>
    </row>
    <row r="2715" spans="1:4" ht="15" customHeight="1" x14ac:dyDescent="0.2">
      <c r="A2715" s="97" t="s">
        <v>22603</v>
      </c>
      <c r="B2715" s="98" t="s">
        <v>22604</v>
      </c>
      <c r="C2715" s="98" t="s">
        <v>8</v>
      </c>
      <c r="D2715" s="99">
        <v>32.049999999999997</v>
      </c>
    </row>
    <row r="2716" spans="1:4" ht="15" customHeight="1" x14ac:dyDescent="0.2">
      <c r="A2716" s="97" t="s">
        <v>22605</v>
      </c>
      <c r="B2716" s="98" t="s">
        <v>22606</v>
      </c>
      <c r="C2716" s="98" t="s">
        <v>8</v>
      </c>
      <c r="D2716" s="99">
        <v>28.74</v>
      </c>
    </row>
    <row r="2717" spans="1:4" ht="15" customHeight="1" x14ac:dyDescent="0.2">
      <c r="A2717" s="97" t="s">
        <v>22607</v>
      </c>
      <c r="B2717" s="98" t="s">
        <v>22608</v>
      </c>
      <c r="C2717" s="98" t="s">
        <v>8</v>
      </c>
      <c r="D2717" s="99">
        <v>32.049999999999997</v>
      </c>
    </row>
    <row r="2718" spans="1:4" ht="15" customHeight="1" x14ac:dyDescent="0.2">
      <c r="A2718" s="97" t="s">
        <v>22609</v>
      </c>
      <c r="B2718" s="98" t="s">
        <v>22610</v>
      </c>
      <c r="C2718" s="98" t="s">
        <v>8</v>
      </c>
      <c r="D2718" s="99">
        <v>28.74</v>
      </c>
    </row>
    <row r="2719" spans="1:4" ht="15" customHeight="1" x14ac:dyDescent="0.2">
      <c r="A2719" s="97" t="s">
        <v>22611</v>
      </c>
      <c r="B2719" s="98" t="s">
        <v>22612</v>
      </c>
      <c r="C2719" s="98" t="s">
        <v>8</v>
      </c>
      <c r="D2719" s="99">
        <v>20.39</v>
      </c>
    </row>
    <row r="2720" spans="1:4" ht="15" customHeight="1" x14ac:dyDescent="0.2">
      <c r="A2720" s="97" t="s">
        <v>22613</v>
      </c>
      <c r="B2720" s="98" t="s">
        <v>22614</v>
      </c>
      <c r="C2720" s="98" t="s">
        <v>8</v>
      </c>
      <c r="D2720" s="99">
        <v>24.89</v>
      </c>
    </row>
    <row r="2721" spans="1:4" ht="15" customHeight="1" x14ac:dyDescent="0.2">
      <c r="A2721" s="97" t="s">
        <v>22615</v>
      </c>
      <c r="B2721" s="98" t="s">
        <v>22616</v>
      </c>
      <c r="C2721" s="98" t="s">
        <v>8</v>
      </c>
      <c r="D2721" s="99">
        <v>22.64</v>
      </c>
    </row>
    <row r="2722" spans="1:4" ht="15" customHeight="1" x14ac:dyDescent="0.2">
      <c r="A2722" s="97" t="s">
        <v>22617</v>
      </c>
      <c r="B2722" s="98" t="s">
        <v>22618</v>
      </c>
      <c r="C2722" s="98" t="s">
        <v>8</v>
      </c>
      <c r="D2722" s="99">
        <v>20.39</v>
      </c>
    </row>
    <row r="2723" spans="1:4" ht="15" customHeight="1" x14ac:dyDescent="0.2">
      <c r="A2723" s="97" t="s">
        <v>22619</v>
      </c>
      <c r="B2723" s="98" t="s">
        <v>22620</v>
      </c>
      <c r="C2723" s="98" t="s">
        <v>8</v>
      </c>
      <c r="D2723" s="99">
        <v>33.69</v>
      </c>
    </row>
    <row r="2724" spans="1:4" ht="15" customHeight="1" x14ac:dyDescent="0.2">
      <c r="A2724" s="97" t="s">
        <v>22621</v>
      </c>
      <c r="B2724" s="98" t="s">
        <v>22622</v>
      </c>
      <c r="C2724" s="98" t="s">
        <v>8</v>
      </c>
      <c r="D2724" s="99">
        <v>157.19999999999999</v>
      </c>
    </row>
    <row r="2725" spans="1:4" ht="15" customHeight="1" x14ac:dyDescent="0.2">
      <c r="A2725" s="97" t="s">
        <v>22623</v>
      </c>
      <c r="B2725" s="98" t="s">
        <v>22624</v>
      </c>
      <c r="C2725" s="98" t="s">
        <v>8</v>
      </c>
      <c r="D2725" s="99">
        <v>142.5</v>
      </c>
    </row>
    <row r="2726" spans="1:4" ht="15" customHeight="1" x14ac:dyDescent="0.2">
      <c r="A2726" s="97" t="s">
        <v>22625</v>
      </c>
      <c r="B2726" s="98" t="s">
        <v>22626</v>
      </c>
      <c r="C2726" s="98" t="s">
        <v>8</v>
      </c>
      <c r="D2726" s="99">
        <v>127.79</v>
      </c>
    </row>
    <row r="2727" spans="1:4" ht="15" customHeight="1" x14ac:dyDescent="0.2">
      <c r="A2727" s="97" t="s">
        <v>22627</v>
      </c>
      <c r="B2727" s="98" t="s">
        <v>22628</v>
      </c>
      <c r="C2727" s="98" t="s">
        <v>8</v>
      </c>
      <c r="D2727" s="99">
        <v>113.08</v>
      </c>
    </row>
    <row r="2728" spans="1:4" ht="15" customHeight="1" x14ac:dyDescent="0.2">
      <c r="A2728" s="97" t="s">
        <v>22629</v>
      </c>
      <c r="B2728" s="98" t="s">
        <v>22630</v>
      </c>
      <c r="C2728" s="98" t="s">
        <v>8</v>
      </c>
      <c r="D2728" s="99">
        <v>101.38</v>
      </c>
    </row>
    <row r="2729" spans="1:4" ht="15" customHeight="1" x14ac:dyDescent="0.2">
      <c r="A2729" s="97" t="s">
        <v>22631</v>
      </c>
      <c r="B2729" s="98" t="s">
        <v>22632</v>
      </c>
      <c r="C2729" s="98" t="s">
        <v>8</v>
      </c>
      <c r="D2729" s="99">
        <v>72.430000000000007</v>
      </c>
    </row>
    <row r="2730" spans="1:4" ht="15" customHeight="1" x14ac:dyDescent="0.2">
      <c r="A2730" s="97" t="s">
        <v>22633</v>
      </c>
      <c r="B2730" s="98" t="s">
        <v>22634</v>
      </c>
      <c r="C2730" s="98" t="s">
        <v>8</v>
      </c>
      <c r="D2730" s="99">
        <v>157.19999999999999</v>
      </c>
    </row>
    <row r="2731" spans="1:4" ht="15" customHeight="1" x14ac:dyDescent="0.2">
      <c r="A2731" s="97" t="s">
        <v>22635</v>
      </c>
      <c r="B2731" s="98" t="s">
        <v>22636</v>
      </c>
      <c r="C2731" s="98" t="s">
        <v>8</v>
      </c>
      <c r="D2731" s="99">
        <v>142.5</v>
      </c>
    </row>
    <row r="2732" spans="1:4" ht="15" customHeight="1" x14ac:dyDescent="0.2">
      <c r="A2732" s="97" t="s">
        <v>22637</v>
      </c>
      <c r="B2732" s="98" t="s">
        <v>22638</v>
      </c>
      <c r="C2732" s="98" t="s">
        <v>8</v>
      </c>
      <c r="D2732" s="99">
        <v>127.79</v>
      </c>
    </row>
    <row r="2733" spans="1:4" ht="15" customHeight="1" x14ac:dyDescent="0.2">
      <c r="A2733" s="97" t="s">
        <v>22639</v>
      </c>
      <c r="B2733" s="98" t="s">
        <v>22640</v>
      </c>
      <c r="C2733" s="98" t="s">
        <v>8</v>
      </c>
      <c r="D2733" s="99">
        <v>113.08</v>
      </c>
    </row>
    <row r="2734" spans="1:4" ht="15" customHeight="1" x14ac:dyDescent="0.2">
      <c r="A2734" s="97" t="s">
        <v>22641</v>
      </c>
      <c r="B2734" s="98" t="s">
        <v>22642</v>
      </c>
      <c r="C2734" s="98" t="s">
        <v>8</v>
      </c>
      <c r="D2734" s="99">
        <v>101.38</v>
      </c>
    </row>
    <row r="2735" spans="1:4" ht="15" customHeight="1" x14ac:dyDescent="0.2">
      <c r="A2735" s="97" t="s">
        <v>22643</v>
      </c>
      <c r="B2735" s="98" t="s">
        <v>22644</v>
      </c>
      <c r="C2735" s="98" t="s">
        <v>8</v>
      </c>
      <c r="D2735" s="99">
        <v>72.430000000000007</v>
      </c>
    </row>
    <row r="2736" spans="1:4" ht="15" customHeight="1" x14ac:dyDescent="0.2">
      <c r="A2736" s="97" t="s">
        <v>22645</v>
      </c>
      <c r="B2736" s="98" t="s">
        <v>22646</v>
      </c>
      <c r="C2736" s="98" t="s">
        <v>8</v>
      </c>
      <c r="D2736" s="99">
        <v>22.98</v>
      </c>
    </row>
    <row r="2737" spans="1:4" ht="15" customHeight="1" x14ac:dyDescent="0.2">
      <c r="A2737" s="97" t="s">
        <v>22647</v>
      </c>
      <c r="B2737" s="98" t="s">
        <v>22648</v>
      </c>
      <c r="C2737" s="98" t="s">
        <v>8</v>
      </c>
      <c r="D2737" s="99">
        <v>21.12</v>
      </c>
    </row>
    <row r="2738" spans="1:4" ht="15" customHeight="1" x14ac:dyDescent="0.2">
      <c r="A2738" s="97" t="s">
        <v>22649</v>
      </c>
      <c r="B2738" s="98" t="s">
        <v>22650</v>
      </c>
      <c r="C2738" s="98" t="s">
        <v>8</v>
      </c>
      <c r="D2738" s="99">
        <v>32.5</v>
      </c>
    </row>
    <row r="2739" spans="1:4" ht="15" customHeight="1" x14ac:dyDescent="0.2">
      <c r="A2739" s="97" t="s">
        <v>22651</v>
      </c>
      <c r="B2739" s="98" t="s">
        <v>22652</v>
      </c>
      <c r="C2739" s="98" t="s">
        <v>8</v>
      </c>
      <c r="D2739" s="99">
        <v>29.14</v>
      </c>
    </row>
    <row r="2740" spans="1:4" ht="15" customHeight="1" x14ac:dyDescent="0.2">
      <c r="A2740" s="97" t="s">
        <v>22653</v>
      </c>
      <c r="B2740" s="98" t="s">
        <v>22654</v>
      </c>
      <c r="C2740" s="98" t="s">
        <v>8</v>
      </c>
      <c r="D2740" s="99">
        <v>26.12</v>
      </c>
    </row>
    <row r="2741" spans="1:4" ht="15" customHeight="1" x14ac:dyDescent="0.2">
      <c r="A2741" s="97" t="s">
        <v>22655</v>
      </c>
      <c r="B2741" s="98" t="s">
        <v>22656</v>
      </c>
      <c r="C2741" s="98" t="s">
        <v>8</v>
      </c>
      <c r="D2741" s="99">
        <v>29.14</v>
      </c>
    </row>
    <row r="2742" spans="1:4" ht="15" customHeight="1" x14ac:dyDescent="0.2">
      <c r="A2742" s="97" t="s">
        <v>22657</v>
      </c>
      <c r="B2742" s="98" t="s">
        <v>22658</v>
      </c>
      <c r="C2742" s="98" t="s">
        <v>8</v>
      </c>
      <c r="D2742" s="99">
        <v>26.12</v>
      </c>
    </row>
    <row r="2743" spans="1:4" ht="15" customHeight="1" x14ac:dyDescent="0.2">
      <c r="A2743" s="97" t="s">
        <v>22659</v>
      </c>
      <c r="B2743" s="98" t="s">
        <v>22660</v>
      </c>
      <c r="C2743" s="98" t="s">
        <v>8</v>
      </c>
      <c r="D2743" s="99">
        <v>18.53</v>
      </c>
    </row>
    <row r="2744" spans="1:4" ht="15" customHeight="1" x14ac:dyDescent="0.2">
      <c r="A2744" s="97" t="s">
        <v>22661</v>
      </c>
      <c r="B2744" s="98" t="s">
        <v>22662</v>
      </c>
      <c r="C2744" s="98" t="s">
        <v>8</v>
      </c>
      <c r="D2744" s="99">
        <v>32.950000000000003</v>
      </c>
    </row>
    <row r="2745" spans="1:4" ht="15" customHeight="1" x14ac:dyDescent="0.2">
      <c r="A2745" s="97" t="s">
        <v>22663</v>
      </c>
      <c r="B2745" s="98" t="s">
        <v>22664</v>
      </c>
      <c r="C2745" s="98" t="s">
        <v>8</v>
      </c>
      <c r="D2745" s="99">
        <v>29.71</v>
      </c>
    </row>
    <row r="2746" spans="1:4" ht="15" customHeight="1" x14ac:dyDescent="0.2">
      <c r="A2746" s="97" t="s">
        <v>22665</v>
      </c>
      <c r="B2746" s="98" t="s">
        <v>22666</v>
      </c>
      <c r="C2746" s="98" t="s">
        <v>8</v>
      </c>
      <c r="D2746" s="99">
        <v>26.47</v>
      </c>
    </row>
    <row r="2747" spans="1:4" ht="15" customHeight="1" x14ac:dyDescent="0.2">
      <c r="A2747" s="97" t="s">
        <v>22667</v>
      </c>
      <c r="B2747" s="98" t="s">
        <v>22668</v>
      </c>
      <c r="C2747" s="98" t="s">
        <v>8</v>
      </c>
      <c r="D2747" s="99">
        <v>26.12</v>
      </c>
    </row>
    <row r="2748" spans="1:4" ht="15" customHeight="1" x14ac:dyDescent="0.2">
      <c r="A2748" s="97" t="s">
        <v>22669</v>
      </c>
      <c r="B2748" s="98" t="s">
        <v>22670</v>
      </c>
      <c r="C2748" s="98" t="s">
        <v>8</v>
      </c>
      <c r="D2748" s="99">
        <v>18.53</v>
      </c>
    </row>
    <row r="2749" spans="1:4" ht="15" customHeight="1" x14ac:dyDescent="0.2">
      <c r="A2749" s="97" t="s">
        <v>22671</v>
      </c>
      <c r="B2749" s="98" t="s">
        <v>22672</v>
      </c>
      <c r="C2749" s="98" t="s">
        <v>8</v>
      </c>
      <c r="D2749" s="99">
        <v>16.8</v>
      </c>
    </row>
    <row r="2750" spans="1:4" ht="15" customHeight="1" x14ac:dyDescent="0.2">
      <c r="A2750" s="97" t="s">
        <v>22673</v>
      </c>
      <c r="B2750" s="98" t="s">
        <v>22674</v>
      </c>
      <c r="C2750" s="98" t="s">
        <v>8</v>
      </c>
      <c r="D2750" s="99">
        <v>32.5</v>
      </c>
    </row>
    <row r="2751" spans="1:4" ht="15" customHeight="1" x14ac:dyDescent="0.2">
      <c r="A2751" s="97" t="s">
        <v>22675</v>
      </c>
      <c r="B2751" s="98" t="s">
        <v>22676</v>
      </c>
      <c r="C2751" s="98" t="s">
        <v>8</v>
      </c>
      <c r="D2751" s="99">
        <v>26.12</v>
      </c>
    </row>
    <row r="2752" spans="1:4" ht="15" customHeight="1" x14ac:dyDescent="0.2">
      <c r="A2752" s="97" t="s">
        <v>22677</v>
      </c>
      <c r="B2752" s="98" t="s">
        <v>22678</v>
      </c>
      <c r="C2752" s="98" t="s">
        <v>8</v>
      </c>
      <c r="D2752" s="99">
        <v>18.53</v>
      </c>
    </row>
    <row r="2753" spans="1:4" ht="15" customHeight="1" x14ac:dyDescent="0.2">
      <c r="A2753" s="97" t="s">
        <v>22679</v>
      </c>
      <c r="B2753" s="98" t="s">
        <v>22680</v>
      </c>
      <c r="C2753" s="98" t="s">
        <v>8</v>
      </c>
      <c r="D2753" s="99">
        <v>24.68</v>
      </c>
    </row>
    <row r="2754" spans="1:4" ht="15" customHeight="1" x14ac:dyDescent="0.2">
      <c r="A2754" s="97" t="s">
        <v>22681</v>
      </c>
      <c r="B2754" s="98" t="s">
        <v>22682</v>
      </c>
      <c r="C2754" s="98" t="s">
        <v>8</v>
      </c>
      <c r="D2754" s="99">
        <v>16.8</v>
      </c>
    </row>
    <row r="2755" spans="1:4" ht="15" customHeight="1" x14ac:dyDescent="0.2">
      <c r="A2755" s="97" t="s">
        <v>22683</v>
      </c>
      <c r="B2755" s="98" t="s">
        <v>22684</v>
      </c>
      <c r="C2755" s="98" t="s">
        <v>8</v>
      </c>
      <c r="D2755" s="99">
        <v>16.8</v>
      </c>
    </row>
    <row r="2756" spans="1:4" ht="15" customHeight="1" x14ac:dyDescent="0.2">
      <c r="A2756" s="97" t="s">
        <v>22685</v>
      </c>
      <c r="B2756" s="98" t="s">
        <v>29959</v>
      </c>
      <c r="C2756" s="98" t="s">
        <v>4</v>
      </c>
      <c r="D2756" s="99">
        <v>6.96</v>
      </c>
    </row>
    <row r="2757" spans="1:4" ht="15" customHeight="1" x14ac:dyDescent="0.2">
      <c r="A2757" s="97" t="s">
        <v>22686</v>
      </c>
      <c r="B2757" s="98" t="s">
        <v>22687</v>
      </c>
      <c r="C2757" s="98" t="s">
        <v>4</v>
      </c>
      <c r="D2757" s="99">
        <v>6.84</v>
      </c>
    </row>
    <row r="2758" spans="1:4" ht="15" customHeight="1" x14ac:dyDescent="0.2">
      <c r="A2758" s="97" t="s">
        <v>22688</v>
      </c>
      <c r="B2758" s="98" t="s">
        <v>22689</v>
      </c>
      <c r="C2758" s="98" t="s">
        <v>4</v>
      </c>
      <c r="D2758" s="99">
        <v>6.84</v>
      </c>
    </row>
    <row r="2759" spans="1:4" ht="15" customHeight="1" x14ac:dyDescent="0.2">
      <c r="A2759" s="97" t="s">
        <v>22690</v>
      </c>
      <c r="B2759" s="98" t="s">
        <v>22691</v>
      </c>
      <c r="C2759" s="98" t="s">
        <v>4</v>
      </c>
      <c r="D2759" s="99">
        <v>6.51</v>
      </c>
    </row>
    <row r="2760" spans="1:4" ht="15" customHeight="1" x14ac:dyDescent="0.2">
      <c r="A2760" s="97" t="s">
        <v>22692</v>
      </c>
      <c r="B2760" s="98" t="s">
        <v>22693</v>
      </c>
      <c r="C2760" s="98" t="s">
        <v>4</v>
      </c>
      <c r="D2760" s="99">
        <v>6.5</v>
      </c>
    </row>
    <row r="2761" spans="1:4" ht="15" customHeight="1" x14ac:dyDescent="0.2">
      <c r="A2761" s="97" t="s">
        <v>22694</v>
      </c>
      <c r="B2761" s="98" t="s">
        <v>22695</v>
      </c>
      <c r="C2761" s="98" t="s">
        <v>4</v>
      </c>
      <c r="D2761" s="99">
        <v>6.62</v>
      </c>
    </row>
    <row r="2762" spans="1:4" ht="15" customHeight="1" x14ac:dyDescent="0.2">
      <c r="A2762" s="97" t="s">
        <v>22696</v>
      </c>
      <c r="B2762" s="98" t="s">
        <v>22697</v>
      </c>
      <c r="C2762" s="98" t="s">
        <v>4</v>
      </c>
      <c r="D2762" s="99">
        <v>6.46</v>
      </c>
    </row>
    <row r="2763" spans="1:4" ht="15" customHeight="1" x14ac:dyDescent="0.2">
      <c r="A2763" s="97" t="s">
        <v>22698</v>
      </c>
      <c r="B2763" s="98" t="s">
        <v>22699</v>
      </c>
      <c r="C2763" s="98" t="s">
        <v>4</v>
      </c>
      <c r="D2763" s="99">
        <v>6.47</v>
      </c>
    </row>
    <row r="2764" spans="1:4" ht="15" customHeight="1" x14ac:dyDescent="0.2">
      <c r="A2764" s="97" t="s">
        <v>22700</v>
      </c>
      <c r="B2764" s="98" t="s">
        <v>22701</v>
      </c>
      <c r="C2764" s="98" t="s">
        <v>4</v>
      </c>
      <c r="D2764" s="99">
        <v>7.41</v>
      </c>
    </row>
    <row r="2765" spans="1:4" ht="15" customHeight="1" x14ac:dyDescent="0.2">
      <c r="A2765" s="97" t="s">
        <v>22702</v>
      </c>
      <c r="B2765" s="98" t="s">
        <v>22703</v>
      </c>
      <c r="C2765" s="98" t="s">
        <v>4</v>
      </c>
      <c r="D2765" s="99">
        <v>7.39</v>
      </c>
    </row>
    <row r="2766" spans="1:4" ht="15" customHeight="1" x14ac:dyDescent="0.2">
      <c r="A2766" s="97" t="s">
        <v>22704</v>
      </c>
      <c r="B2766" s="98" t="s">
        <v>22705</v>
      </c>
      <c r="C2766" s="98" t="s">
        <v>4</v>
      </c>
      <c r="D2766" s="99">
        <v>7.39</v>
      </c>
    </row>
    <row r="2767" spans="1:4" ht="15" customHeight="1" x14ac:dyDescent="0.2">
      <c r="A2767" s="97" t="s">
        <v>22706</v>
      </c>
      <c r="B2767" s="98" t="s">
        <v>22707</v>
      </c>
      <c r="C2767" s="98" t="s">
        <v>4</v>
      </c>
      <c r="D2767" s="99">
        <v>6.07</v>
      </c>
    </row>
    <row r="2768" spans="1:4" ht="15" customHeight="1" x14ac:dyDescent="0.2">
      <c r="A2768" s="97" t="s">
        <v>22708</v>
      </c>
      <c r="B2768" s="98" t="s">
        <v>22709</v>
      </c>
      <c r="C2768" s="98" t="s">
        <v>4</v>
      </c>
      <c r="D2768" s="99">
        <v>7.99</v>
      </c>
    </row>
    <row r="2769" spans="1:4" ht="15" customHeight="1" x14ac:dyDescent="0.2">
      <c r="A2769" s="97" t="s">
        <v>22710</v>
      </c>
      <c r="B2769" s="98" t="s">
        <v>22711</v>
      </c>
      <c r="C2769" s="98" t="s">
        <v>4</v>
      </c>
      <c r="D2769" s="99">
        <v>7.99</v>
      </c>
    </row>
    <row r="2770" spans="1:4" ht="15" customHeight="1" x14ac:dyDescent="0.2">
      <c r="A2770" s="97" t="s">
        <v>22712</v>
      </c>
      <c r="B2770" s="98" t="s">
        <v>22713</v>
      </c>
      <c r="C2770" s="98" t="s">
        <v>4</v>
      </c>
      <c r="D2770" s="99">
        <v>7.66</v>
      </c>
    </row>
    <row r="2771" spans="1:4" ht="15" customHeight="1" x14ac:dyDescent="0.2">
      <c r="A2771" s="97" t="s">
        <v>22714</v>
      </c>
      <c r="B2771" s="98" t="s">
        <v>22715</v>
      </c>
      <c r="C2771" s="98" t="s">
        <v>4</v>
      </c>
      <c r="D2771" s="99">
        <v>7.32</v>
      </c>
    </row>
    <row r="2772" spans="1:4" ht="15" customHeight="1" x14ac:dyDescent="0.2">
      <c r="A2772" s="97" t="s">
        <v>22716</v>
      </c>
      <c r="B2772" s="98" t="s">
        <v>22717</v>
      </c>
      <c r="C2772" s="98" t="s">
        <v>4</v>
      </c>
      <c r="D2772" s="99">
        <v>7.32</v>
      </c>
    </row>
    <row r="2773" spans="1:4" ht="15" customHeight="1" x14ac:dyDescent="0.2">
      <c r="A2773" s="97" t="s">
        <v>22718</v>
      </c>
      <c r="B2773" s="98" t="s">
        <v>22719</v>
      </c>
      <c r="C2773" s="98" t="s">
        <v>4</v>
      </c>
      <c r="D2773" s="99">
        <v>7.32</v>
      </c>
    </row>
    <row r="2774" spans="1:4" ht="15" customHeight="1" x14ac:dyDescent="0.2">
      <c r="A2774" s="97" t="s">
        <v>22720</v>
      </c>
      <c r="B2774" s="98" t="s">
        <v>22721</v>
      </c>
      <c r="C2774" s="98" t="s">
        <v>4</v>
      </c>
      <c r="D2774" s="99">
        <v>7.32</v>
      </c>
    </row>
    <row r="2775" spans="1:4" ht="15" customHeight="1" x14ac:dyDescent="0.2">
      <c r="A2775" s="97" t="s">
        <v>22722</v>
      </c>
      <c r="B2775" s="98" t="s">
        <v>22723</v>
      </c>
      <c r="C2775" s="98" t="s">
        <v>4</v>
      </c>
      <c r="D2775" s="99">
        <v>7.22</v>
      </c>
    </row>
    <row r="2776" spans="1:4" ht="15" customHeight="1" x14ac:dyDescent="0.2">
      <c r="A2776" s="97" t="s">
        <v>22724</v>
      </c>
      <c r="B2776" s="98" t="s">
        <v>22725</v>
      </c>
      <c r="C2776" s="98" t="s">
        <v>4</v>
      </c>
      <c r="D2776" s="99">
        <v>7.75</v>
      </c>
    </row>
    <row r="2777" spans="1:4" ht="15" customHeight="1" x14ac:dyDescent="0.2">
      <c r="A2777" s="97" t="s">
        <v>22726</v>
      </c>
      <c r="B2777" s="98" t="s">
        <v>22727</v>
      </c>
      <c r="C2777" s="98" t="s">
        <v>4</v>
      </c>
      <c r="D2777" s="99">
        <v>7.75</v>
      </c>
    </row>
    <row r="2778" spans="1:4" ht="15" customHeight="1" x14ac:dyDescent="0.2">
      <c r="A2778" s="97" t="s">
        <v>22728</v>
      </c>
      <c r="B2778" s="98" t="s">
        <v>22729</v>
      </c>
      <c r="C2778" s="98" t="s">
        <v>4</v>
      </c>
      <c r="D2778" s="99">
        <v>6.77</v>
      </c>
    </row>
    <row r="2779" spans="1:4" ht="15" customHeight="1" x14ac:dyDescent="0.2">
      <c r="A2779" s="97" t="s">
        <v>22730</v>
      </c>
      <c r="B2779" s="98" t="s">
        <v>22731</v>
      </c>
      <c r="C2779" s="98" t="s">
        <v>12798</v>
      </c>
      <c r="D2779" s="99">
        <v>0.2</v>
      </c>
    </row>
    <row r="2780" spans="1:4" ht="15" customHeight="1" x14ac:dyDescent="0.2">
      <c r="A2780" s="97" t="s">
        <v>22732</v>
      </c>
      <c r="B2780" s="98" t="s">
        <v>9993</v>
      </c>
      <c r="C2780" s="98" t="s">
        <v>12798</v>
      </c>
      <c r="D2780" s="99">
        <v>56.9</v>
      </c>
    </row>
    <row r="2781" spans="1:4" ht="15" customHeight="1" x14ac:dyDescent="0.2">
      <c r="A2781" s="97" t="s">
        <v>22733</v>
      </c>
      <c r="B2781" s="98" t="s">
        <v>9983</v>
      </c>
      <c r="C2781" s="98" t="s">
        <v>12798</v>
      </c>
      <c r="D2781" s="99">
        <v>198.55</v>
      </c>
    </row>
    <row r="2782" spans="1:4" ht="15" customHeight="1" x14ac:dyDescent="0.2">
      <c r="A2782" s="97" t="s">
        <v>22734</v>
      </c>
      <c r="B2782" s="98" t="s">
        <v>9987</v>
      </c>
      <c r="C2782" s="98" t="s">
        <v>12798</v>
      </c>
      <c r="D2782" s="99">
        <v>124.9</v>
      </c>
    </row>
    <row r="2783" spans="1:4" ht="15" customHeight="1" x14ac:dyDescent="0.2">
      <c r="A2783" s="97" t="s">
        <v>22735</v>
      </c>
      <c r="B2783" s="98" t="s">
        <v>9989</v>
      </c>
      <c r="C2783" s="98" t="s">
        <v>12798</v>
      </c>
      <c r="D2783" s="99">
        <v>210.27</v>
      </c>
    </row>
    <row r="2784" spans="1:4" ht="15" customHeight="1" x14ac:dyDescent="0.2">
      <c r="A2784" s="97" t="s">
        <v>22736</v>
      </c>
      <c r="B2784" s="98" t="s">
        <v>9985</v>
      </c>
      <c r="C2784" s="98" t="s">
        <v>12798</v>
      </c>
      <c r="D2784" s="99">
        <v>69.349999999999994</v>
      </c>
    </row>
    <row r="2785" spans="1:4" ht="15" customHeight="1" x14ac:dyDescent="0.2">
      <c r="A2785" s="97" t="s">
        <v>22737</v>
      </c>
      <c r="B2785" s="98" t="s">
        <v>9991</v>
      </c>
      <c r="C2785" s="98" t="s">
        <v>12798</v>
      </c>
      <c r="D2785" s="99">
        <v>252.55</v>
      </c>
    </row>
    <row r="2786" spans="1:4" ht="15" customHeight="1" x14ac:dyDescent="0.2">
      <c r="A2786" s="97" t="s">
        <v>22738</v>
      </c>
      <c r="B2786" s="98" t="s">
        <v>22739</v>
      </c>
      <c r="C2786" s="98" t="s">
        <v>4</v>
      </c>
      <c r="D2786" s="99">
        <v>6.88</v>
      </c>
    </row>
    <row r="2787" spans="1:4" ht="15" customHeight="1" x14ac:dyDescent="0.2">
      <c r="A2787" s="97" t="s">
        <v>22740</v>
      </c>
      <c r="B2787" s="98" t="s">
        <v>22741</v>
      </c>
      <c r="C2787" s="98" t="s">
        <v>4</v>
      </c>
      <c r="D2787" s="99">
        <v>6.88</v>
      </c>
    </row>
    <row r="2788" spans="1:4" ht="15" customHeight="1" x14ac:dyDescent="0.2">
      <c r="A2788" s="97" t="s">
        <v>22742</v>
      </c>
      <c r="B2788" s="98" t="s">
        <v>22743</v>
      </c>
      <c r="C2788" s="98" t="s">
        <v>4</v>
      </c>
      <c r="D2788" s="99">
        <v>6.88</v>
      </c>
    </row>
    <row r="2789" spans="1:4" ht="15" customHeight="1" x14ac:dyDescent="0.2">
      <c r="A2789" s="97" t="s">
        <v>22744</v>
      </c>
      <c r="B2789" s="98" t="s">
        <v>22745</v>
      </c>
      <c r="C2789" s="98" t="s">
        <v>3</v>
      </c>
      <c r="D2789" s="99">
        <v>4.3600000000000003</v>
      </c>
    </row>
    <row r="2790" spans="1:4" ht="15" customHeight="1" x14ac:dyDescent="0.2">
      <c r="A2790" s="97" t="s">
        <v>22746</v>
      </c>
      <c r="B2790" s="98" t="s">
        <v>22747</v>
      </c>
      <c r="C2790" s="98" t="s">
        <v>4</v>
      </c>
      <c r="D2790" s="99">
        <v>7.18</v>
      </c>
    </row>
    <row r="2791" spans="1:4" ht="15" customHeight="1" x14ac:dyDescent="0.2">
      <c r="A2791" s="97" t="s">
        <v>22748</v>
      </c>
      <c r="B2791" s="98" t="s">
        <v>22749</v>
      </c>
      <c r="C2791" s="98" t="s">
        <v>4</v>
      </c>
      <c r="D2791" s="99">
        <v>6.88</v>
      </c>
    </row>
    <row r="2792" spans="1:4" ht="15" customHeight="1" x14ac:dyDescent="0.2">
      <c r="A2792" s="97" t="s">
        <v>22750</v>
      </c>
      <c r="B2792" s="98" t="s">
        <v>22751</v>
      </c>
      <c r="C2792" s="98" t="s">
        <v>4</v>
      </c>
      <c r="D2792" s="99">
        <v>6.88</v>
      </c>
    </row>
    <row r="2793" spans="1:4" ht="15" customHeight="1" x14ac:dyDescent="0.2">
      <c r="A2793" s="97" t="s">
        <v>22752</v>
      </c>
      <c r="B2793" s="98" t="s">
        <v>22753</v>
      </c>
      <c r="C2793" s="98" t="s">
        <v>3</v>
      </c>
      <c r="D2793" s="99">
        <v>1.76</v>
      </c>
    </row>
    <row r="2794" spans="1:4" ht="15" customHeight="1" x14ac:dyDescent="0.2">
      <c r="A2794" s="97" t="s">
        <v>22754</v>
      </c>
      <c r="B2794" s="98" t="s">
        <v>22755</v>
      </c>
      <c r="C2794" s="98" t="s">
        <v>3</v>
      </c>
      <c r="D2794" s="99">
        <v>4.24</v>
      </c>
    </row>
    <row r="2795" spans="1:4" ht="15" customHeight="1" x14ac:dyDescent="0.2">
      <c r="A2795" s="97" t="s">
        <v>22756</v>
      </c>
      <c r="B2795" s="98" t="s">
        <v>22757</v>
      </c>
      <c r="C2795" s="98" t="s">
        <v>4</v>
      </c>
      <c r="D2795" s="99">
        <v>8.25</v>
      </c>
    </row>
    <row r="2796" spans="1:4" ht="15" customHeight="1" x14ac:dyDescent="0.2">
      <c r="A2796" s="97" t="s">
        <v>22758</v>
      </c>
      <c r="B2796" s="98" t="s">
        <v>22759</v>
      </c>
      <c r="C2796" s="98" t="s">
        <v>4</v>
      </c>
      <c r="D2796" s="99">
        <v>6.88</v>
      </c>
    </row>
    <row r="2797" spans="1:4" ht="15" customHeight="1" x14ac:dyDescent="0.2">
      <c r="A2797" s="97" t="s">
        <v>22760</v>
      </c>
      <c r="B2797" s="98" t="s">
        <v>22761</v>
      </c>
      <c r="C2797" s="98" t="s">
        <v>4</v>
      </c>
      <c r="D2797" s="99">
        <v>6.88</v>
      </c>
    </row>
    <row r="2798" spans="1:4" ht="15" customHeight="1" x14ac:dyDescent="0.2">
      <c r="A2798" s="97" t="s">
        <v>22762</v>
      </c>
      <c r="B2798" s="98" t="s">
        <v>22763</v>
      </c>
      <c r="C2798" s="98" t="s">
        <v>4</v>
      </c>
      <c r="D2798" s="99">
        <v>6.88</v>
      </c>
    </row>
    <row r="2799" spans="1:4" ht="15" customHeight="1" x14ac:dyDescent="0.2">
      <c r="A2799" s="97" t="s">
        <v>22764</v>
      </c>
      <c r="B2799" s="98" t="s">
        <v>22765</v>
      </c>
      <c r="C2799" s="98" t="s">
        <v>4</v>
      </c>
      <c r="D2799" s="99">
        <v>6.88</v>
      </c>
    </row>
    <row r="2800" spans="1:4" ht="15" customHeight="1" x14ac:dyDescent="0.2">
      <c r="A2800" s="97" t="s">
        <v>22766</v>
      </c>
      <c r="B2800" s="98" t="s">
        <v>22767</v>
      </c>
      <c r="C2800" s="98" t="s">
        <v>4</v>
      </c>
      <c r="D2800" s="99">
        <v>6.88</v>
      </c>
    </row>
    <row r="2801" spans="1:4" ht="15" customHeight="1" x14ac:dyDescent="0.2">
      <c r="A2801" s="97" t="s">
        <v>22768</v>
      </c>
      <c r="B2801" s="98" t="s">
        <v>22769</v>
      </c>
      <c r="C2801" s="98" t="s">
        <v>4</v>
      </c>
      <c r="D2801" s="99">
        <v>8.11</v>
      </c>
    </row>
    <row r="2802" spans="1:4" ht="15" customHeight="1" x14ac:dyDescent="0.2">
      <c r="A2802" s="97" t="s">
        <v>22770</v>
      </c>
      <c r="B2802" s="98" t="s">
        <v>29960</v>
      </c>
      <c r="C2802" s="98" t="s">
        <v>12798</v>
      </c>
      <c r="D2802" s="99">
        <v>447.28</v>
      </c>
    </row>
    <row r="2803" spans="1:4" ht="15" customHeight="1" x14ac:dyDescent="0.2">
      <c r="A2803" s="97" t="s">
        <v>22771</v>
      </c>
      <c r="B2803" s="98" t="s">
        <v>29961</v>
      </c>
      <c r="C2803" s="98" t="s">
        <v>12798</v>
      </c>
      <c r="D2803" s="99">
        <v>566.5</v>
      </c>
    </row>
    <row r="2804" spans="1:4" ht="15" customHeight="1" x14ac:dyDescent="0.2">
      <c r="A2804" s="97" t="s">
        <v>22772</v>
      </c>
      <c r="B2804" s="98" t="s">
        <v>29962</v>
      </c>
      <c r="C2804" s="98" t="s">
        <v>12798</v>
      </c>
      <c r="D2804" s="99">
        <v>822.76</v>
      </c>
    </row>
    <row r="2805" spans="1:4" ht="15" customHeight="1" x14ac:dyDescent="0.2">
      <c r="A2805" s="97" t="s">
        <v>22773</v>
      </c>
      <c r="B2805" s="98" t="s">
        <v>29963</v>
      </c>
      <c r="C2805" s="98" t="s">
        <v>12798</v>
      </c>
      <c r="D2805" s="99">
        <v>753.8</v>
      </c>
    </row>
    <row r="2806" spans="1:4" ht="15" customHeight="1" x14ac:dyDescent="0.2">
      <c r="A2806" s="97" t="s">
        <v>22774</v>
      </c>
      <c r="B2806" s="98" t="s">
        <v>29964</v>
      </c>
      <c r="C2806" s="98" t="s">
        <v>12798</v>
      </c>
      <c r="D2806" s="99">
        <v>784.7</v>
      </c>
    </row>
    <row r="2807" spans="1:4" ht="15" customHeight="1" x14ac:dyDescent="0.2">
      <c r="A2807" s="97" t="s">
        <v>22775</v>
      </c>
      <c r="B2807" s="98" t="s">
        <v>29965</v>
      </c>
      <c r="C2807" s="98" t="s">
        <v>12798</v>
      </c>
      <c r="D2807" s="99">
        <v>863.17</v>
      </c>
    </row>
    <row r="2808" spans="1:4" ht="15" customHeight="1" x14ac:dyDescent="0.2">
      <c r="A2808" s="97" t="s">
        <v>22776</v>
      </c>
      <c r="B2808" s="98" t="s">
        <v>29966</v>
      </c>
      <c r="C2808" s="98" t="s">
        <v>12798</v>
      </c>
      <c r="D2808" s="99">
        <v>941.64</v>
      </c>
    </row>
    <row r="2809" spans="1:4" ht="15" customHeight="1" x14ac:dyDescent="0.2">
      <c r="A2809" s="97" t="s">
        <v>22777</v>
      </c>
      <c r="B2809" s="98" t="s">
        <v>29967</v>
      </c>
      <c r="C2809" s="98" t="s">
        <v>12798</v>
      </c>
      <c r="D2809" s="99">
        <v>277.58999999999997</v>
      </c>
    </row>
    <row r="2810" spans="1:4" ht="15" customHeight="1" x14ac:dyDescent="0.2">
      <c r="A2810" s="97" t="s">
        <v>22778</v>
      </c>
      <c r="B2810" s="98" t="s">
        <v>22779</v>
      </c>
      <c r="C2810" s="98" t="s">
        <v>2</v>
      </c>
      <c r="D2810" s="99">
        <v>6.15</v>
      </c>
    </row>
    <row r="2811" spans="1:4" ht="15" customHeight="1" x14ac:dyDescent="0.2">
      <c r="A2811" s="97" t="s">
        <v>22780</v>
      </c>
      <c r="B2811" s="98" t="s">
        <v>22781</v>
      </c>
      <c r="C2811" s="98" t="s">
        <v>2</v>
      </c>
      <c r="D2811" s="99">
        <v>8.14</v>
      </c>
    </row>
    <row r="2812" spans="1:4" ht="15" customHeight="1" x14ac:dyDescent="0.2">
      <c r="A2812" s="97" t="s">
        <v>22782</v>
      </c>
      <c r="B2812" s="98" t="s">
        <v>29968</v>
      </c>
      <c r="C2812" s="98" t="s">
        <v>2</v>
      </c>
      <c r="D2812" s="99">
        <v>22.45</v>
      </c>
    </row>
    <row r="2813" spans="1:4" ht="15" customHeight="1" x14ac:dyDescent="0.2">
      <c r="A2813" s="97" t="s">
        <v>22783</v>
      </c>
      <c r="B2813" s="98" t="s">
        <v>22784</v>
      </c>
      <c r="C2813" s="98" t="s">
        <v>2</v>
      </c>
      <c r="D2813" s="99">
        <v>41.52</v>
      </c>
    </row>
    <row r="2814" spans="1:4" ht="15" customHeight="1" x14ac:dyDescent="0.2">
      <c r="A2814" s="97" t="s">
        <v>29969</v>
      </c>
      <c r="B2814" s="98" t="s">
        <v>29970</v>
      </c>
      <c r="C2814" s="98" t="s">
        <v>2</v>
      </c>
      <c r="D2814" s="99">
        <v>10.18</v>
      </c>
    </row>
    <row r="2815" spans="1:4" ht="15" customHeight="1" x14ac:dyDescent="0.2">
      <c r="A2815" s="97" t="s">
        <v>22785</v>
      </c>
      <c r="B2815" s="98" t="s">
        <v>22786</v>
      </c>
      <c r="C2815" s="98" t="s">
        <v>2</v>
      </c>
      <c r="D2815" s="99">
        <v>56</v>
      </c>
    </row>
    <row r="2816" spans="1:4" ht="15" customHeight="1" x14ac:dyDescent="0.2">
      <c r="A2816" s="97" t="s">
        <v>22787</v>
      </c>
      <c r="B2816" s="98" t="s">
        <v>22788</v>
      </c>
      <c r="C2816" s="98" t="s">
        <v>4</v>
      </c>
      <c r="D2816" s="99">
        <v>8.24</v>
      </c>
    </row>
    <row r="2817" spans="1:4" ht="15" customHeight="1" x14ac:dyDescent="0.2">
      <c r="A2817" s="97" t="s">
        <v>22789</v>
      </c>
      <c r="B2817" s="98" t="s">
        <v>22790</v>
      </c>
      <c r="C2817" s="98" t="s">
        <v>4</v>
      </c>
      <c r="D2817" s="99">
        <v>8.84</v>
      </c>
    </row>
    <row r="2818" spans="1:4" ht="15" customHeight="1" x14ac:dyDescent="0.2">
      <c r="A2818" s="97" t="s">
        <v>22791</v>
      </c>
      <c r="B2818" s="98" t="s">
        <v>22792</v>
      </c>
      <c r="C2818" s="98" t="s">
        <v>4</v>
      </c>
      <c r="D2818" s="99">
        <v>8.3800000000000008</v>
      </c>
    </row>
    <row r="2819" spans="1:4" ht="15" customHeight="1" x14ac:dyDescent="0.2">
      <c r="A2819" s="97" t="s">
        <v>22793</v>
      </c>
      <c r="B2819" s="98" t="s">
        <v>22794</v>
      </c>
      <c r="C2819" s="98" t="s">
        <v>4</v>
      </c>
      <c r="D2819" s="99">
        <v>8.31</v>
      </c>
    </row>
    <row r="2820" spans="1:4" ht="15" customHeight="1" x14ac:dyDescent="0.2">
      <c r="A2820" s="97" t="s">
        <v>22795</v>
      </c>
      <c r="B2820" s="98" t="s">
        <v>22796</v>
      </c>
      <c r="C2820" s="98" t="s">
        <v>4</v>
      </c>
      <c r="D2820" s="99">
        <v>8.24</v>
      </c>
    </row>
    <row r="2821" spans="1:4" ht="15" customHeight="1" x14ac:dyDescent="0.2">
      <c r="A2821" s="97" t="s">
        <v>22797</v>
      </c>
      <c r="B2821" s="98" t="s">
        <v>22798</v>
      </c>
      <c r="C2821" s="98" t="s">
        <v>4</v>
      </c>
      <c r="D2821" s="99">
        <v>8.24</v>
      </c>
    </row>
    <row r="2822" spans="1:4" ht="15" customHeight="1" x14ac:dyDescent="0.2">
      <c r="A2822" s="97" t="s">
        <v>22799</v>
      </c>
      <c r="B2822" s="98" t="s">
        <v>22800</v>
      </c>
      <c r="C2822" s="98" t="s">
        <v>4</v>
      </c>
      <c r="D2822" s="99">
        <v>9.1</v>
      </c>
    </row>
    <row r="2823" spans="1:4" ht="15" customHeight="1" x14ac:dyDescent="0.2">
      <c r="A2823" s="97" t="s">
        <v>22801</v>
      </c>
      <c r="B2823" s="98" t="s">
        <v>22802</v>
      </c>
      <c r="C2823" s="98" t="s">
        <v>4</v>
      </c>
      <c r="D2823" s="99">
        <v>8.85</v>
      </c>
    </row>
    <row r="2824" spans="1:4" ht="15" customHeight="1" x14ac:dyDescent="0.2">
      <c r="A2824" s="97" t="s">
        <v>22803</v>
      </c>
      <c r="B2824" s="98" t="s">
        <v>22804</v>
      </c>
      <c r="C2824" s="98" t="s">
        <v>4</v>
      </c>
      <c r="D2824" s="99">
        <v>8.8800000000000008</v>
      </c>
    </row>
    <row r="2825" spans="1:4" ht="15" customHeight="1" x14ac:dyDescent="0.2">
      <c r="A2825" s="97" t="s">
        <v>22805</v>
      </c>
      <c r="B2825" s="98" t="s">
        <v>22806</v>
      </c>
      <c r="C2825" s="98" t="s">
        <v>4</v>
      </c>
      <c r="D2825" s="99">
        <v>8.8800000000000008</v>
      </c>
    </row>
    <row r="2826" spans="1:4" ht="15" customHeight="1" x14ac:dyDescent="0.2">
      <c r="A2826" s="97" t="s">
        <v>22807</v>
      </c>
      <c r="B2826" s="98" t="s">
        <v>22808</v>
      </c>
      <c r="C2826" s="98" t="s">
        <v>4</v>
      </c>
      <c r="D2826" s="99">
        <v>9.2899999999999991</v>
      </c>
    </row>
    <row r="2827" spans="1:4" ht="15" customHeight="1" x14ac:dyDescent="0.2">
      <c r="A2827" s="97" t="s">
        <v>22809</v>
      </c>
      <c r="B2827" s="98" t="s">
        <v>22810</v>
      </c>
      <c r="C2827" s="98" t="s">
        <v>4</v>
      </c>
      <c r="D2827" s="99">
        <v>10.15</v>
      </c>
    </row>
    <row r="2828" spans="1:4" ht="15" customHeight="1" x14ac:dyDescent="0.2">
      <c r="A2828" s="97" t="s">
        <v>22811</v>
      </c>
      <c r="B2828" s="98" t="s">
        <v>22812</v>
      </c>
      <c r="C2828" s="98" t="s">
        <v>4</v>
      </c>
      <c r="D2828" s="99">
        <v>9.51</v>
      </c>
    </row>
    <row r="2829" spans="1:4" ht="15" customHeight="1" x14ac:dyDescent="0.2">
      <c r="A2829" s="97" t="s">
        <v>22813</v>
      </c>
      <c r="B2829" s="98" t="s">
        <v>22814</v>
      </c>
      <c r="C2829" s="98" t="s">
        <v>4</v>
      </c>
      <c r="D2829" s="99">
        <v>8.7799999999999994</v>
      </c>
    </row>
    <row r="2830" spans="1:4" ht="15" customHeight="1" x14ac:dyDescent="0.2">
      <c r="A2830" s="97" t="s">
        <v>22815</v>
      </c>
      <c r="B2830" s="98" t="s">
        <v>29971</v>
      </c>
      <c r="C2830" s="98" t="s">
        <v>4</v>
      </c>
      <c r="D2830" s="99">
        <v>13.92</v>
      </c>
    </row>
    <row r="2831" spans="1:4" ht="15" customHeight="1" x14ac:dyDescent="0.2">
      <c r="A2831" s="97" t="s">
        <v>22816</v>
      </c>
      <c r="B2831" s="98" t="s">
        <v>29972</v>
      </c>
      <c r="C2831" s="98" t="s">
        <v>4</v>
      </c>
      <c r="D2831" s="99">
        <v>15.21</v>
      </c>
    </row>
    <row r="2832" spans="1:4" ht="15" customHeight="1" x14ac:dyDescent="0.2">
      <c r="A2832" s="97" t="s">
        <v>22817</v>
      </c>
      <c r="B2832" s="98" t="s">
        <v>29973</v>
      </c>
      <c r="C2832" s="98" t="s">
        <v>4</v>
      </c>
      <c r="D2832" s="99">
        <v>18.13</v>
      </c>
    </row>
    <row r="2833" spans="1:4" ht="15" customHeight="1" x14ac:dyDescent="0.2">
      <c r="A2833" s="97" t="s">
        <v>22818</v>
      </c>
      <c r="B2833" s="98" t="s">
        <v>29974</v>
      </c>
      <c r="C2833" s="98" t="s">
        <v>4</v>
      </c>
      <c r="D2833" s="99">
        <v>17.97</v>
      </c>
    </row>
    <row r="2834" spans="1:4" ht="15" customHeight="1" x14ac:dyDescent="0.2">
      <c r="A2834" s="97" t="s">
        <v>22819</v>
      </c>
      <c r="B2834" s="98" t="s">
        <v>13783</v>
      </c>
      <c r="C2834" s="98" t="s">
        <v>3</v>
      </c>
      <c r="D2834" s="99">
        <v>0.77</v>
      </c>
    </row>
    <row r="2835" spans="1:4" ht="15" customHeight="1" x14ac:dyDescent="0.2">
      <c r="A2835" s="97" t="s">
        <v>22820</v>
      </c>
      <c r="B2835" s="98" t="s">
        <v>22821</v>
      </c>
      <c r="C2835" s="98" t="s">
        <v>4</v>
      </c>
      <c r="D2835" s="99">
        <v>11.55</v>
      </c>
    </row>
    <row r="2836" spans="1:4" ht="15" customHeight="1" x14ac:dyDescent="0.2">
      <c r="A2836" s="97" t="s">
        <v>22822</v>
      </c>
      <c r="B2836" s="98" t="s">
        <v>29975</v>
      </c>
      <c r="C2836" s="98" t="s">
        <v>4</v>
      </c>
      <c r="D2836" s="99">
        <v>13.1</v>
      </c>
    </row>
    <row r="2837" spans="1:4" ht="15" customHeight="1" x14ac:dyDescent="0.2">
      <c r="A2837" s="97" t="s">
        <v>22823</v>
      </c>
      <c r="B2837" s="98" t="s">
        <v>13784</v>
      </c>
      <c r="C2837" s="98" t="s">
        <v>3</v>
      </c>
      <c r="D2837" s="99">
        <v>0.82</v>
      </c>
    </row>
    <row r="2838" spans="1:4" ht="15" customHeight="1" x14ac:dyDescent="0.2">
      <c r="A2838" s="97" t="s">
        <v>22824</v>
      </c>
      <c r="B2838" s="98" t="s">
        <v>22825</v>
      </c>
      <c r="C2838" s="98" t="s">
        <v>4</v>
      </c>
      <c r="D2838" s="99">
        <v>15.68</v>
      </c>
    </row>
    <row r="2839" spans="1:4" ht="15" customHeight="1" x14ac:dyDescent="0.2">
      <c r="A2839" s="97" t="s">
        <v>22826</v>
      </c>
      <c r="B2839" s="98" t="s">
        <v>22827</v>
      </c>
      <c r="C2839" s="98" t="s">
        <v>4</v>
      </c>
      <c r="D2839" s="99">
        <v>24.4</v>
      </c>
    </row>
    <row r="2840" spans="1:4" ht="15" customHeight="1" x14ac:dyDescent="0.2">
      <c r="A2840" s="97" t="s">
        <v>22828</v>
      </c>
      <c r="B2840" s="98" t="s">
        <v>22829</v>
      </c>
      <c r="C2840" s="98" t="s">
        <v>3</v>
      </c>
      <c r="D2840" s="99">
        <v>23.75</v>
      </c>
    </row>
    <row r="2841" spans="1:4" ht="15" customHeight="1" x14ac:dyDescent="0.2">
      <c r="A2841" s="97" t="s">
        <v>22830</v>
      </c>
      <c r="B2841" s="98" t="s">
        <v>22831</v>
      </c>
      <c r="C2841" s="98" t="s">
        <v>3</v>
      </c>
      <c r="D2841" s="99">
        <v>11.46</v>
      </c>
    </row>
    <row r="2842" spans="1:4" ht="15" customHeight="1" x14ac:dyDescent="0.2">
      <c r="A2842" s="97" t="s">
        <v>22832</v>
      </c>
      <c r="B2842" s="98" t="s">
        <v>22833</v>
      </c>
      <c r="C2842" s="98" t="s">
        <v>3</v>
      </c>
      <c r="D2842" s="99">
        <v>13.87</v>
      </c>
    </row>
    <row r="2843" spans="1:4" ht="15" customHeight="1" x14ac:dyDescent="0.2">
      <c r="A2843" s="97" t="s">
        <v>22834</v>
      </c>
      <c r="B2843" s="98" t="s">
        <v>22835</v>
      </c>
      <c r="C2843" s="98" t="s">
        <v>3</v>
      </c>
      <c r="D2843" s="99">
        <v>20.93</v>
      </c>
    </row>
    <row r="2844" spans="1:4" ht="15" customHeight="1" x14ac:dyDescent="0.2">
      <c r="A2844" s="97" t="s">
        <v>22836</v>
      </c>
      <c r="B2844" s="98" t="s">
        <v>13835</v>
      </c>
      <c r="C2844" s="98" t="s">
        <v>3</v>
      </c>
      <c r="D2844" s="99">
        <v>2.04</v>
      </c>
    </row>
    <row r="2845" spans="1:4" ht="15" customHeight="1" x14ac:dyDescent="0.2">
      <c r="A2845" s="97" t="s">
        <v>22837</v>
      </c>
      <c r="B2845" s="98" t="s">
        <v>22838</v>
      </c>
      <c r="C2845" s="98" t="s">
        <v>3</v>
      </c>
      <c r="D2845" s="99">
        <v>22.2</v>
      </c>
    </row>
    <row r="2846" spans="1:4" ht="15" customHeight="1" x14ac:dyDescent="0.2">
      <c r="A2846" s="97" t="s">
        <v>22839</v>
      </c>
      <c r="B2846" s="98" t="s">
        <v>22840</v>
      </c>
      <c r="C2846" s="98" t="s">
        <v>3</v>
      </c>
      <c r="D2846" s="99">
        <v>26.42</v>
      </c>
    </row>
    <row r="2847" spans="1:4" ht="15" customHeight="1" x14ac:dyDescent="0.2">
      <c r="A2847" s="97" t="s">
        <v>22841</v>
      </c>
      <c r="B2847" s="98" t="s">
        <v>22842</v>
      </c>
      <c r="C2847" s="98" t="s">
        <v>3</v>
      </c>
      <c r="D2847" s="99">
        <v>33.76</v>
      </c>
    </row>
    <row r="2848" spans="1:4" ht="15" customHeight="1" x14ac:dyDescent="0.2">
      <c r="A2848" s="97" t="s">
        <v>22843</v>
      </c>
      <c r="B2848" s="98" t="s">
        <v>22844</v>
      </c>
      <c r="C2848" s="98" t="s">
        <v>53</v>
      </c>
      <c r="D2848" s="99">
        <v>6.16</v>
      </c>
    </row>
    <row r="2849" spans="1:4" ht="15" customHeight="1" x14ac:dyDescent="0.2">
      <c r="A2849" s="97" t="s">
        <v>22845</v>
      </c>
      <c r="B2849" s="98" t="s">
        <v>22846</v>
      </c>
      <c r="C2849" s="98" t="s">
        <v>3</v>
      </c>
      <c r="D2849" s="99">
        <v>55</v>
      </c>
    </row>
    <row r="2850" spans="1:4" ht="15" customHeight="1" x14ac:dyDescent="0.2">
      <c r="A2850" s="97" t="s">
        <v>22847</v>
      </c>
      <c r="B2850" s="98" t="s">
        <v>22848</v>
      </c>
      <c r="C2850" s="98" t="s">
        <v>3</v>
      </c>
      <c r="D2850" s="99">
        <v>95</v>
      </c>
    </row>
    <row r="2851" spans="1:4" ht="15" customHeight="1" x14ac:dyDescent="0.2">
      <c r="A2851" s="97" t="s">
        <v>29976</v>
      </c>
      <c r="B2851" s="98" t="s">
        <v>29977</v>
      </c>
      <c r="C2851" s="98" t="s">
        <v>2</v>
      </c>
      <c r="D2851" s="99">
        <v>1.45</v>
      </c>
    </row>
    <row r="2852" spans="1:4" ht="15" customHeight="1" x14ac:dyDescent="0.2">
      <c r="A2852" s="97" t="s">
        <v>22849</v>
      </c>
      <c r="B2852" s="98" t="s">
        <v>29978</v>
      </c>
      <c r="C2852" s="98" t="s">
        <v>2</v>
      </c>
      <c r="D2852" s="99">
        <v>4.32</v>
      </c>
    </row>
    <row r="2853" spans="1:4" ht="15" customHeight="1" x14ac:dyDescent="0.2">
      <c r="A2853" s="97" t="s">
        <v>22850</v>
      </c>
      <c r="B2853" s="98" t="s">
        <v>29979</v>
      </c>
      <c r="C2853" s="98" t="s">
        <v>2</v>
      </c>
      <c r="D2853" s="99">
        <v>2.7</v>
      </c>
    </row>
    <row r="2854" spans="1:4" ht="15" customHeight="1" x14ac:dyDescent="0.2">
      <c r="A2854" s="97" t="s">
        <v>22851</v>
      </c>
      <c r="B2854" s="98" t="s">
        <v>29980</v>
      </c>
      <c r="C2854" s="98" t="s">
        <v>2</v>
      </c>
      <c r="D2854" s="99">
        <v>3</v>
      </c>
    </row>
    <row r="2855" spans="1:4" ht="15" customHeight="1" x14ac:dyDescent="0.2">
      <c r="A2855" s="97" t="s">
        <v>22852</v>
      </c>
      <c r="B2855" s="98" t="s">
        <v>22853</v>
      </c>
      <c r="C2855" s="98" t="s">
        <v>4</v>
      </c>
      <c r="D2855" s="99">
        <v>0.74</v>
      </c>
    </row>
    <row r="2856" spans="1:4" ht="15" customHeight="1" x14ac:dyDescent="0.2">
      <c r="A2856" s="97" t="s">
        <v>22149</v>
      </c>
      <c r="B2856" s="98" t="s">
        <v>22854</v>
      </c>
      <c r="C2856" s="98" t="s">
        <v>4</v>
      </c>
      <c r="D2856" s="99">
        <v>3.94</v>
      </c>
    </row>
    <row r="2857" spans="1:4" ht="15" customHeight="1" x14ac:dyDescent="0.2">
      <c r="A2857" s="97" t="s">
        <v>22855</v>
      </c>
      <c r="B2857" s="98" t="s">
        <v>13785</v>
      </c>
      <c r="C2857" s="98" t="s">
        <v>4</v>
      </c>
      <c r="D2857" s="99">
        <v>0.68</v>
      </c>
    </row>
    <row r="2858" spans="1:4" ht="15" customHeight="1" x14ac:dyDescent="0.2">
      <c r="A2858" s="97" t="s">
        <v>22150</v>
      </c>
      <c r="B2858" s="98" t="s">
        <v>22856</v>
      </c>
      <c r="C2858" s="98" t="s">
        <v>4</v>
      </c>
      <c r="D2858" s="99">
        <v>1.05</v>
      </c>
    </row>
    <row r="2859" spans="1:4" ht="15" customHeight="1" x14ac:dyDescent="0.2">
      <c r="A2859" s="97" t="s">
        <v>22151</v>
      </c>
      <c r="B2859" s="98" t="s">
        <v>22857</v>
      </c>
      <c r="C2859" s="98" t="s">
        <v>4</v>
      </c>
      <c r="D2859" s="99">
        <v>2.09</v>
      </c>
    </row>
    <row r="2860" spans="1:4" ht="15" customHeight="1" x14ac:dyDescent="0.2">
      <c r="A2860" s="97" t="s">
        <v>22858</v>
      </c>
      <c r="B2860" s="98" t="s">
        <v>22859</v>
      </c>
      <c r="C2860" s="98" t="s">
        <v>4</v>
      </c>
      <c r="D2860" s="99">
        <v>4.45</v>
      </c>
    </row>
    <row r="2861" spans="1:4" ht="15" customHeight="1" x14ac:dyDescent="0.2">
      <c r="A2861" s="97" t="s">
        <v>22152</v>
      </c>
      <c r="B2861" s="98" t="s">
        <v>22860</v>
      </c>
      <c r="C2861" s="98" t="s">
        <v>4</v>
      </c>
      <c r="D2861" s="99">
        <v>0.88</v>
      </c>
    </row>
    <row r="2862" spans="1:4" ht="15" customHeight="1" x14ac:dyDescent="0.2">
      <c r="A2862" s="97" t="s">
        <v>22861</v>
      </c>
      <c r="B2862" s="98" t="s">
        <v>22862</v>
      </c>
      <c r="C2862" s="98" t="s">
        <v>4</v>
      </c>
      <c r="D2862" s="99">
        <v>1.25</v>
      </c>
    </row>
    <row r="2863" spans="1:4" ht="15" customHeight="1" x14ac:dyDescent="0.2">
      <c r="A2863" s="97" t="s">
        <v>22153</v>
      </c>
      <c r="B2863" s="98" t="s">
        <v>22863</v>
      </c>
      <c r="C2863" s="98" t="s">
        <v>4</v>
      </c>
      <c r="D2863" s="99">
        <v>0.83</v>
      </c>
    </row>
    <row r="2864" spans="1:4" ht="15" customHeight="1" x14ac:dyDescent="0.2">
      <c r="A2864" s="97" t="s">
        <v>22154</v>
      </c>
      <c r="B2864" s="98" t="s">
        <v>22864</v>
      </c>
      <c r="C2864" s="98" t="s">
        <v>4</v>
      </c>
      <c r="D2864" s="99">
        <v>18.440000000000001</v>
      </c>
    </row>
    <row r="2865" spans="1:4" ht="15" customHeight="1" x14ac:dyDescent="0.2">
      <c r="A2865" s="97" t="s">
        <v>22865</v>
      </c>
      <c r="B2865" s="98" t="s">
        <v>22866</v>
      </c>
      <c r="C2865" s="98" t="s">
        <v>38</v>
      </c>
      <c r="D2865" s="99">
        <v>15.75</v>
      </c>
    </row>
    <row r="2866" spans="1:4" ht="15" customHeight="1" x14ac:dyDescent="0.2">
      <c r="A2866" s="97" t="s">
        <v>22867</v>
      </c>
      <c r="B2866" s="98" t="s">
        <v>22868</v>
      </c>
      <c r="C2866" s="98" t="s">
        <v>38</v>
      </c>
      <c r="D2866" s="99">
        <v>177.93</v>
      </c>
    </row>
    <row r="2867" spans="1:4" ht="15" customHeight="1" x14ac:dyDescent="0.2">
      <c r="A2867" s="97" t="s">
        <v>22869</v>
      </c>
      <c r="B2867" s="98" t="s">
        <v>22870</v>
      </c>
      <c r="C2867" s="98" t="s">
        <v>38</v>
      </c>
      <c r="D2867" s="99">
        <v>179.8</v>
      </c>
    </row>
    <row r="2868" spans="1:4" ht="15" customHeight="1" x14ac:dyDescent="0.2">
      <c r="A2868" s="97" t="s">
        <v>22871</v>
      </c>
      <c r="B2868" s="98" t="s">
        <v>22872</v>
      </c>
      <c r="C2868" s="98" t="s">
        <v>38</v>
      </c>
      <c r="D2868" s="99">
        <v>180.85</v>
      </c>
    </row>
    <row r="2869" spans="1:4" ht="15" customHeight="1" x14ac:dyDescent="0.2">
      <c r="A2869" s="97" t="s">
        <v>22873</v>
      </c>
      <c r="B2869" s="98" t="s">
        <v>22874</v>
      </c>
      <c r="C2869" s="98" t="s">
        <v>38</v>
      </c>
      <c r="D2869" s="99">
        <v>172.62</v>
      </c>
    </row>
    <row r="2870" spans="1:4" ht="15" customHeight="1" x14ac:dyDescent="0.2">
      <c r="A2870" s="97" t="s">
        <v>22875</v>
      </c>
      <c r="B2870" s="98" t="s">
        <v>22876</v>
      </c>
      <c r="C2870" s="98" t="s">
        <v>38</v>
      </c>
      <c r="D2870" s="99">
        <v>169.12</v>
      </c>
    </row>
    <row r="2871" spans="1:4" ht="15" customHeight="1" x14ac:dyDescent="0.2">
      <c r="A2871" s="97" t="s">
        <v>22877</v>
      </c>
      <c r="B2871" s="98" t="s">
        <v>22878</v>
      </c>
      <c r="C2871" s="98" t="s">
        <v>38</v>
      </c>
      <c r="D2871" s="99">
        <v>159.09</v>
      </c>
    </row>
    <row r="2872" spans="1:4" ht="15" customHeight="1" x14ac:dyDescent="0.2">
      <c r="A2872" s="97" t="s">
        <v>22879</v>
      </c>
      <c r="B2872" s="98" t="s">
        <v>22880</v>
      </c>
      <c r="C2872" s="98" t="s">
        <v>38</v>
      </c>
      <c r="D2872" s="99">
        <v>163.08000000000001</v>
      </c>
    </row>
    <row r="2873" spans="1:4" ht="15" customHeight="1" x14ac:dyDescent="0.2">
      <c r="A2873" s="97" t="s">
        <v>22881</v>
      </c>
      <c r="B2873" s="98" t="s">
        <v>22882</v>
      </c>
      <c r="C2873" s="98" t="s">
        <v>38</v>
      </c>
      <c r="D2873" s="99">
        <v>179.8</v>
      </c>
    </row>
    <row r="2874" spans="1:4" ht="15" customHeight="1" x14ac:dyDescent="0.2">
      <c r="A2874" s="97" t="s">
        <v>22883</v>
      </c>
      <c r="B2874" s="98" t="s">
        <v>22884</v>
      </c>
      <c r="C2874" s="98" t="s">
        <v>38</v>
      </c>
      <c r="D2874" s="99">
        <v>180.85</v>
      </c>
    </row>
    <row r="2875" spans="1:4" ht="15" customHeight="1" x14ac:dyDescent="0.2">
      <c r="A2875" s="97" t="s">
        <v>22885</v>
      </c>
      <c r="B2875" s="98" t="s">
        <v>22886</v>
      </c>
      <c r="C2875" s="98" t="s">
        <v>62</v>
      </c>
      <c r="D2875" s="99">
        <v>153.28</v>
      </c>
    </row>
    <row r="2876" spans="1:4" ht="15" customHeight="1" x14ac:dyDescent="0.2">
      <c r="A2876" s="97" t="s">
        <v>22887</v>
      </c>
      <c r="B2876" s="98" t="s">
        <v>22888</v>
      </c>
      <c r="C2876" s="98" t="s">
        <v>62</v>
      </c>
      <c r="D2876" s="99">
        <v>115.83</v>
      </c>
    </row>
    <row r="2877" spans="1:4" ht="15" customHeight="1" x14ac:dyDescent="0.2">
      <c r="A2877" s="97" t="s">
        <v>22889</v>
      </c>
      <c r="B2877" s="98" t="s">
        <v>22890</v>
      </c>
      <c r="C2877" s="98" t="s">
        <v>38</v>
      </c>
      <c r="D2877" s="99">
        <v>185.55</v>
      </c>
    </row>
    <row r="2878" spans="1:4" ht="15" customHeight="1" x14ac:dyDescent="0.2">
      <c r="A2878" s="97" t="s">
        <v>22891</v>
      </c>
      <c r="B2878" s="98" t="s">
        <v>22892</v>
      </c>
      <c r="C2878" s="98" t="s">
        <v>38</v>
      </c>
      <c r="D2878" s="99">
        <v>169.12</v>
      </c>
    </row>
    <row r="2879" spans="1:4" ht="15" customHeight="1" x14ac:dyDescent="0.2">
      <c r="A2879" s="97" t="s">
        <v>22893</v>
      </c>
      <c r="B2879" s="98" t="s">
        <v>22894</v>
      </c>
      <c r="C2879" s="98" t="s">
        <v>38</v>
      </c>
      <c r="D2879" s="99">
        <v>205.38</v>
      </c>
    </row>
    <row r="2880" spans="1:4" ht="15" customHeight="1" x14ac:dyDescent="0.2">
      <c r="A2880" s="97" t="s">
        <v>22155</v>
      </c>
      <c r="B2880" s="98" t="s">
        <v>22895</v>
      </c>
      <c r="C2880" s="98" t="s">
        <v>12798</v>
      </c>
      <c r="D2880" s="99">
        <v>262.41000000000003</v>
      </c>
    </row>
    <row r="2881" spans="1:4" ht="15" customHeight="1" x14ac:dyDescent="0.2">
      <c r="A2881" s="97" t="s">
        <v>22896</v>
      </c>
      <c r="B2881" s="98" t="s">
        <v>29981</v>
      </c>
      <c r="C2881" s="98" t="s">
        <v>12798</v>
      </c>
      <c r="D2881" s="99">
        <v>182.15</v>
      </c>
    </row>
    <row r="2882" spans="1:4" ht="15" customHeight="1" x14ac:dyDescent="0.2">
      <c r="A2882" s="97" t="s">
        <v>22897</v>
      </c>
      <c r="B2882" s="98" t="s">
        <v>29982</v>
      </c>
      <c r="C2882" s="98" t="s">
        <v>12798</v>
      </c>
      <c r="D2882" s="99">
        <v>195.5</v>
      </c>
    </row>
    <row r="2883" spans="1:4" ht="15" customHeight="1" x14ac:dyDescent="0.2">
      <c r="A2883" s="97" t="s">
        <v>22898</v>
      </c>
      <c r="B2883" s="98" t="s">
        <v>29983</v>
      </c>
      <c r="C2883" s="98" t="s">
        <v>12798</v>
      </c>
      <c r="D2883" s="99">
        <v>195.5</v>
      </c>
    </row>
    <row r="2884" spans="1:4" ht="15" customHeight="1" x14ac:dyDescent="0.2">
      <c r="A2884" s="97" t="s">
        <v>22899</v>
      </c>
      <c r="B2884" s="98" t="s">
        <v>29984</v>
      </c>
      <c r="C2884" s="98" t="s">
        <v>12798</v>
      </c>
      <c r="D2884" s="99">
        <v>212.5</v>
      </c>
    </row>
    <row r="2885" spans="1:4" ht="15" customHeight="1" x14ac:dyDescent="0.2">
      <c r="A2885" s="97" t="s">
        <v>22161</v>
      </c>
      <c r="B2885" s="98" t="s">
        <v>29985</v>
      </c>
      <c r="C2885" s="98" t="s">
        <v>12798</v>
      </c>
      <c r="D2885" s="99">
        <v>926.73</v>
      </c>
    </row>
    <row r="2886" spans="1:4" ht="15" customHeight="1" x14ac:dyDescent="0.2">
      <c r="A2886" s="97" t="s">
        <v>22163</v>
      </c>
      <c r="B2886" s="98" t="s">
        <v>29986</v>
      </c>
      <c r="C2886" s="98" t="s">
        <v>12798</v>
      </c>
      <c r="D2886" s="99">
        <v>961.98</v>
      </c>
    </row>
    <row r="2887" spans="1:4" ht="15" customHeight="1" x14ac:dyDescent="0.2">
      <c r="A2887" s="97" t="s">
        <v>22900</v>
      </c>
      <c r="B2887" s="98" t="s">
        <v>29987</v>
      </c>
      <c r="C2887" s="98" t="s">
        <v>12798</v>
      </c>
      <c r="D2887" s="99">
        <v>997.07</v>
      </c>
    </row>
    <row r="2888" spans="1:4" ht="15" customHeight="1" x14ac:dyDescent="0.2">
      <c r="A2888" s="97" t="s">
        <v>22901</v>
      </c>
      <c r="B2888" s="98" t="s">
        <v>29988</v>
      </c>
      <c r="C2888" s="98" t="s">
        <v>12798</v>
      </c>
      <c r="D2888" s="99">
        <v>1064.4100000000001</v>
      </c>
    </row>
    <row r="2889" spans="1:4" ht="15" customHeight="1" x14ac:dyDescent="0.2">
      <c r="A2889" s="97" t="s">
        <v>22902</v>
      </c>
      <c r="B2889" s="98" t="s">
        <v>29989</v>
      </c>
      <c r="C2889" s="98" t="s">
        <v>12798</v>
      </c>
      <c r="D2889" s="99">
        <v>205.37</v>
      </c>
    </row>
    <row r="2890" spans="1:4" ht="15" customHeight="1" x14ac:dyDescent="0.2">
      <c r="A2890" s="97" t="s">
        <v>22903</v>
      </c>
      <c r="B2890" s="98" t="s">
        <v>22904</v>
      </c>
      <c r="C2890" s="98" t="s">
        <v>3</v>
      </c>
      <c r="D2890" s="99">
        <v>7.69</v>
      </c>
    </row>
    <row r="2891" spans="1:4" ht="15" customHeight="1" x14ac:dyDescent="0.2">
      <c r="A2891" s="97" t="s">
        <v>22905</v>
      </c>
      <c r="B2891" s="98" t="s">
        <v>22906</v>
      </c>
      <c r="C2891" s="98" t="s">
        <v>2</v>
      </c>
      <c r="D2891" s="99">
        <v>110</v>
      </c>
    </row>
    <row r="2892" spans="1:4" ht="15" customHeight="1" x14ac:dyDescent="0.2">
      <c r="A2892" s="97" t="s">
        <v>22907</v>
      </c>
      <c r="B2892" s="98" t="s">
        <v>22908</v>
      </c>
      <c r="C2892" s="98" t="s">
        <v>12798</v>
      </c>
      <c r="D2892" s="99">
        <v>88.33</v>
      </c>
    </row>
    <row r="2893" spans="1:4" ht="15" customHeight="1" x14ac:dyDescent="0.2">
      <c r="A2893" s="97" t="s">
        <v>22909</v>
      </c>
      <c r="B2893" s="98" t="s">
        <v>22910</v>
      </c>
      <c r="C2893" s="98" t="s">
        <v>12798</v>
      </c>
      <c r="D2893" s="99">
        <v>135.33000000000001</v>
      </c>
    </row>
    <row r="2894" spans="1:4" ht="15" customHeight="1" x14ac:dyDescent="0.2">
      <c r="A2894" s="97" t="s">
        <v>22911</v>
      </c>
      <c r="B2894" s="98" t="s">
        <v>22912</v>
      </c>
      <c r="C2894" s="98" t="s">
        <v>12798</v>
      </c>
      <c r="D2894" s="99">
        <v>197.6</v>
      </c>
    </row>
    <row r="2895" spans="1:4" ht="15" customHeight="1" x14ac:dyDescent="0.2">
      <c r="A2895" s="97" t="s">
        <v>22913</v>
      </c>
      <c r="B2895" s="98" t="s">
        <v>22914</v>
      </c>
      <c r="C2895" s="98" t="s">
        <v>12798</v>
      </c>
      <c r="D2895" s="99">
        <v>145</v>
      </c>
    </row>
    <row r="2896" spans="1:4" ht="15" customHeight="1" x14ac:dyDescent="0.2">
      <c r="A2896" s="97" t="s">
        <v>22915</v>
      </c>
      <c r="B2896" s="98" t="s">
        <v>22916</v>
      </c>
      <c r="C2896" s="98" t="s">
        <v>12798</v>
      </c>
      <c r="D2896" s="99">
        <v>169.8</v>
      </c>
    </row>
    <row r="2897" spans="1:4" ht="15" customHeight="1" x14ac:dyDescent="0.2">
      <c r="A2897" s="97" t="s">
        <v>22917</v>
      </c>
      <c r="B2897" s="98" t="s">
        <v>22918</v>
      </c>
      <c r="C2897" s="98" t="s">
        <v>12798</v>
      </c>
      <c r="D2897" s="99">
        <v>5.63</v>
      </c>
    </row>
    <row r="2898" spans="1:4" ht="15" customHeight="1" x14ac:dyDescent="0.2">
      <c r="A2898" s="97" t="s">
        <v>22919</v>
      </c>
      <c r="B2898" s="98" t="s">
        <v>22920</v>
      </c>
      <c r="C2898" s="98" t="s">
        <v>12798</v>
      </c>
      <c r="D2898" s="99">
        <v>47.85</v>
      </c>
    </row>
    <row r="2899" spans="1:4" ht="15" customHeight="1" x14ac:dyDescent="0.2">
      <c r="A2899" s="97" t="s">
        <v>22921</v>
      </c>
      <c r="B2899" s="98" t="s">
        <v>22922</v>
      </c>
      <c r="C2899" s="98" t="s">
        <v>12798</v>
      </c>
      <c r="D2899" s="99">
        <v>8.5</v>
      </c>
    </row>
    <row r="2900" spans="1:4" ht="15" customHeight="1" x14ac:dyDescent="0.2">
      <c r="A2900" s="97" t="s">
        <v>22923</v>
      </c>
      <c r="B2900" s="98" t="s">
        <v>22924</v>
      </c>
      <c r="C2900" s="98" t="s">
        <v>12798</v>
      </c>
      <c r="D2900" s="99">
        <v>9.19</v>
      </c>
    </row>
    <row r="2901" spans="1:4" ht="15" customHeight="1" x14ac:dyDescent="0.2">
      <c r="A2901" s="97" t="s">
        <v>22925</v>
      </c>
      <c r="B2901" s="98" t="s">
        <v>22926</v>
      </c>
      <c r="C2901" s="98" t="s">
        <v>12798</v>
      </c>
      <c r="D2901" s="99">
        <v>109.99</v>
      </c>
    </row>
    <row r="2902" spans="1:4" ht="15" customHeight="1" x14ac:dyDescent="0.2">
      <c r="A2902" s="97" t="s">
        <v>22927</v>
      </c>
      <c r="B2902" s="98" t="s">
        <v>22928</v>
      </c>
      <c r="C2902" s="98" t="s">
        <v>12798</v>
      </c>
      <c r="D2902" s="99">
        <v>3.05</v>
      </c>
    </row>
    <row r="2903" spans="1:4" ht="15" customHeight="1" x14ac:dyDescent="0.2">
      <c r="A2903" s="97" t="s">
        <v>22929</v>
      </c>
      <c r="B2903" s="98" t="s">
        <v>22930</v>
      </c>
      <c r="C2903" s="98" t="s">
        <v>12798</v>
      </c>
      <c r="D2903" s="99">
        <v>27.71</v>
      </c>
    </row>
    <row r="2904" spans="1:4" ht="15" customHeight="1" x14ac:dyDescent="0.2">
      <c r="A2904" s="97" t="s">
        <v>22931</v>
      </c>
      <c r="B2904" s="98" t="s">
        <v>22932</v>
      </c>
      <c r="C2904" s="98" t="s">
        <v>12798</v>
      </c>
      <c r="D2904" s="99">
        <v>11.53</v>
      </c>
    </row>
    <row r="2905" spans="1:4" ht="15" customHeight="1" x14ac:dyDescent="0.2">
      <c r="A2905" s="97" t="s">
        <v>22933</v>
      </c>
      <c r="B2905" s="98" t="s">
        <v>22934</v>
      </c>
      <c r="C2905" s="98" t="s">
        <v>12798</v>
      </c>
      <c r="D2905" s="99">
        <v>15.29</v>
      </c>
    </row>
    <row r="2906" spans="1:4" ht="15" customHeight="1" x14ac:dyDescent="0.2">
      <c r="A2906" s="97" t="s">
        <v>22935</v>
      </c>
      <c r="B2906" s="98" t="s">
        <v>22936</v>
      </c>
      <c r="C2906" s="98" t="s">
        <v>12798</v>
      </c>
      <c r="D2906" s="99">
        <v>5.27</v>
      </c>
    </row>
    <row r="2907" spans="1:4" ht="15" customHeight="1" x14ac:dyDescent="0.2">
      <c r="A2907" s="97" t="s">
        <v>22937</v>
      </c>
      <c r="B2907" s="98" t="s">
        <v>22938</v>
      </c>
      <c r="C2907" s="98" t="s">
        <v>12798</v>
      </c>
      <c r="D2907" s="99">
        <v>124.98</v>
      </c>
    </row>
    <row r="2908" spans="1:4" ht="15" customHeight="1" x14ac:dyDescent="0.2">
      <c r="A2908" s="97" t="s">
        <v>22939</v>
      </c>
      <c r="B2908" s="98" t="s">
        <v>22940</v>
      </c>
      <c r="C2908" s="98" t="s">
        <v>12798</v>
      </c>
      <c r="D2908" s="99">
        <v>7</v>
      </c>
    </row>
    <row r="2909" spans="1:4" ht="15" customHeight="1" x14ac:dyDescent="0.2">
      <c r="A2909" s="97" t="s">
        <v>22941</v>
      </c>
      <c r="B2909" s="98" t="s">
        <v>22942</v>
      </c>
      <c r="C2909" s="98" t="s">
        <v>12798</v>
      </c>
      <c r="D2909" s="99">
        <v>43.4</v>
      </c>
    </row>
    <row r="2910" spans="1:4" ht="15" customHeight="1" x14ac:dyDescent="0.2">
      <c r="A2910" s="97" t="s">
        <v>22943</v>
      </c>
      <c r="B2910" s="98" t="s">
        <v>22944</v>
      </c>
      <c r="C2910" s="98" t="s">
        <v>12798</v>
      </c>
      <c r="D2910" s="99">
        <v>11.5</v>
      </c>
    </row>
    <row r="2911" spans="1:4" ht="15" customHeight="1" x14ac:dyDescent="0.2">
      <c r="A2911" s="97" t="s">
        <v>22945</v>
      </c>
      <c r="B2911" s="98" t="s">
        <v>22946</v>
      </c>
      <c r="C2911" s="98" t="s">
        <v>12798</v>
      </c>
      <c r="D2911" s="99">
        <v>52.5</v>
      </c>
    </row>
    <row r="2912" spans="1:4" ht="15" customHeight="1" x14ac:dyDescent="0.2">
      <c r="A2912" s="97" t="s">
        <v>22947</v>
      </c>
      <c r="B2912" s="98" t="s">
        <v>22948</v>
      </c>
      <c r="C2912" s="98" t="s">
        <v>12798</v>
      </c>
      <c r="D2912" s="99">
        <v>71.3</v>
      </c>
    </row>
    <row r="2913" spans="1:4" ht="15" customHeight="1" x14ac:dyDescent="0.2">
      <c r="A2913" s="97" t="s">
        <v>22949</v>
      </c>
      <c r="B2913" s="98" t="s">
        <v>22950</v>
      </c>
      <c r="C2913" s="98" t="s">
        <v>3</v>
      </c>
      <c r="D2913" s="99">
        <v>13.33</v>
      </c>
    </row>
    <row r="2914" spans="1:4" ht="15" customHeight="1" x14ac:dyDescent="0.2">
      <c r="A2914" s="97" t="s">
        <v>22951</v>
      </c>
      <c r="B2914" s="98" t="s">
        <v>22952</v>
      </c>
      <c r="C2914" s="98" t="s">
        <v>8029</v>
      </c>
      <c r="D2914" s="99">
        <v>15</v>
      </c>
    </row>
    <row r="2915" spans="1:4" ht="15" customHeight="1" x14ac:dyDescent="0.2">
      <c r="A2915" s="97" t="s">
        <v>22169</v>
      </c>
      <c r="B2915" s="98" t="s">
        <v>8028</v>
      </c>
      <c r="C2915" s="98" t="s">
        <v>8029</v>
      </c>
      <c r="D2915" s="99">
        <v>11</v>
      </c>
    </row>
    <row r="2916" spans="1:4" ht="15" customHeight="1" x14ac:dyDescent="0.2">
      <c r="A2916" s="97" t="s">
        <v>29990</v>
      </c>
      <c r="B2916" s="98" t="s">
        <v>29991</v>
      </c>
      <c r="C2916" s="98" t="s">
        <v>29992</v>
      </c>
      <c r="D2916" s="99">
        <v>24.89</v>
      </c>
    </row>
    <row r="2917" spans="1:4" ht="15" customHeight="1" x14ac:dyDescent="0.2">
      <c r="A2917" s="97" t="s">
        <v>22953</v>
      </c>
      <c r="B2917" s="98" t="s">
        <v>13792</v>
      </c>
      <c r="C2917" s="98" t="s">
        <v>4</v>
      </c>
      <c r="D2917" s="99">
        <v>11.63</v>
      </c>
    </row>
    <row r="2918" spans="1:4" ht="15" customHeight="1" x14ac:dyDescent="0.2">
      <c r="A2918" s="97" t="s">
        <v>22954</v>
      </c>
      <c r="B2918" s="98" t="s">
        <v>13815</v>
      </c>
      <c r="C2918" s="98" t="s">
        <v>13481</v>
      </c>
      <c r="D2918" s="99">
        <v>17.75</v>
      </c>
    </row>
    <row r="2919" spans="1:4" ht="15" customHeight="1" x14ac:dyDescent="0.2">
      <c r="A2919" s="97" t="s">
        <v>22955</v>
      </c>
      <c r="B2919" s="98" t="s">
        <v>22956</v>
      </c>
      <c r="C2919" s="98" t="s">
        <v>13481</v>
      </c>
      <c r="D2919" s="99">
        <v>15.31</v>
      </c>
    </row>
    <row r="2920" spans="1:4" ht="15" customHeight="1" x14ac:dyDescent="0.2">
      <c r="A2920" s="97" t="s">
        <v>22957</v>
      </c>
      <c r="B2920" s="98" t="s">
        <v>22958</v>
      </c>
      <c r="C2920" s="98" t="s">
        <v>13481</v>
      </c>
      <c r="D2920" s="99">
        <v>5.89</v>
      </c>
    </row>
    <row r="2921" spans="1:4" ht="15" customHeight="1" x14ac:dyDescent="0.2">
      <c r="A2921" s="97" t="s">
        <v>22959</v>
      </c>
      <c r="B2921" s="98" t="s">
        <v>22960</v>
      </c>
      <c r="C2921" s="98" t="s">
        <v>13481</v>
      </c>
      <c r="D2921" s="99">
        <v>16</v>
      </c>
    </row>
    <row r="2922" spans="1:4" ht="15" customHeight="1" x14ac:dyDescent="0.2">
      <c r="A2922" s="97" t="s">
        <v>22961</v>
      </c>
      <c r="B2922" s="98" t="s">
        <v>22962</v>
      </c>
      <c r="C2922" s="98" t="s">
        <v>13481</v>
      </c>
      <c r="D2922" s="99">
        <v>5.37</v>
      </c>
    </row>
    <row r="2923" spans="1:4" ht="15" customHeight="1" x14ac:dyDescent="0.2">
      <c r="A2923" s="97" t="s">
        <v>22963</v>
      </c>
      <c r="B2923" s="98" t="s">
        <v>22964</v>
      </c>
      <c r="C2923" s="98" t="s">
        <v>3</v>
      </c>
      <c r="D2923" s="99">
        <v>126.05</v>
      </c>
    </row>
    <row r="2924" spans="1:4" ht="15" customHeight="1" x14ac:dyDescent="0.2">
      <c r="A2924" s="97" t="s">
        <v>22965</v>
      </c>
      <c r="B2924" s="98" t="s">
        <v>13793</v>
      </c>
      <c r="C2924" s="98" t="s">
        <v>4</v>
      </c>
      <c r="D2924" s="99">
        <v>11.49</v>
      </c>
    </row>
    <row r="2925" spans="1:4" ht="15" customHeight="1" x14ac:dyDescent="0.2">
      <c r="A2925" s="97" t="s">
        <v>22966</v>
      </c>
      <c r="B2925" s="98" t="s">
        <v>22967</v>
      </c>
      <c r="C2925" s="98" t="s">
        <v>4</v>
      </c>
      <c r="D2925" s="99">
        <v>16.71</v>
      </c>
    </row>
    <row r="2926" spans="1:4" ht="15" customHeight="1" x14ac:dyDescent="0.2">
      <c r="A2926" s="97" t="s">
        <v>22968</v>
      </c>
      <c r="B2926" s="98" t="s">
        <v>22969</v>
      </c>
      <c r="C2926" s="98" t="s">
        <v>4</v>
      </c>
      <c r="D2926" s="99">
        <v>8.68</v>
      </c>
    </row>
    <row r="2927" spans="1:4" ht="15" customHeight="1" x14ac:dyDescent="0.2">
      <c r="A2927" s="97" t="s">
        <v>22970</v>
      </c>
      <c r="B2927" s="98" t="s">
        <v>22971</v>
      </c>
      <c r="C2927" s="98" t="s">
        <v>4</v>
      </c>
      <c r="D2927" s="99">
        <v>9.26</v>
      </c>
    </row>
    <row r="2928" spans="1:4" ht="15" customHeight="1" x14ac:dyDescent="0.2">
      <c r="A2928" s="97" t="s">
        <v>22173</v>
      </c>
      <c r="B2928" s="98" t="s">
        <v>22972</v>
      </c>
      <c r="C2928" s="98" t="s">
        <v>12798</v>
      </c>
      <c r="D2928" s="99">
        <v>3.25</v>
      </c>
    </row>
    <row r="2929" spans="1:4" ht="15" customHeight="1" x14ac:dyDescent="0.2">
      <c r="A2929" s="97" t="s">
        <v>22973</v>
      </c>
      <c r="B2929" s="98" t="s">
        <v>22974</v>
      </c>
      <c r="C2929" s="98" t="s">
        <v>12798</v>
      </c>
      <c r="D2929" s="99">
        <v>2.58</v>
      </c>
    </row>
    <row r="2930" spans="1:4" ht="15" customHeight="1" x14ac:dyDescent="0.2">
      <c r="A2930" s="97" t="s">
        <v>22175</v>
      </c>
      <c r="B2930" s="98" t="s">
        <v>22975</v>
      </c>
      <c r="C2930" s="98" t="s">
        <v>12798</v>
      </c>
      <c r="D2930" s="99">
        <v>1.79</v>
      </c>
    </row>
    <row r="2931" spans="1:4" ht="15" customHeight="1" x14ac:dyDescent="0.2">
      <c r="A2931" s="97" t="s">
        <v>22198</v>
      </c>
      <c r="B2931" s="98" t="s">
        <v>13836</v>
      </c>
      <c r="C2931" s="98" t="s">
        <v>2</v>
      </c>
      <c r="D2931" s="99">
        <v>17.34</v>
      </c>
    </row>
    <row r="2932" spans="1:4" ht="15" customHeight="1" x14ac:dyDescent="0.2">
      <c r="A2932" s="97" t="s">
        <v>22976</v>
      </c>
      <c r="B2932" s="98" t="s">
        <v>29993</v>
      </c>
      <c r="C2932" s="98" t="s">
        <v>2</v>
      </c>
      <c r="D2932" s="99">
        <v>15.52</v>
      </c>
    </row>
    <row r="2933" spans="1:4" ht="15" customHeight="1" x14ac:dyDescent="0.2">
      <c r="A2933" s="97" t="s">
        <v>22977</v>
      </c>
      <c r="B2933" s="98" t="s">
        <v>22978</v>
      </c>
      <c r="C2933" s="98" t="s">
        <v>2</v>
      </c>
      <c r="D2933" s="99">
        <v>27</v>
      </c>
    </row>
    <row r="2934" spans="1:4" ht="15" customHeight="1" x14ac:dyDescent="0.2">
      <c r="A2934" s="97" t="s">
        <v>22199</v>
      </c>
      <c r="B2934" s="98" t="s">
        <v>13837</v>
      </c>
      <c r="C2934" s="98" t="s">
        <v>2</v>
      </c>
      <c r="D2934" s="99">
        <v>27.08</v>
      </c>
    </row>
    <row r="2935" spans="1:4" ht="15" customHeight="1" x14ac:dyDescent="0.2">
      <c r="A2935" s="97" t="s">
        <v>22979</v>
      </c>
      <c r="B2935" s="98" t="s">
        <v>22980</v>
      </c>
      <c r="C2935" s="98" t="s">
        <v>2</v>
      </c>
      <c r="D2935" s="99">
        <v>26.44</v>
      </c>
    </row>
    <row r="2936" spans="1:4" ht="15" customHeight="1" x14ac:dyDescent="0.2">
      <c r="A2936" s="97" t="s">
        <v>22981</v>
      </c>
      <c r="B2936" s="98" t="s">
        <v>22982</v>
      </c>
      <c r="C2936" s="98" t="s">
        <v>2</v>
      </c>
      <c r="D2936" s="99">
        <v>59.9</v>
      </c>
    </row>
    <row r="2937" spans="1:4" ht="15" customHeight="1" x14ac:dyDescent="0.2">
      <c r="A2937" s="97" t="s">
        <v>22983</v>
      </c>
      <c r="B2937" s="98" t="s">
        <v>29994</v>
      </c>
      <c r="C2937" s="98" t="s">
        <v>2</v>
      </c>
      <c r="D2937" s="99">
        <v>43.2</v>
      </c>
    </row>
    <row r="2938" spans="1:4" ht="15" customHeight="1" x14ac:dyDescent="0.2">
      <c r="A2938" s="97" t="s">
        <v>22984</v>
      </c>
      <c r="B2938" s="98" t="s">
        <v>22985</v>
      </c>
      <c r="C2938" s="98" t="s">
        <v>2</v>
      </c>
      <c r="D2938" s="99">
        <v>66.55</v>
      </c>
    </row>
    <row r="2939" spans="1:4" ht="15" customHeight="1" x14ac:dyDescent="0.2">
      <c r="A2939" s="97" t="s">
        <v>22986</v>
      </c>
      <c r="B2939" s="98" t="s">
        <v>29995</v>
      </c>
      <c r="C2939" s="98" t="s">
        <v>12798</v>
      </c>
      <c r="D2939" s="99">
        <v>3</v>
      </c>
    </row>
    <row r="2940" spans="1:4" ht="15" customHeight="1" x14ac:dyDescent="0.2">
      <c r="A2940" s="97" t="s">
        <v>22987</v>
      </c>
      <c r="B2940" s="98" t="s">
        <v>29996</v>
      </c>
      <c r="C2940" s="98" t="s">
        <v>12798</v>
      </c>
      <c r="D2940" s="99">
        <v>48.42</v>
      </c>
    </row>
    <row r="2941" spans="1:4" ht="15" customHeight="1" x14ac:dyDescent="0.2">
      <c r="A2941" s="97" t="s">
        <v>22988</v>
      </c>
      <c r="B2941" s="98" t="s">
        <v>22989</v>
      </c>
      <c r="C2941" s="98" t="s">
        <v>12798</v>
      </c>
      <c r="D2941" s="99">
        <v>140</v>
      </c>
    </row>
    <row r="2942" spans="1:4" ht="15" customHeight="1" x14ac:dyDescent="0.2">
      <c r="A2942" s="97" t="s">
        <v>22990</v>
      </c>
      <c r="B2942" s="98" t="s">
        <v>22991</v>
      </c>
      <c r="C2942" s="98" t="s">
        <v>12798</v>
      </c>
      <c r="D2942" s="99">
        <v>40.79</v>
      </c>
    </row>
    <row r="2943" spans="1:4" ht="15" customHeight="1" x14ac:dyDescent="0.2">
      <c r="A2943" s="97" t="s">
        <v>22992</v>
      </c>
      <c r="B2943" s="98" t="s">
        <v>22993</v>
      </c>
      <c r="C2943" s="98" t="s">
        <v>4049</v>
      </c>
      <c r="D2943" s="99">
        <v>1.54</v>
      </c>
    </row>
    <row r="2944" spans="1:4" ht="15" customHeight="1" x14ac:dyDescent="0.2">
      <c r="A2944" s="97" t="s">
        <v>22994</v>
      </c>
      <c r="B2944" s="98" t="s">
        <v>22995</v>
      </c>
      <c r="C2944" s="98" t="s">
        <v>12798</v>
      </c>
      <c r="D2944" s="99">
        <v>0.61</v>
      </c>
    </row>
    <row r="2945" spans="1:4" ht="15" customHeight="1" x14ac:dyDescent="0.2">
      <c r="A2945" s="97" t="s">
        <v>22996</v>
      </c>
      <c r="B2945" s="98" t="s">
        <v>13826</v>
      </c>
      <c r="C2945" s="98" t="s">
        <v>12798</v>
      </c>
      <c r="D2945" s="99">
        <v>0.71</v>
      </c>
    </row>
    <row r="2946" spans="1:4" ht="15" customHeight="1" x14ac:dyDescent="0.2">
      <c r="A2946" s="97" t="s">
        <v>22997</v>
      </c>
      <c r="B2946" s="98" t="s">
        <v>13825</v>
      </c>
      <c r="C2946" s="98" t="s">
        <v>12798</v>
      </c>
      <c r="D2946" s="99">
        <v>0.91</v>
      </c>
    </row>
    <row r="2947" spans="1:4" ht="15" customHeight="1" x14ac:dyDescent="0.2">
      <c r="A2947" s="97" t="s">
        <v>22998</v>
      </c>
      <c r="B2947" s="98" t="s">
        <v>22999</v>
      </c>
      <c r="C2947" s="98" t="s">
        <v>12798</v>
      </c>
      <c r="D2947" s="99">
        <v>0.36</v>
      </c>
    </row>
    <row r="2948" spans="1:4" ht="15" customHeight="1" x14ac:dyDescent="0.2">
      <c r="A2948" s="97" t="s">
        <v>23000</v>
      </c>
      <c r="B2948" s="98" t="s">
        <v>23001</v>
      </c>
      <c r="C2948" s="98" t="s">
        <v>4</v>
      </c>
      <c r="D2948" s="99">
        <v>23.52</v>
      </c>
    </row>
    <row r="2949" spans="1:4" ht="15" customHeight="1" x14ac:dyDescent="0.2">
      <c r="A2949" s="97" t="s">
        <v>23002</v>
      </c>
      <c r="B2949" s="98" t="s">
        <v>23003</v>
      </c>
      <c r="C2949" s="98" t="s">
        <v>2</v>
      </c>
      <c r="D2949" s="99">
        <v>58.53</v>
      </c>
    </row>
    <row r="2950" spans="1:4" ht="15" customHeight="1" x14ac:dyDescent="0.2">
      <c r="A2950" s="97" t="s">
        <v>23004</v>
      </c>
      <c r="B2950" s="98" t="s">
        <v>23005</v>
      </c>
      <c r="C2950" s="98" t="s">
        <v>2</v>
      </c>
      <c r="D2950" s="99">
        <v>69.5</v>
      </c>
    </row>
    <row r="2951" spans="1:4" ht="15" customHeight="1" x14ac:dyDescent="0.2">
      <c r="A2951" s="97" t="s">
        <v>23006</v>
      </c>
      <c r="B2951" s="98" t="s">
        <v>23007</v>
      </c>
      <c r="C2951" s="98" t="s">
        <v>3</v>
      </c>
      <c r="D2951" s="99">
        <v>175</v>
      </c>
    </row>
    <row r="2952" spans="1:4" ht="15" customHeight="1" x14ac:dyDescent="0.2">
      <c r="A2952" s="97" t="s">
        <v>23008</v>
      </c>
      <c r="B2952" s="98" t="s">
        <v>23009</v>
      </c>
      <c r="C2952" s="98" t="s">
        <v>3</v>
      </c>
      <c r="D2952" s="99">
        <v>141</v>
      </c>
    </row>
    <row r="2953" spans="1:4" ht="15" customHeight="1" x14ac:dyDescent="0.2">
      <c r="A2953" s="97" t="s">
        <v>23010</v>
      </c>
      <c r="B2953" s="98" t="s">
        <v>23011</v>
      </c>
      <c r="C2953" s="98" t="s">
        <v>3</v>
      </c>
      <c r="D2953" s="99">
        <v>105</v>
      </c>
    </row>
    <row r="2954" spans="1:4" ht="15" customHeight="1" x14ac:dyDescent="0.2">
      <c r="A2954" s="97" t="s">
        <v>23012</v>
      </c>
      <c r="B2954" s="98" t="s">
        <v>23013</v>
      </c>
      <c r="C2954" s="98" t="s">
        <v>4</v>
      </c>
      <c r="D2954" s="99">
        <v>80.97</v>
      </c>
    </row>
    <row r="2955" spans="1:4" ht="15" customHeight="1" x14ac:dyDescent="0.2">
      <c r="A2955" s="97" t="s">
        <v>23014</v>
      </c>
      <c r="B2955" s="98" t="s">
        <v>23015</v>
      </c>
      <c r="C2955" s="98" t="s">
        <v>4</v>
      </c>
      <c r="D2955" s="99">
        <v>124.99</v>
      </c>
    </row>
    <row r="2956" spans="1:4" ht="15" customHeight="1" x14ac:dyDescent="0.2">
      <c r="A2956" s="97" t="s">
        <v>29997</v>
      </c>
      <c r="B2956" s="98" t="s">
        <v>29998</v>
      </c>
      <c r="C2956" s="98" t="s">
        <v>4</v>
      </c>
      <c r="D2956" s="99">
        <v>7.62</v>
      </c>
    </row>
    <row r="2957" spans="1:4" ht="15" customHeight="1" x14ac:dyDescent="0.2">
      <c r="A2957" s="97" t="s">
        <v>22201</v>
      </c>
      <c r="B2957" s="98" t="s">
        <v>7899</v>
      </c>
      <c r="C2957" s="98" t="s">
        <v>53</v>
      </c>
      <c r="D2957" s="99">
        <v>3.2</v>
      </c>
    </row>
    <row r="2958" spans="1:4" ht="15" customHeight="1" x14ac:dyDescent="0.2">
      <c r="A2958" s="97" t="s">
        <v>23016</v>
      </c>
      <c r="B2958" s="98" t="s">
        <v>13799</v>
      </c>
      <c r="C2958" s="98" t="s">
        <v>53</v>
      </c>
      <c r="D2958" s="99">
        <v>5.18</v>
      </c>
    </row>
    <row r="2959" spans="1:4" ht="15" customHeight="1" x14ac:dyDescent="0.2">
      <c r="A2959" s="97" t="s">
        <v>23017</v>
      </c>
      <c r="B2959" s="98" t="s">
        <v>13821</v>
      </c>
      <c r="C2959" s="98" t="s">
        <v>53</v>
      </c>
      <c r="D2959" s="99">
        <v>5.69</v>
      </c>
    </row>
    <row r="2960" spans="1:4" ht="15" customHeight="1" x14ac:dyDescent="0.2">
      <c r="A2960" s="97" t="s">
        <v>23018</v>
      </c>
      <c r="B2960" s="98" t="s">
        <v>23019</v>
      </c>
      <c r="C2960" s="98" t="s">
        <v>62</v>
      </c>
      <c r="D2960" s="99">
        <v>4124.17</v>
      </c>
    </row>
    <row r="2961" spans="1:4" ht="15" customHeight="1" x14ac:dyDescent="0.2">
      <c r="A2961" s="97" t="s">
        <v>23020</v>
      </c>
      <c r="B2961" s="98" t="s">
        <v>23021</v>
      </c>
      <c r="C2961" s="98" t="s">
        <v>62</v>
      </c>
      <c r="D2961" s="99">
        <v>3242.29</v>
      </c>
    </row>
    <row r="2962" spans="1:4" ht="15" customHeight="1" x14ac:dyDescent="0.2">
      <c r="A2962" s="97" t="s">
        <v>23022</v>
      </c>
      <c r="B2962" s="98" t="s">
        <v>23023</v>
      </c>
      <c r="C2962" s="98" t="s">
        <v>62</v>
      </c>
      <c r="D2962" s="99">
        <v>2908.24</v>
      </c>
    </row>
    <row r="2963" spans="1:4" ht="15" customHeight="1" x14ac:dyDescent="0.2">
      <c r="A2963" s="97" t="s">
        <v>23024</v>
      </c>
      <c r="B2963" s="98" t="s">
        <v>23025</v>
      </c>
      <c r="C2963" s="98" t="s">
        <v>8223</v>
      </c>
      <c r="D2963" s="99">
        <v>950</v>
      </c>
    </row>
    <row r="2964" spans="1:4" ht="15" customHeight="1" x14ac:dyDescent="0.2">
      <c r="A2964" s="97" t="s">
        <v>23026</v>
      </c>
      <c r="B2964" s="98" t="s">
        <v>23027</v>
      </c>
      <c r="C2964" s="98" t="s">
        <v>8223</v>
      </c>
      <c r="D2964" s="99">
        <v>1700</v>
      </c>
    </row>
    <row r="2965" spans="1:4" ht="15" customHeight="1" x14ac:dyDescent="0.2">
      <c r="A2965" s="97" t="s">
        <v>23028</v>
      </c>
      <c r="B2965" s="98" t="s">
        <v>29999</v>
      </c>
      <c r="C2965" s="98" t="s">
        <v>2</v>
      </c>
      <c r="D2965" s="99">
        <v>78.53</v>
      </c>
    </row>
    <row r="2966" spans="1:4" ht="15" customHeight="1" x14ac:dyDescent="0.2">
      <c r="A2966" s="97" t="s">
        <v>23029</v>
      </c>
      <c r="B2966" s="98" t="s">
        <v>23030</v>
      </c>
      <c r="C2966" s="98" t="s">
        <v>2</v>
      </c>
      <c r="D2966" s="99">
        <v>34.53</v>
      </c>
    </row>
    <row r="2967" spans="1:4" ht="15" customHeight="1" x14ac:dyDescent="0.2">
      <c r="A2967" s="97" t="s">
        <v>23031</v>
      </c>
      <c r="B2967" s="98" t="s">
        <v>23032</v>
      </c>
      <c r="C2967" s="98" t="s">
        <v>3</v>
      </c>
      <c r="D2967" s="99">
        <v>2.67</v>
      </c>
    </row>
    <row r="2968" spans="1:4" ht="15" customHeight="1" x14ac:dyDescent="0.2">
      <c r="A2968" s="97" t="s">
        <v>23033</v>
      </c>
      <c r="B2968" s="98" t="s">
        <v>23034</v>
      </c>
      <c r="C2968" s="98" t="s">
        <v>3</v>
      </c>
      <c r="D2968" s="99">
        <v>6.87</v>
      </c>
    </row>
    <row r="2969" spans="1:4" ht="15" customHeight="1" x14ac:dyDescent="0.2">
      <c r="A2969" s="97" t="s">
        <v>23035</v>
      </c>
      <c r="B2969" s="98" t="s">
        <v>30000</v>
      </c>
      <c r="C2969" s="98" t="s">
        <v>2</v>
      </c>
      <c r="D2969" s="99">
        <v>34.53</v>
      </c>
    </row>
    <row r="2970" spans="1:4" ht="15" customHeight="1" x14ac:dyDescent="0.2">
      <c r="A2970" s="97" t="s">
        <v>23036</v>
      </c>
      <c r="B2970" s="98" t="s">
        <v>23037</v>
      </c>
      <c r="C2970" s="98" t="s">
        <v>2</v>
      </c>
      <c r="D2970" s="99">
        <v>29.15</v>
      </c>
    </row>
    <row r="2971" spans="1:4" ht="15" customHeight="1" x14ac:dyDescent="0.2">
      <c r="A2971" s="97" t="s">
        <v>23038</v>
      </c>
      <c r="B2971" s="98" t="s">
        <v>23039</v>
      </c>
      <c r="C2971" s="98" t="s">
        <v>38</v>
      </c>
      <c r="D2971" s="99">
        <v>6001.67</v>
      </c>
    </row>
    <row r="2972" spans="1:4" ht="15" customHeight="1" x14ac:dyDescent="0.2">
      <c r="A2972" s="97" t="s">
        <v>23040</v>
      </c>
      <c r="B2972" s="98" t="s">
        <v>23041</v>
      </c>
      <c r="C2972" s="98" t="s">
        <v>3</v>
      </c>
      <c r="D2972" s="99">
        <v>35.5</v>
      </c>
    </row>
    <row r="2973" spans="1:4" ht="15" customHeight="1" x14ac:dyDescent="0.2">
      <c r="A2973" s="97" t="s">
        <v>23042</v>
      </c>
      <c r="B2973" s="98" t="s">
        <v>23043</v>
      </c>
      <c r="C2973" s="98" t="s">
        <v>3</v>
      </c>
      <c r="D2973" s="99">
        <v>27</v>
      </c>
    </row>
    <row r="2974" spans="1:4" ht="15" customHeight="1" x14ac:dyDescent="0.2">
      <c r="A2974" s="97" t="s">
        <v>23044</v>
      </c>
      <c r="B2974" s="98" t="s">
        <v>23045</v>
      </c>
      <c r="C2974" s="98" t="s">
        <v>3</v>
      </c>
      <c r="D2974" s="99">
        <v>16</v>
      </c>
    </row>
    <row r="2975" spans="1:4" ht="15" customHeight="1" x14ac:dyDescent="0.2">
      <c r="A2975" s="97" t="s">
        <v>23046</v>
      </c>
      <c r="B2975" s="98" t="s">
        <v>23047</v>
      </c>
      <c r="C2975" s="98" t="s">
        <v>3</v>
      </c>
      <c r="D2975" s="99">
        <v>11.5</v>
      </c>
    </row>
    <row r="2976" spans="1:4" ht="15" customHeight="1" x14ac:dyDescent="0.2">
      <c r="A2976" s="97" t="s">
        <v>23048</v>
      </c>
      <c r="B2976" s="98" t="s">
        <v>30001</v>
      </c>
      <c r="C2976" s="98" t="s">
        <v>3</v>
      </c>
      <c r="D2976" s="99">
        <v>5</v>
      </c>
    </row>
    <row r="2977" spans="1:4" ht="15" customHeight="1" x14ac:dyDescent="0.2">
      <c r="A2977" s="97" t="s">
        <v>23049</v>
      </c>
      <c r="B2977" s="98" t="s">
        <v>30002</v>
      </c>
      <c r="C2977" s="98" t="s">
        <v>3</v>
      </c>
      <c r="D2977" s="99">
        <v>4</v>
      </c>
    </row>
    <row r="2978" spans="1:4" ht="15" customHeight="1" x14ac:dyDescent="0.2">
      <c r="A2978" s="97" t="s">
        <v>23050</v>
      </c>
      <c r="B2978" s="98" t="s">
        <v>23051</v>
      </c>
      <c r="C2978" s="98" t="s">
        <v>3</v>
      </c>
      <c r="D2978" s="99">
        <v>10.3</v>
      </c>
    </row>
    <row r="2979" spans="1:4" ht="15" customHeight="1" x14ac:dyDescent="0.2">
      <c r="A2979" s="97" t="s">
        <v>23052</v>
      </c>
      <c r="B2979" s="98" t="s">
        <v>23053</v>
      </c>
      <c r="C2979" s="98" t="s">
        <v>3</v>
      </c>
      <c r="D2979" s="99">
        <v>2.67</v>
      </c>
    </row>
    <row r="2980" spans="1:4" ht="15" customHeight="1" x14ac:dyDescent="0.2">
      <c r="A2980" s="97" t="s">
        <v>23054</v>
      </c>
      <c r="B2980" s="98" t="s">
        <v>30003</v>
      </c>
      <c r="C2980" s="98" t="s">
        <v>2</v>
      </c>
      <c r="D2980" s="99">
        <v>21.77</v>
      </c>
    </row>
    <row r="2981" spans="1:4" ht="15" customHeight="1" x14ac:dyDescent="0.2">
      <c r="A2981" s="97" t="s">
        <v>23055</v>
      </c>
      <c r="B2981" s="98" t="s">
        <v>30004</v>
      </c>
      <c r="C2981" s="98" t="s">
        <v>2</v>
      </c>
      <c r="D2981" s="99">
        <v>25.7</v>
      </c>
    </row>
    <row r="2982" spans="1:4" ht="15" customHeight="1" x14ac:dyDescent="0.2">
      <c r="A2982" s="97" t="s">
        <v>23056</v>
      </c>
      <c r="B2982" s="98" t="s">
        <v>30005</v>
      </c>
      <c r="C2982" s="98" t="s">
        <v>2</v>
      </c>
      <c r="D2982" s="99">
        <v>45.5</v>
      </c>
    </row>
    <row r="2983" spans="1:4" ht="15" customHeight="1" x14ac:dyDescent="0.2">
      <c r="A2983" s="97" t="s">
        <v>23057</v>
      </c>
      <c r="B2983" s="98" t="s">
        <v>23058</v>
      </c>
      <c r="C2983" s="98" t="s">
        <v>2</v>
      </c>
      <c r="D2983" s="99">
        <v>46</v>
      </c>
    </row>
    <row r="2984" spans="1:4" ht="15" customHeight="1" x14ac:dyDescent="0.2">
      <c r="A2984" s="97" t="s">
        <v>23059</v>
      </c>
      <c r="B2984" s="98" t="s">
        <v>30006</v>
      </c>
      <c r="C2984" s="98" t="s">
        <v>2</v>
      </c>
      <c r="D2984" s="99">
        <v>28</v>
      </c>
    </row>
    <row r="2985" spans="1:4" ht="15" customHeight="1" x14ac:dyDescent="0.2">
      <c r="A2985" s="97" t="s">
        <v>23060</v>
      </c>
      <c r="B2985" s="98" t="s">
        <v>23061</v>
      </c>
      <c r="C2985" s="98" t="s">
        <v>2</v>
      </c>
      <c r="D2985" s="99">
        <v>55.81</v>
      </c>
    </row>
    <row r="2986" spans="1:4" ht="15" customHeight="1" x14ac:dyDescent="0.2">
      <c r="A2986" s="97" t="s">
        <v>23062</v>
      </c>
      <c r="B2986" s="98" t="s">
        <v>23063</v>
      </c>
      <c r="C2986" s="98" t="s">
        <v>3</v>
      </c>
      <c r="D2986" s="99">
        <v>11.33</v>
      </c>
    </row>
    <row r="2987" spans="1:4" ht="15" customHeight="1" x14ac:dyDescent="0.2">
      <c r="A2987" s="97" t="s">
        <v>23064</v>
      </c>
      <c r="B2987" s="98" t="s">
        <v>23065</v>
      </c>
      <c r="C2987" s="98" t="s">
        <v>3</v>
      </c>
      <c r="D2987" s="99">
        <v>21.76</v>
      </c>
    </row>
    <row r="2988" spans="1:4" ht="15" customHeight="1" x14ac:dyDescent="0.2">
      <c r="A2988" s="97" t="s">
        <v>23066</v>
      </c>
      <c r="B2988" s="98" t="s">
        <v>23067</v>
      </c>
      <c r="C2988" s="98" t="s">
        <v>2</v>
      </c>
      <c r="D2988" s="99">
        <v>119.9</v>
      </c>
    </row>
    <row r="2989" spans="1:4" ht="15" customHeight="1" x14ac:dyDescent="0.2">
      <c r="A2989" s="97" t="s">
        <v>23068</v>
      </c>
      <c r="B2989" s="98" t="s">
        <v>30007</v>
      </c>
      <c r="C2989" s="98" t="s">
        <v>2</v>
      </c>
      <c r="D2989" s="99">
        <v>31.51</v>
      </c>
    </row>
    <row r="2990" spans="1:4" ht="15" customHeight="1" x14ac:dyDescent="0.2">
      <c r="A2990" s="97" t="s">
        <v>23069</v>
      </c>
      <c r="B2990" s="98" t="s">
        <v>23070</v>
      </c>
      <c r="C2990" s="98" t="s">
        <v>12798</v>
      </c>
      <c r="D2990" s="99">
        <v>208.21</v>
      </c>
    </row>
    <row r="2991" spans="1:4" ht="15" customHeight="1" x14ac:dyDescent="0.2">
      <c r="A2991" s="97" t="s">
        <v>23071</v>
      </c>
      <c r="B2991" s="98" t="s">
        <v>30008</v>
      </c>
      <c r="C2991" s="98" t="s">
        <v>3</v>
      </c>
      <c r="D2991" s="99">
        <v>2.2799999999999998</v>
      </c>
    </row>
    <row r="2992" spans="1:4" ht="15" customHeight="1" x14ac:dyDescent="0.2">
      <c r="A2992" s="97" t="s">
        <v>23072</v>
      </c>
      <c r="B2992" s="98" t="s">
        <v>30009</v>
      </c>
      <c r="C2992" s="98" t="s">
        <v>3</v>
      </c>
      <c r="D2992" s="99">
        <v>2.91</v>
      </c>
    </row>
    <row r="2993" spans="1:4" ht="15" customHeight="1" x14ac:dyDescent="0.2">
      <c r="A2993" s="97" t="s">
        <v>23073</v>
      </c>
      <c r="B2993" s="98" t="s">
        <v>30010</v>
      </c>
      <c r="C2993" s="98" t="s">
        <v>3</v>
      </c>
      <c r="D2993" s="99">
        <v>6.02</v>
      </c>
    </row>
    <row r="2994" spans="1:4" ht="15" customHeight="1" x14ac:dyDescent="0.2">
      <c r="A2994" s="97" t="s">
        <v>23074</v>
      </c>
      <c r="B2994" s="98" t="s">
        <v>30011</v>
      </c>
      <c r="C2994" s="98" t="s">
        <v>3</v>
      </c>
      <c r="D2994" s="99">
        <v>8.7799999999999994</v>
      </c>
    </row>
    <row r="2995" spans="1:4" ht="15" customHeight="1" x14ac:dyDescent="0.2">
      <c r="A2995" s="97" t="s">
        <v>23075</v>
      </c>
      <c r="B2995" s="98" t="s">
        <v>30012</v>
      </c>
      <c r="C2995" s="98" t="s">
        <v>3</v>
      </c>
      <c r="D2995" s="99">
        <v>10.47</v>
      </c>
    </row>
    <row r="2996" spans="1:4" ht="15" customHeight="1" x14ac:dyDescent="0.2">
      <c r="A2996" s="97" t="s">
        <v>23076</v>
      </c>
      <c r="B2996" s="98" t="s">
        <v>30013</v>
      </c>
      <c r="C2996" s="98" t="s">
        <v>3</v>
      </c>
      <c r="D2996" s="99">
        <v>18.61</v>
      </c>
    </row>
    <row r="2997" spans="1:4" ht="15" customHeight="1" x14ac:dyDescent="0.2">
      <c r="A2997" s="97" t="s">
        <v>23077</v>
      </c>
      <c r="B2997" s="98" t="s">
        <v>30014</v>
      </c>
      <c r="C2997" s="98" t="s">
        <v>3</v>
      </c>
      <c r="D2997" s="99">
        <v>31.91</v>
      </c>
    </row>
    <row r="2998" spans="1:4" ht="15" customHeight="1" x14ac:dyDescent="0.2">
      <c r="A2998" s="97" t="s">
        <v>23078</v>
      </c>
      <c r="B2998" s="98" t="s">
        <v>30015</v>
      </c>
      <c r="C2998" s="98" t="s">
        <v>3</v>
      </c>
      <c r="D2998" s="99">
        <v>38.86</v>
      </c>
    </row>
    <row r="2999" spans="1:4" ht="15" customHeight="1" x14ac:dyDescent="0.2">
      <c r="A2999" s="97" t="s">
        <v>23079</v>
      </c>
      <c r="B2999" s="98" t="s">
        <v>30016</v>
      </c>
      <c r="C2999" s="98" t="s">
        <v>3</v>
      </c>
      <c r="D2999" s="99">
        <v>64.31</v>
      </c>
    </row>
    <row r="3000" spans="1:4" ht="15" customHeight="1" x14ac:dyDescent="0.2">
      <c r="A3000" s="97" t="s">
        <v>23080</v>
      </c>
      <c r="B3000" s="98" t="s">
        <v>30017</v>
      </c>
      <c r="C3000" s="98" t="s">
        <v>3</v>
      </c>
      <c r="D3000" s="99">
        <v>23.66</v>
      </c>
    </row>
    <row r="3001" spans="1:4" ht="15" customHeight="1" x14ac:dyDescent="0.2">
      <c r="A3001" s="97" t="s">
        <v>23081</v>
      </c>
      <c r="B3001" s="98" t="s">
        <v>30018</v>
      </c>
      <c r="C3001" s="98" t="s">
        <v>3</v>
      </c>
      <c r="D3001" s="99">
        <v>23.83</v>
      </c>
    </row>
    <row r="3002" spans="1:4" ht="15" customHeight="1" x14ac:dyDescent="0.2">
      <c r="A3002" s="97" t="s">
        <v>23082</v>
      </c>
      <c r="B3002" s="98" t="s">
        <v>30019</v>
      </c>
      <c r="C3002" s="98" t="s">
        <v>3</v>
      </c>
      <c r="D3002" s="99">
        <v>32.33</v>
      </c>
    </row>
    <row r="3003" spans="1:4" ht="15" customHeight="1" x14ac:dyDescent="0.2">
      <c r="A3003" s="97" t="s">
        <v>23083</v>
      </c>
      <c r="B3003" s="98" t="s">
        <v>30020</v>
      </c>
      <c r="C3003" s="98" t="s">
        <v>3</v>
      </c>
      <c r="D3003" s="99">
        <v>30.89</v>
      </c>
    </row>
    <row r="3004" spans="1:4" ht="15" customHeight="1" x14ac:dyDescent="0.2">
      <c r="A3004" s="97" t="s">
        <v>23084</v>
      </c>
      <c r="B3004" s="98" t="s">
        <v>30021</v>
      </c>
      <c r="C3004" s="98" t="s">
        <v>3</v>
      </c>
      <c r="D3004" s="99">
        <v>35.020000000000003</v>
      </c>
    </row>
    <row r="3005" spans="1:4" ht="15" customHeight="1" x14ac:dyDescent="0.2">
      <c r="A3005" s="97" t="s">
        <v>23085</v>
      </c>
      <c r="B3005" s="98" t="s">
        <v>30022</v>
      </c>
      <c r="C3005" s="98" t="s">
        <v>3</v>
      </c>
      <c r="D3005" s="99">
        <v>59.75</v>
      </c>
    </row>
    <row r="3006" spans="1:4" ht="15" customHeight="1" x14ac:dyDescent="0.2">
      <c r="A3006" s="97" t="s">
        <v>23086</v>
      </c>
      <c r="B3006" s="98" t="s">
        <v>30023</v>
      </c>
      <c r="C3006" s="98" t="s">
        <v>3</v>
      </c>
      <c r="D3006" s="99">
        <v>86.31</v>
      </c>
    </row>
    <row r="3007" spans="1:4" ht="15" customHeight="1" x14ac:dyDescent="0.2">
      <c r="A3007" s="97" t="s">
        <v>23087</v>
      </c>
      <c r="B3007" s="98" t="s">
        <v>30024</v>
      </c>
      <c r="C3007" s="98" t="s">
        <v>3</v>
      </c>
      <c r="D3007" s="99">
        <v>101.92</v>
      </c>
    </row>
    <row r="3008" spans="1:4" ht="15" customHeight="1" x14ac:dyDescent="0.2">
      <c r="A3008" s="97" t="s">
        <v>23088</v>
      </c>
      <c r="B3008" s="98" t="s">
        <v>30025</v>
      </c>
      <c r="C3008" s="98" t="s">
        <v>3</v>
      </c>
      <c r="D3008" s="99">
        <v>146.86000000000001</v>
      </c>
    </row>
    <row r="3009" spans="1:4" ht="15" customHeight="1" x14ac:dyDescent="0.2">
      <c r="A3009" s="97" t="s">
        <v>23089</v>
      </c>
      <c r="B3009" s="98" t="s">
        <v>30026</v>
      </c>
      <c r="C3009" s="98" t="s">
        <v>3</v>
      </c>
      <c r="D3009" s="99">
        <v>124.28</v>
      </c>
    </row>
    <row r="3010" spans="1:4" ht="15" customHeight="1" x14ac:dyDescent="0.2">
      <c r="A3010" s="97" t="s">
        <v>23090</v>
      </c>
      <c r="B3010" s="98" t="s">
        <v>30027</v>
      </c>
      <c r="C3010" s="98" t="s">
        <v>3</v>
      </c>
      <c r="D3010" s="99">
        <v>89.4</v>
      </c>
    </row>
    <row r="3011" spans="1:4" ht="15" customHeight="1" x14ac:dyDescent="0.2">
      <c r="A3011" s="97" t="s">
        <v>23091</v>
      </c>
      <c r="B3011" s="98" t="s">
        <v>30028</v>
      </c>
      <c r="C3011" s="98" t="s">
        <v>3</v>
      </c>
      <c r="D3011" s="99">
        <v>95</v>
      </c>
    </row>
    <row r="3012" spans="1:4" ht="15" customHeight="1" x14ac:dyDescent="0.2">
      <c r="A3012" s="97" t="s">
        <v>23092</v>
      </c>
      <c r="B3012" s="98" t="s">
        <v>30029</v>
      </c>
      <c r="C3012" s="98" t="s">
        <v>3</v>
      </c>
      <c r="D3012" s="99">
        <v>114</v>
      </c>
    </row>
    <row r="3013" spans="1:4" ht="15" customHeight="1" x14ac:dyDescent="0.2">
      <c r="A3013" s="97" t="s">
        <v>23093</v>
      </c>
      <c r="B3013" s="98" t="s">
        <v>30030</v>
      </c>
      <c r="C3013" s="98" t="s">
        <v>3</v>
      </c>
      <c r="D3013" s="99">
        <v>132</v>
      </c>
    </row>
    <row r="3014" spans="1:4" ht="15" customHeight="1" x14ac:dyDescent="0.2">
      <c r="A3014" s="97" t="s">
        <v>23094</v>
      </c>
      <c r="B3014" s="98" t="s">
        <v>23095</v>
      </c>
      <c r="C3014" s="98" t="s">
        <v>12798</v>
      </c>
      <c r="D3014" s="99">
        <v>206.94</v>
      </c>
    </row>
    <row r="3015" spans="1:4" ht="15" customHeight="1" x14ac:dyDescent="0.2">
      <c r="A3015" s="97" t="s">
        <v>23096</v>
      </c>
      <c r="B3015" s="98" t="s">
        <v>23097</v>
      </c>
      <c r="C3015" s="98" t="s">
        <v>12798</v>
      </c>
      <c r="D3015" s="99">
        <v>12.7</v>
      </c>
    </row>
    <row r="3016" spans="1:4" ht="15" customHeight="1" x14ac:dyDescent="0.2">
      <c r="A3016" s="97" t="s">
        <v>23098</v>
      </c>
      <c r="B3016" s="98" t="s">
        <v>23099</v>
      </c>
      <c r="C3016" s="98" t="s">
        <v>12798</v>
      </c>
      <c r="D3016" s="99">
        <v>10.3</v>
      </c>
    </row>
    <row r="3017" spans="1:4" ht="15" customHeight="1" x14ac:dyDescent="0.2">
      <c r="A3017" s="97" t="s">
        <v>23100</v>
      </c>
      <c r="B3017" s="98" t="s">
        <v>23101</v>
      </c>
      <c r="C3017" s="98" t="s">
        <v>12798</v>
      </c>
      <c r="D3017" s="99">
        <v>13.13</v>
      </c>
    </row>
    <row r="3018" spans="1:4" ht="15" customHeight="1" x14ac:dyDescent="0.2">
      <c r="A3018" s="97" t="s">
        <v>23102</v>
      </c>
      <c r="B3018" s="98" t="s">
        <v>23103</v>
      </c>
      <c r="C3018" s="98" t="s">
        <v>12798</v>
      </c>
      <c r="D3018" s="99">
        <v>25</v>
      </c>
    </row>
    <row r="3019" spans="1:4" ht="15" customHeight="1" x14ac:dyDescent="0.2">
      <c r="A3019" s="97" t="s">
        <v>23104</v>
      </c>
      <c r="B3019" s="98" t="s">
        <v>23105</v>
      </c>
      <c r="C3019" s="98" t="s">
        <v>12798</v>
      </c>
      <c r="D3019" s="99">
        <v>17.63</v>
      </c>
    </row>
    <row r="3020" spans="1:4" ht="15" customHeight="1" x14ac:dyDescent="0.2">
      <c r="A3020" s="97" t="s">
        <v>23106</v>
      </c>
      <c r="B3020" s="98" t="s">
        <v>23107</v>
      </c>
      <c r="C3020" s="98" t="s">
        <v>12798</v>
      </c>
      <c r="D3020" s="99">
        <v>43.06</v>
      </c>
    </row>
    <row r="3021" spans="1:4" ht="15" customHeight="1" x14ac:dyDescent="0.2">
      <c r="A3021" s="97" t="s">
        <v>23108</v>
      </c>
      <c r="B3021" s="98" t="s">
        <v>23109</v>
      </c>
      <c r="C3021" s="98" t="s">
        <v>12798</v>
      </c>
      <c r="D3021" s="99">
        <v>84.98</v>
      </c>
    </row>
    <row r="3022" spans="1:4" ht="15" customHeight="1" x14ac:dyDescent="0.2">
      <c r="A3022" s="97" t="s">
        <v>23110</v>
      </c>
      <c r="B3022" s="98" t="s">
        <v>23111</v>
      </c>
      <c r="C3022" s="98" t="s">
        <v>3</v>
      </c>
      <c r="D3022" s="99">
        <v>28.8</v>
      </c>
    </row>
    <row r="3023" spans="1:4" ht="15" customHeight="1" x14ac:dyDescent="0.2">
      <c r="A3023" s="97" t="s">
        <v>23112</v>
      </c>
      <c r="B3023" s="98" t="s">
        <v>23113</v>
      </c>
      <c r="C3023" s="98" t="s">
        <v>3</v>
      </c>
      <c r="D3023" s="99">
        <v>31.6</v>
      </c>
    </row>
    <row r="3024" spans="1:4" ht="15" customHeight="1" x14ac:dyDescent="0.2">
      <c r="A3024" s="97" t="s">
        <v>23114</v>
      </c>
      <c r="B3024" s="98" t="s">
        <v>23115</v>
      </c>
      <c r="C3024" s="98" t="s">
        <v>3</v>
      </c>
      <c r="D3024" s="99">
        <v>48.8</v>
      </c>
    </row>
    <row r="3025" spans="1:4" ht="15" customHeight="1" x14ac:dyDescent="0.2">
      <c r="A3025" s="97" t="s">
        <v>23116</v>
      </c>
      <c r="B3025" s="98" t="s">
        <v>23117</v>
      </c>
      <c r="C3025" s="98" t="s">
        <v>3</v>
      </c>
      <c r="D3025" s="99">
        <v>78.3</v>
      </c>
    </row>
    <row r="3026" spans="1:4" ht="15" customHeight="1" x14ac:dyDescent="0.2">
      <c r="A3026" s="97" t="s">
        <v>23118</v>
      </c>
      <c r="B3026" s="98" t="s">
        <v>23119</v>
      </c>
      <c r="C3026" s="98" t="s">
        <v>3</v>
      </c>
      <c r="D3026" s="99">
        <v>96.49</v>
      </c>
    </row>
    <row r="3027" spans="1:4" ht="15" customHeight="1" x14ac:dyDescent="0.2">
      <c r="A3027" s="97" t="s">
        <v>23120</v>
      </c>
      <c r="B3027" s="98" t="s">
        <v>23121</v>
      </c>
      <c r="C3027" s="98" t="s">
        <v>3</v>
      </c>
      <c r="D3027" s="99">
        <v>34.56</v>
      </c>
    </row>
    <row r="3028" spans="1:4" ht="15" customHeight="1" x14ac:dyDescent="0.2">
      <c r="A3028" s="97" t="s">
        <v>23122</v>
      </c>
      <c r="B3028" s="98" t="s">
        <v>23123</v>
      </c>
      <c r="C3028" s="98" t="s">
        <v>3</v>
      </c>
      <c r="D3028" s="99">
        <v>56.97</v>
      </c>
    </row>
    <row r="3029" spans="1:4" ht="15" customHeight="1" x14ac:dyDescent="0.2">
      <c r="A3029" s="97" t="s">
        <v>23124</v>
      </c>
      <c r="B3029" s="98" t="s">
        <v>23125</v>
      </c>
      <c r="C3029" s="98" t="s">
        <v>3</v>
      </c>
      <c r="D3029" s="99">
        <v>70.849999999999994</v>
      </c>
    </row>
    <row r="3030" spans="1:4" ht="15" customHeight="1" x14ac:dyDescent="0.2">
      <c r="A3030" s="97" t="s">
        <v>23126</v>
      </c>
      <c r="B3030" s="98" t="s">
        <v>23127</v>
      </c>
      <c r="C3030" s="98" t="s">
        <v>3</v>
      </c>
      <c r="D3030" s="99">
        <v>29.93</v>
      </c>
    </row>
    <row r="3031" spans="1:4" ht="15" customHeight="1" x14ac:dyDescent="0.2">
      <c r="A3031" s="97" t="s">
        <v>23128</v>
      </c>
      <c r="B3031" s="98" t="s">
        <v>23129</v>
      </c>
      <c r="C3031" s="98" t="s">
        <v>3</v>
      </c>
      <c r="D3031" s="99">
        <v>49.07</v>
      </c>
    </row>
    <row r="3032" spans="1:4" ht="15" customHeight="1" x14ac:dyDescent="0.2">
      <c r="A3032" s="97" t="s">
        <v>23130</v>
      </c>
      <c r="B3032" s="98" t="s">
        <v>23131</v>
      </c>
      <c r="C3032" s="98" t="s">
        <v>3</v>
      </c>
      <c r="D3032" s="99">
        <v>163.81</v>
      </c>
    </row>
    <row r="3033" spans="1:4" ht="15" customHeight="1" x14ac:dyDescent="0.2">
      <c r="A3033" s="97" t="s">
        <v>23132</v>
      </c>
      <c r="B3033" s="98" t="s">
        <v>23133</v>
      </c>
      <c r="C3033" s="98" t="s">
        <v>3</v>
      </c>
      <c r="D3033" s="99">
        <v>696.08</v>
      </c>
    </row>
    <row r="3034" spans="1:4" ht="15" customHeight="1" x14ac:dyDescent="0.2">
      <c r="A3034" s="97" t="s">
        <v>23134</v>
      </c>
      <c r="B3034" s="98" t="s">
        <v>23135</v>
      </c>
      <c r="C3034" s="98" t="s">
        <v>3</v>
      </c>
      <c r="D3034" s="99">
        <v>1842.95</v>
      </c>
    </row>
    <row r="3035" spans="1:4" ht="15" customHeight="1" x14ac:dyDescent="0.2">
      <c r="A3035" s="97" t="s">
        <v>23136</v>
      </c>
      <c r="B3035" s="98" t="s">
        <v>23137</v>
      </c>
      <c r="C3035" s="98" t="s">
        <v>3</v>
      </c>
      <c r="D3035" s="99">
        <v>281.56</v>
      </c>
    </row>
    <row r="3036" spans="1:4" ht="15" customHeight="1" x14ac:dyDescent="0.2">
      <c r="A3036" s="97" t="s">
        <v>23138</v>
      </c>
      <c r="B3036" s="98" t="s">
        <v>23139</v>
      </c>
      <c r="C3036" s="98" t="s">
        <v>3</v>
      </c>
      <c r="D3036" s="99">
        <v>998.26</v>
      </c>
    </row>
    <row r="3037" spans="1:4" ht="15" customHeight="1" x14ac:dyDescent="0.2">
      <c r="A3037" s="97" t="s">
        <v>23140</v>
      </c>
      <c r="B3037" s="98" t="s">
        <v>23141</v>
      </c>
      <c r="C3037" s="98" t="s">
        <v>12798</v>
      </c>
      <c r="D3037" s="99">
        <v>60.4</v>
      </c>
    </row>
    <row r="3038" spans="1:4" ht="15" customHeight="1" x14ac:dyDescent="0.2">
      <c r="A3038" s="97" t="s">
        <v>23142</v>
      </c>
      <c r="B3038" s="98" t="s">
        <v>23143</v>
      </c>
      <c r="C3038" s="98" t="s">
        <v>12798</v>
      </c>
      <c r="D3038" s="99">
        <v>92.4</v>
      </c>
    </row>
    <row r="3039" spans="1:4" ht="15" customHeight="1" x14ac:dyDescent="0.2">
      <c r="A3039" s="97" t="s">
        <v>23144</v>
      </c>
      <c r="B3039" s="98" t="s">
        <v>23145</v>
      </c>
      <c r="C3039" s="98" t="s">
        <v>12798</v>
      </c>
      <c r="D3039" s="99">
        <v>92</v>
      </c>
    </row>
    <row r="3040" spans="1:4" ht="15" customHeight="1" x14ac:dyDescent="0.2">
      <c r="A3040" s="97" t="s">
        <v>23146</v>
      </c>
      <c r="B3040" s="98" t="s">
        <v>23147</v>
      </c>
      <c r="C3040" s="98" t="s">
        <v>12798</v>
      </c>
      <c r="D3040" s="99">
        <v>222</v>
      </c>
    </row>
    <row r="3041" spans="1:4" ht="15" customHeight="1" x14ac:dyDescent="0.2">
      <c r="A3041" s="97" t="s">
        <v>23148</v>
      </c>
      <c r="B3041" s="98" t="s">
        <v>23149</v>
      </c>
      <c r="C3041" s="98" t="s">
        <v>12798</v>
      </c>
      <c r="D3041" s="99">
        <v>506.8</v>
      </c>
    </row>
    <row r="3042" spans="1:4" ht="15" customHeight="1" x14ac:dyDescent="0.2">
      <c r="A3042" s="97" t="s">
        <v>23150</v>
      </c>
      <c r="B3042" s="98" t="s">
        <v>23151</v>
      </c>
      <c r="C3042" s="98" t="s">
        <v>12798</v>
      </c>
      <c r="D3042" s="99">
        <v>501.2</v>
      </c>
    </row>
    <row r="3043" spans="1:4" ht="15" customHeight="1" x14ac:dyDescent="0.2">
      <c r="A3043" s="97" t="s">
        <v>23152</v>
      </c>
      <c r="B3043" s="98" t="s">
        <v>23153</v>
      </c>
      <c r="C3043" s="98" t="s">
        <v>12798</v>
      </c>
      <c r="D3043" s="99">
        <v>26.8</v>
      </c>
    </row>
    <row r="3044" spans="1:4" ht="15" customHeight="1" x14ac:dyDescent="0.2">
      <c r="A3044" s="97" t="s">
        <v>23154</v>
      </c>
      <c r="B3044" s="98" t="s">
        <v>23155</v>
      </c>
      <c r="C3044" s="98" t="s">
        <v>12798</v>
      </c>
      <c r="D3044" s="99">
        <v>108.9</v>
      </c>
    </row>
    <row r="3045" spans="1:4" ht="15" customHeight="1" x14ac:dyDescent="0.2">
      <c r="A3045" s="97" t="s">
        <v>23156</v>
      </c>
      <c r="B3045" s="98" t="s">
        <v>23157</v>
      </c>
      <c r="C3045" s="98" t="s">
        <v>12798</v>
      </c>
      <c r="D3045" s="99">
        <v>78</v>
      </c>
    </row>
    <row r="3046" spans="1:4" ht="15" customHeight="1" x14ac:dyDescent="0.2">
      <c r="A3046" s="97" t="s">
        <v>23158</v>
      </c>
      <c r="B3046" s="98" t="s">
        <v>23159</v>
      </c>
      <c r="C3046" s="98" t="s">
        <v>12798</v>
      </c>
      <c r="D3046" s="99">
        <v>201.49</v>
      </c>
    </row>
    <row r="3047" spans="1:4" ht="15" customHeight="1" x14ac:dyDescent="0.2">
      <c r="A3047" s="97" t="s">
        <v>23160</v>
      </c>
      <c r="B3047" s="98" t="s">
        <v>23161</v>
      </c>
      <c r="C3047" s="98" t="s">
        <v>12798</v>
      </c>
      <c r="D3047" s="99">
        <v>24.6</v>
      </c>
    </row>
    <row r="3048" spans="1:4" ht="15" customHeight="1" x14ac:dyDescent="0.2">
      <c r="A3048" s="97" t="s">
        <v>23162</v>
      </c>
      <c r="B3048" s="98" t="s">
        <v>23163</v>
      </c>
      <c r="C3048" s="98" t="s">
        <v>12798</v>
      </c>
      <c r="D3048" s="99">
        <v>38</v>
      </c>
    </row>
    <row r="3049" spans="1:4" ht="15" customHeight="1" x14ac:dyDescent="0.2">
      <c r="A3049" s="97" t="s">
        <v>23164</v>
      </c>
      <c r="B3049" s="98" t="s">
        <v>23165</v>
      </c>
      <c r="C3049" s="98" t="s">
        <v>12798</v>
      </c>
      <c r="D3049" s="99">
        <v>54</v>
      </c>
    </row>
    <row r="3050" spans="1:4" ht="15" customHeight="1" x14ac:dyDescent="0.2">
      <c r="A3050" s="97" t="s">
        <v>23166</v>
      </c>
      <c r="B3050" s="98" t="s">
        <v>23167</v>
      </c>
      <c r="C3050" s="98" t="s">
        <v>12798</v>
      </c>
      <c r="D3050" s="99">
        <v>80</v>
      </c>
    </row>
    <row r="3051" spans="1:4" ht="15" customHeight="1" x14ac:dyDescent="0.2">
      <c r="A3051" s="97" t="s">
        <v>23168</v>
      </c>
      <c r="B3051" s="98" t="s">
        <v>23169</v>
      </c>
      <c r="C3051" s="98" t="s">
        <v>12798</v>
      </c>
      <c r="D3051" s="99">
        <v>168</v>
      </c>
    </row>
    <row r="3052" spans="1:4" ht="15" customHeight="1" x14ac:dyDescent="0.2">
      <c r="A3052" s="97" t="s">
        <v>23170</v>
      </c>
      <c r="B3052" s="98" t="s">
        <v>23171</v>
      </c>
      <c r="C3052" s="98" t="s">
        <v>12798</v>
      </c>
      <c r="D3052" s="99">
        <v>412.5</v>
      </c>
    </row>
    <row r="3053" spans="1:4" ht="15" customHeight="1" x14ac:dyDescent="0.2">
      <c r="A3053" s="97" t="s">
        <v>23172</v>
      </c>
      <c r="B3053" s="98" t="s">
        <v>23173</v>
      </c>
      <c r="C3053" s="98" t="s">
        <v>12798</v>
      </c>
      <c r="D3053" s="99">
        <v>690.6</v>
      </c>
    </row>
    <row r="3054" spans="1:4" ht="15" customHeight="1" x14ac:dyDescent="0.2">
      <c r="A3054" s="97" t="s">
        <v>23174</v>
      </c>
      <c r="B3054" s="98" t="s">
        <v>23175</v>
      </c>
      <c r="C3054" s="98" t="s">
        <v>12798</v>
      </c>
      <c r="D3054" s="99">
        <v>1122.9000000000001</v>
      </c>
    </row>
    <row r="3055" spans="1:4" ht="15" customHeight="1" x14ac:dyDescent="0.2">
      <c r="A3055" s="97" t="s">
        <v>23176</v>
      </c>
      <c r="B3055" s="98" t="s">
        <v>23177</v>
      </c>
      <c r="C3055" s="98" t="s">
        <v>12798</v>
      </c>
      <c r="D3055" s="99">
        <v>1249.5999999999999</v>
      </c>
    </row>
    <row r="3056" spans="1:4" ht="15" customHeight="1" x14ac:dyDescent="0.2">
      <c r="A3056" s="97" t="s">
        <v>23178</v>
      </c>
      <c r="B3056" s="98" t="s">
        <v>23179</v>
      </c>
      <c r="C3056" s="98" t="s">
        <v>12798</v>
      </c>
      <c r="D3056" s="99">
        <v>0.55000000000000004</v>
      </c>
    </row>
    <row r="3057" spans="1:4" ht="15" customHeight="1" x14ac:dyDescent="0.2">
      <c r="A3057" s="97" t="s">
        <v>23180</v>
      </c>
      <c r="B3057" s="98" t="s">
        <v>23181</v>
      </c>
      <c r="C3057" s="98" t="s">
        <v>12798</v>
      </c>
      <c r="D3057" s="99">
        <v>0.62</v>
      </c>
    </row>
    <row r="3058" spans="1:4" ht="15" customHeight="1" x14ac:dyDescent="0.2">
      <c r="A3058" s="97" t="s">
        <v>23182</v>
      </c>
      <c r="B3058" s="98" t="s">
        <v>23183</v>
      </c>
      <c r="C3058" s="98" t="s">
        <v>12798</v>
      </c>
      <c r="D3058" s="99">
        <v>0.86</v>
      </c>
    </row>
    <row r="3059" spans="1:4" ht="15" customHeight="1" x14ac:dyDescent="0.2">
      <c r="A3059" s="97" t="s">
        <v>23184</v>
      </c>
      <c r="B3059" s="98" t="s">
        <v>23185</v>
      </c>
      <c r="C3059" s="98" t="s">
        <v>12798</v>
      </c>
      <c r="D3059" s="99">
        <v>3.76</v>
      </c>
    </row>
    <row r="3060" spans="1:4" ht="15" customHeight="1" x14ac:dyDescent="0.2">
      <c r="A3060" s="97" t="s">
        <v>23186</v>
      </c>
      <c r="B3060" s="98" t="s">
        <v>23187</v>
      </c>
      <c r="C3060" s="98" t="s">
        <v>12798</v>
      </c>
      <c r="D3060" s="99">
        <v>5.0199999999999996</v>
      </c>
    </row>
    <row r="3061" spans="1:4" ht="15" customHeight="1" x14ac:dyDescent="0.2">
      <c r="A3061" s="97" t="s">
        <v>23188</v>
      </c>
      <c r="B3061" s="98" t="s">
        <v>23189</v>
      </c>
      <c r="C3061" s="98" t="s">
        <v>12798</v>
      </c>
      <c r="D3061" s="99">
        <v>199.9</v>
      </c>
    </row>
    <row r="3062" spans="1:4" ht="15" customHeight="1" x14ac:dyDescent="0.2">
      <c r="A3062" s="97" t="s">
        <v>23190</v>
      </c>
      <c r="B3062" s="98" t="s">
        <v>23191</v>
      </c>
      <c r="C3062" s="98" t="s">
        <v>12798</v>
      </c>
      <c r="D3062" s="99">
        <v>254.9</v>
      </c>
    </row>
    <row r="3063" spans="1:4" ht="15" customHeight="1" x14ac:dyDescent="0.2">
      <c r="A3063" s="97" t="s">
        <v>23192</v>
      </c>
      <c r="B3063" s="98" t="s">
        <v>23193</v>
      </c>
      <c r="C3063" s="98" t="s">
        <v>12798</v>
      </c>
      <c r="D3063" s="99">
        <v>389.9</v>
      </c>
    </row>
    <row r="3064" spans="1:4" ht="15" customHeight="1" x14ac:dyDescent="0.2">
      <c r="A3064" s="97" t="s">
        <v>23194</v>
      </c>
      <c r="B3064" s="98" t="s">
        <v>23195</v>
      </c>
      <c r="C3064" s="98" t="s">
        <v>12798</v>
      </c>
      <c r="D3064" s="99">
        <v>4775.91</v>
      </c>
    </row>
    <row r="3065" spans="1:4" ht="15" customHeight="1" x14ac:dyDescent="0.2">
      <c r="A3065" s="97" t="s">
        <v>23196</v>
      </c>
      <c r="B3065" s="98" t="s">
        <v>23197</v>
      </c>
      <c r="C3065" s="98" t="s">
        <v>12798</v>
      </c>
      <c r="D3065" s="99">
        <v>10.85</v>
      </c>
    </row>
    <row r="3066" spans="1:4" ht="15" customHeight="1" x14ac:dyDescent="0.2">
      <c r="A3066" s="97" t="s">
        <v>23198</v>
      </c>
      <c r="B3066" s="98" t="s">
        <v>23199</v>
      </c>
      <c r="C3066" s="98" t="s">
        <v>12798</v>
      </c>
      <c r="D3066" s="99">
        <v>14.9</v>
      </c>
    </row>
    <row r="3067" spans="1:4" ht="15" customHeight="1" x14ac:dyDescent="0.2">
      <c r="A3067" s="97" t="s">
        <v>23200</v>
      </c>
      <c r="B3067" s="98" t="s">
        <v>23201</v>
      </c>
      <c r="C3067" s="98" t="s">
        <v>12798</v>
      </c>
      <c r="D3067" s="99">
        <v>83.8</v>
      </c>
    </row>
    <row r="3068" spans="1:4" ht="15" customHeight="1" x14ac:dyDescent="0.2">
      <c r="A3068" s="97" t="s">
        <v>23202</v>
      </c>
      <c r="B3068" s="98" t="s">
        <v>23203</v>
      </c>
      <c r="C3068" s="98" t="s">
        <v>12798</v>
      </c>
      <c r="D3068" s="99">
        <v>59.9</v>
      </c>
    </row>
    <row r="3069" spans="1:4" ht="15" customHeight="1" x14ac:dyDescent="0.2">
      <c r="A3069" s="97" t="s">
        <v>23204</v>
      </c>
      <c r="B3069" s="98" t="s">
        <v>23205</v>
      </c>
      <c r="C3069" s="98" t="s">
        <v>12798</v>
      </c>
      <c r="D3069" s="99">
        <v>204.76</v>
      </c>
    </row>
    <row r="3070" spans="1:4" ht="15" customHeight="1" x14ac:dyDescent="0.2">
      <c r="A3070" s="97" t="s">
        <v>23206</v>
      </c>
      <c r="B3070" s="98" t="s">
        <v>23207</v>
      </c>
      <c r="C3070" s="98" t="s">
        <v>12798</v>
      </c>
      <c r="D3070" s="99">
        <v>206.9</v>
      </c>
    </row>
    <row r="3071" spans="1:4" ht="15" customHeight="1" x14ac:dyDescent="0.2">
      <c r="A3071" s="97" t="s">
        <v>23208</v>
      </c>
      <c r="B3071" s="98" t="s">
        <v>23209</v>
      </c>
      <c r="C3071" s="98" t="s">
        <v>12798</v>
      </c>
      <c r="D3071" s="99">
        <v>28.9</v>
      </c>
    </row>
    <row r="3072" spans="1:4" ht="15" customHeight="1" x14ac:dyDescent="0.2">
      <c r="A3072" s="97" t="s">
        <v>23210</v>
      </c>
      <c r="B3072" s="98" t="s">
        <v>23211</v>
      </c>
      <c r="C3072" s="98" t="s">
        <v>12798</v>
      </c>
      <c r="D3072" s="99">
        <v>3.63</v>
      </c>
    </row>
    <row r="3073" spans="1:4" ht="15" customHeight="1" x14ac:dyDescent="0.2">
      <c r="A3073" s="97" t="s">
        <v>23212</v>
      </c>
      <c r="B3073" s="98" t="s">
        <v>23213</v>
      </c>
      <c r="C3073" s="98" t="s">
        <v>12798</v>
      </c>
      <c r="D3073" s="99">
        <v>94.9</v>
      </c>
    </row>
    <row r="3074" spans="1:4" ht="15" customHeight="1" x14ac:dyDescent="0.2">
      <c r="A3074" s="97" t="s">
        <v>23214</v>
      </c>
      <c r="B3074" s="98" t="s">
        <v>23215</v>
      </c>
      <c r="C3074" s="98" t="s">
        <v>12798</v>
      </c>
      <c r="D3074" s="99">
        <v>12.6</v>
      </c>
    </row>
    <row r="3075" spans="1:4" ht="15" customHeight="1" x14ac:dyDescent="0.2">
      <c r="A3075" s="97" t="s">
        <v>23216</v>
      </c>
      <c r="B3075" s="98" t="s">
        <v>9072</v>
      </c>
      <c r="C3075" s="98" t="s">
        <v>12798</v>
      </c>
      <c r="D3075" s="99">
        <v>16.8</v>
      </c>
    </row>
    <row r="3076" spans="1:4" ht="15" customHeight="1" x14ac:dyDescent="0.2">
      <c r="A3076" s="97" t="s">
        <v>23217</v>
      </c>
      <c r="B3076" s="98" t="s">
        <v>23218</v>
      </c>
      <c r="C3076" s="98" t="s">
        <v>12798</v>
      </c>
      <c r="D3076" s="99">
        <v>16.059999999999999</v>
      </c>
    </row>
    <row r="3077" spans="1:4" ht="15" customHeight="1" x14ac:dyDescent="0.2">
      <c r="A3077" s="97" t="s">
        <v>23219</v>
      </c>
      <c r="B3077" s="98" t="s">
        <v>9076</v>
      </c>
      <c r="C3077" s="98" t="s">
        <v>12798</v>
      </c>
      <c r="D3077" s="99">
        <v>17.309999999999999</v>
      </c>
    </row>
    <row r="3078" spans="1:4" ht="15" customHeight="1" x14ac:dyDescent="0.2">
      <c r="A3078" s="97" t="s">
        <v>23220</v>
      </c>
      <c r="B3078" s="98" t="s">
        <v>23221</v>
      </c>
      <c r="C3078" s="98" t="s">
        <v>12798</v>
      </c>
      <c r="D3078" s="99">
        <v>5.9</v>
      </c>
    </row>
    <row r="3079" spans="1:4" ht="15" customHeight="1" x14ac:dyDescent="0.2">
      <c r="A3079" s="97" t="s">
        <v>23222</v>
      </c>
      <c r="B3079" s="98" t="s">
        <v>23223</v>
      </c>
      <c r="C3079" s="98" t="s">
        <v>12798</v>
      </c>
      <c r="D3079" s="99">
        <v>24.9</v>
      </c>
    </row>
    <row r="3080" spans="1:4" ht="15" customHeight="1" x14ac:dyDescent="0.2">
      <c r="A3080" s="97" t="s">
        <v>23224</v>
      </c>
      <c r="B3080" s="98" t="s">
        <v>23225</v>
      </c>
      <c r="C3080" s="98" t="s">
        <v>12798</v>
      </c>
      <c r="D3080" s="99">
        <v>8.84</v>
      </c>
    </row>
    <row r="3081" spans="1:4" ht="15" customHeight="1" x14ac:dyDescent="0.2">
      <c r="A3081" s="97" t="s">
        <v>23226</v>
      </c>
      <c r="B3081" s="98" t="s">
        <v>23227</v>
      </c>
      <c r="C3081" s="98" t="s">
        <v>12798</v>
      </c>
      <c r="D3081" s="99">
        <v>12.61</v>
      </c>
    </row>
    <row r="3082" spans="1:4" ht="15" customHeight="1" x14ac:dyDescent="0.2">
      <c r="A3082" s="97" t="s">
        <v>23228</v>
      </c>
      <c r="B3082" s="98" t="s">
        <v>23229</v>
      </c>
      <c r="C3082" s="98" t="s">
        <v>12798</v>
      </c>
      <c r="D3082" s="99">
        <v>28.9</v>
      </c>
    </row>
    <row r="3083" spans="1:4" ht="15" customHeight="1" x14ac:dyDescent="0.2">
      <c r="A3083" s="97" t="s">
        <v>23230</v>
      </c>
      <c r="B3083" s="98" t="s">
        <v>23231</v>
      </c>
      <c r="C3083" s="98" t="s">
        <v>12798</v>
      </c>
      <c r="D3083" s="99">
        <v>28.82</v>
      </c>
    </row>
    <row r="3084" spans="1:4" ht="15" customHeight="1" x14ac:dyDescent="0.2">
      <c r="A3084" s="97" t="s">
        <v>23232</v>
      </c>
      <c r="B3084" s="98" t="s">
        <v>23233</v>
      </c>
      <c r="C3084" s="98" t="s">
        <v>12798</v>
      </c>
      <c r="D3084" s="99">
        <v>93.43</v>
      </c>
    </row>
    <row r="3085" spans="1:4" ht="15" customHeight="1" x14ac:dyDescent="0.2">
      <c r="A3085" s="97" t="s">
        <v>23234</v>
      </c>
      <c r="B3085" s="98" t="s">
        <v>23235</v>
      </c>
      <c r="C3085" s="98" t="s">
        <v>12798</v>
      </c>
      <c r="D3085" s="99">
        <v>88.33</v>
      </c>
    </row>
    <row r="3086" spans="1:4" ht="15" customHeight="1" x14ac:dyDescent="0.2">
      <c r="A3086" s="97" t="s">
        <v>23236</v>
      </c>
      <c r="B3086" s="98" t="s">
        <v>23237</v>
      </c>
      <c r="C3086" s="98" t="s">
        <v>12798</v>
      </c>
      <c r="D3086" s="99">
        <v>45.9</v>
      </c>
    </row>
    <row r="3087" spans="1:4" ht="15" customHeight="1" x14ac:dyDescent="0.2">
      <c r="A3087" s="97" t="s">
        <v>30031</v>
      </c>
      <c r="B3087" s="98" t="s">
        <v>30032</v>
      </c>
      <c r="C3087" s="98" t="s">
        <v>12798</v>
      </c>
      <c r="D3087" s="99">
        <v>18.79</v>
      </c>
    </row>
    <row r="3088" spans="1:4" ht="15" customHeight="1" x14ac:dyDescent="0.2">
      <c r="A3088" s="97" t="s">
        <v>23238</v>
      </c>
      <c r="B3088" s="98" t="s">
        <v>23239</v>
      </c>
      <c r="C3088" s="98" t="s">
        <v>12798</v>
      </c>
      <c r="D3088" s="99">
        <v>45.47</v>
      </c>
    </row>
    <row r="3089" spans="1:4" ht="15" customHeight="1" x14ac:dyDescent="0.2">
      <c r="A3089" s="97" t="s">
        <v>23240</v>
      </c>
      <c r="B3089" s="98" t="s">
        <v>23241</v>
      </c>
      <c r="C3089" s="98" t="s">
        <v>12798</v>
      </c>
      <c r="D3089" s="99">
        <v>39.39</v>
      </c>
    </row>
    <row r="3090" spans="1:4" ht="15" customHeight="1" x14ac:dyDescent="0.2">
      <c r="A3090" s="97" t="s">
        <v>23242</v>
      </c>
      <c r="B3090" s="98" t="s">
        <v>23243</v>
      </c>
      <c r="C3090" s="98" t="s">
        <v>12798</v>
      </c>
      <c r="D3090" s="99">
        <v>55.96</v>
      </c>
    </row>
    <row r="3091" spans="1:4" ht="15" customHeight="1" x14ac:dyDescent="0.2">
      <c r="A3091" s="97" t="s">
        <v>23244</v>
      </c>
      <c r="B3091" s="98" t="s">
        <v>23245</v>
      </c>
      <c r="C3091" s="98" t="s">
        <v>12798</v>
      </c>
      <c r="D3091" s="99">
        <v>84.9</v>
      </c>
    </row>
    <row r="3092" spans="1:4" ht="15" customHeight="1" x14ac:dyDescent="0.2">
      <c r="A3092" s="97" t="s">
        <v>23246</v>
      </c>
      <c r="B3092" s="98" t="s">
        <v>23247</v>
      </c>
      <c r="C3092" s="98" t="s">
        <v>12798</v>
      </c>
      <c r="D3092" s="99">
        <v>78</v>
      </c>
    </row>
    <row r="3093" spans="1:4" ht="15" customHeight="1" x14ac:dyDescent="0.2">
      <c r="A3093" s="97" t="s">
        <v>23248</v>
      </c>
      <c r="B3093" s="98" t="s">
        <v>23249</v>
      </c>
      <c r="C3093" s="98" t="s">
        <v>12798</v>
      </c>
      <c r="D3093" s="99">
        <v>181.42</v>
      </c>
    </row>
    <row r="3094" spans="1:4" ht="15" customHeight="1" x14ac:dyDescent="0.2">
      <c r="A3094" s="97" t="s">
        <v>23250</v>
      </c>
      <c r="B3094" s="98" t="s">
        <v>23251</v>
      </c>
      <c r="C3094" s="98" t="s">
        <v>12798</v>
      </c>
      <c r="D3094" s="99">
        <v>362.3</v>
      </c>
    </row>
    <row r="3095" spans="1:4" ht="15" customHeight="1" x14ac:dyDescent="0.2">
      <c r="A3095" s="97" t="s">
        <v>23252</v>
      </c>
      <c r="B3095" s="98" t="s">
        <v>23253</v>
      </c>
      <c r="C3095" s="98" t="s">
        <v>12798</v>
      </c>
      <c r="D3095" s="99">
        <v>396.38</v>
      </c>
    </row>
    <row r="3096" spans="1:4" ht="15" customHeight="1" x14ac:dyDescent="0.2">
      <c r="A3096" s="97" t="s">
        <v>23254</v>
      </c>
      <c r="B3096" s="98" t="s">
        <v>23255</v>
      </c>
      <c r="C3096" s="98" t="s">
        <v>12798</v>
      </c>
      <c r="D3096" s="99">
        <v>939.9</v>
      </c>
    </row>
    <row r="3097" spans="1:4" ht="15" customHeight="1" x14ac:dyDescent="0.2">
      <c r="A3097" s="97" t="s">
        <v>23256</v>
      </c>
      <c r="B3097" s="98" t="s">
        <v>23257</v>
      </c>
      <c r="C3097" s="98" t="s">
        <v>12798</v>
      </c>
      <c r="D3097" s="99">
        <v>86.93</v>
      </c>
    </row>
    <row r="3098" spans="1:4" ht="15" customHeight="1" x14ac:dyDescent="0.2">
      <c r="A3098" s="97" t="s">
        <v>23258</v>
      </c>
      <c r="B3098" s="98" t="s">
        <v>23259</v>
      </c>
      <c r="C3098" s="98" t="s">
        <v>12798</v>
      </c>
      <c r="D3098" s="99">
        <v>102.8</v>
      </c>
    </row>
    <row r="3099" spans="1:4" ht="15" customHeight="1" x14ac:dyDescent="0.2">
      <c r="A3099" s="97" t="s">
        <v>23260</v>
      </c>
      <c r="B3099" s="98" t="s">
        <v>23261</v>
      </c>
      <c r="C3099" s="98" t="s">
        <v>12798</v>
      </c>
      <c r="D3099" s="99">
        <v>109.8</v>
      </c>
    </row>
    <row r="3100" spans="1:4" ht="15" customHeight="1" x14ac:dyDescent="0.2">
      <c r="A3100" s="97" t="s">
        <v>23262</v>
      </c>
      <c r="B3100" s="98" t="s">
        <v>23263</v>
      </c>
      <c r="C3100" s="98" t="s">
        <v>12798</v>
      </c>
      <c r="D3100" s="99">
        <v>164.9</v>
      </c>
    </row>
    <row r="3101" spans="1:4" ht="15" customHeight="1" x14ac:dyDescent="0.2">
      <c r="A3101" s="97" t="s">
        <v>23264</v>
      </c>
      <c r="B3101" s="98" t="s">
        <v>23265</v>
      </c>
      <c r="C3101" s="98" t="s">
        <v>12798</v>
      </c>
      <c r="D3101" s="99">
        <v>47.9</v>
      </c>
    </row>
    <row r="3102" spans="1:4" ht="15" customHeight="1" x14ac:dyDescent="0.2">
      <c r="A3102" s="97" t="s">
        <v>23266</v>
      </c>
      <c r="B3102" s="98" t="s">
        <v>23267</v>
      </c>
      <c r="C3102" s="98" t="s">
        <v>12798</v>
      </c>
      <c r="D3102" s="99">
        <v>106.9</v>
      </c>
    </row>
    <row r="3103" spans="1:4" ht="15" customHeight="1" x14ac:dyDescent="0.2">
      <c r="A3103" s="97" t="s">
        <v>23268</v>
      </c>
      <c r="B3103" s="98" t="s">
        <v>23269</v>
      </c>
      <c r="C3103" s="98" t="s">
        <v>12798</v>
      </c>
      <c r="D3103" s="99">
        <v>172.9</v>
      </c>
    </row>
    <row r="3104" spans="1:4" ht="15" customHeight="1" x14ac:dyDescent="0.2">
      <c r="A3104" s="97" t="s">
        <v>23270</v>
      </c>
      <c r="B3104" s="98" t="s">
        <v>23271</v>
      </c>
      <c r="C3104" s="98" t="s">
        <v>12798</v>
      </c>
      <c r="D3104" s="99">
        <v>149.99</v>
      </c>
    </row>
    <row r="3105" spans="1:4" ht="15" customHeight="1" x14ac:dyDescent="0.2">
      <c r="A3105" s="97" t="s">
        <v>23272</v>
      </c>
      <c r="B3105" s="98" t="s">
        <v>23273</v>
      </c>
      <c r="C3105" s="98" t="s">
        <v>12798</v>
      </c>
      <c r="D3105" s="99">
        <v>159.91</v>
      </c>
    </row>
    <row r="3106" spans="1:4" ht="15" customHeight="1" x14ac:dyDescent="0.2">
      <c r="A3106" s="97" t="s">
        <v>23274</v>
      </c>
      <c r="B3106" s="98" t="s">
        <v>23275</v>
      </c>
      <c r="C3106" s="98" t="s">
        <v>12798</v>
      </c>
      <c r="D3106" s="99">
        <v>140.53</v>
      </c>
    </row>
    <row r="3107" spans="1:4" ht="15" customHeight="1" x14ac:dyDescent="0.2">
      <c r="A3107" s="97" t="s">
        <v>23276</v>
      </c>
      <c r="B3107" s="98" t="s">
        <v>23277</v>
      </c>
      <c r="C3107" s="98" t="s">
        <v>12798</v>
      </c>
      <c r="D3107" s="99">
        <v>195.3</v>
      </c>
    </row>
    <row r="3108" spans="1:4" ht="15" customHeight="1" x14ac:dyDescent="0.2">
      <c r="A3108" s="97" t="s">
        <v>23278</v>
      </c>
      <c r="B3108" s="98" t="s">
        <v>23279</v>
      </c>
      <c r="C3108" s="98" t="s">
        <v>12798</v>
      </c>
      <c r="D3108" s="99">
        <v>342.33</v>
      </c>
    </row>
    <row r="3109" spans="1:4" ht="15" customHeight="1" x14ac:dyDescent="0.2">
      <c r="A3109" s="97" t="s">
        <v>23280</v>
      </c>
      <c r="B3109" s="98" t="s">
        <v>23281</v>
      </c>
      <c r="C3109" s="98" t="s">
        <v>12798</v>
      </c>
      <c r="D3109" s="99">
        <v>246.85</v>
      </c>
    </row>
    <row r="3110" spans="1:4" ht="15" customHeight="1" x14ac:dyDescent="0.2">
      <c r="A3110" s="97" t="s">
        <v>23282</v>
      </c>
      <c r="B3110" s="98" t="s">
        <v>23283</v>
      </c>
      <c r="C3110" s="98" t="s">
        <v>12798</v>
      </c>
      <c r="D3110" s="99">
        <v>74.12</v>
      </c>
    </row>
    <row r="3111" spans="1:4" ht="15" customHeight="1" x14ac:dyDescent="0.2">
      <c r="A3111" s="97" t="s">
        <v>23284</v>
      </c>
      <c r="B3111" s="98" t="s">
        <v>23285</v>
      </c>
      <c r="C3111" s="98" t="s">
        <v>12798</v>
      </c>
      <c r="D3111" s="99">
        <v>404.8</v>
      </c>
    </row>
    <row r="3112" spans="1:4" ht="15" customHeight="1" x14ac:dyDescent="0.2">
      <c r="A3112" s="97" t="s">
        <v>23286</v>
      </c>
      <c r="B3112" s="98" t="s">
        <v>23287</v>
      </c>
      <c r="C3112" s="98" t="s">
        <v>12798</v>
      </c>
      <c r="D3112" s="99">
        <v>644.94000000000005</v>
      </c>
    </row>
    <row r="3113" spans="1:4" ht="15" customHeight="1" x14ac:dyDescent="0.2">
      <c r="A3113" s="97" t="s">
        <v>23288</v>
      </c>
      <c r="B3113" s="98" t="s">
        <v>23289</v>
      </c>
      <c r="C3113" s="98" t="s">
        <v>12798</v>
      </c>
      <c r="D3113" s="99">
        <v>309.89999999999998</v>
      </c>
    </row>
    <row r="3114" spans="1:4" ht="15" customHeight="1" x14ac:dyDescent="0.2">
      <c r="A3114" s="97" t="s">
        <v>23290</v>
      </c>
      <c r="B3114" s="98" t="s">
        <v>23291</v>
      </c>
      <c r="C3114" s="98" t="s">
        <v>12798</v>
      </c>
      <c r="D3114" s="99">
        <v>246.1</v>
      </c>
    </row>
    <row r="3115" spans="1:4" ht="15" customHeight="1" x14ac:dyDescent="0.2">
      <c r="A3115" s="97" t="s">
        <v>23292</v>
      </c>
      <c r="B3115" s="98" t="s">
        <v>23293</v>
      </c>
      <c r="C3115" s="98" t="s">
        <v>12798</v>
      </c>
      <c r="D3115" s="99">
        <v>91.06</v>
      </c>
    </row>
    <row r="3116" spans="1:4" ht="15" customHeight="1" x14ac:dyDescent="0.2">
      <c r="A3116" s="97" t="s">
        <v>23294</v>
      </c>
      <c r="B3116" s="98" t="s">
        <v>23295</v>
      </c>
      <c r="C3116" s="98" t="s">
        <v>12798</v>
      </c>
      <c r="D3116" s="99">
        <v>56.53</v>
      </c>
    </row>
    <row r="3117" spans="1:4" ht="15" customHeight="1" x14ac:dyDescent="0.2">
      <c r="A3117" s="97" t="s">
        <v>23296</v>
      </c>
      <c r="B3117" s="98" t="s">
        <v>23297</v>
      </c>
      <c r="C3117" s="98" t="s">
        <v>12798</v>
      </c>
      <c r="D3117" s="99">
        <v>151.97999999999999</v>
      </c>
    </row>
    <row r="3118" spans="1:4" ht="15" customHeight="1" x14ac:dyDescent="0.2">
      <c r="A3118" s="97" t="s">
        <v>23298</v>
      </c>
      <c r="B3118" s="98" t="s">
        <v>23299</v>
      </c>
      <c r="C3118" s="98" t="s">
        <v>12798</v>
      </c>
      <c r="D3118" s="99">
        <v>729.89</v>
      </c>
    </row>
    <row r="3119" spans="1:4" ht="15" customHeight="1" x14ac:dyDescent="0.2">
      <c r="A3119" s="97" t="s">
        <v>23300</v>
      </c>
      <c r="B3119" s="98" t="s">
        <v>23301</v>
      </c>
      <c r="C3119" s="98" t="s">
        <v>12798</v>
      </c>
      <c r="D3119" s="99">
        <v>125.9</v>
      </c>
    </row>
    <row r="3120" spans="1:4" ht="15" customHeight="1" x14ac:dyDescent="0.2">
      <c r="A3120" s="97" t="s">
        <v>23302</v>
      </c>
      <c r="B3120" s="98" t="s">
        <v>23303</v>
      </c>
      <c r="C3120" s="98" t="s">
        <v>12798</v>
      </c>
      <c r="D3120" s="99">
        <v>119.9</v>
      </c>
    </row>
    <row r="3121" spans="1:4" ht="15" customHeight="1" x14ac:dyDescent="0.2">
      <c r="A3121" s="97" t="s">
        <v>23304</v>
      </c>
      <c r="B3121" s="98" t="s">
        <v>23305</v>
      </c>
      <c r="C3121" s="98" t="s">
        <v>12798</v>
      </c>
      <c r="D3121" s="99">
        <v>269.89999999999998</v>
      </c>
    </row>
    <row r="3122" spans="1:4" ht="15" customHeight="1" x14ac:dyDescent="0.2">
      <c r="A3122" s="97" t="s">
        <v>23306</v>
      </c>
      <c r="B3122" s="98" t="s">
        <v>23307</v>
      </c>
      <c r="C3122" s="98" t="s">
        <v>12798</v>
      </c>
      <c r="D3122" s="99">
        <v>84.49</v>
      </c>
    </row>
    <row r="3123" spans="1:4" ht="15" customHeight="1" x14ac:dyDescent="0.2">
      <c r="A3123" s="97" t="s">
        <v>23308</v>
      </c>
      <c r="B3123" s="98" t="s">
        <v>23309</v>
      </c>
      <c r="C3123" s="98" t="s">
        <v>12798</v>
      </c>
      <c r="D3123" s="99">
        <v>84.49</v>
      </c>
    </row>
    <row r="3124" spans="1:4" ht="15" customHeight="1" x14ac:dyDescent="0.2">
      <c r="A3124" s="97" t="s">
        <v>23310</v>
      </c>
      <c r="B3124" s="98" t="s">
        <v>23311</v>
      </c>
      <c r="C3124" s="98" t="s">
        <v>12798</v>
      </c>
      <c r="D3124" s="99">
        <v>118.08</v>
      </c>
    </row>
    <row r="3125" spans="1:4" ht="15" customHeight="1" x14ac:dyDescent="0.2">
      <c r="A3125" s="97" t="s">
        <v>23312</v>
      </c>
      <c r="B3125" s="98" t="s">
        <v>23313</v>
      </c>
      <c r="C3125" s="98" t="s">
        <v>12798</v>
      </c>
      <c r="D3125" s="99">
        <v>45.9</v>
      </c>
    </row>
    <row r="3126" spans="1:4" ht="15" customHeight="1" x14ac:dyDescent="0.2">
      <c r="A3126" s="97" t="s">
        <v>23314</v>
      </c>
      <c r="B3126" s="98" t="s">
        <v>23315</v>
      </c>
      <c r="C3126" s="98" t="s">
        <v>12798</v>
      </c>
      <c r="D3126" s="99">
        <v>53.36</v>
      </c>
    </row>
    <row r="3127" spans="1:4" ht="15" customHeight="1" x14ac:dyDescent="0.2">
      <c r="A3127" s="97" t="s">
        <v>23316</v>
      </c>
      <c r="B3127" s="98" t="s">
        <v>23317</v>
      </c>
      <c r="C3127" s="98" t="s">
        <v>12798</v>
      </c>
      <c r="D3127" s="99">
        <v>53.13</v>
      </c>
    </row>
    <row r="3128" spans="1:4" ht="15" customHeight="1" x14ac:dyDescent="0.2">
      <c r="A3128" s="97" t="s">
        <v>23318</v>
      </c>
      <c r="B3128" s="98" t="s">
        <v>23319</v>
      </c>
      <c r="C3128" s="98" t="s">
        <v>12798</v>
      </c>
      <c r="D3128" s="99">
        <v>12.49</v>
      </c>
    </row>
    <row r="3129" spans="1:4" ht="15" customHeight="1" x14ac:dyDescent="0.2">
      <c r="A3129" s="97" t="s">
        <v>23320</v>
      </c>
      <c r="B3129" s="98" t="s">
        <v>23321</v>
      </c>
      <c r="C3129" s="98" t="s">
        <v>12798</v>
      </c>
      <c r="D3129" s="99">
        <v>23.9</v>
      </c>
    </row>
    <row r="3130" spans="1:4" ht="15" customHeight="1" x14ac:dyDescent="0.2">
      <c r="A3130" s="97" t="s">
        <v>23322</v>
      </c>
      <c r="B3130" s="98" t="s">
        <v>23323</v>
      </c>
      <c r="C3130" s="98" t="s">
        <v>12798</v>
      </c>
      <c r="D3130" s="99">
        <v>97.9</v>
      </c>
    </row>
    <row r="3131" spans="1:4" ht="15" customHeight="1" x14ac:dyDescent="0.2">
      <c r="A3131" s="97" t="s">
        <v>23324</v>
      </c>
      <c r="B3131" s="98" t="s">
        <v>23325</v>
      </c>
      <c r="C3131" s="98" t="s">
        <v>12798</v>
      </c>
      <c r="D3131" s="99">
        <v>119.9</v>
      </c>
    </row>
    <row r="3132" spans="1:4" ht="15" customHeight="1" x14ac:dyDescent="0.2">
      <c r="A3132" s="97" t="s">
        <v>23326</v>
      </c>
      <c r="B3132" s="98" t="s">
        <v>23327</v>
      </c>
      <c r="C3132" s="98" t="s">
        <v>12798</v>
      </c>
      <c r="D3132" s="99">
        <v>127.99</v>
      </c>
    </row>
    <row r="3133" spans="1:4" ht="15" customHeight="1" x14ac:dyDescent="0.2">
      <c r="A3133" s="97" t="s">
        <v>23328</v>
      </c>
      <c r="B3133" s="98" t="s">
        <v>23329</v>
      </c>
      <c r="C3133" s="98" t="s">
        <v>12798</v>
      </c>
      <c r="D3133" s="99">
        <v>209.9</v>
      </c>
    </row>
    <row r="3134" spans="1:4" ht="15" customHeight="1" x14ac:dyDescent="0.2">
      <c r="A3134" s="97" t="s">
        <v>23330</v>
      </c>
      <c r="B3134" s="98" t="s">
        <v>23331</v>
      </c>
      <c r="C3134" s="98" t="s">
        <v>12798</v>
      </c>
      <c r="D3134" s="99">
        <v>23.9</v>
      </c>
    </row>
    <row r="3135" spans="1:4" ht="15" customHeight="1" x14ac:dyDescent="0.2">
      <c r="A3135" s="97" t="s">
        <v>23332</v>
      </c>
      <c r="B3135" s="98" t="s">
        <v>23333</v>
      </c>
      <c r="C3135" s="98" t="s">
        <v>12798</v>
      </c>
      <c r="D3135" s="99">
        <v>33.9</v>
      </c>
    </row>
    <row r="3136" spans="1:4" ht="15" customHeight="1" x14ac:dyDescent="0.2">
      <c r="A3136" s="97" t="s">
        <v>23334</v>
      </c>
      <c r="B3136" s="98" t="s">
        <v>23335</v>
      </c>
      <c r="C3136" s="98" t="s">
        <v>12798</v>
      </c>
      <c r="D3136" s="99">
        <v>29.9</v>
      </c>
    </row>
    <row r="3137" spans="1:4" ht="15" customHeight="1" x14ac:dyDescent="0.2">
      <c r="A3137" s="97" t="s">
        <v>23336</v>
      </c>
      <c r="B3137" s="98" t="s">
        <v>23337</v>
      </c>
      <c r="C3137" s="98" t="s">
        <v>12798</v>
      </c>
      <c r="D3137" s="99">
        <v>45.91</v>
      </c>
    </row>
    <row r="3138" spans="1:4" ht="15" customHeight="1" x14ac:dyDescent="0.2">
      <c r="A3138" s="97" t="s">
        <v>23338</v>
      </c>
      <c r="B3138" s="98" t="s">
        <v>23339</v>
      </c>
      <c r="C3138" s="98" t="s">
        <v>12798</v>
      </c>
      <c r="D3138" s="99">
        <v>215.31</v>
      </c>
    </row>
    <row r="3139" spans="1:4" ht="15" customHeight="1" x14ac:dyDescent="0.2">
      <c r="A3139" s="97" t="s">
        <v>23340</v>
      </c>
      <c r="B3139" s="98" t="s">
        <v>23341</v>
      </c>
      <c r="C3139" s="98" t="s">
        <v>12798</v>
      </c>
      <c r="D3139" s="99">
        <v>40.01</v>
      </c>
    </row>
    <row r="3140" spans="1:4" ht="15" customHeight="1" x14ac:dyDescent="0.2">
      <c r="A3140" s="97" t="s">
        <v>23342</v>
      </c>
      <c r="B3140" s="98" t="s">
        <v>23343</v>
      </c>
      <c r="C3140" s="98" t="s">
        <v>12798</v>
      </c>
      <c r="D3140" s="99">
        <v>69.900000000000006</v>
      </c>
    </row>
    <row r="3141" spans="1:4" ht="15" customHeight="1" x14ac:dyDescent="0.2">
      <c r="A3141" s="97" t="s">
        <v>23344</v>
      </c>
      <c r="B3141" s="98" t="s">
        <v>23345</v>
      </c>
      <c r="C3141" s="98" t="s">
        <v>12798</v>
      </c>
      <c r="D3141" s="99">
        <v>115.53</v>
      </c>
    </row>
    <row r="3142" spans="1:4" ht="15" customHeight="1" x14ac:dyDescent="0.2">
      <c r="A3142" s="97" t="s">
        <v>23346</v>
      </c>
      <c r="B3142" s="98" t="s">
        <v>23347</v>
      </c>
      <c r="C3142" s="98" t="s">
        <v>12798</v>
      </c>
      <c r="D3142" s="99">
        <v>140.15</v>
      </c>
    </row>
    <row r="3143" spans="1:4" ht="15" customHeight="1" x14ac:dyDescent="0.2">
      <c r="A3143" s="97" t="s">
        <v>23348</v>
      </c>
      <c r="B3143" s="98" t="s">
        <v>23349</v>
      </c>
      <c r="C3143" s="98" t="s">
        <v>12798</v>
      </c>
      <c r="D3143" s="99">
        <v>52.98</v>
      </c>
    </row>
    <row r="3144" spans="1:4" ht="15" customHeight="1" x14ac:dyDescent="0.2">
      <c r="A3144" s="97" t="s">
        <v>23350</v>
      </c>
      <c r="B3144" s="98" t="s">
        <v>23351</v>
      </c>
      <c r="C3144" s="98" t="s">
        <v>12798</v>
      </c>
      <c r="D3144" s="99">
        <v>68.64</v>
      </c>
    </row>
    <row r="3145" spans="1:4" ht="15" customHeight="1" x14ac:dyDescent="0.2">
      <c r="A3145" s="97" t="s">
        <v>23352</v>
      </c>
      <c r="B3145" s="98" t="s">
        <v>23353</v>
      </c>
      <c r="C3145" s="98" t="s">
        <v>12798</v>
      </c>
      <c r="D3145" s="99">
        <v>126.42</v>
      </c>
    </row>
    <row r="3146" spans="1:4" ht="15" customHeight="1" x14ac:dyDescent="0.2">
      <c r="A3146" s="97" t="s">
        <v>23354</v>
      </c>
      <c r="B3146" s="98" t="s">
        <v>23355</v>
      </c>
      <c r="C3146" s="98" t="s">
        <v>12798</v>
      </c>
      <c r="D3146" s="99">
        <v>205.16</v>
      </c>
    </row>
    <row r="3147" spans="1:4" ht="15" customHeight="1" x14ac:dyDescent="0.2">
      <c r="A3147" s="97" t="s">
        <v>23356</v>
      </c>
      <c r="B3147" s="98" t="s">
        <v>23357</v>
      </c>
      <c r="C3147" s="98" t="s">
        <v>12798</v>
      </c>
      <c r="D3147" s="99">
        <v>140.87</v>
      </c>
    </row>
    <row r="3148" spans="1:4" ht="15" customHeight="1" x14ac:dyDescent="0.2">
      <c r="A3148" s="97" t="s">
        <v>23358</v>
      </c>
      <c r="B3148" s="98" t="s">
        <v>23359</v>
      </c>
      <c r="C3148" s="98" t="s">
        <v>12798</v>
      </c>
      <c r="D3148" s="99">
        <v>49.7</v>
      </c>
    </row>
    <row r="3149" spans="1:4" ht="15" customHeight="1" x14ac:dyDescent="0.2">
      <c r="A3149" s="97" t="s">
        <v>23360</v>
      </c>
      <c r="B3149" s="98" t="s">
        <v>23361</v>
      </c>
      <c r="C3149" s="98" t="s">
        <v>12798</v>
      </c>
      <c r="D3149" s="99">
        <v>43.9</v>
      </c>
    </row>
    <row r="3150" spans="1:4" ht="15" customHeight="1" x14ac:dyDescent="0.2">
      <c r="A3150" s="97" t="s">
        <v>23362</v>
      </c>
      <c r="B3150" s="98" t="s">
        <v>23363</v>
      </c>
      <c r="C3150" s="98" t="s">
        <v>12798</v>
      </c>
      <c r="D3150" s="99">
        <v>459.8</v>
      </c>
    </row>
    <row r="3151" spans="1:4" ht="15" customHeight="1" x14ac:dyDescent="0.2">
      <c r="A3151" s="97" t="s">
        <v>23364</v>
      </c>
      <c r="B3151" s="98" t="s">
        <v>23365</v>
      </c>
      <c r="C3151" s="98" t="s">
        <v>12798</v>
      </c>
      <c r="D3151" s="99">
        <v>122.18</v>
      </c>
    </row>
    <row r="3152" spans="1:4" ht="15" customHeight="1" x14ac:dyDescent="0.2">
      <c r="A3152" s="97" t="s">
        <v>23366</v>
      </c>
      <c r="B3152" s="98" t="s">
        <v>23367</v>
      </c>
      <c r="C3152" s="98" t="s">
        <v>12798</v>
      </c>
      <c r="D3152" s="99">
        <v>242.47</v>
      </c>
    </row>
    <row r="3153" spans="1:4" ht="15" customHeight="1" x14ac:dyDescent="0.2">
      <c r="A3153" s="97" t="s">
        <v>23368</v>
      </c>
      <c r="B3153" s="98" t="s">
        <v>23369</v>
      </c>
      <c r="C3153" s="98" t="s">
        <v>12798</v>
      </c>
      <c r="D3153" s="99">
        <v>16.11</v>
      </c>
    </row>
    <row r="3154" spans="1:4" ht="15" customHeight="1" x14ac:dyDescent="0.2">
      <c r="A3154" s="97" t="s">
        <v>23370</v>
      </c>
      <c r="B3154" s="98" t="s">
        <v>23371</v>
      </c>
      <c r="C3154" s="98" t="s">
        <v>12798</v>
      </c>
      <c r="D3154" s="99">
        <v>119.77</v>
      </c>
    </row>
    <row r="3155" spans="1:4" ht="15" customHeight="1" x14ac:dyDescent="0.2">
      <c r="A3155" s="97" t="s">
        <v>23372</v>
      </c>
      <c r="B3155" s="98" t="s">
        <v>23373</v>
      </c>
      <c r="C3155" s="98" t="s">
        <v>12798</v>
      </c>
      <c r="D3155" s="99">
        <v>50.9</v>
      </c>
    </row>
    <row r="3156" spans="1:4" ht="15" customHeight="1" x14ac:dyDescent="0.2">
      <c r="A3156" s="97" t="s">
        <v>23374</v>
      </c>
      <c r="B3156" s="98" t="s">
        <v>23375</v>
      </c>
      <c r="C3156" s="98" t="s">
        <v>12798</v>
      </c>
      <c r="D3156" s="99">
        <v>138.44999999999999</v>
      </c>
    </row>
    <row r="3157" spans="1:4" ht="15" customHeight="1" x14ac:dyDescent="0.2">
      <c r="A3157" s="97" t="s">
        <v>23376</v>
      </c>
      <c r="B3157" s="98" t="s">
        <v>23377</v>
      </c>
      <c r="C3157" s="98" t="s">
        <v>12798</v>
      </c>
      <c r="D3157" s="99">
        <v>282.17</v>
      </c>
    </row>
    <row r="3158" spans="1:4" ht="15" customHeight="1" x14ac:dyDescent="0.2">
      <c r="A3158" s="97" t="s">
        <v>23378</v>
      </c>
      <c r="B3158" s="98" t="s">
        <v>23379</v>
      </c>
      <c r="C3158" s="98" t="s">
        <v>12798</v>
      </c>
      <c r="D3158" s="99">
        <v>484.3</v>
      </c>
    </row>
    <row r="3159" spans="1:4" ht="15" customHeight="1" x14ac:dyDescent="0.2">
      <c r="A3159" s="97" t="s">
        <v>23380</v>
      </c>
      <c r="B3159" s="98" t="s">
        <v>23381</v>
      </c>
      <c r="C3159" s="98" t="s">
        <v>12798</v>
      </c>
      <c r="D3159" s="99">
        <v>221.41</v>
      </c>
    </row>
    <row r="3160" spans="1:4" ht="15" customHeight="1" x14ac:dyDescent="0.2">
      <c r="A3160" s="97" t="s">
        <v>23382</v>
      </c>
      <c r="B3160" s="98" t="s">
        <v>23383</v>
      </c>
      <c r="C3160" s="98" t="s">
        <v>12798</v>
      </c>
      <c r="D3160" s="99">
        <v>672</v>
      </c>
    </row>
    <row r="3161" spans="1:4" ht="15" customHeight="1" x14ac:dyDescent="0.2">
      <c r="A3161" s="97" t="s">
        <v>23384</v>
      </c>
      <c r="B3161" s="98" t="s">
        <v>23385</v>
      </c>
      <c r="C3161" s="98" t="s">
        <v>12798</v>
      </c>
      <c r="D3161" s="99">
        <v>150</v>
      </c>
    </row>
    <row r="3162" spans="1:4" ht="15" customHeight="1" x14ac:dyDescent="0.2">
      <c r="A3162" s="97" t="s">
        <v>23386</v>
      </c>
      <c r="B3162" s="98" t="s">
        <v>23387</v>
      </c>
      <c r="C3162" s="98" t="s">
        <v>12798</v>
      </c>
      <c r="D3162" s="99">
        <v>75.38</v>
      </c>
    </row>
    <row r="3163" spans="1:4" ht="15" customHeight="1" x14ac:dyDescent="0.2">
      <c r="A3163" s="97" t="s">
        <v>23388</v>
      </c>
      <c r="B3163" s="98" t="s">
        <v>23389</v>
      </c>
      <c r="C3163" s="98" t="s">
        <v>12798</v>
      </c>
      <c r="D3163" s="99">
        <v>80.319999999999993</v>
      </c>
    </row>
    <row r="3164" spans="1:4" ht="15" customHeight="1" x14ac:dyDescent="0.2">
      <c r="A3164" s="97" t="s">
        <v>23390</v>
      </c>
      <c r="B3164" s="98" t="s">
        <v>23391</v>
      </c>
      <c r="C3164" s="98" t="s">
        <v>12798</v>
      </c>
      <c r="D3164" s="99">
        <v>7.61</v>
      </c>
    </row>
    <row r="3165" spans="1:4" ht="15" customHeight="1" x14ac:dyDescent="0.2">
      <c r="A3165" s="97" t="s">
        <v>23392</v>
      </c>
      <c r="B3165" s="98" t="s">
        <v>9320</v>
      </c>
      <c r="C3165" s="98" t="s">
        <v>12798</v>
      </c>
      <c r="D3165" s="99">
        <v>325</v>
      </c>
    </row>
    <row r="3166" spans="1:4" ht="15" customHeight="1" x14ac:dyDescent="0.2">
      <c r="A3166" s="97" t="s">
        <v>23393</v>
      </c>
      <c r="B3166" s="98" t="s">
        <v>9318</v>
      </c>
      <c r="C3166" s="98" t="s">
        <v>12798</v>
      </c>
      <c r="D3166" s="99">
        <v>254</v>
      </c>
    </row>
    <row r="3167" spans="1:4" ht="15" customHeight="1" x14ac:dyDescent="0.2">
      <c r="A3167" s="97" t="s">
        <v>23394</v>
      </c>
      <c r="B3167" s="98" t="s">
        <v>23395</v>
      </c>
      <c r="C3167" s="98" t="s">
        <v>12798</v>
      </c>
      <c r="D3167" s="99">
        <v>199.95</v>
      </c>
    </row>
    <row r="3168" spans="1:4" ht="15" customHeight="1" x14ac:dyDescent="0.2">
      <c r="A3168" s="97" t="s">
        <v>23396</v>
      </c>
      <c r="B3168" s="98" t="s">
        <v>23397</v>
      </c>
      <c r="C3168" s="98" t="s">
        <v>12798</v>
      </c>
      <c r="D3168" s="99">
        <v>562.6</v>
      </c>
    </row>
    <row r="3169" spans="1:4" ht="15" customHeight="1" x14ac:dyDescent="0.2">
      <c r="A3169" s="97" t="s">
        <v>23398</v>
      </c>
      <c r="B3169" s="98" t="s">
        <v>23399</v>
      </c>
      <c r="C3169" s="98" t="s">
        <v>12798</v>
      </c>
      <c r="D3169" s="99">
        <v>200.81</v>
      </c>
    </row>
    <row r="3170" spans="1:4" ht="15" customHeight="1" x14ac:dyDescent="0.2">
      <c r="A3170" s="97" t="s">
        <v>23400</v>
      </c>
      <c r="B3170" s="98" t="s">
        <v>23401</v>
      </c>
      <c r="C3170" s="98" t="s">
        <v>12798</v>
      </c>
      <c r="D3170" s="99">
        <v>101.95</v>
      </c>
    </row>
    <row r="3171" spans="1:4" ht="15" customHeight="1" x14ac:dyDescent="0.2">
      <c r="A3171" s="97" t="s">
        <v>23402</v>
      </c>
      <c r="B3171" s="98" t="s">
        <v>23403</v>
      </c>
      <c r="C3171" s="98" t="s">
        <v>12798</v>
      </c>
      <c r="D3171" s="99">
        <v>159.99</v>
      </c>
    </row>
    <row r="3172" spans="1:4" ht="15" customHeight="1" x14ac:dyDescent="0.2">
      <c r="A3172" s="97" t="s">
        <v>23404</v>
      </c>
      <c r="B3172" s="98" t="s">
        <v>9302</v>
      </c>
      <c r="C3172" s="98" t="s">
        <v>12798</v>
      </c>
      <c r="D3172" s="99">
        <v>146.38</v>
      </c>
    </row>
    <row r="3173" spans="1:4" ht="15" customHeight="1" x14ac:dyDescent="0.2">
      <c r="A3173" s="97" t="s">
        <v>23405</v>
      </c>
      <c r="B3173" s="98" t="s">
        <v>9336</v>
      </c>
      <c r="C3173" s="98" t="s">
        <v>12798</v>
      </c>
      <c r="D3173" s="99">
        <v>230.66</v>
      </c>
    </row>
    <row r="3174" spans="1:4" ht="15" customHeight="1" x14ac:dyDescent="0.2">
      <c r="A3174" s="97" t="s">
        <v>23406</v>
      </c>
      <c r="B3174" s="98" t="s">
        <v>9620</v>
      </c>
      <c r="C3174" s="98" t="s">
        <v>12798</v>
      </c>
      <c r="D3174" s="99">
        <v>242.99</v>
      </c>
    </row>
    <row r="3175" spans="1:4" ht="15" customHeight="1" x14ac:dyDescent="0.2">
      <c r="A3175" s="97" t="s">
        <v>23407</v>
      </c>
      <c r="B3175" s="98" t="s">
        <v>23408</v>
      </c>
      <c r="C3175" s="98" t="s">
        <v>12798</v>
      </c>
      <c r="D3175" s="99">
        <v>518.1</v>
      </c>
    </row>
    <row r="3176" spans="1:4" ht="15" customHeight="1" x14ac:dyDescent="0.2">
      <c r="A3176" s="97" t="s">
        <v>23409</v>
      </c>
      <c r="B3176" s="98" t="s">
        <v>23410</v>
      </c>
      <c r="C3176" s="98" t="s">
        <v>12798</v>
      </c>
      <c r="D3176" s="99">
        <v>409.9</v>
      </c>
    </row>
    <row r="3177" spans="1:4" ht="15" customHeight="1" x14ac:dyDescent="0.2">
      <c r="A3177" s="97" t="s">
        <v>23411</v>
      </c>
      <c r="B3177" s="98" t="s">
        <v>9352</v>
      </c>
      <c r="C3177" s="98" t="s">
        <v>12798</v>
      </c>
      <c r="D3177" s="99">
        <v>53.76</v>
      </c>
    </row>
    <row r="3178" spans="1:4" ht="15" customHeight="1" x14ac:dyDescent="0.2">
      <c r="A3178" s="97" t="s">
        <v>23412</v>
      </c>
      <c r="B3178" s="98" t="s">
        <v>23413</v>
      </c>
      <c r="C3178" s="98" t="s">
        <v>12798</v>
      </c>
      <c r="D3178" s="99">
        <v>105.85</v>
      </c>
    </row>
    <row r="3179" spans="1:4" ht="15" customHeight="1" x14ac:dyDescent="0.2">
      <c r="A3179" s="97" t="s">
        <v>23414</v>
      </c>
      <c r="B3179" s="98" t="s">
        <v>23415</v>
      </c>
      <c r="C3179" s="98" t="s">
        <v>12798</v>
      </c>
      <c r="D3179" s="99">
        <v>11</v>
      </c>
    </row>
    <row r="3180" spans="1:4" ht="15" customHeight="1" x14ac:dyDescent="0.2">
      <c r="A3180" s="97" t="s">
        <v>23416</v>
      </c>
      <c r="B3180" s="98" t="s">
        <v>23417</v>
      </c>
      <c r="C3180" s="98" t="s">
        <v>12798</v>
      </c>
      <c r="D3180" s="99">
        <v>63.8</v>
      </c>
    </row>
    <row r="3181" spans="1:4" ht="15" customHeight="1" x14ac:dyDescent="0.2">
      <c r="A3181" s="97" t="s">
        <v>23418</v>
      </c>
      <c r="B3181" s="98" t="s">
        <v>23419</v>
      </c>
      <c r="C3181" s="98" t="s">
        <v>12798</v>
      </c>
      <c r="D3181" s="99">
        <v>43.9</v>
      </c>
    </row>
    <row r="3182" spans="1:4" ht="15" customHeight="1" x14ac:dyDescent="0.2">
      <c r="A3182" s="97" t="s">
        <v>23420</v>
      </c>
      <c r="B3182" s="98" t="s">
        <v>23421</v>
      </c>
      <c r="C3182" s="98" t="s">
        <v>12798</v>
      </c>
      <c r="D3182" s="99">
        <v>37.590000000000003</v>
      </c>
    </row>
    <row r="3183" spans="1:4" ht="15" customHeight="1" x14ac:dyDescent="0.2">
      <c r="A3183" s="97" t="s">
        <v>23422</v>
      </c>
      <c r="B3183" s="98" t="s">
        <v>23423</v>
      </c>
      <c r="C3183" s="98" t="s">
        <v>12798</v>
      </c>
      <c r="D3183" s="99">
        <v>22.82</v>
      </c>
    </row>
    <row r="3184" spans="1:4" ht="15" customHeight="1" x14ac:dyDescent="0.2">
      <c r="A3184" s="97" t="s">
        <v>23424</v>
      </c>
      <c r="B3184" s="98" t="s">
        <v>23425</v>
      </c>
      <c r="C3184" s="98" t="s">
        <v>12798</v>
      </c>
      <c r="D3184" s="99">
        <v>26.5</v>
      </c>
    </row>
    <row r="3185" spans="1:4" ht="15" customHeight="1" x14ac:dyDescent="0.2">
      <c r="A3185" s="97" t="s">
        <v>23426</v>
      </c>
      <c r="B3185" s="98" t="s">
        <v>23427</v>
      </c>
      <c r="C3185" s="98" t="s">
        <v>12798</v>
      </c>
      <c r="D3185" s="99">
        <v>92.98</v>
      </c>
    </row>
    <row r="3186" spans="1:4" ht="15" customHeight="1" x14ac:dyDescent="0.2">
      <c r="A3186" s="97" t="s">
        <v>23428</v>
      </c>
      <c r="B3186" s="98" t="s">
        <v>23429</v>
      </c>
      <c r="C3186" s="98" t="s">
        <v>12798</v>
      </c>
      <c r="D3186" s="99">
        <v>66.760000000000005</v>
      </c>
    </row>
    <row r="3187" spans="1:4" ht="15" customHeight="1" x14ac:dyDescent="0.2">
      <c r="A3187" s="97" t="s">
        <v>23430</v>
      </c>
      <c r="B3187" s="98" t="s">
        <v>9106</v>
      </c>
      <c r="C3187" s="98" t="s">
        <v>12798</v>
      </c>
      <c r="D3187" s="99">
        <v>30.49</v>
      </c>
    </row>
    <row r="3188" spans="1:4" ht="15" customHeight="1" x14ac:dyDescent="0.2">
      <c r="A3188" s="97" t="s">
        <v>23431</v>
      </c>
      <c r="B3188" s="98" t="s">
        <v>23432</v>
      </c>
      <c r="C3188" s="98" t="s">
        <v>12798</v>
      </c>
      <c r="D3188" s="99">
        <v>13.15</v>
      </c>
    </row>
    <row r="3189" spans="1:4" ht="15" customHeight="1" x14ac:dyDescent="0.2">
      <c r="A3189" s="97" t="s">
        <v>23433</v>
      </c>
      <c r="B3189" s="98" t="s">
        <v>23434</v>
      </c>
      <c r="C3189" s="98" t="s">
        <v>12798</v>
      </c>
      <c r="D3189" s="99">
        <v>16.149999999999999</v>
      </c>
    </row>
    <row r="3190" spans="1:4" ht="15" customHeight="1" x14ac:dyDescent="0.2">
      <c r="A3190" s="97" t="s">
        <v>23435</v>
      </c>
      <c r="B3190" s="98" t="s">
        <v>23436</v>
      </c>
      <c r="C3190" s="98" t="s">
        <v>12798</v>
      </c>
      <c r="D3190" s="99">
        <v>21.25</v>
      </c>
    </row>
    <row r="3191" spans="1:4" ht="15" customHeight="1" x14ac:dyDescent="0.2">
      <c r="A3191" s="97" t="s">
        <v>23437</v>
      </c>
      <c r="B3191" s="98" t="s">
        <v>23438</v>
      </c>
      <c r="C3191" s="98" t="s">
        <v>12798</v>
      </c>
      <c r="D3191" s="99">
        <v>29.15</v>
      </c>
    </row>
    <row r="3192" spans="1:4" ht="15" customHeight="1" x14ac:dyDescent="0.2">
      <c r="A3192" s="97" t="s">
        <v>23439</v>
      </c>
      <c r="B3192" s="98" t="s">
        <v>23440</v>
      </c>
      <c r="C3192" s="98" t="s">
        <v>12798</v>
      </c>
      <c r="D3192" s="99">
        <v>9.85</v>
      </c>
    </row>
    <row r="3193" spans="1:4" ht="15" customHeight="1" x14ac:dyDescent="0.2">
      <c r="A3193" s="97" t="s">
        <v>23441</v>
      </c>
      <c r="B3193" s="98" t="s">
        <v>9246</v>
      </c>
      <c r="C3193" s="98" t="s">
        <v>12798</v>
      </c>
      <c r="D3193" s="99">
        <v>17.05</v>
      </c>
    </row>
    <row r="3194" spans="1:4" ht="15" customHeight="1" x14ac:dyDescent="0.2">
      <c r="A3194" s="97" t="s">
        <v>23442</v>
      </c>
      <c r="B3194" s="98" t="s">
        <v>23443</v>
      </c>
      <c r="C3194" s="98" t="s">
        <v>12798</v>
      </c>
      <c r="D3194" s="99">
        <v>49.21</v>
      </c>
    </row>
    <row r="3195" spans="1:4" ht="15" customHeight="1" x14ac:dyDescent="0.2">
      <c r="A3195" s="97" t="s">
        <v>23444</v>
      </c>
      <c r="B3195" s="98" t="s">
        <v>23445</v>
      </c>
      <c r="C3195" s="98" t="s">
        <v>12798</v>
      </c>
      <c r="D3195" s="99">
        <v>761.09</v>
      </c>
    </row>
    <row r="3196" spans="1:4" ht="15" customHeight="1" x14ac:dyDescent="0.2">
      <c r="A3196" s="97" t="s">
        <v>23446</v>
      </c>
      <c r="B3196" s="98" t="s">
        <v>23447</v>
      </c>
      <c r="C3196" s="98" t="s">
        <v>12798</v>
      </c>
      <c r="D3196" s="99">
        <v>996.49</v>
      </c>
    </row>
    <row r="3197" spans="1:4" ht="15" customHeight="1" x14ac:dyDescent="0.2">
      <c r="A3197" s="97" t="s">
        <v>23448</v>
      </c>
      <c r="B3197" s="98" t="s">
        <v>23449</v>
      </c>
      <c r="C3197" s="98" t="s">
        <v>12798</v>
      </c>
      <c r="D3197" s="99">
        <v>1639.48</v>
      </c>
    </row>
    <row r="3198" spans="1:4" ht="15" customHeight="1" x14ac:dyDescent="0.2">
      <c r="A3198" s="97" t="s">
        <v>23450</v>
      </c>
      <c r="B3198" s="98" t="s">
        <v>23451</v>
      </c>
      <c r="C3198" s="98" t="s">
        <v>12798</v>
      </c>
      <c r="D3198" s="99">
        <v>1441.7</v>
      </c>
    </row>
    <row r="3199" spans="1:4" ht="15" customHeight="1" x14ac:dyDescent="0.2">
      <c r="A3199" s="97" t="s">
        <v>23452</v>
      </c>
      <c r="B3199" s="98" t="s">
        <v>23453</v>
      </c>
      <c r="C3199" s="98" t="s">
        <v>12798</v>
      </c>
      <c r="D3199" s="99">
        <v>104.9</v>
      </c>
    </row>
    <row r="3200" spans="1:4" ht="15" customHeight="1" x14ac:dyDescent="0.2">
      <c r="A3200" s="97" t="s">
        <v>23454</v>
      </c>
      <c r="B3200" s="98" t="s">
        <v>23455</v>
      </c>
      <c r="C3200" s="98" t="s">
        <v>12798</v>
      </c>
      <c r="D3200" s="99">
        <v>142.59</v>
      </c>
    </row>
    <row r="3201" spans="1:4" ht="15" customHeight="1" x14ac:dyDescent="0.2">
      <c r="A3201" s="97" t="s">
        <v>23456</v>
      </c>
      <c r="B3201" s="98" t="s">
        <v>23457</v>
      </c>
      <c r="C3201" s="98" t="s">
        <v>12798</v>
      </c>
      <c r="D3201" s="99">
        <v>89.9</v>
      </c>
    </row>
    <row r="3202" spans="1:4" ht="15" customHeight="1" x14ac:dyDescent="0.2">
      <c r="A3202" s="97" t="s">
        <v>23458</v>
      </c>
      <c r="B3202" s="98" t="s">
        <v>23459</v>
      </c>
      <c r="C3202" s="98" t="s">
        <v>12798</v>
      </c>
      <c r="D3202" s="99">
        <v>258.3</v>
      </c>
    </row>
    <row r="3203" spans="1:4" ht="15" customHeight="1" x14ac:dyDescent="0.2">
      <c r="A3203" s="97" t="s">
        <v>23460</v>
      </c>
      <c r="B3203" s="98" t="s">
        <v>23461</v>
      </c>
      <c r="C3203" s="98" t="s">
        <v>12798</v>
      </c>
      <c r="D3203" s="99">
        <v>168.9</v>
      </c>
    </row>
    <row r="3204" spans="1:4" ht="15" customHeight="1" x14ac:dyDescent="0.2">
      <c r="A3204" s="97" t="s">
        <v>23462</v>
      </c>
      <c r="B3204" s="98" t="s">
        <v>23463</v>
      </c>
      <c r="C3204" s="98" t="s">
        <v>12798</v>
      </c>
      <c r="D3204" s="99">
        <v>145.13</v>
      </c>
    </row>
    <row r="3205" spans="1:4" ht="15" customHeight="1" x14ac:dyDescent="0.2">
      <c r="A3205" s="97" t="s">
        <v>23464</v>
      </c>
      <c r="B3205" s="98" t="s">
        <v>23465</v>
      </c>
      <c r="C3205" s="98" t="s">
        <v>12798</v>
      </c>
      <c r="D3205" s="99">
        <v>163.47</v>
      </c>
    </row>
    <row r="3206" spans="1:4" ht="15" customHeight="1" x14ac:dyDescent="0.2">
      <c r="A3206" s="97" t="s">
        <v>23466</v>
      </c>
      <c r="B3206" s="98" t="s">
        <v>23467</v>
      </c>
      <c r="C3206" s="98" t="s">
        <v>12798</v>
      </c>
      <c r="D3206" s="99">
        <v>569.9</v>
      </c>
    </row>
    <row r="3207" spans="1:4" ht="15" customHeight="1" x14ac:dyDescent="0.2">
      <c r="A3207" s="97" t="s">
        <v>23468</v>
      </c>
      <c r="B3207" s="98" t="s">
        <v>23469</v>
      </c>
      <c r="C3207" s="98" t="s">
        <v>12798</v>
      </c>
      <c r="D3207" s="99">
        <v>304.72000000000003</v>
      </c>
    </row>
    <row r="3208" spans="1:4" ht="15" customHeight="1" x14ac:dyDescent="0.2">
      <c r="A3208" s="97" t="s">
        <v>23470</v>
      </c>
      <c r="B3208" s="98" t="s">
        <v>23471</v>
      </c>
      <c r="C3208" s="98" t="s">
        <v>12798</v>
      </c>
      <c r="D3208" s="99">
        <v>236.34</v>
      </c>
    </row>
    <row r="3209" spans="1:4" ht="15" customHeight="1" x14ac:dyDescent="0.2">
      <c r="A3209" s="97" t="s">
        <v>23472</v>
      </c>
      <c r="B3209" s="98" t="s">
        <v>23473</v>
      </c>
      <c r="C3209" s="98" t="s">
        <v>12798</v>
      </c>
      <c r="D3209" s="99">
        <v>279.89999999999998</v>
      </c>
    </row>
    <row r="3210" spans="1:4" ht="15" customHeight="1" x14ac:dyDescent="0.2">
      <c r="A3210" s="97" t="s">
        <v>23474</v>
      </c>
      <c r="B3210" s="98" t="s">
        <v>23475</v>
      </c>
      <c r="C3210" s="98" t="s">
        <v>12798</v>
      </c>
      <c r="D3210" s="99">
        <v>1713.62</v>
      </c>
    </row>
    <row r="3211" spans="1:4" ht="15" customHeight="1" x14ac:dyDescent="0.2">
      <c r="A3211" s="97" t="s">
        <v>23476</v>
      </c>
      <c r="B3211" s="98" t="s">
        <v>23477</v>
      </c>
      <c r="C3211" s="98" t="s">
        <v>12798</v>
      </c>
      <c r="D3211" s="99">
        <v>326.16000000000003</v>
      </c>
    </row>
    <row r="3212" spans="1:4" ht="15" customHeight="1" x14ac:dyDescent="0.2">
      <c r="A3212" s="97" t="s">
        <v>23478</v>
      </c>
      <c r="B3212" s="98" t="s">
        <v>23479</v>
      </c>
      <c r="C3212" s="98" t="s">
        <v>12798</v>
      </c>
      <c r="D3212" s="99">
        <v>232.43</v>
      </c>
    </row>
    <row r="3213" spans="1:4" ht="15" customHeight="1" x14ac:dyDescent="0.2">
      <c r="A3213" s="97" t="s">
        <v>23480</v>
      </c>
      <c r="B3213" s="98" t="s">
        <v>23481</v>
      </c>
      <c r="C3213" s="98" t="s">
        <v>12798</v>
      </c>
      <c r="D3213" s="99">
        <v>296.01</v>
      </c>
    </row>
    <row r="3214" spans="1:4" ht="15" customHeight="1" x14ac:dyDescent="0.2">
      <c r="A3214" s="97" t="s">
        <v>23482</v>
      </c>
      <c r="B3214" s="98" t="s">
        <v>23483</v>
      </c>
      <c r="C3214" s="98" t="s">
        <v>12798</v>
      </c>
      <c r="D3214" s="99">
        <v>419.9</v>
      </c>
    </row>
    <row r="3215" spans="1:4" ht="15" customHeight="1" x14ac:dyDescent="0.2">
      <c r="A3215" s="97" t="s">
        <v>23484</v>
      </c>
      <c r="B3215" s="98" t="s">
        <v>23485</v>
      </c>
      <c r="C3215" s="98" t="s">
        <v>12798</v>
      </c>
      <c r="D3215" s="99">
        <v>146.41</v>
      </c>
    </row>
    <row r="3216" spans="1:4" ht="15" customHeight="1" x14ac:dyDescent="0.2">
      <c r="A3216" s="97" t="s">
        <v>23486</v>
      </c>
      <c r="B3216" s="98" t="s">
        <v>23487</v>
      </c>
      <c r="C3216" s="98" t="s">
        <v>12798</v>
      </c>
      <c r="D3216" s="99">
        <v>339.9</v>
      </c>
    </row>
    <row r="3217" spans="1:4" ht="15" customHeight="1" x14ac:dyDescent="0.2">
      <c r="A3217" s="97" t="s">
        <v>23488</v>
      </c>
      <c r="B3217" s="98" t="s">
        <v>23489</v>
      </c>
      <c r="C3217" s="98" t="s">
        <v>3</v>
      </c>
      <c r="D3217" s="99">
        <v>811.06</v>
      </c>
    </row>
    <row r="3218" spans="1:4" ht="15" customHeight="1" x14ac:dyDescent="0.2">
      <c r="A3218" s="97" t="s">
        <v>23490</v>
      </c>
      <c r="B3218" s="98" t="s">
        <v>23491</v>
      </c>
      <c r="C3218" s="98" t="s">
        <v>12798</v>
      </c>
      <c r="D3218" s="99">
        <v>724.95</v>
      </c>
    </row>
    <row r="3219" spans="1:4" ht="15" customHeight="1" x14ac:dyDescent="0.2">
      <c r="A3219" s="97" t="s">
        <v>23492</v>
      </c>
      <c r="B3219" s="98" t="s">
        <v>23493</v>
      </c>
      <c r="C3219" s="98" t="s">
        <v>12798</v>
      </c>
      <c r="D3219" s="99">
        <v>91.82</v>
      </c>
    </row>
    <row r="3220" spans="1:4" ht="15" customHeight="1" x14ac:dyDescent="0.2">
      <c r="A3220" s="97" t="s">
        <v>23494</v>
      </c>
      <c r="B3220" s="98" t="s">
        <v>23495</v>
      </c>
      <c r="C3220" s="98" t="s">
        <v>12798</v>
      </c>
      <c r="D3220" s="99">
        <v>127.69</v>
      </c>
    </row>
    <row r="3221" spans="1:4" ht="15" customHeight="1" x14ac:dyDescent="0.2">
      <c r="A3221" s="97" t="s">
        <v>23496</v>
      </c>
      <c r="B3221" s="98" t="s">
        <v>23497</v>
      </c>
      <c r="C3221" s="98" t="s">
        <v>12798</v>
      </c>
      <c r="D3221" s="99">
        <v>549.92999999999995</v>
      </c>
    </row>
    <row r="3222" spans="1:4" ht="15" customHeight="1" x14ac:dyDescent="0.2">
      <c r="A3222" s="97" t="s">
        <v>23498</v>
      </c>
      <c r="B3222" s="98" t="s">
        <v>23499</v>
      </c>
      <c r="C3222" s="98" t="s">
        <v>12798</v>
      </c>
      <c r="D3222" s="99">
        <v>105.27</v>
      </c>
    </row>
    <row r="3223" spans="1:4" ht="15" customHeight="1" x14ac:dyDescent="0.2">
      <c r="A3223" s="97" t="s">
        <v>23500</v>
      </c>
      <c r="B3223" s="98" t="s">
        <v>23501</v>
      </c>
      <c r="C3223" s="98" t="s">
        <v>12798</v>
      </c>
      <c r="D3223" s="99">
        <v>429.66</v>
      </c>
    </row>
    <row r="3224" spans="1:4" ht="15" customHeight="1" x14ac:dyDescent="0.2">
      <c r="A3224" s="97" t="s">
        <v>23502</v>
      </c>
      <c r="B3224" s="98" t="s">
        <v>23503</v>
      </c>
      <c r="C3224" s="98" t="s">
        <v>12798</v>
      </c>
      <c r="D3224" s="99">
        <v>2215.48</v>
      </c>
    </row>
    <row r="3225" spans="1:4" ht="15" customHeight="1" x14ac:dyDescent="0.2">
      <c r="A3225" s="97" t="s">
        <v>23504</v>
      </c>
      <c r="B3225" s="98" t="s">
        <v>23505</v>
      </c>
      <c r="C3225" s="98" t="s">
        <v>12798</v>
      </c>
      <c r="D3225" s="99">
        <v>1176.55</v>
      </c>
    </row>
    <row r="3226" spans="1:4" ht="15" customHeight="1" x14ac:dyDescent="0.2">
      <c r="A3226" s="97" t="s">
        <v>23506</v>
      </c>
      <c r="B3226" s="98" t="s">
        <v>9206</v>
      </c>
      <c r="C3226" s="98" t="s">
        <v>12798</v>
      </c>
      <c r="D3226" s="99">
        <v>2211.8000000000002</v>
      </c>
    </row>
    <row r="3227" spans="1:4" ht="15" customHeight="1" x14ac:dyDescent="0.2">
      <c r="A3227" s="97" t="s">
        <v>23507</v>
      </c>
      <c r="B3227" s="98" t="s">
        <v>23508</v>
      </c>
      <c r="C3227" s="98" t="s">
        <v>12798</v>
      </c>
      <c r="D3227" s="99">
        <v>156.36000000000001</v>
      </c>
    </row>
    <row r="3228" spans="1:4" ht="15" customHeight="1" x14ac:dyDescent="0.2">
      <c r="A3228" s="97" t="s">
        <v>23509</v>
      </c>
      <c r="B3228" s="98" t="s">
        <v>23510</v>
      </c>
      <c r="C3228" s="98" t="s">
        <v>12798</v>
      </c>
      <c r="D3228" s="99">
        <v>2694.15</v>
      </c>
    </row>
    <row r="3229" spans="1:4" ht="15" customHeight="1" x14ac:dyDescent="0.2">
      <c r="A3229" s="97" t="s">
        <v>23511</v>
      </c>
      <c r="B3229" s="98" t="s">
        <v>23512</v>
      </c>
      <c r="C3229" s="98" t="s">
        <v>12798</v>
      </c>
      <c r="D3229" s="99">
        <v>60.8</v>
      </c>
    </row>
    <row r="3230" spans="1:4" ht="15" customHeight="1" x14ac:dyDescent="0.2">
      <c r="A3230" s="97" t="s">
        <v>23513</v>
      </c>
      <c r="B3230" s="98" t="s">
        <v>23514</v>
      </c>
      <c r="C3230" s="98" t="s">
        <v>12798</v>
      </c>
      <c r="D3230" s="99">
        <v>115.24</v>
      </c>
    </row>
    <row r="3231" spans="1:4" ht="15" customHeight="1" x14ac:dyDescent="0.2">
      <c r="A3231" s="97" t="s">
        <v>23515</v>
      </c>
      <c r="B3231" s="98" t="s">
        <v>23516</v>
      </c>
      <c r="C3231" s="98" t="s">
        <v>12798</v>
      </c>
      <c r="D3231" s="99">
        <v>40.26</v>
      </c>
    </row>
    <row r="3232" spans="1:4" ht="15" customHeight="1" x14ac:dyDescent="0.2">
      <c r="A3232" s="97" t="s">
        <v>23517</v>
      </c>
      <c r="B3232" s="98" t="s">
        <v>23518</v>
      </c>
      <c r="C3232" s="98" t="s">
        <v>12798</v>
      </c>
      <c r="D3232" s="99">
        <v>40.15</v>
      </c>
    </row>
    <row r="3233" spans="1:4" ht="15" customHeight="1" x14ac:dyDescent="0.2">
      <c r="A3233" s="97" t="s">
        <v>23519</v>
      </c>
      <c r="B3233" s="98" t="s">
        <v>9226</v>
      </c>
      <c r="C3233" s="98" t="s">
        <v>12798</v>
      </c>
      <c r="D3233" s="99">
        <v>40.15</v>
      </c>
    </row>
    <row r="3234" spans="1:4" ht="15" customHeight="1" x14ac:dyDescent="0.2">
      <c r="A3234" s="97" t="s">
        <v>23520</v>
      </c>
      <c r="B3234" s="98" t="s">
        <v>23521</v>
      </c>
      <c r="C3234" s="98" t="s">
        <v>12798</v>
      </c>
      <c r="D3234" s="99">
        <v>21.65</v>
      </c>
    </row>
    <row r="3235" spans="1:4" ht="15" customHeight="1" x14ac:dyDescent="0.2">
      <c r="A3235" s="97" t="s">
        <v>23522</v>
      </c>
      <c r="B3235" s="98" t="s">
        <v>23523</v>
      </c>
      <c r="C3235" s="98" t="s">
        <v>12798</v>
      </c>
      <c r="D3235" s="99">
        <v>24.3</v>
      </c>
    </row>
    <row r="3236" spans="1:4" ht="15" customHeight="1" x14ac:dyDescent="0.2">
      <c r="A3236" s="97" t="s">
        <v>23524</v>
      </c>
      <c r="B3236" s="98" t="s">
        <v>23525</v>
      </c>
      <c r="C3236" s="98" t="s">
        <v>12798</v>
      </c>
      <c r="D3236" s="99">
        <v>44.3</v>
      </c>
    </row>
    <row r="3237" spans="1:4" ht="15" customHeight="1" x14ac:dyDescent="0.2">
      <c r="A3237" s="97" t="s">
        <v>23526</v>
      </c>
      <c r="B3237" s="98" t="s">
        <v>9220</v>
      </c>
      <c r="C3237" s="98" t="s">
        <v>12798</v>
      </c>
      <c r="D3237" s="99">
        <v>35.659999999999997</v>
      </c>
    </row>
    <row r="3238" spans="1:4" ht="15" customHeight="1" x14ac:dyDescent="0.2">
      <c r="A3238" s="97" t="s">
        <v>23527</v>
      </c>
      <c r="B3238" s="98" t="s">
        <v>23528</v>
      </c>
      <c r="C3238" s="98" t="s">
        <v>12798</v>
      </c>
      <c r="D3238" s="99">
        <v>45.99</v>
      </c>
    </row>
    <row r="3239" spans="1:4" ht="15" customHeight="1" x14ac:dyDescent="0.2">
      <c r="A3239" s="97" t="s">
        <v>23529</v>
      </c>
      <c r="B3239" s="98" t="s">
        <v>30033</v>
      </c>
      <c r="C3239" s="98" t="s">
        <v>12798</v>
      </c>
      <c r="D3239" s="99">
        <v>730</v>
      </c>
    </row>
    <row r="3240" spans="1:4" ht="15" customHeight="1" x14ac:dyDescent="0.2">
      <c r="A3240" s="97" t="s">
        <v>23530</v>
      </c>
      <c r="B3240" s="98" t="s">
        <v>23531</v>
      </c>
      <c r="C3240" s="98" t="s">
        <v>12798</v>
      </c>
      <c r="D3240" s="99">
        <v>1077.5999999999999</v>
      </c>
    </row>
    <row r="3241" spans="1:4" ht="15" customHeight="1" x14ac:dyDescent="0.2">
      <c r="A3241" s="97" t="s">
        <v>23532</v>
      </c>
      <c r="B3241" s="98" t="s">
        <v>23533</v>
      </c>
      <c r="C3241" s="98" t="s">
        <v>53</v>
      </c>
      <c r="D3241" s="99">
        <v>9.02</v>
      </c>
    </row>
    <row r="3242" spans="1:4" ht="15" customHeight="1" x14ac:dyDescent="0.2">
      <c r="A3242" s="97" t="s">
        <v>23534</v>
      </c>
      <c r="B3242" s="98" t="s">
        <v>23535</v>
      </c>
      <c r="C3242" s="98" t="s">
        <v>12798</v>
      </c>
      <c r="D3242" s="99">
        <v>20.399999999999999</v>
      </c>
    </row>
    <row r="3243" spans="1:4" ht="15" customHeight="1" x14ac:dyDescent="0.2">
      <c r="A3243" s="97" t="s">
        <v>23536</v>
      </c>
      <c r="B3243" s="98" t="s">
        <v>23537</v>
      </c>
      <c r="C3243" s="98" t="s">
        <v>4</v>
      </c>
      <c r="D3243" s="99">
        <v>63.34</v>
      </c>
    </row>
    <row r="3244" spans="1:4" ht="15" customHeight="1" x14ac:dyDescent="0.2">
      <c r="A3244" s="97" t="s">
        <v>23538</v>
      </c>
      <c r="B3244" s="98" t="s">
        <v>23539</v>
      </c>
      <c r="C3244" s="98" t="s">
        <v>53</v>
      </c>
      <c r="D3244" s="99">
        <v>149.5</v>
      </c>
    </row>
    <row r="3245" spans="1:4" ht="15" customHeight="1" x14ac:dyDescent="0.2">
      <c r="A3245" s="97" t="s">
        <v>23540</v>
      </c>
      <c r="B3245" s="98" t="s">
        <v>23541</v>
      </c>
      <c r="C3245" s="98" t="s">
        <v>23542</v>
      </c>
      <c r="D3245" s="99">
        <v>42.37</v>
      </c>
    </row>
    <row r="3246" spans="1:4" ht="15" customHeight="1" x14ac:dyDescent="0.2">
      <c r="A3246" s="97" t="s">
        <v>23543</v>
      </c>
      <c r="B3246" s="98" t="s">
        <v>23544</v>
      </c>
      <c r="C3246" s="98" t="s">
        <v>12798</v>
      </c>
      <c r="D3246" s="99">
        <v>54.04</v>
      </c>
    </row>
    <row r="3247" spans="1:4" ht="15" customHeight="1" x14ac:dyDescent="0.2">
      <c r="A3247" s="97" t="s">
        <v>23545</v>
      </c>
      <c r="B3247" s="98" t="s">
        <v>23546</v>
      </c>
      <c r="C3247" s="98" t="s">
        <v>3</v>
      </c>
      <c r="D3247" s="99">
        <v>34.81</v>
      </c>
    </row>
    <row r="3248" spans="1:4" ht="15" customHeight="1" x14ac:dyDescent="0.2">
      <c r="A3248" s="97" t="s">
        <v>23547</v>
      </c>
      <c r="B3248" s="98" t="s">
        <v>23548</v>
      </c>
      <c r="C3248" s="98" t="s">
        <v>3</v>
      </c>
      <c r="D3248" s="99">
        <v>90.98</v>
      </c>
    </row>
    <row r="3249" spans="1:4" ht="15" customHeight="1" x14ac:dyDescent="0.2">
      <c r="A3249" s="97" t="s">
        <v>23549</v>
      </c>
      <c r="B3249" s="98" t="s">
        <v>23550</v>
      </c>
      <c r="C3249" s="98" t="s">
        <v>12798</v>
      </c>
      <c r="D3249" s="99">
        <v>25.37</v>
      </c>
    </row>
    <row r="3250" spans="1:4" ht="15" customHeight="1" x14ac:dyDescent="0.2">
      <c r="A3250" s="97" t="s">
        <v>23551</v>
      </c>
      <c r="B3250" s="98" t="s">
        <v>30034</v>
      </c>
      <c r="C3250" s="98" t="s">
        <v>3</v>
      </c>
      <c r="D3250" s="99">
        <v>4.66</v>
      </c>
    </row>
    <row r="3251" spans="1:4" ht="15" customHeight="1" x14ac:dyDescent="0.2">
      <c r="A3251" s="97" t="s">
        <v>23552</v>
      </c>
      <c r="B3251" s="98" t="s">
        <v>23553</v>
      </c>
      <c r="C3251" s="98" t="s">
        <v>3</v>
      </c>
      <c r="D3251" s="99">
        <v>5.66</v>
      </c>
    </row>
    <row r="3252" spans="1:4" ht="15" customHeight="1" x14ac:dyDescent="0.2">
      <c r="A3252" s="97" t="s">
        <v>23554</v>
      </c>
      <c r="B3252" s="98" t="s">
        <v>23555</v>
      </c>
      <c r="C3252" s="98" t="s">
        <v>3</v>
      </c>
      <c r="D3252" s="99">
        <v>8.2899999999999991</v>
      </c>
    </row>
    <row r="3253" spans="1:4" ht="15" customHeight="1" x14ac:dyDescent="0.2">
      <c r="A3253" s="97" t="s">
        <v>23556</v>
      </c>
      <c r="B3253" s="98" t="s">
        <v>30035</v>
      </c>
      <c r="C3253" s="98" t="s">
        <v>3</v>
      </c>
      <c r="D3253" s="99">
        <v>11.03</v>
      </c>
    </row>
    <row r="3254" spans="1:4" ht="15" customHeight="1" x14ac:dyDescent="0.2">
      <c r="A3254" s="97" t="s">
        <v>30036</v>
      </c>
      <c r="B3254" s="98" t="s">
        <v>30037</v>
      </c>
      <c r="C3254" s="98" t="s">
        <v>3</v>
      </c>
      <c r="D3254" s="99">
        <v>1.99</v>
      </c>
    </row>
    <row r="3255" spans="1:4" ht="15" customHeight="1" x14ac:dyDescent="0.2">
      <c r="A3255" s="97" t="s">
        <v>23557</v>
      </c>
      <c r="B3255" s="98" t="s">
        <v>30038</v>
      </c>
      <c r="C3255" s="98" t="s">
        <v>3</v>
      </c>
      <c r="D3255" s="99">
        <v>1.32</v>
      </c>
    </row>
    <row r="3256" spans="1:4" ht="15" customHeight="1" x14ac:dyDescent="0.2">
      <c r="A3256" s="97" t="s">
        <v>23558</v>
      </c>
      <c r="B3256" s="98" t="s">
        <v>30039</v>
      </c>
      <c r="C3256" s="98" t="s">
        <v>3</v>
      </c>
      <c r="D3256" s="99">
        <v>2.42</v>
      </c>
    </row>
    <row r="3257" spans="1:4" ht="15" customHeight="1" x14ac:dyDescent="0.2">
      <c r="A3257" s="97" t="s">
        <v>30040</v>
      </c>
      <c r="B3257" s="98" t="s">
        <v>30041</v>
      </c>
      <c r="C3257" s="98" t="s">
        <v>3</v>
      </c>
      <c r="D3257" s="99">
        <v>2.42</v>
      </c>
    </row>
    <row r="3258" spans="1:4" ht="15" customHeight="1" x14ac:dyDescent="0.2">
      <c r="A3258" s="97" t="s">
        <v>30042</v>
      </c>
      <c r="B3258" s="98" t="s">
        <v>30043</v>
      </c>
      <c r="C3258" s="98" t="s">
        <v>3</v>
      </c>
      <c r="D3258" s="99">
        <v>2.14</v>
      </c>
    </row>
    <row r="3259" spans="1:4" ht="15" customHeight="1" x14ac:dyDescent="0.2">
      <c r="A3259" s="97" t="s">
        <v>30044</v>
      </c>
      <c r="B3259" s="98" t="s">
        <v>30045</v>
      </c>
      <c r="C3259" s="98" t="s">
        <v>3</v>
      </c>
      <c r="D3259" s="99">
        <v>1.92</v>
      </c>
    </row>
    <row r="3260" spans="1:4" ht="15" customHeight="1" x14ac:dyDescent="0.2">
      <c r="A3260" s="97" t="s">
        <v>30046</v>
      </c>
      <c r="B3260" s="98" t="s">
        <v>30047</v>
      </c>
      <c r="C3260" s="98" t="s">
        <v>3</v>
      </c>
      <c r="D3260" s="99">
        <v>1.32</v>
      </c>
    </row>
    <row r="3261" spans="1:4" ht="15" customHeight="1" x14ac:dyDescent="0.2">
      <c r="A3261" s="97" t="s">
        <v>30048</v>
      </c>
      <c r="B3261" s="98" t="s">
        <v>30049</v>
      </c>
      <c r="C3261" s="98" t="s">
        <v>3</v>
      </c>
      <c r="D3261" s="99">
        <v>1.98</v>
      </c>
    </row>
    <row r="3262" spans="1:4" ht="15" customHeight="1" x14ac:dyDescent="0.2">
      <c r="A3262" s="97" t="s">
        <v>30050</v>
      </c>
      <c r="B3262" s="98" t="s">
        <v>30051</v>
      </c>
      <c r="C3262" s="98" t="s">
        <v>3</v>
      </c>
      <c r="D3262" s="99">
        <v>4.22</v>
      </c>
    </row>
    <row r="3263" spans="1:4" ht="15" customHeight="1" x14ac:dyDescent="0.2">
      <c r="A3263" s="97" t="s">
        <v>30052</v>
      </c>
      <c r="B3263" s="98" t="s">
        <v>30053</v>
      </c>
      <c r="C3263" s="98" t="s">
        <v>3</v>
      </c>
      <c r="D3263" s="99">
        <v>6.66</v>
      </c>
    </row>
    <row r="3264" spans="1:4" ht="15" customHeight="1" x14ac:dyDescent="0.2">
      <c r="A3264" s="97" t="s">
        <v>30054</v>
      </c>
      <c r="B3264" s="98" t="s">
        <v>30055</v>
      </c>
      <c r="C3264" s="98" t="s">
        <v>3</v>
      </c>
      <c r="D3264" s="99">
        <v>7.93</v>
      </c>
    </row>
    <row r="3265" spans="1:4" ht="15" customHeight="1" x14ac:dyDescent="0.2">
      <c r="A3265" s="97" t="s">
        <v>30056</v>
      </c>
      <c r="B3265" s="98" t="s">
        <v>30057</v>
      </c>
      <c r="C3265" s="98" t="s">
        <v>3</v>
      </c>
      <c r="D3265" s="99">
        <v>10.45</v>
      </c>
    </row>
    <row r="3266" spans="1:4" ht="15" customHeight="1" x14ac:dyDescent="0.2">
      <c r="A3266" s="97" t="s">
        <v>23559</v>
      </c>
      <c r="B3266" s="98" t="s">
        <v>23560</v>
      </c>
      <c r="C3266" s="98" t="s">
        <v>3</v>
      </c>
      <c r="D3266" s="99">
        <v>46.12</v>
      </c>
    </row>
    <row r="3267" spans="1:4" ht="15" customHeight="1" x14ac:dyDescent="0.2">
      <c r="A3267" s="97" t="s">
        <v>23561</v>
      </c>
      <c r="B3267" s="98" t="s">
        <v>23562</v>
      </c>
      <c r="C3267" s="98" t="s">
        <v>3</v>
      </c>
      <c r="D3267" s="99">
        <v>31.25</v>
      </c>
    </row>
    <row r="3268" spans="1:4" ht="15" customHeight="1" x14ac:dyDescent="0.2">
      <c r="A3268" s="97" t="s">
        <v>23563</v>
      </c>
      <c r="B3268" s="98" t="s">
        <v>23564</v>
      </c>
      <c r="C3268" s="98" t="s">
        <v>3</v>
      </c>
      <c r="D3268" s="99">
        <v>54.59</v>
      </c>
    </row>
    <row r="3269" spans="1:4" ht="15" customHeight="1" x14ac:dyDescent="0.2">
      <c r="A3269" s="97" t="s">
        <v>23565</v>
      </c>
      <c r="B3269" s="98" t="s">
        <v>23566</v>
      </c>
      <c r="C3269" s="98" t="s">
        <v>3</v>
      </c>
      <c r="D3269" s="99">
        <v>81.33</v>
      </c>
    </row>
    <row r="3270" spans="1:4" ht="15" customHeight="1" x14ac:dyDescent="0.2">
      <c r="A3270" s="97" t="s">
        <v>23567</v>
      </c>
      <c r="B3270" s="98" t="s">
        <v>23568</v>
      </c>
      <c r="C3270" s="98" t="s">
        <v>3</v>
      </c>
      <c r="D3270" s="99">
        <v>115</v>
      </c>
    </row>
    <row r="3271" spans="1:4" ht="15" customHeight="1" x14ac:dyDescent="0.2">
      <c r="A3271" s="97" t="s">
        <v>30058</v>
      </c>
      <c r="B3271" s="98" t="s">
        <v>30059</v>
      </c>
      <c r="C3271" s="98" t="s">
        <v>3</v>
      </c>
      <c r="D3271" s="99">
        <v>2.5</v>
      </c>
    </row>
    <row r="3272" spans="1:4" ht="15" customHeight="1" x14ac:dyDescent="0.2">
      <c r="A3272" s="97" t="s">
        <v>30060</v>
      </c>
      <c r="B3272" s="98" t="s">
        <v>30061</v>
      </c>
      <c r="C3272" s="98" t="s">
        <v>3</v>
      </c>
      <c r="D3272" s="99">
        <v>3.17</v>
      </c>
    </row>
    <row r="3273" spans="1:4" ht="15" customHeight="1" x14ac:dyDescent="0.2">
      <c r="A3273" s="97" t="s">
        <v>30062</v>
      </c>
      <c r="B3273" s="98" t="s">
        <v>30063</v>
      </c>
      <c r="C3273" s="98" t="s">
        <v>3</v>
      </c>
      <c r="D3273" s="99">
        <v>4.8899999999999997</v>
      </c>
    </row>
    <row r="3274" spans="1:4" ht="15" customHeight="1" x14ac:dyDescent="0.2">
      <c r="A3274" s="97" t="s">
        <v>30064</v>
      </c>
      <c r="B3274" s="98" t="s">
        <v>30065</v>
      </c>
      <c r="C3274" s="98" t="s">
        <v>3</v>
      </c>
      <c r="D3274" s="99">
        <v>16.7</v>
      </c>
    </row>
    <row r="3275" spans="1:4" ht="15" customHeight="1" x14ac:dyDescent="0.2">
      <c r="A3275" s="97" t="s">
        <v>30066</v>
      </c>
      <c r="B3275" s="98" t="s">
        <v>30067</v>
      </c>
      <c r="C3275" s="98" t="s">
        <v>3</v>
      </c>
      <c r="D3275" s="99">
        <v>30.43</v>
      </c>
    </row>
    <row r="3276" spans="1:4" ht="15" customHeight="1" x14ac:dyDescent="0.2">
      <c r="A3276" s="97" t="s">
        <v>30068</v>
      </c>
      <c r="B3276" s="98" t="s">
        <v>30069</v>
      </c>
      <c r="C3276" s="98" t="s">
        <v>3</v>
      </c>
      <c r="D3276" s="99">
        <v>43.05</v>
      </c>
    </row>
    <row r="3277" spans="1:4" ht="15" customHeight="1" x14ac:dyDescent="0.2">
      <c r="A3277" s="97" t="s">
        <v>30070</v>
      </c>
      <c r="B3277" s="98" t="s">
        <v>30071</v>
      </c>
      <c r="C3277" s="98" t="s">
        <v>3</v>
      </c>
      <c r="D3277" s="99">
        <v>48.82</v>
      </c>
    </row>
    <row r="3278" spans="1:4" ht="15" customHeight="1" x14ac:dyDescent="0.2">
      <c r="A3278" s="97" t="s">
        <v>23569</v>
      </c>
      <c r="B3278" s="98" t="s">
        <v>30072</v>
      </c>
      <c r="C3278" s="98" t="s">
        <v>3</v>
      </c>
      <c r="D3278" s="99">
        <v>13.95</v>
      </c>
    </row>
    <row r="3279" spans="1:4" ht="15" customHeight="1" x14ac:dyDescent="0.2">
      <c r="A3279" s="97" t="s">
        <v>30073</v>
      </c>
      <c r="B3279" s="98" t="s">
        <v>30074</v>
      </c>
      <c r="C3279" s="98" t="s">
        <v>3</v>
      </c>
      <c r="D3279" s="99">
        <v>25.76</v>
      </c>
    </row>
    <row r="3280" spans="1:4" ht="15" customHeight="1" x14ac:dyDescent="0.2">
      <c r="A3280" s="97" t="s">
        <v>30075</v>
      </c>
      <c r="B3280" s="98" t="s">
        <v>30076</v>
      </c>
      <c r="C3280" s="98" t="s">
        <v>3</v>
      </c>
      <c r="D3280" s="99">
        <v>79.650000000000006</v>
      </c>
    </row>
    <row r="3281" spans="1:4" ht="15" customHeight="1" x14ac:dyDescent="0.2">
      <c r="A3281" s="97" t="s">
        <v>30077</v>
      </c>
      <c r="B3281" s="98" t="s">
        <v>30078</v>
      </c>
      <c r="C3281" s="98" t="s">
        <v>3</v>
      </c>
      <c r="D3281" s="99">
        <v>11.26</v>
      </c>
    </row>
    <row r="3282" spans="1:4" ht="15" customHeight="1" x14ac:dyDescent="0.2">
      <c r="A3282" s="97" t="s">
        <v>23570</v>
      </c>
      <c r="B3282" s="98" t="s">
        <v>30079</v>
      </c>
      <c r="C3282" s="98" t="s">
        <v>3</v>
      </c>
      <c r="D3282" s="99">
        <v>7</v>
      </c>
    </row>
    <row r="3283" spans="1:4" ht="15" customHeight="1" x14ac:dyDescent="0.2">
      <c r="A3283" s="97" t="s">
        <v>23571</v>
      </c>
      <c r="B3283" s="98" t="s">
        <v>30080</v>
      </c>
      <c r="C3283" s="98" t="s">
        <v>3</v>
      </c>
      <c r="D3283" s="99">
        <v>19.170000000000002</v>
      </c>
    </row>
    <row r="3284" spans="1:4" ht="15" customHeight="1" x14ac:dyDescent="0.2">
      <c r="A3284" s="97" t="s">
        <v>23572</v>
      </c>
      <c r="B3284" s="98" t="s">
        <v>30081</v>
      </c>
      <c r="C3284" s="98" t="s">
        <v>3</v>
      </c>
      <c r="D3284" s="99">
        <v>44.87</v>
      </c>
    </row>
    <row r="3285" spans="1:4" ht="15" customHeight="1" x14ac:dyDescent="0.2">
      <c r="A3285" s="97" t="s">
        <v>23573</v>
      </c>
      <c r="B3285" s="98" t="s">
        <v>30082</v>
      </c>
      <c r="C3285" s="98" t="s">
        <v>12798</v>
      </c>
      <c r="D3285" s="99">
        <v>9.4</v>
      </c>
    </row>
    <row r="3286" spans="1:4" ht="15" customHeight="1" x14ac:dyDescent="0.2">
      <c r="A3286" s="97" t="s">
        <v>23574</v>
      </c>
      <c r="B3286" s="98" t="s">
        <v>30083</v>
      </c>
      <c r="C3286" s="98" t="s">
        <v>12798</v>
      </c>
      <c r="D3286" s="99">
        <v>18.739999999999998</v>
      </c>
    </row>
    <row r="3287" spans="1:4" ht="15" customHeight="1" x14ac:dyDescent="0.2">
      <c r="A3287" s="97" t="s">
        <v>23575</v>
      </c>
      <c r="B3287" s="98" t="s">
        <v>30084</v>
      </c>
      <c r="C3287" s="98" t="s">
        <v>12798</v>
      </c>
      <c r="D3287" s="99">
        <v>57.56</v>
      </c>
    </row>
    <row r="3288" spans="1:4" ht="15" customHeight="1" x14ac:dyDescent="0.2">
      <c r="A3288" s="97" t="s">
        <v>23576</v>
      </c>
      <c r="B3288" s="98" t="s">
        <v>30085</v>
      </c>
      <c r="C3288" s="98" t="s">
        <v>12798</v>
      </c>
      <c r="D3288" s="99">
        <v>14.72</v>
      </c>
    </row>
    <row r="3289" spans="1:4" ht="15" customHeight="1" x14ac:dyDescent="0.2">
      <c r="A3289" s="97" t="s">
        <v>23577</v>
      </c>
      <c r="B3289" s="98" t="s">
        <v>30086</v>
      </c>
      <c r="C3289" s="98" t="s">
        <v>12798</v>
      </c>
      <c r="D3289" s="99">
        <v>25.1</v>
      </c>
    </row>
    <row r="3290" spans="1:4" ht="15" customHeight="1" x14ac:dyDescent="0.2">
      <c r="A3290" s="97" t="s">
        <v>23578</v>
      </c>
      <c r="B3290" s="98" t="s">
        <v>30087</v>
      </c>
      <c r="C3290" s="98" t="s">
        <v>12798</v>
      </c>
      <c r="D3290" s="99">
        <v>69.959999999999994</v>
      </c>
    </row>
    <row r="3291" spans="1:4" ht="15" customHeight="1" x14ac:dyDescent="0.2">
      <c r="A3291" s="97" t="s">
        <v>23579</v>
      </c>
      <c r="B3291" s="98" t="s">
        <v>30088</v>
      </c>
      <c r="C3291" s="98" t="s">
        <v>3</v>
      </c>
      <c r="D3291" s="99">
        <v>4.5</v>
      </c>
    </row>
    <row r="3292" spans="1:4" ht="15" customHeight="1" x14ac:dyDescent="0.2">
      <c r="A3292" s="97" t="s">
        <v>30089</v>
      </c>
      <c r="B3292" s="98" t="s">
        <v>30090</v>
      </c>
      <c r="C3292" s="98" t="s">
        <v>12798</v>
      </c>
      <c r="D3292" s="99">
        <v>25.62</v>
      </c>
    </row>
    <row r="3293" spans="1:4" ht="15" customHeight="1" x14ac:dyDescent="0.2">
      <c r="A3293" s="97" t="s">
        <v>23580</v>
      </c>
      <c r="B3293" s="98" t="s">
        <v>30091</v>
      </c>
      <c r="C3293" s="98" t="s">
        <v>12798</v>
      </c>
      <c r="D3293" s="99">
        <v>17.96</v>
      </c>
    </row>
    <row r="3294" spans="1:4" ht="15" customHeight="1" x14ac:dyDescent="0.2">
      <c r="A3294" s="97" t="s">
        <v>30092</v>
      </c>
      <c r="B3294" s="98" t="s">
        <v>30093</v>
      </c>
      <c r="C3294" s="98" t="s">
        <v>12798</v>
      </c>
      <c r="D3294" s="99">
        <v>24.37</v>
      </c>
    </row>
    <row r="3295" spans="1:4" ht="15" customHeight="1" x14ac:dyDescent="0.2">
      <c r="A3295" s="97" t="s">
        <v>30094</v>
      </c>
      <c r="B3295" s="98" t="s">
        <v>30095</v>
      </c>
      <c r="C3295" s="98" t="s">
        <v>12798</v>
      </c>
      <c r="D3295" s="99">
        <v>66.5</v>
      </c>
    </row>
    <row r="3296" spans="1:4" ht="15" customHeight="1" x14ac:dyDescent="0.2">
      <c r="A3296" s="97" t="s">
        <v>23581</v>
      </c>
      <c r="B3296" s="98" t="s">
        <v>30096</v>
      </c>
      <c r="C3296" s="98" t="s">
        <v>12798</v>
      </c>
      <c r="D3296" s="99">
        <v>19.8</v>
      </c>
    </row>
    <row r="3297" spans="1:4" ht="15" customHeight="1" x14ac:dyDescent="0.2">
      <c r="A3297" s="97" t="s">
        <v>30097</v>
      </c>
      <c r="B3297" s="98" t="s">
        <v>30098</v>
      </c>
      <c r="C3297" s="98" t="s">
        <v>12798</v>
      </c>
      <c r="D3297" s="99">
        <v>45.6</v>
      </c>
    </row>
    <row r="3298" spans="1:4" ht="15" customHeight="1" x14ac:dyDescent="0.2">
      <c r="A3298" s="97" t="s">
        <v>30099</v>
      </c>
      <c r="B3298" s="98" t="s">
        <v>30100</v>
      </c>
      <c r="C3298" s="98" t="s">
        <v>12798</v>
      </c>
      <c r="D3298" s="99">
        <v>75</v>
      </c>
    </row>
    <row r="3299" spans="1:4" ht="15" customHeight="1" x14ac:dyDescent="0.2">
      <c r="A3299" s="97" t="s">
        <v>23582</v>
      </c>
      <c r="B3299" s="98" t="s">
        <v>30101</v>
      </c>
      <c r="C3299" s="98" t="s">
        <v>12798</v>
      </c>
      <c r="D3299" s="99">
        <v>1.25</v>
      </c>
    </row>
    <row r="3300" spans="1:4" ht="15" customHeight="1" x14ac:dyDescent="0.2">
      <c r="A3300" s="97" t="s">
        <v>30102</v>
      </c>
      <c r="B3300" s="98" t="s">
        <v>30103</v>
      </c>
      <c r="C3300" s="98" t="s">
        <v>12798</v>
      </c>
      <c r="D3300" s="99">
        <v>2.73</v>
      </c>
    </row>
    <row r="3301" spans="1:4" ht="15" customHeight="1" x14ac:dyDescent="0.2">
      <c r="A3301" s="97" t="s">
        <v>30104</v>
      </c>
      <c r="B3301" s="98" t="s">
        <v>30105</v>
      </c>
      <c r="C3301" s="98" t="s">
        <v>12798</v>
      </c>
      <c r="D3301" s="99">
        <v>3.53</v>
      </c>
    </row>
    <row r="3302" spans="1:4" ht="15" customHeight="1" x14ac:dyDescent="0.2">
      <c r="A3302" s="97" t="s">
        <v>30106</v>
      </c>
      <c r="B3302" s="98" t="s">
        <v>30107</v>
      </c>
      <c r="C3302" s="98" t="s">
        <v>12798</v>
      </c>
      <c r="D3302" s="99">
        <v>11.5</v>
      </c>
    </row>
    <row r="3303" spans="1:4" ht="15" customHeight="1" x14ac:dyDescent="0.2">
      <c r="A3303" s="97" t="s">
        <v>23583</v>
      </c>
      <c r="B3303" s="98" t="s">
        <v>23584</v>
      </c>
      <c r="C3303" s="98" t="s">
        <v>12798</v>
      </c>
      <c r="D3303" s="99">
        <v>0.53</v>
      </c>
    </row>
    <row r="3304" spans="1:4" ht="15" customHeight="1" x14ac:dyDescent="0.2">
      <c r="A3304" s="97" t="s">
        <v>23585</v>
      </c>
      <c r="B3304" s="98" t="s">
        <v>23586</v>
      </c>
      <c r="C3304" s="98" t="s">
        <v>12798</v>
      </c>
      <c r="D3304" s="99">
        <v>0.1</v>
      </c>
    </row>
    <row r="3305" spans="1:4" ht="15" customHeight="1" x14ac:dyDescent="0.2">
      <c r="A3305" s="97" t="s">
        <v>23587</v>
      </c>
      <c r="B3305" s="98" t="s">
        <v>23588</v>
      </c>
      <c r="C3305" s="98" t="s">
        <v>12798</v>
      </c>
      <c r="D3305" s="99">
        <v>0.19</v>
      </c>
    </row>
    <row r="3306" spans="1:4" ht="15" customHeight="1" x14ac:dyDescent="0.2">
      <c r="A3306" s="97" t="s">
        <v>23589</v>
      </c>
      <c r="B3306" s="98" t="s">
        <v>23590</v>
      </c>
      <c r="C3306" s="98" t="s">
        <v>12798</v>
      </c>
      <c r="D3306" s="99">
        <v>0.14000000000000001</v>
      </c>
    </row>
    <row r="3307" spans="1:4" ht="15" customHeight="1" x14ac:dyDescent="0.2">
      <c r="A3307" s="97" t="s">
        <v>23591</v>
      </c>
      <c r="B3307" s="98" t="s">
        <v>30108</v>
      </c>
      <c r="C3307" s="98" t="s">
        <v>12798</v>
      </c>
      <c r="D3307" s="99">
        <v>0.14000000000000001</v>
      </c>
    </row>
    <row r="3308" spans="1:4" ht="15" customHeight="1" x14ac:dyDescent="0.2">
      <c r="A3308" s="97" t="s">
        <v>23592</v>
      </c>
      <c r="B3308" s="98" t="s">
        <v>23593</v>
      </c>
      <c r="C3308" s="98" t="s">
        <v>12798</v>
      </c>
      <c r="D3308" s="99">
        <v>0.19</v>
      </c>
    </row>
    <row r="3309" spans="1:4" ht="15" customHeight="1" x14ac:dyDescent="0.2">
      <c r="A3309" s="97" t="s">
        <v>23594</v>
      </c>
      <c r="B3309" s="98" t="s">
        <v>23595</v>
      </c>
      <c r="C3309" s="98" t="s">
        <v>12798</v>
      </c>
      <c r="D3309" s="99">
        <v>0.35</v>
      </c>
    </row>
    <row r="3310" spans="1:4" ht="15" customHeight="1" x14ac:dyDescent="0.2">
      <c r="A3310" s="97" t="s">
        <v>30109</v>
      </c>
      <c r="B3310" s="98" t="s">
        <v>30110</v>
      </c>
      <c r="C3310" s="98" t="s">
        <v>12798</v>
      </c>
      <c r="D3310" s="99">
        <v>1.56</v>
      </c>
    </row>
    <row r="3311" spans="1:4" ht="15" customHeight="1" x14ac:dyDescent="0.2">
      <c r="A3311" s="97" t="s">
        <v>23596</v>
      </c>
      <c r="B3311" s="98" t="s">
        <v>23597</v>
      </c>
      <c r="C3311" s="98" t="s">
        <v>12798</v>
      </c>
      <c r="D3311" s="99">
        <v>0.7</v>
      </c>
    </row>
    <row r="3312" spans="1:4" ht="15" customHeight="1" x14ac:dyDescent="0.2">
      <c r="A3312" s="97" t="s">
        <v>23598</v>
      </c>
      <c r="B3312" s="98" t="s">
        <v>23599</v>
      </c>
      <c r="C3312" s="98" t="s">
        <v>12798</v>
      </c>
      <c r="D3312" s="99">
        <v>0.22</v>
      </c>
    </row>
    <row r="3313" spans="1:4" ht="15" customHeight="1" x14ac:dyDescent="0.2">
      <c r="A3313" s="97" t="s">
        <v>23600</v>
      </c>
      <c r="B3313" s="98" t="s">
        <v>13789</v>
      </c>
      <c r="C3313" s="98" t="s">
        <v>12798</v>
      </c>
      <c r="D3313" s="99">
        <v>1.53</v>
      </c>
    </row>
    <row r="3314" spans="1:4" ht="15" customHeight="1" x14ac:dyDescent="0.2">
      <c r="A3314" s="97" t="s">
        <v>23601</v>
      </c>
      <c r="B3314" s="98" t="s">
        <v>13790</v>
      </c>
      <c r="C3314" s="98" t="s">
        <v>12798</v>
      </c>
      <c r="D3314" s="99">
        <v>3.24</v>
      </c>
    </row>
    <row r="3315" spans="1:4" ht="15" customHeight="1" x14ac:dyDescent="0.2">
      <c r="A3315" s="97" t="s">
        <v>23602</v>
      </c>
      <c r="B3315" s="98" t="s">
        <v>23603</v>
      </c>
      <c r="C3315" s="98" t="s">
        <v>12798</v>
      </c>
      <c r="D3315" s="99">
        <v>3.24</v>
      </c>
    </row>
    <row r="3316" spans="1:4" ht="15" customHeight="1" x14ac:dyDescent="0.2">
      <c r="A3316" s="97" t="s">
        <v>23604</v>
      </c>
      <c r="B3316" s="98" t="s">
        <v>23605</v>
      </c>
      <c r="C3316" s="98" t="s">
        <v>12798</v>
      </c>
      <c r="D3316" s="99">
        <v>59.44</v>
      </c>
    </row>
    <row r="3317" spans="1:4" ht="15" customHeight="1" x14ac:dyDescent="0.2">
      <c r="A3317" s="97" t="s">
        <v>23606</v>
      </c>
      <c r="B3317" s="98" t="s">
        <v>23607</v>
      </c>
      <c r="C3317" s="98" t="s">
        <v>12798</v>
      </c>
      <c r="D3317" s="99">
        <v>131.66999999999999</v>
      </c>
    </row>
    <row r="3318" spans="1:4" ht="15" customHeight="1" x14ac:dyDescent="0.2">
      <c r="A3318" s="97" t="s">
        <v>23608</v>
      </c>
      <c r="B3318" s="98" t="s">
        <v>23609</v>
      </c>
      <c r="C3318" s="98" t="s">
        <v>12798</v>
      </c>
      <c r="D3318" s="99">
        <v>179.9</v>
      </c>
    </row>
    <row r="3319" spans="1:4" ht="15" customHeight="1" x14ac:dyDescent="0.2">
      <c r="A3319" s="97" t="s">
        <v>23610</v>
      </c>
      <c r="B3319" s="98" t="s">
        <v>23611</v>
      </c>
      <c r="C3319" s="98" t="s">
        <v>12798</v>
      </c>
      <c r="D3319" s="99">
        <v>408.59</v>
      </c>
    </row>
    <row r="3320" spans="1:4" ht="15" customHeight="1" x14ac:dyDescent="0.2">
      <c r="A3320" s="97" t="s">
        <v>23612</v>
      </c>
      <c r="B3320" s="98" t="s">
        <v>23613</v>
      </c>
      <c r="C3320" s="98" t="s">
        <v>12798</v>
      </c>
      <c r="D3320" s="99">
        <v>562.66</v>
      </c>
    </row>
    <row r="3321" spans="1:4" ht="15" customHeight="1" x14ac:dyDescent="0.2">
      <c r="A3321" s="97" t="s">
        <v>23614</v>
      </c>
      <c r="B3321" s="98" t="s">
        <v>23615</v>
      </c>
      <c r="C3321" s="98" t="s">
        <v>12798</v>
      </c>
      <c r="D3321" s="99">
        <v>221.76</v>
      </c>
    </row>
    <row r="3322" spans="1:4" ht="15" customHeight="1" x14ac:dyDescent="0.2">
      <c r="A3322" s="97" t="s">
        <v>23616</v>
      </c>
      <c r="B3322" s="98" t="s">
        <v>23617</v>
      </c>
      <c r="C3322" s="98" t="s">
        <v>12798</v>
      </c>
      <c r="D3322" s="99">
        <v>4.2</v>
      </c>
    </row>
    <row r="3323" spans="1:4" ht="15" customHeight="1" x14ac:dyDescent="0.2">
      <c r="A3323" s="97" t="s">
        <v>23618</v>
      </c>
      <c r="B3323" s="98" t="s">
        <v>9365</v>
      </c>
      <c r="C3323" s="98" t="s">
        <v>12798</v>
      </c>
      <c r="D3323" s="99">
        <v>1.25</v>
      </c>
    </row>
    <row r="3324" spans="1:4" ht="15" customHeight="1" x14ac:dyDescent="0.2">
      <c r="A3324" s="97" t="s">
        <v>23619</v>
      </c>
      <c r="B3324" s="98" t="s">
        <v>9364</v>
      </c>
      <c r="C3324" s="98" t="s">
        <v>12798</v>
      </c>
      <c r="D3324" s="99">
        <v>2.4</v>
      </c>
    </row>
    <row r="3325" spans="1:4" ht="15" customHeight="1" x14ac:dyDescent="0.2">
      <c r="A3325" s="97" t="s">
        <v>23620</v>
      </c>
      <c r="B3325" s="98" t="s">
        <v>23621</v>
      </c>
      <c r="C3325" s="98" t="s">
        <v>12798</v>
      </c>
      <c r="D3325" s="99">
        <v>476.43</v>
      </c>
    </row>
    <row r="3326" spans="1:4" ht="15" customHeight="1" x14ac:dyDescent="0.2">
      <c r="A3326" s="97" t="s">
        <v>23622</v>
      </c>
      <c r="B3326" s="98" t="s">
        <v>23623</v>
      </c>
      <c r="C3326" s="98" t="s">
        <v>12798</v>
      </c>
      <c r="D3326" s="99">
        <v>199.89</v>
      </c>
    </row>
    <row r="3327" spans="1:4" ht="15" customHeight="1" x14ac:dyDescent="0.2">
      <c r="A3327" s="97" t="s">
        <v>23624</v>
      </c>
      <c r="B3327" s="98" t="s">
        <v>23625</v>
      </c>
      <c r="C3327" s="98" t="s">
        <v>12798</v>
      </c>
      <c r="D3327" s="99">
        <v>323.48</v>
      </c>
    </row>
    <row r="3328" spans="1:4" ht="15" customHeight="1" x14ac:dyDescent="0.2">
      <c r="A3328" s="97" t="s">
        <v>23626</v>
      </c>
      <c r="B3328" s="98" t="s">
        <v>23627</v>
      </c>
      <c r="C3328" s="98" t="s">
        <v>12798</v>
      </c>
      <c r="D3328" s="99">
        <v>49.39</v>
      </c>
    </row>
    <row r="3329" spans="1:4" ht="15" customHeight="1" x14ac:dyDescent="0.2">
      <c r="A3329" s="97" t="s">
        <v>23628</v>
      </c>
      <c r="B3329" s="98" t="s">
        <v>23629</v>
      </c>
      <c r="C3329" s="98" t="s">
        <v>12798</v>
      </c>
      <c r="D3329" s="99">
        <v>81.8</v>
      </c>
    </row>
    <row r="3330" spans="1:4" ht="15" customHeight="1" x14ac:dyDescent="0.2">
      <c r="A3330" s="97" t="s">
        <v>23630</v>
      </c>
      <c r="B3330" s="98" t="s">
        <v>23631</v>
      </c>
      <c r="C3330" s="98" t="s">
        <v>12798</v>
      </c>
      <c r="D3330" s="99">
        <v>482.23</v>
      </c>
    </row>
    <row r="3331" spans="1:4" ht="15" customHeight="1" x14ac:dyDescent="0.2">
      <c r="A3331" s="97" t="s">
        <v>23632</v>
      </c>
      <c r="B3331" s="98" t="s">
        <v>23633</v>
      </c>
      <c r="C3331" s="98" t="s">
        <v>12798</v>
      </c>
      <c r="D3331" s="99">
        <v>94.05</v>
      </c>
    </row>
    <row r="3332" spans="1:4" ht="15" customHeight="1" x14ac:dyDescent="0.2">
      <c r="A3332" s="97" t="s">
        <v>23634</v>
      </c>
      <c r="B3332" s="98" t="s">
        <v>23635</v>
      </c>
      <c r="C3332" s="98" t="s">
        <v>12798</v>
      </c>
      <c r="D3332" s="99">
        <v>218.7</v>
      </c>
    </row>
    <row r="3333" spans="1:4" ht="15" customHeight="1" x14ac:dyDescent="0.2">
      <c r="A3333" s="97" t="s">
        <v>23636</v>
      </c>
      <c r="B3333" s="98" t="s">
        <v>23637</v>
      </c>
      <c r="C3333" s="98" t="s">
        <v>12798</v>
      </c>
      <c r="D3333" s="99">
        <v>95.65</v>
      </c>
    </row>
    <row r="3334" spans="1:4" ht="15" customHeight="1" x14ac:dyDescent="0.2">
      <c r="A3334" s="97" t="s">
        <v>23638</v>
      </c>
      <c r="B3334" s="98" t="s">
        <v>23639</v>
      </c>
      <c r="C3334" s="98" t="s">
        <v>12798</v>
      </c>
      <c r="D3334" s="99">
        <v>360.6</v>
      </c>
    </row>
    <row r="3335" spans="1:4" ht="15" customHeight="1" x14ac:dyDescent="0.2">
      <c r="A3335" s="97" t="s">
        <v>23640</v>
      </c>
      <c r="B3335" s="98" t="s">
        <v>23641</v>
      </c>
      <c r="C3335" s="98" t="s">
        <v>12798</v>
      </c>
      <c r="D3335" s="99">
        <v>957.78</v>
      </c>
    </row>
    <row r="3336" spans="1:4" ht="15" customHeight="1" x14ac:dyDescent="0.2">
      <c r="A3336" s="97" t="s">
        <v>23642</v>
      </c>
      <c r="B3336" s="98" t="s">
        <v>23643</v>
      </c>
      <c r="C3336" s="98" t="s">
        <v>12798</v>
      </c>
      <c r="D3336" s="99">
        <v>656.19</v>
      </c>
    </row>
    <row r="3337" spans="1:4" ht="15" customHeight="1" x14ac:dyDescent="0.2">
      <c r="A3337" s="97" t="s">
        <v>23644</v>
      </c>
      <c r="B3337" s="98" t="s">
        <v>23645</v>
      </c>
      <c r="C3337" s="98" t="s">
        <v>12798</v>
      </c>
      <c r="D3337" s="99">
        <v>61.47</v>
      </c>
    </row>
    <row r="3338" spans="1:4" ht="15" customHeight="1" x14ac:dyDescent="0.2">
      <c r="A3338" s="97" t="s">
        <v>23646</v>
      </c>
      <c r="B3338" s="98" t="s">
        <v>23647</v>
      </c>
      <c r="C3338" s="98" t="s">
        <v>12798</v>
      </c>
      <c r="D3338" s="99">
        <v>91.67</v>
      </c>
    </row>
    <row r="3339" spans="1:4" ht="15" customHeight="1" x14ac:dyDescent="0.2">
      <c r="A3339" s="97" t="s">
        <v>23648</v>
      </c>
      <c r="B3339" s="98" t="s">
        <v>23649</v>
      </c>
      <c r="C3339" s="98" t="s">
        <v>12798</v>
      </c>
      <c r="D3339" s="99">
        <v>631.27</v>
      </c>
    </row>
    <row r="3340" spans="1:4" ht="15" customHeight="1" x14ac:dyDescent="0.2">
      <c r="A3340" s="97" t="s">
        <v>23650</v>
      </c>
      <c r="B3340" s="98" t="s">
        <v>23651</v>
      </c>
      <c r="C3340" s="98" t="s">
        <v>12798</v>
      </c>
      <c r="D3340" s="99">
        <v>547.19000000000005</v>
      </c>
    </row>
    <row r="3341" spans="1:4" ht="15" customHeight="1" x14ac:dyDescent="0.2">
      <c r="A3341" s="97" t="s">
        <v>23652</v>
      </c>
      <c r="B3341" s="98" t="s">
        <v>23653</v>
      </c>
      <c r="C3341" s="98" t="s">
        <v>12798</v>
      </c>
      <c r="D3341" s="99">
        <v>756.99</v>
      </c>
    </row>
    <row r="3342" spans="1:4" ht="15" customHeight="1" x14ac:dyDescent="0.2">
      <c r="A3342" s="97" t="s">
        <v>23654</v>
      </c>
      <c r="B3342" s="98" t="s">
        <v>23655</v>
      </c>
      <c r="C3342" s="98" t="s">
        <v>12798</v>
      </c>
      <c r="D3342" s="99">
        <v>28.23</v>
      </c>
    </row>
    <row r="3343" spans="1:4" ht="15" customHeight="1" x14ac:dyDescent="0.2">
      <c r="A3343" s="97" t="s">
        <v>23656</v>
      </c>
      <c r="B3343" s="98" t="s">
        <v>23657</v>
      </c>
      <c r="C3343" s="98" t="s">
        <v>12798</v>
      </c>
      <c r="D3343" s="99">
        <v>47.25</v>
      </c>
    </row>
    <row r="3344" spans="1:4" ht="15" customHeight="1" x14ac:dyDescent="0.2">
      <c r="A3344" s="97" t="s">
        <v>23658</v>
      </c>
      <c r="B3344" s="98" t="s">
        <v>23659</v>
      </c>
      <c r="C3344" s="98" t="s">
        <v>12798</v>
      </c>
      <c r="D3344" s="99">
        <v>68.099999999999994</v>
      </c>
    </row>
    <row r="3345" spans="1:4" ht="15" customHeight="1" x14ac:dyDescent="0.2">
      <c r="A3345" s="97" t="s">
        <v>23660</v>
      </c>
      <c r="B3345" s="98" t="s">
        <v>23661</v>
      </c>
      <c r="C3345" s="98" t="s">
        <v>12798</v>
      </c>
      <c r="D3345" s="99">
        <v>85.32</v>
      </c>
    </row>
    <row r="3346" spans="1:4" ht="15" customHeight="1" x14ac:dyDescent="0.2">
      <c r="A3346" s="97" t="s">
        <v>23662</v>
      </c>
      <c r="B3346" s="98" t="s">
        <v>23663</v>
      </c>
      <c r="C3346" s="98" t="s">
        <v>12798</v>
      </c>
      <c r="D3346" s="99">
        <v>89.99</v>
      </c>
    </row>
    <row r="3347" spans="1:4" ht="15" customHeight="1" x14ac:dyDescent="0.2">
      <c r="A3347" s="97" t="s">
        <v>23664</v>
      </c>
      <c r="B3347" s="98" t="s">
        <v>23665</v>
      </c>
      <c r="C3347" s="98" t="s">
        <v>12798</v>
      </c>
      <c r="D3347" s="99">
        <v>123.77</v>
      </c>
    </row>
    <row r="3348" spans="1:4" ht="15" customHeight="1" x14ac:dyDescent="0.2">
      <c r="A3348" s="97" t="s">
        <v>23666</v>
      </c>
      <c r="B3348" s="98" t="s">
        <v>23667</v>
      </c>
      <c r="C3348" s="98" t="s">
        <v>12798</v>
      </c>
      <c r="D3348" s="99">
        <v>134.19999999999999</v>
      </c>
    </row>
    <row r="3349" spans="1:4" ht="15" customHeight="1" x14ac:dyDescent="0.2">
      <c r="A3349" s="97" t="s">
        <v>23668</v>
      </c>
      <c r="B3349" s="98" t="s">
        <v>23669</v>
      </c>
      <c r="C3349" s="98" t="s">
        <v>12798</v>
      </c>
      <c r="D3349" s="99">
        <v>123.77</v>
      </c>
    </row>
    <row r="3350" spans="1:4" ht="15" customHeight="1" x14ac:dyDescent="0.2">
      <c r="A3350" s="97" t="s">
        <v>23670</v>
      </c>
      <c r="B3350" s="98" t="s">
        <v>23671</v>
      </c>
      <c r="C3350" s="98" t="s">
        <v>12798</v>
      </c>
      <c r="D3350" s="99">
        <v>171.59</v>
      </c>
    </row>
    <row r="3351" spans="1:4" ht="15" customHeight="1" x14ac:dyDescent="0.2">
      <c r="A3351" s="97" t="s">
        <v>23672</v>
      </c>
      <c r="B3351" s="98" t="s">
        <v>23673</v>
      </c>
      <c r="C3351" s="98" t="s">
        <v>12798</v>
      </c>
      <c r="D3351" s="99">
        <v>404.73</v>
      </c>
    </row>
    <row r="3352" spans="1:4" ht="15" customHeight="1" x14ac:dyDescent="0.2">
      <c r="A3352" s="97" t="s">
        <v>23674</v>
      </c>
      <c r="B3352" s="98" t="s">
        <v>23675</v>
      </c>
      <c r="C3352" s="98" t="s">
        <v>12798</v>
      </c>
      <c r="D3352" s="99">
        <v>404.73</v>
      </c>
    </row>
    <row r="3353" spans="1:4" ht="15" customHeight="1" x14ac:dyDescent="0.2">
      <c r="A3353" s="97" t="s">
        <v>23676</v>
      </c>
      <c r="B3353" s="98" t="s">
        <v>23677</v>
      </c>
      <c r="C3353" s="98" t="s">
        <v>12798</v>
      </c>
      <c r="D3353" s="99">
        <v>404.73</v>
      </c>
    </row>
    <row r="3354" spans="1:4" ht="15" customHeight="1" x14ac:dyDescent="0.2">
      <c r="A3354" s="97" t="s">
        <v>23678</v>
      </c>
      <c r="B3354" s="98" t="s">
        <v>23679</v>
      </c>
      <c r="C3354" s="98" t="s">
        <v>12798</v>
      </c>
      <c r="D3354" s="99">
        <v>10.5</v>
      </c>
    </row>
    <row r="3355" spans="1:4" ht="15" customHeight="1" x14ac:dyDescent="0.2">
      <c r="A3355" s="97" t="s">
        <v>23680</v>
      </c>
      <c r="B3355" s="98" t="s">
        <v>23681</v>
      </c>
      <c r="C3355" s="98" t="s">
        <v>12798</v>
      </c>
      <c r="D3355" s="99">
        <v>10.5</v>
      </c>
    </row>
    <row r="3356" spans="1:4" ht="15" customHeight="1" x14ac:dyDescent="0.2">
      <c r="A3356" s="97" t="s">
        <v>23682</v>
      </c>
      <c r="B3356" s="98" t="s">
        <v>23683</v>
      </c>
      <c r="C3356" s="98" t="s">
        <v>12798</v>
      </c>
      <c r="D3356" s="99">
        <v>10.5</v>
      </c>
    </row>
    <row r="3357" spans="1:4" ht="15" customHeight="1" x14ac:dyDescent="0.2">
      <c r="A3357" s="97" t="s">
        <v>23684</v>
      </c>
      <c r="B3357" s="98" t="s">
        <v>23685</v>
      </c>
      <c r="C3357" s="98" t="s">
        <v>12798</v>
      </c>
      <c r="D3357" s="99">
        <v>11.05</v>
      </c>
    </row>
    <row r="3358" spans="1:4" ht="15" customHeight="1" x14ac:dyDescent="0.2">
      <c r="A3358" s="97" t="s">
        <v>23686</v>
      </c>
      <c r="B3358" s="98" t="s">
        <v>23687</v>
      </c>
      <c r="C3358" s="98" t="s">
        <v>12798</v>
      </c>
      <c r="D3358" s="99">
        <v>10.5</v>
      </c>
    </row>
    <row r="3359" spans="1:4" ht="15" customHeight="1" x14ac:dyDescent="0.2">
      <c r="A3359" s="97" t="s">
        <v>23688</v>
      </c>
      <c r="B3359" s="98" t="s">
        <v>23689</v>
      </c>
      <c r="C3359" s="98" t="s">
        <v>12798</v>
      </c>
      <c r="D3359" s="99">
        <v>14.53</v>
      </c>
    </row>
    <row r="3360" spans="1:4" ht="15" customHeight="1" x14ac:dyDescent="0.2">
      <c r="A3360" s="97" t="s">
        <v>23690</v>
      </c>
      <c r="B3360" s="98" t="s">
        <v>23691</v>
      </c>
      <c r="C3360" s="98" t="s">
        <v>12798</v>
      </c>
      <c r="D3360" s="99">
        <v>14.53</v>
      </c>
    </row>
    <row r="3361" spans="1:4" ht="15" customHeight="1" x14ac:dyDescent="0.2">
      <c r="A3361" s="97" t="s">
        <v>23692</v>
      </c>
      <c r="B3361" s="98" t="s">
        <v>23693</v>
      </c>
      <c r="C3361" s="98" t="s">
        <v>12798</v>
      </c>
      <c r="D3361" s="99">
        <v>25.12</v>
      </c>
    </row>
    <row r="3362" spans="1:4" ht="15" customHeight="1" x14ac:dyDescent="0.2">
      <c r="A3362" s="97" t="s">
        <v>23694</v>
      </c>
      <c r="B3362" s="98" t="s">
        <v>23695</v>
      </c>
      <c r="C3362" s="98" t="s">
        <v>12798</v>
      </c>
      <c r="D3362" s="99">
        <v>44.5</v>
      </c>
    </row>
    <row r="3363" spans="1:4" ht="15" customHeight="1" x14ac:dyDescent="0.2">
      <c r="A3363" s="97" t="s">
        <v>23696</v>
      </c>
      <c r="B3363" s="98" t="s">
        <v>23697</v>
      </c>
      <c r="C3363" s="98" t="s">
        <v>12798</v>
      </c>
      <c r="D3363" s="99">
        <v>44.5</v>
      </c>
    </row>
    <row r="3364" spans="1:4" ht="15" customHeight="1" x14ac:dyDescent="0.2">
      <c r="A3364" s="97" t="s">
        <v>23698</v>
      </c>
      <c r="B3364" s="98" t="s">
        <v>23699</v>
      </c>
      <c r="C3364" s="98" t="s">
        <v>12798</v>
      </c>
      <c r="D3364" s="99">
        <v>44.5</v>
      </c>
    </row>
    <row r="3365" spans="1:4" ht="15" customHeight="1" x14ac:dyDescent="0.2">
      <c r="A3365" s="97" t="s">
        <v>23700</v>
      </c>
      <c r="B3365" s="98" t="s">
        <v>23701</v>
      </c>
      <c r="C3365" s="98" t="s">
        <v>12798</v>
      </c>
      <c r="D3365" s="99">
        <v>44.5</v>
      </c>
    </row>
    <row r="3366" spans="1:4" ht="15" customHeight="1" x14ac:dyDescent="0.2">
      <c r="A3366" s="97" t="s">
        <v>23702</v>
      </c>
      <c r="B3366" s="98" t="s">
        <v>23703</v>
      </c>
      <c r="C3366" s="98" t="s">
        <v>12798</v>
      </c>
      <c r="D3366" s="99">
        <v>44.5</v>
      </c>
    </row>
    <row r="3367" spans="1:4" ht="15" customHeight="1" x14ac:dyDescent="0.2">
      <c r="A3367" s="97" t="s">
        <v>23704</v>
      </c>
      <c r="B3367" s="98" t="s">
        <v>23705</v>
      </c>
      <c r="C3367" s="98" t="s">
        <v>12798</v>
      </c>
      <c r="D3367" s="99">
        <v>44.5</v>
      </c>
    </row>
    <row r="3368" spans="1:4" ht="15" customHeight="1" x14ac:dyDescent="0.2">
      <c r="A3368" s="97" t="s">
        <v>23706</v>
      </c>
      <c r="B3368" s="98" t="s">
        <v>23707</v>
      </c>
      <c r="C3368" s="98" t="s">
        <v>12798</v>
      </c>
      <c r="D3368" s="99">
        <v>44.5</v>
      </c>
    </row>
    <row r="3369" spans="1:4" ht="15" customHeight="1" x14ac:dyDescent="0.2">
      <c r="A3369" s="97" t="s">
        <v>23708</v>
      </c>
      <c r="B3369" s="98" t="s">
        <v>23709</v>
      </c>
      <c r="C3369" s="98" t="s">
        <v>12798</v>
      </c>
      <c r="D3369" s="99">
        <v>80.459999999999994</v>
      </c>
    </row>
    <row r="3370" spans="1:4" ht="15" customHeight="1" x14ac:dyDescent="0.2">
      <c r="A3370" s="97" t="s">
        <v>23710</v>
      </c>
      <c r="B3370" s="98" t="s">
        <v>23711</v>
      </c>
      <c r="C3370" s="98" t="s">
        <v>12798</v>
      </c>
      <c r="D3370" s="99">
        <v>106.99</v>
      </c>
    </row>
    <row r="3371" spans="1:4" ht="15" customHeight="1" x14ac:dyDescent="0.2">
      <c r="A3371" s="97" t="s">
        <v>23712</v>
      </c>
      <c r="B3371" s="98" t="s">
        <v>23713</v>
      </c>
      <c r="C3371" s="98" t="s">
        <v>12798</v>
      </c>
      <c r="D3371" s="99">
        <v>117.99</v>
      </c>
    </row>
    <row r="3372" spans="1:4" ht="15" customHeight="1" x14ac:dyDescent="0.2">
      <c r="A3372" s="97" t="s">
        <v>23714</v>
      </c>
      <c r="B3372" s="98" t="s">
        <v>23715</v>
      </c>
      <c r="C3372" s="98" t="s">
        <v>12798</v>
      </c>
      <c r="D3372" s="99">
        <v>73.150000000000006</v>
      </c>
    </row>
    <row r="3373" spans="1:4" ht="15" customHeight="1" x14ac:dyDescent="0.2">
      <c r="A3373" s="97" t="s">
        <v>23716</v>
      </c>
      <c r="B3373" s="98" t="s">
        <v>23717</v>
      </c>
      <c r="C3373" s="98" t="s">
        <v>12798</v>
      </c>
      <c r="D3373" s="99">
        <v>59.9</v>
      </c>
    </row>
    <row r="3374" spans="1:4" ht="15" customHeight="1" x14ac:dyDescent="0.2">
      <c r="A3374" s="97" t="s">
        <v>23718</v>
      </c>
      <c r="B3374" s="98" t="s">
        <v>23719</v>
      </c>
      <c r="C3374" s="98" t="s">
        <v>12798</v>
      </c>
      <c r="D3374" s="99">
        <v>73.150000000000006</v>
      </c>
    </row>
    <row r="3375" spans="1:4" ht="15" customHeight="1" x14ac:dyDescent="0.2">
      <c r="A3375" s="97" t="s">
        <v>23720</v>
      </c>
      <c r="B3375" s="98" t="s">
        <v>23721</v>
      </c>
      <c r="C3375" s="98" t="s">
        <v>12798</v>
      </c>
      <c r="D3375" s="99">
        <v>73.150000000000006</v>
      </c>
    </row>
    <row r="3376" spans="1:4" ht="15" customHeight="1" x14ac:dyDescent="0.2">
      <c r="A3376" s="97" t="s">
        <v>23722</v>
      </c>
      <c r="B3376" s="98" t="s">
        <v>23723</v>
      </c>
      <c r="C3376" s="98" t="s">
        <v>12798</v>
      </c>
      <c r="D3376" s="99">
        <v>59.9</v>
      </c>
    </row>
    <row r="3377" spans="1:4" ht="15" customHeight="1" x14ac:dyDescent="0.2">
      <c r="A3377" s="97" t="s">
        <v>23724</v>
      </c>
      <c r="B3377" s="98" t="s">
        <v>23725</v>
      </c>
      <c r="C3377" s="98" t="s">
        <v>12798</v>
      </c>
      <c r="D3377" s="99">
        <v>59.9</v>
      </c>
    </row>
    <row r="3378" spans="1:4" ht="15" customHeight="1" x14ac:dyDescent="0.2">
      <c r="A3378" s="97" t="s">
        <v>23726</v>
      </c>
      <c r="B3378" s="98" t="s">
        <v>23727</v>
      </c>
      <c r="C3378" s="98" t="s">
        <v>12798</v>
      </c>
      <c r="D3378" s="99">
        <v>73.150000000000006</v>
      </c>
    </row>
    <row r="3379" spans="1:4" ht="15" customHeight="1" x14ac:dyDescent="0.2">
      <c r="A3379" s="97" t="s">
        <v>23728</v>
      </c>
      <c r="B3379" s="98" t="s">
        <v>23729</v>
      </c>
      <c r="C3379" s="98" t="s">
        <v>12798</v>
      </c>
      <c r="D3379" s="99">
        <v>98.88</v>
      </c>
    </row>
    <row r="3380" spans="1:4" ht="15" customHeight="1" x14ac:dyDescent="0.2">
      <c r="A3380" s="97" t="s">
        <v>23730</v>
      </c>
      <c r="B3380" s="98" t="s">
        <v>23731</v>
      </c>
      <c r="C3380" s="98" t="s">
        <v>12798</v>
      </c>
      <c r="D3380" s="99">
        <v>495.65</v>
      </c>
    </row>
    <row r="3381" spans="1:4" ht="15" customHeight="1" x14ac:dyDescent="0.2">
      <c r="A3381" s="97" t="s">
        <v>23732</v>
      </c>
      <c r="B3381" s="98" t="s">
        <v>23733</v>
      </c>
      <c r="C3381" s="98" t="s">
        <v>12798</v>
      </c>
      <c r="D3381" s="99">
        <v>516.98</v>
      </c>
    </row>
    <row r="3382" spans="1:4" ht="15" customHeight="1" x14ac:dyDescent="0.2">
      <c r="A3382" s="97" t="s">
        <v>23734</v>
      </c>
      <c r="B3382" s="98" t="s">
        <v>23735</v>
      </c>
      <c r="C3382" s="98" t="s">
        <v>12798</v>
      </c>
      <c r="D3382" s="99">
        <v>530.63</v>
      </c>
    </row>
    <row r="3383" spans="1:4" ht="15" customHeight="1" x14ac:dyDescent="0.2">
      <c r="A3383" s="97" t="s">
        <v>23736</v>
      </c>
      <c r="B3383" s="98" t="s">
        <v>13829</v>
      </c>
      <c r="C3383" s="98" t="s">
        <v>12798</v>
      </c>
      <c r="D3383" s="99">
        <v>28.77</v>
      </c>
    </row>
    <row r="3384" spans="1:4" ht="15" customHeight="1" x14ac:dyDescent="0.2">
      <c r="A3384" s="97" t="s">
        <v>23737</v>
      </c>
      <c r="B3384" s="98" t="s">
        <v>23738</v>
      </c>
      <c r="C3384" s="98" t="s">
        <v>12798</v>
      </c>
      <c r="D3384" s="99">
        <v>22.54</v>
      </c>
    </row>
    <row r="3385" spans="1:4" ht="15" customHeight="1" x14ac:dyDescent="0.2">
      <c r="A3385" s="97" t="s">
        <v>23739</v>
      </c>
      <c r="B3385" s="98" t="s">
        <v>13786</v>
      </c>
      <c r="C3385" s="98" t="s">
        <v>12798</v>
      </c>
      <c r="D3385" s="99">
        <v>10.64</v>
      </c>
    </row>
    <row r="3386" spans="1:4" ht="15" customHeight="1" x14ac:dyDescent="0.2">
      <c r="A3386" s="97" t="s">
        <v>23740</v>
      </c>
      <c r="B3386" s="98" t="s">
        <v>30111</v>
      </c>
      <c r="C3386" s="98" t="s">
        <v>3</v>
      </c>
      <c r="D3386" s="99">
        <v>72.349999999999994</v>
      </c>
    </row>
    <row r="3387" spans="1:4" ht="15" customHeight="1" x14ac:dyDescent="0.2">
      <c r="A3387" s="97" t="s">
        <v>23741</v>
      </c>
      <c r="B3387" s="98" t="s">
        <v>13788</v>
      </c>
      <c r="C3387" s="98" t="s">
        <v>3</v>
      </c>
      <c r="D3387" s="99">
        <v>87.49</v>
      </c>
    </row>
    <row r="3388" spans="1:4" ht="15" customHeight="1" x14ac:dyDescent="0.2">
      <c r="A3388" s="97" t="s">
        <v>23742</v>
      </c>
      <c r="B3388" s="98" t="s">
        <v>30112</v>
      </c>
      <c r="C3388" s="98" t="s">
        <v>3</v>
      </c>
      <c r="D3388" s="99">
        <v>116.43</v>
      </c>
    </row>
    <row r="3389" spans="1:4" ht="15" customHeight="1" x14ac:dyDescent="0.2">
      <c r="A3389" s="97" t="s">
        <v>23743</v>
      </c>
      <c r="B3389" s="98" t="s">
        <v>30113</v>
      </c>
      <c r="C3389" s="98" t="s">
        <v>3</v>
      </c>
      <c r="D3389" s="99">
        <v>0.98</v>
      </c>
    </row>
    <row r="3390" spans="1:4" ht="15" customHeight="1" x14ac:dyDescent="0.2">
      <c r="A3390" s="97" t="s">
        <v>23744</v>
      </c>
      <c r="B3390" s="98" t="s">
        <v>23745</v>
      </c>
      <c r="C3390" s="98" t="s">
        <v>3</v>
      </c>
      <c r="D3390" s="99">
        <v>1.52</v>
      </c>
    </row>
    <row r="3391" spans="1:4" ht="15" customHeight="1" x14ac:dyDescent="0.2">
      <c r="A3391" s="97" t="s">
        <v>23746</v>
      </c>
      <c r="B3391" s="98" t="s">
        <v>23747</v>
      </c>
      <c r="C3391" s="98" t="s">
        <v>3</v>
      </c>
      <c r="D3391" s="99">
        <v>1.97</v>
      </c>
    </row>
    <row r="3392" spans="1:4" ht="15" customHeight="1" x14ac:dyDescent="0.2">
      <c r="A3392" s="97" t="s">
        <v>23748</v>
      </c>
      <c r="B3392" s="98" t="s">
        <v>30114</v>
      </c>
      <c r="C3392" s="98" t="s">
        <v>3</v>
      </c>
      <c r="D3392" s="99">
        <v>2.93</v>
      </c>
    </row>
    <row r="3393" spans="1:4" ht="15" customHeight="1" x14ac:dyDescent="0.2">
      <c r="A3393" s="97" t="s">
        <v>23749</v>
      </c>
      <c r="B3393" s="98" t="s">
        <v>30115</v>
      </c>
      <c r="C3393" s="98" t="s">
        <v>3</v>
      </c>
      <c r="D3393" s="99">
        <v>4.9400000000000004</v>
      </c>
    </row>
    <row r="3394" spans="1:4" ht="15" customHeight="1" x14ac:dyDescent="0.2">
      <c r="A3394" s="97" t="s">
        <v>23750</v>
      </c>
      <c r="B3394" s="98" t="s">
        <v>23751</v>
      </c>
      <c r="C3394" s="98" t="s">
        <v>3</v>
      </c>
      <c r="D3394" s="99">
        <v>2</v>
      </c>
    </row>
    <row r="3395" spans="1:4" ht="15" customHeight="1" x14ac:dyDescent="0.2">
      <c r="A3395" s="97" t="s">
        <v>23752</v>
      </c>
      <c r="B3395" s="98" t="s">
        <v>30116</v>
      </c>
      <c r="C3395" s="98" t="s">
        <v>3</v>
      </c>
      <c r="D3395" s="99">
        <v>0.75</v>
      </c>
    </row>
    <row r="3396" spans="1:4" ht="15" customHeight="1" x14ac:dyDescent="0.2">
      <c r="A3396" s="97" t="s">
        <v>23753</v>
      </c>
      <c r="B3396" s="98" t="s">
        <v>23754</v>
      </c>
      <c r="C3396" s="98" t="s">
        <v>3</v>
      </c>
      <c r="D3396" s="99">
        <v>1.22</v>
      </c>
    </row>
    <row r="3397" spans="1:4" ht="15" customHeight="1" x14ac:dyDescent="0.2">
      <c r="A3397" s="97" t="s">
        <v>23755</v>
      </c>
      <c r="B3397" s="98" t="s">
        <v>23756</v>
      </c>
      <c r="C3397" s="98" t="s">
        <v>3</v>
      </c>
      <c r="D3397" s="99">
        <v>2</v>
      </c>
    </row>
    <row r="3398" spans="1:4" ht="15" customHeight="1" x14ac:dyDescent="0.2">
      <c r="A3398" s="97" t="s">
        <v>23757</v>
      </c>
      <c r="B3398" s="98" t="s">
        <v>30117</v>
      </c>
      <c r="C3398" s="98" t="s">
        <v>3</v>
      </c>
      <c r="D3398" s="99">
        <v>2.87</v>
      </c>
    </row>
    <row r="3399" spans="1:4" ht="15" customHeight="1" x14ac:dyDescent="0.2">
      <c r="A3399" s="97" t="s">
        <v>23758</v>
      </c>
      <c r="B3399" s="98" t="s">
        <v>30118</v>
      </c>
      <c r="C3399" s="98" t="s">
        <v>3</v>
      </c>
      <c r="D3399" s="99">
        <v>5.49</v>
      </c>
    </row>
    <row r="3400" spans="1:4" ht="15" customHeight="1" x14ac:dyDescent="0.2">
      <c r="A3400" s="97" t="s">
        <v>23759</v>
      </c>
      <c r="B3400" s="98" t="s">
        <v>30119</v>
      </c>
      <c r="C3400" s="98" t="s">
        <v>3</v>
      </c>
      <c r="D3400" s="99">
        <v>8.31</v>
      </c>
    </row>
    <row r="3401" spans="1:4" ht="15" customHeight="1" x14ac:dyDescent="0.2">
      <c r="A3401" s="97" t="s">
        <v>23760</v>
      </c>
      <c r="B3401" s="98" t="s">
        <v>30120</v>
      </c>
      <c r="C3401" s="98" t="s">
        <v>3</v>
      </c>
      <c r="D3401" s="99">
        <v>12.13</v>
      </c>
    </row>
    <row r="3402" spans="1:4" ht="15" customHeight="1" x14ac:dyDescent="0.2">
      <c r="A3402" s="97" t="s">
        <v>23761</v>
      </c>
      <c r="B3402" s="98" t="s">
        <v>30121</v>
      </c>
      <c r="C3402" s="98" t="s">
        <v>3</v>
      </c>
      <c r="D3402" s="99">
        <v>17.14</v>
      </c>
    </row>
    <row r="3403" spans="1:4" ht="15" customHeight="1" x14ac:dyDescent="0.2">
      <c r="A3403" s="97" t="s">
        <v>23762</v>
      </c>
      <c r="B3403" s="98" t="s">
        <v>30122</v>
      </c>
      <c r="C3403" s="98" t="s">
        <v>3</v>
      </c>
      <c r="D3403" s="99">
        <v>23.73</v>
      </c>
    </row>
    <row r="3404" spans="1:4" ht="15" customHeight="1" x14ac:dyDescent="0.2">
      <c r="A3404" s="97" t="s">
        <v>23763</v>
      </c>
      <c r="B3404" s="98" t="s">
        <v>30123</v>
      </c>
      <c r="C3404" s="98" t="s">
        <v>3</v>
      </c>
      <c r="D3404" s="99">
        <v>34.020000000000003</v>
      </c>
    </row>
    <row r="3405" spans="1:4" ht="15" customHeight="1" x14ac:dyDescent="0.2">
      <c r="A3405" s="97" t="s">
        <v>23764</v>
      </c>
      <c r="B3405" s="98" t="s">
        <v>30124</v>
      </c>
      <c r="C3405" s="98" t="s">
        <v>3</v>
      </c>
      <c r="D3405" s="99">
        <v>45.79</v>
      </c>
    </row>
    <row r="3406" spans="1:4" ht="15" customHeight="1" x14ac:dyDescent="0.2">
      <c r="A3406" s="97" t="s">
        <v>23765</v>
      </c>
      <c r="B3406" s="98" t="s">
        <v>30125</v>
      </c>
      <c r="C3406" s="98" t="s">
        <v>3</v>
      </c>
      <c r="D3406" s="99">
        <v>58.34</v>
      </c>
    </row>
    <row r="3407" spans="1:4" ht="15" customHeight="1" x14ac:dyDescent="0.2">
      <c r="A3407" s="97" t="s">
        <v>23766</v>
      </c>
      <c r="B3407" s="98" t="s">
        <v>30126</v>
      </c>
      <c r="C3407" s="98" t="s">
        <v>3</v>
      </c>
      <c r="D3407" s="99">
        <v>1.06</v>
      </c>
    </row>
    <row r="3408" spans="1:4" ht="15" customHeight="1" x14ac:dyDescent="0.2">
      <c r="A3408" s="97" t="s">
        <v>23767</v>
      </c>
      <c r="B3408" s="98" t="s">
        <v>23768</v>
      </c>
      <c r="C3408" s="98" t="s">
        <v>3</v>
      </c>
      <c r="D3408" s="99">
        <v>1.45</v>
      </c>
    </row>
    <row r="3409" spans="1:4" ht="15" customHeight="1" x14ac:dyDescent="0.2">
      <c r="A3409" s="97" t="s">
        <v>23769</v>
      </c>
      <c r="B3409" s="98" t="s">
        <v>23770</v>
      </c>
      <c r="C3409" s="98" t="s">
        <v>3</v>
      </c>
      <c r="D3409" s="99">
        <v>2.4500000000000002</v>
      </c>
    </row>
    <row r="3410" spans="1:4" ht="15" customHeight="1" x14ac:dyDescent="0.2">
      <c r="A3410" s="97" t="s">
        <v>23771</v>
      </c>
      <c r="B3410" s="98" t="s">
        <v>23772</v>
      </c>
      <c r="C3410" s="98" t="s">
        <v>3</v>
      </c>
      <c r="D3410" s="99">
        <v>3.46</v>
      </c>
    </row>
    <row r="3411" spans="1:4" ht="15" customHeight="1" x14ac:dyDescent="0.2">
      <c r="A3411" s="97" t="s">
        <v>23773</v>
      </c>
      <c r="B3411" s="98" t="s">
        <v>30127</v>
      </c>
      <c r="C3411" s="98" t="s">
        <v>3</v>
      </c>
      <c r="D3411" s="99">
        <v>5.81</v>
      </c>
    </row>
    <row r="3412" spans="1:4" ht="15" customHeight="1" x14ac:dyDescent="0.2">
      <c r="A3412" s="97" t="s">
        <v>23774</v>
      </c>
      <c r="B3412" s="98" t="s">
        <v>23775</v>
      </c>
      <c r="C3412" s="98" t="s">
        <v>3</v>
      </c>
      <c r="D3412" s="99">
        <v>8.8800000000000008</v>
      </c>
    </row>
    <row r="3413" spans="1:4" ht="15" customHeight="1" x14ac:dyDescent="0.2">
      <c r="A3413" s="97" t="s">
        <v>23776</v>
      </c>
      <c r="B3413" s="98" t="s">
        <v>30128</v>
      </c>
      <c r="C3413" s="98" t="s">
        <v>3</v>
      </c>
      <c r="D3413" s="99">
        <v>13.68</v>
      </c>
    </row>
    <row r="3414" spans="1:4" ht="15" customHeight="1" x14ac:dyDescent="0.2">
      <c r="A3414" s="97" t="s">
        <v>23777</v>
      </c>
      <c r="B3414" s="98" t="s">
        <v>30129</v>
      </c>
      <c r="C3414" s="98" t="s">
        <v>3</v>
      </c>
      <c r="D3414" s="99">
        <v>18.2</v>
      </c>
    </row>
    <row r="3415" spans="1:4" ht="15" customHeight="1" x14ac:dyDescent="0.2">
      <c r="A3415" s="97" t="s">
        <v>23778</v>
      </c>
      <c r="B3415" s="98" t="s">
        <v>30130</v>
      </c>
      <c r="C3415" s="98" t="s">
        <v>3</v>
      </c>
      <c r="D3415" s="99">
        <v>26.7</v>
      </c>
    </row>
    <row r="3416" spans="1:4" ht="15" customHeight="1" x14ac:dyDescent="0.2">
      <c r="A3416" s="97" t="s">
        <v>23779</v>
      </c>
      <c r="B3416" s="98" t="s">
        <v>30131</v>
      </c>
      <c r="C3416" s="98" t="s">
        <v>3</v>
      </c>
      <c r="D3416" s="99">
        <v>36.89</v>
      </c>
    </row>
    <row r="3417" spans="1:4" ht="15" customHeight="1" x14ac:dyDescent="0.2">
      <c r="A3417" s="97" t="s">
        <v>23780</v>
      </c>
      <c r="B3417" s="98" t="s">
        <v>23781</v>
      </c>
      <c r="C3417" s="98" t="s">
        <v>3</v>
      </c>
      <c r="D3417" s="99">
        <v>49.09</v>
      </c>
    </row>
    <row r="3418" spans="1:4" ht="15" customHeight="1" x14ac:dyDescent="0.2">
      <c r="A3418" s="97" t="s">
        <v>23782</v>
      </c>
      <c r="B3418" s="98" t="s">
        <v>23783</v>
      </c>
      <c r="C3418" s="98" t="s">
        <v>3</v>
      </c>
      <c r="D3418" s="99">
        <v>64.89</v>
      </c>
    </row>
    <row r="3419" spans="1:4" ht="15" customHeight="1" x14ac:dyDescent="0.2">
      <c r="A3419" s="97" t="s">
        <v>23784</v>
      </c>
      <c r="B3419" s="98" t="s">
        <v>30132</v>
      </c>
      <c r="C3419" s="98" t="s">
        <v>3</v>
      </c>
      <c r="D3419" s="99">
        <v>7.73</v>
      </c>
    </row>
    <row r="3420" spans="1:4" ht="15" customHeight="1" x14ac:dyDescent="0.2">
      <c r="A3420" s="97" t="s">
        <v>23785</v>
      </c>
      <c r="B3420" s="98" t="s">
        <v>30133</v>
      </c>
      <c r="C3420" s="98" t="s">
        <v>3</v>
      </c>
      <c r="D3420" s="99">
        <v>10.32</v>
      </c>
    </row>
    <row r="3421" spans="1:4" ht="15" customHeight="1" x14ac:dyDescent="0.2">
      <c r="A3421" s="97" t="s">
        <v>23786</v>
      </c>
      <c r="B3421" s="98" t="s">
        <v>30134</v>
      </c>
      <c r="C3421" s="98" t="s">
        <v>3</v>
      </c>
      <c r="D3421" s="99">
        <v>15.82</v>
      </c>
    </row>
    <row r="3422" spans="1:4" ht="15" customHeight="1" x14ac:dyDescent="0.2">
      <c r="A3422" s="97" t="s">
        <v>23787</v>
      </c>
      <c r="B3422" s="98" t="s">
        <v>23788</v>
      </c>
      <c r="C3422" s="98" t="s">
        <v>3</v>
      </c>
      <c r="D3422" s="99">
        <v>21.82</v>
      </c>
    </row>
    <row r="3423" spans="1:4" ht="15" customHeight="1" x14ac:dyDescent="0.2">
      <c r="A3423" s="97" t="s">
        <v>23789</v>
      </c>
      <c r="B3423" s="98" t="s">
        <v>23790</v>
      </c>
      <c r="C3423" s="98" t="s">
        <v>3</v>
      </c>
      <c r="D3423" s="99">
        <v>30.43</v>
      </c>
    </row>
    <row r="3424" spans="1:4" ht="15" customHeight="1" x14ac:dyDescent="0.2">
      <c r="A3424" s="97" t="s">
        <v>23791</v>
      </c>
      <c r="B3424" s="98" t="s">
        <v>30135</v>
      </c>
      <c r="C3424" s="98" t="s">
        <v>3</v>
      </c>
      <c r="D3424" s="99">
        <v>40.54</v>
      </c>
    </row>
    <row r="3425" spans="1:4" ht="15" customHeight="1" x14ac:dyDescent="0.2">
      <c r="A3425" s="97" t="s">
        <v>23792</v>
      </c>
      <c r="B3425" s="98" t="s">
        <v>23793</v>
      </c>
      <c r="C3425" s="98" t="s">
        <v>12798</v>
      </c>
      <c r="D3425" s="99">
        <v>8.59</v>
      </c>
    </row>
    <row r="3426" spans="1:4" ht="15" customHeight="1" x14ac:dyDescent="0.2">
      <c r="A3426" s="97" t="s">
        <v>30136</v>
      </c>
      <c r="B3426" s="98" t="s">
        <v>30137</v>
      </c>
      <c r="C3426" s="98" t="s">
        <v>12798</v>
      </c>
      <c r="D3426" s="99">
        <v>8.49</v>
      </c>
    </row>
    <row r="3427" spans="1:4" ht="15" customHeight="1" x14ac:dyDescent="0.2">
      <c r="A3427" s="97" t="s">
        <v>23794</v>
      </c>
      <c r="B3427" s="98" t="s">
        <v>23795</v>
      </c>
      <c r="C3427" s="98" t="s">
        <v>12798</v>
      </c>
      <c r="D3427" s="99">
        <v>4.3899999999999997</v>
      </c>
    </row>
    <row r="3428" spans="1:4" ht="15" customHeight="1" x14ac:dyDescent="0.2">
      <c r="A3428" s="97" t="s">
        <v>23796</v>
      </c>
      <c r="B3428" s="98" t="s">
        <v>23797</v>
      </c>
      <c r="C3428" s="98" t="s">
        <v>12798</v>
      </c>
      <c r="D3428" s="99">
        <v>6.9</v>
      </c>
    </row>
    <row r="3429" spans="1:4" ht="15" customHeight="1" x14ac:dyDescent="0.2">
      <c r="A3429" s="97" t="s">
        <v>23798</v>
      </c>
      <c r="B3429" s="98" t="s">
        <v>30138</v>
      </c>
      <c r="C3429" s="98" t="s">
        <v>3</v>
      </c>
      <c r="D3429" s="99">
        <v>5.41</v>
      </c>
    </row>
    <row r="3430" spans="1:4" ht="15" customHeight="1" x14ac:dyDescent="0.2">
      <c r="A3430" s="97" t="s">
        <v>23799</v>
      </c>
      <c r="B3430" s="98" t="s">
        <v>30139</v>
      </c>
      <c r="C3430" s="98" t="s">
        <v>3</v>
      </c>
      <c r="D3430" s="99">
        <v>12.78</v>
      </c>
    </row>
    <row r="3431" spans="1:4" ht="15" customHeight="1" x14ac:dyDescent="0.2">
      <c r="A3431" s="97" t="s">
        <v>23800</v>
      </c>
      <c r="B3431" s="98" t="s">
        <v>30140</v>
      </c>
      <c r="C3431" s="98" t="s">
        <v>3</v>
      </c>
      <c r="D3431" s="99">
        <v>16.600000000000001</v>
      </c>
    </row>
    <row r="3432" spans="1:4" ht="15" customHeight="1" x14ac:dyDescent="0.2">
      <c r="A3432" s="97" t="s">
        <v>23801</v>
      </c>
      <c r="B3432" s="98" t="s">
        <v>30141</v>
      </c>
      <c r="C3432" s="98" t="s">
        <v>3</v>
      </c>
      <c r="D3432" s="99">
        <v>24.33</v>
      </c>
    </row>
    <row r="3433" spans="1:4" ht="15" customHeight="1" x14ac:dyDescent="0.2">
      <c r="A3433" s="97" t="s">
        <v>23802</v>
      </c>
      <c r="B3433" s="98" t="s">
        <v>23803</v>
      </c>
      <c r="C3433" s="98" t="s">
        <v>3</v>
      </c>
      <c r="D3433" s="99">
        <v>1.33</v>
      </c>
    </row>
    <row r="3434" spans="1:4" ht="15" customHeight="1" x14ac:dyDescent="0.2">
      <c r="A3434" s="97" t="s">
        <v>23804</v>
      </c>
      <c r="B3434" s="98" t="s">
        <v>30142</v>
      </c>
      <c r="C3434" s="98" t="s">
        <v>3</v>
      </c>
      <c r="D3434" s="99">
        <v>1.08</v>
      </c>
    </row>
    <row r="3435" spans="1:4" ht="15" customHeight="1" x14ac:dyDescent="0.2">
      <c r="A3435" s="97" t="s">
        <v>23805</v>
      </c>
      <c r="B3435" s="98" t="s">
        <v>30143</v>
      </c>
      <c r="C3435" s="98" t="s">
        <v>3</v>
      </c>
      <c r="D3435" s="99">
        <v>1.79</v>
      </c>
    </row>
    <row r="3436" spans="1:4" ht="15" customHeight="1" x14ac:dyDescent="0.2">
      <c r="A3436" s="97" t="s">
        <v>23806</v>
      </c>
      <c r="B3436" s="98" t="s">
        <v>30144</v>
      </c>
      <c r="C3436" s="98" t="s">
        <v>3</v>
      </c>
      <c r="D3436" s="99">
        <v>2.95</v>
      </c>
    </row>
    <row r="3437" spans="1:4" ht="15" customHeight="1" x14ac:dyDescent="0.2">
      <c r="A3437" s="97" t="s">
        <v>23807</v>
      </c>
      <c r="B3437" s="98" t="s">
        <v>30145</v>
      </c>
      <c r="C3437" s="98" t="s">
        <v>3</v>
      </c>
      <c r="D3437" s="99">
        <v>12.3</v>
      </c>
    </row>
    <row r="3438" spans="1:4" ht="15" customHeight="1" x14ac:dyDescent="0.2">
      <c r="A3438" s="97" t="s">
        <v>23808</v>
      </c>
      <c r="B3438" s="98" t="s">
        <v>30146</v>
      </c>
      <c r="C3438" s="98" t="s">
        <v>3</v>
      </c>
      <c r="D3438" s="99">
        <v>13.43</v>
      </c>
    </row>
    <row r="3439" spans="1:4" ht="15" customHeight="1" x14ac:dyDescent="0.2">
      <c r="A3439" s="97" t="s">
        <v>23809</v>
      </c>
      <c r="B3439" s="98" t="s">
        <v>30147</v>
      </c>
      <c r="C3439" s="98" t="s">
        <v>3</v>
      </c>
      <c r="D3439" s="99">
        <v>22.98</v>
      </c>
    </row>
    <row r="3440" spans="1:4" ht="15" customHeight="1" x14ac:dyDescent="0.2">
      <c r="A3440" s="97" t="s">
        <v>23810</v>
      </c>
      <c r="B3440" s="98" t="s">
        <v>23811</v>
      </c>
      <c r="C3440" s="98" t="s">
        <v>3</v>
      </c>
      <c r="D3440" s="99">
        <v>36.18</v>
      </c>
    </row>
    <row r="3441" spans="1:4" ht="15" customHeight="1" x14ac:dyDescent="0.2">
      <c r="A3441" s="97" t="s">
        <v>23812</v>
      </c>
      <c r="B3441" s="98" t="s">
        <v>23813</v>
      </c>
      <c r="C3441" s="98" t="s">
        <v>3</v>
      </c>
      <c r="D3441" s="99">
        <v>3.38</v>
      </c>
    </row>
    <row r="3442" spans="1:4" ht="15" customHeight="1" x14ac:dyDescent="0.2">
      <c r="A3442" s="97" t="s">
        <v>23814</v>
      </c>
      <c r="B3442" s="98" t="s">
        <v>23815</v>
      </c>
      <c r="C3442" s="98" t="s">
        <v>3</v>
      </c>
      <c r="D3442" s="99">
        <v>3.2</v>
      </c>
    </row>
    <row r="3443" spans="1:4" ht="15" customHeight="1" x14ac:dyDescent="0.2">
      <c r="A3443" s="97" t="s">
        <v>23816</v>
      </c>
      <c r="B3443" s="98" t="s">
        <v>23817</v>
      </c>
      <c r="C3443" s="98" t="s">
        <v>12798</v>
      </c>
      <c r="D3443" s="99">
        <v>9.89</v>
      </c>
    </row>
    <row r="3444" spans="1:4" ht="15" customHeight="1" x14ac:dyDescent="0.2">
      <c r="A3444" s="97" t="s">
        <v>23818</v>
      </c>
      <c r="B3444" s="98" t="s">
        <v>23819</v>
      </c>
      <c r="C3444" s="98" t="s">
        <v>12798</v>
      </c>
      <c r="D3444" s="99">
        <v>23.34</v>
      </c>
    </row>
    <row r="3445" spans="1:4" ht="15" customHeight="1" x14ac:dyDescent="0.2">
      <c r="A3445" s="97" t="s">
        <v>23820</v>
      </c>
      <c r="B3445" s="98" t="s">
        <v>23821</v>
      </c>
      <c r="C3445" s="98" t="s">
        <v>12798</v>
      </c>
      <c r="D3445" s="99">
        <v>72.98</v>
      </c>
    </row>
    <row r="3446" spans="1:4" ht="15" customHeight="1" x14ac:dyDescent="0.2">
      <c r="A3446" s="97" t="s">
        <v>30148</v>
      </c>
      <c r="B3446" s="98" t="s">
        <v>30149</v>
      </c>
      <c r="C3446" s="98" t="s">
        <v>12798</v>
      </c>
      <c r="D3446" s="99">
        <v>40.42</v>
      </c>
    </row>
    <row r="3447" spans="1:4" ht="15" customHeight="1" x14ac:dyDescent="0.2">
      <c r="A3447" s="97" t="s">
        <v>23822</v>
      </c>
      <c r="B3447" s="98" t="s">
        <v>23823</v>
      </c>
      <c r="C3447" s="98" t="s">
        <v>12798</v>
      </c>
      <c r="D3447" s="99">
        <v>29.15</v>
      </c>
    </row>
    <row r="3448" spans="1:4" ht="15" customHeight="1" x14ac:dyDescent="0.2">
      <c r="A3448" s="97" t="s">
        <v>23824</v>
      </c>
      <c r="B3448" s="98" t="s">
        <v>23825</v>
      </c>
      <c r="C3448" s="98" t="s">
        <v>12798</v>
      </c>
      <c r="D3448" s="99">
        <v>2.92</v>
      </c>
    </row>
    <row r="3449" spans="1:4" ht="15" customHeight="1" x14ac:dyDescent="0.2">
      <c r="A3449" s="97" t="s">
        <v>23826</v>
      </c>
      <c r="B3449" s="98" t="s">
        <v>23827</v>
      </c>
      <c r="C3449" s="98" t="s">
        <v>12798</v>
      </c>
      <c r="D3449" s="99">
        <v>4.33</v>
      </c>
    </row>
    <row r="3450" spans="1:4" ht="15" customHeight="1" x14ac:dyDescent="0.2">
      <c r="A3450" s="97" t="s">
        <v>23828</v>
      </c>
      <c r="B3450" s="98" t="s">
        <v>23829</v>
      </c>
      <c r="C3450" s="98" t="s">
        <v>12798</v>
      </c>
      <c r="D3450" s="99">
        <v>6.07</v>
      </c>
    </row>
    <row r="3451" spans="1:4" ht="15" customHeight="1" x14ac:dyDescent="0.2">
      <c r="A3451" s="97" t="s">
        <v>23830</v>
      </c>
      <c r="B3451" s="98" t="s">
        <v>13808</v>
      </c>
      <c r="C3451" s="98" t="s">
        <v>12798</v>
      </c>
      <c r="D3451" s="99">
        <v>7.39</v>
      </c>
    </row>
    <row r="3452" spans="1:4" ht="15" customHeight="1" x14ac:dyDescent="0.2">
      <c r="A3452" s="97" t="s">
        <v>23831</v>
      </c>
      <c r="B3452" s="98" t="s">
        <v>13804</v>
      </c>
      <c r="C3452" s="98" t="s">
        <v>12798</v>
      </c>
      <c r="D3452" s="99">
        <v>12.29</v>
      </c>
    </row>
    <row r="3453" spans="1:4" ht="15" customHeight="1" x14ac:dyDescent="0.2">
      <c r="A3453" s="97" t="s">
        <v>23832</v>
      </c>
      <c r="B3453" s="98" t="s">
        <v>13801</v>
      </c>
      <c r="C3453" s="98" t="s">
        <v>12798</v>
      </c>
      <c r="D3453" s="99">
        <v>26.91</v>
      </c>
    </row>
    <row r="3454" spans="1:4" ht="15" customHeight="1" x14ac:dyDescent="0.2">
      <c r="A3454" s="97" t="s">
        <v>23833</v>
      </c>
      <c r="B3454" s="98" t="s">
        <v>13802</v>
      </c>
      <c r="C3454" s="98" t="s">
        <v>12798</v>
      </c>
      <c r="D3454" s="99">
        <v>27.18</v>
      </c>
    </row>
    <row r="3455" spans="1:4" ht="15" customHeight="1" x14ac:dyDescent="0.2">
      <c r="A3455" s="97" t="s">
        <v>23834</v>
      </c>
      <c r="B3455" s="98" t="s">
        <v>23835</v>
      </c>
      <c r="C3455" s="98" t="s">
        <v>12798</v>
      </c>
      <c r="D3455" s="99">
        <v>9.5</v>
      </c>
    </row>
    <row r="3456" spans="1:4" ht="15" customHeight="1" x14ac:dyDescent="0.2">
      <c r="A3456" s="97" t="s">
        <v>23836</v>
      </c>
      <c r="B3456" s="98" t="s">
        <v>13803</v>
      </c>
      <c r="C3456" s="98" t="s">
        <v>12798</v>
      </c>
      <c r="D3456" s="99">
        <v>6.49</v>
      </c>
    </row>
    <row r="3457" spans="1:4" ht="15" customHeight="1" x14ac:dyDescent="0.2">
      <c r="A3457" s="97" t="s">
        <v>23837</v>
      </c>
      <c r="B3457" s="98" t="s">
        <v>13811</v>
      </c>
      <c r="C3457" s="98" t="s">
        <v>12798</v>
      </c>
      <c r="D3457" s="99">
        <v>15.9</v>
      </c>
    </row>
    <row r="3458" spans="1:4" ht="15" customHeight="1" x14ac:dyDescent="0.2">
      <c r="A3458" s="97" t="s">
        <v>23838</v>
      </c>
      <c r="B3458" s="98" t="s">
        <v>13805</v>
      </c>
      <c r="C3458" s="98" t="s">
        <v>12798</v>
      </c>
      <c r="D3458" s="99">
        <v>20.98</v>
      </c>
    </row>
    <row r="3459" spans="1:4" ht="15" customHeight="1" x14ac:dyDescent="0.2">
      <c r="A3459" s="97" t="s">
        <v>23839</v>
      </c>
      <c r="B3459" s="98" t="s">
        <v>13806</v>
      </c>
      <c r="C3459" s="98" t="s">
        <v>12798</v>
      </c>
      <c r="D3459" s="99">
        <v>13.96</v>
      </c>
    </row>
    <row r="3460" spans="1:4" ht="15" customHeight="1" x14ac:dyDescent="0.2">
      <c r="A3460" s="97" t="s">
        <v>23840</v>
      </c>
      <c r="B3460" s="98" t="s">
        <v>13809</v>
      </c>
      <c r="C3460" s="98" t="s">
        <v>12798</v>
      </c>
      <c r="D3460" s="99">
        <v>23.22</v>
      </c>
    </row>
    <row r="3461" spans="1:4" ht="15" customHeight="1" x14ac:dyDescent="0.2">
      <c r="A3461" s="97" t="s">
        <v>23841</v>
      </c>
      <c r="B3461" s="98" t="s">
        <v>13810</v>
      </c>
      <c r="C3461" s="98" t="s">
        <v>12798</v>
      </c>
      <c r="D3461" s="99">
        <v>33.54</v>
      </c>
    </row>
    <row r="3462" spans="1:4" ht="15" customHeight="1" x14ac:dyDescent="0.2">
      <c r="A3462" s="97" t="s">
        <v>23842</v>
      </c>
      <c r="B3462" s="98" t="s">
        <v>13807</v>
      </c>
      <c r="C3462" s="98" t="s">
        <v>12798</v>
      </c>
      <c r="D3462" s="99">
        <v>18.87</v>
      </c>
    </row>
    <row r="3463" spans="1:4" ht="15" customHeight="1" x14ac:dyDescent="0.2">
      <c r="A3463" s="97" t="s">
        <v>23843</v>
      </c>
      <c r="B3463" s="98" t="s">
        <v>13812</v>
      </c>
      <c r="C3463" s="98" t="s">
        <v>12798</v>
      </c>
      <c r="D3463" s="99">
        <v>22.26</v>
      </c>
    </row>
    <row r="3464" spans="1:4" ht="15" customHeight="1" x14ac:dyDescent="0.2">
      <c r="A3464" s="97" t="s">
        <v>23844</v>
      </c>
      <c r="B3464" s="98" t="s">
        <v>13841</v>
      </c>
      <c r="C3464" s="98" t="s">
        <v>12798</v>
      </c>
      <c r="D3464" s="99">
        <v>9.5</v>
      </c>
    </row>
    <row r="3465" spans="1:4" ht="15" customHeight="1" x14ac:dyDescent="0.2">
      <c r="A3465" s="97" t="s">
        <v>23845</v>
      </c>
      <c r="B3465" s="98" t="s">
        <v>13842</v>
      </c>
      <c r="C3465" s="98" t="s">
        <v>12798</v>
      </c>
      <c r="D3465" s="99">
        <v>13.1</v>
      </c>
    </row>
    <row r="3466" spans="1:4" ht="15" customHeight="1" x14ac:dyDescent="0.2">
      <c r="A3466" s="97" t="s">
        <v>23846</v>
      </c>
      <c r="B3466" s="98" t="s">
        <v>23847</v>
      </c>
      <c r="C3466" s="98" t="s">
        <v>12798</v>
      </c>
      <c r="D3466" s="99">
        <v>11.99</v>
      </c>
    </row>
    <row r="3467" spans="1:4" ht="15" customHeight="1" x14ac:dyDescent="0.2">
      <c r="A3467" s="97" t="s">
        <v>23848</v>
      </c>
      <c r="B3467" s="98" t="s">
        <v>23849</v>
      </c>
      <c r="C3467" s="98" t="s">
        <v>12798</v>
      </c>
      <c r="D3467" s="99">
        <v>13.5</v>
      </c>
    </row>
    <row r="3468" spans="1:4" ht="15" customHeight="1" x14ac:dyDescent="0.2">
      <c r="A3468" s="97" t="s">
        <v>23850</v>
      </c>
      <c r="B3468" s="98" t="s">
        <v>13840</v>
      </c>
      <c r="C3468" s="98" t="s">
        <v>12798</v>
      </c>
      <c r="D3468" s="99">
        <v>8.36</v>
      </c>
    </row>
    <row r="3469" spans="1:4" ht="15" customHeight="1" x14ac:dyDescent="0.2">
      <c r="A3469" s="97" t="s">
        <v>23851</v>
      </c>
      <c r="B3469" s="98" t="s">
        <v>13842</v>
      </c>
      <c r="C3469" s="98" t="s">
        <v>12798</v>
      </c>
      <c r="D3469" s="99">
        <v>9.99</v>
      </c>
    </row>
    <row r="3470" spans="1:4" ht="15" customHeight="1" x14ac:dyDescent="0.2">
      <c r="A3470" s="97" t="s">
        <v>23852</v>
      </c>
      <c r="B3470" s="98" t="s">
        <v>13843</v>
      </c>
      <c r="C3470" s="98" t="s">
        <v>12798</v>
      </c>
      <c r="D3470" s="99">
        <v>5.79</v>
      </c>
    </row>
    <row r="3471" spans="1:4" ht="15" customHeight="1" x14ac:dyDescent="0.2">
      <c r="A3471" s="97" t="s">
        <v>23853</v>
      </c>
      <c r="B3471" s="98" t="s">
        <v>23854</v>
      </c>
      <c r="C3471" s="98" t="s">
        <v>12798</v>
      </c>
      <c r="D3471" s="99">
        <v>5.41</v>
      </c>
    </row>
    <row r="3472" spans="1:4" ht="15" customHeight="1" x14ac:dyDescent="0.2">
      <c r="A3472" s="97" t="s">
        <v>23855</v>
      </c>
      <c r="B3472" s="98" t="s">
        <v>23856</v>
      </c>
      <c r="C3472" s="98" t="s">
        <v>12798</v>
      </c>
      <c r="D3472" s="99">
        <v>7.74</v>
      </c>
    </row>
    <row r="3473" spans="1:4" ht="15" customHeight="1" x14ac:dyDescent="0.2">
      <c r="A3473" s="97" t="s">
        <v>23857</v>
      </c>
      <c r="B3473" s="98" t="s">
        <v>23858</v>
      </c>
      <c r="C3473" s="98" t="s">
        <v>12798</v>
      </c>
      <c r="D3473" s="99">
        <v>12.96</v>
      </c>
    </row>
    <row r="3474" spans="1:4" ht="15" customHeight="1" x14ac:dyDescent="0.2">
      <c r="A3474" s="97" t="s">
        <v>23859</v>
      </c>
      <c r="B3474" s="98" t="s">
        <v>23860</v>
      </c>
      <c r="C3474" s="98" t="s">
        <v>12798</v>
      </c>
      <c r="D3474" s="99">
        <v>6.99</v>
      </c>
    </row>
    <row r="3475" spans="1:4" ht="15" customHeight="1" x14ac:dyDescent="0.2">
      <c r="A3475" s="97" t="s">
        <v>23861</v>
      </c>
      <c r="B3475" s="98" t="s">
        <v>23862</v>
      </c>
      <c r="C3475" s="98" t="s">
        <v>12798</v>
      </c>
      <c r="D3475" s="99">
        <v>0.8</v>
      </c>
    </row>
    <row r="3476" spans="1:4" ht="15" customHeight="1" x14ac:dyDescent="0.2">
      <c r="A3476" s="97" t="s">
        <v>23863</v>
      </c>
      <c r="B3476" s="98" t="s">
        <v>23864</v>
      </c>
      <c r="C3476" s="98" t="s">
        <v>12798</v>
      </c>
      <c r="D3476" s="99">
        <v>0.88</v>
      </c>
    </row>
    <row r="3477" spans="1:4" ht="15" customHeight="1" x14ac:dyDescent="0.2">
      <c r="A3477" s="97" t="s">
        <v>23865</v>
      </c>
      <c r="B3477" s="98" t="s">
        <v>23866</v>
      </c>
      <c r="C3477" s="98" t="s">
        <v>12798</v>
      </c>
      <c r="D3477" s="99">
        <v>0.83</v>
      </c>
    </row>
    <row r="3478" spans="1:4" ht="15" customHeight="1" x14ac:dyDescent="0.2">
      <c r="A3478" s="97" t="s">
        <v>23867</v>
      </c>
      <c r="B3478" s="98" t="s">
        <v>23868</v>
      </c>
      <c r="C3478" s="98" t="s">
        <v>12798</v>
      </c>
      <c r="D3478" s="99">
        <v>0.9</v>
      </c>
    </row>
    <row r="3479" spans="1:4" ht="15" customHeight="1" x14ac:dyDescent="0.2">
      <c r="A3479" s="97" t="s">
        <v>23869</v>
      </c>
      <c r="B3479" s="98" t="s">
        <v>14768</v>
      </c>
      <c r="C3479" s="98" t="s">
        <v>12798</v>
      </c>
      <c r="D3479" s="99">
        <v>3.07</v>
      </c>
    </row>
    <row r="3480" spans="1:4" ht="15" customHeight="1" x14ac:dyDescent="0.2">
      <c r="A3480" s="97" t="s">
        <v>23870</v>
      </c>
      <c r="B3480" s="98" t="s">
        <v>23871</v>
      </c>
      <c r="C3480" s="98" t="s">
        <v>12798</v>
      </c>
      <c r="D3480" s="99">
        <v>4.05</v>
      </c>
    </row>
    <row r="3481" spans="1:4" ht="15" customHeight="1" x14ac:dyDescent="0.2">
      <c r="A3481" s="97" t="s">
        <v>23872</v>
      </c>
      <c r="B3481" s="98" t="s">
        <v>23873</v>
      </c>
      <c r="C3481" s="98" t="s">
        <v>12798</v>
      </c>
      <c r="D3481" s="99">
        <v>2.61</v>
      </c>
    </row>
    <row r="3482" spans="1:4" ht="15" customHeight="1" x14ac:dyDescent="0.2">
      <c r="A3482" s="97" t="s">
        <v>23874</v>
      </c>
      <c r="B3482" s="98" t="s">
        <v>13791</v>
      </c>
      <c r="C3482" s="98" t="s">
        <v>12798</v>
      </c>
      <c r="D3482" s="99">
        <v>14.69</v>
      </c>
    </row>
    <row r="3483" spans="1:4" ht="15" customHeight="1" x14ac:dyDescent="0.2">
      <c r="A3483" s="97" t="s">
        <v>23875</v>
      </c>
      <c r="B3483" s="98" t="s">
        <v>23876</v>
      </c>
      <c r="C3483" s="98" t="s">
        <v>12798</v>
      </c>
      <c r="D3483" s="99">
        <v>8.23</v>
      </c>
    </row>
    <row r="3484" spans="1:4" ht="15" customHeight="1" x14ac:dyDescent="0.2">
      <c r="A3484" s="97" t="s">
        <v>23877</v>
      </c>
      <c r="B3484" s="98" t="s">
        <v>23878</v>
      </c>
      <c r="C3484" s="98" t="s">
        <v>12798</v>
      </c>
      <c r="D3484" s="99">
        <v>7.5</v>
      </c>
    </row>
    <row r="3485" spans="1:4" ht="15" customHeight="1" x14ac:dyDescent="0.2">
      <c r="A3485" s="97" t="s">
        <v>23879</v>
      </c>
      <c r="B3485" s="98" t="s">
        <v>23880</v>
      </c>
      <c r="C3485" s="98" t="s">
        <v>12798</v>
      </c>
      <c r="D3485" s="99">
        <v>2.06</v>
      </c>
    </row>
    <row r="3486" spans="1:4" ht="15" customHeight="1" x14ac:dyDescent="0.2">
      <c r="A3486" s="97" t="s">
        <v>23881</v>
      </c>
      <c r="B3486" s="98" t="s">
        <v>13832</v>
      </c>
      <c r="C3486" s="98" t="s">
        <v>12798</v>
      </c>
      <c r="D3486" s="99">
        <v>1.74</v>
      </c>
    </row>
    <row r="3487" spans="1:4" ht="15" customHeight="1" x14ac:dyDescent="0.2">
      <c r="A3487" s="97" t="s">
        <v>23882</v>
      </c>
      <c r="B3487" s="98" t="s">
        <v>13833</v>
      </c>
      <c r="C3487" s="98" t="s">
        <v>12798</v>
      </c>
      <c r="D3487" s="99">
        <v>3.59</v>
      </c>
    </row>
    <row r="3488" spans="1:4" ht="15" customHeight="1" x14ac:dyDescent="0.2">
      <c r="A3488" s="97" t="s">
        <v>23883</v>
      </c>
      <c r="B3488" s="98" t="s">
        <v>23884</v>
      </c>
      <c r="C3488" s="98" t="s">
        <v>12798</v>
      </c>
      <c r="D3488" s="99">
        <v>2.4500000000000002</v>
      </c>
    </row>
    <row r="3489" spans="1:4" ht="15" customHeight="1" x14ac:dyDescent="0.2">
      <c r="A3489" s="97" t="s">
        <v>23885</v>
      </c>
      <c r="B3489" s="98" t="s">
        <v>23886</v>
      </c>
      <c r="C3489" s="98" t="s">
        <v>12798</v>
      </c>
      <c r="D3489" s="99">
        <v>5.44</v>
      </c>
    </row>
    <row r="3490" spans="1:4" ht="15" customHeight="1" x14ac:dyDescent="0.2">
      <c r="A3490" s="97" t="s">
        <v>23887</v>
      </c>
      <c r="B3490" s="98" t="s">
        <v>23888</v>
      </c>
      <c r="C3490" s="98" t="s">
        <v>12798</v>
      </c>
      <c r="D3490" s="99">
        <v>2.76</v>
      </c>
    </row>
    <row r="3491" spans="1:4" ht="15" customHeight="1" x14ac:dyDescent="0.2">
      <c r="A3491" s="97" t="s">
        <v>23889</v>
      </c>
      <c r="B3491" s="98" t="s">
        <v>13798</v>
      </c>
      <c r="C3491" s="98" t="s">
        <v>12798</v>
      </c>
      <c r="D3491" s="99">
        <v>6.91</v>
      </c>
    </row>
    <row r="3492" spans="1:4" ht="15" customHeight="1" x14ac:dyDescent="0.2">
      <c r="A3492" s="97" t="s">
        <v>23890</v>
      </c>
      <c r="B3492" s="98" t="s">
        <v>23891</v>
      </c>
      <c r="C3492" s="98" t="s">
        <v>12798</v>
      </c>
      <c r="D3492" s="99">
        <v>5.9</v>
      </c>
    </row>
    <row r="3493" spans="1:4" ht="15" customHeight="1" x14ac:dyDescent="0.2">
      <c r="A3493" s="97" t="s">
        <v>23892</v>
      </c>
      <c r="B3493" s="98" t="s">
        <v>23893</v>
      </c>
      <c r="C3493" s="98" t="s">
        <v>12798</v>
      </c>
      <c r="D3493" s="99">
        <v>2.4500000000000002</v>
      </c>
    </row>
    <row r="3494" spans="1:4" ht="15" customHeight="1" x14ac:dyDescent="0.2">
      <c r="A3494" s="97" t="s">
        <v>23894</v>
      </c>
      <c r="B3494" s="98" t="s">
        <v>23895</v>
      </c>
      <c r="C3494" s="98" t="s">
        <v>12798</v>
      </c>
      <c r="D3494" s="99">
        <v>5.9</v>
      </c>
    </row>
    <row r="3495" spans="1:4" ht="15" customHeight="1" x14ac:dyDescent="0.2">
      <c r="A3495" s="97" t="s">
        <v>23896</v>
      </c>
      <c r="B3495" s="98" t="s">
        <v>9818</v>
      </c>
      <c r="C3495" s="98" t="s">
        <v>12798</v>
      </c>
      <c r="D3495" s="99">
        <v>22</v>
      </c>
    </row>
    <row r="3496" spans="1:4" ht="15" customHeight="1" x14ac:dyDescent="0.2">
      <c r="A3496" s="97" t="s">
        <v>23897</v>
      </c>
      <c r="B3496" s="98" t="s">
        <v>23898</v>
      </c>
      <c r="C3496" s="98" t="s">
        <v>12798</v>
      </c>
      <c r="D3496" s="99">
        <v>115.67</v>
      </c>
    </row>
    <row r="3497" spans="1:4" ht="15" customHeight="1" x14ac:dyDescent="0.2">
      <c r="A3497" s="97" t="s">
        <v>23899</v>
      </c>
      <c r="B3497" s="98" t="s">
        <v>23900</v>
      </c>
      <c r="C3497" s="98" t="s">
        <v>12798</v>
      </c>
      <c r="D3497" s="99">
        <v>66.89</v>
      </c>
    </row>
    <row r="3498" spans="1:4" ht="15" customHeight="1" x14ac:dyDescent="0.2">
      <c r="A3498" s="97" t="s">
        <v>23901</v>
      </c>
      <c r="B3498" s="98" t="s">
        <v>23902</v>
      </c>
      <c r="C3498" s="98" t="s">
        <v>12798</v>
      </c>
      <c r="D3498" s="99">
        <v>78</v>
      </c>
    </row>
    <row r="3499" spans="1:4" ht="15" customHeight="1" x14ac:dyDescent="0.2">
      <c r="A3499" s="97" t="s">
        <v>23903</v>
      </c>
      <c r="B3499" s="98" t="s">
        <v>23904</v>
      </c>
      <c r="C3499" s="98" t="s">
        <v>12798</v>
      </c>
      <c r="D3499" s="99">
        <v>8.49</v>
      </c>
    </row>
    <row r="3500" spans="1:4" ht="15" customHeight="1" x14ac:dyDescent="0.2">
      <c r="A3500" s="97" t="s">
        <v>23905</v>
      </c>
      <c r="B3500" s="98" t="s">
        <v>23906</v>
      </c>
      <c r="C3500" s="98" t="s">
        <v>12798</v>
      </c>
      <c r="D3500" s="99">
        <v>20.9</v>
      </c>
    </row>
    <row r="3501" spans="1:4" ht="15" customHeight="1" x14ac:dyDescent="0.2">
      <c r="A3501" s="97" t="s">
        <v>23907</v>
      </c>
      <c r="B3501" s="98" t="s">
        <v>23908</v>
      </c>
      <c r="C3501" s="98" t="s">
        <v>12798</v>
      </c>
      <c r="D3501" s="99">
        <v>648.70000000000005</v>
      </c>
    </row>
    <row r="3502" spans="1:4" ht="15" customHeight="1" x14ac:dyDescent="0.2">
      <c r="A3502" s="97" t="s">
        <v>23909</v>
      </c>
      <c r="B3502" s="98" t="s">
        <v>23910</v>
      </c>
      <c r="C3502" s="98" t="s">
        <v>12798</v>
      </c>
      <c r="D3502" s="99">
        <v>15.26</v>
      </c>
    </row>
    <row r="3503" spans="1:4" ht="15" customHeight="1" x14ac:dyDescent="0.2">
      <c r="A3503" s="97" t="s">
        <v>23911</v>
      </c>
      <c r="B3503" s="98" t="s">
        <v>23912</v>
      </c>
      <c r="C3503" s="98" t="s">
        <v>12798</v>
      </c>
      <c r="D3503" s="99">
        <v>28.41</v>
      </c>
    </row>
    <row r="3504" spans="1:4" ht="15" customHeight="1" x14ac:dyDescent="0.2">
      <c r="A3504" s="97" t="s">
        <v>23913</v>
      </c>
      <c r="B3504" s="98" t="s">
        <v>23914</v>
      </c>
      <c r="C3504" s="98" t="s">
        <v>12798</v>
      </c>
      <c r="D3504" s="99">
        <v>139</v>
      </c>
    </row>
    <row r="3505" spans="1:4" ht="15" customHeight="1" x14ac:dyDescent="0.2">
      <c r="A3505" s="97" t="s">
        <v>23915</v>
      </c>
      <c r="B3505" s="98" t="s">
        <v>23916</v>
      </c>
      <c r="C3505" s="98" t="s">
        <v>12798</v>
      </c>
      <c r="D3505" s="99">
        <v>179</v>
      </c>
    </row>
    <row r="3506" spans="1:4" ht="15" customHeight="1" x14ac:dyDescent="0.2">
      <c r="A3506" s="97" t="s">
        <v>23917</v>
      </c>
      <c r="B3506" s="98" t="s">
        <v>23918</v>
      </c>
      <c r="C3506" s="98" t="s">
        <v>12798</v>
      </c>
      <c r="D3506" s="99">
        <v>25</v>
      </c>
    </row>
    <row r="3507" spans="1:4" ht="15" customHeight="1" x14ac:dyDescent="0.2">
      <c r="A3507" s="97" t="s">
        <v>23919</v>
      </c>
      <c r="B3507" s="98" t="s">
        <v>23920</v>
      </c>
      <c r="C3507" s="98" t="s">
        <v>12798</v>
      </c>
      <c r="D3507" s="99">
        <v>5.3</v>
      </c>
    </row>
    <row r="3508" spans="1:4" ht="15" customHeight="1" x14ac:dyDescent="0.2">
      <c r="A3508" s="97" t="s">
        <v>23921</v>
      </c>
      <c r="B3508" s="98" t="s">
        <v>23922</v>
      </c>
      <c r="C3508" s="98" t="s">
        <v>12798</v>
      </c>
      <c r="D3508" s="99">
        <v>39.840000000000003</v>
      </c>
    </row>
    <row r="3509" spans="1:4" ht="15" customHeight="1" x14ac:dyDescent="0.2">
      <c r="A3509" s="97" t="s">
        <v>23923</v>
      </c>
      <c r="B3509" s="98" t="s">
        <v>13796</v>
      </c>
      <c r="C3509" s="98" t="s">
        <v>12798</v>
      </c>
      <c r="D3509" s="99">
        <v>3.91</v>
      </c>
    </row>
    <row r="3510" spans="1:4" ht="15" customHeight="1" x14ac:dyDescent="0.2">
      <c r="A3510" s="97" t="s">
        <v>23924</v>
      </c>
      <c r="B3510" s="98" t="s">
        <v>23925</v>
      </c>
      <c r="C3510" s="98" t="s">
        <v>12798</v>
      </c>
      <c r="D3510" s="99">
        <v>7.51</v>
      </c>
    </row>
    <row r="3511" spans="1:4" ht="15" customHeight="1" x14ac:dyDescent="0.2">
      <c r="A3511" s="97" t="s">
        <v>23926</v>
      </c>
      <c r="B3511" s="98" t="s">
        <v>23927</v>
      </c>
      <c r="C3511" s="98" t="s">
        <v>12798</v>
      </c>
      <c r="D3511" s="99">
        <v>6.95</v>
      </c>
    </row>
    <row r="3512" spans="1:4" ht="15" customHeight="1" x14ac:dyDescent="0.2">
      <c r="A3512" s="97" t="s">
        <v>23928</v>
      </c>
      <c r="B3512" s="98" t="s">
        <v>23929</v>
      </c>
      <c r="C3512" s="98" t="s">
        <v>12798</v>
      </c>
      <c r="D3512" s="99">
        <v>8.59</v>
      </c>
    </row>
    <row r="3513" spans="1:4" ht="15" customHeight="1" x14ac:dyDescent="0.2">
      <c r="A3513" s="97" t="s">
        <v>23930</v>
      </c>
      <c r="B3513" s="98" t="s">
        <v>23931</v>
      </c>
      <c r="C3513" s="98" t="s">
        <v>12798</v>
      </c>
      <c r="D3513" s="99">
        <v>11.27</v>
      </c>
    </row>
    <row r="3514" spans="1:4" ht="15" customHeight="1" x14ac:dyDescent="0.2">
      <c r="A3514" s="97" t="s">
        <v>23932</v>
      </c>
      <c r="B3514" s="98" t="s">
        <v>23933</v>
      </c>
      <c r="C3514" s="98" t="s">
        <v>12798</v>
      </c>
      <c r="D3514" s="99">
        <v>12.68</v>
      </c>
    </row>
    <row r="3515" spans="1:4" ht="15" customHeight="1" x14ac:dyDescent="0.2">
      <c r="A3515" s="97" t="s">
        <v>23934</v>
      </c>
      <c r="B3515" s="98" t="s">
        <v>23935</v>
      </c>
      <c r="C3515" s="98" t="s">
        <v>12798</v>
      </c>
      <c r="D3515" s="99">
        <v>41.22</v>
      </c>
    </row>
    <row r="3516" spans="1:4" ht="15" customHeight="1" x14ac:dyDescent="0.2">
      <c r="A3516" s="97" t="s">
        <v>23936</v>
      </c>
      <c r="B3516" s="98" t="s">
        <v>13838</v>
      </c>
      <c r="C3516" s="98" t="s">
        <v>12798</v>
      </c>
      <c r="D3516" s="99">
        <v>8.82</v>
      </c>
    </row>
    <row r="3517" spans="1:4" ht="15" customHeight="1" x14ac:dyDescent="0.2">
      <c r="A3517" s="97" t="s">
        <v>23937</v>
      </c>
      <c r="B3517" s="98" t="s">
        <v>13839</v>
      </c>
      <c r="C3517" s="98" t="s">
        <v>12798</v>
      </c>
      <c r="D3517" s="99">
        <v>38.99</v>
      </c>
    </row>
    <row r="3518" spans="1:4" ht="15" customHeight="1" x14ac:dyDescent="0.2">
      <c r="A3518" s="97" t="s">
        <v>23938</v>
      </c>
      <c r="B3518" s="98" t="s">
        <v>13817</v>
      </c>
      <c r="C3518" s="98" t="s">
        <v>12798</v>
      </c>
      <c r="D3518" s="99">
        <v>19.989999999999998</v>
      </c>
    </row>
    <row r="3519" spans="1:4" ht="15" customHeight="1" x14ac:dyDescent="0.2">
      <c r="A3519" s="97" t="s">
        <v>23939</v>
      </c>
      <c r="B3519" s="98" t="s">
        <v>23940</v>
      </c>
      <c r="C3519" s="98" t="s">
        <v>12798</v>
      </c>
      <c r="D3519" s="99">
        <v>103.13</v>
      </c>
    </row>
    <row r="3520" spans="1:4" ht="15" customHeight="1" x14ac:dyDescent="0.2">
      <c r="A3520" s="97" t="s">
        <v>23941</v>
      </c>
      <c r="B3520" s="98" t="s">
        <v>23942</v>
      </c>
      <c r="C3520" s="98" t="s">
        <v>12798</v>
      </c>
      <c r="D3520" s="99">
        <v>115.98</v>
      </c>
    </row>
    <row r="3521" spans="1:4" ht="15" customHeight="1" x14ac:dyDescent="0.2">
      <c r="A3521" s="97" t="s">
        <v>23943</v>
      </c>
      <c r="B3521" s="98" t="s">
        <v>13818</v>
      </c>
      <c r="C3521" s="98" t="s">
        <v>12798</v>
      </c>
      <c r="D3521" s="99">
        <v>78</v>
      </c>
    </row>
    <row r="3522" spans="1:4" ht="15" customHeight="1" x14ac:dyDescent="0.2">
      <c r="A3522" s="97" t="s">
        <v>23944</v>
      </c>
      <c r="B3522" s="98" t="s">
        <v>23945</v>
      </c>
      <c r="C3522" s="98" t="s">
        <v>12798</v>
      </c>
      <c r="D3522" s="99">
        <v>57.41</v>
      </c>
    </row>
    <row r="3523" spans="1:4" ht="15" customHeight="1" x14ac:dyDescent="0.2">
      <c r="A3523" s="97" t="s">
        <v>23946</v>
      </c>
      <c r="B3523" s="98" t="s">
        <v>23947</v>
      </c>
      <c r="C3523" s="98" t="s">
        <v>12798</v>
      </c>
      <c r="D3523" s="99">
        <v>80.900000000000006</v>
      </c>
    </row>
    <row r="3524" spans="1:4" ht="15" customHeight="1" x14ac:dyDescent="0.2">
      <c r="A3524" s="97" t="s">
        <v>23948</v>
      </c>
      <c r="B3524" s="98" t="s">
        <v>23949</v>
      </c>
      <c r="C3524" s="98" t="s">
        <v>12798</v>
      </c>
      <c r="D3524" s="99">
        <v>94.31</v>
      </c>
    </row>
    <row r="3525" spans="1:4" ht="15" customHeight="1" x14ac:dyDescent="0.2">
      <c r="A3525" s="97" t="s">
        <v>23950</v>
      </c>
      <c r="B3525" s="98" t="s">
        <v>23951</v>
      </c>
      <c r="C3525" s="98" t="s">
        <v>12798</v>
      </c>
      <c r="D3525" s="99">
        <v>148.63999999999999</v>
      </c>
    </row>
    <row r="3526" spans="1:4" ht="15" customHeight="1" x14ac:dyDescent="0.2">
      <c r="A3526" s="97" t="s">
        <v>23952</v>
      </c>
      <c r="B3526" s="98" t="s">
        <v>23953</v>
      </c>
      <c r="C3526" s="98" t="s">
        <v>12798</v>
      </c>
      <c r="D3526" s="99">
        <v>159.30000000000001</v>
      </c>
    </row>
    <row r="3527" spans="1:4" ht="15" customHeight="1" x14ac:dyDescent="0.2">
      <c r="A3527" s="97" t="s">
        <v>23954</v>
      </c>
      <c r="B3527" s="98" t="s">
        <v>23955</v>
      </c>
      <c r="C3527" s="98" t="s">
        <v>12798</v>
      </c>
      <c r="D3527" s="99">
        <v>57.41</v>
      </c>
    </row>
    <row r="3528" spans="1:4" ht="15" customHeight="1" x14ac:dyDescent="0.2">
      <c r="A3528" s="97" t="s">
        <v>23956</v>
      </c>
      <c r="B3528" s="98" t="s">
        <v>23957</v>
      </c>
      <c r="C3528" s="98" t="s">
        <v>12798</v>
      </c>
      <c r="D3528" s="99">
        <v>57.87</v>
      </c>
    </row>
    <row r="3529" spans="1:4" ht="15" customHeight="1" x14ac:dyDescent="0.2">
      <c r="A3529" s="97" t="s">
        <v>23958</v>
      </c>
      <c r="B3529" s="98" t="s">
        <v>23959</v>
      </c>
      <c r="C3529" s="98" t="s">
        <v>12798</v>
      </c>
      <c r="D3529" s="99">
        <v>104.1</v>
      </c>
    </row>
    <row r="3530" spans="1:4" ht="15" customHeight="1" x14ac:dyDescent="0.2">
      <c r="A3530" s="97" t="s">
        <v>23960</v>
      </c>
      <c r="B3530" s="98" t="s">
        <v>23961</v>
      </c>
      <c r="C3530" s="98" t="s">
        <v>12798</v>
      </c>
      <c r="D3530" s="99">
        <v>69.900000000000006</v>
      </c>
    </row>
    <row r="3531" spans="1:4" ht="15" customHeight="1" x14ac:dyDescent="0.2">
      <c r="A3531" s="97" t="s">
        <v>23962</v>
      </c>
      <c r="B3531" s="98" t="s">
        <v>23963</v>
      </c>
      <c r="C3531" s="98" t="s">
        <v>12798</v>
      </c>
      <c r="D3531" s="99">
        <v>63.9</v>
      </c>
    </row>
    <row r="3532" spans="1:4" ht="15" customHeight="1" x14ac:dyDescent="0.2">
      <c r="A3532" s="97" t="s">
        <v>23964</v>
      </c>
      <c r="B3532" s="98" t="s">
        <v>23965</v>
      </c>
      <c r="C3532" s="98" t="s">
        <v>12798</v>
      </c>
      <c r="D3532" s="99">
        <v>55.9</v>
      </c>
    </row>
    <row r="3533" spans="1:4" ht="15" customHeight="1" x14ac:dyDescent="0.2">
      <c r="A3533" s="97" t="s">
        <v>23966</v>
      </c>
      <c r="B3533" s="98" t="s">
        <v>23967</v>
      </c>
      <c r="C3533" s="98" t="s">
        <v>12798</v>
      </c>
      <c r="D3533" s="99">
        <v>55.9</v>
      </c>
    </row>
    <row r="3534" spans="1:4" ht="15" customHeight="1" x14ac:dyDescent="0.2">
      <c r="A3534" s="97" t="s">
        <v>23968</v>
      </c>
      <c r="B3534" s="98" t="s">
        <v>23969</v>
      </c>
      <c r="C3534" s="98" t="s">
        <v>12798</v>
      </c>
      <c r="D3534" s="99">
        <v>39.9</v>
      </c>
    </row>
    <row r="3535" spans="1:4" ht="15" customHeight="1" x14ac:dyDescent="0.2">
      <c r="A3535" s="97" t="s">
        <v>23970</v>
      </c>
      <c r="B3535" s="98" t="s">
        <v>23971</v>
      </c>
      <c r="C3535" s="98" t="s">
        <v>12798</v>
      </c>
      <c r="D3535" s="99">
        <v>199.9</v>
      </c>
    </row>
    <row r="3536" spans="1:4" ht="15" customHeight="1" x14ac:dyDescent="0.2">
      <c r="A3536" s="97" t="s">
        <v>23972</v>
      </c>
      <c r="B3536" s="98" t="s">
        <v>13819</v>
      </c>
      <c r="C3536" s="98" t="s">
        <v>12798</v>
      </c>
      <c r="D3536" s="99">
        <v>39.5</v>
      </c>
    </row>
    <row r="3537" spans="1:4" ht="15" customHeight="1" x14ac:dyDescent="0.2">
      <c r="A3537" s="97" t="s">
        <v>23973</v>
      </c>
      <c r="B3537" s="98" t="s">
        <v>13816</v>
      </c>
      <c r="C3537" s="98" t="s">
        <v>12798</v>
      </c>
      <c r="D3537" s="99">
        <v>26.21</v>
      </c>
    </row>
    <row r="3538" spans="1:4" ht="15" customHeight="1" x14ac:dyDescent="0.2">
      <c r="A3538" s="97" t="s">
        <v>23974</v>
      </c>
      <c r="B3538" s="98" t="s">
        <v>23975</v>
      </c>
      <c r="C3538" s="98" t="s">
        <v>12798</v>
      </c>
      <c r="D3538" s="99">
        <v>136.91999999999999</v>
      </c>
    </row>
    <row r="3539" spans="1:4" ht="15" customHeight="1" x14ac:dyDescent="0.2">
      <c r="A3539" s="97" t="s">
        <v>23976</v>
      </c>
      <c r="B3539" s="98" t="s">
        <v>23977</v>
      </c>
      <c r="C3539" s="98" t="s">
        <v>12798</v>
      </c>
      <c r="D3539" s="99">
        <v>74.650000000000006</v>
      </c>
    </row>
    <row r="3540" spans="1:4" ht="15" customHeight="1" x14ac:dyDescent="0.2">
      <c r="A3540" s="97" t="s">
        <v>23978</v>
      </c>
      <c r="B3540" s="98" t="s">
        <v>13830</v>
      </c>
      <c r="C3540" s="98" t="s">
        <v>12798</v>
      </c>
      <c r="D3540" s="99">
        <v>4.63</v>
      </c>
    </row>
    <row r="3541" spans="1:4" ht="15" customHeight="1" x14ac:dyDescent="0.2">
      <c r="A3541" s="97" t="s">
        <v>23979</v>
      </c>
      <c r="B3541" s="98" t="s">
        <v>9669</v>
      </c>
      <c r="C3541" s="98" t="s">
        <v>12798</v>
      </c>
      <c r="D3541" s="99">
        <v>13.06</v>
      </c>
    </row>
    <row r="3542" spans="1:4" ht="15" customHeight="1" x14ac:dyDescent="0.2">
      <c r="A3542" s="97" t="s">
        <v>23980</v>
      </c>
      <c r="B3542" s="98" t="s">
        <v>13831</v>
      </c>
      <c r="C3542" s="98" t="s">
        <v>12798</v>
      </c>
      <c r="D3542" s="99">
        <v>3.83</v>
      </c>
    </row>
    <row r="3543" spans="1:4" ht="15" customHeight="1" x14ac:dyDescent="0.2">
      <c r="A3543" s="97" t="s">
        <v>23981</v>
      </c>
      <c r="B3543" s="98" t="s">
        <v>23982</v>
      </c>
      <c r="C3543" s="98" t="s">
        <v>12798</v>
      </c>
      <c r="D3543" s="99">
        <v>211.95</v>
      </c>
    </row>
    <row r="3544" spans="1:4" ht="15" customHeight="1" x14ac:dyDescent="0.2">
      <c r="A3544" s="97" t="s">
        <v>23983</v>
      </c>
      <c r="B3544" s="98" t="s">
        <v>9673</v>
      </c>
      <c r="C3544" s="98" t="s">
        <v>12798</v>
      </c>
      <c r="D3544" s="99">
        <v>205.8</v>
      </c>
    </row>
    <row r="3545" spans="1:4" ht="15" customHeight="1" x14ac:dyDescent="0.2">
      <c r="A3545" s="97" t="s">
        <v>23984</v>
      </c>
      <c r="B3545" s="98" t="s">
        <v>9675</v>
      </c>
      <c r="C3545" s="98" t="s">
        <v>12798</v>
      </c>
      <c r="D3545" s="99">
        <v>325</v>
      </c>
    </row>
    <row r="3546" spans="1:4" ht="15" customHeight="1" x14ac:dyDescent="0.2">
      <c r="A3546" s="97" t="s">
        <v>23985</v>
      </c>
      <c r="B3546" s="98" t="s">
        <v>23986</v>
      </c>
      <c r="C3546" s="98" t="s">
        <v>12798</v>
      </c>
      <c r="D3546" s="99">
        <v>4.8</v>
      </c>
    </row>
    <row r="3547" spans="1:4" ht="15" customHeight="1" x14ac:dyDescent="0.2">
      <c r="A3547" s="97" t="s">
        <v>23987</v>
      </c>
      <c r="B3547" s="98" t="s">
        <v>23988</v>
      </c>
      <c r="C3547" s="98" t="s">
        <v>12798</v>
      </c>
      <c r="D3547" s="99">
        <v>5.71</v>
      </c>
    </row>
    <row r="3548" spans="1:4" ht="15" customHeight="1" x14ac:dyDescent="0.2">
      <c r="A3548" s="97" t="s">
        <v>23989</v>
      </c>
      <c r="B3548" s="98" t="s">
        <v>23990</v>
      </c>
      <c r="C3548" s="98" t="s">
        <v>12798</v>
      </c>
      <c r="D3548" s="99">
        <v>9.98</v>
      </c>
    </row>
    <row r="3549" spans="1:4" ht="15" customHeight="1" x14ac:dyDescent="0.2">
      <c r="A3549" s="97" t="s">
        <v>23991</v>
      </c>
      <c r="B3549" s="98" t="s">
        <v>23992</v>
      </c>
      <c r="C3549" s="98" t="s">
        <v>12798</v>
      </c>
      <c r="D3549" s="99">
        <v>21.86</v>
      </c>
    </row>
    <row r="3550" spans="1:4" ht="15" customHeight="1" x14ac:dyDescent="0.2">
      <c r="A3550" s="97" t="s">
        <v>23993</v>
      </c>
      <c r="B3550" s="98" t="s">
        <v>23994</v>
      </c>
      <c r="C3550" s="98" t="s">
        <v>12798</v>
      </c>
      <c r="D3550" s="99">
        <v>15.75</v>
      </c>
    </row>
    <row r="3551" spans="1:4" ht="15" customHeight="1" x14ac:dyDescent="0.2">
      <c r="A3551" s="97" t="s">
        <v>23995</v>
      </c>
      <c r="B3551" s="98" t="s">
        <v>23996</v>
      </c>
      <c r="C3551" s="98" t="s">
        <v>12798</v>
      </c>
      <c r="D3551" s="99">
        <v>13</v>
      </c>
    </row>
    <row r="3552" spans="1:4" ht="15" customHeight="1" x14ac:dyDescent="0.2">
      <c r="A3552" s="97" t="s">
        <v>23997</v>
      </c>
      <c r="B3552" s="98" t="s">
        <v>23998</v>
      </c>
      <c r="C3552" s="98" t="s">
        <v>12798</v>
      </c>
      <c r="D3552" s="99">
        <v>13.98</v>
      </c>
    </row>
    <row r="3553" spans="1:4" ht="15" customHeight="1" x14ac:dyDescent="0.2">
      <c r="A3553" s="97" t="s">
        <v>23999</v>
      </c>
      <c r="B3553" s="98" t="s">
        <v>24000</v>
      </c>
      <c r="C3553" s="98" t="s">
        <v>12798</v>
      </c>
      <c r="D3553" s="99">
        <v>3.49</v>
      </c>
    </row>
    <row r="3554" spans="1:4" ht="15" customHeight="1" x14ac:dyDescent="0.2">
      <c r="A3554" s="97" t="s">
        <v>24001</v>
      </c>
      <c r="B3554" s="98" t="s">
        <v>24002</v>
      </c>
      <c r="C3554" s="98" t="s">
        <v>12798</v>
      </c>
      <c r="D3554" s="99">
        <v>3.98</v>
      </c>
    </row>
    <row r="3555" spans="1:4" ht="15" customHeight="1" x14ac:dyDescent="0.2">
      <c r="A3555" s="97" t="s">
        <v>24003</v>
      </c>
      <c r="B3555" s="98" t="s">
        <v>24004</v>
      </c>
      <c r="C3555" s="98" t="s">
        <v>12798</v>
      </c>
      <c r="D3555" s="99">
        <v>5.71</v>
      </c>
    </row>
    <row r="3556" spans="1:4" ht="15" customHeight="1" x14ac:dyDescent="0.2">
      <c r="A3556" s="97" t="s">
        <v>24005</v>
      </c>
      <c r="B3556" s="98" t="s">
        <v>24006</v>
      </c>
      <c r="C3556" s="98" t="s">
        <v>12798</v>
      </c>
      <c r="D3556" s="99">
        <v>16.420000000000002</v>
      </c>
    </row>
    <row r="3557" spans="1:4" ht="15" customHeight="1" x14ac:dyDescent="0.2">
      <c r="A3557" s="97" t="s">
        <v>24007</v>
      </c>
      <c r="B3557" s="98" t="s">
        <v>24008</v>
      </c>
      <c r="C3557" s="98" t="s">
        <v>12798</v>
      </c>
      <c r="D3557" s="99">
        <v>11.32</v>
      </c>
    </row>
    <row r="3558" spans="1:4" ht="15" customHeight="1" x14ac:dyDescent="0.2">
      <c r="A3558" s="97" t="s">
        <v>24009</v>
      </c>
      <c r="B3558" s="98" t="s">
        <v>24010</v>
      </c>
      <c r="C3558" s="98" t="s">
        <v>12798</v>
      </c>
      <c r="D3558" s="99">
        <v>18.47</v>
      </c>
    </row>
    <row r="3559" spans="1:4" ht="15" customHeight="1" x14ac:dyDescent="0.2">
      <c r="A3559" s="97" t="s">
        <v>24011</v>
      </c>
      <c r="B3559" s="98" t="s">
        <v>24012</v>
      </c>
      <c r="C3559" s="98" t="s">
        <v>12798</v>
      </c>
      <c r="D3559" s="99">
        <v>14.5</v>
      </c>
    </row>
    <row r="3560" spans="1:4" ht="15" customHeight="1" x14ac:dyDescent="0.2">
      <c r="A3560" s="97" t="s">
        <v>24013</v>
      </c>
      <c r="B3560" s="98" t="s">
        <v>24014</v>
      </c>
      <c r="C3560" s="98" t="s">
        <v>12798</v>
      </c>
      <c r="D3560" s="99">
        <v>24.67</v>
      </c>
    </row>
    <row r="3561" spans="1:4" ht="15" customHeight="1" x14ac:dyDescent="0.2">
      <c r="A3561" s="97" t="s">
        <v>24015</v>
      </c>
      <c r="B3561" s="98" t="s">
        <v>24016</v>
      </c>
      <c r="C3561" s="98" t="s">
        <v>12798</v>
      </c>
      <c r="D3561" s="99">
        <v>41.6</v>
      </c>
    </row>
    <row r="3562" spans="1:4" ht="15" customHeight="1" x14ac:dyDescent="0.2">
      <c r="A3562" s="97" t="s">
        <v>24017</v>
      </c>
      <c r="B3562" s="98" t="s">
        <v>24018</v>
      </c>
      <c r="C3562" s="98" t="s">
        <v>12798</v>
      </c>
      <c r="D3562" s="99">
        <v>59</v>
      </c>
    </row>
    <row r="3563" spans="1:4" ht="15" customHeight="1" x14ac:dyDescent="0.2">
      <c r="A3563" s="97" t="s">
        <v>24019</v>
      </c>
      <c r="B3563" s="98" t="s">
        <v>24020</v>
      </c>
      <c r="C3563" s="98" t="s">
        <v>12798</v>
      </c>
      <c r="D3563" s="99">
        <v>12.89</v>
      </c>
    </row>
    <row r="3564" spans="1:4" ht="15" customHeight="1" x14ac:dyDescent="0.2">
      <c r="A3564" s="97" t="s">
        <v>24021</v>
      </c>
      <c r="B3564" s="98" t="s">
        <v>24022</v>
      </c>
      <c r="C3564" s="98" t="s">
        <v>12798</v>
      </c>
      <c r="D3564" s="99">
        <v>25.38</v>
      </c>
    </row>
    <row r="3565" spans="1:4" ht="15" customHeight="1" x14ac:dyDescent="0.2">
      <c r="A3565" s="97" t="s">
        <v>24023</v>
      </c>
      <c r="B3565" s="98" t="s">
        <v>24024</v>
      </c>
      <c r="C3565" s="98" t="s">
        <v>12798</v>
      </c>
      <c r="D3565" s="99">
        <v>8.35</v>
      </c>
    </row>
    <row r="3566" spans="1:4" ht="15" customHeight="1" x14ac:dyDescent="0.2">
      <c r="A3566" s="97" t="s">
        <v>24025</v>
      </c>
      <c r="B3566" s="98" t="s">
        <v>24026</v>
      </c>
      <c r="C3566" s="98" t="s">
        <v>12798</v>
      </c>
      <c r="D3566" s="99">
        <v>109.82</v>
      </c>
    </row>
    <row r="3567" spans="1:4" ht="15" customHeight="1" x14ac:dyDescent="0.2">
      <c r="A3567" s="97" t="s">
        <v>24027</v>
      </c>
      <c r="B3567" s="98" t="s">
        <v>24028</v>
      </c>
      <c r="C3567" s="98" t="s">
        <v>12798</v>
      </c>
      <c r="D3567" s="99">
        <v>115.56</v>
      </c>
    </row>
    <row r="3568" spans="1:4" ht="15" customHeight="1" x14ac:dyDescent="0.2">
      <c r="A3568" s="97" t="s">
        <v>24029</v>
      </c>
      <c r="B3568" s="98" t="s">
        <v>24030</v>
      </c>
      <c r="C3568" s="98" t="s">
        <v>12798</v>
      </c>
      <c r="D3568" s="99">
        <v>140.02000000000001</v>
      </c>
    </row>
    <row r="3569" spans="1:4" ht="15" customHeight="1" x14ac:dyDescent="0.2">
      <c r="A3569" s="97" t="s">
        <v>24031</v>
      </c>
      <c r="B3569" s="98" t="s">
        <v>24032</v>
      </c>
      <c r="C3569" s="98" t="s">
        <v>12798</v>
      </c>
      <c r="D3569" s="99">
        <v>74</v>
      </c>
    </row>
    <row r="3570" spans="1:4" ht="15" customHeight="1" x14ac:dyDescent="0.2">
      <c r="A3570" s="97" t="s">
        <v>24033</v>
      </c>
      <c r="B3570" s="98" t="s">
        <v>24034</v>
      </c>
      <c r="C3570" s="98" t="s">
        <v>12798</v>
      </c>
      <c r="D3570" s="99">
        <v>6.62</v>
      </c>
    </row>
    <row r="3571" spans="1:4" ht="15" customHeight="1" x14ac:dyDescent="0.2">
      <c r="A3571" s="97" t="s">
        <v>30150</v>
      </c>
      <c r="B3571" s="98" t="s">
        <v>30151</v>
      </c>
      <c r="C3571" s="98" t="s">
        <v>12798</v>
      </c>
      <c r="D3571" s="99">
        <v>1.17</v>
      </c>
    </row>
    <row r="3572" spans="1:4" ht="15" customHeight="1" x14ac:dyDescent="0.2">
      <c r="A3572" s="97" t="s">
        <v>24035</v>
      </c>
      <c r="B3572" s="98" t="s">
        <v>24036</v>
      </c>
      <c r="C3572" s="98" t="s">
        <v>12798</v>
      </c>
      <c r="D3572" s="99">
        <v>4.0599999999999996</v>
      </c>
    </row>
    <row r="3573" spans="1:4" ht="15" customHeight="1" x14ac:dyDescent="0.2">
      <c r="A3573" s="97" t="s">
        <v>24037</v>
      </c>
      <c r="B3573" s="98" t="s">
        <v>24038</v>
      </c>
      <c r="C3573" s="98" t="s">
        <v>12798</v>
      </c>
      <c r="D3573" s="99">
        <v>5.09</v>
      </c>
    </row>
    <row r="3574" spans="1:4" ht="15" customHeight="1" x14ac:dyDescent="0.2">
      <c r="A3574" s="97" t="s">
        <v>24039</v>
      </c>
      <c r="B3574" s="98" t="s">
        <v>24040</v>
      </c>
      <c r="C3574" s="98" t="s">
        <v>12798</v>
      </c>
      <c r="D3574" s="99">
        <v>8.5</v>
      </c>
    </row>
    <row r="3575" spans="1:4" ht="15" customHeight="1" x14ac:dyDescent="0.2">
      <c r="A3575" s="97" t="s">
        <v>24041</v>
      </c>
      <c r="B3575" s="98" t="s">
        <v>24042</v>
      </c>
      <c r="C3575" s="98" t="s">
        <v>12798</v>
      </c>
      <c r="D3575" s="99">
        <v>3.46</v>
      </c>
    </row>
    <row r="3576" spans="1:4" ht="15" customHeight="1" x14ac:dyDescent="0.2">
      <c r="A3576" s="97" t="s">
        <v>24043</v>
      </c>
      <c r="B3576" s="98" t="s">
        <v>24044</v>
      </c>
      <c r="C3576" s="98" t="s">
        <v>12798</v>
      </c>
      <c r="D3576" s="99">
        <v>4.22</v>
      </c>
    </row>
    <row r="3577" spans="1:4" ht="15" customHeight="1" x14ac:dyDescent="0.2">
      <c r="A3577" s="97" t="s">
        <v>24045</v>
      </c>
      <c r="B3577" s="98" t="s">
        <v>24046</v>
      </c>
      <c r="C3577" s="98" t="s">
        <v>12798</v>
      </c>
      <c r="D3577" s="99">
        <v>4.51</v>
      </c>
    </row>
    <row r="3578" spans="1:4" ht="15" customHeight="1" x14ac:dyDescent="0.2">
      <c r="A3578" s="97" t="s">
        <v>24047</v>
      </c>
      <c r="B3578" s="98" t="s">
        <v>24048</v>
      </c>
      <c r="C3578" s="98" t="s">
        <v>12798</v>
      </c>
      <c r="D3578" s="99">
        <v>5.86</v>
      </c>
    </row>
    <row r="3579" spans="1:4" ht="15" customHeight="1" x14ac:dyDescent="0.2">
      <c r="A3579" s="97" t="s">
        <v>24049</v>
      </c>
      <c r="B3579" s="98" t="s">
        <v>24050</v>
      </c>
      <c r="C3579" s="98" t="s">
        <v>12798</v>
      </c>
      <c r="D3579" s="99">
        <v>9.41</v>
      </c>
    </row>
    <row r="3580" spans="1:4" ht="15" customHeight="1" x14ac:dyDescent="0.2">
      <c r="A3580" s="97" t="s">
        <v>24051</v>
      </c>
      <c r="B3580" s="98" t="s">
        <v>24052</v>
      </c>
      <c r="C3580" s="98" t="s">
        <v>12798</v>
      </c>
      <c r="D3580" s="99">
        <v>795</v>
      </c>
    </row>
    <row r="3581" spans="1:4" ht="15" customHeight="1" x14ac:dyDescent="0.2">
      <c r="A3581" s="97" t="s">
        <v>24053</v>
      </c>
      <c r="B3581" s="98" t="s">
        <v>24054</v>
      </c>
      <c r="C3581" s="98" t="s">
        <v>12798</v>
      </c>
      <c r="D3581" s="99">
        <v>1320</v>
      </c>
    </row>
    <row r="3582" spans="1:4" ht="15" customHeight="1" x14ac:dyDescent="0.2">
      <c r="A3582" s="97" t="s">
        <v>24055</v>
      </c>
      <c r="B3582" s="98" t="s">
        <v>24056</v>
      </c>
      <c r="C3582" s="98" t="s">
        <v>12798</v>
      </c>
      <c r="D3582" s="99">
        <v>2118</v>
      </c>
    </row>
    <row r="3583" spans="1:4" ht="15" customHeight="1" x14ac:dyDescent="0.2">
      <c r="A3583" s="97" t="s">
        <v>24057</v>
      </c>
      <c r="B3583" s="98" t="s">
        <v>24058</v>
      </c>
      <c r="C3583" s="98" t="s">
        <v>12798</v>
      </c>
      <c r="D3583" s="99">
        <v>527.47</v>
      </c>
    </row>
    <row r="3584" spans="1:4" ht="15" customHeight="1" x14ac:dyDescent="0.2">
      <c r="A3584" s="97" t="s">
        <v>24059</v>
      </c>
      <c r="B3584" s="98" t="s">
        <v>24060</v>
      </c>
      <c r="C3584" s="98" t="s">
        <v>12798</v>
      </c>
      <c r="D3584" s="99">
        <v>924</v>
      </c>
    </row>
    <row r="3585" spans="1:4" ht="15" customHeight="1" x14ac:dyDescent="0.2">
      <c r="A3585" s="97" t="s">
        <v>24061</v>
      </c>
      <c r="B3585" s="98" t="s">
        <v>24062</v>
      </c>
      <c r="C3585" s="98" t="s">
        <v>12798</v>
      </c>
      <c r="D3585" s="99">
        <v>1166</v>
      </c>
    </row>
    <row r="3586" spans="1:4" ht="15" customHeight="1" x14ac:dyDescent="0.2">
      <c r="A3586" s="97" t="s">
        <v>24063</v>
      </c>
      <c r="B3586" s="98" t="s">
        <v>24064</v>
      </c>
      <c r="C3586" s="98" t="s">
        <v>12798</v>
      </c>
      <c r="D3586" s="99">
        <v>257.89999999999998</v>
      </c>
    </row>
    <row r="3587" spans="1:4" ht="15" customHeight="1" x14ac:dyDescent="0.2">
      <c r="A3587" s="97" t="s">
        <v>24065</v>
      </c>
      <c r="B3587" s="98" t="s">
        <v>24066</v>
      </c>
      <c r="C3587" s="98" t="s">
        <v>12798</v>
      </c>
      <c r="D3587" s="99">
        <v>353.9</v>
      </c>
    </row>
    <row r="3588" spans="1:4" ht="15" customHeight="1" x14ac:dyDescent="0.2">
      <c r="A3588" s="97" t="s">
        <v>24067</v>
      </c>
      <c r="B3588" s="98" t="s">
        <v>24068</v>
      </c>
      <c r="C3588" s="98" t="s">
        <v>12798</v>
      </c>
      <c r="D3588" s="99">
        <v>591</v>
      </c>
    </row>
    <row r="3589" spans="1:4" ht="15" customHeight="1" x14ac:dyDescent="0.2">
      <c r="A3589" s="97" t="s">
        <v>24069</v>
      </c>
      <c r="B3589" s="98" t="s">
        <v>24070</v>
      </c>
      <c r="C3589" s="98" t="s">
        <v>12798</v>
      </c>
      <c r="D3589" s="99">
        <v>15.42</v>
      </c>
    </row>
    <row r="3590" spans="1:4" ht="15" customHeight="1" x14ac:dyDescent="0.2">
      <c r="A3590" s="97" t="s">
        <v>24071</v>
      </c>
      <c r="B3590" s="98" t="s">
        <v>24072</v>
      </c>
      <c r="C3590" s="98" t="s">
        <v>12798</v>
      </c>
      <c r="D3590" s="99">
        <v>12.92</v>
      </c>
    </row>
    <row r="3591" spans="1:4" ht="15" customHeight="1" x14ac:dyDescent="0.2">
      <c r="A3591" s="97" t="s">
        <v>24073</v>
      </c>
      <c r="B3591" s="98" t="s">
        <v>24074</v>
      </c>
      <c r="C3591" s="98" t="s">
        <v>12798</v>
      </c>
      <c r="D3591" s="99">
        <v>216.35</v>
      </c>
    </row>
    <row r="3592" spans="1:4" ht="15" customHeight="1" x14ac:dyDescent="0.2">
      <c r="A3592" s="97" t="s">
        <v>24075</v>
      </c>
      <c r="B3592" s="98" t="s">
        <v>24076</v>
      </c>
      <c r="C3592" s="98" t="s">
        <v>12798</v>
      </c>
      <c r="D3592" s="99">
        <v>203.85</v>
      </c>
    </row>
    <row r="3593" spans="1:4" ht="15" customHeight="1" x14ac:dyDescent="0.2">
      <c r="A3593" s="97" t="s">
        <v>24077</v>
      </c>
      <c r="B3593" s="98" t="s">
        <v>24078</v>
      </c>
      <c r="C3593" s="98" t="s">
        <v>12798</v>
      </c>
      <c r="D3593" s="99">
        <v>24.19</v>
      </c>
    </row>
    <row r="3594" spans="1:4" ht="15" customHeight="1" x14ac:dyDescent="0.2">
      <c r="A3594" s="97" t="s">
        <v>24079</v>
      </c>
      <c r="B3594" s="98" t="s">
        <v>24080</v>
      </c>
      <c r="C3594" s="98" t="s">
        <v>12798</v>
      </c>
      <c r="D3594" s="99">
        <v>1.56</v>
      </c>
    </row>
    <row r="3595" spans="1:4" ht="15" customHeight="1" x14ac:dyDescent="0.2">
      <c r="A3595" s="97" t="s">
        <v>24081</v>
      </c>
      <c r="B3595" s="98" t="s">
        <v>24082</v>
      </c>
      <c r="C3595" s="98" t="s">
        <v>12798</v>
      </c>
      <c r="D3595" s="99">
        <v>36.47</v>
      </c>
    </row>
    <row r="3596" spans="1:4" ht="15" customHeight="1" x14ac:dyDescent="0.2">
      <c r="A3596" s="97" t="s">
        <v>24083</v>
      </c>
      <c r="B3596" s="98" t="s">
        <v>24084</v>
      </c>
      <c r="C3596" s="98" t="s">
        <v>12798</v>
      </c>
      <c r="D3596" s="99">
        <v>571.55999999999995</v>
      </c>
    </row>
    <row r="3597" spans="1:4" ht="15" customHeight="1" x14ac:dyDescent="0.2">
      <c r="A3597" s="97" t="s">
        <v>24085</v>
      </c>
      <c r="B3597" s="98" t="s">
        <v>24086</v>
      </c>
      <c r="C3597" s="98" t="s">
        <v>12798</v>
      </c>
      <c r="D3597" s="99">
        <v>1.75</v>
      </c>
    </row>
    <row r="3598" spans="1:4" ht="15" customHeight="1" x14ac:dyDescent="0.2">
      <c r="A3598" s="97" t="s">
        <v>24087</v>
      </c>
      <c r="B3598" s="98" t="s">
        <v>24088</v>
      </c>
      <c r="C3598" s="98" t="s">
        <v>12798</v>
      </c>
      <c r="D3598" s="99">
        <v>17.59</v>
      </c>
    </row>
    <row r="3599" spans="1:4" ht="15" customHeight="1" x14ac:dyDescent="0.2">
      <c r="A3599" s="97" t="s">
        <v>24089</v>
      </c>
      <c r="B3599" s="98" t="s">
        <v>24090</v>
      </c>
      <c r="C3599" s="98" t="s">
        <v>12798</v>
      </c>
      <c r="D3599" s="99">
        <v>1.65</v>
      </c>
    </row>
    <row r="3600" spans="1:4" ht="15" customHeight="1" x14ac:dyDescent="0.2">
      <c r="A3600" s="97" t="s">
        <v>24091</v>
      </c>
      <c r="B3600" s="98" t="s">
        <v>24092</v>
      </c>
      <c r="C3600" s="98" t="s">
        <v>12798</v>
      </c>
      <c r="D3600" s="99">
        <v>1.75</v>
      </c>
    </row>
    <row r="3601" spans="1:4" ht="15" customHeight="1" x14ac:dyDescent="0.2">
      <c r="A3601" s="97" t="s">
        <v>24093</v>
      </c>
      <c r="B3601" s="98" t="s">
        <v>24094</v>
      </c>
      <c r="C3601" s="98" t="s">
        <v>12798</v>
      </c>
      <c r="D3601" s="99">
        <v>28.66</v>
      </c>
    </row>
    <row r="3602" spans="1:4" ht="15" customHeight="1" x14ac:dyDescent="0.2">
      <c r="A3602" s="97" t="s">
        <v>24095</v>
      </c>
      <c r="B3602" s="98" t="s">
        <v>24096</v>
      </c>
      <c r="C3602" s="98" t="s">
        <v>12798</v>
      </c>
      <c r="D3602" s="99">
        <v>2</v>
      </c>
    </row>
    <row r="3603" spans="1:4" ht="15" customHeight="1" x14ac:dyDescent="0.2">
      <c r="A3603" s="97" t="s">
        <v>24097</v>
      </c>
      <c r="B3603" s="98" t="s">
        <v>24098</v>
      </c>
      <c r="C3603" s="98" t="s">
        <v>12798</v>
      </c>
      <c r="D3603" s="99">
        <v>260.45999999999998</v>
      </c>
    </row>
    <row r="3604" spans="1:4" ht="15" customHeight="1" x14ac:dyDescent="0.2">
      <c r="A3604" s="97" t="s">
        <v>24099</v>
      </c>
      <c r="B3604" s="98" t="s">
        <v>24100</v>
      </c>
      <c r="C3604" s="98" t="s">
        <v>12798</v>
      </c>
      <c r="D3604" s="99">
        <v>136.69</v>
      </c>
    </row>
    <row r="3605" spans="1:4" ht="15" customHeight="1" x14ac:dyDescent="0.2">
      <c r="A3605" s="97" t="s">
        <v>24101</v>
      </c>
      <c r="B3605" s="98" t="s">
        <v>24102</v>
      </c>
      <c r="C3605" s="98" t="s">
        <v>12798</v>
      </c>
      <c r="D3605" s="99">
        <v>3.25</v>
      </c>
    </row>
    <row r="3606" spans="1:4" ht="15" customHeight="1" x14ac:dyDescent="0.2">
      <c r="A3606" s="97" t="s">
        <v>24103</v>
      </c>
      <c r="B3606" s="98" t="s">
        <v>24104</v>
      </c>
      <c r="C3606" s="98" t="s">
        <v>12798</v>
      </c>
      <c r="D3606" s="99">
        <v>23.45</v>
      </c>
    </row>
    <row r="3607" spans="1:4" ht="15" customHeight="1" x14ac:dyDescent="0.2">
      <c r="A3607" s="97" t="s">
        <v>24105</v>
      </c>
      <c r="B3607" s="98" t="s">
        <v>24106</v>
      </c>
      <c r="C3607" s="98" t="s">
        <v>12798</v>
      </c>
      <c r="D3607" s="99">
        <v>152.46</v>
      </c>
    </row>
    <row r="3608" spans="1:4" ht="15" customHeight="1" x14ac:dyDescent="0.2">
      <c r="A3608" s="97" t="s">
        <v>24107</v>
      </c>
      <c r="B3608" s="98" t="s">
        <v>24108</v>
      </c>
      <c r="C3608" s="98" t="s">
        <v>12798</v>
      </c>
      <c r="D3608" s="99">
        <v>0.5</v>
      </c>
    </row>
    <row r="3609" spans="1:4" ht="15" customHeight="1" x14ac:dyDescent="0.2">
      <c r="A3609" s="97" t="s">
        <v>24109</v>
      </c>
      <c r="B3609" s="98" t="s">
        <v>9928</v>
      </c>
      <c r="C3609" s="98" t="s">
        <v>12798</v>
      </c>
      <c r="D3609" s="99">
        <v>1.42</v>
      </c>
    </row>
    <row r="3610" spans="1:4" ht="15" customHeight="1" x14ac:dyDescent="0.2">
      <c r="A3610" s="97" t="s">
        <v>24110</v>
      </c>
      <c r="B3610" s="98" t="s">
        <v>24111</v>
      </c>
      <c r="C3610" s="98" t="s">
        <v>12798</v>
      </c>
      <c r="D3610" s="99">
        <v>12.89</v>
      </c>
    </row>
    <row r="3611" spans="1:4" ht="15" customHeight="1" x14ac:dyDescent="0.2">
      <c r="A3611" s="97" t="s">
        <v>24112</v>
      </c>
      <c r="B3611" s="98" t="s">
        <v>24113</v>
      </c>
      <c r="C3611" s="98" t="s">
        <v>12798</v>
      </c>
      <c r="D3611" s="99">
        <v>114.38</v>
      </c>
    </row>
    <row r="3612" spans="1:4" ht="15" customHeight="1" x14ac:dyDescent="0.2">
      <c r="A3612" s="97" t="s">
        <v>24114</v>
      </c>
      <c r="B3612" s="98" t="s">
        <v>24115</v>
      </c>
      <c r="C3612" s="98" t="s">
        <v>12798</v>
      </c>
      <c r="D3612" s="99">
        <v>61.34</v>
      </c>
    </row>
    <row r="3613" spans="1:4" ht="15" customHeight="1" x14ac:dyDescent="0.2">
      <c r="A3613" s="97" t="s">
        <v>24116</v>
      </c>
      <c r="B3613" s="98" t="s">
        <v>24117</v>
      </c>
      <c r="C3613" s="98" t="s">
        <v>12798</v>
      </c>
      <c r="D3613" s="99">
        <v>3.26</v>
      </c>
    </row>
    <row r="3614" spans="1:4" ht="15" customHeight="1" x14ac:dyDescent="0.2">
      <c r="A3614" s="97" t="s">
        <v>24118</v>
      </c>
      <c r="B3614" s="98" t="s">
        <v>24119</v>
      </c>
      <c r="C3614" s="98" t="s">
        <v>12798</v>
      </c>
      <c r="D3614" s="99">
        <v>0.36</v>
      </c>
    </row>
    <row r="3615" spans="1:4" ht="15" customHeight="1" x14ac:dyDescent="0.2">
      <c r="A3615" s="97" t="s">
        <v>24120</v>
      </c>
      <c r="B3615" s="98" t="s">
        <v>24121</v>
      </c>
      <c r="C3615" s="98" t="s">
        <v>12798</v>
      </c>
      <c r="D3615" s="99">
        <v>0.39</v>
      </c>
    </row>
    <row r="3616" spans="1:4" ht="15" customHeight="1" x14ac:dyDescent="0.2">
      <c r="A3616" s="97" t="s">
        <v>24122</v>
      </c>
      <c r="B3616" s="98" t="s">
        <v>24123</v>
      </c>
      <c r="C3616" s="98" t="s">
        <v>12798</v>
      </c>
      <c r="D3616" s="99">
        <v>0.2</v>
      </c>
    </row>
    <row r="3617" spans="1:4" ht="15" customHeight="1" x14ac:dyDescent="0.2">
      <c r="A3617" s="97" t="s">
        <v>24124</v>
      </c>
      <c r="B3617" s="98" t="s">
        <v>24125</v>
      </c>
      <c r="C3617" s="98" t="s">
        <v>12798</v>
      </c>
      <c r="D3617" s="99">
        <v>10.29</v>
      </c>
    </row>
    <row r="3618" spans="1:4" ht="15" customHeight="1" x14ac:dyDescent="0.2">
      <c r="A3618" s="97" t="s">
        <v>24126</v>
      </c>
      <c r="B3618" s="98" t="s">
        <v>24127</v>
      </c>
      <c r="C3618" s="98" t="s">
        <v>12798</v>
      </c>
      <c r="D3618" s="99">
        <v>25.9</v>
      </c>
    </row>
    <row r="3619" spans="1:4" ht="15" customHeight="1" x14ac:dyDescent="0.2">
      <c r="A3619" s="97" t="s">
        <v>24128</v>
      </c>
      <c r="B3619" s="98" t="s">
        <v>24129</v>
      </c>
      <c r="C3619" s="98" t="s">
        <v>12798</v>
      </c>
      <c r="D3619" s="99">
        <v>34.9</v>
      </c>
    </row>
    <row r="3620" spans="1:4" ht="15" customHeight="1" x14ac:dyDescent="0.2">
      <c r="A3620" s="97" t="s">
        <v>24130</v>
      </c>
      <c r="B3620" s="98" t="s">
        <v>24131</v>
      </c>
      <c r="C3620" s="98" t="s">
        <v>12798</v>
      </c>
      <c r="D3620" s="99">
        <v>6.08</v>
      </c>
    </row>
    <row r="3621" spans="1:4" ht="15" customHeight="1" x14ac:dyDescent="0.2">
      <c r="A3621" s="97" t="s">
        <v>24132</v>
      </c>
      <c r="B3621" s="98" t="s">
        <v>24133</v>
      </c>
      <c r="C3621" s="98" t="s">
        <v>12798</v>
      </c>
      <c r="D3621" s="99">
        <v>18.78</v>
      </c>
    </row>
    <row r="3622" spans="1:4" ht="15" customHeight="1" x14ac:dyDescent="0.2">
      <c r="A3622" s="97" t="s">
        <v>24134</v>
      </c>
      <c r="B3622" s="98" t="s">
        <v>24135</v>
      </c>
      <c r="C3622" s="98" t="s">
        <v>12798</v>
      </c>
      <c r="D3622" s="99">
        <v>557.27</v>
      </c>
    </row>
    <row r="3623" spans="1:4" ht="15" customHeight="1" x14ac:dyDescent="0.2">
      <c r="A3623" s="97" t="s">
        <v>24136</v>
      </c>
      <c r="B3623" s="98" t="s">
        <v>24137</v>
      </c>
      <c r="C3623" s="98" t="s">
        <v>12798</v>
      </c>
      <c r="D3623" s="99">
        <v>65.02</v>
      </c>
    </row>
    <row r="3624" spans="1:4" ht="15" customHeight="1" x14ac:dyDescent="0.2">
      <c r="A3624" s="97" t="s">
        <v>24138</v>
      </c>
      <c r="B3624" s="98" t="s">
        <v>24139</v>
      </c>
      <c r="C3624" s="98" t="s">
        <v>12798</v>
      </c>
      <c r="D3624" s="99">
        <v>5.6</v>
      </c>
    </row>
    <row r="3625" spans="1:4" ht="15" customHeight="1" x14ac:dyDescent="0.2">
      <c r="A3625" s="97" t="s">
        <v>24140</v>
      </c>
      <c r="B3625" s="98" t="s">
        <v>24141</v>
      </c>
      <c r="C3625" s="98" t="s">
        <v>12798</v>
      </c>
      <c r="D3625" s="99">
        <v>74.900000000000006</v>
      </c>
    </row>
    <row r="3626" spans="1:4" ht="15" customHeight="1" x14ac:dyDescent="0.2">
      <c r="A3626" s="97" t="s">
        <v>24142</v>
      </c>
      <c r="B3626" s="98" t="s">
        <v>24143</v>
      </c>
      <c r="C3626" s="98" t="s">
        <v>12798</v>
      </c>
      <c r="D3626" s="99">
        <v>40.79</v>
      </c>
    </row>
    <row r="3627" spans="1:4" ht="15" customHeight="1" x14ac:dyDescent="0.2">
      <c r="A3627" s="97" t="s">
        <v>24144</v>
      </c>
      <c r="B3627" s="98" t="s">
        <v>24145</v>
      </c>
      <c r="C3627" s="98" t="s">
        <v>12798</v>
      </c>
      <c r="D3627" s="99">
        <v>18.010000000000002</v>
      </c>
    </row>
    <row r="3628" spans="1:4" ht="15" customHeight="1" x14ac:dyDescent="0.2">
      <c r="A3628" s="97" t="s">
        <v>24146</v>
      </c>
      <c r="B3628" s="98" t="s">
        <v>24147</v>
      </c>
      <c r="C3628" s="98" t="s">
        <v>12798</v>
      </c>
      <c r="D3628" s="99">
        <v>45.69</v>
      </c>
    </row>
    <row r="3629" spans="1:4" ht="15" customHeight="1" x14ac:dyDescent="0.2">
      <c r="A3629" s="97" t="s">
        <v>24148</v>
      </c>
      <c r="B3629" s="98" t="s">
        <v>24149</v>
      </c>
      <c r="C3629" s="98" t="s">
        <v>12798</v>
      </c>
      <c r="D3629" s="99">
        <v>61.99</v>
      </c>
    </row>
    <row r="3630" spans="1:4" ht="15" customHeight="1" x14ac:dyDescent="0.2">
      <c r="A3630" s="97" t="s">
        <v>24150</v>
      </c>
      <c r="B3630" s="98" t="s">
        <v>24151</v>
      </c>
      <c r="C3630" s="98" t="s">
        <v>53</v>
      </c>
      <c r="D3630" s="99">
        <v>14.44</v>
      </c>
    </row>
    <row r="3631" spans="1:4" ht="15" customHeight="1" x14ac:dyDescent="0.2">
      <c r="A3631" s="97" t="s">
        <v>24152</v>
      </c>
      <c r="B3631" s="98" t="s">
        <v>24153</v>
      </c>
      <c r="C3631" s="98" t="s">
        <v>53</v>
      </c>
      <c r="D3631" s="99">
        <v>17.32</v>
      </c>
    </row>
    <row r="3632" spans="1:4" ht="15" customHeight="1" x14ac:dyDescent="0.2">
      <c r="A3632" s="97" t="s">
        <v>24154</v>
      </c>
      <c r="B3632" s="98" t="s">
        <v>24155</v>
      </c>
      <c r="C3632" s="98" t="s">
        <v>4</v>
      </c>
      <c r="D3632" s="99">
        <v>22.09</v>
      </c>
    </row>
    <row r="3633" spans="1:4" ht="15" customHeight="1" x14ac:dyDescent="0.2">
      <c r="A3633" s="97" t="s">
        <v>24156</v>
      </c>
      <c r="B3633" s="98" t="s">
        <v>24157</v>
      </c>
      <c r="C3633" s="98" t="s">
        <v>53</v>
      </c>
      <c r="D3633" s="99">
        <v>22.11</v>
      </c>
    </row>
    <row r="3634" spans="1:4" ht="15" customHeight="1" x14ac:dyDescent="0.2">
      <c r="A3634" s="97" t="s">
        <v>24158</v>
      </c>
      <c r="B3634" s="98" t="s">
        <v>24159</v>
      </c>
      <c r="C3634" s="98" t="s">
        <v>53</v>
      </c>
      <c r="D3634" s="99">
        <v>34</v>
      </c>
    </row>
    <row r="3635" spans="1:4" ht="15" customHeight="1" x14ac:dyDescent="0.2">
      <c r="A3635" s="97" t="s">
        <v>24160</v>
      </c>
      <c r="B3635" s="98" t="s">
        <v>24161</v>
      </c>
      <c r="C3635" s="98" t="s">
        <v>53</v>
      </c>
      <c r="D3635" s="99">
        <v>41.64</v>
      </c>
    </row>
    <row r="3636" spans="1:4" ht="15" customHeight="1" x14ac:dyDescent="0.2">
      <c r="A3636" s="97" t="s">
        <v>24162</v>
      </c>
      <c r="B3636" s="98" t="s">
        <v>24163</v>
      </c>
      <c r="C3636" s="98" t="s">
        <v>53</v>
      </c>
      <c r="D3636" s="99">
        <v>38.86</v>
      </c>
    </row>
    <row r="3637" spans="1:4" ht="15" customHeight="1" x14ac:dyDescent="0.2">
      <c r="A3637" s="97" t="s">
        <v>24164</v>
      </c>
      <c r="B3637" s="98" t="s">
        <v>24165</v>
      </c>
      <c r="C3637" s="98" t="s">
        <v>53</v>
      </c>
      <c r="D3637" s="99">
        <v>41.03</v>
      </c>
    </row>
    <row r="3638" spans="1:4" ht="15" customHeight="1" x14ac:dyDescent="0.2">
      <c r="A3638" s="97" t="s">
        <v>24166</v>
      </c>
      <c r="B3638" s="98" t="s">
        <v>24167</v>
      </c>
      <c r="C3638" s="98" t="s">
        <v>53</v>
      </c>
      <c r="D3638" s="99">
        <v>46.71</v>
      </c>
    </row>
    <row r="3639" spans="1:4" ht="15" customHeight="1" x14ac:dyDescent="0.2">
      <c r="A3639" s="97" t="s">
        <v>24168</v>
      </c>
      <c r="B3639" s="98" t="s">
        <v>24169</v>
      </c>
      <c r="C3639" s="98" t="s">
        <v>53</v>
      </c>
      <c r="D3639" s="99">
        <v>36.33</v>
      </c>
    </row>
    <row r="3640" spans="1:4" ht="15" customHeight="1" x14ac:dyDescent="0.2">
      <c r="A3640" s="97" t="s">
        <v>24170</v>
      </c>
      <c r="B3640" s="98" t="s">
        <v>24171</v>
      </c>
      <c r="C3640" s="98" t="s">
        <v>53</v>
      </c>
      <c r="D3640" s="99">
        <v>40.85</v>
      </c>
    </row>
    <row r="3641" spans="1:4" ht="15" customHeight="1" x14ac:dyDescent="0.2">
      <c r="A3641" s="97" t="s">
        <v>24172</v>
      </c>
      <c r="B3641" s="98" t="s">
        <v>24173</v>
      </c>
      <c r="C3641" s="98" t="s">
        <v>53</v>
      </c>
      <c r="D3641" s="99">
        <v>26.41</v>
      </c>
    </row>
    <row r="3642" spans="1:4" ht="15" customHeight="1" x14ac:dyDescent="0.2">
      <c r="A3642" s="97" t="s">
        <v>24174</v>
      </c>
      <c r="B3642" s="98" t="s">
        <v>24175</v>
      </c>
      <c r="C3642" s="98" t="s">
        <v>53</v>
      </c>
      <c r="D3642" s="99">
        <v>23.9</v>
      </c>
    </row>
    <row r="3643" spans="1:4" ht="15" customHeight="1" x14ac:dyDescent="0.2">
      <c r="A3643" s="97" t="s">
        <v>24176</v>
      </c>
      <c r="B3643" s="98" t="s">
        <v>21617</v>
      </c>
      <c r="C3643" s="98" t="s">
        <v>53</v>
      </c>
      <c r="D3643" s="99">
        <v>17.989999999999998</v>
      </c>
    </row>
    <row r="3644" spans="1:4" ht="15" customHeight="1" x14ac:dyDescent="0.2">
      <c r="A3644" s="97" t="s">
        <v>24177</v>
      </c>
      <c r="B3644" s="98" t="s">
        <v>24178</v>
      </c>
      <c r="C3644" s="98" t="s">
        <v>53</v>
      </c>
      <c r="D3644" s="99">
        <v>77.75</v>
      </c>
    </row>
    <row r="3645" spans="1:4" ht="15" customHeight="1" x14ac:dyDescent="0.2">
      <c r="A3645" s="97" t="s">
        <v>24179</v>
      </c>
      <c r="B3645" s="98" t="s">
        <v>24180</v>
      </c>
      <c r="C3645" s="98" t="s">
        <v>53</v>
      </c>
      <c r="D3645" s="99">
        <v>84.79</v>
      </c>
    </row>
    <row r="3646" spans="1:4" ht="15" customHeight="1" x14ac:dyDescent="0.2">
      <c r="A3646" s="97" t="s">
        <v>24181</v>
      </c>
      <c r="B3646" s="98" t="s">
        <v>24182</v>
      </c>
      <c r="C3646" s="98" t="s">
        <v>53</v>
      </c>
      <c r="D3646" s="99">
        <v>53.86</v>
      </c>
    </row>
    <row r="3647" spans="1:4" ht="15" customHeight="1" x14ac:dyDescent="0.2">
      <c r="A3647" s="97" t="s">
        <v>24183</v>
      </c>
      <c r="B3647" s="98" t="s">
        <v>24184</v>
      </c>
      <c r="C3647" s="98" t="s">
        <v>12798</v>
      </c>
      <c r="D3647" s="99">
        <v>9.2899999999999991</v>
      </c>
    </row>
    <row r="3648" spans="1:4" ht="15" customHeight="1" x14ac:dyDescent="0.2">
      <c r="A3648" s="97" t="s">
        <v>24185</v>
      </c>
      <c r="B3648" s="98" t="s">
        <v>24186</v>
      </c>
      <c r="C3648" s="98" t="s">
        <v>4</v>
      </c>
      <c r="D3648" s="99">
        <v>3.91</v>
      </c>
    </row>
    <row r="3649" spans="1:4" ht="15" customHeight="1" x14ac:dyDescent="0.2">
      <c r="A3649" s="97" t="s">
        <v>24187</v>
      </c>
      <c r="B3649" s="98" t="s">
        <v>24188</v>
      </c>
      <c r="C3649" s="98" t="s">
        <v>53</v>
      </c>
      <c r="D3649" s="99">
        <v>18.690000000000001</v>
      </c>
    </row>
    <row r="3650" spans="1:4" ht="15" customHeight="1" x14ac:dyDescent="0.2">
      <c r="A3650" s="97" t="s">
        <v>24189</v>
      </c>
      <c r="B3650" s="98" t="s">
        <v>24190</v>
      </c>
      <c r="C3650" s="98" t="s">
        <v>4</v>
      </c>
      <c r="D3650" s="99">
        <v>7.03</v>
      </c>
    </row>
    <row r="3651" spans="1:4" ht="15" customHeight="1" x14ac:dyDescent="0.2">
      <c r="A3651" s="97" t="s">
        <v>24191</v>
      </c>
      <c r="B3651" s="98" t="s">
        <v>21618</v>
      </c>
      <c r="C3651" s="98" t="s">
        <v>53</v>
      </c>
      <c r="D3651" s="99">
        <v>18.22</v>
      </c>
    </row>
    <row r="3652" spans="1:4" ht="15" customHeight="1" x14ac:dyDescent="0.2">
      <c r="A3652" s="97" t="s">
        <v>24192</v>
      </c>
      <c r="B3652" s="98" t="s">
        <v>24193</v>
      </c>
      <c r="C3652" s="98" t="s">
        <v>53</v>
      </c>
      <c r="D3652" s="99">
        <v>35.32</v>
      </c>
    </row>
    <row r="3653" spans="1:4" ht="15" customHeight="1" x14ac:dyDescent="0.2">
      <c r="A3653" s="97" t="s">
        <v>24194</v>
      </c>
      <c r="B3653" s="98" t="s">
        <v>24195</v>
      </c>
      <c r="C3653" s="98" t="s">
        <v>53</v>
      </c>
      <c r="D3653" s="99">
        <v>10.55</v>
      </c>
    </row>
    <row r="3654" spans="1:4" ht="15" customHeight="1" x14ac:dyDescent="0.2">
      <c r="A3654" s="97" t="s">
        <v>24196</v>
      </c>
      <c r="B3654" s="98" t="s">
        <v>24197</v>
      </c>
      <c r="C3654" s="98" t="s">
        <v>53</v>
      </c>
      <c r="D3654" s="99">
        <v>19.78</v>
      </c>
    </row>
    <row r="3655" spans="1:4" ht="15" customHeight="1" x14ac:dyDescent="0.2">
      <c r="A3655" s="97" t="s">
        <v>24198</v>
      </c>
      <c r="B3655" s="98" t="s">
        <v>24199</v>
      </c>
      <c r="C3655" s="98" t="s">
        <v>53</v>
      </c>
      <c r="D3655" s="99">
        <v>39.14</v>
      </c>
    </row>
    <row r="3656" spans="1:4" ht="15" customHeight="1" x14ac:dyDescent="0.2">
      <c r="A3656" s="97" t="s">
        <v>24200</v>
      </c>
      <c r="B3656" s="98" t="s">
        <v>24201</v>
      </c>
      <c r="C3656" s="98" t="s">
        <v>12798</v>
      </c>
      <c r="D3656" s="99">
        <v>10.15</v>
      </c>
    </row>
    <row r="3657" spans="1:4" ht="15" customHeight="1" x14ac:dyDescent="0.2">
      <c r="A3657" s="97" t="s">
        <v>24202</v>
      </c>
      <c r="B3657" s="98" t="s">
        <v>24203</v>
      </c>
      <c r="C3657" s="98" t="s">
        <v>53</v>
      </c>
      <c r="D3657" s="99">
        <v>26.95</v>
      </c>
    </row>
    <row r="3658" spans="1:4" ht="15" customHeight="1" x14ac:dyDescent="0.2">
      <c r="A3658" s="97" t="s">
        <v>24204</v>
      </c>
      <c r="B3658" s="98" t="s">
        <v>13814</v>
      </c>
      <c r="C3658" s="98" t="s">
        <v>12798</v>
      </c>
      <c r="D3658" s="99">
        <v>1.96</v>
      </c>
    </row>
    <row r="3659" spans="1:4" ht="15" customHeight="1" x14ac:dyDescent="0.2">
      <c r="A3659" s="97" t="s">
        <v>24205</v>
      </c>
      <c r="B3659" s="98" t="s">
        <v>24206</v>
      </c>
      <c r="C3659" s="98" t="s">
        <v>12798</v>
      </c>
      <c r="D3659" s="99">
        <v>1.0900000000000001</v>
      </c>
    </row>
    <row r="3660" spans="1:4" ht="15" customHeight="1" x14ac:dyDescent="0.2">
      <c r="A3660" s="97" t="s">
        <v>24207</v>
      </c>
      <c r="B3660" s="98" t="s">
        <v>24208</v>
      </c>
      <c r="C3660" s="98" t="s">
        <v>12798</v>
      </c>
      <c r="D3660" s="99">
        <v>2.68</v>
      </c>
    </row>
    <row r="3661" spans="1:4" ht="15" customHeight="1" x14ac:dyDescent="0.2">
      <c r="A3661" s="97" t="s">
        <v>24209</v>
      </c>
      <c r="B3661" s="98" t="s">
        <v>24210</v>
      </c>
      <c r="C3661" s="98" t="s">
        <v>12798</v>
      </c>
      <c r="D3661" s="99">
        <v>6.9</v>
      </c>
    </row>
    <row r="3662" spans="1:4" ht="15" customHeight="1" x14ac:dyDescent="0.2">
      <c r="A3662" s="97" t="s">
        <v>24211</v>
      </c>
      <c r="B3662" s="98" t="s">
        <v>24212</v>
      </c>
      <c r="C3662" s="98" t="s">
        <v>2</v>
      </c>
      <c r="D3662" s="99">
        <v>86</v>
      </c>
    </row>
    <row r="3663" spans="1:4" ht="15" customHeight="1" x14ac:dyDescent="0.2">
      <c r="A3663" s="97" t="s">
        <v>24213</v>
      </c>
      <c r="B3663" s="98" t="s">
        <v>24214</v>
      </c>
      <c r="C3663" s="98" t="s">
        <v>2</v>
      </c>
      <c r="D3663" s="99">
        <v>119</v>
      </c>
    </row>
    <row r="3664" spans="1:4" ht="15" customHeight="1" x14ac:dyDescent="0.2">
      <c r="A3664" s="97" t="s">
        <v>24215</v>
      </c>
      <c r="B3664" s="98" t="s">
        <v>24216</v>
      </c>
      <c r="C3664" s="98" t="s">
        <v>2</v>
      </c>
      <c r="D3664" s="99">
        <v>156</v>
      </c>
    </row>
    <row r="3665" spans="1:4" ht="15" customHeight="1" x14ac:dyDescent="0.2">
      <c r="A3665" s="97" t="s">
        <v>24217</v>
      </c>
      <c r="B3665" s="98" t="s">
        <v>24218</v>
      </c>
      <c r="C3665" s="98" t="s">
        <v>2</v>
      </c>
      <c r="D3665" s="99">
        <v>219</v>
      </c>
    </row>
    <row r="3666" spans="1:4" ht="15" customHeight="1" x14ac:dyDescent="0.2">
      <c r="A3666" s="97" t="s">
        <v>24219</v>
      </c>
      <c r="B3666" s="98" t="s">
        <v>24220</v>
      </c>
      <c r="C3666" s="98" t="s">
        <v>3</v>
      </c>
      <c r="D3666" s="99">
        <v>15.61</v>
      </c>
    </row>
    <row r="3667" spans="1:4" ht="15" customHeight="1" x14ac:dyDescent="0.2">
      <c r="A3667" s="97" t="s">
        <v>24221</v>
      </c>
      <c r="B3667" s="98" t="s">
        <v>24222</v>
      </c>
      <c r="C3667" s="98" t="s">
        <v>3</v>
      </c>
      <c r="D3667" s="99">
        <v>29.83</v>
      </c>
    </row>
    <row r="3668" spans="1:4" ht="15" customHeight="1" x14ac:dyDescent="0.2">
      <c r="A3668" s="97" t="s">
        <v>24223</v>
      </c>
      <c r="B3668" s="98" t="s">
        <v>24224</v>
      </c>
      <c r="C3668" s="98" t="s">
        <v>3</v>
      </c>
      <c r="D3668" s="99">
        <v>42.25</v>
      </c>
    </row>
    <row r="3669" spans="1:4" ht="15" customHeight="1" x14ac:dyDescent="0.2">
      <c r="A3669" s="97" t="s">
        <v>24225</v>
      </c>
      <c r="B3669" s="98" t="s">
        <v>24226</v>
      </c>
      <c r="C3669" s="98" t="s">
        <v>12798</v>
      </c>
      <c r="D3669" s="99">
        <v>20</v>
      </c>
    </row>
    <row r="3670" spans="1:4" ht="15" customHeight="1" x14ac:dyDescent="0.2">
      <c r="A3670" s="97" t="s">
        <v>24227</v>
      </c>
      <c r="B3670" s="98" t="s">
        <v>24228</v>
      </c>
      <c r="C3670" s="98" t="s">
        <v>12798</v>
      </c>
      <c r="D3670" s="99">
        <v>156</v>
      </c>
    </row>
    <row r="3671" spans="1:4" ht="15" customHeight="1" x14ac:dyDescent="0.2">
      <c r="A3671" s="97" t="s">
        <v>24229</v>
      </c>
      <c r="B3671" s="98" t="s">
        <v>13820</v>
      </c>
      <c r="C3671" s="98" t="s">
        <v>12798</v>
      </c>
      <c r="D3671" s="99">
        <v>56</v>
      </c>
    </row>
    <row r="3672" spans="1:4" ht="15" customHeight="1" x14ac:dyDescent="0.2">
      <c r="A3672" s="97" t="s">
        <v>24230</v>
      </c>
      <c r="B3672" s="98" t="s">
        <v>24231</v>
      </c>
      <c r="C3672" s="98" t="s">
        <v>12798</v>
      </c>
      <c r="D3672" s="99">
        <v>76.33</v>
      </c>
    </row>
    <row r="3673" spans="1:4" ht="15" customHeight="1" x14ac:dyDescent="0.2">
      <c r="A3673" s="97" t="s">
        <v>24232</v>
      </c>
      <c r="B3673" s="98" t="s">
        <v>24233</v>
      </c>
      <c r="C3673" s="98" t="s">
        <v>12798</v>
      </c>
      <c r="D3673" s="99">
        <v>66.33</v>
      </c>
    </row>
    <row r="3674" spans="1:4" ht="15" customHeight="1" x14ac:dyDescent="0.2">
      <c r="A3674" s="97" t="s">
        <v>24234</v>
      </c>
      <c r="B3674" s="98" t="s">
        <v>24235</v>
      </c>
      <c r="C3674" s="98" t="s">
        <v>12798</v>
      </c>
      <c r="D3674" s="99">
        <v>28.5</v>
      </c>
    </row>
    <row r="3675" spans="1:4" ht="15" customHeight="1" x14ac:dyDescent="0.2">
      <c r="A3675" s="97" t="s">
        <v>24236</v>
      </c>
      <c r="B3675" s="98" t="s">
        <v>24237</v>
      </c>
      <c r="C3675" s="98" t="s">
        <v>12798</v>
      </c>
      <c r="D3675" s="99">
        <v>66.33</v>
      </c>
    </row>
    <row r="3676" spans="1:4" ht="15" customHeight="1" x14ac:dyDescent="0.2">
      <c r="A3676" s="97" t="s">
        <v>24238</v>
      </c>
      <c r="B3676" s="98" t="s">
        <v>24239</v>
      </c>
      <c r="C3676" s="98" t="s">
        <v>12798</v>
      </c>
      <c r="D3676" s="99">
        <v>116.33</v>
      </c>
    </row>
    <row r="3677" spans="1:4" ht="15" customHeight="1" x14ac:dyDescent="0.2">
      <c r="A3677" s="97" t="s">
        <v>24240</v>
      </c>
      <c r="B3677" s="98" t="s">
        <v>24241</v>
      </c>
      <c r="C3677" s="98" t="s">
        <v>2</v>
      </c>
      <c r="D3677" s="99">
        <v>57.63</v>
      </c>
    </row>
    <row r="3678" spans="1:4" ht="15" customHeight="1" x14ac:dyDescent="0.2">
      <c r="A3678" s="97" t="s">
        <v>24242</v>
      </c>
      <c r="B3678" s="98" t="s">
        <v>30152</v>
      </c>
      <c r="C3678" s="98" t="s">
        <v>2</v>
      </c>
      <c r="D3678" s="99">
        <v>47.5</v>
      </c>
    </row>
    <row r="3679" spans="1:4" ht="15" customHeight="1" x14ac:dyDescent="0.2">
      <c r="A3679" s="97" t="s">
        <v>24243</v>
      </c>
      <c r="B3679" s="98" t="s">
        <v>24244</v>
      </c>
      <c r="C3679" s="98" t="s">
        <v>2</v>
      </c>
      <c r="D3679" s="99">
        <v>66.02</v>
      </c>
    </row>
    <row r="3680" spans="1:4" ht="15" customHeight="1" x14ac:dyDescent="0.2">
      <c r="A3680" s="97" t="s">
        <v>24245</v>
      </c>
      <c r="B3680" s="98" t="s">
        <v>24246</v>
      </c>
      <c r="C3680" s="98" t="s">
        <v>12798</v>
      </c>
      <c r="D3680" s="99">
        <v>349</v>
      </c>
    </row>
    <row r="3681" spans="1:4" ht="15" customHeight="1" x14ac:dyDescent="0.2">
      <c r="A3681" s="97" t="s">
        <v>24247</v>
      </c>
      <c r="B3681" s="98" t="s">
        <v>24248</v>
      </c>
      <c r="C3681" s="98" t="s">
        <v>12798</v>
      </c>
      <c r="D3681" s="99">
        <v>700</v>
      </c>
    </row>
    <row r="3682" spans="1:4" ht="15" customHeight="1" x14ac:dyDescent="0.2">
      <c r="A3682" s="97" t="s">
        <v>24249</v>
      </c>
      <c r="B3682" s="98" t="s">
        <v>24250</v>
      </c>
      <c r="C3682" s="98" t="s">
        <v>12798</v>
      </c>
      <c r="D3682" s="99">
        <v>1220</v>
      </c>
    </row>
    <row r="3683" spans="1:4" ht="15" customHeight="1" x14ac:dyDescent="0.2">
      <c r="A3683" s="97" t="s">
        <v>24251</v>
      </c>
      <c r="B3683" s="98" t="s">
        <v>30153</v>
      </c>
      <c r="C3683" s="98" t="s">
        <v>12798</v>
      </c>
      <c r="D3683" s="99">
        <v>167.85</v>
      </c>
    </row>
    <row r="3684" spans="1:4" ht="15" customHeight="1" x14ac:dyDescent="0.2">
      <c r="A3684" s="97" t="s">
        <v>24252</v>
      </c>
      <c r="B3684" s="98" t="s">
        <v>24253</v>
      </c>
      <c r="C3684" s="98" t="s">
        <v>12798</v>
      </c>
      <c r="D3684" s="99">
        <v>260</v>
      </c>
    </row>
    <row r="3685" spans="1:4" ht="15" customHeight="1" x14ac:dyDescent="0.2">
      <c r="A3685" s="97" t="s">
        <v>24254</v>
      </c>
      <c r="B3685" s="98" t="s">
        <v>24255</v>
      </c>
      <c r="C3685" s="98" t="s">
        <v>12798</v>
      </c>
      <c r="D3685" s="99">
        <v>145</v>
      </c>
    </row>
    <row r="3686" spans="1:4" ht="15" customHeight="1" x14ac:dyDescent="0.2">
      <c r="A3686" s="97" t="s">
        <v>24256</v>
      </c>
      <c r="B3686" s="98" t="s">
        <v>24257</v>
      </c>
      <c r="C3686" s="98" t="s">
        <v>12798</v>
      </c>
      <c r="D3686" s="99">
        <v>190</v>
      </c>
    </row>
    <row r="3687" spans="1:4" ht="15" customHeight="1" x14ac:dyDescent="0.2">
      <c r="A3687" s="97" t="s">
        <v>24258</v>
      </c>
      <c r="B3687" s="98" t="s">
        <v>24259</v>
      </c>
      <c r="C3687" s="98" t="s">
        <v>12798</v>
      </c>
      <c r="D3687" s="99">
        <v>380</v>
      </c>
    </row>
    <row r="3688" spans="1:4" ht="15" customHeight="1" x14ac:dyDescent="0.2">
      <c r="A3688" s="97" t="s">
        <v>24260</v>
      </c>
      <c r="B3688" s="98" t="s">
        <v>30154</v>
      </c>
      <c r="C3688" s="98" t="s">
        <v>12798</v>
      </c>
      <c r="D3688" s="99">
        <v>90</v>
      </c>
    </row>
    <row r="3689" spans="1:4" ht="15" customHeight="1" x14ac:dyDescent="0.2">
      <c r="A3689" s="97" t="s">
        <v>24261</v>
      </c>
      <c r="B3689" s="98" t="s">
        <v>30155</v>
      </c>
      <c r="C3689" s="98" t="s">
        <v>12798</v>
      </c>
      <c r="D3689" s="99">
        <v>110</v>
      </c>
    </row>
    <row r="3690" spans="1:4" ht="15" customHeight="1" x14ac:dyDescent="0.2">
      <c r="A3690" s="97" t="s">
        <v>24262</v>
      </c>
      <c r="B3690" s="98" t="s">
        <v>30156</v>
      </c>
      <c r="C3690" s="98" t="s">
        <v>12798</v>
      </c>
      <c r="D3690" s="99">
        <v>250</v>
      </c>
    </row>
    <row r="3691" spans="1:4" ht="15" customHeight="1" x14ac:dyDescent="0.2">
      <c r="A3691" s="97" t="s">
        <v>24263</v>
      </c>
      <c r="B3691" s="98" t="s">
        <v>24264</v>
      </c>
      <c r="C3691" s="98" t="s">
        <v>12798</v>
      </c>
      <c r="D3691" s="99">
        <v>320</v>
      </c>
    </row>
    <row r="3692" spans="1:4" ht="15" customHeight="1" x14ac:dyDescent="0.2">
      <c r="A3692" s="97" t="s">
        <v>24265</v>
      </c>
      <c r="B3692" s="98" t="s">
        <v>24266</v>
      </c>
      <c r="C3692" s="98" t="s">
        <v>12798</v>
      </c>
      <c r="D3692" s="99">
        <v>550</v>
      </c>
    </row>
    <row r="3693" spans="1:4" ht="15" customHeight="1" x14ac:dyDescent="0.2">
      <c r="A3693" s="97" t="s">
        <v>30157</v>
      </c>
      <c r="B3693" s="98" t="s">
        <v>30158</v>
      </c>
      <c r="C3693" s="98" t="s">
        <v>12798</v>
      </c>
      <c r="D3693" s="99">
        <v>56</v>
      </c>
    </row>
    <row r="3694" spans="1:4" ht="15" customHeight="1" x14ac:dyDescent="0.2">
      <c r="A3694" s="97" t="s">
        <v>24267</v>
      </c>
      <c r="B3694" s="98" t="s">
        <v>24268</v>
      </c>
      <c r="C3694" s="98" t="s">
        <v>12798</v>
      </c>
      <c r="D3694" s="99">
        <v>70</v>
      </c>
    </row>
    <row r="3695" spans="1:4" ht="15" customHeight="1" x14ac:dyDescent="0.2">
      <c r="A3695" s="97" t="s">
        <v>24269</v>
      </c>
      <c r="B3695" s="98" t="s">
        <v>24270</v>
      </c>
      <c r="C3695" s="98" t="s">
        <v>12798</v>
      </c>
      <c r="D3695" s="99">
        <v>90</v>
      </c>
    </row>
    <row r="3696" spans="1:4" ht="15" customHeight="1" x14ac:dyDescent="0.2">
      <c r="A3696" s="97" t="s">
        <v>24271</v>
      </c>
      <c r="B3696" s="98" t="s">
        <v>24272</v>
      </c>
      <c r="C3696" s="98" t="s">
        <v>12798</v>
      </c>
      <c r="D3696" s="99">
        <v>130</v>
      </c>
    </row>
    <row r="3697" spans="1:4" ht="15" customHeight="1" x14ac:dyDescent="0.2">
      <c r="A3697" s="97" t="s">
        <v>24273</v>
      </c>
      <c r="B3697" s="98" t="s">
        <v>24274</v>
      </c>
      <c r="C3697" s="98" t="s">
        <v>12798</v>
      </c>
      <c r="D3697" s="99">
        <v>530</v>
      </c>
    </row>
    <row r="3698" spans="1:4" ht="15" customHeight="1" x14ac:dyDescent="0.2">
      <c r="A3698" s="97" t="s">
        <v>24275</v>
      </c>
      <c r="B3698" s="98" t="s">
        <v>24276</v>
      </c>
      <c r="C3698" s="98" t="s">
        <v>12798</v>
      </c>
      <c r="D3698" s="99">
        <v>210</v>
      </c>
    </row>
    <row r="3699" spans="1:4" ht="15" customHeight="1" x14ac:dyDescent="0.2">
      <c r="A3699" s="97" t="s">
        <v>24277</v>
      </c>
      <c r="B3699" s="98" t="s">
        <v>24278</v>
      </c>
      <c r="C3699" s="98" t="s">
        <v>12798</v>
      </c>
      <c r="D3699" s="99">
        <v>2326.52</v>
      </c>
    </row>
    <row r="3700" spans="1:4" ht="15" customHeight="1" x14ac:dyDescent="0.2">
      <c r="A3700" s="97" t="s">
        <v>24279</v>
      </c>
      <c r="B3700" s="98" t="s">
        <v>24280</v>
      </c>
      <c r="C3700" s="98" t="s">
        <v>12798</v>
      </c>
      <c r="D3700" s="99">
        <v>4060</v>
      </c>
    </row>
    <row r="3701" spans="1:4" ht="15" customHeight="1" x14ac:dyDescent="0.2">
      <c r="A3701" s="97" t="s">
        <v>24281</v>
      </c>
      <c r="B3701" s="98" t="s">
        <v>24282</v>
      </c>
      <c r="C3701" s="98" t="s">
        <v>12798</v>
      </c>
      <c r="D3701" s="99">
        <v>143.1</v>
      </c>
    </row>
    <row r="3702" spans="1:4" ht="15" customHeight="1" x14ac:dyDescent="0.2">
      <c r="A3702" s="97" t="s">
        <v>24283</v>
      </c>
      <c r="B3702" s="98" t="s">
        <v>24284</v>
      </c>
      <c r="C3702" s="98" t="s">
        <v>12798</v>
      </c>
      <c r="D3702" s="99">
        <v>164.8</v>
      </c>
    </row>
    <row r="3703" spans="1:4" ht="15" customHeight="1" x14ac:dyDescent="0.2">
      <c r="A3703" s="97" t="s">
        <v>24285</v>
      </c>
      <c r="B3703" s="98" t="s">
        <v>24286</v>
      </c>
      <c r="C3703" s="98" t="s">
        <v>12798</v>
      </c>
      <c r="D3703" s="99">
        <v>207.06</v>
      </c>
    </row>
    <row r="3704" spans="1:4" ht="15" customHeight="1" x14ac:dyDescent="0.2">
      <c r="A3704" s="97" t="s">
        <v>24287</v>
      </c>
      <c r="B3704" s="98" t="s">
        <v>24288</v>
      </c>
      <c r="C3704" s="98" t="s">
        <v>12798</v>
      </c>
      <c r="D3704" s="99">
        <v>243.19</v>
      </c>
    </row>
    <row r="3705" spans="1:4" ht="15" customHeight="1" x14ac:dyDescent="0.2">
      <c r="A3705" s="97" t="s">
        <v>24289</v>
      </c>
      <c r="B3705" s="98" t="s">
        <v>13828</v>
      </c>
      <c r="C3705" s="98" t="s">
        <v>4</v>
      </c>
      <c r="D3705" s="99">
        <v>14.17</v>
      </c>
    </row>
    <row r="3706" spans="1:4" ht="15" customHeight="1" x14ac:dyDescent="0.2">
      <c r="A3706" s="97" t="s">
        <v>24290</v>
      </c>
      <c r="B3706" s="98" t="s">
        <v>24291</v>
      </c>
      <c r="C3706" s="98" t="s">
        <v>4</v>
      </c>
      <c r="D3706" s="99">
        <v>28.37</v>
      </c>
    </row>
    <row r="3707" spans="1:4" ht="15" customHeight="1" x14ac:dyDescent="0.2">
      <c r="A3707" s="97" t="s">
        <v>24292</v>
      </c>
      <c r="B3707" s="98" t="s">
        <v>21986</v>
      </c>
      <c r="C3707" s="98" t="s">
        <v>4</v>
      </c>
      <c r="D3707" s="99">
        <v>27.51</v>
      </c>
    </row>
    <row r="3708" spans="1:4" ht="15" customHeight="1" x14ac:dyDescent="0.2">
      <c r="A3708" s="97" t="s">
        <v>30159</v>
      </c>
      <c r="B3708" s="98" t="s">
        <v>30160</v>
      </c>
      <c r="C3708" s="98" t="s">
        <v>12798</v>
      </c>
      <c r="D3708" s="99">
        <v>0.54</v>
      </c>
    </row>
    <row r="3709" spans="1:4" ht="15" customHeight="1" x14ac:dyDescent="0.2">
      <c r="A3709" s="97" t="s">
        <v>24293</v>
      </c>
      <c r="B3709" s="98" t="s">
        <v>24294</v>
      </c>
      <c r="C3709" s="98" t="s">
        <v>4</v>
      </c>
      <c r="D3709" s="99">
        <v>24.87</v>
      </c>
    </row>
    <row r="3710" spans="1:4" ht="15" customHeight="1" x14ac:dyDescent="0.2">
      <c r="A3710" s="97" t="s">
        <v>24295</v>
      </c>
      <c r="B3710" s="98" t="s">
        <v>13800</v>
      </c>
      <c r="C3710" s="98" t="s">
        <v>4</v>
      </c>
      <c r="D3710" s="99">
        <v>29.9</v>
      </c>
    </row>
    <row r="3711" spans="1:4" ht="15" customHeight="1" x14ac:dyDescent="0.2">
      <c r="A3711" s="97" t="s">
        <v>24296</v>
      </c>
      <c r="B3711" s="98" t="s">
        <v>24297</v>
      </c>
      <c r="C3711" s="98" t="s">
        <v>12798</v>
      </c>
      <c r="D3711" s="99">
        <v>1.27</v>
      </c>
    </row>
    <row r="3712" spans="1:4" ht="15" customHeight="1" x14ac:dyDescent="0.2">
      <c r="A3712" s="97" t="s">
        <v>24298</v>
      </c>
      <c r="B3712" s="98" t="s">
        <v>24299</v>
      </c>
      <c r="C3712" s="98" t="s">
        <v>12798</v>
      </c>
      <c r="D3712" s="99">
        <v>0.13</v>
      </c>
    </row>
    <row r="3713" spans="1:4" ht="15" customHeight="1" x14ac:dyDescent="0.2">
      <c r="A3713" s="97" t="s">
        <v>24300</v>
      </c>
      <c r="B3713" s="98" t="s">
        <v>24301</v>
      </c>
      <c r="C3713" s="98" t="s">
        <v>12798</v>
      </c>
      <c r="D3713" s="99">
        <v>0.09</v>
      </c>
    </row>
    <row r="3714" spans="1:4" ht="15" customHeight="1" x14ac:dyDescent="0.2">
      <c r="A3714" s="97" t="s">
        <v>24302</v>
      </c>
      <c r="B3714" s="98" t="s">
        <v>24303</v>
      </c>
      <c r="C3714" s="98" t="s">
        <v>12798</v>
      </c>
      <c r="D3714" s="99">
        <v>1.36</v>
      </c>
    </row>
    <row r="3715" spans="1:4" ht="15" customHeight="1" x14ac:dyDescent="0.2">
      <c r="A3715" s="97" t="s">
        <v>24304</v>
      </c>
      <c r="B3715" s="98" t="s">
        <v>24305</v>
      </c>
      <c r="C3715" s="98" t="s">
        <v>12798</v>
      </c>
      <c r="D3715" s="99">
        <v>2.39</v>
      </c>
    </row>
    <row r="3716" spans="1:4" ht="15" customHeight="1" x14ac:dyDescent="0.2">
      <c r="A3716" s="97" t="s">
        <v>24306</v>
      </c>
      <c r="B3716" s="98" t="s">
        <v>13797</v>
      </c>
      <c r="C3716" s="98" t="s">
        <v>4</v>
      </c>
      <c r="D3716" s="99">
        <v>22.2</v>
      </c>
    </row>
    <row r="3717" spans="1:4" ht="15" customHeight="1" x14ac:dyDescent="0.2">
      <c r="A3717" s="97" t="s">
        <v>24307</v>
      </c>
      <c r="B3717" s="98" t="s">
        <v>21985</v>
      </c>
      <c r="C3717" s="98" t="s">
        <v>4</v>
      </c>
      <c r="D3717" s="99">
        <v>21.74</v>
      </c>
    </row>
    <row r="3718" spans="1:4" ht="15" customHeight="1" x14ac:dyDescent="0.2">
      <c r="A3718" s="97" t="s">
        <v>24308</v>
      </c>
      <c r="B3718" s="98" t="s">
        <v>24309</v>
      </c>
      <c r="C3718" s="98" t="s">
        <v>12798</v>
      </c>
      <c r="D3718" s="99">
        <v>1.1599999999999999</v>
      </c>
    </row>
    <row r="3719" spans="1:4" ht="15" customHeight="1" x14ac:dyDescent="0.2">
      <c r="A3719" s="97" t="s">
        <v>24310</v>
      </c>
      <c r="B3719" s="98" t="s">
        <v>13813</v>
      </c>
      <c r="C3719" s="98" t="s">
        <v>12798</v>
      </c>
      <c r="D3719" s="99">
        <v>197.04</v>
      </c>
    </row>
    <row r="3720" spans="1:4" ht="15" customHeight="1" x14ac:dyDescent="0.2">
      <c r="A3720" s="97" t="s">
        <v>24311</v>
      </c>
      <c r="B3720" s="98" t="s">
        <v>24312</v>
      </c>
      <c r="C3720" s="98" t="s">
        <v>12798</v>
      </c>
      <c r="D3720" s="99">
        <v>199.1</v>
      </c>
    </row>
    <row r="3721" spans="1:4" ht="15" customHeight="1" x14ac:dyDescent="0.2">
      <c r="A3721" s="97" t="s">
        <v>24313</v>
      </c>
      <c r="B3721" s="98" t="s">
        <v>24314</v>
      </c>
      <c r="C3721" s="98" t="s">
        <v>4</v>
      </c>
      <c r="D3721" s="99">
        <v>149.13</v>
      </c>
    </row>
    <row r="3722" spans="1:4" ht="15" customHeight="1" x14ac:dyDescent="0.2">
      <c r="A3722" s="97" t="s">
        <v>24315</v>
      </c>
      <c r="B3722" s="98" t="s">
        <v>24316</v>
      </c>
      <c r="C3722" s="98" t="s">
        <v>12798</v>
      </c>
      <c r="D3722" s="99">
        <v>424.99</v>
      </c>
    </row>
    <row r="3723" spans="1:4" ht="15" customHeight="1" x14ac:dyDescent="0.2">
      <c r="A3723" s="97" t="s">
        <v>24317</v>
      </c>
      <c r="B3723" s="98" t="s">
        <v>24318</v>
      </c>
      <c r="C3723" s="98" t="s">
        <v>12798</v>
      </c>
      <c r="D3723" s="99">
        <v>401.59</v>
      </c>
    </row>
    <row r="3724" spans="1:4" ht="15" customHeight="1" x14ac:dyDescent="0.2">
      <c r="A3724" s="97" t="s">
        <v>24319</v>
      </c>
      <c r="B3724" s="98" t="s">
        <v>24320</v>
      </c>
      <c r="C3724" s="98" t="s">
        <v>12798</v>
      </c>
      <c r="D3724" s="99">
        <v>549.12</v>
      </c>
    </row>
    <row r="3725" spans="1:4" ht="15" customHeight="1" x14ac:dyDescent="0.2">
      <c r="A3725" s="97" t="s">
        <v>24321</v>
      </c>
      <c r="B3725" s="98" t="s">
        <v>24322</v>
      </c>
      <c r="C3725" s="98" t="s">
        <v>12798</v>
      </c>
      <c r="D3725" s="99">
        <v>638.16999999999996</v>
      </c>
    </row>
    <row r="3726" spans="1:4" ht="15" customHeight="1" x14ac:dyDescent="0.2">
      <c r="A3726" s="97" t="s">
        <v>24323</v>
      </c>
      <c r="B3726" s="98" t="s">
        <v>24324</v>
      </c>
      <c r="C3726" s="98" t="s">
        <v>12798</v>
      </c>
      <c r="D3726" s="99">
        <v>824.17</v>
      </c>
    </row>
    <row r="3727" spans="1:4" ht="15" customHeight="1" x14ac:dyDescent="0.2">
      <c r="A3727" s="97" t="s">
        <v>24325</v>
      </c>
      <c r="B3727" s="98" t="s">
        <v>24326</v>
      </c>
      <c r="C3727" s="98" t="s">
        <v>3</v>
      </c>
      <c r="D3727" s="99">
        <v>7.18</v>
      </c>
    </row>
    <row r="3728" spans="1:4" ht="15" customHeight="1" x14ac:dyDescent="0.2">
      <c r="A3728" s="97" t="s">
        <v>24327</v>
      </c>
      <c r="B3728" s="98" t="s">
        <v>24328</v>
      </c>
      <c r="C3728" s="98" t="s">
        <v>12798</v>
      </c>
      <c r="D3728" s="99">
        <v>1239.9000000000001</v>
      </c>
    </row>
    <row r="3729" spans="1:4" ht="15" customHeight="1" x14ac:dyDescent="0.2">
      <c r="A3729" s="97" t="s">
        <v>24329</v>
      </c>
      <c r="B3729" s="98" t="s">
        <v>24330</v>
      </c>
      <c r="C3729" s="98" t="s">
        <v>3</v>
      </c>
      <c r="D3729" s="99">
        <v>85</v>
      </c>
    </row>
    <row r="3730" spans="1:4" ht="15" customHeight="1" x14ac:dyDescent="0.2">
      <c r="A3730" s="97" t="s">
        <v>24331</v>
      </c>
      <c r="B3730" s="98" t="s">
        <v>24332</v>
      </c>
      <c r="C3730" s="98" t="s">
        <v>12798</v>
      </c>
      <c r="D3730" s="99">
        <v>632.62</v>
      </c>
    </row>
    <row r="3731" spans="1:4" ht="15" customHeight="1" x14ac:dyDescent="0.2">
      <c r="A3731" s="97" t="s">
        <v>24333</v>
      </c>
      <c r="B3731" s="98" t="s">
        <v>24334</v>
      </c>
      <c r="C3731" s="98" t="s">
        <v>12798</v>
      </c>
      <c r="D3731" s="99">
        <v>524.97</v>
      </c>
    </row>
    <row r="3732" spans="1:4" ht="15" customHeight="1" x14ac:dyDescent="0.2">
      <c r="A3732" s="97" t="s">
        <v>24335</v>
      </c>
      <c r="B3732" s="98" t="s">
        <v>24336</v>
      </c>
      <c r="C3732" s="98" t="s">
        <v>12798</v>
      </c>
      <c r="D3732" s="99">
        <v>347.33</v>
      </c>
    </row>
    <row r="3733" spans="1:4" ht="15" customHeight="1" x14ac:dyDescent="0.2">
      <c r="A3733" s="97" t="s">
        <v>24337</v>
      </c>
      <c r="B3733" s="98" t="s">
        <v>24338</v>
      </c>
      <c r="C3733" s="98" t="s">
        <v>12798</v>
      </c>
      <c r="D3733" s="99">
        <v>817.27</v>
      </c>
    </row>
    <row r="3734" spans="1:4" ht="15" customHeight="1" x14ac:dyDescent="0.2">
      <c r="A3734" s="97" t="s">
        <v>24339</v>
      </c>
      <c r="B3734" s="98" t="s">
        <v>24340</v>
      </c>
      <c r="C3734" s="98" t="s">
        <v>3</v>
      </c>
      <c r="D3734" s="99">
        <v>131.1</v>
      </c>
    </row>
    <row r="3735" spans="1:4" ht="15" customHeight="1" x14ac:dyDescent="0.2">
      <c r="A3735" s="97" t="s">
        <v>24341</v>
      </c>
      <c r="B3735" s="98" t="s">
        <v>30161</v>
      </c>
      <c r="C3735" s="98" t="s">
        <v>12798</v>
      </c>
      <c r="D3735" s="99">
        <v>0.82</v>
      </c>
    </row>
    <row r="3736" spans="1:4" ht="15" customHeight="1" x14ac:dyDescent="0.2">
      <c r="A3736" s="97" t="s">
        <v>24342</v>
      </c>
      <c r="B3736" s="98" t="s">
        <v>24343</v>
      </c>
      <c r="C3736" s="98" t="s">
        <v>12798</v>
      </c>
      <c r="D3736" s="99">
        <v>1.4</v>
      </c>
    </row>
    <row r="3737" spans="1:4" ht="15" customHeight="1" x14ac:dyDescent="0.2">
      <c r="A3737" s="97" t="s">
        <v>24344</v>
      </c>
      <c r="B3737" s="98" t="s">
        <v>30162</v>
      </c>
      <c r="C3737" s="98" t="s">
        <v>12798</v>
      </c>
      <c r="D3737" s="99">
        <v>1</v>
      </c>
    </row>
    <row r="3738" spans="1:4" ht="15" customHeight="1" x14ac:dyDescent="0.2">
      <c r="A3738" s="97" t="s">
        <v>24345</v>
      </c>
      <c r="B3738" s="98" t="s">
        <v>24346</v>
      </c>
      <c r="C3738" s="98" t="s">
        <v>12798</v>
      </c>
      <c r="D3738" s="99">
        <v>3.65</v>
      </c>
    </row>
    <row r="3739" spans="1:4" ht="15" customHeight="1" x14ac:dyDescent="0.2">
      <c r="A3739" s="97" t="s">
        <v>24347</v>
      </c>
      <c r="B3739" s="98" t="s">
        <v>24348</v>
      </c>
      <c r="C3739" s="98" t="s">
        <v>12798</v>
      </c>
      <c r="D3739" s="99">
        <v>4.37</v>
      </c>
    </row>
    <row r="3740" spans="1:4" ht="15" customHeight="1" x14ac:dyDescent="0.2">
      <c r="A3740" s="97" t="s">
        <v>24349</v>
      </c>
      <c r="B3740" s="98" t="s">
        <v>24350</v>
      </c>
      <c r="C3740" s="98" t="s">
        <v>12798</v>
      </c>
      <c r="D3740" s="99">
        <v>5.38</v>
      </c>
    </row>
    <row r="3741" spans="1:4" ht="15" customHeight="1" x14ac:dyDescent="0.2">
      <c r="A3741" s="97" t="s">
        <v>24351</v>
      </c>
      <c r="B3741" s="98" t="s">
        <v>30163</v>
      </c>
      <c r="C3741" s="98" t="s">
        <v>12798</v>
      </c>
      <c r="D3741" s="99">
        <v>2.5099999999999998</v>
      </c>
    </row>
    <row r="3742" spans="1:4" ht="15" customHeight="1" x14ac:dyDescent="0.2">
      <c r="A3742" s="97" t="s">
        <v>24352</v>
      </c>
      <c r="B3742" s="98" t="s">
        <v>30164</v>
      </c>
      <c r="C3742" s="98" t="s">
        <v>12798</v>
      </c>
      <c r="D3742" s="99">
        <v>3.2</v>
      </c>
    </row>
    <row r="3743" spans="1:4" ht="15" customHeight="1" x14ac:dyDescent="0.2">
      <c r="A3743" s="97" t="s">
        <v>24353</v>
      </c>
      <c r="B3743" s="98" t="s">
        <v>30165</v>
      </c>
      <c r="C3743" s="98" t="s">
        <v>12798</v>
      </c>
      <c r="D3743" s="99">
        <v>3.94</v>
      </c>
    </row>
    <row r="3744" spans="1:4" ht="15" customHeight="1" x14ac:dyDescent="0.2">
      <c r="A3744" s="97" t="s">
        <v>24354</v>
      </c>
      <c r="B3744" s="98" t="s">
        <v>30166</v>
      </c>
      <c r="C3744" s="98" t="s">
        <v>2</v>
      </c>
      <c r="D3744" s="99">
        <v>349.17</v>
      </c>
    </row>
    <row r="3745" spans="1:4" ht="15" customHeight="1" x14ac:dyDescent="0.2">
      <c r="A3745" s="97" t="s">
        <v>24355</v>
      </c>
      <c r="B3745" s="98" t="s">
        <v>24356</v>
      </c>
      <c r="C3745" s="98" t="s">
        <v>2</v>
      </c>
      <c r="D3745" s="99">
        <v>275</v>
      </c>
    </row>
    <row r="3746" spans="1:4" ht="15" customHeight="1" x14ac:dyDescent="0.2">
      <c r="A3746" s="97" t="s">
        <v>24357</v>
      </c>
      <c r="B3746" s="98" t="s">
        <v>24358</v>
      </c>
      <c r="C3746" s="98" t="s">
        <v>2</v>
      </c>
      <c r="D3746" s="99">
        <v>171.33</v>
      </c>
    </row>
    <row r="3747" spans="1:4" ht="15" customHeight="1" x14ac:dyDescent="0.2">
      <c r="A3747" s="97" t="s">
        <v>24359</v>
      </c>
      <c r="B3747" s="98" t="s">
        <v>24360</v>
      </c>
      <c r="C3747" s="98" t="s">
        <v>2</v>
      </c>
      <c r="D3747" s="99">
        <v>369.23</v>
      </c>
    </row>
    <row r="3748" spans="1:4" ht="15" customHeight="1" x14ac:dyDescent="0.2">
      <c r="A3748" s="97" t="s">
        <v>24361</v>
      </c>
      <c r="B3748" s="98" t="s">
        <v>30167</v>
      </c>
      <c r="C3748" s="98" t="s">
        <v>3</v>
      </c>
      <c r="D3748" s="99">
        <v>121.44</v>
      </c>
    </row>
    <row r="3749" spans="1:4" ht="15" customHeight="1" x14ac:dyDescent="0.2">
      <c r="A3749" s="97" t="s">
        <v>24362</v>
      </c>
      <c r="B3749" s="98" t="s">
        <v>30168</v>
      </c>
      <c r="C3749" s="98" t="s">
        <v>3</v>
      </c>
      <c r="D3749" s="99">
        <v>145.13999999999999</v>
      </c>
    </row>
    <row r="3750" spans="1:4" ht="15" customHeight="1" x14ac:dyDescent="0.2">
      <c r="A3750" s="97" t="s">
        <v>24363</v>
      </c>
      <c r="B3750" s="98" t="s">
        <v>30169</v>
      </c>
      <c r="C3750" s="98" t="s">
        <v>3</v>
      </c>
      <c r="D3750" s="99">
        <v>219.7</v>
      </c>
    </row>
    <row r="3751" spans="1:4" ht="15" customHeight="1" x14ac:dyDescent="0.2">
      <c r="A3751" s="97" t="s">
        <v>24364</v>
      </c>
      <c r="B3751" s="98" t="s">
        <v>30170</v>
      </c>
      <c r="C3751" s="98" t="s">
        <v>3</v>
      </c>
      <c r="D3751" s="99">
        <v>370.5</v>
      </c>
    </row>
    <row r="3752" spans="1:4" ht="15" customHeight="1" x14ac:dyDescent="0.2">
      <c r="A3752" s="97" t="s">
        <v>24365</v>
      </c>
      <c r="B3752" s="98" t="s">
        <v>30171</v>
      </c>
      <c r="C3752" s="98" t="s">
        <v>3</v>
      </c>
      <c r="D3752" s="99">
        <v>458.15</v>
      </c>
    </row>
    <row r="3753" spans="1:4" ht="15" customHeight="1" x14ac:dyDescent="0.2">
      <c r="A3753" s="97" t="s">
        <v>24366</v>
      </c>
      <c r="B3753" s="98" t="s">
        <v>30172</v>
      </c>
      <c r="C3753" s="98" t="s">
        <v>3</v>
      </c>
      <c r="D3753" s="99">
        <v>684.26</v>
      </c>
    </row>
    <row r="3754" spans="1:4" ht="15" customHeight="1" x14ac:dyDescent="0.2">
      <c r="A3754" s="97" t="s">
        <v>24367</v>
      </c>
      <c r="B3754" s="98" t="s">
        <v>30173</v>
      </c>
      <c r="C3754" s="98" t="s">
        <v>3</v>
      </c>
      <c r="D3754" s="99">
        <v>991.34</v>
      </c>
    </row>
    <row r="3755" spans="1:4" ht="15" customHeight="1" x14ac:dyDescent="0.2">
      <c r="A3755" s="97" t="s">
        <v>24368</v>
      </c>
      <c r="B3755" s="98" t="s">
        <v>30174</v>
      </c>
      <c r="C3755" s="98" t="s">
        <v>3</v>
      </c>
      <c r="D3755" s="99">
        <v>128.36000000000001</v>
      </c>
    </row>
    <row r="3756" spans="1:4" ht="15" customHeight="1" x14ac:dyDescent="0.2">
      <c r="A3756" s="97" t="s">
        <v>24369</v>
      </c>
      <c r="B3756" s="98" t="s">
        <v>30175</v>
      </c>
      <c r="C3756" s="98" t="s">
        <v>3</v>
      </c>
      <c r="D3756" s="99">
        <v>156</v>
      </c>
    </row>
    <row r="3757" spans="1:4" ht="15" customHeight="1" x14ac:dyDescent="0.2">
      <c r="A3757" s="97" t="s">
        <v>24370</v>
      </c>
      <c r="B3757" s="98" t="s">
        <v>30176</v>
      </c>
      <c r="C3757" s="98" t="s">
        <v>3</v>
      </c>
      <c r="D3757" s="99">
        <v>203.89</v>
      </c>
    </row>
    <row r="3758" spans="1:4" ht="15" customHeight="1" x14ac:dyDescent="0.2">
      <c r="A3758" s="97" t="s">
        <v>24371</v>
      </c>
      <c r="B3758" s="98" t="s">
        <v>30177</v>
      </c>
      <c r="C3758" s="98" t="s">
        <v>3</v>
      </c>
      <c r="D3758" s="99">
        <v>380.14</v>
      </c>
    </row>
    <row r="3759" spans="1:4" ht="15" customHeight="1" x14ac:dyDescent="0.2">
      <c r="A3759" s="97" t="s">
        <v>24372</v>
      </c>
      <c r="B3759" s="98" t="s">
        <v>30178</v>
      </c>
      <c r="C3759" s="98" t="s">
        <v>3</v>
      </c>
      <c r="D3759" s="99">
        <v>503.57</v>
      </c>
    </row>
    <row r="3760" spans="1:4" ht="15" customHeight="1" x14ac:dyDescent="0.2">
      <c r="A3760" s="97" t="s">
        <v>24373</v>
      </c>
      <c r="B3760" s="98" t="s">
        <v>30179</v>
      </c>
      <c r="C3760" s="98" t="s">
        <v>3</v>
      </c>
      <c r="D3760" s="99">
        <v>738.57</v>
      </c>
    </row>
    <row r="3761" spans="1:4" ht="15" customHeight="1" x14ac:dyDescent="0.2">
      <c r="A3761" s="97" t="s">
        <v>24374</v>
      </c>
      <c r="B3761" s="98" t="s">
        <v>30180</v>
      </c>
      <c r="C3761" s="98" t="s">
        <v>3</v>
      </c>
      <c r="D3761" s="99">
        <v>1060.46</v>
      </c>
    </row>
    <row r="3762" spans="1:4" ht="15" customHeight="1" x14ac:dyDescent="0.2">
      <c r="A3762" s="97" t="s">
        <v>24375</v>
      </c>
      <c r="B3762" s="98" t="s">
        <v>30181</v>
      </c>
      <c r="C3762" s="98" t="s">
        <v>3</v>
      </c>
      <c r="D3762" s="99">
        <v>273</v>
      </c>
    </row>
    <row r="3763" spans="1:4" ht="15" customHeight="1" x14ac:dyDescent="0.2">
      <c r="A3763" s="97" t="s">
        <v>24376</v>
      </c>
      <c r="B3763" s="98" t="s">
        <v>30182</v>
      </c>
      <c r="C3763" s="98" t="s">
        <v>3</v>
      </c>
      <c r="D3763" s="99">
        <v>490.1</v>
      </c>
    </row>
    <row r="3764" spans="1:4" ht="15" customHeight="1" x14ac:dyDescent="0.2">
      <c r="A3764" s="97" t="s">
        <v>24377</v>
      </c>
      <c r="B3764" s="98" t="s">
        <v>30183</v>
      </c>
      <c r="C3764" s="98" t="s">
        <v>3</v>
      </c>
      <c r="D3764" s="99">
        <v>634.4</v>
      </c>
    </row>
    <row r="3765" spans="1:4" ht="15" customHeight="1" x14ac:dyDescent="0.2">
      <c r="A3765" s="97" t="s">
        <v>24378</v>
      </c>
      <c r="B3765" s="98" t="s">
        <v>30184</v>
      </c>
      <c r="C3765" s="98" t="s">
        <v>3</v>
      </c>
      <c r="D3765" s="99">
        <v>897</v>
      </c>
    </row>
    <row r="3766" spans="1:4" ht="15" customHeight="1" x14ac:dyDescent="0.2">
      <c r="A3766" s="97" t="s">
        <v>24379</v>
      </c>
      <c r="B3766" s="98" t="s">
        <v>30185</v>
      </c>
      <c r="C3766" s="98" t="s">
        <v>3</v>
      </c>
      <c r="D3766" s="99">
        <v>1550.21</v>
      </c>
    </row>
    <row r="3767" spans="1:4" ht="15" customHeight="1" x14ac:dyDescent="0.2">
      <c r="A3767" s="97" t="s">
        <v>24380</v>
      </c>
      <c r="B3767" s="98" t="s">
        <v>30186</v>
      </c>
      <c r="C3767" s="98" t="s">
        <v>3</v>
      </c>
      <c r="D3767" s="99">
        <v>197.47</v>
      </c>
    </row>
    <row r="3768" spans="1:4" ht="15" customHeight="1" x14ac:dyDescent="0.2">
      <c r="A3768" s="97" t="s">
        <v>24381</v>
      </c>
      <c r="B3768" s="98" t="s">
        <v>30187</v>
      </c>
      <c r="C3768" s="98" t="s">
        <v>3</v>
      </c>
      <c r="D3768" s="99">
        <v>365.33</v>
      </c>
    </row>
    <row r="3769" spans="1:4" ht="15" customHeight="1" x14ac:dyDescent="0.2">
      <c r="A3769" s="97" t="s">
        <v>24382</v>
      </c>
      <c r="B3769" s="98" t="s">
        <v>30188</v>
      </c>
      <c r="C3769" s="98" t="s">
        <v>3</v>
      </c>
      <c r="D3769" s="99">
        <v>448.27</v>
      </c>
    </row>
    <row r="3770" spans="1:4" ht="15" customHeight="1" x14ac:dyDescent="0.2">
      <c r="A3770" s="97" t="s">
        <v>24383</v>
      </c>
      <c r="B3770" s="98" t="s">
        <v>30189</v>
      </c>
      <c r="C3770" s="98" t="s">
        <v>3</v>
      </c>
      <c r="D3770" s="99">
        <v>598.46</v>
      </c>
    </row>
    <row r="3771" spans="1:4" ht="15" customHeight="1" x14ac:dyDescent="0.2">
      <c r="A3771" s="97" t="s">
        <v>24384</v>
      </c>
      <c r="B3771" s="98" t="s">
        <v>30190</v>
      </c>
      <c r="C3771" s="98" t="s">
        <v>3</v>
      </c>
      <c r="D3771" s="99">
        <v>920.25</v>
      </c>
    </row>
    <row r="3772" spans="1:4" ht="15" customHeight="1" x14ac:dyDescent="0.2">
      <c r="A3772" s="97" t="s">
        <v>24385</v>
      </c>
      <c r="B3772" s="98" t="s">
        <v>30191</v>
      </c>
      <c r="C3772" s="98" t="s">
        <v>3</v>
      </c>
      <c r="D3772" s="99">
        <v>1223</v>
      </c>
    </row>
    <row r="3773" spans="1:4" ht="15" customHeight="1" x14ac:dyDescent="0.2">
      <c r="A3773" s="97" t="s">
        <v>24386</v>
      </c>
      <c r="B3773" s="98" t="s">
        <v>24387</v>
      </c>
      <c r="C3773" s="98" t="s">
        <v>3</v>
      </c>
      <c r="D3773" s="99">
        <v>370.5</v>
      </c>
    </row>
    <row r="3774" spans="1:4" ht="15" customHeight="1" x14ac:dyDescent="0.2">
      <c r="A3774" s="97" t="s">
        <v>24388</v>
      </c>
      <c r="B3774" s="98" t="s">
        <v>30192</v>
      </c>
      <c r="C3774" s="98" t="s">
        <v>3</v>
      </c>
      <c r="D3774" s="99">
        <v>31.01</v>
      </c>
    </row>
    <row r="3775" spans="1:4" ht="15" customHeight="1" x14ac:dyDescent="0.2">
      <c r="A3775" s="97" t="s">
        <v>24389</v>
      </c>
      <c r="B3775" s="98" t="s">
        <v>30193</v>
      </c>
      <c r="C3775" s="98" t="s">
        <v>3</v>
      </c>
      <c r="D3775" s="99">
        <v>37.89</v>
      </c>
    </row>
    <row r="3776" spans="1:4" ht="15" customHeight="1" x14ac:dyDescent="0.2">
      <c r="A3776" s="97" t="s">
        <v>24390</v>
      </c>
      <c r="B3776" s="98" t="s">
        <v>30194</v>
      </c>
      <c r="C3776" s="98" t="s">
        <v>3</v>
      </c>
      <c r="D3776" s="99">
        <v>49.55</v>
      </c>
    </row>
    <row r="3777" spans="1:4" ht="15" customHeight="1" x14ac:dyDescent="0.2">
      <c r="A3777" s="97" t="s">
        <v>24391</v>
      </c>
      <c r="B3777" s="98" t="s">
        <v>30195</v>
      </c>
      <c r="C3777" s="98" t="s">
        <v>3</v>
      </c>
      <c r="D3777" s="99">
        <v>60.88</v>
      </c>
    </row>
    <row r="3778" spans="1:4" ht="15" customHeight="1" x14ac:dyDescent="0.2">
      <c r="A3778" s="97" t="s">
        <v>24392</v>
      </c>
      <c r="B3778" s="98" t="s">
        <v>30196</v>
      </c>
      <c r="C3778" s="98" t="s">
        <v>3</v>
      </c>
      <c r="D3778" s="99">
        <v>81.19</v>
      </c>
    </row>
    <row r="3779" spans="1:4" ht="15" customHeight="1" x14ac:dyDescent="0.2">
      <c r="A3779" s="97" t="s">
        <v>24393</v>
      </c>
      <c r="B3779" s="98" t="s">
        <v>24394</v>
      </c>
      <c r="C3779" s="98" t="s">
        <v>12798</v>
      </c>
      <c r="D3779" s="99">
        <v>479.44</v>
      </c>
    </row>
    <row r="3780" spans="1:4" ht="15" customHeight="1" x14ac:dyDescent="0.2">
      <c r="A3780" s="97" t="s">
        <v>24395</v>
      </c>
      <c r="B3780" s="98" t="s">
        <v>24396</v>
      </c>
      <c r="C3780" s="98" t="s">
        <v>12798</v>
      </c>
      <c r="D3780" s="99">
        <v>213.19</v>
      </c>
    </row>
    <row r="3781" spans="1:4" ht="15" customHeight="1" x14ac:dyDescent="0.2">
      <c r="A3781" s="97" t="s">
        <v>24397</v>
      </c>
      <c r="B3781" s="98" t="s">
        <v>30197</v>
      </c>
      <c r="C3781" s="98" t="s">
        <v>12798</v>
      </c>
      <c r="D3781" s="99">
        <v>69.66</v>
      </c>
    </row>
    <row r="3782" spans="1:4" ht="15" customHeight="1" x14ac:dyDescent="0.2">
      <c r="A3782" s="97" t="s">
        <v>24398</v>
      </c>
      <c r="B3782" s="98" t="s">
        <v>24399</v>
      </c>
      <c r="C3782" s="98" t="s">
        <v>12798</v>
      </c>
      <c r="D3782" s="99">
        <v>479.44</v>
      </c>
    </row>
    <row r="3783" spans="1:4" ht="15" customHeight="1" x14ac:dyDescent="0.2">
      <c r="A3783" s="97" t="s">
        <v>24400</v>
      </c>
      <c r="B3783" s="98" t="s">
        <v>24401</v>
      </c>
      <c r="C3783" s="98" t="s">
        <v>12798</v>
      </c>
      <c r="D3783" s="99">
        <v>651.64</v>
      </c>
    </row>
    <row r="3784" spans="1:4" ht="15" customHeight="1" x14ac:dyDescent="0.2">
      <c r="A3784" s="97" t="s">
        <v>24402</v>
      </c>
      <c r="B3784" s="98" t="s">
        <v>24403</v>
      </c>
      <c r="C3784" s="98" t="s">
        <v>3</v>
      </c>
      <c r="D3784" s="99">
        <v>341.89</v>
      </c>
    </row>
    <row r="3785" spans="1:4" ht="15" customHeight="1" x14ac:dyDescent="0.2">
      <c r="A3785" s="97" t="s">
        <v>24404</v>
      </c>
      <c r="B3785" s="98" t="s">
        <v>24405</v>
      </c>
      <c r="C3785" s="98" t="s">
        <v>12798</v>
      </c>
      <c r="D3785" s="99">
        <v>1183.01</v>
      </c>
    </row>
    <row r="3786" spans="1:4" ht="15" customHeight="1" x14ac:dyDescent="0.2">
      <c r="A3786" s="97" t="s">
        <v>24406</v>
      </c>
      <c r="B3786" s="98" t="s">
        <v>24407</v>
      </c>
      <c r="C3786" s="98" t="s">
        <v>3</v>
      </c>
      <c r="D3786" s="99">
        <v>187.01</v>
      </c>
    </row>
    <row r="3787" spans="1:4" ht="15" customHeight="1" x14ac:dyDescent="0.2">
      <c r="A3787" s="97" t="s">
        <v>24408</v>
      </c>
      <c r="B3787" s="98" t="s">
        <v>24409</v>
      </c>
      <c r="C3787" s="98" t="s">
        <v>12798</v>
      </c>
      <c r="D3787" s="99">
        <v>90</v>
      </c>
    </row>
    <row r="3788" spans="1:4" ht="15" customHeight="1" x14ac:dyDescent="0.2">
      <c r="A3788" s="97" t="s">
        <v>24410</v>
      </c>
      <c r="B3788" s="98" t="s">
        <v>24411</v>
      </c>
      <c r="C3788" s="98" t="s">
        <v>12798</v>
      </c>
      <c r="D3788" s="99">
        <v>91</v>
      </c>
    </row>
    <row r="3789" spans="1:4" ht="15" customHeight="1" x14ac:dyDescent="0.2">
      <c r="A3789" s="97" t="s">
        <v>24412</v>
      </c>
      <c r="B3789" s="98" t="s">
        <v>24413</v>
      </c>
      <c r="C3789" s="98" t="s">
        <v>12798</v>
      </c>
      <c r="D3789" s="99">
        <v>159.15</v>
      </c>
    </row>
    <row r="3790" spans="1:4" ht="15" customHeight="1" x14ac:dyDescent="0.2">
      <c r="A3790" s="97" t="s">
        <v>24414</v>
      </c>
      <c r="B3790" s="98" t="s">
        <v>24415</v>
      </c>
      <c r="C3790" s="98" t="s">
        <v>12798</v>
      </c>
      <c r="D3790" s="99">
        <v>143.54</v>
      </c>
    </row>
    <row r="3791" spans="1:4" ht="15" customHeight="1" x14ac:dyDescent="0.2">
      <c r="A3791" s="97" t="s">
        <v>24416</v>
      </c>
      <c r="B3791" s="98" t="s">
        <v>24417</v>
      </c>
      <c r="C3791" s="98" t="s">
        <v>12798</v>
      </c>
      <c r="D3791" s="99">
        <v>93.6</v>
      </c>
    </row>
    <row r="3792" spans="1:4" ht="15" customHeight="1" x14ac:dyDescent="0.2">
      <c r="A3792" s="97" t="s">
        <v>24418</v>
      </c>
      <c r="B3792" s="98" t="s">
        <v>24419</v>
      </c>
      <c r="C3792" s="98" t="s">
        <v>12798</v>
      </c>
      <c r="D3792" s="99">
        <v>780</v>
      </c>
    </row>
    <row r="3793" spans="1:4" ht="15" customHeight="1" x14ac:dyDescent="0.2">
      <c r="A3793" s="97" t="s">
        <v>24420</v>
      </c>
      <c r="B3793" s="98" t="s">
        <v>24421</v>
      </c>
      <c r="C3793" s="98" t="s">
        <v>3</v>
      </c>
      <c r="D3793" s="99">
        <v>3.05</v>
      </c>
    </row>
    <row r="3794" spans="1:4" ht="15" customHeight="1" x14ac:dyDescent="0.2">
      <c r="A3794" s="97" t="s">
        <v>24422</v>
      </c>
      <c r="B3794" s="98" t="s">
        <v>24423</v>
      </c>
      <c r="C3794" s="98" t="s">
        <v>2</v>
      </c>
      <c r="D3794" s="99">
        <v>115</v>
      </c>
    </row>
    <row r="3795" spans="1:4" ht="15" customHeight="1" x14ac:dyDescent="0.2">
      <c r="A3795" s="97" t="s">
        <v>24424</v>
      </c>
      <c r="B3795" s="98" t="s">
        <v>24425</v>
      </c>
      <c r="C3795" s="98" t="s">
        <v>2</v>
      </c>
      <c r="D3795" s="99">
        <v>135</v>
      </c>
    </row>
    <row r="3796" spans="1:4" ht="15" customHeight="1" x14ac:dyDescent="0.2">
      <c r="A3796" s="97" t="s">
        <v>24426</v>
      </c>
      <c r="B3796" s="98" t="s">
        <v>24427</v>
      </c>
      <c r="C3796" s="98" t="s">
        <v>2</v>
      </c>
      <c r="D3796" s="99">
        <v>175</v>
      </c>
    </row>
    <row r="3797" spans="1:4" ht="15" customHeight="1" x14ac:dyDescent="0.2">
      <c r="A3797" s="97" t="s">
        <v>24428</v>
      </c>
      <c r="B3797" s="98" t="s">
        <v>24429</v>
      </c>
      <c r="C3797" s="98" t="s">
        <v>2</v>
      </c>
      <c r="D3797" s="99">
        <v>185</v>
      </c>
    </row>
    <row r="3798" spans="1:4" ht="15" customHeight="1" x14ac:dyDescent="0.2">
      <c r="A3798" s="97" t="s">
        <v>24430</v>
      </c>
      <c r="B3798" s="98" t="s">
        <v>24431</v>
      </c>
      <c r="C3798" s="98" t="s">
        <v>2</v>
      </c>
      <c r="D3798" s="99">
        <v>140</v>
      </c>
    </row>
    <row r="3799" spans="1:4" ht="15" customHeight="1" x14ac:dyDescent="0.2">
      <c r="A3799" s="97" t="s">
        <v>24432</v>
      </c>
      <c r="B3799" s="98" t="s">
        <v>24433</v>
      </c>
      <c r="C3799" s="98" t="s">
        <v>2</v>
      </c>
      <c r="D3799" s="99">
        <v>479</v>
      </c>
    </row>
    <row r="3800" spans="1:4" ht="15" customHeight="1" x14ac:dyDescent="0.2">
      <c r="A3800" s="97" t="s">
        <v>24434</v>
      </c>
      <c r="B3800" s="98" t="s">
        <v>24435</v>
      </c>
      <c r="C3800" s="98" t="s">
        <v>2</v>
      </c>
      <c r="D3800" s="99">
        <v>480</v>
      </c>
    </row>
    <row r="3801" spans="1:4" ht="15" customHeight="1" x14ac:dyDescent="0.2">
      <c r="A3801" s="97" t="s">
        <v>24436</v>
      </c>
      <c r="B3801" s="98" t="s">
        <v>24437</v>
      </c>
      <c r="C3801" s="98" t="s">
        <v>2</v>
      </c>
      <c r="D3801" s="99">
        <v>640</v>
      </c>
    </row>
    <row r="3802" spans="1:4" ht="15" customHeight="1" x14ac:dyDescent="0.2">
      <c r="A3802" s="97" t="s">
        <v>24438</v>
      </c>
      <c r="B3802" s="98" t="s">
        <v>24439</v>
      </c>
      <c r="C3802" s="98" t="s">
        <v>2</v>
      </c>
      <c r="D3802" s="99">
        <v>291.25</v>
      </c>
    </row>
    <row r="3803" spans="1:4" ht="15" customHeight="1" x14ac:dyDescent="0.2">
      <c r="A3803" s="97" t="s">
        <v>24440</v>
      </c>
      <c r="B3803" s="98" t="s">
        <v>24441</v>
      </c>
      <c r="C3803" s="98" t="s">
        <v>2</v>
      </c>
      <c r="D3803" s="99">
        <v>300.95</v>
      </c>
    </row>
    <row r="3804" spans="1:4" ht="15" customHeight="1" x14ac:dyDescent="0.2">
      <c r="A3804" s="97" t="s">
        <v>24442</v>
      </c>
      <c r="B3804" s="98" t="s">
        <v>24443</v>
      </c>
      <c r="C3804" s="98" t="s">
        <v>2</v>
      </c>
      <c r="D3804" s="99">
        <v>200</v>
      </c>
    </row>
    <row r="3805" spans="1:4" ht="15" customHeight="1" x14ac:dyDescent="0.2">
      <c r="A3805" s="97" t="s">
        <v>24444</v>
      </c>
      <c r="B3805" s="98" t="s">
        <v>24445</v>
      </c>
      <c r="C3805" s="98" t="s">
        <v>2</v>
      </c>
      <c r="D3805" s="99">
        <v>250</v>
      </c>
    </row>
    <row r="3806" spans="1:4" ht="15" customHeight="1" x14ac:dyDescent="0.2">
      <c r="A3806" s="97" t="s">
        <v>24446</v>
      </c>
      <c r="B3806" s="98" t="s">
        <v>24447</v>
      </c>
      <c r="C3806" s="98" t="s">
        <v>2</v>
      </c>
      <c r="D3806" s="99">
        <v>350</v>
      </c>
    </row>
    <row r="3807" spans="1:4" ht="15" customHeight="1" x14ac:dyDescent="0.2">
      <c r="A3807" s="97" t="s">
        <v>24448</v>
      </c>
      <c r="B3807" s="98" t="s">
        <v>24449</v>
      </c>
      <c r="C3807" s="98" t="s">
        <v>2</v>
      </c>
      <c r="D3807" s="99">
        <v>376.24</v>
      </c>
    </row>
    <row r="3808" spans="1:4" ht="15" customHeight="1" x14ac:dyDescent="0.2">
      <c r="A3808" s="97" t="s">
        <v>24450</v>
      </c>
      <c r="B3808" s="98" t="s">
        <v>24451</v>
      </c>
      <c r="C3808" s="98" t="s">
        <v>3</v>
      </c>
      <c r="D3808" s="99">
        <v>1.87</v>
      </c>
    </row>
    <row r="3809" spans="1:4" ht="15" customHeight="1" x14ac:dyDescent="0.2">
      <c r="A3809" s="97" t="s">
        <v>24452</v>
      </c>
      <c r="B3809" s="98" t="s">
        <v>24453</v>
      </c>
      <c r="C3809" s="98" t="s">
        <v>12798</v>
      </c>
      <c r="D3809" s="99">
        <v>23.35</v>
      </c>
    </row>
    <row r="3810" spans="1:4" ht="15" customHeight="1" x14ac:dyDescent="0.2">
      <c r="A3810" s="97" t="s">
        <v>24454</v>
      </c>
      <c r="B3810" s="98" t="s">
        <v>24455</v>
      </c>
      <c r="C3810" s="98" t="s">
        <v>3</v>
      </c>
      <c r="D3810" s="99">
        <v>1.6</v>
      </c>
    </row>
    <row r="3811" spans="1:4" ht="15" customHeight="1" x14ac:dyDescent="0.2">
      <c r="A3811" s="97" t="s">
        <v>24456</v>
      </c>
      <c r="B3811" s="98" t="s">
        <v>24457</v>
      </c>
      <c r="C3811" s="98" t="s">
        <v>2</v>
      </c>
      <c r="D3811" s="99">
        <v>155</v>
      </c>
    </row>
    <row r="3812" spans="1:4" ht="15" customHeight="1" x14ac:dyDescent="0.2">
      <c r="A3812" s="97" t="s">
        <v>24458</v>
      </c>
      <c r="B3812" s="98" t="s">
        <v>24459</v>
      </c>
      <c r="C3812" s="98" t="s">
        <v>2</v>
      </c>
      <c r="D3812" s="99">
        <v>29.95</v>
      </c>
    </row>
    <row r="3813" spans="1:4" ht="15" customHeight="1" x14ac:dyDescent="0.2">
      <c r="A3813" s="97" t="s">
        <v>24460</v>
      </c>
      <c r="B3813" s="98" t="s">
        <v>24461</v>
      </c>
      <c r="C3813" s="98" t="s">
        <v>2</v>
      </c>
      <c r="D3813" s="99">
        <v>77.900000000000006</v>
      </c>
    </row>
    <row r="3814" spans="1:4" ht="15" customHeight="1" x14ac:dyDescent="0.2">
      <c r="A3814" s="97" t="s">
        <v>24462</v>
      </c>
      <c r="B3814" s="98" t="s">
        <v>24463</v>
      </c>
      <c r="C3814" s="98" t="s">
        <v>2</v>
      </c>
      <c r="D3814" s="99">
        <v>31</v>
      </c>
    </row>
    <row r="3815" spans="1:4" ht="15" customHeight="1" x14ac:dyDescent="0.2">
      <c r="A3815" s="97" t="s">
        <v>24464</v>
      </c>
      <c r="B3815" s="98" t="s">
        <v>30198</v>
      </c>
      <c r="C3815" s="98" t="s">
        <v>2</v>
      </c>
      <c r="D3815" s="99">
        <v>24</v>
      </c>
    </row>
    <row r="3816" spans="1:4" ht="15" customHeight="1" x14ac:dyDescent="0.2">
      <c r="A3816" s="97" t="s">
        <v>24465</v>
      </c>
      <c r="B3816" s="98" t="s">
        <v>24466</v>
      </c>
      <c r="C3816" s="98" t="s">
        <v>2</v>
      </c>
      <c r="D3816" s="99">
        <v>52.5</v>
      </c>
    </row>
    <row r="3817" spans="1:4" ht="15" customHeight="1" x14ac:dyDescent="0.2">
      <c r="A3817" s="97" t="s">
        <v>24467</v>
      </c>
      <c r="B3817" s="98" t="s">
        <v>24468</v>
      </c>
      <c r="C3817" s="98" t="s">
        <v>2</v>
      </c>
      <c r="D3817" s="99">
        <v>60.25</v>
      </c>
    </row>
    <row r="3818" spans="1:4" ht="15" customHeight="1" x14ac:dyDescent="0.2">
      <c r="A3818" s="97" t="s">
        <v>24469</v>
      </c>
      <c r="B3818" s="98" t="s">
        <v>30199</v>
      </c>
      <c r="C3818" s="98" t="s">
        <v>2</v>
      </c>
      <c r="D3818" s="99">
        <v>66.94</v>
      </c>
    </row>
    <row r="3819" spans="1:4" ht="15" customHeight="1" x14ac:dyDescent="0.2">
      <c r="A3819" s="97" t="s">
        <v>24470</v>
      </c>
      <c r="B3819" s="98" t="s">
        <v>24471</v>
      </c>
      <c r="C3819" s="98" t="s">
        <v>2</v>
      </c>
      <c r="D3819" s="99">
        <v>200</v>
      </c>
    </row>
    <row r="3820" spans="1:4" ht="15" customHeight="1" x14ac:dyDescent="0.2">
      <c r="A3820" s="97" t="s">
        <v>24472</v>
      </c>
      <c r="B3820" s="98" t="s">
        <v>30200</v>
      </c>
      <c r="C3820" s="98" t="s">
        <v>2</v>
      </c>
      <c r="D3820" s="99">
        <v>160</v>
      </c>
    </row>
    <row r="3821" spans="1:4" ht="15" customHeight="1" x14ac:dyDescent="0.2">
      <c r="A3821" s="97" t="s">
        <v>24473</v>
      </c>
      <c r="B3821" s="98" t="s">
        <v>30201</v>
      </c>
      <c r="C3821" s="98" t="s">
        <v>2</v>
      </c>
      <c r="D3821" s="99">
        <v>541.66999999999996</v>
      </c>
    </row>
    <row r="3822" spans="1:4" ht="15" customHeight="1" x14ac:dyDescent="0.2">
      <c r="A3822" s="97" t="s">
        <v>24474</v>
      </c>
      <c r="B3822" s="98" t="s">
        <v>30202</v>
      </c>
      <c r="C3822" s="98" t="s">
        <v>2</v>
      </c>
      <c r="D3822" s="99">
        <v>207.77</v>
      </c>
    </row>
    <row r="3823" spans="1:4" ht="15" customHeight="1" x14ac:dyDescent="0.2">
      <c r="A3823" s="97" t="s">
        <v>24475</v>
      </c>
      <c r="B3823" s="98" t="s">
        <v>24476</v>
      </c>
      <c r="C3823" s="98" t="s">
        <v>2</v>
      </c>
      <c r="D3823" s="99">
        <v>120</v>
      </c>
    </row>
    <row r="3824" spans="1:4" ht="15" customHeight="1" x14ac:dyDescent="0.2">
      <c r="A3824" s="97" t="s">
        <v>24477</v>
      </c>
      <c r="B3824" s="98" t="s">
        <v>13827</v>
      </c>
      <c r="C3824" s="98" t="s">
        <v>2</v>
      </c>
      <c r="D3824" s="99">
        <v>99.95</v>
      </c>
    </row>
    <row r="3825" spans="1:4" ht="15" customHeight="1" x14ac:dyDescent="0.2">
      <c r="A3825" s="97" t="s">
        <v>24478</v>
      </c>
      <c r="B3825" s="98" t="s">
        <v>24479</v>
      </c>
      <c r="C3825" s="98" t="s">
        <v>4</v>
      </c>
      <c r="D3825" s="99">
        <v>39.71</v>
      </c>
    </row>
    <row r="3826" spans="1:4" ht="15" customHeight="1" x14ac:dyDescent="0.2">
      <c r="A3826" s="97" t="s">
        <v>24480</v>
      </c>
      <c r="B3826" s="98" t="s">
        <v>24481</v>
      </c>
      <c r="C3826" s="98" t="s">
        <v>4</v>
      </c>
      <c r="D3826" s="99">
        <v>39.04</v>
      </c>
    </row>
    <row r="3827" spans="1:4" ht="15" customHeight="1" x14ac:dyDescent="0.2">
      <c r="A3827" s="97" t="s">
        <v>24482</v>
      </c>
      <c r="B3827" s="98" t="s">
        <v>24483</v>
      </c>
      <c r="C3827" s="98" t="s">
        <v>12798</v>
      </c>
      <c r="D3827" s="99">
        <v>19.52</v>
      </c>
    </row>
    <row r="3828" spans="1:4" ht="15" customHeight="1" x14ac:dyDescent="0.2">
      <c r="A3828" s="97" t="s">
        <v>24484</v>
      </c>
      <c r="B3828" s="98" t="s">
        <v>24485</v>
      </c>
      <c r="C3828" s="98" t="s">
        <v>12798</v>
      </c>
      <c r="D3828" s="99">
        <v>31.9</v>
      </c>
    </row>
    <row r="3829" spans="1:4" ht="15" customHeight="1" x14ac:dyDescent="0.2">
      <c r="A3829" s="97" t="s">
        <v>24486</v>
      </c>
      <c r="B3829" s="98" t="s">
        <v>24487</v>
      </c>
      <c r="C3829" s="98" t="s">
        <v>2</v>
      </c>
      <c r="D3829" s="99">
        <v>83.61</v>
      </c>
    </row>
    <row r="3830" spans="1:4" ht="15" customHeight="1" x14ac:dyDescent="0.2">
      <c r="A3830" s="97" t="s">
        <v>24488</v>
      </c>
      <c r="B3830" s="98" t="s">
        <v>24489</v>
      </c>
      <c r="C3830" s="98" t="s">
        <v>2</v>
      </c>
      <c r="D3830" s="99">
        <v>59.15</v>
      </c>
    </row>
    <row r="3831" spans="1:4" ht="15" customHeight="1" x14ac:dyDescent="0.2">
      <c r="A3831" s="97" t="s">
        <v>30203</v>
      </c>
      <c r="B3831" s="98" t="s">
        <v>30204</v>
      </c>
      <c r="C3831" s="98" t="s">
        <v>2</v>
      </c>
      <c r="D3831" s="99">
        <v>690.32</v>
      </c>
    </row>
    <row r="3832" spans="1:4" ht="15" customHeight="1" x14ac:dyDescent="0.2">
      <c r="A3832" s="97" t="s">
        <v>24490</v>
      </c>
      <c r="B3832" s="98" t="s">
        <v>24491</v>
      </c>
      <c r="C3832" s="98" t="s">
        <v>3</v>
      </c>
      <c r="D3832" s="99">
        <v>2</v>
      </c>
    </row>
    <row r="3833" spans="1:4" ht="15" customHeight="1" x14ac:dyDescent="0.2">
      <c r="A3833" s="97" t="s">
        <v>24492</v>
      </c>
      <c r="B3833" s="98" t="s">
        <v>30205</v>
      </c>
      <c r="C3833" s="98" t="s">
        <v>3</v>
      </c>
      <c r="D3833" s="99">
        <v>31</v>
      </c>
    </row>
    <row r="3834" spans="1:4" ht="15" customHeight="1" x14ac:dyDescent="0.2">
      <c r="A3834" s="97" t="s">
        <v>24493</v>
      </c>
      <c r="B3834" s="98" t="s">
        <v>30206</v>
      </c>
      <c r="C3834" s="98" t="s">
        <v>3</v>
      </c>
      <c r="D3834" s="99">
        <v>36.9</v>
      </c>
    </row>
    <row r="3835" spans="1:4" ht="15" customHeight="1" x14ac:dyDescent="0.2">
      <c r="A3835" s="97" t="s">
        <v>24494</v>
      </c>
      <c r="B3835" s="98" t="s">
        <v>30207</v>
      </c>
      <c r="C3835" s="98" t="s">
        <v>3</v>
      </c>
      <c r="D3835" s="99">
        <v>37.44</v>
      </c>
    </row>
    <row r="3836" spans="1:4" ht="15" customHeight="1" x14ac:dyDescent="0.2">
      <c r="A3836" s="97" t="s">
        <v>24495</v>
      </c>
      <c r="B3836" s="98" t="s">
        <v>24496</v>
      </c>
      <c r="C3836" s="98" t="s">
        <v>3</v>
      </c>
      <c r="D3836" s="99">
        <v>11.9</v>
      </c>
    </row>
    <row r="3837" spans="1:4" ht="15" customHeight="1" x14ac:dyDescent="0.2">
      <c r="A3837" s="97" t="s">
        <v>24497</v>
      </c>
      <c r="B3837" s="98" t="s">
        <v>24498</v>
      </c>
      <c r="C3837" s="98" t="s">
        <v>2</v>
      </c>
      <c r="D3837" s="99">
        <v>170</v>
      </c>
    </row>
    <row r="3838" spans="1:4" ht="15" customHeight="1" x14ac:dyDescent="0.2">
      <c r="A3838" s="97" t="s">
        <v>24499</v>
      </c>
      <c r="B3838" s="98" t="s">
        <v>24500</v>
      </c>
      <c r="C3838" s="98" t="s">
        <v>2</v>
      </c>
      <c r="D3838" s="99">
        <v>438.2</v>
      </c>
    </row>
    <row r="3839" spans="1:4" ht="15" customHeight="1" x14ac:dyDescent="0.2">
      <c r="A3839" s="97" t="s">
        <v>24501</v>
      </c>
      <c r="B3839" s="98" t="s">
        <v>24502</v>
      </c>
      <c r="C3839" s="98" t="s">
        <v>2</v>
      </c>
      <c r="D3839" s="99">
        <v>29.95</v>
      </c>
    </row>
    <row r="3840" spans="1:4" ht="15" customHeight="1" x14ac:dyDescent="0.2">
      <c r="A3840" s="97" t="s">
        <v>24503</v>
      </c>
      <c r="B3840" s="98" t="s">
        <v>24504</v>
      </c>
      <c r="C3840" s="98" t="s">
        <v>12798</v>
      </c>
      <c r="D3840" s="99">
        <v>42</v>
      </c>
    </row>
    <row r="3841" spans="1:4" ht="15" customHeight="1" x14ac:dyDescent="0.2">
      <c r="A3841" s="97" t="s">
        <v>24505</v>
      </c>
      <c r="B3841" s="98" t="s">
        <v>30208</v>
      </c>
      <c r="C3841" s="98" t="s">
        <v>12798</v>
      </c>
      <c r="D3841" s="99">
        <v>4180</v>
      </c>
    </row>
    <row r="3842" spans="1:4" ht="15" customHeight="1" x14ac:dyDescent="0.2">
      <c r="A3842" s="97" t="s">
        <v>24506</v>
      </c>
      <c r="B3842" s="98" t="s">
        <v>24507</v>
      </c>
      <c r="C3842" s="98" t="s">
        <v>12798</v>
      </c>
      <c r="D3842" s="99">
        <v>3874.28</v>
      </c>
    </row>
    <row r="3843" spans="1:4" ht="15" customHeight="1" x14ac:dyDescent="0.2">
      <c r="A3843" s="97" t="s">
        <v>24508</v>
      </c>
      <c r="B3843" s="98" t="s">
        <v>24509</v>
      </c>
      <c r="C3843" s="98" t="s">
        <v>4049</v>
      </c>
      <c r="D3843" s="99">
        <v>1538.5</v>
      </c>
    </row>
    <row r="3844" spans="1:4" ht="15" customHeight="1" x14ac:dyDescent="0.2">
      <c r="A3844" s="97" t="s">
        <v>24510</v>
      </c>
      <c r="B3844" s="98" t="s">
        <v>24511</v>
      </c>
      <c r="C3844" s="98" t="s">
        <v>12798</v>
      </c>
      <c r="D3844" s="99">
        <v>88.63</v>
      </c>
    </row>
    <row r="3845" spans="1:4" ht="15" customHeight="1" x14ac:dyDescent="0.2">
      <c r="A3845" s="97" t="s">
        <v>24512</v>
      </c>
      <c r="B3845" s="98" t="s">
        <v>24513</v>
      </c>
      <c r="C3845" s="98" t="s">
        <v>12798</v>
      </c>
      <c r="D3845" s="99">
        <v>139.13</v>
      </c>
    </row>
    <row r="3846" spans="1:4" ht="15" customHeight="1" x14ac:dyDescent="0.2">
      <c r="A3846" s="97" t="s">
        <v>24514</v>
      </c>
      <c r="B3846" s="98" t="s">
        <v>10228</v>
      </c>
      <c r="C3846" s="98" t="s">
        <v>12798</v>
      </c>
      <c r="D3846" s="99">
        <v>2290</v>
      </c>
    </row>
    <row r="3847" spans="1:4" ht="15" customHeight="1" x14ac:dyDescent="0.2">
      <c r="A3847" s="97" t="s">
        <v>24515</v>
      </c>
      <c r="B3847" s="98" t="s">
        <v>24516</v>
      </c>
      <c r="C3847" s="98" t="s">
        <v>24517</v>
      </c>
      <c r="D3847" s="99">
        <v>261.77999999999997</v>
      </c>
    </row>
    <row r="3848" spans="1:4" ht="15" customHeight="1" x14ac:dyDescent="0.2">
      <c r="A3848" s="97" t="s">
        <v>24518</v>
      </c>
      <c r="B3848" s="98" t="s">
        <v>24519</v>
      </c>
      <c r="C3848" s="98" t="s">
        <v>3</v>
      </c>
      <c r="D3848" s="99">
        <v>1.89</v>
      </c>
    </row>
    <row r="3849" spans="1:4" ht="15" customHeight="1" x14ac:dyDescent="0.2">
      <c r="A3849" s="97" t="s">
        <v>24520</v>
      </c>
      <c r="B3849" s="98" t="s">
        <v>24521</v>
      </c>
      <c r="C3849" s="98" t="s">
        <v>12798</v>
      </c>
      <c r="D3849" s="99">
        <v>2.88</v>
      </c>
    </row>
    <row r="3850" spans="1:4" ht="15" customHeight="1" x14ac:dyDescent="0.2">
      <c r="A3850" s="97" t="s">
        <v>24522</v>
      </c>
      <c r="B3850" s="98" t="s">
        <v>24523</v>
      </c>
      <c r="C3850" s="98" t="s">
        <v>12798</v>
      </c>
      <c r="D3850" s="99">
        <v>2664.58</v>
      </c>
    </row>
    <row r="3851" spans="1:4" ht="15" customHeight="1" x14ac:dyDescent="0.2">
      <c r="A3851" s="97" t="s">
        <v>24524</v>
      </c>
      <c r="B3851" s="98" t="s">
        <v>10326</v>
      </c>
      <c r="C3851" s="98" t="s">
        <v>12798</v>
      </c>
      <c r="D3851" s="99">
        <v>5216.66</v>
      </c>
    </row>
    <row r="3852" spans="1:4" ht="15" customHeight="1" x14ac:dyDescent="0.2">
      <c r="A3852" s="97" t="s">
        <v>24525</v>
      </c>
      <c r="B3852" s="98" t="s">
        <v>10328</v>
      </c>
      <c r="C3852" s="98" t="s">
        <v>12798</v>
      </c>
      <c r="D3852" s="99">
        <v>3801.81</v>
      </c>
    </row>
    <row r="3853" spans="1:4" ht="15" customHeight="1" x14ac:dyDescent="0.2">
      <c r="A3853" s="97" t="s">
        <v>24526</v>
      </c>
      <c r="B3853" s="98" t="s">
        <v>10330</v>
      </c>
      <c r="C3853" s="98" t="s">
        <v>12798</v>
      </c>
      <c r="D3853" s="99">
        <v>4041.14</v>
      </c>
    </row>
    <row r="3854" spans="1:4" ht="15" customHeight="1" x14ac:dyDescent="0.2">
      <c r="A3854" s="97" t="s">
        <v>24527</v>
      </c>
      <c r="B3854" s="98" t="s">
        <v>10332</v>
      </c>
      <c r="C3854" s="98" t="s">
        <v>12798</v>
      </c>
      <c r="D3854" s="99">
        <v>2145.8200000000002</v>
      </c>
    </row>
    <row r="3855" spans="1:4" ht="15" customHeight="1" x14ac:dyDescent="0.2">
      <c r="A3855" s="97" t="s">
        <v>24528</v>
      </c>
      <c r="B3855" s="98" t="s">
        <v>24529</v>
      </c>
      <c r="C3855" s="98" t="s">
        <v>2</v>
      </c>
      <c r="D3855" s="99">
        <v>95</v>
      </c>
    </row>
    <row r="3856" spans="1:4" ht="15" customHeight="1" x14ac:dyDescent="0.2">
      <c r="A3856" s="97" t="s">
        <v>24530</v>
      </c>
      <c r="B3856" s="98" t="s">
        <v>24531</v>
      </c>
      <c r="C3856" s="98" t="s">
        <v>12798</v>
      </c>
      <c r="D3856" s="99">
        <v>495</v>
      </c>
    </row>
    <row r="3857" spans="1:4" ht="15" customHeight="1" x14ac:dyDescent="0.2">
      <c r="A3857" s="97" t="s">
        <v>24532</v>
      </c>
      <c r="B3857" s="98" t="s">
        <v>24533</v>
      </c>
      <c r="C3857" s="98" t="s">
        <v>12798</v>
      </c>
      <c r="D3857" s="99">
        <v>100</v>
      </c>
    </row>
    <row r="3858" spans="1:4" ht="15" customHeight="1" x14ac:dyDescent="0.2">
      <c r="A3858" s="97" t="s">
        <v>24534</v>
      </c>
      <c r="B3858" s="98" t="s">
        <v>24535</v>
      </c>
      <c r="C3858" s="98" t="s">
        <v>12798</v>
      </c>
      <c r="D3858" s="99">
        <v>10</v>
      </c>
    </row>
    <row r="3859" spans="1:4" ht="15" customHeight="1" x14ac:dyDescent="0.2">
      <c r="A3859" s="97" t="s">
        <v>24536</v>
      </c>
      <c r="B3859" s="98" t="s">
        <v>24537</v>
      </c>
      <c r="C3859" s="98" t="s">
        <v>12798</v>
      </c>
      <c r="D3859" s="99">
        <v>20</v>
      </c>
    </row>
    <row r="3860" spans="1:4" ht="15" customHeight="1" x14ac:dyDescent="0.2">
      <c r="A3860" s="97" t="s">
        <v>24538</v>
      </c>
      <c r="B3860" s="98" t="s">
        <v>24539</v>
      </c>
      <c r="C3860" s="98" t="s">
        <v>12798</v>
      </c>
      <c r="D3860" s="99">
        <v>130</v>
      </c>
    </row>
    <row r="3861" spans="1:4" ht="15" customHeight="1" x14ac:dyDescent="0.2">
      <c r="A3861" s="97" t="s">
        <v>24540</v>
      </c>
      <c r="B3861" s="98" t="s">
        <v>24541</v>
      </c>
      <c r="C3861" s="98" t="s">
        <v>12798</v>
      </c>
      <c r="D3861" s="99">
        <v>60</v>
      </c>
    </row>
    <row r="3862" spans="1:4" ht="15" customHeight="1" x14ac:dyDescent="0.2">
      <c r="A3862" s="97" t="s">
        <v>24542</v>
      </c>
      <c r="B3862" s="98" t="s">
        <v>24543</v>
      </c>
      <c r="C3862" s="98" t="s">
        <v>12798</v>
      </c>
      <c r="D3862" s="99">
        <v>550</v>
      </c>
    </row>
    <row r="3863" spans="1:4" ht="15" customHeight="1" x14ac:dyDescent="0.2">
      <c r="A3863" s="97" t="s">
        <v>24544</v>
      </c>
      <c r="B3863" s="98" t="s">
        <v>24545</v>
      </c>
      <c r="C3863" s="98" t="s">
        <v>12798</v>
      </c>
      <c r="D3863" s="99">
        <v>935</v>
      </c>
    </row>
    <row r="3864" spans="1:4" ht="15" customHeight="1" x14ac:dyDescent="0.2">
      <c r="A3864" s="97" t="s">
        <v>24546</v>
      </c>
      <c r="B3864" s="98" t="s">
        <v>24547</v>
      </c>
      <c r="C3864" s="98" t="s">
        <v>12798</v>
      </c>
      <c r="D3864" s="99">
        <v>935</v>
      </c>
    </row>
    <row r="3865" spans="1:4" ht="15" customHeight="1" x14ac:dyDescent="0.2">
      <c r="A3865" s="97" t="s">
        <v>24548</v>
      </c>
      <c r="B3865" s="98" t="s">
        <v>24549</v>
      </c>
      <c r="C3865" s="98" t="s">
        <v>12798</v>
      </c>
      <c r="D3865" s="99">
        <v>394</v>
      </c>
    </row>
    <row r="3866" spans="1:4" ht="15" customHeight="1" x14ac:dyDescent="0.2">
      <c r="A3866" s="97" t="s">
        <v>24550</v>
      </c>
      <c r="B3866" s="98" t="s">
        <v>24551</v>
      </c>
      <c r="C3866" s="98" t="s">
        <v>12798</v>
      </c>
      <c r="D3866" s="99">
        <v>610</v>
      </c>
    </row>
    <row r="3867" spans="1:4" ht="15" customHeight="1" x14ac:dyDescent="0.2">
      <c r="A3867" s="97" t="s">
        <v>24552</v>
      </c>
      <c r="B3867" s="98" t="s">
        <v>24553</v>
      </c>
      <c r="C3867" s="98" t="s">
        <v>12798</v>
      </c>
      <c r="D3867" s="99">
        <v>40</v>
      </c>
    </row>
    <row r="3868" spans="1:4" ht="15" customHeight="1" x14ac:dyDescent="0.2">
      <c r="A3868" s="97" t="s">
        <v>24554</v>
      </c>
      <c r="B3868" s="98" t="s">
        <v>24555</v>
      </c>
      <c r="C3868" s="98" t="s">
        <v>12798</v>
      </c>
      <c r="D3868" s="99">
        <v>668.16</v>
      </c>
    </row>
    <row r="3869" spans="1:4" ht="15" customHeight="1" x14ac:dyDescent="0.2">
      <c r="A3869" s="97" t="s">
        <v>24556</v>
      </c>
      <c r="B3869" s="98" t="s">
        <v>24557</v>
      </c>
      <c r="C3869" s="98" t="s">
        <v>12798</v>
      </c>
      <c r="D3869" s="99">
        <v>1068</v>
      </c>
    </row>
    <row r="3870" spans="1:4" ht="15" customHeight="1" x14ac:dyDescent="0.2">
      <c r="A3870" s="97" t="s">
        <v>24558</v>
      </c>
      <c r="B3870" s="98" t="s">
        <v>24559</v>
      </c>
      <c r="C3870" s="98" t="s">
        <v>12798</v>
      </c>
      <c r="D3870" s="99">
        <v>270</v>
      </c>
    </row>
    <row r="3871" spans="1:4" ht="15" customHeight="1" x14ac:dyDescent="0.2">
      <c r="A3871" s="97" t="s">
        <v>24560</v>
      </c>
      <c r="B3871" s="98" t="s">
        <v>24561</v>
      </c>
      <c r="C3871" s="98" t="s">
        <v>12798</v>
      </c>
      <c r="D3871" s="99">
        <v>300</v>
      </c>
    </row>
    <row r="3872" spans="1:4" ht="15" customHeight="1" x14ac:dyDescent="0.2">
      <c r="A3872" s="97" t="s">
        <v>24562</v>
      </c>
      <c r="B3872" s="98" t="s">
        <v>8001</v>
      </c>
      <c r="C3872" s="98" t="s">
        <v>12798</v>
      </c>
      <c r="D3872" s="99">
        <v>175</v>
      </c>
    </row>
    <row r="3873" spans="1:4" ht="15" customHeight="1" x14ac:dyDescent="0.2">
      <c r="A3873" s="97" t="s">
        <v>24563</v>
      </c>
      <c r="B3873" s="98" t="s">
        <v>24564</v>
      </c>
      <c r="C3873" s="98" t="s">
        <v>12798</v>
      </c>
      <c r="D3873" s="99">
        <v>200</v>
      </c>
    </row>
    <row r="3874" spans="1:4" ht="15" customHeight="1" x14ac:dyDescent="0.2">
      <c r="A3874" s="97" t="s">
        <v>24565</v>
      </c>
      <c r="B3874" s="98" t="s">
        <v>24566</v>
      </c>
      <c r="C3874" s="98" t="s">
        <v>12798</v>
      </c>
      <c r="D3874" s="99">
        <v>15</v>
      </c>
    </row>
    <row r="3875" spans="1:4" ht="15" customHeight="1" x14ac:dyDescent="0.2">
      <c r="A3875" s="97" t="s">
        <v>24567</v>
      </c>
      <c r="B3875" s="98" t="s">
        <v>24568</v>
      </c>
      <c r="C3875" s="98" t="s">
        <v>12798</v>
      </c>
      <c r="D3875" s="99">
        <v>2.5</v>
      </c>
    </row>
    <row r="3876" spans="1:4" ht="15" customHeight="1" x14ac:dyDescent="0.2">
      <c r="A3876" s="97" t="s">
        <v>24569</v>
      </c>
      <c r="B3876" s="98" t="s">
        <v>24570</v>
      </c>
      <c r="C3876" s="98" t="s">
        <v>12798</v>
      </c>
      <c r="D3876" s="99">
        <v>20</v>
      </c>
    </row>
    <row r="3877" spans="1:4" ht="15" customHeight="1" x14ac:dyDescent="0.2">
      <c r="A3877" s="97" t="s">
        <v>24571</v>
      </c>
      <c r="B3877" s="98" t="s">
        <v>24572</v>
      </c>
      <c r="C3877" s="98" t="s">
        <v>12798</v>
      </c>
      <c r="D3877" s="99">
        <v>60</v>
      </c>
    </row>
    <row r="3878" spans="1:4" ht="15" customHeight="1" x14ac:dyDescent="0.2">
      <c r="A3878" s="97" t="s">
        <v>24573</v>
      </c>
      <c r="B3878" s="98" t="s">
        <v>24574</v>
      </c>
      <c r="C3878" s="98" t="s">
        <v>12798</v>
      </c>
      <c r="D3878" s="99">
        <v>55</v>
      </c>
    </row>
    <row r="3879" spans="1:4" ht="15" customHeight="1" x14ac:dyDescent="0.2">
      <c r="A3879" s="97" t="s">
        <v>24575</v>
      </c>
      <c r="B3879" s="98" t="s">
        <v>24576</v>
      </c>
      <c r="C3879" s="98" t="s">
        <v>12798</v>
      </c>
      <c r="D3879" s="99">
        <v>55</v>
      </c>
    </row>
    <row r="3880" spans="1:4" ht="15" customHeight="1" x14ac:dyDescent="0.2">
      <c r="A3880" s="97" t="s">
        <v>24577</v>
      </c>
      <c r="B3880" s="98" t="s">
        <v>24578</v>
      </c>
      <c r="C3880" s="98" t="s">
        <v>12798</v>
      </c>
      <c r="D3880" s="99">
        <v>14.5</v>
      </c>
    </row>
    <row r="3881" spans="1:4" ht="15" customHeight="1" x14ac:dyDescent="0.2">
      <c r="A3881" s="97" t="s">
        <v>24579</v>
      </c>
      <c r="B3881" s="98" t="s">
        <v>24580</v>
      </c>
      <c r="C3881" s="98" t="s">
        <v>12798</v>
      </c>
      <c r="D3881" s="99">
        <v>13</v>
      </c>
    </row>
    <row r="3882" spans="1:4" ht="15" customHeight="1" x14ac:dyDescent="0.2">
      <c r="A3882" s="97" t="s">
        <v>24581</v>
      </c>
      <c r="B3882" s="98" t="s">
        <v>24582</v>
      </c>
      <c r="C3882" s="98" t="s">
        <v>12798</v>
      </c>
      <c r="D3882" s="99">
        <v>14.5</v>
      </c>
    </row>
    <row r="3883" spans="1:4" ht="15" customHeight="1" x14ac:dyDescent="0.2">
      <c r="A3883" s="97" t="s">
        <v>24583</v>
      </c>
      <c r="B3883" s="98" t="s">
        <v>24584</v>
      </c>
      <c r="C3883" s="98" t="s">
        <v>12798</v>
      </c>
      <c r="D3883" s="99">
        <v>13</v>
      </c>
    </row>
    <row r="3884" spans="1:4" ht="15" customHeight="1" x14ac:dyDescent="0.2">
      <c r="A3884" s="97" t="s">
        <v>24585</v>
      </c>
      <c r="B3884" s="98" t="s">
        <v>24586</v>
      </c>
      <c r="C3884" s="98" t="s">
        <v>23542</v>
      </c>
      <c r="D3884" s="99">
        <v>7</v>
      </c>
    </row>
    <row r="3885" spans="1:4" ht="15" customHeight="1" x14ac:dyDescent="0.2">
      <c r="A3885" s="97" t="s">
        <v>24587</v>
      </c>
      <c r="B3885" s="98" t="s">
        <v>24588</v>
      </c>
      <c r="C3885" s="98" t="s">
        <v>12798</v>
      </c>
      <c r="D3885" s="99">
        <v>6.05</v>
      </c>
    </row>
    <row r="3886" spans="1:4" ht="15" customHeight="1" x14ac:dyDescent="0.2">
      <c r="A3886" s="97" t="s">
        <v>24589</v>
      </c>
      <c r="B3886" s="98" t="s">
        <v>24590</v>
      </c>
      <c r="C3886" s="98" t="s">
        <v>12798</v>
      </c>
      <c r="D3886" s="99">
        <v>43.46</v>
      </c>
    </row>
    <row r="3887" spans="1:4" ht="15" customHeight="1" x14ac:dyDescent="0.2">
      <c r="A3887" s="97" t="s">
        <v>24591</v>
      </c>
      <c r="B3887" s="98" t="s">
        <v>24592</v>
      </c>
      <c r="C3887" s="98" t="s">
        <v>12798</v>
      </c>
      <c r="D3887" s="99">
        <v>41.41</v>
      </c>
    </row>
    <row r="3888" spans="1:4" ht="15" customHeight="1" x14ac:dyDescent="0.2">
      <c r="A3888" s="97" t="s">
        <v>24593</v>
      </c>
      <c r="B3888" s="98" t="s">
        <v>24594</v>
      </c>
      <c r="C3888" s="98" t="s">
        <v>2</v>
      </c>
      <c r="D3888" s="99">
        <v>1.22</v>
      </c>
    </row>
    <row r="3889" spans="1:4" ht="15" customHeight="1" x14ac:dyDescent="0.2">
      <c r="A3889" s="97" t="s">
        <v>24595</v>
      </c>
      <c r="B3889" s="98" t="s">
        <v>24596</v>
      </c>
      <c r="C3889" s="98" t="s">
        <v>2</v>
      </c>
      <c r="D3889" s="99">
        <v>1.72</v>
      </c>
    </row>
    <row r="3890" spans="1:4" ht="15" customHeight="1" x14ac:dyDescent="0.2">
      <c r="A3890" s="97" t="s">
        <v>24597</v>
      </c>
      <c r="B3890" s="98" t="s">
        <v>24598</v>
      </c>
      <c r="C3890" s="98" t="s">
        <v>12798</v>
      </c>
      <c r="D3890" s="99">
        <v>144.9</v>
      </c>
    </row>
    <row r="3891" spans="1:4" ht="15" customHeight="1" x14ac:dyDescent="0.2">
      <c r="A3891" s="97" t="s">
        <v>24599</v>
      </c>
      <c r="B3891" s="98" t="s">
        <v>24600</v>
      </c>
      <c r="C3891" s="98" t="s">
        <v>24601</v>
      </c>
      <c r="D3891" s="99">
        <v>1</v>
      </c>
    </row>
    <row r="3892" spans="1:4" ht="15" customHeight="1" x14ac:dyDescent="0.2">
      <c r="A3892" s="97" t="s">
        <v>24602</v>
      </c>
      <c r="B3892" s="98" t="s">
        <v>24603</v>
      </c>
      <c r="C3892" s="98" t="s">
        <v>12798</v>
      </c>
      <c r="D3892" s="99">
        <v>350</v>
      </c>
    </row>
    <row r="3893" spans="1:4" ht="15" customHeight="1" x14ac:dyDescent="0.2">
      <c r="A3893" s="97" t="s">
        <v>24604</v>
      </c>
      <c r="B3893" s="98" t="s">
        <v>24605</v>
      </c>
      <c r="C3893" s="98" t="s">
        <v>12798</v>
      </c>
      <c r="D3893" s="99">
        <v>450</v>
      </c>
    </row>
    <row r="3894" spans="1:4" ht="15" customHeight="1" x14ac:dyDescent="0.2">
      <c r="A3894" s="97" t="s">
        <v>24606</v>
      </c>
      <c r="B3894" s="98" t="s">
        <v>24607</v>
      </c>
      <c r="C3894" s="98" t="s">
        <v>12798</v>
      </c>
      <c r="D3894" s="99">
        <v>160</v>
      </c>
    </row>
    <row r="3895" spans="1:4" ht="15" customHeight="1" x14ac:dyDescent="0.2">
      <c r="A3895" s="97" t="s">
        <v>24608</v>
      </c>
      <c r="B3895" s="98" t="s">
        <v>24609</v>
      </c>
      <c r="C3895" s="98" t="s">
        <v>12798</v>
      </c>
      <c r="D3895" s="99">
        <v>1499</v>
      </c>
    </row>
    <row r="3896" spans="1:4" ht="15" customHeight="1" x14ac:dyDescent="0.2">
      <c r="A3896" s="97" t="s">
        <v>24610</v>
      </c>
      <c r="B3896" s="98" t="s">
        <v>24611</v>
      </c>
      <c r="C3896" s="98" t="s">
        <v>12798</v>
      </c>
      <c r="D3896" s="99">
        <v>990</v>
      </c>
    </row>
    <row r="3897" spans="1:4" ht="15" customHeight="1" x14ac:dyDescent="0.2">
      <c r="A3897" s="97" t="s">
        <v>24612</v>
      </c>
      <c r="B3897" s="98" t="s">
        <v>24613</v>
      </c>
      <c r="C3897" s="98" t="s">
        <v>12798</v>
      </c>
      <c r="D3897" s="99">
        <v>654.36</v>
      </c>
    </row>
    <row r="3898" spans="1:4" ht="15" customHeight="1" x14ac:dyDescent="0.2">
      <c r="A3898" s="97" t="s">
        <v>30209</v>
      </c>
      <c r="B3898" s="98" t="s">
        <v>30210</v>
      </c>
      <c r="C3898" s="98" t="s">
        <v>12798</v>
      </c>
      <c r="D3898" s="99">
        <v>674.66</v>
      </c>
    </row>
    <row r="3899" spans="1:4" ht="15" customHeight="1" x14ac:dyDescent="0.2">
      <c r="A3899" s="97" t="s">
        <v>30211</v>
      </c>
      <c r="B3899" s="98" t="s">
        <v>30212</v>
      </c>
      <c r="C3899" s="98" t="s">
        <v>12798</v>
      </c>
      <c r="D3899" s="99">
        <v>1216</v>
      </c>
    </row>
    <row r="3900" spans="1:4" ht="15" customHeight="1" x14ac:dyDescent="0.2">
      <c r="A3900" s="97" t="s">
        <v>24614</v>
      </c>
      <c r="B3900" s="98" t="s">
        <v>24615</v>
      </c>
      <c r="C3900" s="98" t="s">
        <v>12798</v>
      </c>
      <c r="D3900" s="99">
        <v>850</v>
      </c>
    </row>
    <row r="3901" spans="1:4" ht="15" customHeight="1" x14ac:dyDescent="0.2">
      <c r="A3901" s="97" t="s">
        <v>24616</v>
      </c>
      <c r="B3901" s="98" t="s">
        <v>24617</v>
      </c>
      <c r="C3901" s="98" t="s">
        <v>12798</v>
      </c>
      <c r="D3901" s="99">
        <v>791</v>
      </c>
    </row>
    <row r="3902" spans="1:4" ht="15" customHeight="1" x14ac:dyDescent="0.2">
      <c r="A3902" s="97" t="s">
        <v>24618</v>
      </c>
      <c r="B3902" s="98" t="s">
        <v>24619</v>
      </c>
      <c r="C3902" s="98" t="s">
        <v>12798</v>
      </c>
      <c r="D3902" s="99">
        <v>1159.6199999999999</v>
      </c>
    </row>
    <row r="3903" spans="1:4" ht="15" customHeight="1" x14ac:dyDescent="0.2">
      <c r="A3903" s="97" t="s">
        <v>24620</v>
      </c>
      <c r="B3903" s="98" t="s">
        <v>24621</v>
      </c>
      <c r="C3903" s="98" t="s">
        <v>12798</v>
      </c>
      <c r="D3903" s="99">
        <v>710.44</v>
      </c>
    </row>
    <row r="3904" spans="1:4" ht="15" customHeight="1" x14ac:dyDescent="0.2">
      <c r="A3904" s="97" t="s">
        <v>24622</v>
      </c>
      <c r="B3904" s="98" t="s">
        <v>24623</v>
      </c>
      <c r="C3904" s="98" t="s">
        <v>12798</v>
      </c>
      <c r="D3904" s="99">
        <v>164.57</v>
      </c>
    </row>
    <row r="3905" spans="1:4" ht="15" customHeight="1" x14ac:dyDescent="0.2">
      <c r="A3905" s="97" t="s">
        <v>24624</v>
      </c>
      <c r="B3905" s="98" t="s">
        <v>24625</v>
      </c>
      <c r="C3905" s="98" t="s">
        <v>12798</v>
      </c>
      <c r="D3905" s="99">
        <v>33.96</v>
      </c>
    </row>
    <row r="3906" spans="1:4" ht="15" customHeight="1" x14ac:dyDescent="0.2">
      <c r="A3906" s="97" t="s">
        <v>24626</v>
      </c>
      <c r="B3906" s="98" t="s">
        <v>24627</v>
      </c>
      <c r="C3906" s="98" t="s">
        <v>12798</v>
      </c>
      <c r="D3906" s="99">
        <v>2399</v>
      </c>
    </row>
    <row r="3907" spans="1:4" ht="15" customHeight="1" x14ac:dyDescent="0.2">
      <c r="A3907" s="97" t="s">
        <v>30213</v>
      </c>
      <c r="B3907" s="98" t="s">
        <v>30214</v>
      </c>
      <c r="C3907" s="98" t="s">
        <v>12798</v>
      </c>
      <c r="D3907" s="99">
        <v>161.4</v>
      </c>
    </row>
    <row r="3908" spans="1:4" ht="15" customHeight="1" x14ac:dyDescent="0.2">
      <c r="A3908" s="97" t="s">
        <v>24628</v>
      </c>
      <c r="B3908" s="98" t="s">
        <v>24629</v>
      </c>
      <c r="C3908" s="98" t="s">
        <v>12798</v>
      </c>
      <c r="D3908" s="99">
        <v>66583.649999999994</v>
      </c>
    </row>
    <row r="3909" spans="1:4" ht="15" customHeight="1" x14ac:dyDescent="0.2">
      <c r="A3909" s="97" t="s">
        <v>24630</v>
      </c>
      <c r="B3909" s="98" t="s">
        <v>13834</v>
      </c>
      <c r="C3909" s="98" t="s">
        <v>12798</v>
      </c>
      <c r="D3909" s="99">
        <v>94282</v>
      </c>
    </row>
    <row r="3910" spans="1:4" ht="15" customHeight="1" x14ac:dyDescent="0.2">
      <c r="A3910" s="97" t="s">
        <v>24631</v>
      </c>
      <c r="B3910" s="98" t="s">
        <v>24632</v>
      </c>
      <c r="C3910" s="98" t="s">
        <v>12798</v>
      </c>
      <c r="D3910" s="99">
        <v>107321</v>
      </c>
    </row>
    <row r="3911" spans="1:4" ht="15" customHeight="1" x14ac:dyDescent="0.2">
      <c r="A3911" s="97" t="s">
        <v>24633</v>
      </c>
      <c r="B3911" s="98" t="s">
        <v>24634</v>
      </c>
      <c r="C3911" s="98" t="s">
        <v>12798</v>
      </c>
      <c r="D3911" s="99">
        <v>40141.79</v>
      </c>
    </row>
    <row r="3912" spans="1:4" ht="15" customHeight="1" x14ac:dyDescent="0.2">
      <c r="A3912" s="97" t="s">
        <v>24635</v>
      </c>
      <c r="B3912" s="98" t="s">
        <v>24636</v>
      </c>
      <c r="C3912" s="98" t="s">
        <v>12798</v>
      </c>
      <c r="D3912" s="99">
        <v>330</v>
      </c>
    </row>
    <row r="3913" spans="1:4" ht="15" customHeight="1" x14ac:dyDescent="0.2">
      <c r="A3913" s="97" t="s">
        <v>24637</v>
      </c>
      <c r="B3913" s="98" t="s">
        <v>24638</v>
      </c>
      <c r="C3913" s="98" t="s">
        <v>12798</v>
      </c>
      <c r="D3913" s="99">
        <v>193.9</v>
      </c>
    </row>
    <row r="3914" spans="1:4" ht="15" customHeight="1" x14ac:dyDescent="0.2">
      <c r="A3914" s="97" t="s">
        <v>24639</v>
      </c>
      <c r="B3914" s="98" t="s">
        <v>24640</v>
      </c>
      <c r="C3914" s="98" t="s">
        <v>12798</v>
      </c>
      <c r="D3914" s="99">
        <v>149.5</v>
      </c>
    </row>
    <row r="3915" spans="1:4" ht="15" customHeight="1" x14ac:dyDescent="0.2">
      <c r="A3915" s="97" t="s">
        <v>24641</v>
      </c>
      <c r="B3915" s="98" t="s">
        <v>24642</v>
      </c>
      <c r="C3915" s="98" t="s">
        <v>12798</v>
      </c>
      <c r="D3915" s="99">
        <v>234.08</v>
      </c>
    </row>
    <row r="3916" spans="1:4" ht="15" customHeight="1" x14ac:dyDescent="0.2">
      <c r="A3916" s="97" t="s">
        <v>24643</v>
      </c>
      <c r="B3916" s="98" t="s">
        <v>24644</v>
      </c>
      <c r="C3916" s="98" t="s">
        <v>12798</v>
      </c>
      <c r="D3916" s="99">
        <v>699</v>
      </c>
    </row>
    <row r="3917" spans="1:4" ht="15" customHeight="1" x14ac:dyDescent="0.2">
      <c r="A3917" s="97" t="s">
        <v>24645</v>
      </c>
      <c r="B3917" s="98" t="s">
        <v>24646</v>
      </c>
      <c r="C3917" s="98" t="s">
        <v>12798</v>
      </c>
      <c r="D3917" s="99">
        <v>193.9</v>
      </c>
    </row>
    <row r="3918" spans="1:4" ht="15" customHeight="1" x14ac:dyDescent="0.2">
      <c r="A3918" s="97" t="s">
        <v>24647</v>
      </c>
      <c r="B3918" s="98" t="s">
        <v>24648</v>
      </c>
      <c r="C3918" s="98" t="s">
        <v>12798</v>
      </c>
      <c r="D3918" s="99">
        <v>143.54</v>
      </c>
    </row>
    <row r="3919" spans="1:4" ht="15" customHeight="1" x14ac:dyDescent="0.2">
      <c r="A3919" s="97" t="s">
        <v>24649</v>
      </c>
      <c r="B3919" s="98" t="s">
        <v>24650</v>
      </c>
      <c r="C3919" s="98" t="s">
        <v>12798</v>
      </c>
      <c r="D3919" s="99">
        <v>406.9</v>
      </c>
    </row>
    <row r="3920" spans="1:4" ht="15" customHeight="1" x14ac:dyDescent="0.2">
      <c r="A3920" s="97" t="s">
        <v>24651</v>
      </c>
      <c r="B3920" s="98" t="s">
        <v>24652</v>
      </c>
      <c r="C3920" s="98" t="s">
        <v>12798</v>
      </c>
      <c r="D3920" s="99">
        <v>42.48</v>
      </c>
    </row>
    <row r="3921" spans="1:4" ht="15" customHeight="1" x14ac:dyDescent="0.2">
      <c r="A3921" s="97" t="s">
        <v>24653</v>
      </c>
      <c r="B3921" s="98" t="s">
        <v>24654</v>
      </c>
      <c r="C3921" s="98" t="s">
        <v>12798</v>
      </c>
      <c r="D3921" s="99">
        <v>295</v>
      </c>
    </row>
    <row r="3922" spans="1:4" ht="15" customHeight="1" x14ac:dyDescent="0.2">
      <c r="A3922" s="97" t="s">
        <v>24655</v>
      </c>
      <c r="B3922" s="98" t="s">
        <v>24656</v>
      </c>
      <c r="C3922" s="98" t="s">
        <v>12798</v>
      </c>
      <c r="D3922" s="99">
        <v>265</v>
      </c>
    </row>
    <row r="3923" spans="1:4" ht="15" customHeight="1" x14ac:dyDescent="0.2">
      <c r="A3923" s="97" t="s">
        <v>24657</v>
      </c>
      <c r="B3923" s="98" t="s">
        <v>24658</v>
      </c>
      <c r="C3923" s="98" t="s">
        <v>12798</v>
      </c>
      <c r="D3923" s="99">
        <v>635</v>
      </c>
    </row>
    <row r="3924" spans="1:4" ht="15" customHeight="1" x14ac:dyDescent="0.2">
      <c r="A3924" s="97" t="s">
        <v>24659</v>
      </c>
      <c r="B3924" s="98" t="s">
        <v>24660</v>
      </c>
      <c r="C3924" s="98" t="s">
        <v>12798</v>
      </c>
      <c r="D3924" s="99">
        <v>995</v>
      </c>
    </row>
    <row r="3925" spans="1:4" ht="15" customHeight="1" x14ac:dyDescent="0.2">
      <c r="A3925" s="97" t="s">
        <v>24661</v>
      </c>
      <c r="B3925" s="98" t="s">
        <v>24662</v>
      </c>
      <c r="C3925" s="98" t="s">
        <v>12798</v>
      </c>
      <c r="D3925" s="99">
        <v>1.17</v>
      </c>
    </row>
    <row r="3926" spans="1:4" ht="15" customHeight="1" x14ac:dyDescent="0.2">
      <c r="A3926" s="97" t="s">
        <v>24663</v>
      </c>
      <c r="B3926" s="98" t="s">
        <v>24664</v>
      </c>
      <c r="C3926" s="98" t="s">
        <v>12798</v>
      </c>
      <c r="D3926" s="99">
        <v>6.99</v>
      </c>
    </row>
    <row r="3927" spans="1:4" ht="15" customHeight="1" x14ac:dyDescent="0.2">
      <c r="A3927" s="97" t="s">
        <v>24665</v>
      </c>
      <c r="B3927" s="98" t="s">
        <v>24666</v>
      </c>
      <c r="C3927" s="98" t="s">
        <v>12798</v>
      </c>
      <c r="D3927" s="99">
        <v>7.42</v>
      </c>
    </row>
    <row r="3928" spans="1:4" ht="15" customHeight="1" x14ac:dyDescent="0.2">
      <c r="A3928" s="97" t="s">
        <v>24667</v>
      </c>
      <c r="B3928" s="98" t="s">
        <v>24668</v>
      </c>
      <c r="C3928" s="98" t="s">
        <v>12798</v>
      </c>
      <c r="D3928" s="99">
        <v>50</v>
      </c>
    </row>
    <row r="3929" spans="1:4" ht="15" customHeight="1" x14ac:dyDescent="0.2">
      <c r="A3929" s="97" t="s">
        <v>30215</v>
      </c>
      <c r="B3929" s="98" t="s">
        <v>30216</v>
      </c>
      <c r="C3929" s="98" t="s">
        <v>3</v>
      </c>
      <c r="D3929" s="99">
        <v>0.31</v>
      </c>
    </row>
    <row r="3930" spans="1:4" ht="15" customHeight="1" x14ac:dyDescent="0.2">
      <c r="A3930" s="97" t="s">
        <v>30217</v>
      </c>
      <c r="B3930" s="98" t="s">
        <v>30218</v>
      </c>
      <c r="C3930" s="98" t="s">
        <v>53</v>
      </c>
      <c r="D3930" s="99">
        <v>323.27</v>
      </c>
    </row>
    <row r="3931" spans="1:4" ht="15" customHeight="1" x14ac:dyDescent="0.2">
      <c r="A3931" s="97" t="s">
        <v>30219</v>
      </c>
      <c r="B3931" s="98" t="s">
        <v>30220</v>
      </c>
      <c r="C3931" s="98" t="s">
        <v>53</v>
      </c>
      <c r="D3931" s="99">
        <v>11.11</v>
      </c>
    </row>
    <row r="3932" spans="1:4" ht="15" customHeight="1" x14ac:dyDescent="0.2">
      <c r="A3932" s="97" t="s">
        <v>30221</v>
      </c>
      <c r="B3932" s="98" t="s">
        <v>30222</v>
      </c>
      <c r="C3932" s="98" t="s">
        <v>53</v>
      </c>
      <c r="D3932" s="99">
        <v>134.19</v>
      </c>
    </row>
    <row r="3933" spans="1:4" ht="15" customHeight="1" x14ac:dyDescent="0.2">
      <c r="A3933" s="97" t="s">
        <v>30223</v>
      </c>
      <c r="B3933" s="98" t="s">
        <v>30224</v>
      </c>
      <c r="C3933" s="98" t="s">
        <v>4</v>
      </c>
      <c r="D3933" s="99">
        <v>51.24</v>
      </c>
    </row>
    <row r="3934" spans="1:4" ht="15" customHeight="1" x14ac:dyDescent="0.2">
      <c r="A3934" s="97" t="s">
        <v>30225</v>
      </c>
      <c r="B3934" s="98" t="s">
        <v>30226</v>
      </c>
      <c r="C3934" s="98" t="s">
        <v>4</v>
      </c>
      <c r="D3934" s="99">
        <v>14.33</v>
      </c>
    </row>
    <row r="3935" spans="1:4" ht="15" customHeight="1" x14ac:dyDescent="0.2">
      <c r="A3935" s="97" t="s">
        <v>30227</v>
      </c>
      <c r="B3935" s="98" t="s">
        <v>30228</v>
      </c>
      <c r="C3935" s="98" t="s">
        <v>4</v>
      </c>
      <c r="D3935" s="99">
        <v>2.82</v>
      </c>
    </row>
    <row r="3936" spans="1:4" ht="15" customHeight="1" x14ac:dyDescent="0.2">
      <c r="A3936" s="97" t="s">
        <v>30229</v>
      </c>
      <c r="B3936" s="98" t="s">
        <v>30230</v>
      </c>
      <c r="C3936" s="98" t="s">
        <v>2</v>
      </c>
      <c r="D3936" s="99">
        <v>5.0599999999999996</v>
      </c>
    </row>
    <row r="3937" spans="1:4" ht="15" customHeight="1" x14ac:dyDescent="0.2">
      <c r="A3937" s="97" t="s">
        <v>30231</v>
      </c>
      <c r="B3937" s="98" t="s">
        <v>30232</v>
      </c>
      <c r="C3937" s="98" t="s">
        <v>4</v>
      </c>
      <c r="D3937" s="99">
        <v>15.08</v>
      </c>
    </row>
    <row r="3938" spans="1:4" ht="15" customHeight="1" x14ac:dyDescent="0.2">
      <c r="A3938" s="97" t="s">
        <v>30233</v>
      </c>
      <c r="B3938" s="98" t="s">
        <v>30234</v>
      </c>
      <c r="C3938" s="98" t="s">
        <v>2</v>
      </c>
      <c r="D3938" s="99">
        <v>29.99</v>
      </c>
    </row>
    <row r="3939" spans="1:4" ht="15" customHeight="1" x14ac:dyDescent="0.2">
      <c r="A3939" s="97" t="s">
        <v>30235</v>
      </c>
      <c r="B3939" s="98" t="s">
        <v>30236</v>
      </c>
      <c r="C3939" s="98" t="s">
        <v>2</v>
      </c>
      <c r="D3939" s="99">
        <v>39.99</v>
      </c>
    </row>
    <row r="3940" spans="1:4" ht="15" customHeight="1" x14ac:dyDescent="0.2">
      <c r="A3940" s="97" t="s">
        <v>30237</v>
      </c>
      <c r="B3940" s="98" t="s">
        <v>30238</v>
      </c>
      <c r="C3940" s="98" t="s">
        <v>2</v>
      </c>
      <c r="D3940" s="99">
        <v>38</v>
      </c>
    </row>
    <row r="3941" spans="1:4" ht="15" customHeight="1" x14ac:dyDescent="0.2">
      <c r="A3941" s="97" t="s">
        <v>30239</v>
      </c>
      <c r="B3941" s="98" t="s">
        <v>30240</v>
      </c>
      <c r="C3941" s="98" t="s">
        <v>4</v>
      </c>
      <c r="D3941" s="99">
        <v>15.33</v>
      </c>
    </row>
    <row r="3942" spans="1:4" ht="15" customHeight="1" x14ac:dyDescent="0.2">
      <c r="A3942" s="97" t="s">
        <v>24669</v>
      </c>
      <c r="B3942" s="98" t="s">
        <v>13794</v>
      </c>
      <c r="C3942" s="98" t="s">
        <v>12798</v>
      </c>
      <c r="D3942" s="99">
        <v>129.94999999999999</v>
      </c>
    </row>
    <row r="3943" spans="1:4" ht="15" customHeight="1" x14ac:dyDescent="0.2">
      <c r="A3943" s="97" t="s">
        <v>24670</v>
      </c>
      <c r="B3943" s="98" t="s">
        <v>13795</v>
      </c>
      <c r="C3943" s="98" t="s">
        <v>12798</v>
      </c>
      <c r="D3943" s="99">
        <v>39</v>
      </c>
    </row>
    <row r="3944" spans="1:4" ht="15" customHeight="1" x14ac:dyDescent="0.2">
      <c r="A3944" s="97" t="s">
        <v>24671</v>
      </c>
      <c r="B3944" s="98" t="s">
        <v>24672</v>
      </c>
      <c r="C3944" s="98" t="s">
        <v>12798</v>
      </c>
      <c r="D3944" s="99">
        <v>143</v>
      </c>
    </row>
    <row r="3945" spans="1:4" ht="15" customHeight="1" x14ac:dyDescent="0.2">
      <c r="A3945" s="97" t="s">
        <v>24673</v>
      </c>
      <c r="B3945" s="98" t="s">
        <v>24674</v>
      </c>
      <c r="C3945" s="98" t="s">
        <v>3</v>
      </c>
      <c r="D3945" s="99">
        <v>0.06</v>
      </c>
    </row>
    <row r="3946" spans="1:4" ht="15" customHeight="1" x14ac:dyDescent="0.2">
      <c r="A3946" s="97" t="s">
        <v>24675</v>
      </c>
      <c r="B3946" s="98" t="s">
        <v>30241</v>
      </c>
      <c r="C3946" s="98" t="s">
        <v>38</v>
      </c>
      <c r="D3946" s="99">
        <v>60</v>
      </c>
    </row>
    <row r="3947" spans="1:4" ht="15" customHeight="1" x14ac:dyDescent="0.2">
      <c r="A3947" s="97" t="s">
        <v>24676</v>
      </c>
      <c r="B3947" s="98" t="s">
        <v>24677</v>
      </c>
      <c r="C3947" s="98" t="s">
        <v>38</v>
      </c>
      <c r="D3947" s="99">
        <v>520</v>
      </c>
    </row>
    <row r="3948" spans="1:4" ht="15" customHeight="1" x14ac:dyDescent="0.2">
      <c r="A3948" s="97" t="s">
        <v>24678</v>
      </c>
      <c r="B3948" s="98" t="s">
        <v>24679</v>
      </c>
      <c r="C3948" s="98" t="s">
        <v>38</v>
      </c>
      <c r="D3948" s="99">
        <v>540</v>
      </c>
    </row>
    <row r="3949" spans="1:4" ht="15" customHeight="1" x14ac:dyDescent="0.2">
      <c r="A3949" s="97" t="s">
        <v>24680</v>
      </c>
      <c r="B3949" s="98" t="s">
        <v>24681</v>
      </c>
      <c r="C3949" s="98" t="s">
        <v>38</v>
      </c>
      <c r="D3949" s="99">
        <v>550</v>
      </c>
    </row>
    <row r="3950" spans="1:4" ht="15" customHeight="1" x14ac:dyDescent="0.2">
      <c r="A3950" s="97" t="s">
        <v>24682</v>
      </c>
      <c r="B3950" s="98" t="s">
        <v>24683</v>
      </c>
      <c r="C3950" s="98" t="s">
        <v>38</v>
      </c>
      <c r="D3950" s="99">
        <v>560</v>
      </c>
    </row>
    <row r="3951" spans="1:4" ht="15" customHeight="1" x14ac:dyDescent="0.2">
      <c r="A3951" s="97" t="s">
        <v>24684</v>
      </c>
      <c r="B3951" s="98" t="s">
        <v>24685</v>
      </c>
      <c r="C3951" s="98" t="s">
        <v>38</v>
      </c>
      <c r="D3951" s="99">
        <v>580</v>
      </c>
    </row>
    <row r="3952" spans="1:4" ht="15" customHeight="1" x14ac:dyDescent="0.2">
      <c r="A3952" s="97" t="s">
        <v>24686</v>
      </c>
      <c r="B3952" s="98" t="s">
        <v>24687</v>
      </c>
      <c r="C3952" s="98" t="s">
        <v>38</v>
      </c>
      <c r="D3952" s="99">
        <v>555</v>
      </c>
    </row>
    <row r="3953" spans="1:4" ht="15" customHeight="1" x14ac:dyDescent="0.2">
      <c r="A3953" s="97" t="s">
        <v>24688</v>
      </c>
      <c r="B3953" s="98" t="s">
        <v>24689</v>
      </c>
      <c r="C3953" s="98" t="s">
        <v>38</v>
      </c>
      <c r="D3953" s="99">
        <v>565</v>
      </c>
    </row>
    <row r="3954" spans="1:4" ht="15" customHeight="1" x14ac:dyDescent="0.2">
      <c r="A3954" s="97" t="s">
        <v>24690</v>
      </c>
      <c r="B3954" s="98" t="s">
        <v>24691</v>
      </c>
      <c r="C3954" s="98" t="s">
        <v>12798</v>
      </c>
      <c r="D3954" s="99">
        <v>2000</v>
      </c>
    </row>
    <row r="3955" spans="1:4" ht="15" customHeight="1" x14ac:dyDescent="0.2">
      <c r="A3955" s="97" t="s">
        <v>24692</v>
      </c>
      <c r="B3955" s="98" t="s">
        <v>24693</v>
      </c>
      <c r="C3955" s="98" t="s">
        <v>3</v>
      </c>
      <c r="D3955" s="99">
        <v>25</v>
      </c>
    </row>
    <row r="3956" spans="1:4" ht="15" customHeight="1" x14ac:dyDescent="0.2">
      <c r="A3956" s="97" t="s">
        <v>24694</v>
      </c>
      <c r="B3956" s="98" t="s">
        <v>24695</v>
      </c>
      <c r="C3956" s="98" t="s">
        <v>3</v>
      </c>
      <c r="D3956" s="99">
        <v>25</v>
      </c>
    </row>
    <row r="3957" spans="1:4" ht="15" customHeight="1" x14ac:dyDescent="0.2">
      <c r="A3957" s="97" t="s">
        <v>24696</v>
      </c>
      <c r="B3957" s="98" t="s">
        <v>24697</v>
      </c>
      <c r="C3957" s="98" t="s">
        <v>3</v>
      </c>
      <c r="D3957" s="99">
        <v>35</v>
      </c>
    </row>
    <row r="3958" spans="1:4" ht="15" customHeight="1" x14ac:dyDescent="0.2">
      <c r="A3958" s="97" t="s">
        <v>24698</v>
      </c>
      <c r="B3958" s="98" t="s">
        <v>24699</v>
      </c>
      <c r="C3958" s="98" t="s">
        <v>12798</v>
      </c>
      <c r="D3958" s="99">
        <v>4800</v>
      </c>
    </row>
    <row r="3959" spans="1:4" ht="15" customHeight="1" x14ac:dyDescent="0.2">
      <c r="A3959" s="97" t="s">
        <v>24700</v>
      </c>
      <c r="B3959" s="98" t="s">
        <v>24701</v>
      </c>
      <c r="C3959" s="98" t="s">
        <v>3</v>
      </c>
      <c r="D3959" s="99">
        <v>38</v>
      </c>
    </row>
    <row r="3960" spans="1:4" ht="15" customHeight="1" x14ac:dyDescent="0.2">
      <c r="A3960" s="97" t="s">
        <v>24702</v>
      </c>
      <c r="B3960" s="98" t="s">
        <v>24703</v>
      </c>
      <c r="C3960" s="98" t="s">
        <v>3</v>
      </c>
      <c r="D3960" s="99">
        <v>55</v>
      </c>
    </row>
    <row r="3961" spans="1:4" ht="15" customHeight="1" x14ac:dyDescent="0.2">
      <c r="A3961" s="97" t="s">
        <v>24704</v>
      </c>
      <c r="B3961" s="98" t="s">
        <v>24705</v>
      </c>
      <c r="C3961" s="98" t="s">
        <v>12798</v>
      </c>
      <c r="D3961" s="99">
        <v>28000</v>
      </c>
    </row>
    <row r="3962" spans="1:4" ht="15" customHeight="1" x14ac:dyDescent="0.2">
      <c r="A3962" s="97" t="s">
        <v>24706</v>
      </c>
      <c r="B3962" s="98" t="s">
        <v>24707</v>
      </c>
      <c r="C3962" s="98" t="s">
        <v>3</v>
      </c>
      <c r="D3962" s="99">
        <v>245</v>
      </c>
    </row>
    <row r="3963" spans="1:4" ht="15" customHeight="1" x14ac:dyDescent="0.2">
      <c r="A3963" s="97" t="s">
        <v>24708</v>
      </c>
      <c r="B3963" s="98" t="s">
        <v>24709</v>
      </c>
      <c r="C3963" s="98" t="s">
        <v>3</v>
      </c>
      <c r="D3963" s="99">
        <v>980</v>
      </c>
    </row>
    <row r="3964" spans="1:4" ht="15" customHeight="1" x14ac:dyDescent="0.2">
      <c r="A3964" s="97" t="s">
        <v>30242</v>
      </c>
      <c r="B3964" s="98" t="s">
        <v>30243</v>
      </c>
      <c r="C3964" s="98" t="s">
        <v>8</v>
      </c>
      <c r="D3964" s="99">
        <v>20.03</v>
      </c>
    </row>
    <row r="3965" spans="1:4" ht="15" customHeight="1" x14ac:dyDescent="0.2">
      <c r="A3965" s="97" t="s">
        <v>24710</v>
      </c>
      <c r="B3965" s="98" t="s">
        <v>24711</v>
      </c>
      <c r="C3965" s="98" t="s">
        <v>3</v>
      </c>
      <c r="D3965" s="99">
        <v>200</v>
      </c>
    </row>
    <row r="3966" spans="1:4" ht="15" customHeight="1" x14ac:dyDescent="0.2">
      <c r="A3966" s="97" t="s">
        <v>24712</v>
      </c>
      <c r="B3966" s="98" t="s">
        <v>24713</v>
      </c>
      <c r="C3966" s="98" t="s">
        <v>3</v>
      </c>
      <c r="D3966" s="99">
        <v>337</v>
      </c>
    </row>
    <row r="3967" spans="1:4" ht="15" customHeight="1" x14ac:dyDescent="0.2">
      <c r="A3967" s="97" t="s">
        <v>24714</v>
      </c>
      <c r="B3967" s="98" t="s">
        <v>24715</v>
      </c>
      <c r="C3967" s="98" t="s">
        <v>3</v>
      </c>
      <c r="D3967" s="99">
        <v>290</v>
      </c>
    </row>
    <row r="3968" spans="1:4" ht="15" customHeight="1" x14ac:dyDescent="0.2">
      <c r="A3968" s="97" t="s">
        <v>24716</v>
      </c>
      <c r="B3968" s="98" t="s">
        <v>24717</v>
      </c>
      <c r="C3968" s="98" t="s">
        <v>3</v>
      </c>
      <c r="D3968" s="99">
        <v>680</v>
      </c>
    </row>
    <row r="3969" spans="1:4" ht="15" customHeight="1" x14ac:dyDescent="0.2">
      <c r="A3969" s="97" t="s">
        <v>24718</v>
      </c>
      <c r="B3969" s="98" t="s">
        <v>24719</v>
      </c>
      <c r="C3969" s="98" t="s">
        <v>3</v>
      </c>
      <c r="D3969" s="99">
        <v>900</v>
      </c>
    </row>
    <row r="3970" spans="1:4" ht="15" customHeight="1" x14ac:dyDescent="0.2">
      <c r="A3970" s="97" t="s">
        <v>24720</v>
      </c>
      <c r="B3970" s="98" t="s">
        <v>24721</v>
      </c>
      <c r="C3970" s="98" t="s">
        <v>3</v>
      </c>
      <c r="D3970" s="99">
        <v>760</v>
      </c>
    </row>
    <row r="3971" spans="1:4" ht="15" customHeight="1" x14ac:dyDescent="0.2">
      <c r="A3971" s="97" t="s">
        <v>24722</v>
      </c>
      <c r="B3971" s="98" t="s">
        <v>24723</v>
      </c>
      <c r="C3971" s="98" t="s">
        <v>12798</v>
      </c>
      <c r="D3971" s="99">
        <v>25000</v>
      </c>
    </row>
    <row r="3972" spans="1:4" ht="15" customHeight="1" x14ac:dyDescent="0.2">
      <c r="A3972" s="97" t="s">
        <v>24724</v>
      </c>
      <c r="B3972" s="98" t="s">
        <v>24725</v>
      </c>
      <c r="C3972" s="98" t="s">
        <v>3</v>
      </c>
      <c r="D3972" s="99">
        <v>48</v>
      </c>
    </row>
    <row r="3973" spans="1:4" ht="15" customHeight="1" x14ac:dyDescent="0.2">
      <c r="A3973" s="97" t="s">
        <v>24726</v>
      </c>
      <c r="B3973" s="98" t="s">
        <v>24727</v>
      </c>
      <c r="C3973" s="98" t="s">
        <v>3</v>
      </c>
      <c r="D3973" s="99">
        <v>60</v>
      </c>
    </row>
    <row r="3974" spans="1:4" ht="15" customHeight="1" x14ac:dyDescent="0.2">
      <c r="A3974" s="97" t="s">
        <v>24728</v>
      </c>
      <c r="B3974" s="98" t="s">
        <v>24729</v>
      </c>
      <c r="C3974" s="98" t="s">
        <v>3</v>
      </c>
      <c r="D3974" s="99">
        <v>82</v>
      </c>
    </row>
    <row r="3975" spans="1:4" ht="15" customHeight="1" x14ac:dyDescent="0.2">
      <c r="A3975" s="97" t="s">
        <v>24730</v>
      </c>
      <c r="B3975" s="98" t="s">
        <v>24731</v>
      </c>
      <c r="C3975" s="98" t="s">
        <v>3</v>
      </c>
      <c r="D3975" s="99">
        <v>96</v>
      </c>
    </row>
    <row r="3976" spans="1:4" ht="15" customHeight="1" x14ac:dyDescent="0.2">
      <c r="A3976" s="97" t="s">
        <v>24732</v>
      </c>
      <c r="B3976" s="98" t="s">
        <v>24733</v>
      </c>
      <c r="C3976" s="98" t="s">
        <v>3</v>
      </c>
      <c r="D3976" s="99">
        <v>170</v>
      </c>
    </row>
    <row r="3977" spans="1:4" ht="15" customHeight="1" x14ac:dyDescent="0.2">
      <c r="A3977" s="97" t="s">
        <v>24734</v>
      </c>
      <c r="B3977" s="98" t="s">
        <v>24735</v>
      </c>
      <c r="C3977" s="98" t="s">
        <v>2</v>
      </c>
      <c r="D3977" s="99">
        <v>15</v>
      </c>
    </row>
    <row r="3978" spans="1:4" ht="15" customHeight="1" x14ac:dyDescent="0.2">
      <c r="A3978" s="97" t="s">
        <v>24736</v>
      </c>
      <c r="B3978" s="98" t="s">
        <v>24737</v>
      </c>
      <c r="C3978" s="98" t="s">
        <v>2</v>
      </c>
      <c r="D3978" s="99">
        <v>15</v>
      </c>
    </row>
    <row r="3979" spans="1:4" ht="15" customHeight="1" x14ac:dyDescent="0.2">
      <c r="A3979" s="97" t="s">
        <v>24738</v>
      </c>
      <c r="B3979" s="98" t="s">
        <v>24739</v>
      </c>
      <c r="C3979" s="98" t="s">
        <v>12798</v>
      </c>
      <c r="D3979" s="99">
        <v>0.93</v>
      </c>
    </row>
    <row r="3980" spans="1:4" ht="15" customHeight="1" x14ac:dyDescent="0.2">
      <c r="A3980" s="97" t="s">
        <v>24740</v>
      </c>
      <c r="B3980" s="98" t="s">
        <v>24741</v>
      </c>
      <c r="C3980" s="98" t="s">
        <v>38</v>
      </c>
      <c r="D3980" s="99">
        <v>181.25</v>
      </c>
    </row>
    <row r="3981" spans="1:4" ht="15" customHeight="1" x14ac:dyDescent="0.2">
      <c r="A3981" s="97" t="s">
        <v>24742</v>
      </c>
      <c r="B3981" s="98" t="s">
        <v>10756</v>
      </c>
      <c r="C3981" s="98" t="s">
        <v>38</v>
      </c>
      <c r="D3981" s="99">
        <v>460</v>
      </c>
    </row>
    <row r="3982" spans="1:4" ht="15" customHeight="1" x14ac:dyDescent="0.2">
      <c r="A3982" s="97" t="s">
        <v>24743</v>
      </c>
      <c r="B3982" s="98" t="s">
        <v>24744</v>
      </c>
      <c r="C3982" s="98" t="s">
        <v>4</v>
      </c>
      <c r="D3982" s="99">
        <v>2.57</v>
      </c>
    </row>
    <row r="3983" spans="1:4" ht="15" customHeight="1" x14ac:dyDescent="0.2">
      <c r="A3983" s="97" t="s">
        <v>24745</v>
      </c>
      <c r="B3983" s="98" t="s">
        <v>24746</v>
      </c>
      <c r="C3983" s="98" t="s">
        <v>4</v>
      </c>
      <c r="D3983" s="99">
        <v>3.76</v>
      </c>
    </row>
    <row r="3984" spans="1:4" ht="15" customHeight="1" x14ac:dyDescent="0.2">
      <c r="A3984" s="97" t="s">
        <v>24747</v>
      </c>
      <c r="B3984" s="98" t="s">
        <v>24748</v>
      </c>
      <c r="C3984" s="98" t="s">
        <v>4</v>
      </c>
      <c r="D3984" s="99">
        <v>0.18</v>
      </c>
    </row>
    <row r="3985" spans="1:4" ht="15" customHeight="1" x14ac:dyDescent="0.2">
      <c r="A3985" s="97" t="s">
        <v>24749</v>
      </c>
      <c r="B3985" s="98" t="s">
        <v>24750</v>
      </c>
      <c r="C3985" s="98" t="s">
        <v>12798</v>
      </c>
      <c r="D3985" s="99">
        <v>140</v>
      </c>
    </row>
    <row r="3986" spans="1:4" ht="15" customHeight="1" x14ac:dyDescent="0.2">
      <c r="A3986" s="97" t="s">
        <v>24751</v>
      </c>
      <c r="B3986" s="98" t="s">
        <v>24752</v>
      </c>
      <c r="C3986" s="98" t="s">
        <v>12798</v>
      </c>
      <c r="D3986" s="99">
        <v>140</v>
      </c>
    </row>
    <row r="3987" spans="1:4" ht="15" customHeight="1" x14ac:dyDescent="0.2">
      <c r="A3987" s="97" t="s">
        <v>24753</v>
      </c>
      <c r="B3987" s="98" t="s">
        <v>24754</v>
      </c>
      <c r="C3987" s="98" t="s">
        <v>12798</v>
      </c>
      <c r="D3987" s="99">
        <v>140</v>
      </c>
    </row>
    <row r="3988" spans="1:4" ht="15" customHeight="1" x14ac:dyDescent="0.2">
      <c r="A3988" s="97" t="s">
        <v>24755</v>
      </c>
      <c r="B3988" s="98" t="s">
        <v>24756</v>
      </c>
      <c r="C3988" s="98" t="s">
        <v>12798</v>
      </c>
      <c r="D3988" s="99">
        <v>140</v>
      </c>
    </row>
    <row r="3989" spans="1:4" ht="15" customHeight="1" x14ac:dyDescent="0.2">
      <c r="A3989" s="97" t="s">
        <v>24757</v>
      </c>
      <c r="B3989" s="98" t="s">
        <v>24758</v>
      </c>
      <c r="C3989" s="98" t="s">
        <v>12798</v>
      </c>
      <c r="D3989" s="99">
        <v>140</v>
      </c>
    </row>
    <row r="3990" spans="1:4" ht="15" customHeight="1" x14ac:dyDescent="0.2">
      <c r="A3990" s="97" t="s">
        <v>24759</v>
      </c>
      <c r="B3990" s="98" t="s">
        <v>10776</v>
      </c>
      <c r="C3990" s="98" t="s">
        <v>12798</v>
      </c>
      <c r="D3990" s="99">
        <v>2.5</v>
      </c>
    </row>
    <row r="3991" spans="1:4" ht="15" customHeight="1" x14ac:dyDescent="0.2">
      <c r="A3991" s="97" t="s">
        <v>24760</v>
      </c>
      <c r="B3991" s="98" t="s">
        <v>10778</v>
      </c>
      <c r="C3991" s="98" t="s">
        <v>12798</v>
      </c>
      <c r="D3991" s="99">
        <v>2.66</v>
      </c>
    </row>
    <row r="3992" spans="1:4" ht="15" customHeight="1" x14ac:dyDescent="0.2">
      <c r="A3992" s="97" t="s">
        <v>24761</v>
      </c>
      <c r="B3992" s="98" t="s">
        <v>10780</v>
      </c>
      <c r="C3992" s="98" t="s">
        <v>12798</v>
      </c>
      <c r="D3992" s="99">
        <v>1.63</v>
      </c>
    </row>
    <row r="3993" spans="1:4" ht="15" customHeight="1" x14ac:dyDescent="0.2">
      <c r="A3993" s="97" t="s">
        <v>24762</v>
      </c>
      <c r="B3993" s="98" t="s">
        <v>10782</v>
      </c>
      <c r="C3993" s="98" t="s">
        <v>12798</v>
      </c>
      <c r="D3993" s="99">
        <v>3.33</v>
      </c>
    </row>
    <row r="3994" spans="1:4" ht="15" customHeight="1" x14ac:dyDescent="0.2">
      <c r="A3994" s="97" t="s">
        <v>24763</v>
      </c>
      <c r="B3994" s="98" t="s">
        <v>10784</v>
      </c>
      <c r="C3994" s="98" t="s">
        <v>12798</v>
      </c>
      <c r="D3994" s="99">
        <v>2.39</v>
      </c>
    </row>
    <row r="3995" spans="1:4" ht="15" customHeight="1" x14ac:dyDescent="0.2">
      <c r="A3995" s="97" t="s">
        <v>24764</v>
      </c>
      <c r="B3995" s="98" t="s">
        <v>24765</v>
      </c>
      <c r="C3995" s="98" t="s">
        <v>12798</v>
      </c>
      <c r="D3995" s="99">
        <v>125</v>
      </c>
    </row>
    <row r="3996" spans="1:4" ht="15" customHeight="1" x14ac:dyDescent="0.2">
      <c r="A3996" s="97" t="s">
        <v>24766</v>
      </c>
      <c r="B3996" s="98" t="s">
        <v>24767</v>
      </c>
      <c r="C3996" s="98" t="s">
        <v>2</v>
      </c>
      <c r="D3996" s="99">
        <v>8.5</v>
      </c>
    </row>
    <row r="3997" spans="1:4" ht="15" customHeight="1" x14ac:dyDescent="0.2">
      <c r="A3997" s="97" t="s">
        <v>24768</v>
      </c>
      <c r="B3997" s="98" t="s">
        <v>30244</v>
      </c>
      <c r="C3997" s="98" t="s">
        <v>2</v>
      </c>
      <c r="D3997" s="99">
        <v>165</v>
      </c>
    </row>
    <row r="3998" spans="1:4" ht="15" customHeight="1" x14ac:dyDescent="0.2">
      <c r="A3998" s="97" t="s">
        <v>24769</v>
      </c>
      <c r="B3998" s="98" t="s">
        <v>24770</v>
      </c>
      <c r="C3998" s="98" t="s">
        <v>2</v>
      </c>
      <c r="D3998" s="99">
        <v>45</v>
      </c>
    </row>
    <row r="3999" spans="1:4" ht="15" customHeight="1" x14ac:dyDescent="0.2">
      <c r="A3999" s="97" t="s">
        <v>24771</v>
      </c>
      <c r="B3999" s="98" t="s">
        <v>30245</v>
      </c>
      <c r="C3999" s="98" t="s">
        <v>2</v>
      </c>
      <c r="D3999" s="99">
        <v>59.87</v>
      </c>
    </row>
    <row r="4000" spans="1:4" ht="15" customHeight="1" x14ac:dyDescent="0.2">
      <c r="A4000" s="97" t="s">
        <v>24772</v>
      </c>
      <c r="B4000" s="98" t="s">
        <v>30246</v>
      </c>
      <c r="C4000" s="98" t="s">
        <v>2118</v>
      </c>
      <c r="D4000" s="99">
        <v>730</v>
      </c>
    </row>
    <row r="4001" spans="1:4" ht="15" customHeight="1" x14ac:dyDescent="0.2">
      <c r="A4001" s="97" t="s">
        <v>24773</v>
      </c>
      <c r="B4001" s="98" t="s">
        <v>30247</v>
      </c>
      <c r="C4001" s="98" t="s">
        <v>2118</v>
      </c>
      <c r="D4001" s="99">
        <v>790</v>
      </c>
    </row>
    <row r="4002" spans="1:4" ht="15" customHeight="1" x14ac:dyDescent="0.2">
      <c r="A4002" s="97" t="s">
        <v>24774</v>
      </c>
      <c r="B4002" s="98" t="s">
        <v>30248</v>
      </c>
      <c r="C4002" s="98" t="s">
        <v>2118</v>
      </c>
      <c r="D4002" s="99">
        <v>790</v>
      </c>
    </row>
    <row r="4003" spans="1:4" ht="15" customHeight="1" x14ac:dyDescent="0.2">
      <c r="A4003" s="97" t="s">
        <v>24775</v>
      </c>
      <c r="B4003" s="98" t="s">
        <v>24776</v>
      </c>
      <c r="C4003" s="98" t="s">
        <v>2118</v>
      </c>
      <c r="D4003" s="99">
        <v>680</v>
      </c>
    </row>
    <row r="4004" spans="1:4" ht="15" customHeight="1" x14ac:dyDescent="0.2">
      <c r="A4004" s="97" t="s">
        <v>24777</v>
      </c>
      <c r="B4004" s="98" t="s">
        <v>24778</v>
      </c>
      <c r="C4004" s="98" t="s">
        <v>2118</v>
      </c>
      <c r="D4004" s="99">
        <v>900</v>
      </c>
    </row>
    <row r="4005" spans="1:4" ht="15" customHeight="1" x14ac:dyDescent="0.2">
      <c r="A4005" s="97" t="s">
        <v>30249</v>
      </c>
      <c r="B4005" s="98" t="s">
        <v>30250</v>
      </c>
      <c r="C4005" s="98" t="s">
        <v>2118</v>
      </c>
      <c r="D4005" s="99">
        <v>1800</v>
      </c>
    </row>
    <row r="4006" spans="1:4" ht="15" customHeight="1" x14ac:dyDescent="0.2">
      <c r="A4006" s="97" t="s">
        <v>30251</v>
      </c>
      <c r="B4006" s="98" t="s">
        <v>30252</v>
      </c>
      <c r="C4006" s="98" t="s">
        <v>2118</v>
      </c>
      <c r="D4006" s="99">
        <v>2800</v>
      </c>
    </row>
    <row r="4007" spans="1:4" ht="15" customHeight="1" x14ac:dyDescent="0.2">
      <c r="A4007" s="97" t="s">
        <v>30253</v>
      </c>
      <c r="B4007" s="98" t="s">
        <v>30254</v>
      </c>
      <c r="C4007" s="98" t="s">
        <v>2118</v>
      </c>
      <c r="D4007" s="99">
        <v>3800</v>
      </c>
    </row>
    <row r="4008" spans="1:4" ht="15" customHeight="1" x14ac:dyDescent="0.2">
      <c r="A4008" s="97" t="s">
        <v>24779</v>
      </c>
      <c r="B4008" s="98" t="s">
        <v>24780</v>
      </c>
      <c r="C4008" s="98" t="s">
        <v>12798</v>
      </c>
      <c r="D4008" s="99">
        <v>1200</v>
      </c>
    </row>
    <row r="4009" spans="1:4" ht="15" customHeight="1" x14ac:dyDescent="0.2">
      <c r="A4009" s="97" t="s">
        <v>24781</v>
      </c>
      <c r="B4009" s="98" t="s">
        <v>7982</v>
      </c>
      <c r="C4009" s="98" t="s">
        <v>12798</v>
      </c>
      <c r="D4009" s="99">
        <v>1200</v>
      </c>
    </row>
    <row r="4010" spans="1:4" ht="15" customHeight="1" x14ac:dyDescent="0.2">
      <c r="A4010" s="97" t="s">
        <v>24782</v>
      </c>
      <c r="B4010" s="98" t="s">
        <v>30255</v>
      </c>
      <c r="C4010" s="98" t="s">
        <v>2118</v>
      </c>
      <c r="D4010" s="99">
        <v>300</v>
      </c>
    </row>
    <row r="4011" spans="1:4" ht="15" customHeight="1" x14ac:dyDescent="0.2">
      <c r="A4011" s="97" t="s">
        <v>30256</v>
      </c>
      <c r="B4011" s="98" t="s">
        <v>30257</v>
      </c>
      <c r="C4011" s="98" t="s">
        <v>12798</v>
      </c>
      <c r="D4011" s="99">
        <v>600.22</v>
      </c>
    </row>
    <row r="4012" spans="1:4" ht="15" customHeight="1" x14ac:dyDescent="0.2">
      <c r="A4012" s="97" t="s">
        <v>24783</v>
      </c>
      <c r="B4012" s="98" t="s">
        <v>24784</v>
      </c>
      <c r="C4012" s="98" t="s">
        <v>2118</v>
      </c>
      <c r="D4012" s="99">
        <v>750</v>
      </c>
    </row>
    <row r="4013" spans="1:4" ht="15" customHeight="1" x14ac:dyDescent="0.2">
      <c r="A4013" s="97" t="s">
        <v>24785</v>
      </c>
      <c r="B4013" s="98" t="s">
        <v>24786</v>
      </c>
      <c r="C4013" s="98" t="s">
        <v>2118</v>
      </c>
      <c r="D4013" s="99">
        <v>800</v>
      </c>
    </row>
    <row r="4014" spans="1:4" ht="15" customHeight="1" x14ac:dyDescent="0.2">
      <c r="A4014" s="97" t="s">
        <v>24787</v>
      </c>
      <c r="B4014" s="98" t="s">
        <v>24788</v>
      </c>
      <c r="C4014" s="98" t="s">
        <v>2118</v>
      </c>
      <c r="D4014" s="99">
        <v>3000</v>
      </c>
    </row>
    <row r="4015" spans="1:4" ht="15" customHeight="1" x14ac:dyDescent="0.2">
      <c r="A4015" s="97" t="s">
        <v>24789</v>
      </c>
      <c r="B4015" s="98" t="s">
        <v>24790</v>
      </c>
      <c r="C4015" s="98" t="s">
        <v>12798</v>
      </c>
      <c r="D4015" s="99">
        <v>1864.97</v>
      </c>
    </row>
    <row r="4016" spans="1:4" ht="15" customHeight="1" x14ac:dyDescent="0.2">
      <c r="A4016" s="97" t="s">
        <v>24791</v>
      </c>
      <c r="B4016" s="98" t="s">
        <v>24792</v>
      </c>
      <c r="C4016" s="98" t="s">
        <v>12798</v>
      </c>
      <c r="D4016" s="99">
        <v>3727.22</v>
      </c>
    </row>
    <row r="4017" spans="1:4" ht="15" customHeight="1" x14ac:dyDescent="0.2">
      <c r="A4017" s="97" t="s">
        <v>24793</v>
      </c>
      <c r="B4017" s="98" t="s">
        <v>24794</v>
      </c>
      <c r="C4017" s="98" t="s">
        <v>24795</v>
      </c>
      <c r="D4017" s="99">
        <v>149</v>
      </c>
    </row>
    <row r="4018" spans="1:4" ht="15" customHeight="1" x14ac:dyDescent="0.2">
      <c r="A4018" s="97" t="s">
        <v>24796</v>
      </c>
      <c r="B4018" s="98" t="s">
        <v>24797</v>
      </c>
      <c r="C4018" s="98" t="s">
        <v>24795</v>
      </c>
      <c r="D4018" s="99">
        <v>1800</v>
      </c>
    </row>
    <row r="4019" spans="1:4" ht="15" customHeight="1" x14ac:dyDescent="0.2">
      <c r="A4019" s="97" t="s">
        <v>24798</v>
      </c>
      <c r="B4019" s="98" t="s">
        <v>24799</v>
      </c>
      <c r="C4019" s="98" t="s">
        <v>12798</v>
      </c>
      <c r="D4019" s="99">
        <v>3.51</v>
      </c>
    </row>
    <row r="4020" spans="1:4" ht="15" customHeight="1" x14ac:dyDescent="0.2">
      <c r="A4020" s="97" t="s">
        <v>24800</v>
      </c>
      <c r="B4020" s="98" t="s">
        <v>24801</v>
      </c>
      <c r="C4020" s="98" t="s">
        <v>12798</v>
      </c>
      <c r="D4020" s="99">
        <v>4.01</v>
      </c>
    </row>
    <row r="4021" spans="1:4" ht="15" customHeight="1" x14ac:dyDescent="0.2">
      <c r="A4021" s="97" t="s">
        <v>24802</v>
      </c>
      <c r="B4021" s="98" t="s">
        <v>24803</v>
      </c>
      <c r="C4021" s="98" t="s">
        <v>12798</v>
      </c>
      <c r="D4021" s="99">
        <v>8.01</v>
      </c>
    </row>
    <row r="4022" spans="1:4" ht="15" customHeight="1" x14ac:dyDescent="0.2">
      <c r="A4022" s="97" t="s">
        <v>24804</v>
      </c>
      <c r="B4022" s="98" t="s">
        <v>24805</v>
      </c>
      <c r="C4022" s="98" t="s">
        <v>12798</v>
      </c>
      <c r="D4022" s="99">
        <v>0.25</v>
      </c>
    </row>
    <row r="4023" spans="1:4" ht="15" customHeight="1" x14ac:dyDescent="0.2">
      <c r="A4023" s="97" t="s">
        <v>24806</v>
      </c>
      <c r="B4023" s="98" t="s">
        <v>24807</v>
      </c>
      <c r="C4023" s="98" t="s">
        <v>12798</v>
      </c>
      <c r="D4023" s="99">
        <v>0.45</v>
      </c>
    </row>
    <row r="4024" spans="1:4" ht="15" customHeight="1" x14ac:dyDescent="0.2">
      <c r="A4024" s="97" t="s">
        <v>24808</v>
      </c>
      <c r="B4024" s="98" t="s">
        <v>24809</v>
      </c>
      <c r="C4024" s="98" t="s">
        <v>12798</v>
      </c>
      <c r="D4024" s="99">
        <v>1.4</v>
      </c>
    </row>
    <row r="4025" spans="1:4" ht="15" customHeight="1" x14ac:dyDescent="0.2">
      <c r="A4025" s="97" t="s">
        <v>24810</v>
      </c>
      <c r="B4025" s="98" t="s">
        <v>24811</v>
      </c>
      <c r="C4025" s="98" t="s">
        <v>12798</v>
      </c>
      <c r="D4025" s="99">
        <v>2.5</v>
      </c>
    </row>
    <row r="4026" spans="1:4" ht="15" customHeight="1" x14ac:dyDescent="0.2">
      <c r="A4026" s="97" t="s">
        <v>24812</v>
      </c>
      <c r="B4026" s="98" t="s">
        <v>24813</v>
      </c>
      <c r="C4026" s="98" t="s">
        <v>12798</v>
      </c>
      <c r="D4026" s="99">
        <v>5.51</v>
      </c>
    </row>
    <row r="4027" spans="1:4" ht="15" customHeight="1" x14ac:dyDescent="0.2">
      <c r="A4027" s="97" t="s">
        <v>24814</v>
      </c>
      <c r="B4027" s="98" t="s">
        <v>24815</v>
      </c>
      <c r="C4027" s="98" t="s">
        <v>12798</v>
      </c>
      <c r="D4027" s="99">
        <v>3</v>
      </c>
    </row>
    <row r="4028" spans="1:4" ht="15" customHeight="1" x14ac:dyDescent="0.2">
      <c r="A4028" s="97" t="s">
        <v>24816</v>
      </c>
      <c r="B4028" s="98" t="s">
        <v>24817</v>
      </c>
      <c r="C4028" s="98" t="s">
        <v>12798</v>
      </c>
      <c r="D4028" s="99">
        <v>5.4</v>
      </c>
    </row>
    <row r="4029" spans="1:4" ht="15" customHeight="1" x14ac:dyDescent="0.2">
      <c r="A4029" s="97" t="s">
        <v>24818</v>
      </c>
      <c r="B4029" s="98" t="s">
        <v>24819</v>
      </c>
      <c r="C4029" s="98" t="s">
        <v>12798</v>
      </c>
      <c r="D4029" s="99">
        <v>7</v>
      </c>
    </row>
    <row r="4030" spans="1:4" ht="15" customHeight="1" x14ac:dyDescent="0.2">
      <c r="A4030" s="97" t="s">
        <v>24820</v>
      </c>
      <c r="B4030" s="98" t="s">
        <v>24821</v>
      </c>
      <c r="C4030" s="98" t="s">
        <v>12798</v>
      </c>
      <c r="D4030" s="99">
        <v>18</v>
      </c>
    </row>
    <row r="4031" spans="1:4" ht="15" customHeight="1" x14ac:dyDescent="0.2">
      <c r="A4031" s="97" t="s">
        <v>24822</v>
      </c>
      <c r="B4031" s="98" t="s">
        <v>24823</v>
      </c>
      <c r="C4031" s="98" t="s">
        <v>12798</v>
      </c>
      <c r="D4031" s="99">
        <v>11</v>
      </c>
    </row>
    <row r="4032" spans="1:4" ht="15" customHeight="1" x14ac:dyDescent="0.2">
      <c r="A4032" s="97" t="s">
        <v>24824</v>
      </c>
      <c r="B4032" s="98" t="s">
        <v>24825</v>
      </c>
      <c r="C4032" s="98" t="s">
        <v>12798</v>
      </c>
      <c r="D4032" s="99">
        <v>13.5</v>
      </c>
    </row>
    <row r="4033" spans="1:4" ht="15" customHeight="1" x14ac:dyDescent="0.2">
      <c r="A4033" s="97" t="s">
        <v>24826</v>
      </c>
      <c r="B4033" s="98" t="s">
        <v>24827</v>
      </c>
      <c r="C4033" s="98" t="s">
        <v>12798</v>
      </c>
      <c r="D4033" s="99">
        <v>0.9</v>
      </c>
    </row>
    <row r="4034" spans="1:4" ht="15" customHeight="1" x14ac:dyDescent="0.2">
      <c r="A4034" s="97" t="s">
        <v>24828</v>
      </c>
      <c r="B4034" s="98" t="s">
        <v>24829</v>
      </c>
      <c r="C4034" s="98" t="s">
        <v>12798</v>
      </c>
      <c r="D4034" s="99">
        <v>2.5</v>
      </c>
    </row>
    <row r="4035" spans="1:4" ht="15" customHeight="1" x14ac:dyDescent="0.2">
      <c r="A4035" s="97" t="s">
        <v>24830</v>
      </c>
      <c r="B4035" s="98" t="s">
        <v>24831</v>
      </c>
      <c r="C4035" s="98" t="s">
        <v>12798</v>
      </c>
      <c r="D4035" s="99">
        <v>6.5</v>
      </c>
    </row>
    <row r="4036" spans="1:4" ht="15" customHeight="1" x14ac:dyDescent="0.2">
      <c r="A4036" s="97" t="s">
        <v>24832</v>
      </c>
      <c r="B4036" s="98" t="s">
        <v>24833</v>
      </c>
      <c r="C4036" s="98" t="s">
        <v>12798</v>
      </c>
      <c r="D4036" s="99">
        <v>8.6999999999999993</v>
      </c>
    </row>
    <row r="4037" spans="1:4" ht="15" customHeight="1" x14ac:dyDescent="0.2">
      <c r="A4037" s="97" t="s">
        <v>24834</v>
      </c>
      <c r="B4037" s="98" t="s">
        <v>24835</v>
      </c>
      <c r="C4037" s="98" t="s">
        <v>12798</v>
      </c>
      <c r="D4037" s="99">
        <v>10.8</v>
      </c>
    </row>
    <row r="4038" spans="1:4" ht="15" customHeight="1" x14ac:dyDescent="0.2">
      <c r="A4038" s="97" t="s">
        <v>24836</v>
      </c>
      <c r="B4038" s="98" t="s">
        <v>24837</v>
      </c>
      <c r="C4038" s="98" t="s">
        <v>12798</v>
      </c>
      <c r="D4038" s="99">
        <v>12</v>
      </c>
    </row>
    <row r="4039" spans="1:4" ht="15" customHeight="1" x14ac:dyDescent="0.2">
      <c r="A4039" s="97" t="s">
        <v>24838</v>
      </c>
      <c r="B4039" s="98" t="s">
        <v>24839</v>
      </c>
      <c r="C4039" s="98" t="s">
        <v>12798</v>
      </c>
      <c r="D4039" s="99">
        <v>16</v>
      </c>
    </row>
    <row r="4040" spans="1:4" ht="15" customHeight="1" x14ac:dyDescent="0.2">
      <c r="A4040" s="97" t="s">
        <v>24840</v>
      </c>
      <c r="B4040" s="98" t="s">
        <v>22156</v>
      </c>
      <c r="C4040" s="98" t="s">
        <v>12798</v>
      </c>
      <c r="D4040" s="99">
        <v>3.5</v>
      </c>
    </row>
    <row r="4041" spans="1:4" ht="15" customHeight="1" x14ac:dyDescent="0.2">
      <c r="A4041" s="97" t="s">
        <v>24841</v>
      </c>
      <c r="B4041" s="98" t="s">
        <v>22157</v>
      </c>
      <c r="C4041" s="98" t="s">
        <v>12798</v>
      </c>
      <c r="D4041" s="99">
        <v>2.2000000000000002</v>
      </c>
    </row>
    <row r="4042" spans="1:4" ht="15" customHeight="1" x14ac:dyDescent="0.2">
      <c r="A4042" s="97" t="s">
        <v>24842</v>
      </c>
      <c r="B4042" s="98" t="s">
        <v>22158</v>
      </c>
      <c r="C4042" s="98" t="s">
        <v>12798</v>
      </c>
      <c r="D4042" s="99">
        <v>2</v>
      </c>
    </row>
    <row r="4043" spans="1:4" ht="15" customHeight="1" x14ac:dyDescent="0.2">
      <c r="A4043" s="97" t="s">
        <v>24843</v>
      </c>
      <c r="B4043" s="98" t="s">
        <v>24844</v>
      </c>
      <c r="C4043" s="98" t="s">
        <v>12798</v>
      </c>
      <c r="D4043" s="99">
        <v>0.51</v>
      </c>
    </row>
    <row r="4044" spans="1:4" ht="15" customHeight="1" x14ac:dyDescent="0.2">
      <c r="A4044" s="97" t="s">
        <v>24845</v>
      </c>
      <c r="B4044" s="98" t="s">
        <v>24846</v>
      </c>
      <c r="C4044" s="98" t="s">
        <v>12798</v>
      </c>
      <c r="D4044" s="99">
        <v>1.3</v>
      </c>
    </row>
    <row r="4045" spans="1:4" ht="15" customHeight="1" x14ac:dyDescent="0.2">
      <c r="A4045" s="97" t="s">
        <v>24847</v>
      </c>
      <c r="B4045" s="98" t="s">
        <v>24848</v>
      </c>
      <c r="C4045" s="98" t="s">
        <v>12798</v>
      </c>
      <c r="D4045" s="99">
        <v>37.53</v>
      </c>
    </row>
    <row r="4046" spans="1:4" ht="15" customHeight="1" x14ac:dyDescent="0.2">
      <c r="A4046" s="97" t="s">
        <v>24849</v>
      </c>
      <c r="B4046" s="98" t="s">
        <v>24850</v>
      </c>
      <c r="C4046" s="98" t="s">
        <v>12798</v>
      </c>
      <c r="D4046" s="99">
        <v>58.31</v>
      </c>
    </row>
    <row r="4047" spans="1:4" ht="15" customHeight="1" x14ac:dyDescent="0.2">
      <c r="A4047" s="97" t="s">
        <v>24851</v>
      </c>
      <c r="B4047" s="98" t="s">
        <v>24852</v>
      </c>
      <c r="C4047" s="98" t="s">
        <v>12798</v>
      </c>
      <c r="D4047" s="99">
        <v>1500</v>
      </c>
    </row>
    <row r="4048" spans="1:4" ht="15" customHeight="1" x14ac:dyDescent="0.2">
      <c r="A4048" s="97" t="s">
        <v>24853</v>
      </c>
      <c r="B4048" s="98" t="s">
        <v>22159</v>
      </c>
      <c r="C4048" s="98" t="s">
        <v>3</v>
      </c>
      <c r="D4048" s="99">
        <v>95</v>
      </c>
    </row>
    <row r="4049" spans="1:4" ht="15" customHeight="1" x14ac:dyDescent="0.2">
      <c r="A4049" s="97" t="s">
        <v>24854</v>
      </c>
      <c r="B4049" s="98" t="s">
        <v>22160</v>
      </c>
      <c r="C4049" s="98" t="s">
        <v>12798</v>
      </c>
      <c r="D4049" s="99">
        <v>350</v>
      </c>
    </row>
    <row r="4050" spans="1:4" ht="15" customHeight="1" x14ac:dyDescent="0.2">
      <c r="A4050" s="97" t="s">
        <v>24855</v>
      </c>
      <c r="B4050" s="98" t="s">
        <v>22162</v>
      </c>
      <c r="C4050" s="98" t="s">
        <v>12798</v>
      </c>
      <c r="D4050" s="99">
        <v>963</v>
      </c>
    </row>
    <row r="4051" spans="1:4" ht="15" customHeight="1" x14ac:dyDescent="0.2">
      <c r="A4051" s="97" t="s">
        <v>24856</v>
      </c>
      <c r="B4051" s="98" t="s">
        <v>22164</v>
      </c>
      <c r="C4051" s="98" t="s">
        <v>3</v>
      </c>
      <c r="D4051" s="99">
        <v>130</v>
      </c>
    </row>
    <row r="4052" spans="1:4" ht="15" customHeight="1" x14ac:dyDescent="0.2">
      <c r="A4052" s="97" t="s">
        <v>24857</v>
      </c>
      <c r="B4052" s="98" t="s">
        <v>24858</v>
      </c>
      <c r="C4052" s="98" t="s">
        <v>38</v>
      </c>
      <c r="D4052" s="99">
        <v>680</v>
      </c>
    </row>
    <row r="4053" spans="1:4" ht="15" customHeight="1" x14ac:dyDescent="0.2">
      <c r="A4053" s="97" t="s">
        <v>24859</v>
      </c>
      <c r="B4053" s="98" t="s">
        <v>22165</v>
      </c>
      <c r="C4053" s="98" t="s">
        <v>3</v>
      </c>
      <c r="D4053" s="99">
        <v>600</v>
      </c>
    </row>
    <row r="4054" spans="1:4" ht="15" customHeight="1" x14ac:dyDescent="0.2">
      <c r="A4054" s="97" t="s">
        <v>24860</v>
      </c>
      <c r="B4054" s="98" t="s">
        <v>22166</v>
      </c>
      <c r="C4054" s="98" t="s">
        <v>12798</v>
      </c>
      <c r="D4054" s="99">
        <v>3000</v>
      </c>
    </row>
    <row r="4055" spans="1:4" ht="15" customHeight="1" x14ac:dyDescent="0.2">
      <c r="A4055" s="97" t="s">
        <v>24861</v>
      </c>
      <c r="B4055" s="98" t="s">
        <v>22167</v>
      </c>
      <c r="C4055" s="98" t="s">
        <v>12798</v>
      </c>
      <c r="D4055" s="99">
        <v>950</v>
      </c>
    </row>
    <row r="4056" spans="1:4" ht="15" customHeight="1" x14ac:dyDescent="0.2">
      <c r="A4056" s="97" t="s">
        <v>24862</v>
      </c>
      <c r="B4056" s="98" t="s">
        <v>22168</v>
      </c>
      <c r="C4056" s="98" t="s">
        <v>3</v>
      </c>
      <c r="D4056" s="99">
        <v>350</v>
      </c>
    </row>
    <row r="4057" spans="1:4" ht="15" customHeight="1" x14ac:dyDescent="0.2">
      <c r="A4057" s="97" t="s">
        <v>24863</v>
      </c>
      <c r="B4057" s="98" t="s">
        <v>24864</v>
      </c>
      <c r="C4057" s="98" t="s">
        <v>3</v>
      </c>
      <c r="D4057" s="99">
        <v>600</v>
      </c>
    </row>
    <row r="4058" spans="1:4" ht="15" customHeight="1" x14ac:dyDescent="0.2">
      <c r="A4058" s="97" t="s">
        <v>24865</v>
      </c>
      <c r="B4058" s="98" t="s">
        <v>24866</v>
      </c>
      <c r="C4058" s="98" t="s">
        <v>12798</v>
      </c>
      <c r="D4058" s="99">
        <v>3000</v>
      </c>
    </row>
    <row r="4059" spans="1:4" ht="15" customHeight="1" x14ac:dyDescent="0.2">
      <c r="A4059" s="97" t="s">
        <v>24867</v>
      </c>
      <c r="B4059" s="98" t="s">
        <v>24868</v>
      </c>
      <c r="C4059" s="98" t="s">
        <v>12798</v>
      </c>
      <c r="D4059" s="99">
        <v>1500</v>
      </c>
    </row>
    <row r="4060" spans="1:4" ht="15" customHeight="1" x14ac:dyDescent="0.2">
      <c r="A4060" s="97" t="s">
        <v>24869</v>
      </c>
      <c r="B4060" s="98" t="s">
        <v>24870</v>
      </c>
      <c r="C4060" s="98" t="s">
        <v>12798</v>
      </c>
      <c r="D4060" s="99">
        <v>1000</v>
      </c>
    </row>
    <row r="4061" spans="1:4" ht="15" customHeight="1" x14ac:dyDescent="0.2">
      <c r="A4061" s="97" t="s">
        <v>24871</v>
      </c>
      <c r="B4061" s="98" t="s">
        <v>24872</v>
      </c>
      <c r="C4061" s="98" t="s">
        <v>12798</v>
      </c>
      <c r="D4061" s="99">
        <v>116.38</v>
      </c>
    </row>
    <row r="4062" spans="1:4" ht="15" customHeight="1" x14ac:dyDescent="0.2">
      <c r="A4062" s="97" t="s">
        <v>24873</v>
      </c>
      <c r="B4062" s="98" t="s">
        <v>24874</v>
      </c>
      <c r="C4062" s="98" t="s">
        <v>12798</v>
      </c>
      <c r="D4062" s="99">
        <v>452</v>
      </c>
    </row>
    <row r="4063" spans="1:4" ht="15" customHeight="1" x14ac:dyDescent="0.2">
      <c r="A4063" s="97" t="s">
        <v>24875</v>
      </c>
      <c r="B4063" s="98" t="s">
        <v>22170</v>
      </c>
      <c r="C4063" s="98" t="s">
        <v>12798</v>
      </c>
      <c r="D4063" s="99">
        <v>3037</v>
      </c>
    </row>
    <row r="4064" spans="1:4" ht="15" customHeight="1" x14ac:dyDescent="0.2">
      <c r="A4064" s="97" t="s">
        <v>24876</v>
      </c>
      <c r="B4064" s="98" t="s">
        <v>22171</v>
      </c>
      <c r="C4064" s="98" t="s">
        <v>12798</v>
      </c>
      <c r="D4064" s="99">
        <v>4528.5600000000004</v>
      </c>
    </row>
    <row r="4065" spans="1:4" ht="15" customHeight="1" x14ac:dyDescent="0.2">
      <c r="A4065" s="97" t="s">
        <v>24877</v>
      </c>
      <c r="B4065" s="98" t="s">
        <v>22172</v>
      </c>
      <c r="C4065" s="98" t="s">
        <v>12798</v>
      </c>
      <c r="D4065" s="99">
        <v>404.8</v>
      </c>
    </row>
    <row r="4066" spans="1:4" ht="15" customHeight="1" x14ac:dyDescent="0.2">
      <c r="A4066" s="97" t="s">
        <v>24878</v>
      </c>
      <c r="B4066" s="98" t="s">
        <v>24879</v>
      </c>
      <c r="C4066" s="98" t="s">
        <v>12798</v>
      </c>
      <c r="D4066" s="99">
        <v>379.5</v>
      </c>
    </row>
    <row r="4067" spans="1:4" ht="15" customHeight="1" x14ac:dyDescent="0.2">
      <c r="A4067" s="97" t="s">
        <v>24880</v>
      </c>
      <c r="B4067" s="98" t="s">
        <v>24881</v>
      </c>
      <c r="C4067" s="98" t="s">
        <v>12798</v>
      </c>
      <c r="D4067" s="99">
        <v>120</v>
      </c>
    </row>
    <row r="4068" spans="1:4" ht="15" customHeight="1" x14ac:dyDescent="0.2">
      <c r="A4068" s="97" t="s">
        <v>24882</v>
      </c>
      <c r="B4068" s="98" t="s">
        <v>24883</v>
      </c>
      <c r="C4068" s="98" t="s">
        <v>12798</v>
      </c>
      <c r="D4068" s="99">
        <v>150</v>
      </c>
    </row>
    <row r="4069" spans="1:4" ht="15" customHeight="1" x14ac:dyDescent="0.2">
      <c r="A4069" s="97" t="s">
        <v>24884</v>
      </c>
      <c r="B4069" s="98" t="s">
        <v>22174</v>
      </c>
      <c r="C4069" s="98" t="s">
        <v>12798</v>
      </c>
      <c r="D4069" s="99">
        <v>30</v>
      </c>
    </row>
    <row r="4070" spans="1:4" ht="15" customHeight="1" x14ac:dyDescent="0.2">
      <c r="A4070" s="97" t="s">
        <v>24885</v>
      </c>
      <c r="B4070" s="98" t="s">
        <v>24886</v>
      </c>
      <c r="C4070" s="98" t="s">
        <v>12798</v>
      </c>
      <c r="D4070" s="99">
        <v>120</v>
      </c>
    </row>
    <row r="4071" spans="1:4" ht="15" customHeight="1" x14ac:dyDescent="0.2">
      <c r="A4071" s="97" t="s">
        <v>24887</v>
      </c>
      <c r="B4071" s="98" t="s">
        <v>22176</v>
      </c>
      <c r="C4071" s="98" t="s">
        <v>12798</v>
      </c>
      <c r="D4071" s="99">
        <v>100</v>
      </c>
    </row>
    <row r="4072" spans="1:4" ht="15" customHeight="1" x14ac:dyDescent="0.2">
      <c r="A4072" s="97" t="s">
        <v>24888</v>
      </c>
      <c r="B4072" s="98" t="s">
        <v>22177</v>
      </c>
      <c r="C4072" s="98" t="s">
        <v>12798</v>
      </c>
      <c r="D4072" s="99">
        <v>250</v>
      </c>
    </row>
    <row r="4073" spans="1:4" ht="15" customHeight="1" x14ac:dyDescent="0.2">
      <c r="A4073" s="97" t="s">
        <v>24889</v>
      </c>
      <c r="B4073" s="98" t="s">
        <v>22178</v>
      </c>
      <c r="C4073" s="98" t="s">
        <v>12798</v>
      </c>
      <c r="D4073" s="99">
        <v>75</v>
      </c>
    </row>
    <row r="4074" spans="1:4" ht="15" customHeight="1" x14ac:dyDescent="0.2">
      <c r="A4074" s="97" t="s">
        <v>24890</v>
      </c>
      <c r="B4074" s="98" t="s">
        <v>22179</v>
      </c>
      <c r="C4074" s="98" t="s">
        <v>12798</v>
      </c>
      <c r="D4074" s="99">
        <v>75</v>
      </c>
    </row>
    <row r="4075" spans="1:4" ht="15" customHeight="1" x14ac:dyDescent="0.2">
      <c r="A4075" s="97" t="s">
        <v>24891</v>
      </c>
      <c r="B4075" s="98" t="s">
        <v>22180</v>
      </c>
      <c r="C4075" s="98" t="s">
        <v>12798</v>
      </c>
      <c r="D4075" s="99">
        <v>250</v>
      </c>
    </row>
    <row r="4076" spans="1:4" ht="15" customHeight="1" x14ac:dyDescent="0.2">
      <c r="A4076" s="97" t="s">
        <v>24892</v>
      </c>
      <c r="B4076" s="98" t="s">
        <v>24893</v>
      </c>
      <c r="C4076" s="98" t="s">
        <v>12798</v>
      </c>
      <c r="D4076" s="99">
        <v>100</v>
      </c>
    </row>
    <row r="4077" spans="1:4" ht="15" customHeight="1" x14ac:dyDescent="0.2">
      <c r="A4077" s="97" t="s">
        <v>24894</v>
      </c>
      <c r="B4077" s="98" t="s">
        <v>24895</v>
      </c>
      <c r="C4077" s="98" t="s">
        <v>12798</v>
      </c>
      <c r="D4077" s="99">
        <v>110</v>
      </c>
    </row>
    <row r="4078" spans="1:4" ht="15" customHeight="1" x14ac:dyDescent="0.2">
      <c r="A4078" s="97" t="s">
        <v>24896</v>
      </c>
      <c r="B4078" s="98" t="s">
        <v>24897</v>
      </c>
      <c r="C4078" s="98" t="s">
        <v>12798</v>
      </c>
      <c r="D4078" s="99">
        <v>120</v>
      </c>
    </row>
    <row r="4079" spans="1:4" ht="15" customHeight="1" x14ac:dyDescent="0.2">
      <c r="A4079" s="97" t="s">
        <v>24898</v>
      </c>
      <c r="B4079" s="98" t="s">
        <v>24899</v>
      </c>
      <c r="C4079" s="98" t="s">
        <v>12798</v>
      </c>
      <c r="D4079" s="99">
        <v>50</v>
      </c>
    </row>
    <row r="4080" spans="1:4" ht="15" customHeight="1" x14ac:dyDescent="0.2">
      <c r="A4080" s="97" t="s">
        <v>24900</v>
      </c>
      <c r="B4080" s="98" t="s">
        <v>24901</v>
      </c>
      <c r="C4080" s="98" t="s">
        <v>12798</v>
      </c>
      <c r="D4080" s="99">
        <v>120</v>
      </c>
    </row>
    <row r="4081" spans="1:4" ht="15" customHeight="1" x14ac:dyDescent="0.2">
      <c r="A4081" s="97" t="s">
        <v>24902</v>
      </c>
      <c r="B4081" s="98" t="s">
        <v>24903</v>
      </c>
      <c r="C4081" s="98" t="s">
        <v>12798</v>
      </c>
      <c r="D4081" s="99">
        <v>150</v>
      </c>
    </row>
    <row r="4082" spans="1:4" ht="15" customHeight="1" x14ac:dyDescent="0.2">
      <c r="A4082" s="97" t="s">
        <v>24904</v>
      </c>
      <c r="B4082" s="98" t="s">
        <v>22181</v>
      </c>
      <c r="C4082" s="98" t="s">
        <v>12798</v>
      </c>
      <c r="D4082" s="99">
        <v>120</v>
      </c>
    </row>
    <row r="4083" spans="1:4" ht="15" customHeight="1" x14ac:dyDescent="0.2">
      <c r="A4083" s="97" t="s">
        <v>24905</v>
      </c>
      <c r="B4083" s="98" t="s">
        <v>22182</v>
      </c>
      <c r="C4083" s="98" t="s">
        <v>12798</v>
      </c>
      <c r="D4083" s="99">
        <v>126</v>
      </c>
    </row>
    <row r="4084" spans="1:4" ht="15" customHeight="1" x14ac:dyDescent="0.2">
      <c r="A4084" s="97" t="s">
        <v>24906</v>
      </c>
      <c r="B4084" s="98" t="s">
        <v>22183</v>
      </c>
      <c r="C4084" s="98" t="s">
        <v>12798</v>
      </c>
      <c r="D4084" s="99">
        <v>440</v>
      </c>
    </row>
    <row r="4085" spans="1:4" ht="15" customHeight="1" x14ac:dyDescent="0.2">
      <c r="A4085" s="97" t="s">
        <v>24907</v>
      </c>
      <c r="B4085" s="98" t="s">
        <v>24908</v>
      </c>
      <c r="C4085" s="98" t="s">
        <v>12798</v>
      </c>
      <c r="D4085" s="99">
        <v>500</v>
      </c>
    </row>
    <row r="4086" spans="1:4" ht="15" customHeight="1" x14ac:dyDescent="0.2">
      <c r="A4086" s="97" t="s">
        <v>24909</v>
      </c>
      <c r="B4086" s="98" t="s">
        <v>24910</v>
      </c>
      <c r="C4086" s="98" t="s">
        <v>12798</v>
      </c>
      <c r="D4086" s="99">
        <v>500</v>
      </c>
    </row>
    <row r="4087" spans="1:4" ht="15" customHeight="1" x14ac:dyDescent="0.2">
      <c r="A4087" s="97" t="s">
        <v>24911</v>
      </c>
      <c r="B4087" s="98" t="s">
        <v>24912</v>
      </c>
      <c r="C4087" s="98" t="s">
        <v>12798</v>
      </c>
      <c r="D4087" s="99">
        <v>400</v>
      </c>
    </row>
    <row r="4088" spans="1:4" ht="15" customHeight="1" x14ac:dyDescent="0.2">
      <c r="A4088" s="97" t="s">
        <v>24913</v>
      </c>
      <c r="B4088" s="98" t="s">
        <v>22184</v>
      </c>
      <c r="C4088" s="98" t="s">
        <v>12798</v>
      </c>
      <c r="D4088" s="99">
        <v>2604</v>
      </c>
    </row>
    <row r="4089" spans="1:4" ht="15" customHeight="1" x14ac:dyDescent="0.2">
      <c r="A4089" s="97" t="s">
        <v>24914</v>
      </c>
      <c r="B4089" s="98" t="s">
        <v>22185</v>
      </c>
      <c r="C4089" s="98" t="s">
        <v>12798</v>
      </c>
      <c r="D4089" s="99">
        <v>1089</v>
      </c>
    </row>
    <row r="4090" spans="1:4" ht="15" customHeight="1" x14ac:dyDescent="0.2">
      <c r="A4090" s="97" t="s">
        <v>24915</v>
      </c>
      <c r="B4090" s="98" t="s">
        <v>22186</v>
      </c>
      <c r="C4090" s="98" t="s">
        <v>12798</v>
      </c>
      <c r="D4090" s="99">
        <v>3000</v>
      </c>
    </row>
    <row r="4091" spans="1:4" ht="15" customHeight="1" x14ac:dyDescent="0.2">
      <c r="A4091" s="97" t="s">
        <v>24916</v>
      </c>
      <c r="B4091" s="98" t="s">
        <v>22187</v>
      </c>
      <c r="C4091" s="98" t="s">
        <v>12798</v>
      </c>
      <c r="D4091" s="99">
        <v>3000</v>
      </c>
    </row>
    <row r="4092" spans="1:4" ht="15" customHeight="1" x14ac:dyDescent="0.2">
      <c r="A4092" s="97" t="s">
        <v>24917</v>
      </c>
      <c r="B4092" s="98" t="s">
        <v>22188</v>
      </c>
      <c r="C4092" s="98" t="s">
        <v>12798</v>
      </c>
      <c r="D4092" s="99">
        <v>3000</v>
      </c>
    </row>
    <row r="4093" spans="1:4" ht="15" customHeight="1" x14ac:dyDescent="0.2">
      <c r="A4093" s="97" t="s">
        <v>24918</v>
      </c>
      <c r="B4093" s="98" t="s">
        <v>22189</v>
      </c>
      <c r="C4093" s="98" t="s">
        <v>12798</v>
      </c>
      <c r="D4093" s="99">
        <v>3000</v>
      </c>
    </row>
    <row r="4094" spans="1:4" ht="15" customHeight="1" x14ac:dyDescent="0.2">
      <c r="A4094" s="97" t="s">
        <v>24919</v>
      </c>
      <c r="B4094" s="98" t="s">
        <v>22190</v>
      </c>
      <c r="C4094" s="98" t="s">
        <v>12798</v>
      </c>
      <c r="D4094" s="99">
        <v>3000</v>
      </c>
    </row>
    <row r="4095" spans="1:4" ht="15" customHeight="1" x14ac:dyDescent="0.2">
      <c r="A4095" s="97" t="s">
        <v>24920</v>
      </c>
      <c r="B4095" s="98" t="s">
        <v>22191</v>
      </c>
      <c r="C4095" s="98" t="s">
        <v>12798</v>
      </c>
      <c r="D4095" s="99">
        <v>500</v>
      </c>
    </row>
    <row r="4096" spans="1:4" ht="15" customHeight="1" x14ac:dyDescent="0.2">
      <c r="A4096" s="97" t="s">
        <v>24921</v>
      </c>
      <c r="B4096" s="98" t="s">
        <v>24922</v>
      </c>
      <c r="C4096" s="98" t="s">
        <v>12798</v>
      </c>
      <c r="D4096" s="99">
        <v>500</v>
      </c>
    </row>
    <row r="4097" spans="1:4" ht="15" customHeight="1" x14ac:dyDescent="0.2">
      <c r="A4097" s="97" t="s">
        <v>24923</v>
      </c>
      <c r="B4097" s="98" t="s">
        <v>24924</v>
      </c>
      <c r="C4097" s="98" t="s">
        <v>12798</v>
      </c>
      <c r="D4097" s="99">
        <v>500</v>
      </c>
    </row>
    <row r="4098" spans="1:4" ht="15" customHeight="1" x14ac:dyDescent="0.2">
      <c r="A4098" s="97" t="s">
        <v>24925</v>
      </c>
      <c r="B4098" s="98" t="s">
        <v>24926</v>
      </c>
      <c r="C4098" s="98" t="s">
        <v>12798</v>
      </c>
      <c r="D4098" s="99">
        <v>500</v>
      </c>
    </row>
    <row r="4099" spans="1:4" ht="15" customHeight="1" x14ac:dyDescent="0.2">
      <c r="A4099" s="97" t="s">
        <v>24927</v>
      </c>
      <c r="B4099" s="98" t="s">
        <v>24928</v>
      </c>
      <c r="C4099" s="98" t="s">
        <v>12798</v>
      </c>
      <c r="D4099" s="99">
        <v>600</v>
      </c>
    </row>
    <row r="4100" spans="1:4" ht="15" customHeight="1" x14ac:dyDescent="0.2">
      <c r="A4100" s="97" t="s">
        <v>24929</v>
      </c>
      <c r="B4100" s="98" t="s">
        <v>24930</v>
      </c>
      <c r="C4100" s="98" t="s">
        <v>12798</v>
      </c>
      <c r="D4100" s="99">
        <v>600</v>
      </c>
    </row>
    <row r="4101" spans="1:4" ht="15" customHeight="1" x14ac:dyDescent="0.2">
      <c r="A4101" s="97" t="s">
        <v>24931</v>
      </c>
      <c r="B4101" s="98" t="s">
        <v>22192</v>
      </c>
      <c r="C4101" s="98" t="s">
        <v>12798</v>
      </c>
      <c r="D4101" s="99">
        <v>126.5</v>
      </c>
    </row>
    <row r="4102" spans="1:4" ht="15" customHeight="1" x14ac:dyDescent="0.2">
      <c r="A4102" s="97" t="s">
        <v>24932</v>
      </c>
      <c r="B4102" s="98" t="s">
        <v>22193</v>
      </c>
      <c r="C4102" s="98" t="s">
        <v>12798</v>
      </c>
      <c r="D4102" s="99">
        <v>118</v>
      </c>
    </row>
    <row r="4103" spans="1:4" ht="15" customHeight="1" x14ac:dyDescent="0.2">
      <c r="A4103" s="97" t="s">
        <v>24933</v>
      </c>
      <c r="B4103" s="98" t="s">
        <v>22194</v>
      </c>
      <c r="C4103" s="98" t="s">
        <v>12798</v>
      </c>
      <c r="D4103" s="99">
        <v>118</v>
      </c>
    </row>
    <row r="4104" spans="1:4" ht="15" customHeight="1" x14ac:dyDescent="0.2">
      <c r="A4104" s="97" t="s">
        <v>24934</v>
      </c>
      <c r="B4104" s="98" t="s">
        <v>22195</v>
      </c>
      <c r="C4104" s="98" t="s">
        <v>12798</v>
      </c>
      <c r="D4104" s="99">
        <v>118</v>
      </c>
    </row>
    <row r="4105" spans="1:4" ht="15" customHeight="1" x14ac:dyDescent="0.2">
      <c r="A4105" s="97" t="s">
        <v>24935</v>
      </c>
      <c r="B4105" s="98" t="s">
        <v>22196</v>
      </c>
      <c r="C4105" s="98" t="s">
        <v>12798</v>
      </c>
      <c r="D4105" s="99">
        <v>107.53</v>
      </c>
    </row>
    <row r="4106" spans="1:4" ht="15" customHeight="1" x14ac:dyDescent="0.2">
      <c r="A4106" s="97" t="s">
        <v>24936</v>
      </c>
      <c r="B4106" s="98" t="s">
        <v>24937</v>
      </c>
      <c r="C4106" s="98" t="s">
        <v>12798</v>
      </c>
      <c r="D4106" s="99">
        <v>152</v>
      </c>
    </row>
    <row r="4107" spans="1:4" ht="15" customHeight="1" x14ac:dyDescent="0.2">
      <c r="A4107" s="97" t="s">
        <v>24938</v>
      </c>
      <c r="B4107" s="98" t="s">
        <v>24939</v>
      </c>
      <c r="C4107" s="98" t="s">
        <v>12798</v>
      </c>
      <c r="D4107" s="99">
        <v>350</v>
      </c>
    </row>
    <row r="4108" spans="1:4" ht="15" customHeight="1" x14ac:dyDescent="0.2">
      <c r="A4108" s="97" t="s">
        <v>24940</v>
      </c>
      <c r="B4108" s="98" t="s">
        <v>22197</v>
      </c>
      <c r="C4108" s="98" t="s">
        <v>12798</v>
      </c>
      <c r="D4108" s="99">
        <v>316.25</v>
      </c>
    </row>
    <row r="4109" spans="1:4" ht="15" customHeight="1" x14ac:dyDescent="0.2">
      <c r="A4109" s="97" t="s">
        <v>24941</v>
      </c>
      <c r="B4109" s="98" t="s">
        <v>24942</v>
      </c>
      <c r="C4109" s="98" t="s">
        <v>12798</v>
      </c>
      <c r="D4109" s="99">
        <v>287.5</v>
      </c>
    </row>
    <row r="4110" spans="1:4" ht="15" customHeight="1" x14ac:dyDescent="0.2">
      <c r="A4110" s="97" t="s">
        <v>24943</v>
      </c>
      <c r="B4110" s="98" t="s">
        <v>22200</v>
      </c>
      <c r="C4110" s="98" t="s">
        <v>12798</v>
      </c>
      <c r="D4110" s="99">
        <v>150</v>
      </c>
    </row>
    <row r="4111" spans="1:4" ht="15" customHeight="1" x14ac:dyDescent="0.2">
      <c r="A4111" s="97" t="s">
        <v>24944</v>
      </c>
      <c r="B4111" s="98" t="s">
        <v>24945</v>
      </c>
      <c r="C4111" s="98" t="s">
        <v>12798</v>
      </c>
      <c r="D4111" s="99">
        <v>350</v>
      </c>
    </row>
    <row r="4112" spans="1:4" ht="15" customHeight="1" x14ac:dyDescent="0.2">
      <c r="A4112" s="97" t="s">
        <v>24946</v>
      </c>
      <c r="B4112" s="98" t="s">
        <v>24947</v>
      </c>
      <c r="C4112" s="98" t="s">
        <v>12798</v>
      </c>
      <c r="D4112" s="99">
        <v>350</v>
      </c>
    </row>
    <row r="4113" spans="1:4" ht="15" customHeight="1" x14ac:dyDescent="0.2">
      <c r="A4113" s="97" t="s">
        <v>24948</v>
      </c>
      <c r="B4113" s="98" t="s">
        <v>24949</v>
      </c>
      <c r="C4113" s="98" t="s">
        <v>12798</v>
      </c>
      <c r="D4113" s="99">
        <v>350</v>
      </c>
    </row>
    <row r="4114" spans="1:4" ht="15" customHeight="1" x14ac:dyDescent="0.2">
      <c r="A4114" s="97" t="s">
        <v>24950</v>
      </c>
      <c r="B4114" s="98" t="s">
        <v>22202</v>
      </c>
      <c r="C4114" s="98" t="s">
        <v>12798</v>
      </c>
      <c r="D4114" s="99">
        <v>350</v>
      </c>
    </row>
    <row r="4115" spans="1:4" ht="15" customHeight="1" x14ac:dyDescent="0.2">
      <c r="A4115" s="97" t="s">
        <v>24951</v>
      </c>
      <c r="B4115" s="98" t="s">
        <v>24952</v>
      </c>
      <c r="C4115" s="98" t="s">
        <v>12798</v>
      </c>
      <c r="D4115" s="99">
        <v>120</v>
      </c>
    </row>
    <row r="4116" spans="1:4" ht="15" customHeight="1" x14ac:dyDescent="0.2">
      <c r="A4116" s="97" t="s">
        <v>24953</v>
      </c>
      <c r="B4116" s="98" t="s">
        <v>24954</v>
      </c>
      <c r="C4116" s="98" t="s">
        <v>12798</v>
      </c>
      <c r="D4116" s="99">
        <v>500</v>
      </c>
    </row>
    <row r="4117" spans="1:4" ht="15" customHeight="1" x14ac:dyDescent="0.2">
      <c r="A4117" s="97" t="s">
        <v>24955</v>
      </c>
      <c r="B4117" s="98" t="s">
        <v>22203</v>
      </c>
      <c r="C4117" s="98" t="s">
        <v>12798</v>
      </c>
      <c r="D4117" s="99">
        <v>200</v>
      </c>
    </row>
    <row r="4118" spans="1:4" ht="15" customHeight="1" x14ac:dyDescent="0.2">
      <c r="A4118" s="97" t="s">
        <v>24956</v>
      </c>
      <c r="B4118" s="98" t="s">
        <v>24957</v>
      </c>
      <c r="C4118" s="98" t="s">
        <v>12798</v>
      </c>
      <c r="D4118" s="99">
        <v>350</v>
      </c>
    </row>
    <row r="4119" spans="1:4" ht="15" customHeight="1" x14ac:dyDescent="0.2">
      <c r="A4119" s="97" t="s">
        <v>24958</v>
      </c>
      <c r="B4119" s="98" t="s">
        <v>22204</v>
      </c>
      <c r="C4119" s="98" t="s">
        <v>12798</v>
      </c>
      <c r="D4119" s="99">
        <v>350</v>
      </c>
    </row>
    <row r="4120" spans="1:4" ht="15" customHeight="1" x14ac:dyDescent="0.2">
      <c r="A4120" s="97" t="s">
        <v>24959</v>
      </c>
      <c r="B4120" s="98" t="s">
        <v>24960</v>
      </c>
      <c r="C4120" s="98" t="s">
        <v>12798</v>
      </c>
      <c r="D4120" s="99">
        <v>500</v>
      </c>
    </row>
    <row r="4121" spans="1:4" ht="15" customHeight="1" x14ac:dyDescent="0.2">
      <c r="A4121" s="97" t="s">
        <v>24961</v>
      </c>
      <c r="B4121" s="98" t="s">
        <v>22205</v>
      </c>
      <c r="C4121" s="98" t="s">
        <v>12798</v>
      </c>
      <c r="D4121" s="99">
        <v>500</v>
      </c>
    </row>
    <row r="4122" spans="1:4" ht="15" customHeight="1" x14ac:dyDescent="0.2">
      <c r="A4122" s="97" t="s">
        <v>24962</v>
      </c>
      <c r="B4122" s="98" t="s">
        <v>24963</v>
      </c>
      <c r="C4122" s="98" t="s">
        <v>12798</v>
      </c>
      <c r="D4122" s="99">
        <v>120</v>
      </c>
    </row>
    <row r="4123" spans="1:4" ht="15" customHeight="1" x14ac:dyDescent="0.2">
      <c r="A4123" s="97" t="s">
        <v>24964</v>
      </c>
      <c r="B4123" s="98" t="s">
        <v>22206</v>
      </c>
      <c r="C4123" s="98" t="s">
        <v>12798</v>
      </c>
      <c r="D4123" s="99">
        <v>120</v>
      </c>
    </row>
    <row r="4124" spans="1:4" ht="15" customHeight="1" x14ac:dyDescent="0.2">
      <c r="A4124" s="97" t="s">
        <v>24965</v>
      </c>
      <c r="B4124" s="98" t="s">
        <v>22207</v>
      </c>
      <c r="C4124" s="98" t="s">
        <v>12798</v>
      </c>
      <c r="D4124" s="99">
        <v>300</v>
      </c>
    </row>
    <row r="4125" spans="1:4" ht="15" customHeight="1" x14ac:dyDescent="0.2">
      <c r="A4125" s="97" t="s">
        <v>24966</v>
      </c>
      <c r="B4125" s="98" t="s">
        <v>24967</v>
      </c>
      <c r="C4125" s="98" t="s">
        <v>12798</v>
      </c>
      <c r="D4125" s="99">
        <v>500</v>
      </c>
    </row>
    <row r="4126" spans="1:4" ht="15" customHeight="1" x14ac:dyDescent="0.2">
      <c r="A4126" s="97" t="s">
        <v>24968</v>
      </c>
      <c r="B4126" s="98" t="s">
        <v>22208</v>
      </c>
      <c r="C4126" s="98" t="s">
        <v>12798</v>
      </c>
      <c r="D4126" s="99">
        <v>1878.53</v>
      </c>
    </row>
    <row r="4127" spans="1:4" ht="15" customHeight="1" x14ac:dyDescent="0.2">
      <c r="A4127" s="97" t="s">
        <v>24969</v>
      </c>
      <c r="B4127" s="98" t="s">
        <v>22209</v>
      </c>
      <c r="C4127" s="98" t="s">
        <v>12798</v>
      </c>
      <c r="D4127" s="99">
        <v>400</v>
      </c>
    </row>
    <row r="4128" spans="1:4" ht="15" customHeight="1" x14ac:dyDescent="0.2">
      <c r="A4128" s="97" t="s">
        <v>24970</v>
      </c>
      <c r="B4128" s="98" t="s">
        <v>24971</v>
      </c>
      <c r="C4128" s="98" t="s">
        <v>12798</v>
      </c>
      <c r="D4128" s="99">
        <v>120</v>
      </c>
    </row>
    <row r="4129" spans="1:4" ht="15" customHeight="1" x14ac:dyDescent="0.2">
      <c r="A4129" s="97" t="s">
        <v>24972</v>
      </c>
      <c r="B4129" s="98" t="s">
        <v>24973</v>
      </c>
      <c r="C4129" s="98" t="s">
        <v>12798</v>
      </c>
      <c r="D4129" s="99">
        <v>23</v>
      </c>
    </row>
    <row r="4130" spans="1:4" ht="15" customHeight="1" x14ac:dyDescent="0.2">
      <c r="A4130" s="97" t="s">
        <v>24974</v>
      </c>
      <c r="B4130" s="98" t="s">
        <v>24975</v>
      </c>
      <c r="C4130" s="98" t="s">
        <v>12798</v>
      </c>
      <c r="D4130" s="99">
        <v>74.03</v>
      </c>
    </row>
    <row r="4131" spans="1:4" ht="15" customHeight="1" x14ac:dyDescent="0.2">
      <c r="A4131" s="97" t="s">
        <v>24976</v>
      </c>
      <c r="B4131" s="98" t="s">
        <v>24977</v>
      </c>
      <c r="C4131" s="98" t="s">
        <v>12798</v>
      </c>
      <c r="D4131" s="99">
        <v>137.62</v>
      </c>
    </row>
    <row r="4132" spans="1:4" ht="15" customHeight="1" x14ac:dyDescent="0.2">
      <c r="A4132" s="97" t="s">
        <v>24978</v>
      </c>
      <c r="B4132" s="98" t="s">
        <v>22210</v>
      </c>
      <c r="C4132" s="98" t="s">
        <v>12798</v>
      </c>
      <c r="D4132" s="99">
        <v>200</v>
      </c>
    </row>
    <row r="4133" spans="1:4" ht="15" customHeight="1" x14ac:dyDescent="0.2">
      <c r="A4133" s="97" t="s">
        <v>24979</v>
      </c>
      <c r="B4133" s="98" t="s">
        <v>24980</v>
      </c>
      <c r="C4133" s="98" t="s">
        <v>12798</v>
      </c>
      <c r="D4133" s="99">
        <v>600</v>
      </c>
    </row>
    <row r="4134" spans="1:4" ht="15" customHeight="1" x14ac:dyDescent="0.2">
      <c r="A4134" s="97" t="s">
        <v>24981</v>
      </c>
      <c r="B4134" s="98" t="s">
        <v>24982</v>
      </c>
      <c r="C4134" s="98" t="s">
        <v>12798</v>
      </c>
      <c r="D4134" s="99">
        <v>700</v>
      </c>
    </row>
    <row r="4135" spans="1:4" ht="15" customHeight="1" x14ac:dyDescent="0.2">
      <c r="A4135" s="97" t="s">
        <v>24983</v>
      </c>
      <c r="B4135" s="98" t="s">
        <v>24984</v>
      </c>
      <c r="C4135" s="98" t="s">
        <v>22211</v>
      </c>
      <c r="D4135" s="99">
        <v>800</v>
      </c>
    </row>
    <row r="4136" spans="1:4" ht="15" customHeight="1" x14ac:dyDescent="0.2">
      <c r="A4136" s="97" t="s">
        <v>24985</v>
      </c>
      <c r="B4136" s="98" t="s">
        <v>24986</v>
      </c>
      <c r="C4136" s="98" t="s">
        <v>22211</v>
      </c>
      <c r="D4136" s="99">
        <v>800</v>
      </c>
    </row>
    <row r="4137" spans="1:4" ht="15" customHeight="1" x14ac:dyDescent="0.2">
      <c r="A4137" s="97" t="s">
        <v>24987</v>
      </c>
      <c r="B4137" s="98" t="s">
        <v>24988</v>
      </c>
      <c r="C4137" s="98" t="s">
        <v>22211</v>
      </c>
      <c r="D4137" s="99">
        <v>800</v>
      </c>
    </row>
    <row r="4138" spans="1:4" ht="15" customHeight="1" x14ac:dyDescent="0.2">
      <c r="A4138" s="97" t="s">
        <v>24989</v>
      </c>
      <c r="B4138" s="98" t="s">
        <v>24990</v>
      </c>
      <c r="C4138" s="98" t="s">
        <v>22211</v>
      </c>
      <c r="D4138" s="99">
        <v>800</v>
      </c>
    </row>
    <row r="4139" spans="1:4" ht="15" customHeight="1" x14ac:dyDescent="0.2">
      <c r="A4139" s="97" t="s">
        <v>24991</v>
      </c>
      <c r="B4139" s="98" t="s">
        <v>24992</v>
      </c>
      <c r="C4139" s="98" t="s">
        <v>12798</v>
      </c>
      <c r="D4139" s="99">
        <v>1000</v>
      </c>
    </row>
    <row r="4140" spans="1:4" ht="15" customHeight="1" x14ac:dyDescent="0.2">
      <c r="A4140" s="97" t="s">
        <v>24993</v>
      </c>
      <c r="B4140" s="98" t="s">
        <v>22212</v>
      </c>
      <c r="C4140" s="98" t="s">
        <v>12798</v>
      </c>
      <c r="D4140" s="99">
        <v>150</v>
      </c>
    </row>
    <row r="4141" spans="1:4" ht="15" customHeight="1" x14ac:dyDescent="0.2">
      <c r="A4141" s="97" t="s">
        <v>24994</v>
      </c>
      <c r="B4141" s="98" t="s">
        <v>24995</v>
      </c>
      <c r="C4141" s="98" t="s">
        <v>12798</v>
      </c>
      <c r="D4141" s="99">
        <v>500</v>
      </c>
    </row>
    <row r="4142" spans="1:4" ht="15" customHeight="1" x14ac:dyDescent="0.2">
      <c r="A4142" s="97" t="s">
        <v>24996</v>
      </c>
      <c r="B4142" s="98" t="s">
        <v>24997</v>
      </c>
      <c r="C4142" s="98" t="s">
        <v>12798</v>
      </c>
      <c r="D4142" s="99">
        <v>500</v>
      </c>
    </row>
    <row r="4143" spans="1:4" ht="15" customHeight="1" x14ac:dyDescent="0.2">
      <c r="A4143" s="97" t="s">
        <v>24998</v>
      </c>
      <c r="B4143" s="98" t="s">
        <v>24999</v>
      </c>
      <c r="C4143" s="98" t="s">
        <v>12798</v>
      </c>
      <c r="D4143" s="99">
        <v>500</v>
      </c>
    </row>
    <row r="4144" spans="1:4" ht="15" customHeight="1" x14ac:dyDescent="0.2">
      <c r="A4144" s="90"/>
      <c r="B4144" s="91"/>
      <c r="C4144" s="91"/>
      <c r="D4144" s="92"/>
    </row>
    <row r="4145" spans="1:4" ht="15" customHeight="1" x14ac:dyDescent="0.2">
      <c r="A4145" s="90"/>
      <c r="B4145" s="91"/>
      <c r="C4145" s="91"/>
      <c r="D4145" s="92"/>
    </row>
    <row r="4146" spans="1:4" ht="15" customHeight="1" x14ac:dyDescent="0.2">
      <c r="A4146" s="90"/>
      <c r="B4146" s="91"/>
      <c r="C4146" s="91"/>
      <c r="D4146" s="92"/>
    </row>
    <row r="4147" spans="1:4" ht="15" customHeight="1" x14ac:dyDescent="0.2">
      <c r="A4147" s="90"/>
      <c r="B4147" s="91"/>
      <c r="C4147" s="91"/>
      <c r="D4147" s="92"/>
    </row>
    <row r="4148" spans="1:4" ht="15" customHeight="1" x14ac:dyDescent="0.2">
      <c r="A4148" s="90"/>
      <c r="B4148" s="91"/>
      <c r="C4148" s="91"/>
      <c r="D4148" s="92"/>
    </row>
    <row r="4149" spans="1:4" ht="15" customHeight="1" x14ac:dyDescent="0.2">
      <c r="A4149" s="90"/>
      <c r="B4149" s="91"/>
      <c r="C4149" s="91"/>
      <c r="D4149" s="92"/>
    </row>
    <row r="4150" spans="1:4" ht="15" customHeight="1" x14ac:dyDescent="0.2">
      <c r="A4150" s="90"/>
      <c r="B4150" s="91"/>
      <c r="C4150" s="91"/>
      <c r="D4150" s="92"/>
    </row>
    <row r="4151" spans="1:4" ht="15" customHeight="1" x14ac:dyDescent="0.2">
      <c r="A4151" s="90"/>
      <c r="B4151" s="91"/>
      <c r="C4151" s="91"/>
      <c r="D4151" s="92"/>
    </row>
    <row r="4152" spans="1:4" ht="15" customHeight="1" x14ac:dyDescent="0.2">
      <c r="A4152" s="90"/>
      <c r="B4152" s="91"/>
      <c r="C4152" s="91"/>
      <c r="D4152" s="92"/>
    </row>
    <row r="4153" spans="1:4" ht="15" customHeight="1" x14ac:dyDescent="0.2">
      <c r="A4153" s="90"/>
      <c r="B4153" s="91"/>
      <c r="C4153" s="91"/>
      <c r="D4153" s="92"/>
    </row>
    <row r="4154" spans="1:4" ht="15" customHeight="1" x14ac:dyDescent="0.2">
      <c r="A4154" s="90"/>
      <c r="B4154" s="91"/>
      <c r="C4154" s="91"/>
      <c r="D4154" s="92"/>
    </row>
    <row r="4155" spans="1:4" ht="15" customHeight="1" x14ac:dyDescent="0.2">
      <c r="A4155" s="90"/>
      <c r="B4155" s="91"/>
      <c r="C4155" s="91"/>
      <c r="D4155" s="92"/>
    </row>
    <row r="4156" spans="1:4" ht="15" customHeight="1" x14ac:dyDescent="0.2">
      <c r="A4156" s="90"/>
      <c r="B4156" s="91"/>
      <c r="C4156" s="91"/>
      <c r="D4156" s="92"/>
    </row>
    <row r="4157" spans="1:4" ht="15" customHeight="1" x14ac:dyDescent="0.2">
      <c r="A4157" s="90"/>
      <c r="B4157" s="91"/>
      <c r="C4157" s="91"/>
      <c r="D4157" s="92"/>
    </row>
    <row r="4158" spans="1:4" ht="15" customHeight="1" x14ac:dyDescent="0.2">
      <c r="A4158" s="90"/>
      <c r="B4158" s="91"/>
      <c r="C4158" s="91"/>
      <c r="D4158" s="92"/>
    </row>
    <row r="4159" spans="1:4" ht="15" customHeight="1" x14ac:dyDescent="0.2">
      <c r="A4159" s="90"/>
      <c r="B4159" s="91"/>
      <c r="C4159" s="91"/>
      <c r="D4159" s="92"/>
    </row>
    <row r="4160" spans="1:4" ht="15" customHeight="1" x14ac:dyDescent="0.2">
      <c r="A4160" s="90"/>
      <c r="B4160" s="91"/>
      <c r="C4160" s="91"/>
      <c r="D4160" s="92"/>
    </row>
    <row r="4161" spans="1:4" ht="15" customHeight="1" x14ac:dyDescent="0.2">
      <c r="A4161" s="90"/>
      <c r="B4161" s="91"/>
      <c r="C4161" s="91"/>
      <c r="D4161" s="92"/>
    </row>
    <row r="4162" spans="1:4" ht="15" customHeight="1" x14ac:dyDescent="0.2">
      <c r="A4162" s="90"/>
      <c r="B4162" s="91"/>
      <c r="C4162" s="91"/>
      <c r="D4162" s="92"/>
    </row>
    <row r="4163" spans="1:4" ht="15" customHeight="1" x14ac:dyDescent="0.2">
      <c r="A4163" s="90"/>
      <c r="B4163" s="91"/>
      <c r="C4163" s="91"/>
      <c r="D4163" s="92"/>
    </row>
    <row r="4164" spans="1:4" ht="15" customHeight="1" x14ac:dyDescent="0.2">
      <c r="A4164" s="90"/>
      <c r="B4164" s="91"/>
      <c r="C4164" s="91"/>
      <c r="D4164" s="92"/>
    </row>
    <row r="4165" spans="1:4" ht="15" customHeight="1" x14ac:dyDescent="0.2">
      <c r="A4165" s="90"/>
      <c r="B4165" s="91"/>
      <c r="C4165" s="91"/>
      <c r="D4165" s="92"/>
    </row>
    <row r="4166" spans="1:4" ht="15" customHeight="1" x14ac:dyDescent="0.2">
      <c r="A4166" s="90"/>
      <c r="B4166" s="91"/>
      <c r="C4166" s="91"/>
      <c r="D4166" s="92"/>
    </row>
    <row r="4167" spans="1:4" ht="15" customHeight="1" x14ac:dyDescent="0.2">
      <c r="A4167" s="90"/>
      <c r="B4167" s="91"/>
      <c r="C4167" s="91"/>
      <c r="D4167" s="92"/>
    </row>
    <row r="4168" spans="1:4" ht="15" customHeight="1" x14ac:dyDescent="0.2">
      <c r="A4168" s="90"/>
      <c r="B4168" s="91"/>
      <c r="C4168" s="91"/>
      <c r="D4168" s="92"/>
    </row>
    <row r="4169" spans="1:4" ht="15" customHeight="1" x14ac:dyDescent="0.2">
      <c r="A4169" s="90"/>
      <c r="B4169" s="91"/>
      <c r="C4169" s="91"/>
      <c r="D4169" s="92"/>
    </row>
    <row r="4170" spans="1:4" ht="15" customHeight="1" x14ac:dyDescent="0.2">
      <c r="A4170" s="90"/>
      <c r="B4170" s="91"/>
      <c r="C4170" s="91"/>
      <c r="D4170" s="92"/>
    </row>
    <row r="4171" spans="1:4" ht="15" customHeight="1" x14ac:dyDescent="0.2">
      <c r="A4171" s="90"/>
      <c r="B4171" s="91"/>
      <c r="C4171" s="91"/>
      <c r="D4171" s="92"/>
    </row>
    <row r="4172" spans="1:4" ht="15" customHeight="1" x14ac:dyDescent="0.2">
      <c r="A4172" s="90"/>
      <c r="B4172" s="91"/>
      <c r="C4172" s="91"/>
      <c r="D4172" s="92"/>
    </row>
    <row r="4173" spans="1:4" ht="15" customHeight="1" x14ac:dyDescent="0.2">
      <c r="A4173" s="90"/>
      <c r="B4173" s="91"/>
      <c r="C4173" s="91"/>
      <c r="D4173" s="92"/>
    </row>
    <row r="4174" spans="1:4" ht="15" customHeight="1" x14ac:dyDescent="0.2">
      <c r="A4174" s="90"/>
      <c r="B4174" s="91"/>
      <c r="C4174" s="91"/>
      <c r="D4174" s="92"/>
    </row>
    <row r="4175" spans="1:4" ht="15" customHeight="1" x14ac:dyDescent="0.2">
      <c r="A4175" s="90"/>
      <c r="B4175" s="91"/>
      <c r="C4175" s="91"/>
      <c r="D4175" s="92"/>
    </row>
    <row r="4176" spans="1:4" ht="15" customHeight="1" x14ac:dyDescent="0.2">
      <c r="A4176" s="90"/>
      <c r="B4176" s="91"/>
      <c r="C4176" s="91"/>
      <c r="D4176" s="92"/>
    </row>
    <row r="4177" spans="1:4" ht="15" customHeight="1" x14ac:dyDescent="0.2">
      <c r="A4177" s="90"/>
      <c r="B4177" s="91"/>
      <c r="C4177" s="91"/>
      <c r="D4177" s="92"/>
    </row>
    <row r="4178" spans="1:4" ht="15" customHeight="1" x14ac:dyDescent="0.2">
      <c r="A4178" s="90"/>
      <c r="B4178" s="91"/>
      <c r="C4178" s="91"/>
      <c r="D4178" s="92"/>
    </row>
    <row r="4179" spans="1:4" ht="15" customHeight="1" x14ac:dyDescent="0.2">
      <c r="A4179" s="90"/>
      <c r="B4179" s="91"/>
      <c r="C4179" s="91"/>
      <c r="D4179" s="92"/>
    </row>
    <row r="4180" spans="1:4" ht="15" customHeight="1" x14ac:dyDescent="0.2">
      <c r="A4180" s="90"/>
      <c r="B4180" s="91"/>
      <c r="C4180" s="91"/>
      <c r="D4180" s="92"/>
    </row>
    <row r="4181" spans="1:4" ht="15" customHeight="1" x14ac:dyDescent="0.2">
      <c r="A4181" s="90"/>
      <c r="B4181" s="91"/>
      <c r="C4181" s="91"/>
      <c r="D4181" s="92"/>
    </row>
    <row r="4182" spans="1:4" ht="15" customHeight="1" x14ac:dyDescent="0.2">
      <c r="A4182" s="90"/>
      <c r="B4182" s="91"/>
      <c r="C4182" s="91"/>
      <c r="D4182" s="92"/>
    </row>
    <row r="4183" spans="1:4" ht="15" customHeight="1" x14ac:dyDescent="0.2">
      <c r="A4183" s="90"/>
      <c r="B4183" s="91"/>
      <c r="C4183" s="91"/>
      <c r="D4183" s="92"/>
    </row>
    <row r="4184" spans="1:4" ht="15" customHeight="1" x14ac:dyDescent="0.2">
      <c r="A4184" s="90"/>
      <c r="B4184" s="91"/>
      <c r="C4184" s="91"/>
      <c r="D4184" s="92"/>
    </row>
    <row r="4185" spans="1:4" ht="15" customHeight="1" x14ac:dyDescent="0.2">
      <c r="A4185" s="90"/>
      <c r="B4185" s="91"/>
      <c r="C4185" s="91"/>
      <c r="D4185" s="92"/>
    </row>
    <row r="4186" spans="1:4" ht="15" customHeight="1" x14ac:dyDescent="0.2">
      <c r="A4186" s="90"/>
      <c r="B4186" s="91"/>
      <c r="C4186" s="91"/>
      <c r="D4186" s="92"/>
    </row>
    <row r="4187" spans="1:4" ht="15" customHeight="1" x14ac:dyDescent="0.2">
      <c r="A4187" s="90"/>
      <c r="B4187" s="91"/>
      <c r="C4187" s="91"/>
      <c r="D4187" s="92"/>
    </row>
    <row r="4188" spans="1:4" ht="15" customHeight="1" x14ac:dyDescent="0.2">
      <c r="A4188" s="90"/>
      <c r="B4188" s="91"/>
      <c r="C4188" s="91"/>
      <c r="D4188" s="92"/>
    </row>
    <row r="4189" spans="1:4" ht="15" customHeight="1" x14ac:dyDescent="0.2">
      <c r="A4189" s="90"/>
      <c r="B4189" s="91"/>
      <c r="C4189" s="91"/>
      <c r="D4189" s="92"/>
    </row>
    <row r="4190" spans="1:4" ht="15" customHeight="1" x14ac:dyDescent="0.2">
      <c r="A4190" s="90"/>
      <c r="B4190" s="91"/>
      <c r="C4190" s="91"/>
      <c r="D4190" s="92"/>
    </row>
    <row r="4191" spans="1:4" ht="15" customHeight="1" x14ac:dyDescent="0.2">
      <c r="A4191" s="90"/>
      <c r="B4191" s="91"/>
      <c r="C4191" s="91"/>
      <c r="D4191" s="92"/>
    </row>
    <row r="4192" spans="1:4" ht="15" customHeight="1" x14ac:dyDescent="0.2">
      <c r="A4192" s="90"/>
      <c r="B4192" s="91"/>
      <c r="C4192" s="91"/>
      <c r="D4192" s="92"/>
    </row>
    <row r="4193" spans="1:4" ht="15" customHeight="1" x14ac:dyDescent="0.2">
      <c r="A4193" s="90"/>
      <c r="B4193" s="91"/>
      <c r="C4193" s="91"/>
      <c r="D4193" s="92"/>
    </row>
    <row r="4194" spans="1:4" ht="15" customHeight="1" x14ac:dyDescent="0.2">
      <c r="A4194" s="90"/>
      <c r="B4194" s="91"/>
      <c r="C4194" s="91"/>
      <c r="D4194" s="92"/>
    </row>
    <row r="4195" spans="1:4" ht="15" customHeight="1" x14ac:dyDescent="0.2">
      <c r="A4195" s="90"/>
      <c r="B4195" s="91"/>
      <c r="C4195" s="91"/>
      <c r="D4195" s="92"/>
    </row>
    <row r="4196" spans="1:4" ht="15" customHeight="1" x14ac:dyDescent="0.2">
      <c r="A4196" s="90"/>
      <c r="B4196" s="91"/>
      <c r="C4196" s="91"/>
      <c r="D4196" s="92"/>
    </row>
    <row r="4197" spans="1:4" ht="15" customHeight="1" x14ac:dyDescent="0.2">
      <c r="A4197" s="90"/>
      <c r="B4197" s="91"/>
      <c r="C4197" s="91"/>
      <c r="D4197" s="92"/>
    </row>
    <row r="4198" spans="1:4" ht="15" customHeight="1" x14ac:dyDescent="0.2">
      <c r="A4198" s="90"/>
      <c r="B4198" s="91"/>
      <c r="C4198" s="91"/>
      <c r="D4198" s="92"/>
    </row>
    <row r="4199" spans="1:4" ht="15" customHeight="1" x14ac:dyDescent="0.2">
      <c r="A4199" s="90"/>
      <c r="B4199" s="91"/>
      <c r="C4199" s="91"/>
      <c r="D4199" s="92"/>
    </row>
    <row r="4200" spans="1:4" ht="15" customHeight="1" x14ac:dyDescent="0.2">
      <c r="A4200" s="90"/>
      <c r="B4200" s="91"/>
      <c r="C4200" s="91"/>
      <c r="D4200" s="92"/>
    </row>
    <row r="4201" spans="1:4" ht="15" customHeight="1" x14ac:dyDescent="0.2">
      <c r="A4201" s="90"/>
      <c r="B4201" s="91"/>
      <c r="C4201" s="91"/>
      <c r="D4201" s="92"/>
    </row>
    <row r="4202" spans="1:4" ht="15" customHeight="1" x14ac:dyDescent="0.2">
      <c r="A4202" s="90"/>
      <c r="B4202" s="91"/>
      <c r="C4202" s="91"/>
      <c r="D4202" s="92"/>
    </row>
    <row r="4203" spans="1:4" ht="15" customHeight="1" x14ac:dyDescent="0.2">
      <c r="A4203" s="90"/>
      <c r="B4203" s="91"/>
      <c r="C4203" s="91"/>
      <c r="D4203" s="92"/>
    </row>
    <row r="4204" spans="1:4" ht="15" customHeight="1" x14ac:dyDescent="0.2">
      <c r="A4204" s="90"/>
      <c r="B4204" s="91"/>
      <c r="C4204" s="91"/>
      <c r="D4204" s="92"/>
    </row>
    <row r="4205" spans="1:4" ht="15" customHeight="1" x14ac:dyDescent="0.2">
      <c r="A4205" s="90"/>
      <c r="B4205" s="91"/>
      <c r="C4205" s="91"/>
      <c r="D4205" s="92"/>
    </row>
    <row r="4206" spans="1:4" ht="15" customHeight="1" x14ac:dyDescent="0.2">
      <c r="A4206" s="90"/>
      <c r="B4206" s="91"/>
      <c r="C4206" s="91"/>
      <c r="D4206" s="92"/>
    </row>
    <row r="4207" spans="1:4" ht="15" customHeight="1" x14ac:dyDescent="0.2">
      <c r="A4207" s="90"/>
      <c r="B4207" s="91"/>
      <c r="C4207" s="91"/>
      <c r="D4207" s="92"/>
    </row>
    <row r="4208" spans="1:4" ht="15" customHeight="1" x14ac:dyDescent="0.2">
      <c r="A4208" s="90"/>
      <c r="B4208" s="91"/>
      <c r="C4208" s="91"/>
      <c r="D4208" s="92"/>
    </row>
    <row r="4209" spans="1:4" ht="15" customHeight="1" x14ac:dyDescent="0.2">
      <c r="A4209" s="90"/>
      <c r="B4209" s="91"/>
      <c r="C4209" s="91"/>
      <c r="D4209" s="92"/>
    </row>
    <row r="4210" spans="1:4" ht="15" customHeight="1" x14ac:dyDescent="0.2">
      <c r="A4210" s="90"/>
      <c r="B4210" s="91"/>
      <c r="C4210" s="91"/>
      <c r="D4210" s="92"/>
    </row>
    <row r="4211" spans="1:4" ht="15" customHeight="1" x14ac:dyDescent="0.2">
      <c r="A4211" s="90"/>
      <c r="B4211" s="91"/>
      <c r="C4211" s="91"/>
      <c r="D4211" s="92"/>
    </row>
    <row r="4212" spans="1:4" ht="15" customHeight="1" x14ac:dyDescent="0.2">
      <c r="A4212" s="90"/>
      <c r="B4212" s="91"/>
      <c r="C4212" s="91"/>
      <c r="D4212" s="92"/>
    </row>
    <row r="4213" spans="1:4" ht="15" customHeight="1" x14ac:dyDescent="0.2">
      <c r="A4213" s="90"/>
      <c r="B4213" s="91"/>
      <c r="C4213" s="91"/>
      <c r="D4213" s="92"/>
    </row>
    <row r="4214" spans="1:4" ht="15" customHeight="1" x14ac:dyDescent="0.2">
      <c r="A4214" s="90"/>
      <c r="B4214" s="91"/>
      <c r="C4214" s="91"/>
      <c r="D4214" s="92"/>
    </row>
    <row r="4215" spans="1:4" ht="15" customHeight="1" x14ac:dyDescent="0.2">
      <c r="A4215" s="90"/>
      <c r="B4215" s="91"/>
      <c r="C4215" s="91"/>
      <c r="D4215" s="92"/>
    </row>
    <row r="4216" spans="1:4" ht="15" customHeight="1" x14ac:dyDescent="0.2">
      <c r="A4216" s="90"/>
      <c r="B4216" s="91"/>
      <c r="C4216" s="91"/>
      <c r="D4216" s="92"/>
    </row>
    <row r="4217" spans="1:4" ht="15" customHeight="1" x14ac:dyDescent="0.2">
      <c r="A4217" s="90"/>
      <c r="B4217" s="91"/>
      <c r="C4217" s="91"/>
      <c r="D4217" s="92"/>
    </row>
    <row r="4218" spans="1:4" ht="15" customHeight="1" x14ac:dyDescent="0.2">
      <c r="A4218" s="90"/>
      <c r="B4218" s="91"/>
      <c r="C4218" s="91"/>
      <c r="D4218" s="92"/>
    </row>
    <row r="4219" spans="1:4" ht="15" customHeight="1" x14ac:dyDescent="0.2">
      <c r="A4219" s="90"/>
      <c r="B4219" s="91"/>
      <c r="C4219" s="91"/>
      <c r="D4219" s="92"/>
    </row>
    <row r="4220" spans="1:4" ht="15" customHeight="1" x14ac:dyDescent="0.2">
      <c r="A4220" s="90"/>
      <c r="B4220" s="91"/>
      <c r="C4220" s="91"/>
      <c r="D4220" s="92"/>
    </row>
    <row r="4221" spans="1:4" ht="15" customHeight="1" x14ac:dyDescent="0.2">
      <c r="A4221" s="90"/>
      <c r="B4221" s="91"/>
      <c r="C4221" s="91"/>
      <c r="D4221" s="92"/>
    </row>
    <row r="4222" spans="1:4" ht="15" customHeight="1" x14ac:dyDescent="0.2">
      <c r="A4222" s="90"/>
      <c r="B4222" s="91"/>
      <c r="C4222" s="91"/>
      <c r="D4222" s="92"/>
    </row>
    <row r="4223" spans="1:4" ht="15" customHeight="1" x14ac:dyDescent="0.2">
      <c r="A4223" s="90"/>
      <c r="B4223" s="91"/>
      <c r="C4223" s="91"/>
      <c r="D4223" s="92"/>
    </row>
    <row r="4224" spans="1:4" ht="15" customHeight="1" x14ac:dyDescent="0.2">
      <c r="A4224" s="90"/>
      <c r="B4224" s="91"/>
      <c r="C4224" s="91"/>
      <c r="D4224" s="92"/>
    </row>
    <row r="4225" spans="1:4" ht="15" customHeight="1" x14ac:dyDescent="0.2">
      <c r="A4225" s="90"/>
      <c r="B4225" s="91"/>
      <c r="C4225" s="91"/>
      <c r="D4225" s="92"/>
    </row>
    <row r="4226" spans="1:4" ht="15" customHeight="1" x14ac:dyDescent="0.2">
      <c r="A4226" s="90"/>
      <c r="B4226" s="91"/>
      <c r="C4226" s="91"/>
      <c r="D4226" s="92"/>
    </row>
    <row r="4227" spans="1:4" ht="15" customHeight="1" x14ac:dyDescent="0.2">
      <c r="A4227" s="90"/>
      <c r="B4227" s="91"/>
      <c r="C4227" s="91"/>
      <c r="D4227" s="92"/>
    </row>
    <row r="4228" spans="1:4" ht="15" customHeight="1" x14ac:dyDescent="0.2">
      <c r="A4228" s="90"/>
      <c r="B4228" s="91"/>
      <c r="C4228" s="91"/>
      <c r="D4228" s="92"/>
    </row>
    <row r="4229" spans="1:4" ht="15" customHeight="1" x14ac:dyDescent="0.2">
      <c r="A4229" s="90"/>
      <c r="B4229" s="91"/>
      <c r="C4229" s="91"/>
      <c r="D4229" s="92"/>
    </row>
    <row r="4230" spans="1:4" ht="15" customHeight="1" x14ac:dyDescent="0.2">
      <c r="A4230" s="90"/>
      <c r="B4230" s="91"/>
      <c r="C4230" s="91"/>
      <c r="D4230" s="92"/>
    </row>
    <row r="4231" spans="1:4" ht="15" customHeight="1" x14ac:dyDescent="0.2">
      <c r="A4231" s="90"/>
      <c r="B4231" s="91"/>
      <c r="C4231" s="91"/>
      <c r="D4231" s="92"/>
    </row>
    <row r="4232" spans="1:4" ht="15" customHeight="1" x14ac:dyDescent="0.2">
      <c r="A4232" s="90"/>
      <c r="B4232" s="91"/>
      <c r="C4232" s="91"/>
      <c r="D4232" s="92"/>
    </row>
    <row r="4233" spans="1:4" ht="15" customHeight="1" x14ac:dyDescent="0.2">
      <c r="A4233" s="90"/>
      <c r="B4233" s="91"/>
      <c r="C4233" s="91"/>
      <c r="D4233" s="92"/>
    </row>
    <row r="4234" spans="1:4" ht="15" customHeight="1" x14ac:dyDescent="0.2">
      <c r="A4234" s="90"/>
      <c r="B4234" s="91"/>
      <c r="C4234" s="91"/>
      <c r="D4234" s="92"/>
    </row>
    <row r="4235" spans="1:4" ht="15" customHeight="1" x14ac:dyDescent="0.2">
      <c r="A4235" s="90"/>
      <c r="B4235" s="91"/>
      <c r="C4235" s="91"/>
      <c r="D4235" s="92"/>
    </row>
    <row r="4236" spans="1:4" ht="15" customHeight="1" x14ac:dyDescent="0.2">
      <c r="A4236" s="90"/>
      <c r="B4236" s="91"/>
      <c r="C4236" s="91"/>
      <c r="D4236" s="92"/>
    </row>
    <row r="4237" spans="1:4" ht="15" customHeight="1" x14ac:dyDescent="0.2">
      <c r="A4237" s="90"/>
      <c r="B4237" s="91"/>
      <c r="C4237" s="91"/>
      <c r="D4237" s="92"/>
    </row>
    <row r="4238" spans="1:4" ht="15" customHeight="1" x14ac:dyDescent="0.2">
      <c r="A4238" s="90"/>
      <c r="B4238" s="91"/>
      <c r="C4238" s="91"/>
      <c r="D4238" s="92"/>
    </row>
    <row r="4239" spans="1:4" ht="15" customHeight="1" x14ac:dyDescent="0.2">
      <c r="A4239" s="90"/>
      <c r="B4239" s="91"/>
      <c r="C4239" s="91"/>
      <c r="D4239" s="92"/>
    </row>
    <row r="4240" spans="1:4" ht="15" customHeight="1" x14ac:dyDescent="0.2">
      <c r="A4240" s="90"/>
      <c r="B4240" s="91"/>
      <c r="C4240" s="91"/>
      <c r="D4240" s="92"/>
    </row>
    <row r="4241" spans="1:4" ht="15" customHeight="1" x14ac:dyDescent="0.2">
      <c r="A4241" s="90"/>
      <c r="B4241" s="91"/>
      <c r="C4241" s="91"/>
      <c r="D4241" s="92"/>
    </row>
    <row r="4242" spans="1:4" ht="15" customHeight="1" x14ac:dyDescent="0.2">
      <c r="A4242" s="90"/>
      <c r="B4242" s="91"/>
      <c r="C4242" s="91"/>
      <c r="D4242" s="92"/>
    </row>
    <row r="4243" spans="1:4" ht="15" customHeight="1" x14ac:dyDescent="0.2">
      <c r="A4243" s="90"/>
      <c r="B4243" s="91"/>
      <c r="C4243" s="91"/>
      <c r="D4243" s="92"/>
    </row>
    <row r="4244" spans="1:4" ht="15" customHeight="1" x14ac:dyDescent="0.2">
      <c r="A4244" s="90"/>
      <c r="B4244" s="91"/>
      <c r="C4244" s="91"/>
      <c r="D4244" s="92"/>
    </row>
    <row r="4245" spans="1:4" ht="15" customHeight="1" x14ac:dyDescent="0.2">
      <c r="A4245" s="90"/>
      <c r="B4245" s="91"/>
      <c r="C4245" s="91"/>
      <c r="D4245" s="92"/>
    </row>
    <row r="4246" spans="1:4" ht="15" customHeight="1" x14ac:dyDescent="0.2">
      <c r="A4246" s="90"/>
      <c r="B4246" s="91"/>
      <c r="C4246" s="91"/>
      <c r="D4246" s="92"/>
    </row>
    <row r="4247" spans="1:4" ht="15" customHeight="1" x14ac:dyDescent="0.2">
      <c r="A4247" s="90"/>
      <c r="B4247" s="91"/>
      <c r="C4247" s="91"/>
      <c r="D4247" s="92"/>
    </row>
    <row r="4248" spans="1:4" ht="15" customHeight="1" x14ac:dyDescent="0.2">
      <c r="A4248" s="90"/>
      <c r="B4248" s="91"/>
      <c r="C4248" s="91"/>
      <c r="D4248" s="92"/>
    </row>
    <row r="4249" spans="1:4" ht="15" customHeight="1" x14ac:dyDescent="0.2">
      <c r="A4249" s="90"/>
      <c r="B4249" s="91"/>
      <c r="C4249" s="91"/>
      <c r="D4249" s="92"/>
    </row>
    <row r="4250" spans="1:4" ht="15" customHeight="1" x14ac:dyDescent="0.2">
      <c r="A4250" s="90"/>
      <c r="B4250" s="91"/>
      <c r="C4250" s="91"/>
      <c r="D4250" s="92"/>
    </row>
    <row r="4251" spans="1:4" ht="15" customHeight="1" x14ac:dyDescent="0.2">
      <c r="A4251" s="90"/>
      <c r="B4251" s="91"/>
      <c r="C4251" s="91"/>
      <c r="D4251" s="92"/>
    </row>
    <row r="4252" spans="1:4" ht="15" customHeight="1" x14ac:dyDescent="0.2">
      <c r="A4252" s="90"/>
      <c r="B4252" s="91"/>
      <c r="C4252" s="91"/>
      <c r="D4252" s="92"/>
    </row>
    <row r="4253" spans="1:4" ht="15" customHeight="1" x14ac:dyDescent="0.2">
      <c r="A4253" s="90"/>
      <c r="B4253" s="91"/>
      <c r="C4253" s="91"/>
      <c r="D4253" s="92"/>
    </row>
    <row r="4254" spans="1:4" ht="15" customHeight="1" x14ac:dyDescent="0.2">
      <c r="A4254" s="90"/>
      <c r="B4254" s="91"/>
      <c r="C4254" s="91"/>
      <c r="D4254" s="92"/>
    </row>
    <row r="4255" spans="1:4" ht="15" customHeight="1" x14ac:dyDescent="0.2">
      <c r="A4255" s="90"/>
      <c r="B4255" s="91"/>
      <c r="C4255" s="91"/>
      <c r="D4255" s="92"/>
    </row>
    <row r="4256" spans="1:4" ht="15" customHeight="1" x14ac:dyDescent="0.2">
      <c r="A4256" s="90"/>
      <c r="B4256" s="91"/>
      <c r="C4256" s="91"/>
      <c r="D4256" s="92"/>
    </row>
    <row r="4257" spans="1:4" ht="15" customHeight="1" x14ac:dyDescent="0.2">
      <c r="A4257" s="90"/>
      <c r="B4257" s="91"/>
      <c r="C4257" s="91"/>
      <c r="D4257" s="92"/>
    </row>
    <row r="4258" spans="1:4" ht="15" customHeight="1" x14ac:dyDescent="0.2">
      <c r="A4258" s="90"/>
      <c r="B4258" s="91"/>
      <c r="C4258" s="91"/>
      <c r="D4258" s="92"/>
    </row>
    <row r="4259" spans="1:4" ht="15" customHeight="1" x14ac:dyDescent="0.2">
      <c r="A4259" s="90"/>
      <c r="B4259" s="91"/>
      <c r="C4259" s="91"/>
      <c r="D4259" s="92"/>
    </row>
    <row r="4260" spans="1:4" ht="15" customHeight="1" x14ac:dyDescent="0.2">
      <c r="A4260" s="90"/>
      <c r="B4260" s="91"/>
      <c r="C4260" s="91"/>
      <c r="D4260" s="92"/>
    </row>
    <row r="4261" spans="1:4" ht="15" customHeight="1" x14ac:dyDescent="0.2">
      <c r="A4261" s="83"/>
      <c r="B4261" s="83"/>
      <c r="C4261" s="83"/>
      <c r="D4261" s="84"/>
    </row>
    <row r="4262" spans="1:4" ht="15" customHeight="1" x14ac:dyDescent="0.2">
      <c r="A4262" s="83"/>
      <c r="B4262" s="83"/>
      <c r="C4262" s="83"/>
      <c r="D4262" s="84"/>
    </row>
    <row r="4263" spans="1:4" ht="15" customHeight="1" x14ac:dyDescent="0.2">
      <c r="A4263" s="83"/>
      <c r="B4263" s="83"/>
      <c r="C4263" s="83"/>
      <c r="D4263" s="84"/>
    </row>
    <row r="4264" spans="1:4" ht="15" customHeight="1" x14ac:dyDescent="0.2">
      <c r="A4264" s="83"/>
      <c r="B4264" s="83"/>
      <c r="C4264" s="83"/>
      <c r="D4264" s="84"/>
    </row>
    <row r="4265" spans="1:4" ht="15" customHeight="1" x14ac:dyDescent="0.2">
      <c r="A4265" s="83"/>
      <c r="B4265" s="83"/>
      <c r="C4265" s="83"/>
      <c r="D4265" s="84"/>
    </row>
    <row r="4266" spans="1:4" ht="15" customHeight="1" x14ac:dyDescent="0.2">
      <c r="A4266" s="83"/>
      <c r="B4266" s="83"/>
      <c r="C4266" s="83"/>
      <c r="D4266" s="84"/>
    </row>
    <row r="4267" spans="1:4" ht="15" customHeight="1" x14ac:dyDescent="0.2">
      <c r="A4267" s="83"/>
      <c r="B4267" s="83"/>
      <c r="C4267" s="83"/>
      <c r="D4267" s="84"/>
    </row>
    <row r="4268" spans="1:4" ht="15" customHeight="1" x14ac:dyDescent="0.2">
      <c r="A4268" s="83"/>
      <c r="B4268" s="83"/>
      <c r="C4268" s="83"/>
      <c r="D4268" s="84"/>
    </row>
    <row r="4269" spans="1:4" ht="15" customHeight="1" x14ac:dyDescent="0.2">
      <c r="A4269" s="83"/>
      <c r="B4269" s="83"/>
      <c r="C4269" s="83"/>
      <c r="D4269" s="84"/>
    </row>
    <row r="4270" spans="1:4" ht="15" customHeight="1" x14ac:dyDescent="0.2">
      <c r="A4270" s="83"/>
      <c r="B4270" s="83"/>
      <c r="C4270" s="83"/>
      <c r="D4270" s="84"/>
    </row>
    <row r="4271" spans="1:4" ht="15" customHeight="1" x14ac:dyDescent="0.2">
      <c r="A4271" s="83"/>
      <c r="B4271" s="83"/>
      <c r="C4271" s="83"/>
      <c r="D4271" s="84"/>
    </row>
    <row r="4272" spans="1:4" ht="15" customHeight="1" x14ac:dyDescent="0.2">
      <c r="A4272" s="83"/>
      <c r="B4272" s="83"/>
      <c r="C4272" s="83"/>
      <c r="D4272" s="84"/>
    </row>
    <row r="4273" spans="1:4" ht="15" customHeight="1" x14ac:dyDescent="0.2">
      <c r="A4273" s="83"/>
      <c r="B4273" s="83"/>
      <c r="C4273" s="83"/>
      <c r="D4273" s="84"/>
    </row>
    <row r="4274" spans="1:4" ht="15" customHeight="1" x14ac:dyDescent="0.2">
      <c r="A4274" s="83"/>
      <c r="B4274" s="83"/>
      <c r="C4274" s="83"/>
      <c r="D4274" s="84"/>
    </row>
    <row r="4275" spans="1:4" ht="15" customHeight="1" x14ac:dyDescent="0.2">
      <c r="A4275" s="83"/>
      <c r="B4275" s="83"/>
      <c r="C4275" s="83"/>
      <c r="D4275" s="84"/>
    </row>
    <row r="4276" spans="1:4" ht="15" customHeight="1" x14ac:dyDescent="0.2">
      <c r="A4276" s="83"/>
      <c r="B4276" s="83"/>
      <c r="C4276" s="83"/>
      <c r="D4276" s="84"/>
    </row>
    <row r="4277" spans="1:4" ht="15" customHeight="1" x14ac:dyDescent="0.2">
      <c r="A4277" s="83"/>
      <c r="B4277" s="83"/>
      <c r="C4277" s="83"/>
      <c r="D4277" s="84"/>
    </row>
    <row r="4278" spans="1:4" ht="15" customHeight="1" x14ac:dyDescent="0.2">
      <c r="A4278" s="83"/>
      <c r="B4278" s="83"/>
      <c r="C4278" s="83"/>
      <c r="D4278" s="84"/>
    </row>
    <row r="4279" spans="1:4" ht="15" customHeight="1" x14ac:dyDescent="0.2">
      <c r="A4279" s="83"/>
      <c r="B4279" s="83"/>
      <c r="C4279" s="83"/>
      <c r="D4279" s="84"/>
    </row>
    <row r="4280" spans="1:4" ht="15" customHeight="1" x14ac:dyDescent="0.2">
      <c r="A4280" s="83"/>
      <c r="B4280" s="83"/>
      <c r="C4280" s="83"/>
      <c r="D4280" s="84"/>
    </row>
    <row r="4281" spans="1:4" ht="15" customHeight="1" x14ac:dyDescent="0.2">
      <c r="A4281" s="83"/>
      <c r="B4281" s="83"/>
      <c r="C4281" s="83"/>
      <c r="D4281" s="84"/>
    </row>
    <row r="4282" spans="1:4" ht="15" customHeight="1" x14ac:dyDescent="0.2">
      <c r="A4282" s="83"/>
      <c r="B4282" s="83"/>
      <c r="C4282" s="83"/>
      <c r="D4282" s="84"/>
    </row>
    <row r="4283" spans="1:4" ht="15" customHeight="1" x14ac:dyDescent="0.2">
      <c r="A4283" s="83"/>
      <c r="B4283" s="83"/>
      <c r="C4283" s="83"/>
      <c r="D4283" s="84"/>
    </row>
    <row r="4284" spans="1:4" ht="15" customHeight="1" x14ac:dyDescent="0.2">
      <c r="A4284" s="83"/>
      <c r="B4284" s="83"/>
      <c r="C4284" s="83"/>
      <c r="D4284" s="84"/>
    </row>
    <row r="4285" spans="1:4" ht="15" customHeight="1" x14ac:dyDescent="0.2">
      <c r="A4285" s="83"/>
      <c r="B4285" s="83"/>
      <c r="C4285" s="83"/>
      <c r="D4285" s="84"/>
    </row>
    <row r="4286" spans="1:4" ht="15" customHeight="1" x14ac:dyDescent="0.2">
      <c r="A4286" s="83"/>
      <c r="B4286" s="83"/>
      <c r="C4286" s="83"/>
      <c r="D4286" s="84"/>
    </row>
    <row r="4287" spans="1:4" ht="15" customHeight="1" x14ac:dyDescent="0.2">
      <c r="A4287" s="83"/>
      <c r="B4287" s="83"/>
      <c r="C4287" s="83"/>
      <c r="D4287" s="84"/>
    </row>
    <row r="4288" spans="1:4" ht="15" customHeight="1" x14ac:dyDescent="0.2">
      <c r="A4288" s="83"/>
      <c r="B4288" s="83"/>
      <c r="C4288" s="83"/>
      <c r="D4288" s="84"/>
    </row>
    <row r="4289" spans="1:4" ht="15" customHeight="1" x14ac:dyDescent="0.2">
      <c r="A4289" s="83"/>
      <c r="B4289" s="83"/>
      <c r="C4289" s="83"/>
      <c r="D4289" s="84"/>
    </row>
    <row r="4290" spans="1:4" ht="15" customHeight="1" x14ac:dyDescent="0.2">
      <c r="A4290" s="83"/>
      <c r="B4290" s="83"/>
      <c r="C4290" s="83"/>
      <c r="D4290" s="84"/>
    </row>
    <row r="4291" spans="1:4" ht="15" customHeight="1" x14ac:dyDescent="0.2">
      <c r="A4291" s="83"/>
      <c r="B4291" s="83"/>
      <c r="C4291" s="83"/>
      <c r="D4291" s="84"/>
    </row>
    <row r="4292" spans="1:4" ht="15" customHeight="1" x14ac:dyDescent="0.2">
      <c r="A4292" s="83"/>
      <c r="B4292" s="83"/>
      <c r="C4292" s="83"/>
      <c r="D4292" s="84"/>
    </row>
    <row r="4293" spans="1:4" ht="15" customHeight="1" x14ac:dyDescent="0.2">
      <c r="A4293" s="83"/>
      <c r="B4293" s="83"/>
      <c r="C4293" s="83"/>
      <c r="D4293" s="84"/>
    </row>
    <row r="4294" spans="1:4" ht="15" customHeight="1" x14ac:dyDescent="0.2">
      <c r="A4294" s="83"/>
      <c r="B4294" s="83"/>
      <c r="C4294" s="83"/>
      <c r="D4294" s="84"/>
    </row>
    <row r="4295" spans="1:4" ht="15" customHeight="1" x14ac:dyDescent="0.2">
      <c r="A4295" s="83"/>
      <c r="B4295" s="83"/>
      <c r="C4295" s="83"/>
      <c r="D4295" s="84"/>
    </row>
    <row r="4296" spans="1:4" ht="15" customHeight="1" x14ac:dyDescent="0.2">
      <c r="A4296" s="83"/>
      <c r="B4296" s="83"/>
      <c r="C4296" s="83"/>
      <c r="D4296" s="84"/>
    </row>
    <row r="4297" spans="1:4" ht="15" customHeight="1" x14ac:dyDescent="0.2">
      <c r="A4297" s="83"/>
      <c r="B4297" s="83"/>
      <c r="C4297" s="83"/>
      <c r="D4297" s="84"/>
    </row>
    <row r="4298" spans="1:4" ht="15" customHeight="1" x14ac:dyDescent="0.2">
      <c r="A4298" s="83"/>
      <c r="B4298" s="83"/>
      <c r="C4298" s="83"/>
      <c r="D4298" s="84"/>
    </row>
    <row r="4299" spans="1:4" ht="15" customHeight="1" x14ac:dyDescent="0.2">
      <c r="A4299" s="83"/>
      <c r="B4299" s="83"/>
      <c r="C4299" s="83"/>
      <c r="D4299" s="84"/>
    </row>
    <row r="4300" spans="1:4" ht="15" customHeight="1" x14ac:dyDescent="0.2">
      <c r="A4300" s="83"/>
      <c r="B4300" s="83"/>
      <c r="C4300" s="83"/>
      <c r="D4300" s="84"/>
    </row>
    <row r="4301" spans="1:4" ht="15" customHeight="1" x14ac:dyDescent="0.2">
      <c r="A4301" s="83"/>
      <c r="B4301" s="83"/>
      <c r="C4301" s="83"/>
      <c r="D4301" s="84"/>
    </row>
    <row r="4302" spans="1:4" ht="15" customHeight="1" x14ac:dyDescent="0.2">
      <c r="A4302" s="83"/>
      <c r="B4302" s="83"/>
      <c r="C4302" s="83"/>
      <c r="D4302" s="84"/>
    </row>
    <row r="4303" spans="1:4" ht="15" customHeight="1" x14ac:dyDescent="0.2">
      <c r="A4303" s="83"/>
      <c r="B4303" s="83"/>
      <c r="C4303" s="83"/>
      <c r="D4303" s="84"/>
    </row>
    <row r="4304" spans="1:4" ht="15" customHeight="1" x14ac:dyDescent="0.2">
      <c r="A4304" s="83"/>
      <c r="B4304" s="83"/>
      <c r="C4304" s="83"/>
      <c r="D4304" s="84"/>
    </row>
    <row r="4305" spans="1:4" ht="15" customHeight="1" x14ac:dyDescent="0.2">
      <c r="A4305" s="83"/>
      <c r="B4305" s="83"/>
      <c r="C4305" s="83"/>
      <c r="D4305" s="84"/>
    </row>
    <row r="4306" spans="1:4" ht="15" customHeight="1" x14ac:dyDescent="0.2">
      <c r="A4306" s="83"/>
      <c r="B4306" s="83"/>
      <c r="C4306" s="83"/>
      <c r="D4306" s="84"/>
    </row>
    <row r="4307" spans="1:4" ht="15" customHeight="1" x14ac:dyDescent="0.2">
      <c r="A4307" s="83"/>
      <c r="B4307" s="83"/>
      <c r="C4307" s="83"/>
      <c r="D4307" s="84"/>
    </row>
    <row r="4308" spans="1:4" ht="15" customHeight="1" x14ac:dyDescent="0.2">
      <c r="A4308" s="83"/>
      <c r="B4308" s="83"/>
      <c r="C4308" s="83"/>
      <c r="D4308" s="84"/>
    </row>
    <row r="4309" spans="1:4" ht="15" customHeight="1" x14ac:dyDescent="0.2">
      <c r="A4309" s="83"/>
      <c r="B4309" s="83"/>
      <c r="C4309" s="83"/>
      <c r="D4309" s="84"/>
    </row>
    <row r="4310" spans="1:4" ht="15" customHeight="1" x14ac:dyDescent="0.2">
      <c r="A4310" s="83"/>
      <c r="B4310" s="83"/>
      <c r="C4310" s="83"/>
      <c r="D4310" s="84"/>
    </row>
    <row r="4311" spans="1:4" ht="15" customHeight="1" x14ac:dyDescent="0.2">
      <c r="A4311" s="83"/>
      <c r="B4311" s="83"/>
      <c r="C4311" s="83"/>
      <c r="D4311" s="84"/>
    </row>
    <row r="4312" spans="1:4" ht="15" customHeight="1" x14ac:dyDescent="0.2">
      <c r="A4312" s="83"/>
      <c r="B4312" s="83"/>
      <c r="C4312" s="83"/>
      <c r="D4312" s="84"/>
    </row>
    <row r="4313" spans="1:4" ht="15" customHeight="1" x14ac:dyDescent="0.2">
      <c r="A4313" s="83"/>
      <c r="B4313" s="83"/>
      <c r="C4313" s="83"/>
      <c r="D4313" s="84"/>
    </row>
    <row r="4314" spans="1:4" ht="15" customHeight="1" x14ac:dyDescent="0.2">
      <c r="A4314" s="83"/>
      <c r="B4314" s="83"/>
      <c r="C4314" s="83"/>
      <c r="D4314" s="84"/>
    </row>
    <row r="4315" spans="1:4" ht="15" customHeight="1" x14ac:dyDescent="0.2">
      <c r="A4315" s="83"/>
      <c r="B4315" s="83"/>
      <c r="C4315" s="83"/>
      <c r="D4315" s="84"/>
    </row>
    <row r="4316" spans="1:4" ht="15" customHeight="1" x14ac:dyDescent="0.2">
      <c r="A4316" s="83"/>
      <c r="B4316" s="83"/>
      <c r="C4316" s="83"/>
      <c r="D4316" s="84"/>
    </row>
    <row r="4317" spans="1:4" ht="15" customHeight="1" x14ac:dyDescent="0.2">
      <c r="A4317" s="83"/>
      <c r="B4317" s="83"/>
      <c r="C4317" s="83"/>
      <c r="D4317" s="84"/>
    </row>
    <row r="4318" spans="1:4" ht="15" customHeight="1" x14ac:dyDescent="0.2">
      <c r="A4318" s="83"/>
      <c r="B4318" s="83"/>
      <c r="C4318" s="83"/>
      <c r="D4318" s="84"/>
    </row>
    <row r="4319" spans="1:4" ht="15" customHeight="1" x14ac:dyDescent="0.2">
      <c r="A4319" s="83"/>
      <c r="B4319" s="83"/>
      <c r="C4319" s="83"/>
      <c r="D4319" s="84"/>
    </row>
    <row r="4320" spans="1:4" ht="15" customHeight="1" x14ac:dyDescent="0.2">
      <c r="A4320" s="83"/>
      <c r="B4320" s="83"/>
      <c r="C4320" s="83"/>
      <c r="D4320" s="84"/>
    </row>
    <row r="4321" spans="1:4" ht="15" customHeight="1" x14ac:dyDescent="0.2">
      <c r="A4321" s="83"/>
      <c r="B4321" s="83"/>
      <c r="C4321" s="83"/>
      <c r="D4321" s="84"/>
    </row>
    <row r="4322" spans="1:4" ht="15" customHeight="1" x14ac:dyDescent="0.2">
      <c r="A4322" s="83"/>
      <c r="B4322" s="83"/>
      <c r="C4322" s="83"/>
      <c r="D4322" s="84"/>
    </row>
    <row r="4323" spans="1:4" ht="15" customHeight="1" x14ac:dyDescent="0.2">
      <c r="A4323" s="83"/>
      <c r="B4323" s="83"/>
      <c r="C4323" s="83"/>
      <c r="D4323" s="84"/>
    </row>
    <row r="4324" spans="1:4" ht="15" customHeight="1" x14ac:dyDescent="0.2">
      <c r="A4324" s="83"/>
      <c r="B4324" s="83"/>
      <c r="C4324" s="83"/>
      <c r="D4324" s="84"/>
    </row>
    <row r="4325" spans="1:4" ht="15" customHeight="1" x14ac:dyDescent="0.2">
      <c r="A4325" s="83"/>
      <c r="B4325" s="83"/>
      <c r="C4325" s="83"/>
      <c r="D4325" s="84"/>
    </row>
    <row r="4326" spans="1:4" ht="15" customHeight="1" x14ac:dyDescent="0.2">
      <c r="A4326" s="83"/>
      <c r="B4326" s="83"/>
      <c r="C4326" s="83"/>
      <c r="D4326" s="84"/>
    </row>
    <row r="4327" spans="1:4" ht="15" customHeight="1" x14ac:dyDescent="0.2">
      <c r="A4327" s="83"/>
      <c r="B4327" s="83"/>
      <c r="C4327" s="83"/>
      <c r="D4327" s="84"/>
    </row>
    <row r="4328" spans="1:4" ht="15" customHeight="1" x14ac:dyDescent="0.2">
      <c r="A4328" s="83"/>
      <c r="B4328" s="83"/>
      <c r="C4328" s="83"/>
      <c r="D4328" s="84"/>
    </row>
    <row r="4329" spans="1:4" ht="15" customHeight="1" x14ac:dyDescent="0.2">
      <c r="A4329" s="83"/>
      <c r="B4329" s="83"/>
      <c r="C4329" s="83"/>
      <c r="D4329" s="84"/>
    </row>
    <row r="4330" spans="1:4" ht="15" customHeight="1" x14ac:dyDescent="0.2">
      <c r="A4330" s="83"/>
      <c r="B4330" s="83"/>
      <c r="C4330" s="83"/>
      <c r="D4330" s="84"/>
    </row>
    <row r="4331" spans="1:4" ht="15" customHeight="1" x14ac:dyDescent="0.2">
      <c r="A4331" s="83"/>
      <c r="B4331" s="83"/>
      <c r="C4331" s="83"/>
      <c r="D4331" s="84"/>
    </row>
    <row r="4332" spans="1:4" ht="15" customHeight="1" x14ac:dyDescent="0.2">
      <c r="A4332" s="83"/>
      <c r="B4332" s="83"/>
      <c r="C4332" s="83"/>
      <c r="D4332" s="84"/>
    </row>
    <row r="4333" spans="1:4" ht="15" customHeight="1" x14ac:dyDescent="0.2">
      <c r="A4333" s="83"/>
      <c r="B4333" s="83"/>
      <c r="C4333" s="83"/>
      <c r="D4333" s="84"/>
    </row>
    <row r="4334" spans="1:4" ht="15" customHeight="1" x14ac:dyDescent="0.2">
      <c r="A4334" s="83"/>
      <c r="B4334" s="83"/>
      <c r="C4334" s="83"/>
      <c r="D4334" s="84"/>
    </row>
    <row r="4335" spans="1:4" ht="15" customHeight="1" x14ac:dyDescent="0.2">
      <c r="A4335" s="83"/>
      <c r="B4335" s="83"/>
      <c r="C4335" s="83"/>
      <c r="D4335" s="84"/>
    </row>
    <row r="4336" spans="1:4" ht="15" customHeight="1" x14ac:dyDescent="0.2">
      <c r="A4336" s="83"/>
      <c r="B4336" s="83"/>
      <c r="C4336" s="83"/>
      <c r="D4336" s="84"/>
    </row>
    <row r="4337" spans="1:4" ht="15" customHeight="1" x14ac:dyDescent="0.2">
      <c r="A4337" s="83"/>
      <c r="B4337" s="83"/>
      <c r="C4337" s="83"/>
      <c r="D4337" s="84"/>
    </row>
    <row r="4338" spans="1:4" ht="15" customHeight="1" x14ac:dyDescent="0.2">
      <c r="A4338" s="83"/>
      <c r="B4338" s="83"/>
      <c r="C4338" s="83"/>
      <c r="D4338" s="84"/>
    </row>
    <row r="4339" spans="1:4" ht="15" customHeight="1" x14ac:dyDescent="0.2">
      <c r="A4339" s="83"/>
      <c r="B4339" s="83"/>
      <c r="C4339" s="83"/>
      <c r="D4339" s="84"/>
    </row>
    <row r="4340" spans="1:4" ht="15" customHeight="1" x14ac:dyDescent="0.2">
      <c r="A4340" s="83"/>
      <c r="B4340" s="83"/>
      <c r="C4340" s="83"/>
      <c r="D4340" s="84"/>
    </row>
    <row r="4341" spans="1:4" ht="15" customHeight="1" x14ac:dyDescent="0.2">
      <c r="A4341" s="83"/>
      <c r="B4341" s="83"/>
      <c r="C4341" s="83"/>
      <c r="D4341" s="84"/>
    </row>
    <row r="4342" spans="1:4" ht="15" customHeight="1" x14ac:dyDescent="0.2">
      <c r="A4342" s="83"/>
      <c r="B4342" s="83"/>
      <c r="C4342" s="83"/>
      <c r="D4342" s="84"/>
    </row>
    <row r="4343" spans="1:4" ht="15" customHeight="1" x14ac:dyDescent="0.2">
      <c r="A4343" s="83"/>
      <c r="B4343" s="83"/>
      <c r="C4343" s="83"/>
      <c r="D4343" s="84"/>
    </row>
    <row r="4344" spans="1:4" ht="15" customHeight="1" x14ac:dyDescent="0.2">
      <c r="A4344" s="83"/>
      <c r="B4344" s="83"/>
      <c r="C4344" s="83"/>
      <c r="D4344" s="84"/>
    </row>
    <row r="4345" spans="1:4" ht="15" customHeight="1" x14ac:dyDescent="0.2">
      <c r="A4345" s="83"/>
      <c r="B4345" s="83"/>
      <c r="C4345" s="83"/>
      <c r="D4345" s="84"/>
    </row>
    <row r="4346" spans="1:4" ht="15" customHeight="1" x14ac:dyDescent="0.2">
      <c r="A4346" s="83"/>
      <c r="B4346" s="83"/>
      <c r="C4346" s="83"/>
      <c r="D4346" s="84"/>
    </row>
    <row r="4347" spans="1:4" ht="15" customHeight="1" x14ac:dyDescent="0.2">
      <c r="A4347" s="83"/>
      <c r="B4347" s="83"/>
      <c r="C4347" s="83"/>
      <c r="D4347" s="84"/>
    </row>
    <row r="4348" spans="1:4" ht="15" customHeight="1" x14ac:dyDescent="0.2">
      <c r="A4348" s="83"/>
      <c r="B4348" s="83"/>
      <c r="C4348" s="83"/>
      <c r="D4348" s="84"/>
    </row>
    <row r="4349" spans="1:4" ht="15" customHeight="1" x14ac:dyDescent="0.2">
      <c r="A4349" s="83"/>
      <c r="B4349" s="83"/>
      <c r="C4349" s="83"/>
      <c r="D4349" s="84"/>
    </row>
    <row r="4350" spans="1:4" ht="15" customHeight="1" x14ac:dyDescent="0.2">
      <c r="A4350" s="83"/>
      <c r="B4350" s="83"/>
      <c r="C4350" s="83"/>
      <c r="D4350" s="84"/>
    </row>
    <row r="4351" spans="1:4" ht="15" customHeight="1" x14ac:dyDescent="0.2">
      <c r="A4351" s="83"/>
      <c r="B4351" s="83"/>
      <c r="C4351" s="83"/>
      <c r="D4351" s="84"/>
    </row>
    <row r="4352" spans="1:4" ht="15" customHeight="1" x14ac:dyDescent="0.2">
      <c r="A4352" s="83"/>
      <c r="B4352" s="83"/>
      <c r="C4352" s="83"/>
      <c r="D4352" s="84"/>
    </row>
    <row r="4353" spans="1:4" ht="15" customHeight="1" x14ac:dyDescent="0.2">
      <c r="A4353" s="83"/>
      <c r="B4353" s="83"/>
      <c r="C4353" s="83"/>
      <c r="D4353" s="84"/>
    </row>
    <row r="4354" spans="1:4" ht="15" customHeight="1" x14ac:dyDescent="0.2">
      <c r="A4354" s="83"/>
      <c r="B4354" s="83"/>
      <c r="C4354" s="83"/>
      <c r="D4354" s="84"/>
    </row>
    <row r="4355" spans="1:4" ht="15" customHeight="1" x14ac:dyDescent="0.2">
      <c r="A4355" s="83"/>
      <c r="B4355" s="83"/>
      <c r="C4355" s="83"/>
      <c r="D4355" s="84"/>
    </row>
    <row r="4356" spans="1:4" ht="15" customHeight="1" x14ac:dyDescent="0.2">
      <c r="A4356" s="83"/>
      <c r="B4356" s="83"/>
      <c r="C4356" s="83"/>
      <c r="D4356" s="84"/>
    </row>
    <row r="4357" spans="1:4" ht="15" customHeight="1" x14ac:dyDescent="0.2">
      <c r="A4357" s="83"/>
      <c r="B4357" s="83"/>
      <c r="C4357" s="83"/>
      <c r="D4357" s="84"/>
    </row>
    <row r="4358" spans="1:4" ht="15" customHeight="1" x14ac:dyDescent="0.2">
      <c r="A4358" s="83"/>
      <c r="B4358" s="83"/>
      <c r="C4358" s="83"/>
      <c r="D4358" s="84"/>
    </row>
    <row r="4359" spans="1:4" ht="15" customHeight="1" x14ac:dyDescent="0.2">
      <c r="A4359" s="83"/>
      <c r="B4359" s="83"/>
      <c r="C4359" s="83"/>
      <c r="D4359" s="84"/>
    </row>
    <row r="4360" spans="1:4" ht="15" customHeight="1" x14ac:dyDescent="0.2">
      <c r="A4360" s="83"/>
      <c r="B4360" s="83"/>
      <c r="C4360" s="83"/>
      <c r="D4360" s="84"/>
    </row>
    <row r="4361" spans="1:4" ht="15" customHeight="1" x14ac:dyDescent="0.2">
      <c r="A4361" s="83"/>
      <c r="B4361" s="83"/>
      <c r="C4361" s="83"/>
      <c r="D4361" s="84"/>
    </row>
    <row r="4362" spans="1:4" ht="15" customHeight="1" x14ac:dyDescent="0.2">
      <c r="A4362" s="83"/>
      <c r="B4362" s="83"/>
      <c r="C4362" s="83"/>
      <c r="D4362" s="84"/>
    </row>
    <row r="4363" spans="1:4" ht="15" customHeight="1" x14ac:dyDescent="0.2">
      <c r="A4363" s="83"/>
      <c r="B4363" s="83"/>
      <c r="C4363" s="83"/>
      <c r="D4363" s="84"/>
    </row>
    <row r="4364" spans="1:4" ht="15" customHeight="1" x14ac:dyDescent="0.2">
      <c r="A4364" s="83"/>
      <c r="B4364" s="83"/>
      <c r="C4364" s="83"/>
      <c r="D4364" s="84"/>
    </row>
    <row r="4365" spans="1:4" ht="15" customHeight="1" x14ac:dyDescent="0.2">
      <c r="A4365" s="83"/>
      <c r="B4365" s="83"/>
      <c r="C4365" s="83"/>
      <c r="D4365" s="84"/>
    </row>
    <row r="4366" spans="1:4" ht="15" customHeight="1" x14ac:dyDescent="0.2">
      <c r="A4366" s="83"/>
      <c r="B4366" s="83"/>
      <c r="C4366" s="83"/>
      <c r="D4366" s="84"/>
    </row>
    <row r="4367" spans="1:4" ht="15" customHeight="1" x14ac:dyDescent="0.2">
      <c r="A4367" s="83"/>
      <c r="B4367" s="83"/>
      <c r="C4367" s="83"/>
      <c r="D4367" s="84"/>
    </row>
    <row r="4368" spans="1:4" ht="15" customHeight="1" x14ac:dyDescent="0.2">
      <c r="A4368" s="83"/>
      <c r="B4368" s="83"/>
      <c r="C4368" s="83"/>
      <c r="D4368" s="84"/>
    </row>
    <row r="4369" spans="1:4" ht="15" customHeight="1" x14ac:dyDescent="0.2">
      <c r="A4369" s="83"/>
      <c r="B4369" s="83"/>
      <c r="C4369" s="83"/>
      <c r="D4369" s="84"/>
    </row>
    <row r="4370" spans="1:4" ht="15" customHeight="1" x14ac:dyDescent="0.2">
      <c r="A4370" s="83"/>
      <c r="B4370" s="83"/>
      <c r="C4370" s="83"/>
      <c r="D4370" s="84"/>
    </row>
    <row r="4371" spans="1:4" ht="15" customHeight="1" x14ac:dyDescent="0.2">
      <c r="A4371" s="83"/>
      <c r="B4371" s="83"/>
      <c r="C4371" s="83"/>
      <c r="D4371" s="84"/>
    </row>
    <row r="4372" spans="1:4" ht="15" customHeight="1" x14ac:dyDescent="0.2">
      <c r="A4372" s="83"/>
      <c r="B4372" s="83"/>
      <c r="C4372" s="83"/>
      <c r="D4372" s="84"/>
    </row>
    <row r="4373" spans="1:4" ht="15" customHeight="1" x14ac:dyDescent="0.2">
      <c r="A4373" s="83"/>
      <c r="B4373" s="83"/>
      <c r="C4373" s="83"/>
      <c r="D4373" s="84"/>
    </row>
    <row r="4374" spans="1:4" ht="15" customHeight="1" x14ac:dyDescent="0.2">
      <c r="A4374" s="83"/>
      <c r="B4374" s="83"/>
      <c r="C4374" s="83"/>
      <c r="D4374" s="84"/>
    </row>
    <row r="4375" spans="1:4" ht="15" customHeight="1" x14ac:dyDescent="0.2">
      <c r="A4375" s="83"/>
      <c r="B4375" s="83"/>
      <c r="C4375" s="83"/>
      <c r="D4375" s="84"/>
    </row>
  </sheetData>
  <mergeCells count="113">
    <mergeCell ref="B90:B91"/>
    <mergeCell ref="B238:B239"/>
    <mergeCell ref="B296:B297"/>
    <mergeCell ref="B304:B305"/>
    <mergeCell ref="B306:B307"/>
    <mergeCell ref="B346:B347"/>
    <mergeCell ref="B408:B409"/>
    <mergeCell ref="B410:B411"/>
    <mergeCell ref="B478:B479"/>
    <mergeCell ref="B480:B481"/>
    <mergeCell ref="B482:B483"/>
    <mergeCell ref="B484:B485"/>
    <mergeCell ref="B348:B349"/>
    <mergeCell ref="B350:B351"/>
    <mergeCell ref="B352:B353"/>
    <mergeCell ref="B354:B355"/>
    <mergeCell ref="B356:B357"/>
    <mergeCell ref="B358:B359"/>
    <mergeCell ref="B551:B552"/>
    <mergeCell ref="B553:B554"/>
    <mergeCell ref="B555:B556"/>
    <mergeCell ref="B557:B558"/>
    <mergeCell ref="B669:B670"/>
    <mergeCell ref="B676:B677"/>
    <mergeCell ref="B486:B487"/>
    <mergeCell ref="B488:B489"/>
    <mergeCell ref="B490:B491"/>
    <mergeCell ref="B492:B493"/>
    <mergeCell ref="B494:B495"/>
    <mergeCell ref="B549:B550"/>
    <mergeCell ref="B1061:B1062"/>
    <mergeCell ref="B1063:B1064"/>
    <mergeCell ref="B1089:B1090"/>
    <mergeCell ref="B1091:B1092"/>
    <mergeCell ref="B1093:B1094"/>
    <mergeCell ref="B1095:B1096"/>
    <mergeCell ref="B678:B679"/>
    <mergeCell ref="B683:B684"/>
    <mergeCell ref="B694:B695"/>
    <mergeCell ref="B697:B698"/>
    <mergeCell ref="B1057:B1058"/>
    <mergeCell ref="B1059:B1060"/>
    <mergeCell ref="B1439:B1440"/>
    <mergeCell ref="B1441:B1442"/>
    <mergeCell ref="B1444:B1445"/>
    <mergeCell ref="B1446:B1447"/>
    <mergeCell ref="B1448:B1449"/>
    <mergeCell ref="B1450:B1451"/>
    <mergeCell ref="B1426:B1427"/>
    <mergeCell ref="B1428:B1429"/>
    <mergeCell ref="B1430:B1431"/>
    <mergeCell ref="B1432:B1433"/>
    <mergeCell ref="B1435:B1436"/>
    <mergeCell ref="B1437:B1438"/>
    <mergeCell ref="B1503:B1504"/>
    <mergeCell ref="B1505:B1506"/>
    <mergeCell ref="B1641:B1642"/>
    <mergeCell ref="B1643:B1644"/>
    <mergeCell ref="B1645:B1646"/>
    <mergeCell ref="B1647:B1648"/>
    <mergeCell ref="B1453:B1454"/>
    <mergeCell ref="B1467:B1468"/>
    <mergeCell ref="B1470:B1471"/>
    <mergeCell ref="B1497:B1498"/>
    <mergeCell ref="B1499:B1500"/>
    <mergeCell ref="B1501:B1502"/>
    <mergeCell ref="B1668:B1669"/>
    <mergeCell ref="B1679:B1680"/>
    <mergeCell ref="B1692:B1693"/>
    <mergeCell ref="B1695:B1696"/>
    <mergeCell ref="B1705:B1706"/>
    <mergeCell ref="B1708:B1709"/>
    <mergeCell ref="B1649:B1650"/>
    <mergeCell ref="B1651:B1652"/>
    <mergeCell ref="B1653:B1654"/>
    <mergeCell ref="B1655:B1656"/>
    <mergeCell ref="B1657:B1658"/>
    <mergeCell ref="B1666:B1667"/>
    <mergeCell ref="B1817:B1818"/>
    <mergeCell ref="B1863:B1864"/>
    <mergeCell ref="B2303:B2304"/>
    <mergeCell ref="B2330:B2331"/>
    <mergeCell ref="B2332:B2333"/>
    <mergeCell ref="B2334:B2335"/>
    <mergeCell ref="B1710:B1711"/>
    <mergeCell ref="B1719:B1720"/>
    <mergeCell ref="B1721:B1722"/>
    <mergeCell ref="B1723:B1724"/>
    <mergeCell ref="B1795:B1796"/>
    <mergeCell ref="B1797:B1798"/>
    <mergeCell ref="B2401:B2402"/>
    <mergeCell ref="B2406:B2407"/>
    <mergeCell ref="B2408:B2409"/>
    <mergeCell ref="B2412:B2413"/>
    <mergeCell ref="B2414:B2415"/>
    <mergeCell ref="B2416:B2417"/>
    <mergeCell ref="B2356:B2357"/>
    <mergeCell ref="B2358:B2359"/>
    <mergeCell ref="B2370:B2371"/>
    <mergeCell ref="B2372:B2373"/>
    <mergeCell ref="B2374:B2375"/>
    <mergeCell ref="B2376:B2377"/>
    <mergeCell ref="B2439:B2440"/>
    <mergeCell ref="B2442:B2443"/>
    <mergeCell ref="B2444:B2445"/>
    <mergeCell ref="B2446:B2447"/>
    <mergeCell ref="B2448:B2449"/>
    <mergeCell ref="B2418:B2419"/>
    <mergeCell ref="B2427:B2428"/>
    <mergeCell ref="B2429:B2430"/>
    <mergeCell ref="B2432:B2433"/>
    <mergeCell ref="B2434:B2435"/>
    <mergeCell ref="B2437:B2438"/>
  </mergeCells>
  <pageMargins left="0.33464565873146102" right="0.30314961075782798" top="0.31102362275123602" bottom="0.27952757477760298"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
  <sheetViews>
    <sheetView zoomScaleNormal="100" zoomScaleSheetLayoutView="100" workbookViewId="0"/>
  </sheetViews>
  <sheetFormatPr defaultColWidth="15.7109375" defaultRowHeight="15" customHeight="1" x14ac:dyDescent="0.25"/>
  <cols>
    <col min="1" max="16384" width="15.7109375" style="49"/>
  </cols>
  <sheetData/>
  <printOptions horizontalCentered="1"/>
  <pageMargins left="0.23622047244094491" right="0.23622047244094491" top="0.74803149606299213" bottom="0.74803149606299213" header="0.31496062992125984" footer="0.31496062992125984"/>
  <pageSetup paperSize="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E5564"/>
  <sheetViews>
    <sheetView showGridLines="0" topLeftCell="A130" zoomScaleNormal="100" zoomScaleSheetLayoutView="100" workbookViewId="0">
      <selection activeCell="C149" sqref="C149"/>
    </sheetView>
  </sheetViews>
  <sheetFormatPr defaultColWidth="9.140625" defaultRowHeight="15" customHeight="1" x14ac:dyDescent="0.25"/>
  <cols>
    <col min="1" max="2" width="12.7109375" style="207" customWidth="1"/>
    <col min="3" max="3" width="200.7109375" style="202" customWidth="1"/>
    <col min="4" max="5" width="12.7109375" style="207" customWidth="1"/>
    <col min="6" max="16384" width="9.140625" style="202"/>
  </cols>
  <sheetData>
    <row r="1" spans="1:5" ht="15" customHeight="1" x14ac:dyDescent="0.25">
      <c r="A1" s="199" t="s">
        <v>4017</v>
      </c>
      <c r="B1" s="199"/>
      <c r="C1" s="199" t="s">
        <v>12072</v>
      </c>
      <c r="D1" s="200" t="s">
        <v>9</v>
      </c>
      <c r="E1" s="201">
        <v>0.2</v>
      </c>
    </row>
    <row r="2" spans="1:5" ht="15" customHeight="1" x14ac:dyDescent="0.25">
      <c r="A2" s="199" t="s">
        <v>1626</v>
      </c>
      <c r="B2" s="199"/>
      <c r="C2" s="199" t="s">
        <v>12073</v>
      </c>
      <c r="D2" s="200" t="s">
        <v>9</v>
      </c>
      <c r="E2" s="201">
        <v>0.5</v>
      </c>
    </row>
    <row r="3" spans="1:5" ht="15" customHeight="1" x14ac:dyDescent="0.25">
      <c r="A3" s="199" t="s">
        <v>4016</v>
      </c>
      <c r="B3" s="199"/>
      <c r="C3" s="199" t="s">
        <v>12074</v>
      </c>
      <c r="D3" s="200" t="s">
        <v>9</v>
      </c>
      <c r="E3" s="201">
        <v>0.3</v>
      </c>
    </row>
    <row r="4" spans="1:5" ht="15" customHeight="1" x14ac:dyDescent="0.25">
      <c r="A4" s="199" t="s">
        <v>4020</v>
      </c>
      <c r="B4" s="199"/>
      <c r="C4" s="199" t="s">
        <v>12075</v>
      </c>
      <c r="D4" s="200" t="s">
        <v>9</v>
      </c>
      <c r="E4" s="201">
        <v>1</v>
      </c>
    </row>
    <row r="5" spans="1:5" ht="15" customHeight="1" x14ac:dyDescent="0.25">
      <c r="A5" s="199" t="s">
        <v>4019</v>
      </c>
      <c r="B5" s="199"/>
      <c r="C5" s="199" t="s">
        <v>12076</v>
      </c>
      <c r="D5" s="200" t="s">
        <v>9</v>
      </c>
      <c r="E5" s="201">
        <v>1.5</v>
      </c>
    </row>
    <row r="6" spans="1:5" ht="15" customHeight="1" x14ac:dyDescent="0.25">
      <c r="A6" s="199" t="s">
        <v>4018</v>
      </c>
      <c r="B6" s="199"/>
      <c r="C6" s="199" t="s">
        <v>12077</v>
      </c>
      <c r="D6" s="200" t="s">
        <v>9</v>
      </c>
      <c r="E6" s="201">
        <v>2</v>
      </c>
    </row>
    <row r="7" spans="1:5" ht="15" customHeight="1" x14ac:dyDescent="0.25">
      <c r="A7" s="199" t="s">
        <v>4021</v>
      </c>
      <c r="B7" s="199"/>
      <c r="C7" s="199" t="s">
        <v>4022</v>
      </c>
      <c r="D7" s="200" t="s">
        <v>2</v>
      </c>
      <c r="E7" s="201">
        <v>1.36</v>
      </c>
    </row>
    <row r="8" spans="1:5" ht="15" customHeight="1" x14ac:dyDescent="0.25">
      <c r="A8" s="199" t="s">
        <v>13514</v>
      </c>
      <c r="B8" s="199"/>
      <c r="C8" s="199" t="s">
        <v>31526</v>
      </c>
      <c r="D8" s="200" t="s">
        <v>12798</v>
      </c>
      <c r="E8" s="203">
        <v>432.75</v>
      </c>
    </row>
    <row r="9" spans="1:5" ht="15" customHeight="1" x14ac:dyDescent="0.25">
      <c r="A9" s="199" t="s">
        <v>4023</v>
      </c>
      <c r="B9" s="199"/>
      <c r="C9" s="199" t="s">
        <v>13515</v>
      </c>
      <c r="D9" s="200" t="s">
        <v>2</v>
      </c>
      <c r="E9" s="201">
        <v>2.42</v>
      </c>
    </row>
    <row r="10" spans="1:5" ht="15" customHeight="1" x14ac:dyDescent="0.25">
      <c r="A10" s="199" t="s">
        <v>4024</v>
      </c>
      <c r="B10" s="199"/>
      <c r="C10" s="199" t="s">
        <v>13516</v>
      </c>
      <c r="D10" s="200" t="s">
        <v>2</v>
      </c>
      <c r="E10" s="201">
        <v>0.91</v>
      </c>
    </row>
    <row r="11" spans="1:5" ht="15" customHeight="1" x14ac:dyDescent="0.25">
      <c r="A11" s="199" t="s">
        <v>13517</v>
      </c>
      <c r="B11" s="199"/>
      <c r="C11" s="199" t="s">
        <v>13518</v>
      </c>
      <c r="D11" s="200" t="s">
        <v>2</v>
      </c>
      <c r="E11" s="201">
        <v>0.26</v>
      </c>
    </row>
    <row r="12" spans="1:5" ht="15" customHeight="1" x14ac:dyDescent="0.25">
      <c r="A12" s="199" t="s">
        <v>4025</v>
      </c>
      <c r="B12" s="199"/>
      <c r="C12" s="199" t="s">
        <v>13519</v>
      </c>
      <c r="D12" s="200" t="s">
        <v>2</v>
      </c>
      <c r="E12" s="201">
        <v>0.53</v>
      </c>
    </row>
    <row r="13" spans="1:5" ht="15" customHeight="1" x14ac:dyDescent="0.25">
      <c r="A13" s="199" t="s">
        <v>4026</v>
      </c>
      <c r="B13" s="199"/>
      <c r="C13" s="199" t="s">
        <v>13520</v>
      </c>
      <c r="D13" s="200" t="s">
        <v>12798</v>
      </c>
      <c r="E13" s="204">
        <v>94</v>
      </c>
    </row>
    <row r="14" spans="1:5" ht="15" customHeight="1" x14ac:dyDescent="0.25">
      <c r="A14" s="199" t="s">
        <v>4027</v>
      </c>
      <c r="B14" s="199"/>
      <c r="C14" s="199" t="s">
        <v>13521</v>
      </c>
      <c r="D14" s="200" t="s">
        <v>12798</v>
      </c>
      <c r="E14" s="204">
        <v>56.4</v>
      </c>
    </row>
    <row r="15" spans="1:5" ht="15" customHeight="1" x14ac:dyDescent="0.25">
      <c r="A15" s="199" t="s">
        <v>4031</v>
      </c>
      <c r="B15" s="199"/>
      <c r="C15" s="199" t="s">
        <v>13522</v>
      </c>
      <c r="D15" s="200" t="s">
        <v>3</v>
      </c>
      <c r="E15" s="201">
        <v>4.75</v>
      </c>
    </row>
    <row r="16" spans="1:5" ht="15" customHeight="1" x14ac:dyDescent="0.25">
      <c r="A16" s="199" t="s">
        <v>4032</v>
      </c>
      <c r="B16" s="199"/>
      <c r="C16" s="199" t="s">
        <v>13523</v>
      </c>
      <c r="D16" s="200" t="s">
        <v>3</v>
      </c>
      <c r="E16" s="201">
        <v>5.68</v>
      </c>
    </row>
    <row r="17" spans="1:5" ht="15" customHeight="1" x14ac:dyDescent="0.25">
      <c r="A17" s="199" t="s">
        <v>4030</v>
      </c>
      <c r="B17" s="199"/>
      <c r="C17" s="199" t="s">
        <v>13524</v>
      </c>
      <c r="D17" s="200" t="s">
        <v>2</v>
      </c>
      <c r="E17" s="204">
        <v>11.46</v>
      </c>
    </row>
    <row r="18" spans="1:5" ht="15" customHeight="1" x14ac:dyDescent="0.25">
      <c r="A18" s="199" t="s">
        <v>4028</v>
      </c>
      <c r="B18" s="199"/>
      <c r="C18" s="199" t="s">
        <v>13525</v>
      </c>
      <c r="D18" s="200" t="s">
        <v>2</v>
      </c>
      <c r="E18" s="204">
        <v>22.91</v>
      </c>
    </row>
    <row r="19" spans="1:5" ht="15" customHeight="1" x14ac:dyDescent="0.25">
      <c r="A19" s="199" t="s">
        <v>4029</v>
      </c>
      <c r="B19" s="199"/>
      <c r="C19" s="199" t="s">
        <v>13526</v>
      </c>
      <c r="D19" s="200" t="s">
        <v>2</v>
      </c>
      <c r="E19" s="204">
        <v>15.27</v>
      </c>
    </row>
    <row r="20" spans="1:5" ht="15" customHeight="1" x14ac:dyDescent="0.25">
      <c r="A20" s="199" t="s">
        <v>4033</v>
      </c>
      <c r="B20" s="199"/>
      <c r="C20" s="199" t="s">
        <v>13527</v>
      </c>
      <c r="D20" s="200" t="s">
        <v>3</v>
      </c>
      <c r="E20" s="201">
        <v>6.98</v>
      </c>
    </row>
    <row r="21" spans="1:5" ht="15" customHeight="1" x14ac:dyDescent="0.25">
      <c r="A21" s="199" t="s">
        <v>4036</v>
      </c>
      <c r="B21" s="199"/>
      <c r="C21" s="199" t="s">
        <v>13528</v>
      </c>
      <c r="D21" s="200" t="s">
        <v>2</v>
      </c>
      <c r="E21" s="204">
        <v>13.09</v>
      </c>
    </row>
    <row r="22" spans="1:5" ht="15" customHeight="1" x14ac:dyDescent="0.25">
      <c r="A22" s="199" t="s">
        <v>4034</v>
      </c>
      <c r="B22" s="199"/>
      <c r="C22" s="199" t="s">
        <v>13529</v>
      </c>
      <c r="D22" s="200" t="s">
        <v>2</v>
      </c>
      <c r="E22" s="204">
        <v>24.68</v>
      </c>
    </row>
    <row r="23" spans="1:5" ht="15" customHeight="1" x14ac:dyDescent="0.25">
      <c r="A23" s="199" t="s">
        <v>4037</v>
      </c>
      <c r="B23" s="199"/>
      <c r="C23" s="199" t="s">
        <v>13947</v>
      </c>
      <c r="D23" s="200" t="s">
        <v>2</v>
      </c>
      <c r="E23" s="204">
        <v>24.52</v>
      </c>
    </row>
    <row r="24" spans="1:5" ht="15" customHeight="1" x14ac:dyDescent="0.25">
      <c r="A24" s="199" t="s">
        <v>4035</v>
      </c>
      <c r="B24" s="199"/>
      <c r="C24" s="199" t="s">
        <v>13530</v>
      </c>
      <c r="D24" s="200" t="s">
        <v>2</v>
      </c>
      <c r="E24" s="201">
        <v>9.16</v>
      </c>
    </row>
    <row r="25" spans="1:5" ht="15" customHeight="1" x14ac:dyDescent="0.25">
      <c r="A25" s="199" t="s">
        <v>4043</v>
      </c>
      <c r="B25" s="199"/>
      <c r="C25" s="199" t="s">
        <v>13531</v>
      </c>
      <c r="D25" s="200" t="s">
        <v>3</v>
      </c>
      <c r="E25" s="201">
        <v>8.52</v>
      </c>
    </row>
    <row r="26" spans="1:5" ht="15" customHeight="1" x14ac:dyDescent="0.25">
      <c r="A26" s="199" t="s">
        <v>4039</v>
      </c>
      <c r="B26" s="199"/>
      <c r="C26" s="199" t="s">
        <v>13532</v>
      </c>
      <c r="D26" s="200" t="s">
        <v>12798</v>
      </c>
      <c r="E26" s="204">
        <v>44.89</v>
      </c>
    </row>
    <row r="27" spans="1:5" ht="15" customHeight="1" x14ac:dyDescent="0.25">
      <c r="A27" s="199" t="s">
        <v>4040</v>
      </c>
      <c r="B27" s="199"/>
      <c r="C27" s="199" t="s">
        <v>13533</v>
      </c>
      <c r="D27" s="200" t="s">
        <v>12798</v>
      </c>
      <c r="E27" s="204">
        <v>10.81</v>
      </c>
    </row>
    <row r="28" spans="1:5" ht="15" customHeight="1" x14ac:dyDescent="0.25">
      <c r="A28" s="199" t="s">
        <v>4041</v>
      </c>
      <c r="B28" s="199"/>
      <c r="C28" s="199" t="s">
        <v>13534</v>
      </c>
      <c r="D28" s="200" t="s">
        <v>12798</v>
      </c>
      <c r="E28" s="201">
        <v>6.31</v>
      </c>
    </row>
    <row r="29" spans="1:5" ht="15" customHeight="1" x14ac:dyDescent="0.25">
      <c r="A29" s="199" t="s">
        <v>4038</v>
      </c>
      <c r="B29" s="199"/>
      <c r="C29" s="199" t="s">
        <v>13535</v>
      </c>
      <c r="D29" s="200" t="s">
        <v>3</v>
      </c>
      <c r="E29" s="201">
        <v>9.4700000000000006</v>
      </c>
    </row>
    <row r="30" spans="1:5" ht="15" customHeight="1" x14ac:dyDescent="0.25">
      <c r="A30" s="199" t="s">
        <v>4042</v>
      </c>
      <c r="B30" s="199"/>
      <c r="C30" s="199" t="s">
        <v>13536</v>
      </c>
      <c r="D30" s="200" t="s">
        <v>3</v>
      </c>
      <c r="E30" s="204">
        <v>12.3</v>
      </c>
    </row>
    <row r="31" spans="1:5" ht="15" customHeight="1" x14ac:dyDescent="0.25">
      <c r="A31" s="199" t="s">
        <v>4044</v>
      </c>
      <c r="B31" s="199"/>
      <c r="C31" s="199" t="s">
        <v>13537</v>
      </c>
      <c r="D31" s="200" t="s">
        <v>2</v>
      </c>
      <c r="E31" s="201">
        <v>5.63</v>
      </c>
    </row>
    <row r="32" spans="1:5" ht="15" customHeight="1" x14ac:dyDescent="0.25">
      <c r="A32" s="199" t="s">
        <v>4045</v>
      </c>
      <c r="B32" s="199"/>
      <c r="C32" s="199" t="s">
        <v>13538</v>
      </c>
      <c r="D32" s="200" t="s">
        <v>2</v>
      </c>
      <c r="E32" s="201">
        <v>2.13</v>
      </c>
    </row>
    <row r="33" spans="1:5" ht="15" customHeight="1" x14ac:dyDescent="0.25">
      <c r="A33" s="199" t="s">
        <v>4046</v>
      </c>
      <c r="B33" s="199"/>
      <c r="C33" s="199" t="s">
        <v>13539</v>
      </c>
      <c r="D33" s="200" t="s">
        <v>2</v>
      </c>
      <c r="E33" s="201">
        <v>6.39</v>
      </c>
    </row>
    <row r="34" spans="1:5" ht="15" customHeight="1" x14ac:dyDescent="0.25">
      <c r="A34" s="199" t="s">
        <v>4047</v>
      </c>
      <c r="B34" s="199"/>
      <c r="C34" s="199" t="s">
        <v>13540</v>
      </c>
      <c r="D34" s="200" t="s">
        <v>2</v>
      </c>
      <c r="E34" s="201">
        <v>10.039999999999999</v>
      </c>
    </row>
    <row r="35" spans="1:5" ht="15" customHeight="1" x14ac:dyDescent="0.25">
      <c r="A35" s="199" t="s">
        <v>13541</v>
      </c>
      <c r="B35" s="199"/>
      <c r="C35" s="199" t="s">
        <v>13542</v>
      </c>
      <c r="D35" s="200" t="s">
        <v>2</v>
      </c>
      <c r="E35" s="201">
        <v>4.26</v>
      </c>
    </row>
    <row r="36" spans="1:5" ht="15" customHeight="1" x14ac:dyDescent="0.25">
      <c r="A36" s="199" t="s">
        <v>4048</v>
      </c>
      <c r="B36" s="199"/>
      <c r="C36" s="199" t="s">
        <v>13543</v>
      </c>
      <c r="D36" s="200" t="s">
        <v>4049</v>
      </c>
      <c r="E36" s="201">
        <v>3.56</v>
      </c>
    </row>
    <row r="37" spans="1:5" ht="15" customHeight="1" x14ac:dyDescent="0.25">
      <c r="A37" s="199" t="s">
        <v>4050</v>
      </c>
      <c r="B37" s="199"/>
      <c r="C37" s="199" t="s">
        <v>13544</v>
      </c>
      <c r="D37" s="200" t="s">
        <v>12798</v>
      </c>
      <c r="E37" s="204">
        <v>21.78</v>
      </c>
    </row>
    <row r="38" spans="1:5" ht="15" customHeight="1" x14ac:dyDescent="0.25">
      <c r="A38" s="199" t="s">
        <v>4053</v>
      </c>
      <c r="B38" s="199"/>
      <c r="C38" s="199" t="s">
        <v>13545</v>
      </c>
      <c r="D38" s="200" t="s">
        <v>2</v>
      </c>
      <c r="E38" s="204">
        <v>13.63</v>
      </c>
    </row>
    <row r="39" spans="1:5" ht="15" customHeight="1" x14ac:dyDescent="0.25">
      <c r="A39" s="199" t="s">
        <v>4054</v>
      </c>
      <c r="B39" s="199"/>
      <c r="C39" s="199" t="s">
        <v>13546</v>
      </c>
      <c r="D39" s="200" t="s">
        <v>2</v>
      </c>
      <c r="E39" s="204">
        <v>18.93</v>
      </c>
    </row>
    <row r="40" spans="1:5" ht="15" customHeight="1" x14ac:dyDescent="0.25">
      <c r="A40" s="199" t="s">
        <v>4051</v>
      </c>
      <c r="B40" s="199"/>
      <c r="C40" s="199" t="s">
        <v>13547</v>
      </c>
      <c r="D40" s="200" t="s">
        <v>2</v>
      </c>
      <c r="E40" s="201">
        <v>9.2100000000000009</v>
      </c>
    </row>
    <row r="41" spans="1:5" ht="15" customHeight="1" x14ac:dyDescent="0.25">
      <c r="A41" s="199" t="s">
        <v>4052</v>
      </c>
      <c r="B41" s="199"/>
      <c r="C41" s="199" t="s">
        <v>13548</v>
      </c>
      <c r="D41" s="200" t="s">
        <v>12798</v>
      </c>
      <c r="E41" s="204">
        <v>18.46</v>
      </c>
    </row>
    <row r="42" spans="1:5" ht="15" customHeight="1" x14ac:dyDescent="0.25">
      <c r="A42" s="199" t="s">
        <v>4055</v>
      </c>
      <c r="B42" s="199"/>
      <c r="C42" s="199" t="s">
        <v>13549</v>
      </c>
      <c r="D42" s="200" t="s">
        <v>2</v>
      </c>
      <c r="E42" s="204">
        <v>28.11</v>
      </c>
    </row>
    <row r="43" spans="1:5" ht="15" customHeight="1" x14ac:dyDescent="0.25">
      <c r="A43" s="199" t="s">
        <v>4056</v>
      </c>
      <c r="B43" s="199"/>
      <c r="C43" s="199" t="s">
        <v>13550</v>
      </c>
      <c r="D43" s="200" t="s">
        <v>12798</v>
      </c>
      <c r="E43" s="204">
        <v>43.83</v>
      </c>
    </row>
    <row r="44" spans="1:5" ht="15" customHeight="1" x14ac:dyDescent="0.25">
      <c r="A44" s="199" t="s">
        <v>4057</v>
      </c>
      <c r="B44" s="199"/>
      <c r="C44" s="199" t="s">
        <v>13551</v>
      </c>
      <c r="D44" s="200" t="s">
        <v>12798</v>
      </c>
      <c r="E44" s="201">
        <v>6.54</v>
      </c>
    </row>
    <row r="45" spans="1:5" ht="15" customHeight="1" x14ac:dyDescent="0.25">
      <c r="A45" s="199" t="s">
        <v>4058</v>
      </c>
      <c r="B45" s="199"/>
      <c r="C45" s="199" t="s">
        <v>13552</v>
      </c>
      <c r="D45" s="200" t="s">
        <v>12798</v>
      </c>
      <c r="E45" s="204">
        <v>20.85</v>
      </c>
    </row>
    <row r="46" spans="1:5" ht="15" customHeight="1" x14ac:dyDescent="0.25">
      <c r="A46" s="199" t="s">
        <v>4059</v>
      </c>
      <c r="B46" s="199"/>
      <c r="C46" s="199" t="s">
        <v>13553</v>
      </c>
      <c r="D46" s="200" t="s">
        <v>2</v>
      </c>
      <c r="E46" s="204">
        <v>17.940000000000001</v>
      </c>
    </row>
    <row r="47" spans="1:5" ht="15" customHeight="1" x14ac:dyDescent="0.25">
      <c r="A47" s="199" t="s">
        <v>4060</v>
      </c>
      <c r="B47" s="199"/>
      <c r="C47" s="199" t="s">
        <v>13554</v>
      </c>
      <c r="D47" s="200" t="s">
        <v>2</v>
      </c>
      <c r="E47" s="201">
        <v>7.23</v>
      </c>
    </row>
    <row r="48" spans="1:5" ht="15" customHeight="1" x14ac:dyDescent="0.25">
      <c r="A48" s="199" t="s">
        <v>4061</v>
      </c>
      <c r="B48" s="199"/>
      <c r="C48" s="199" t="s">
        <v>13555</v>
      </c>
      <c r="D48" s="200" t="s">
        <v>2</v>
      </c>
      <c r="E48" s="204">
        <v>11.03</v>
      </c>
    </row>
    <row r="49" spans="1:5" ht="15" customHeight="1" x14ac:dyDescent="0.25">
      <c r="A49" s="199" t="s">
        <v>4062</v>
      </c>
      <c r="B49" s="199"/>
      <c r="C49" s="199" t="s">
        <v>13556</v>
      </c>
      <c r="D49" s="200" t="s">
        <v>2</v>
      </c>
      <c r="E49" s="204">
        <v>54.61</v>
      </c>
    </row>
    <row r="50" spans="1:5" ht="15" customHeight="1" x14ac:dyDescent="0.25">
      <c r="A50" s="199" t="s">
        <v>13557</v>
      </c>
      <c r="B50" s="199"/>
      <c r="C50" s="199" t="s">
        <v>13558</v>
      </c>
      <c r="D50" s="200" t="s">
        <v>2</v>
      </c>
      <c r="E50" s="204">
        <v>45.58</v>
      </c>
    </row>
    <row r="51" spans="1:5" ht="15" customHeight="1" x14ac:dyDescent="0.25">
      <c r="A51" s="199" t="s">
        <v>4063</v>
      </c>
      <c r="B51" s="199"/>
      <c r="C51" s="199" t="s">
        <v>13559</v>
      </c>
      <c r="D51" s="200" t="s">
        <v>38</v>
      </c>
      <c r="E51" s="203">
        <v>154.91</v>
      </c>
    </row>
    <row r="52" spans="1:5" ht="15" customHeight="1" x14ac:dyDescent="0.25">
      <c r="A52" s="199" t="s">
        <v>4064</v>
      </c>
      <c r="B52" s="199"/>
      <c r="C52" s="199" t="s">
        <v>13560</v>
      </c>
      <c r="D52" s="200" t="s">
        <v>38</v>
      </c>
      <c r="E52" s="203">
        <v>106.5</v>
      </c>
    </row>
    <row r="53" spans="1:5" ht="15" customHeight="1" x14ac:dyDescent="0.25">
      <c r="A53" s="199" t="s">
        <v>13561</v>
      </c>
      <c r="B53" s="199"/>
      <c r="C53" s="199" t="s">
        <v>13562</v>
      </c>
      <c r="D53" s="200" t="s">
        <v>2</v>
      </c>
      <c r="E53" s="204">
        <v>16.93</v>
      </c>
    </row>
    <row r="54" spans="1:5" ht="15" customHeight="1" x14ac:dyDescent="0.25">
      <c r="A54" s="199" t="s">
        <v>4067</v>
      </c>
      <c r="B54" s="199"/>
      <c r="C54" s="199" t="s">
        <v>13563</v>
      </c>
      <c r="D54" s="200" t="s">
        <v>38</v>
      </c>
      <c r="E54" s="203">
        <v>486.85</v>
      </c>
    </row>
    <row r="55" spans="1:5" ht="15" customHeight="1" x14ac:dyDescent="0.25">
      <c r="A55" s="199" t="s">
        <v>4070</v>
      </c>
      <c r="B55" s="199"/>
      <c r="C55" s="199" t="s">
        <v>13564</v>
      </c>
      <c r="D55" s="200" t="s">
        <v>38</v>
      </c>
      <c r="E55" s="203">
        <v>295.06</v>
      </c>
    </row>
    <row r="56" spans="1:5" ht="15" customHeight="1" x14ac:dyDescent="0.25">
      <c r="A56" s="199" t="s">
        <v>4065</v>
      </c>
      <c r="B56" s="199"/>
      <c r="C56" s="199" t="s">
        <v>13565</v>
      </c>
      <c r="D56" s="200" t="s">
        <v>38</v>
      </c>
      <c r="E56" s="203">
        <v>252.96</v>
      </c>
    </row>
    <row r="57" spans="1:5" ht="15" customHeight="1" x14ac:dyDescent="0.25">
      <c r="A57" s="199" t="s">
        <v>4066</v>
      </c>
      <c r="B57" s="199"/>
      <c r="C57" s="199" t="s">
        <v>13566</v>
      </c>
      <c r="D57" s="200" t="s">
        <v>38</v>
      </c>
      <c r="E57" s="203">
        <v>335.53</v>
      </c>
    </row>
    <row r="58" spans="1:5" ht="15" customHeight="1" x14ac:dyDescent="0.25">
      <c r="A58" s="199" t="s">
        <v>4068</v>
      </c>
      <c r="B58" s="199"/>
      <c r="C58" s="199" t="s">
        <v>13567</v>
      </c>
      <c r="D58" s="200" t="s">
        <v>38</v>
      </c>
      <c r="E58" s="203">
        <v>155.59</v>
      </c>
    </row>
    <row r="59" spans="1:5" ht="15" customHeight="1" x14ac:dyDescent="0.25">
      <c r="A59" s="199" t="s">
        <v>4069</v>
      </c>
      <c r="B59" s="199"/>
      <c r="C59" s="199" t="s">
        <v>13568</v>
      </c>
      <c r="D59" s="200" t="s">
        <v>38</v>
      </c>
      <c r="E59" s="203">
        <v>205.62</v>
      </c>
    </row>
    <row r="60" spans="1:5" ht="15" customHeight="1" x14ac:dyDescent="0.25">
      <c r="A60" s="199" t="s">
        <v>4072</v>
      </c>
      <c r="B60" s="199"/>
      <c r="C60" s="199" t="s">
        <v>13569</v>
      </c>
      <c r="D60" s="200" t="s">
        <v>12798</v>
      </c>
      <c r="E60" s="204">
        <v>100.17</v>
      </c>
    </row>
    <row r="61" spans="1:5" ht="15" customHeight="1" x14ac:dyDescent="0.25">
      <c r="A61" s="199" t="s">
        <v>4071</v>
      </c>
      <c r="B61" s="199"/>
      <c r="C61" s="199" t="s">
        <v>13570</v>
      </c>
      <c r="D61" s="200" t="s">
        <v>12798</v>
      </c>
      <c r="E61" s="203">
        <v>252.22</v>
      </c>
    </row>
    <row r="62" spans="1:5" ht="15" customHeight="1" x14ac:dyDescent="0.25">
      <c r="A62" s="199" t="s">
        <v>4076</v>
      </c>
      <c r="B62" s="199"/>
      <c r="C62" s="199" t="s">
        <v>13571</v>
      </c>
      <c r="D62" s="200" t="s">
        <v>2</v>
      </c>
      <c r="E62" s="204">
        <v>42.6</v>
      </c>
    </row>
    <row r="63" spans="1:5" ht="15" customHeight="1" x14ac:dyDescent="0.25">
      <c r="A63" s="199" t="s">
        <v>4080</v>
      </c>
      <c r="B63" s="199"/>
      <c r="C63" s="199" t="s">
        <v>13572</v>
      </c>
      <c r="D63" s="200" t="s">
        <v>2</v>
      </c>
      <c r="E63" s="204">
        <v>10.65</v>
      </c>
    </row>
    <row r="64" spans="1:5" ht="15" customHeight="1" x14ac:dyDescent="0.25">
      <c r="A64" s="199" t="s">
        <v>4074</v>
      </c>
      <c r="B64" s="199"/>
      <c r="C64" s="199" t="s">
        <v>13573</v>
      </c>
      <c r="D64" s="200" t="s">
        <v>2</v>
      </c>
      <c r="E64" s="204">
        <v>22.94</v>
      </c>
    </row>
    <row r="65" spans="1:5" ht="15" customHeight="1" x14ac:dyDescent="0.25">
      <c r="A65" s="199" t="s">
        <v>4075</v>
      </c>
      <c r="B65" s="199"/>
      <c r="C65" s="199" t="s">
        <v>13574</v>
      </c>
      <c r="D65" s="200" t="s">
        <v>2</v>
      </c>
      <c r="E65" s="204">
        <v>29.89</v>
      </c>
    </row>
    <row r="66" spans="1:5" ht="15" customHeight="1" x14ac:dyDescent="0.25">
      <c r="A66" s="199" t="s">
        <v>4079</v>
      </c>
      <c r="B66" s="199"/>
      <c r="C66" s="199" t="s">
        <v>13575</v>
      </c>
      <c r="D66" s="200" t="s">
        <v>2</v>
      </c>
      <c r="E66" s="201">
        <v>9.9700000000000006</v>
      </c>
    </row>
    <row r="67" spans="1:5" ht="15" customHeight="1" x14ac:dyDescent="0.25">
      <c r="A67" s="199" t="s">
        <v>4081</v>
      </c>
      <c r="B67" s="199"/>
      <c r="C67" s="199" t="s">
        <v>13576</v>
      </c>
      <c r="D67" s="200" t="s">
        <v>2</v>
      </c>
      <c r="E67" s="204">
        <v>14.61</v>
      </c>
    </row>
    <row r="68" spans="1:5" ht="15" customHeight="1" x14ac:dyDescent="0.25">
      <c r="A68" s="199" t="s">
        <v>4073</v>
      </c>
      <c r="B68" s="199"/>
      <c r="C68" s="199" t="s">
        <v>13577</v>
      </c>
      <c r="D68" s="200" t="s">
        <v>2</v>
      </c>
      <c r="E68" s="201">
        <v>8.82</v>
      </c>
    </row>
    <row r="69" spans="1:5" ht="15" customHeight="1" x14ac:dyDescent="0.25">
      <c r="A69" s="199" t="s">
        <v>4082</v>
      </c>
      <c r="B69" s="199"/>
      <c r="C69" s="199" t="s">
        <v>13578</v>
      </c>
      <c r="D69" s="200" t="s">
        <v>3</v>
      </c>
      <c r="E69" s="204">
        <v>21.3</v>
      </c>
    </row>
    <row r="70" spans="1:5" ht="15" customHeight="1" x14ac:dyDescent="0.25">
      <c r="A70" s="199" t="s">
        <v>4083</v>
      </c>
      <c r="B70" s="199"/>
      <c r="C70" s="199" t="s">
        <v>13579</v>
      </c>
      <c r="D70" s="200" t="s">
        <v>3</v>
      </c>
      <c r="E70" s="204">
        <v>11.36</v>
      </c>
    </row>
    <row r="71" spans="1:5" ht="15" customHeight="1" x14ac:dyDescent="0.25">
      <c r="A71" s="199" t="s">
        <v>4077</v>
      </c>
      <c r="B71" s="199"/>
      <c r="C71" s="199" t="s">
        <v>13948</v>
      </c>
      <c r="D71" s="200" t="s">
        <v>2</v>
      </c>
      <c r="E71" s="204">
        <v>14.61</v>
      </c>
    </row>
    <row r="72" spans="1:5" ht="15" customHeight="1" x14ac:dyDescent="0.25">
      <c r="A72" s="199" t="s">
        <v>4078</v>
      </c>
      <c r="B72" s="199"/>
      <c r="C72" s="199" t="s">
        <v>13580</v>
      </c>
      <c r="D72" s="200" t="s">
        <v>2</v>
      </c>
      <c r="E72" s="204">
        <v>16.27</v>
      </c>
    </row>
    <row r="73" spans="1:5" ht="15" customHeight="1" x14ac:dyDescent="0.25">
      <c r="A73" s="199" t="s">
        <v>4084</v>
      </c>
      <c r="B73" s="199"/>
      <c r="C73" s="199" t="s">
        <v>13581</v>
      </c>
      <c r="D73" s="200" t="s">
        <v>2</v>
      </c>
      <c r="E73" s="204">
        <v>10.65</v>
      </c>
    </row>
    <row r="74" spans="1:5" ht="15" customHeight="1" x14ac:dyDescent="0.25">
      <c r="A74" s="199" t="s">
        <v>4085</v>
      </c>
      <c r="B74" s="199"/>
      <c r="C74" s="199" t="s">
        <v>13582</v>
      </c>
      <c r="D74" s="200" t="s">
        <v>2</v>
      </c>
      <c r="E74" s="201">
        <v>10.119999999999999</v>
      </c>
    </row>
    <row r="75" spans="1:5" ht="15" customHeight="1" x14ac:dyDescent="0.25">
      <c r="A75" s="199" t="s">
        <v>4086</v>
      </c>
      <c r="B75" s="199"/>
      <c r="C75" s="199" t="s">
        <v>13583</v>
      </c>
      <c r="D75" s="200" t="s">
        <v>2</v>
      </c>
      <c r="E75" s="204">
        <v>21.08</v>
      </c>
    </row>
    <row r="76" spans="1:5" ht="15" customHeight="1" x14ac:dyDescent="0.25">
      <c r="A76" s="199" t="s">
        <v>4087</v>
      </c>
      <c r="B76" s="199"/>
      <c r="C76" s="199" t="s">
        <v>13584</v>
      </c>
      <c r="D76" s="200" t="s">
        <v>2</v>
      </c>
      <c r="E76" s="204">
        <v>25.3</v>
      </c>
    </row>
    <row r="77" spans="1:5" ht="15" customHeight="1" x14ac:dyDescent="0.25">
      <c r="A77" s="199" t="s">
        <v>4088</v>
      </c>
      <c r="B77" s="199"/>
      <c r="C77" s="199" t="s">
        <v>13585</v>
      </c>
      <c r="D77" s="200" t="s">
        <v>3</v>
      </c>
      <c r="E77" s="201">
        <v>8.3000000000000007</v>
      </c>
    </row>
    <row r="78" spans="1:5" ht="15" customHeight="1" x14ac:dyDescent="0.25">
      <c r="A78" s="199" t="s">
        <v>4089</v>
      </c>
      <c r="B78" s="199"/>
      <c r="C78" s="199" t="s">
        <v>13586</v>
      </c>
      <c r="D78" s="200" t="s">
        <v>2</v>
      </c>
      <c r="E78" s="204">
        <v>16.87</v>
      </c>
    </row>
    <row r="79" spans="1:5" ht="15" customHeight="1" x14ac:dyDescent="0.25">
      <c r="A79" s="199" t="s">
        <v>4090</v>
      </c>
      <c r="B79" s="199"/>
      <c r="C79" s="199" t="s">
        <v>13587</v>
      </c>
      <c r="D79" s="200" t="s">
        <v>2</v>
      </c>
      <c r="E79" s="204">
        <v>18.07</v>
      </c>
    </row>
    <row r="80" spans="1:5" ht="15" customHeight="1" x14ac:dyDescent="0.25">
      <c r="A80" s="199" t="s">
        <v>4092</v>
      </c>
      <c r="B80" s="199"/>
      <c r="C80" s="199" t="s">
        <v>13588</v>
      </c>
      <c r="D80" s="200" t="s">
        <v>2</v>
      </c>
      <c r="E80" s="204">
        <v>21.08</v>
      </c>
    </row>
    <row r="81" spans="1:5" ht="15" customHeight="1" x14ac:dyDescent="0.25">
      <c r="A81" s="199" t="s">
        <v>4091</v>
      </c>
      <c r="B81" s="199"/>
      <c r="C81" s="199" t="s">
        <v>13589</v>
      </c>
      <c r="D81" s="200" t="s">
        <v>2</v>
      </c>
      <c r="E81" s="204">
        <v>23</v>
      </c>
    </row>
    <row r="82" spans="1:5" ht="15" customHeight="1" x14ac:dyDescent="0.25">
      <c r="A82" s="199" t="s">
        <v>4095</v>
      </c>
      <c r="B82" s="199"/>
      <c r="C82" s="199" t="s">
        <v>13590</v>
      </c>
      <c r="D82" s="200" t="s">
        <v>2</v>
      </c>
      <c r="E82" s="201">
        <v>8.9700000000000006</v>
      </c>
    </row>
    <row r="83" spans="1:5" ht="15" customHeight="1" x14ac:dyDescent="0.25">
      <c r="A83" s="199" t="s">
        <v>4096</v>
      </c>
      <c r="B83" s="199"/>
      <c r="C83" s="199" t="s">
        <v>13591</v>
      </c>
      <c r="D83" s="200" t="s">
        <v>3</v>
      </c>
      <c r="E83" s="201">
        <v>2.79</v>
      </c>
    </row>
    <row r="84" spans="1:5" ht="15" customHeight="1" x14ac:dyDescent="0.25">
      <c r="A84" s="199" t="s">
        <v>4093</v>
      </c>
      <c r="B84" s="199"/>
      <c r="C84" s="199" t="s">
        <v>13592</v>
      </c>
      <c r="D84" s="200" t="s">
        <v>2</v>
      </c>
      <c r="E84" s="204">
        <v>25.3</v>
      </c>
    </row>
    <row r="85" spans="1:5" ht="15" customHeight="1" x14ac:dyDescent="0.25">
      <c r="A85" s="199" t="s">
        <v>4094</v>
      </c>
      <c r="B85" s="199"/>
      <c r="C85" s="199" t="s">
        <v>13593</v>
      </c>
      <c r="D85" s="200" t="s">
        <v>2</v>
      </c>
      <c r="E85" s="204">
        <v>22</v>
      </c>
    </row>
    <row r="86" spans="1:5" ht="15" customHeight="1" x14ac:dyDescent="0.25">
      <c r="A86" s="199" t="s">
        <v>4097</v>
      </c>
      <c r="B86" s="199"/>
      <c r="C86" s="199" t="s">
        <v>13594</v>
      </c>
      <c r="D86" s="200" t="s">
        <v>3</v>
      </c>
      <c r="E86" s="201">
        <v>8.8699999999999992</v>
      </c>
    </row>
    <row r="87" spans="1:5" ht="15" customHeight="1" x14ac:dyDescent="0.25">
      <c r="A87" s="199" t="s">
        <v>4098</v>
      </c>
      <c r="B87" s="199"/>
      <c r="C87" s="199" t="s">
        <v>13595</v>
      </c>
      <c r="D87" s="200" t="s">
        <v>2</v>
      </c>
      <c r="E87" s="204">
        <v>19.46</v>
      </c>
    </row>
    <row r="88" spans="1:5" ht="15" customHeight="1" x14ac:dyDescent="0.25">
      <c r="A88" s="199" t="s">
        <v>4099</v>
      </c>
      <c r="B88" s="199"/>
      <c r="C88" s="199" t="s">
        <v>13596</v>
      </c>
      <c r="D88" s="200" t="s">
        <v>2</v>
      </c>
      <c r="E88" s="204">
        <v>16.87</v>
      </c>
    </row>
    <row r="89" spans="1:5" ht="15" customHeight="1" x14ac:dyDescent="0.25">
      <c r="A89" s="199" t="s">
        <v>4100</v>
      </c>
      <c r="B89" s="199"/>
      <c r="C89" s="199" t="s">
        <v>13597</v>
      </c>
      <c r="D89" s="200" t="s">
        <v>3</v>
      </c>
      <c r="E89" s="201">
        <v>2.83</v>
      </c>
    </row>
    <row r="90" spans="1:5" ht="15" customHeight="1" x14ac:dyDescent="0.25">
      <c r="A90" s="199" t="s">
        <v>4101</v>
      </c>
      <c r="B90" s="199"/>
      <c r="C90" s="199" t="s">
        <v>13598</v>
      </c>
      <c r="D90" s="200" t="s">
        <v>2</v>
      </c>
      <c r="E90" s="201">
        <v>6.65</v>
      </c>
    </row>
    <row r="91" spans="1:5" ht="15" customHeight="1" x14ac:dyDescent="0.25">
      <c r="A91" s="199" t="s">
        <v>4102</v>
      </c>
      <c r="B91" s="199"/>
      <c r="C91" s="199" t="s">
        <v>13599</v>
      </c>
      <c r="D91" s="200" t="s">
        <v>2</v>
      </c>
      <c r="E91" s="204">
        <v>28.4</v>
      </c>
    </row>
    <row r="92" spans="1:5" ht="15" customHeight="1" x14ac:dyDescent="0.25">
      <c r="A92" s="199" t="s">
        <v>4103</v>
      </c>
      <c r="B92" s="199"/>
      <c r="C92" s="199" t="s">
        <v>4104</v>
      </c>
      <c r="D92" s="200" t="s">
        <v>2</v>
      </c>
      <c r="E92" s="203">
        <v>310.06</v>
      </c>
    </row>
    <row r="93" spans="1:5" ht="15" customHeight="1" x14ac:dyDescent="0.25">
      <c r="A93" s="199" t="s">
        <v>13600</v>
      </c>
      <c r="B93" s="199"/>
      <c r="C93" s="199" t="s">
        <v>13601</v>
      </c>
      <c r="D93" s="200" t="s">
        <v>12798</v>
      </c>
      <c r="E93" s="205">
        <v>1395.27</v>
      </c>
    </row>
    <row r="94" spans="1:5" ht="15" customHeight="1" x14ac:dyDescent="0.25">
      <c r="A94" s="199" t="s">
        <v>13602</v>
      </c>
      <c r="B94" s="199"/>
      <c r="C94" s="199" t="s">
        <v>13603</v>
      </c>
      <c r="D94" s="200" t="s">
        <v>12798</v>
      </c>
      <c r="E94" s="205">
        <v>3720.72</v>
      </c>
    </row>
    <row r="95" spans="1:5" ht="15" customHeight="1" x14ac:dyDescent="0.25">
      <c r="A95" s="199" t="s">
        <v>13604</v>
      </c>
      <c r="B95" s="199"/>
      <c r="C95" s="199" t="s">
        <v>13605</v>
      </c>
      <c r="D95" s="200" t="s">
        <v>12798</v>
      </c>
      <c r="E95" s="205">
        <v>5581.08</v>
      </c>
    </row>
    <row r="96" spans="1:5" ht="15" customHeight="1" x14ac:dyDescent="0.25">
      <c r="A96" s="199" t="s">
        <v>4105</v>
      </c>
      <c r="B96" s="199"/>
      <c r="C96" s="199" t="s">
        <v>4106</v>
      </c>
      <c r="D96" s="200" t="s">
        <v>12798</v>
      </c>
      <c r="E96" s="203">
        <v>409.02</v>
      </c>
    </row>
    <row r="97" spans="1:5" ht="15" customHeight="1" x14ac:dyDescent="0.25">
      <c r="A97" s="199" t="s">
        <v>21619</v>
      </c>
      <c r="B97" s="199"/>
      <c r="C97" s="199" t="s">
        <v>21620</v>
      </c>
      <c r="D97" s="200" t="s">
        <v>12798</v>
      </c>
      <c r="E97" s="203">
        <v>790.67</v>
      </c>
    </row>
    <row r="98" spans="1:5" ht="15" customHeight="1" x14ac:dyDescent="0.25">
      <c r="A98" s="199" t="s">
        <v>4107</v>
      </c>
      <c r="B98" s="199"/>
      <c r="C98" s="199" t="s">
        <v>13606</v>
      </c>
      <c r="D98" s="200" t="s">
        <v>12798</v>
      </c>
      <c r="E98" s="205">
        <v>1200.3599999999999</v>
      </c>
    </row>
    <row r="99" spans="1:5" ht="15" customHeight="1" x14ac:dyDescent="0.25">
      <c r="A99" s="199" t="s">
        <v>4108</v>
      </c>
      <c r="B99" s="199"/>
      <c r="C99" s="199" t="s">
        <v>13607</v>
      </c>
      <c r="D99" s="200" t="s">
        <v>2</v>
      </c>
      <c r="E99" s="203">
        <v>134.07</v>
      </c>
    </row>
    <row r="100" spans="1:5" ht="15" customHeight="1" x14ac:dyDescent="0.25">
      <c r="A100" s="199" t="s">
        <v>4110</v>
      </c>
      <c r="B100" s="199"/>
      <c r="C100" s="199" t="s">
        <v>4111</v>
      </c>
      <c r="D100" s="200" t="s">
        <v>2</v>
      </c>
      <c r="E100" s="203">
        <v>603.11</v>
      </c>
    </row>
    <row r="101" spans="1:5" ht="15" customHeight="1" x14ac:dyDescent="0.25">
      <c r="A101" s="199" t="s">
        <v>4112</v>
      </c>
      <c r="B101" s="199"/>
      <c r="C101" s="199" t="s">
        <v>4113</v>
      </c>
      <c r="D101" s="200" t="s">
        <v>12798</v>
      </c>
      <c r="E101" s="205">
        <v>8097.25</v>
      </c>
    </row>
    <row r="102" spans="1:5" ht="15" customHeight="1" x14ac:dyDescent="0.25">
      <c r="A102" s="199" t="s">
        <v>4114</v>
      </c>
      <c r="B102" s="199"/>
      <c r="C102" s="199" t="s">
        <v>4115</v>
      </c>
      <c r="D102" s="200" t="s">
        <v>12798</v>
      </c>
      <c r="E102" s="206">
        <v>13406.73</v>
      </c>
    </row>
    <row r="103" spans="1:5" ht="15" customHeight="1" x14ac:dyDescent="0.25">
      <c r="A103" s="199" t="s">
        <v>4116</v>
      </c>
      <c r="B103" s="199"/>
      <c r="C103" s="199" t="s">
        <v>4117</v>
      </c>
      <c r="D103" s="200" t="s">
        <v>12798</v>
      </c>
      <c r="E103" s="206">
        <v>10909.48</v>
      </c>
    </row>
    <row r="104" spans="1:5" ht="15" customHeight="1" x14ac:dyDescent="0.25">
      <c r="A104" s="199" t="s">
        <v>4118</v>
      </c>
      <c r="B104" s="199"/>
      <c r="C104" s="199" t="s">
        <v>4119</v>
      </c>
      <c r="D104" s="200" t="s">
        <v>12798</v>
      </c>
      <c r="E104" s="206">
        <v>12626.01</v>
      </c>
    </row>
    <row r="105" spans="1:5" ht="15" customHeight="1" x14ac:dyDescent="0.25">
      <c r="A105" s="199" t="s">
        <v>4120</v>
      </c>
      <c r="B105" s="199"/>
      <c r="C105" s="199" t="s">
        <v>4121</v>
      </c>
      <c r="D105" s="200" t="s">
        <v>12798</v>
      </c>
      <c r="E105" s="206">
        <v>10738.16</v>
      </c>
    </row>
    <row r="106" spans="1:5" ht="15" customHeight="1" x14ac:dyDescent="0.25">
      <c r="A106" s="199" t="s">
        <v>4122</v>
      </c>
      <c r="B106" s="199"/>
      <c r="C106" s="199" t="s">
        <v>4123</v>
      </c>
      <c r="D106" s="200" t="s">
        <v>12798</v>
      </c>
      <c r="E106" s="206">
        <v>12454.68</v>
      </c>
    </row>
    <row r="107" spans="1:5" ht="15" customHeight="1" x14ac:dyDescent="0.25">
      <c r="A107" s="199" t="s">
        <v>4124</v>
      </c>
      <c r="B107" s="199"/>
      <c r="C107" s="199" t="s">
        <v>4125</v>
      </c>
      <c r="D107" s="200" t="s">
        <v>12798</v>
      </c>
      <c r="E107" s="205">
        <v>8921.35</v>
      </c>
    </row>
    <row r="108" spans="1:5" ht="15" customHeight="1" x14ac:dyDescent="0.25">
      <c r="A108" s="199" t="s">
        <v>4126</v>
      </c>
      <c r="B108" s="199"/>
      <c r="C108" s="199" t="s">
        <v>4127</v>
      </c>
      <c r="D108" s="200" t="s">
        <v>12798</v>
      </c>
      <c r="E108" s="206">
        <v>11399.62</v>
      </c>
    </row>
    <row r="109" spans="1:5" ht="15" customHeight="1" x14ac:dyDescent="0.25">
      <c r="A109" s="199" t="s">
        <v>4128</v>
      </c>
      <c r="B109" s="199"/>
      <c r="C109" s="199" t="s">
        <v>4129</v>
      </c>
      <c r="D109" s="200" t="s">
        <v>12798</v>
      </c>
      <c r="E109" s="206">
        <v>16135.75</v>
      </c>
    </row>
    <row r="110" spans="1:5" ht="15" customHeight="1" x14ac:dyDescent="0.25">
      <c r="A110" s="199" t="s">
        <v>4130</v>
      </c>
      <c r="B110" s="199"/>
      <c r="C110" s="199" t="s">
        <v>4131</v>
      </c>
      <c r="D110" s="200" t="s">
        <v>12798</v>
      </c>
      <c r="E110" s="205">
        <v>10128.82</v>
      </c>
    </row>
    <row r="111" spans="1:5" ht="15" customHeight="1" x14ac:dyDescent="0.25">
      <c r="A111" s="199" t="s">
        <v>4132</v>
      </c>
      <c r="B111" s="199"/>
      <c r="C111" s="199" t="s">
        <v>4133</v>
      </c>
      <c r="D111" s="200" t="s">
        <v>12798</v>
      </c>
      <c r="E111" s="206">
        <v>13681.35</v>
      </c>
    </row>
    <row r="112" spans="1:5" ht="15" customHeight="1" x14ac:dyDescent="0.25">
      <c r="A112" s="199" t="s">
        <v>4134</v>
      </c>
      <c r="B112" s="199"/>
      <c r="C112" s="199" t="s">
        <v>4135</v>
      </c>
      <c r="D112" s="200" t="s">
        <v>12798</v>
      </c>
      <c r="E112" s="206">
        <v>14867.63</v>
      </c>
    </row>
    <row r="113" spans="1:5" ht="15" customHeight="1" x14ac:dyDescent="0.25">
      <c r="A113" s="199" t="s">
        <v>4136</v>
      </c>
      <c r="B113" s="199"/>
      <c r="C113" s="199" t="s">
        <v>4137</v>
      </c>
      <c r="D113" s="200" t="s">
        <v>12798</v>
      </c>
      <c r="E113" s="206">
        <v>28988.54</v>
      </c>
    </row>
    <row r="114" spans="1:5" ht="15" customHeight="1" x14ac:dyDescent="0.25">
      <c r="A114" s="199" t="s">
        <v>4139</v>
      </c>
      <c r="B114" s="199"/>
      <c r="C114" s="199" t="s">
        <v>4140</v>
      </c>
      <c r="D114" s="200" t="s">
        <v>12798</v>
      </c>
      <c r="E114" s="203">
        <v>307.31</v>
      </c>
    </row>
    <row r="115" spans="1:5" ht="15" customHeight="1" x14ac:dyDescent="0.25">
      <c r="A115" s="199" t="s">
        <v>4141</v>
      </c>
      <c r="B115" s="199"/>
      <c r="C115" s="199" t="s">
        <v>4142</v>
      </c>
      <c r="D115" s="200" t="s">
        <v>12798</v>
      </c>
      <c r="E115" s="203">
        <v>356.14</v>
      </c>
    </row>
    <row r="116" spans="1:5" ht="15" customHeight="1" x14ac:dyDescent="0.25">
      <c r="A116" s="199" t="s">
        <v>4143</v>
      </c>
      <c r="B116" s="199"/>
      <c r="C116" s="199" t="s">
        <v>4144</v>
      </c>
      <c r="D116" s="200" t="s">
        <v>12798</v>
      </c>
      <c r="E116" s="203">
        <v>322.52999999999997</v>
      </c>
    </row>
    <row r="117" spans="1:5" ht="15" customHeight="1" x14ac:dyDescent="0.25">
      <c r="A117" s="199" t="s">
        <v>4145</v>
      </c>
      <c r="B117" s="199"/>
      <c r="C117" s="199" t="s">
        <v>4146</v>
      </c>
      <c r="D117" s="200" t="s">
        <v>12798</v>
      </c>
      <c r="E117" s="203">
        <v>322.52999999999997</v>
      </c>
    </row>
    <row r="118" spans="1:5" ht="15" customHeight="1" x14ac:dyDescent="0.25">
      <c r="A118" s="199" t="s">
        <v>1900</v>
      </c>
      <c r="B118" s="199"/>
      <c r="C118" s="199" t="s">
        <v>4147</v>
      </c>
      <c r="D118" s="200" t="s">
        <v>12798</v>
      </c>
      <c r="E118" s="203">
        <v>629.84</v>
      </c>
    </row>
    <row r="119" spans="1:5" ht="15" customHeight="1" x14ac:dyDescent="0.25">
      <c r="A119" s="199" t="s">
        <v>4148</v>
      </c>
      <c r="B119" s="199"/>
      <c r="C119" s="199" t="s">
        <v>4149</v>
      </c>
      <c r="D119" s="200" t="s">
        <v>12798</v>
      </c>
      <c r="E119" s="203">
        <v>322.52999999999997</v>
      </c>
    </row>
    <row r="120" spans="1:5" ht="15" customHeight="1" x14ac:dyDescent="0.25">
      <c r="A120" s="199" t="s">
        <v>1901</v>
      </c>
      <c r="B120" s="199"/>
      <c r="C120" s="199" t="s">
        <v>4150</v>
      </c>
      <c r="D120" s="200" t="s">
        <v>12798</v>
      </c>
      <c r="E120" s="203">
        <v>322.52999999999997</v>
      </c>
    </row>
    <row r="121" spans="1:5" ht="15" customHeight="1" x14ac:dyDescent="0.25">
      <c r="A121" s="199" t="s">
        <v>4151</v>
      </c>
      <c r="B121" s="199"/>
      <c r="C121" s="199" t="s">
        <v>4152</v>
      </c>
      <c r="D121" s="200" t="s">
        <v>12798</v>
      </c>
      <c r="E121" s="205">
        <v>1078.9000000000001</v>
      </c>
    </row>
    <row r="122" spans="1:5" ht="15" customHeight="1" x14ac:dyDescent="0.25">
      <c r="A122" s="199" t="s">
        <v>4153</v>
      </c>
      <c r="B122" s="199"/>
      <c r="C122" s="199" t="s">
        <v>4154</v>
      </c>
      <c r="D122" s="200" t="s">
        <v>12798</v>
      </c>
      <c r="E122" s="203">
        <v>678.67</v>
      </c>
    </row>
    <row r="123" spans="1:5" ht="15" customHeight="1" x14ac:dyDescent="0.25">
      <c r="A123" s="199" t="s">
        <v>1902</v>
      </c>
      <c r="B123" s="199"/>
      <c r="C123" s="199" t="s">
        <v>4155</v>
      </c>
      <c r="D123" s="200" t="s">
        <v>12798</v>
      </c>
      <c r="E123" s="203">
        <v>907.37</v>
      </c>
    </row>
    <row r="124" spans="1:5" ht="15" customHeight="1" x14ac:dyDescent="0.25">
      <c r="A124" s="199" t="s">
        <v>4156</v>
      </c>
      <c r="B124" s="199"/>
      <c r="C124" s="199" t="s">
        <v>4157</v>
      </c>
      <c r="D124" s="200" t="s">
        <v>12798</v>
      </c>
      <c r="E124" s="203">
        <v>322.52999999999997</v>
      </c>
    </row>
    <row r="125" spans="1:5" ht="15" customHeight="1" x14ac:dyDescent="0.25">
      <c r="A125" s="199" t="s">
        <v>4109</v>
      </c>
      <c r="B125" s="199"/>
      <c r="C125" s="199" t="s">
        <v>11741</v>
      </c>
      <c r="D125" s="200" t="s">
        <v>963</v>
      </c>
      <c r="E125" s="203">
        <v>843.01</v>
      </c>
    </row>
    <row r="126" spans="1:5" ht="15" customHeight="1" x14ac:dyDescent="0.25">
      <c r="A126" s="199" t="s">
        <v>4158</v>
      </c>
      <c r="B126" s="199"/>
      <c r="C126" s="199" t="s">
        <v>4159</v>
      </c>
      <c r="D126" s="200" t="s">
        <v>963</v>
      </c>
      <c r="E126" s="203">
        <v>1086.6099999999999</v>
      </c>
    </row>
    <row r="127" spans="1:5" ht="15" customHeight="1" x14ac:dyDescent="0.25">
      <c r="A127" s="199" t="s">
        <v>1903</v>
      </c>
      <c r="B127" s="199"/>
      <c r="C127" s="199" t="s">
        <v>4160</v>
      </c>
      <c r="D127" s="200" t="s">
        <v>963</v>
      </c>
      <c r="E127" s="205">
        <v>1302.6400000000001</v>
      </c>
    </row>
    <row r="128" spans="1:5" ht="15" customHeight="1" x14ac:dyDescent="0.25">
      <c r="A128" s="199" t="s">
        <v>4161</v>
      </c>
      <c r="B128" s="199"/>
      <c r="C128" s="199" t="s">
        <v>4162</v>
      </c>
      <c r="D128" s="200" t="s">
        <v>963</v>
      </c>
      <c r="E128" s="203">
        <v>900.8</v>
      </c>
    </row>
    <row r="129" spans="1:5" ht="15" customHeight="1" x14ac:dyDescent="0.25">
      <c r="A129" s="199" t="s">
        <v>1904</v>
      </c>
      <c r="B129" s="199"/>
      <c r="C129" s="199" t="s">
        <v>4163</v>
      </c>
      <c r="D129" s="200" t="s">
        <v>963</v>
      </c>
      <c r="E129" s="203">
        <v>793.19</v>
      </c>
    </row>
    <row r="130" spans="1:5" ht="15" customHeight="1" x14ac:dyDescent="0.25">
      <c r="A130" s="199" t="s">
        <v>4164</v>
      </c>
      <c r="B130" s="199"/>
      <c r="C130" s="199" t="s">
        <v>4165</v>
      </c>
      <c r="D130" s="200" t="s">
        <v>963</v>
      </c>
      <c r="E130" s="203">
        <v>1262.74</v>
      </c>
    </row>
    <row r="131" spans="1:5" ht="15" customHeight="1" x14ac:dyDescent="0.25">
      <c r="A131" s="199" t="s">
        <v>4166</v>
      </c>
      <c r="B131" s="199"/>
      <c r="C131" s="199" t="s">
        <v>4167</v>
      </c>
      <c r="D131" s="200" t="s">
        <v>963</v>
      </c>
      <c r="E131" s="203">
        <v>1262.74</v>
      </c>
    </row>
    <row r="132" spans="1:5" ht="15" customHeight="1" x14ac:dyDescent="0.25">
      <c r="A132" s="199" t="s">
        <v>1905</v>
      </c>
      <c r="B132" s="199"/>
      <c r="C132" s="199" t="s">
        <v>4168</v>
      </c>
      <c r="D132" s="200" t="s">
        <v>963</v>
      </c>
      <c r="E132" s="203">
        <v>1147.01</v>
      </c>
    </row>
    <row r="133" spans="1:5" ht="15" customHeight="1" x14ac:dyDescent="0.25">
      <c r="A133" s="199" t="s">
        <v>4169</v>
      </c>
      <c r="B133" s="199"/>
      <c r="C133" s="199" t="s">
        <v>4170</v>
      </c>
      <c r="D133" s="200" t="s">
        <v>963</v>
      </c>
      <c r="E133" s="203">
        <v>809.07</v>
      </c>
    </row>
    <row r="134" spans="1:5" ht="15" customHeight="1" x14ac:dyDescent="0.25">
      <c r="A134" s="199" t="s">
        <v>1623</v>
      </c>
      <c r="B134" s="199"/>
      <c r="C134" s="199" t="s">
        <v>13608</v>
      </c>
      <c r="D134" s="200" t="s">
        <v>12798</v>
      </c>
      <c r="E134" s="205">
        <v>1462.12</v>
      </c>
    </row>
    <row r="135" spans="1:5" ht="15" customHeight="1" x14ac:dyDescent="0.25">
      <c r="A135" s="199" t="s">
        <v>13609</v>
      </c>
      <c r="B135" s="199"/>
      <c r="C135" s="199" t="s">
        <v>13610</v>
      </c>
      <c r="D135" s="200" t="s">
        <v>3</v>
      </c>
      <c r="E135" s="204">
        <v>43.87</v>
      </c>
    </row>
    <row r="136" spans="1:5" ht="15" customHeight="1" x14ac:dyDescent="0.25">
      <c r="A136" s="199" t="s">
        <v>4171</v>
      </c>
      <c r="B136" s="199"/>
      <c r="C136" s="199" t="s">
        <v>13611</v>
      </c>
      <c r="D136" s="200" t="s">
        <v>12798</v>
      </c>
      <c r="E136" s="204">
        <v>37.17</v>
      </c>
    </row>
    <row r="137" spans="1:5" ht="15" customHeight="1" x14ac:dyDescent="0.25">
      <c r="A137" s="199" t="s">
        <v>4173</v>
      </c>
      <c r="B137" s="199"/>
      <c r="C137" s="199" t="s">
        <v>13612</v>
      </c>
      <c r="D137" s="200" t="s">
        <v>12798</v>
      </c>
      <c r="E137" s="204">
        <v>64.36</v>
      </c>
    </row>
    <row r="138" spans="1:5" ht="15" customHeight="1" x14ac:dyDescent="0.25">
      <c r="A138" s="199" t="s">
        <v>4172</v>
      </c>
      <c r="B138" s="199"/>
      <c r="C138" s="199" t="s">
        <v>13613</v>
      </c>
      <c r="D138" s="200" t="s">
        <v>12798</v>
      </c>
      <c r="E138" s="204">
        <v>85.52</v>
      </c>
    </row>
    <row r="139" spans="1:5" ht="15" customHeight="1" x14ac:dyDescent="0.25">
      <c r="A139" s="199" t="s">
        <v>4178</v>
      </c>
      <c r="B139" s="199"/>
      <c r="C139" s="199" t="s">
        <v>13949</v>
      </c>
      <c r="D139" s="200" t="s">
        <v>2</v>
      </c>
      <c r="E139" s="204">
        <v>145.77000000000001</v>
      </c>
    </row>
    <row r="140" spans="1:5" ht="15" customHeight="1" x14ac:dyDescent="0.25">
      <c r="A140" s="199" t="s">
        <v>4175</v>
      </c>
      <c r="B140" s="199"/>
      <c r="C140" s="199" t="s">
        <v>13615</v>
      </c>
      <c r="D140" s="200" t="s">
        <v>2</v>
      </c>
      <c r="E140" s="203">
        <v>10.75</v>
      </c>
    </row>
    <row r="141" spans="1:5" ht="15" customHeight="1" x14ac:dyDescent="0.25">
      <c r="A141" s="199" t="s">
        <v>4177</v>
      </c>
      <c r="B141" s="199"/>
      <c r="C141" s="199" t="s">
        <v>21621</v>
      </c>
      <c r="D141" s="200" t="s">
        <v>3</v>
      </c>
      <c r="E141" s="204">
        <v>12.96</v>
      </c>
    </row>
    <row r="142" spans="1:5" ht="15" customHeight="1" x14ac:dyDescent="0.25">
      <c r="A142" s="199" t="s">
        <v>4181</v>
      </c>
      <c r="B142" s="199"/>
      <c r="C142" s="199" t="s">
        <v>13616</v>
      </c>
      <c r="D142" s="200" t="s">
        <v>3</v>
      </c>
      <c r="E142" s="204">
        <v>181.09</v>
      </c>
    </row>
    <row r="143" spans="1:5" ht="15" customHeight="1" x14ac:dyDescent="0.25">
      <c r="A143" s="199" t="s">
        <v>4180</v>
      </c>
      <c r="B143" s="199"/>
      <c r="C143" s="199" t="s">
        <v>13617</v>
      </c>
      <c r="D143" s="200" t="s">
        <v>2</v>
      </c>
      <c r="E143" s="203">
        <v>77.290000000000006</v>
      </c>
    </row>
    <row r="144" spans="1:5" ht="15" customHeight="1" x14ac:dyDescent="0.25">
      <c r="A144" s="199" t="s">
        <v>13945</v>
      </c>
      <c r="B144" s="199"/>
      <c r="C144" s="199" t="s">
        <v>13946</v>
      </c>
      <c r="D144" s="200" t="s">
        <v>2</v>
      </c>
      <c r="E144" s="204">
        <v>55.21</v>
      </c>
    </row>
    <row r="145" spans="1:5" ht="15" customHeight="1" x14ac:dyDescent="0.25">
      <c r="A145" s="199" t="s">
        <v>4179</v>
      </c>
      <c r="B145" s="199"/>
      <c r="C145" s="199" t="s">
        <v>21622</v>
      </c>
      <c r="D145" s="200" t="s">
        <v>2</v>
      </c>
      <c r="E145" s="204">
        <v>73.180000000000007</v>
      </c>
    </row>
    <row r="146" spans="1:5" ht="15" customHeight="1" x14ac:dyDescent="0.25">
      <c r="A146" s="199" t="s">
        <v>11742</v>
      </c>
      <c r="B146" s="199"/>
      <c r="C146" s="199" t="s">
        <v>11743</v>
      </c>
      <c r="D146" s="200" t="s">
        <v>12798</v>
      </c>
      <c r="E146" s="204">
        <v>5.14</v>
      </c>
    </row>
    <row r="147" spans="1:5" ht="15" customHeight="1" x14ac:dyDescent="0.25">
      <c r="A147" s="199" t="s">
        <v>4182</v>
      </c>
      <c r="B147" s="199"/>
      <c r="C147" s="199" t="s">
        <v>13618</v>
      </c>
      <c r="D147" s="200" t="s">
        <v>3</v>
      </c>
      <c r="E147" s="201">
        <v>2.89</v>
      </c>
    </row>
    <row r="148" spans="1:5" ht="15" customHeight="1" x14ac:dyDescent="0.25">
      <c r="A148" s="199" t="s">
        <v>4183</v>
      </c>
      <c r="B148" s="199"/>
      <c r="C148" s="199" t="s">
        <v>42355</v>
      </c>
      <c r="D148" s="200" t="s">
        <v>3</v>
      </c>
      <c r="E148" s="201">
        <v>10.83</v>
      </c>
    </row>
    <row r="149" spans="1:5" ht="15" customHeight="1" x14ac:dyDescent="0.25">
      <c r="A149" s="199" t="s">
        <v>13619</v>
      </c>
      <c r="B149" s="199"/>
      <c r="C149" s="199" t="s">
        <v>13620</v>
      </c>
      <c r="D149" s="200" t="s">
        <v>3</v>
      </c>
      <c r="E149" s="204">
        <v>1.62</v>
      </c>
    </row>
    <row r="150" spans="1:5" ht="15" customHeight="1" x14ac:dyDescent="0.25">
      <c r="A150" s="199" t="s">
        <v>13621</v>
      </c>
      <c r="B150" s="199"/>
      <c r="C150" s="199" t="s">
        <v>13950</v>
      </c>
      <c r="D150" s="200" t="s">
        <v>2</v>
      </c>
      <c r="E150" s="201">
        <v>1.47</v>
      </c>
    </row>
    <row r="151" spans="1:5" ht="15" customHeight="1" x14ac:dyDescent="0.25">
      <c r="A151" s="199" t="s">
        <v>4184</v>
      </c>
      <c r="B151" s="199"/>
      <c r="C151" s="199" t="s">
        <v>13622</v>
      </c>
      <c r="D151" s="200" t="s">
        <v>13951</v>
      </c>
      <c r="E151" s="201">
        <v>46.02</v>
      </c>
    </row>
    <row r="152" spans="1:5" ht="15" customHeight="1" x14ac:dyDescent="0.25">
      <c r="A152" s="199" t="s">
        <v>4185</v>
      </c>
      <c r="B152" s="199"/>
      <c r="C152" s="199" t="s">
        <v>4186</v>
      </c>
      <c r="D152" s="200" t="s">
        <v>13952</v>
      </c>
      <c r="E152" s="204">
        <v>15</v>
      </c>
    </row>
    <row r="153" spans="1:5" ht="15" customHeight="1" x14ac:dyDescent="0.25">
      <c r="A153" s="199" t="s">
        <v>4187</v>
      </c>
      <c r="B153" s="199"/>
      <c r="C153" s="199" t="s">
        <v>4188</v>
      </c>
      <c r="D153" s="200" t="s">
        <v>13951</v>
      </c>
      <c r="E153" s="201">
        <v>20</v>
      </c>
    </row>
    <row r="154" spans="1:5" ht="15" customHeight="1" x14ac:dyDescent="0.25">
      <c r="A154" s="199" t="s">
        <v>4189</v>
      </c>
      <c r="B154" s="199"/>
      <c r="C154" s="199" t="s">
        <v>4190</v>
      </c>
      <c r="D154" s="200" t="s">
        <v>2</v>
      </c>
      <c r="E154" s="204">
        <v>8.66</v>
      </c>
    </row>
    <row r="155" spans="1:5" ht="15" customHeight="1" x14ac:dyDescent="0.25">
      <c r="A155" s="199" t="s">
        <v>4191</v>
      </c>
      <c r="B155" s="199"/>
      <c r="C155" s="199" t="s">
        <v>4192</v>
      </c>
      <c r="D155" s="200" t="s">
        <v>2</v>
      </c>
      <c r="E155" s="204">
        <v>12.19</v>
      </c>
    </row>
    <row r="156" spans="1:5" ht="15" customHeight="1" x14ac:dyDescent="0.25">
      <c r="A156" s="199" t="s">
        <v>4193</v>
      </c>
      <c r="B156" s="199"/>
      <c r="C156" s="199" t="s">
        <v>4194</v>
      </c>
      <c r="D156" s="200" t="s">
        <v>3</v>
      </c>
      <c r="E156" s="204">
        <v>9.98</v>
      </c>
    </row>
    <row r="157" spans="1:5" ht="15" customHeight="1" x14ac:dyDescent="0.25">
      <c r="A157" s="199" t="s">
        <v>4195</v>
      </c>
      <c r="B157" s="199"/>
      <c r="C157" s="199" t="s">
        <v>13623</v>
      </c>
      <c r="D157" s="200" t="s">
        <v>2</v>
      </c>
      <c r="E157" s="204">
        <v>12.48</v>
      </c>
    </row>
    <row r="158" spans="1:5" ht="15" customHeight="1" x14ac:dyDescent="0.25">
      <c r="A158" s="199" t="s">
        <v>4196</v>
      </c>
      <c r="B158" s="199"/>
      <c r="C158" s="199" t="s">
        <v>13624</v>
      </c>
      <c r="D158" s="200" t="s">
        <v>2</v>
      </c>
      <c r="E158" s="204">
        <v>14.3</v>
      </c>
    </row>
    <row r="159" spans="1:5" ht="15" customHeight="1" x14ac:dyDescent="0.25">
      <c r="A159" s="199" t="s">
        <v>13625</v>
      </c>
      <c r="B159" s="199"/>
      <c r="C159" s="199" t="s">
        <v>13626</v>
      </c>
      <c r="D159" s="200" t="s">
        <v>3</v>
      </c>
      <c r="E159" s="204">
        <v>184.36</v>
      </c>
    </row>
    <row r="160" spans="1:5" ht="15" customHeight="1" x14ac:dyDescent="0.25">
      <c r="A160" s="199" t="s">
        <v>13627</v>
      </c>
      <c r="B160" s="199"/>
      <c r="C160" s="199" t="s">
        <v>13628</v>
      </c>
      <c r="D160" s="200" t="s">
        <v>3</v>
      </c>
      <c r="E160" s="203">
        <v>114.6</v>
      </c>
    </row>
    <row r="161" spans="1:5" ht="15" customHeight="1" x14ac:dyDescent="0.25">
      <c r="A161" s="199" t="s">
        <v>4197</v>
      </c>
      <c r="B161" s="199"/>
      <c r="C161" s="199" t="s">
        <v>13953</v>
      </c>
      <c r="D161" s="200" t="s">
        <v>38</v>
      </c>
      <c r="E161" s="203">
        <v>3.56</v>
      </c>
    </row>
    <row r="162" spans="1:5" ht="15" customHeight="1" x14ac:dyDescent="0.25">
      <c r="A162" s="199" t="s">
        <v>4200</v>
      </c>
      <c r="B162" s="199"/>
      <c r="C162" s="199" t="s">
        <v>13954</v>
      </c>
      <c r="D162" s="200" t="s">
        <v>2</v>
      </c>
      <c r="E162" s="201">
        <v>10.039999999999999</v>
      </c>
    </row>
    <row r="163" spans="1:5" ht="15" customHeight="1" x14ac:dyDescent="0.25">
      <c r="A163" s="199" t="s">
        <v>4199</v>
      </c>
      <c r="B163" s="199"/>
      <c r="C163" s="199" t="s">
        <v>13955</v>
      </c>
      <c r="D163" s="200" t="s">
        <v>2</v>
      </c>
      <c r="E163" s="201">
        <v>2.87</v>
      </c>
    </row>
    <row r="164" spans="1:5" ht="15" customHeight="1" x14ac:dyDescent="0.25">
      <c r="A164" s="199" t="s">
        <v>4198</v>
      </c>
      <c r="B164" s="199"/>
      <c r="C164" s="199" t="s">
        <v>13956</v>
      </c>
      <c r="D164" s="200" t="s">
        <v>2</v>
      </c>
      <c r="E164" s="201">
        <v>5.16</v>
      </c>
    </row>
    <row r="165" spans="1:5" ht="15" customHeight="1" x14ac:dyDescent="0.25">
      <c r="A165" s="199" t="s">
        <v>4209</v>
      </c>
      <c r="B165" s="199"/>
      <c r="C165" s="199" t="s">
        <v>13957</v>
      </c>
      <c r="D165" s="200" t="s">
        <v>38</v>
      </c>
      <c r="E165" s="201">
        <v>9.01</v>
      </c>
    </row>
    <row r="166" spans="1:5" ht="15" customHeight="1" x14ac:dyDescent="0.25">
      <c r="A166" s="199" t="s">
        <v>4206</v>
      </c>
      <c r="B166" s="199"/>
      <c r="C166" s="199" t="s">
        <v>13958</v>
      </c>
      <c r="D166" s="200" t="s">
        <v>38</v>
      </c>
      <c r="E166" s="204">
        <v>7.88</v>
      </c>
    </row>
    <row r="167" spans="1:5" ht="15" customHeight="1" x14ac:dyDescent="0.25">
      <c r="A167" s="199" t="s">
        <v>4210</v>
      </c>
      <c r="B167" s="199"/>
      <c r="C167" s="199" t="s">
        <v>13959</v>
      </c>
      <c r="D167" s="200" t="s">
        <v>38</v>
      </c>
      <c r="E167" s="201">
        <v>8.44</v>
      </c>
    </row>
    <row r="168" spans="1:5" ht="15" customHeight="1" x14ac:dyDescent="0.25">
      <c r="A168" s="199" t="s">
        <v>4207</v>
      </c>
      <c r="B168" s="199"/>
      <c r="C168" s="199" t="s">
        <v>13960</v>
      </c>
      <c r="D168" s="200" t="s">
        <v>38</v>
      </c>
      <c r="E168" s="201">
        <v>7.46</v>
      </c>
    </row>
    <row r="169" spans="1:5" ht="15" customHeight="1" x14ac:dyDescent="0.25">
      <c r="A169" s="199" t="s">
        <v>4208</v>
      </c>
      <c r="B169" s="199"/>
      <c r="C169" s="199" t="s">
        <v>13961</v>
      </c>
      <c r="D169" s="200" t="s">
        <v>38</v>
      </c>
      <c r="E169" s="201">
        <v>10.56</v>
      </c>
    </row>
    <row r="170" spans="1:5" ht="15" customHeight="1" x14ac:dyDescent="0.25">
      <c r="A170" s="199" t="s">
        <v>4205</v>
      </c>
      <c r="B170" s="199"/>
      <c r="C170" s="199" t="s">
        <v>13962</v>
      </c>
      <c r="D170" s="200" t="s">
        <v>38</v>
      </c>
      <c r="E170" s="204">
        <v>9.15</v>
      </c>
    </row>
    <row r="171" spans="1:5" ht="15" customHeight="1" x14ac:dyDescent="0.25">
      <c r="A171" s="199" t="s">
        <v>4201</v>
      </c>
      <c r="B171" s="199"/>
      <c r="C171" s="199" t="s">
        <v>13963</v>
      </c>
      <c r="D171" s="200" t="s">
        <v>38</v>
      </c>
      <c r="E171" s="204">
        <v>7.32</v>
      </c>
    </row>
    <row r="172" spans="1:5" ht="15" customHeight="1" x14ac:dyDescent="0.25">
      <c r="A172" s="199" t="s">
        <v>4202</v>
      </c>
      <c r="B172" s="199"/>
      <c r="C172" s="199" t="s">
        <v>13964</v>
      </c>
      <c r="D172" s="200" t="s">
        <v>38</v>
      </c>
      <c r="E172" s="201">
        <v>9.15</v>
      </c>
    </row>
    <row r="173" spans="1:5" ht="15" customHeight="1" x14ac:dyDescent="0.25">
      <c r="A173" s="199" t="s">
        <v>4211</v>
      </c>
      <c r="B173" s="199"/>
      <c r="C173" s="199" t="s">
        <v>13965</v>
      </c>
      <c r="D173" s="200" t="s">
        <v>38</v>
      </c>
      <c r="E173" s="204">
        <v>8.0299999999999994</v>
      </c>
    </row>
    <row r="174" spans="1:5" ht="15" customHeight="1" x14ac:dyDescent="0.25">
      <c r="A174" s="199" t="s">
        <v>4203</v>
      </c>
      <c r="B174" s="199"/>
      <c r="C174" s="199" t="s">
        <v>13966</v>
      </c>
      <c r="D174" s="200" t="s">
        <v>38</v>
      </c>
      <c r="E174" s="201">
        <v>2.97</v>
      </c>
    </row>
    <row r="175" spans="1:5" ht="15" customHeight="1" x14ac:dyDescent="0.25">
      <c r="A175" s="199" t="s">
        <v>4204</v>
      </c>
      <c r="B175" s="199"/>
      <c r="C175" s="199" t="s">
        <v>13967</v>
      </c>
      <c r="D175" s="200" t="s">
        <v>38</v>
      </c>
      <c r="E175" s="201">
        <v>4.45</v>
      </c>
    </row>
    <row r="176" spans="1:5" ht="15" customHeight="1" x14ac:dyDescent="0.25">
      <c r="A176" s="199" t="s">
        <v>4212</v>
      </c>
      <c r="B176" s="199"/>
      <c r="C176" s="199" t="s">
        <v>13968</v>
      </c>
      <c r="D176" s="200" t="s">
        <v>38</v>
      </c>
      <c r="E176" s="201">
        <v>40.799999999999997</v>
      </c>
    </row>
    <row r="177" spans="1:5" ht="15" customHeight="1" x14ac:dyDescent="0.25">
      <c r="A177" s="199" t="s">
        <v>4213</v>
      </c>
      <c r="B177" s="199"/>
      <c r="C177" s="199" t="s">
        <v>13969</v>
      </c>
      <c r="D177" s="200" t="s">
        <v>38</v>
      </c>
      <c r="E177" s="204">
        <v>91.87</v>
      </c>
    </row>
    <row r="178" spans="1:5" ht="15" customHeight="1" x14ac:dyDescent="0.25">
      <c r="A178" s="199" t="s">
        <v>4214</v>
      </c>
      <c r="B178" s="199"/>
      <c r="C178" s="199" t="s">
        <v>13970</v>
      </c>
      <c r="D178" s="200" t="s">
        <v>38</v>
      </c>
      <c r="E178" s="204">
        <v>121.75</v>
      </c>
    </row>
    <row r="179" spans="1:5" ht="15" customHeight="1" x14ac:dyDescent="0.25">
      <c r="A179" s="199" t="s">
        <v>4215</v>
      </c>
      <c r="B179" s="199"/>
      <c r="C179" s="199" t="s">
        <v>13971</v>
      </c>
      <c r="D179" s="200" t="s">
        <v>38</v>
      </c>
      <c r="E179" s="203">
        <v>69.650000000000006</v>
      </c>
    </row>
    <row r="180" spans="1:5" ht="15" customHeight="1" x14ac:dyDescent="0.25">
      <c r="A180" s="199" t="s">
        <v>4217</v>
      </c>
      <c r="B180" s="199"/>
      <c r="C180" s="199" t="s">
        <v>13972</v>
      </c>
      <c r="D180" s="200" t="s">
        <v>2</v>
      </c>
      <c r="E180" s="204">
        <v>23.48</v>
      </c>
    </row>
    <row r="181" spans="1:5" ht="15" customHeight="1" x14ac:dyDescent="0.25">
      <c r="A181" s="199" t="s">
        <v>4216</v>
      </c>
      <c r="B181" s="199"/>
      <c r="C181" s="199" t="s">
        <v>13973</v>
      </c>
      <c r="D181" s="200" t="s">
        <v>2</v>
      </c>
      <c r="E181" s="204">
        <v>13.18</v>
      </c>
    </row>
    <row r="182" spans="1:5" ht="15" customHeight="1" x14ac:dyDescent="0.25">
      <c r="A182" s="199" t="s">
        <v>4221</v>
      </c>
      <c r="B182" s="199"/>
      <c r="C182" s="199" t="s">
        <v>13974</v>
      </c>
      <c r="D182" s="200" t="s">
        <v>38</v>
      </c>
      <c r="E182" s="204">
        <v>69.650000000000006</v>
      </c>
    </row>
    <row r="183" spans="1:5" ht="15" customHeight="1" x14ac:dyDescent="0.25">
      <c r="A183" s="199" t="s">
        <v>13975</v>
      </c>
      <c r="B183" s="199"/>
      <c r="C183" s="199" t="s">
        <v>13976</v>
      </c>
      <c r="D183" s="200" t="s">
        <v>38</v>
      </c>
      <c r="E183" s="204">
        <v>7.95</v>
      </c>
    </row>
    <row r="184" spans="1:5" ht="15" customHeight="1" x14ac:dyDescent="0.25">
      <c r="A184" s="199" t="s">
        <v>13977</v>
      </c>
      <c r="B184" s="199"/>
      <c r="C184" s="199" t="s">
        <v>13978</v>
      </c>
      <c r="D184" s="200" t="s">
        <v>38</v>
      </c>
      <c r="E184" s="201">
        <v>5</v>
      </c>
    </row>
    <row r="185" spans="1:5" ht="15" customHeight="1" x14ac:dyDescent="0.25">
      <c r="A185" s="199" t="s">
        <v>4219</v>
      </c>
      <c r="B185" s="199"/>
      <c r="C185" s="199" t="s">
        <v>13979</v>
      </c>
      <c r="D185" s="200" t="s">
        <v>38</v>
      </c>
      <c r="E185" s="201">
        <v>4.4400000000000004</v>
      </c>
    </row>
    <row r="186" spans="1:5" ht="15" customHeight="1" x14ac:dyDescent="0.25">
      <c r="A186" s="199" t="s">
        <v>4220</v>
      </c>
      <c r="B186" s="199"/>
      <c r="C186" s="199" t="s">
        <v>13980</v>
      </c>
      <c r="D186" s="200" t="s">
        <v>38</v>
      </c>
      <c r="E186" s="201">
        <v>2.69</v>
      </c>
    </row>
    <row r="187" spans="1:5" ht="15" customHeight="1" x14ac:dyDescent="0.25">
      <c r="A187" s="199" t="s">
        <v>4218</v>
      </c>
      <c r="B187" s="199"/>
      <c r="C187" s="199" t="s">
        <v>13981</v>
      </c>
      <c r="D187" s="200" t="s">
        <v>38</v>
      </c>
      <c r="E187" s="201">
        <v>48.32</v>
      </c>
    </row>
    <row r="188" spans="1:5" ht="15" customHeight="1" x14ac:dyDescent="0.25">
      <c r="A188" s="199" t="s">
        <v>4223</v>
      </c>
      <c r="B188" s="199"/>
      <c r="C188" s="199" t="s">
        <v>13982</v>
      </c>
      <c r="D188" s="200" t="s">
        <v>38</v>
      </c>
      <c r="E188" s="204">
        <v>69.650000000000006</v>
      </c>
    </row>
    <row r="189" spans="1:5" ht="15" customHeight="1" x14ac:dyDescent="0.25">
      <c r="A189" s="199" t="s">
        <v>4222</v>
      </c>
      <c r="B189" s="199"/>
      <c r="C189" s="199" t="s">
        <v>13983</v>
      </c>
      <c r="D189" s="200" t="s">
        <v>38</v>
      </c>
      <c r="E189" s="204">
        <v>43.39</v>
      </c>
    </row>
    <row r="190" spans="1:5" ht="15" customHeight="1" x14ac:dyDescent="0.25">
      <c r="A190" s="199" t="s">
        <v>13984</v>
      </c>
      <c r="B190" s="199"/>
      <c r="C190" s="199" t="s">
        <v>13985</v>
      </c>
      <c r="D190" s="200" t="s">
        <v>2</v>
      </c>
      <c r="E190" s="204">
        <v>111.15</v>
      </c>
    </row>
    <row r="191" spans="1:5" ht="15" customHeight="1" x14ac:dyDescent="0.25">
      <c r="A191" s="199" t="s">
        <v>13986</v>
      </c>
      <c r="B191" s="199"/>
      <c r="C191" s="199" t="s">
        <v>13987</v>
      </c>
      <c r="D191" s="200" t="s">
        <v>2</v>
      </c>
      <c r="E191" s="203">
        <v>75.69</v>
      </c>
    </row>
    <row r="192" spans="1:5" ht="15" customHeight="1" x14ac:dyDescent="0.25">
      <c r="A192" s="199" t="s">
        <v>13988</v>
      </c>
      <c r="B192" s="199"/>
      <c r="C192" s="199" t="s">
        <v>13989</v>
      </c>
      <c r="D192" s="200" t="s">
        <v>38</v>
      </c>
      <c r="E192" s="204">
        <v>226.98</v>
      </c>
    </row>
    <row r="193" spans="1:5" ht="15" customHeight="1" x14ac:dyDescent="0.25">
      <c r="A193" s="199" t="s">
        <v>13990</v>
      </c>
      <c r="B193" s="199"/>
      <c r="C193" s="199" t="s">
        <v>13991</v>
      </c>
      <c r="D193" s="200" t="s">
        <v>12798</v>
      </c>
      <c r="E193" s="203">
        <v>33.799999999999997</v>
      </c>
    </row>
    <row r="194" spans="1:5" ht="15" customHeight="1" x14ac:dyDescent="0.25">
      <c r="A194" s="199" t="s">
        <v>13992</v>
      </c>
      <c r="B194" s="199"/>
      <c r="C194" s="199" t="s">
        <v>13993</v>
      </c>
      <c r="D194" s="200" t="s">
        <v>12798</v>
      </c>
      <c r="E194" s="204">
        <v>39.159999999999997</v>
      </c>
    </row>
    <row r="195" spans="1:5" ht="15" customHeight="1" x14ac:dyDescent="0.25">
      <c r="A195" s="199" t="s">
        <v>13994</v>
      </c>
      <c r="B195" s="199"/>
      <c r="C195" s="199" t="s">
        <v>13995</v>
      </c>
      <c r="D195" s="200" t="s">
        <v>12798</v>
      </c>
      <c r="E195" s="204">
        <v>16.899999999999999</v>
      </c>
    </row>
    <row r="196" spans="1:5" ht="15" customHeight="1" x14ac:dyDescent="0.25">
      <c r="A196" s="199" t="s">
        <v>13996</v>
      </c>
      <c r="B196" s="199"/>
      <c r="C196" s="199" t="s">
        <v>13997</v>
      </c>
      <c r="D196" s="200" t="s">
        <v>12798</v>
      </c>
      <c r="E196" s="204">
        <v>19.579999999999998</v>
      </c>
    </row>
    <row r="197" spans="1:5" ht="15" customHeight="1" x14ac:dyDescent="0.25">
      <c r="A197" s="199" t="s">
        <v>13998</v>
      </c>
      <c r="B197" s="199"/>
      <c r="C197" s="199" t="s">
        <v>13999</v>
      </c>
      <c r="D197" s="200" t="s">
        <v>38</v>
      </c>
      <c r="E197" s="204">
        <v>160.27000000000001</v>
      </c>
    </row>
    <row r="198" spans="1:5" ht="15" customHeight="1" x14ac:dyDescent="0.25">
      <c r="A198" s="199" t="s">
        <v>4231</v>
      </c>
      <c r="B198" s="199"/>
      <c r="C198" s="199" t="s">
        <v>14000</v>
      </c>
      <c r="D198" s="200" t="s">
        <v>3</v>
      </c>
      <c r="E198" s="203">
        <v>172.64</v>
      </c>
    </row>
    <row r="199" spans="1:5" ht="15" customHeight="1" x14ac:dyDescent="0.25">
      <c r="A199" s="199" t="s">
        <v>4232</v>
      </c>
      <c r="B199" s="199"/>
      <c r="C199" s="199" t="s">
        <v>14001</v>
      </c>
      <c r="D199" s="200" t="s">
        <v>3</v>
      </c>
      <c r="E199" s="203">
        <v>188.91</v>
      </c>
    </row>
    <row r="200" spans="1:5" ht="15" customHeight="1" x14ac:dyDescent="0.25">
      <c r="A200" s="199" t="s">
        <v>4233</v>
      </c>
      <c r="B200" s="199"/>
      <c r="C200" s="199" t="s">
        <v>14002</v>
      </c>
      <c r="D200" s="200" t="s">
        <v>3</v>
      </c>
      <c r="E200" s="203">
        <v>228.47</v>
      </c>
    </row>
    <row r="201" spans="1:5" ht="15" customHeight="1" x14ac:dyDescent="0.25">
      <c r="A201" s="199" t="s">
        <v>4234</v>
      </c>
      <c r="B201" s="199"/>
      <c r="C201" s="199" t="s">
        <v>14003</v>
      </c>
      <c r="D201" s="200" t="s">
        <v>3</v>
      </c>
      <c r="E201" s="203">
        <v>257.57</v>
      </c>
    </row>
    <row r="202" spans="1:5" ht="15" customHeight="1" x14ac:dyDescent="0.25">
      <c r="A202" s="199" t="s">
        <v>4235</v>
      </c>
      <c r="B202" s="199"/>
      <c r="C202" s="199" t="s">
        <v>14004</v>
      </c>
      <c r="D202" s="200" t="s">
        <v>3</v>
      </c>
      <c r="E202" s="203">
        <v>274.02999999999997</v>
      </c>
    </row>
    <row r="203" spans="1:5" ht="15" customHeight="1" x14ac:dyDescent="0.25">
      <c r="A203" s="199" t="s">
        <v>4236</v>
      </c>
      <c r="B203" s="199"/>
      <c r="C203" s="199" t="s">
        <v>14005</v>
      </c>
      <c r="D203" s="200" t="s">
        <v>3</v>
      </c>
      <c r="E203" s="203">
        <v>334.05</v>
      </c>
    </row>
    <row r="204" spans="1:5" ht="15" customHeight="1" x14ac:dyDescent="0.25">
      <c r="A204" s="199" t="s">
        <v>4237</v>
      </c>
      <c r="B204" s="199"/>
      <c r="C204" s="199" t="s">
        <v>14006</v>
      </c>
      <c r="D204" s="200" t="s">
        <v>3</v>
      </c>
      <c r="E204" s="203">
        <v>328.62</v>
      </c>
    </row>
    <row r="205" spans="1:5" ht="15" customHeight="1" x14ac:dyDescent="0.25">
      <c r="A205" s="199" t="s">
        <v>4239</v>
      </c>
      <c r="B205" s="199"/>
      <c r="C205" s="199" t="s">
        <v>14007</v>
      </c>
      <c r="D205" s="200" t="s">
        <v>3</v>
      </c>
      <c r="E205" s="203">
        <v>399.22</v>
      </c>
    </row>
    <row r="206" spans="1:5" ht="15" customHeight="1" x14ac:dyDescent="0.25">
      <c r="A206" s="199" t="s">
        <v>4241</v>
      </c>
      <c r="B206" s="199"/>
      <c r="C206" s="199" t="s">
        <v>14008</v>
      </c>
      <c r="D206" s="200" t="s">
        <v>3</v>
      </c>
      <c r="E206" s="203">
        <v>449.33</v>
      </c>
    </row>
    <row r="207" spans="1:5" ht="15" customHeight="1" x14ac:dyDescent="0.25">
      <c r="A207" s="199" t="s">
        <v>4243</v>
      </c>
      <c r="B207" s="199"/>
      <c r="C207" s="199" t="s">
        <v>14009</v>
      </c>
      <c r="D207" s="200" t="s">
        <v>3</v>
      </c>
      <c r="E207" s="203">
        <v>527.84</v>
      </c>
    </row>
    <row r="208" spans="1:5" ht="15" customHeight="1" x14ac:dyDescent="0.25">
      <c r="A208" s="199" t="s">
        <v>4245</v>
      </c>
      <c r="B208" s="199"/>
      <c r="C208" s="199" t="s">
        <v>14010</v>
      </c>
      <c r="D208" s="200" t="s">
        <v>3</v>
      </c>
      <c r="E208" s="203">
        <v>646.05999999999995</v>
      </c>
    </row>
    <row r="209" spans="1:5" ht="15" customHeight="1" x14ac:dyDescent="0.25">
      <c r="A209" s="199" t="s">
        <v>4238</v>
      </c>
      <c r="B209" s="199"/>
      <c r="C209" s="199" t="s">
        <v>14011</v>
      </c>
      <c r="D209" s="200" t="s">
        <v>3</v>
      </c>
      <c r="E209" s="203">
        <v>156.28</v>
      </c>
    </row>
    <row r="210" spans="1:5" ht="15" customHeight="1" x14ac:dyDescent="0.25">
      <c r="A210" s="199" t="s">
        <v>4240</v>
      </c>
      <c r="B210" s="199"/>
      <c r="C210" s="199" t="s">
        <v>14012</v>
      </c>
      <c r="D210" s="200" t="s">
        <v>3</v>
      </c>
      <c r="E210" s="203">
        <v>191.62</v>
      </c>
    </row>
    <row r="211" spans="1:5" ht="15" customHeight="1" x14ac:dyDescent="0.25">
      <c r="A211" s="199" t="s">
        <v>4242</v>
      </c>
      <c r="B211" s="199"/>
      <c r="C211" s="199" t="s">
        <v>14013</v>
      </c>
      <c r="D211" s="200" t="s">
        <v>3</v>
      </c>
      <c r="E211" s="203">
        <v>216.61</v>
      </c>
    </row>
    <row r="212" spans="1:5" ht="15" customHeight="1" x14ac:dyDescent="0.25">
      <c r="A212" s="199" t="s">
        <v>4244</v>
      </c>
      <c r="B212" s="199"/>
      <c r="C212" s="199" t="s">
        <v>14014</v>
      </c>
      <c r="D212" s="200" t="s">
        <v>3</v>
      </c>
      <c r="E212" s="203">
        <v>256.91000000000003</v>
      </c>
    </row>
    <row r="213" spans="1:5" ht="15" customHeight="1" x14ac:dyDescent="0.25">
      <c r="A213" s="199" t="s">
        <v>4246</v>
      </c>
      <c r="B213" s="199"/>
      <c r="C213" s="199" t="s">
        <v>14015</v>
      </c>
      <c r="D213" s="200" t="s">
        <v>3</v>
      </c>
      <c r="E213" s="203">
        <v>316.73</v>
      </c>
    </row>
    <row r="214" spans="1:5" ht="15" customHeight="1" x14ac:dyDescent="0.25">
      <c r="A214" s="199" t="s">
        <v>4224</v>
      </c>
      <c r="B214" s="199"/>
      <c r="C214" s="199" t="s">
        <v>14016</v>
      </c>
      <c r="D214" s="200" t="s">
        <v>12798</v>
      </c>
      <c r="E214" s="203">
        <v>72.3</v>
      </c>
    </row>
    <row r="215" spans="1:5" ht="15" customHeight="1" x14ac:dyDescent="0.25">
      <c r="A215" s="199" t="s">
        <v>14017</v>
      </c>
      <c r="B215" s="199"/>
      <c r="C215" s="199" t="s">
        <v>14018</v>
      </c>
      <c r="D215" s="200" t="s">
        <v>12798</v>
      </c>
      <c r="E215" s="204">
        <v>175.48</v>
      </c>
    </row>
    <row r="216" spans="1:5" ht="15" customHeight="1" x14ac:dyDescent="0.25">
      <c r="A216" s="199" t="s">
        <v>14019</v>
      </c>
      <c r="B216" s="199"/>
      <c r="C216" s="199" t="s">
        <v>14020</v>
      </c>
      <c r="D216" s="200" t="s">
        <v>12798</v>
      </c>
      <c r="E216" s="203">
        <v>207.1</v>
      </c>
    </row>
    <row r="217" spans="1:5" ht="15" customHeight="1" x14ac:dyDescent="0.25">
      <c r="A217" s="199" t="s">
        <v>14021</v>
      </c>
      <c r="B217" s="199"/>
      <c r="C217" s="199" t="s">
        <v>14022</v>
      </c>
      <c r="D217" s="200" t="s">
        <v>12798</v>
      </c>
      <c r="E217" s="203">
        <v>87.74</v>
      </c>
    </row>
    <row r="218" spans="1:5" ht="15" customHeight="1" x14ac:dyDescent="0.25">
      <c r="A218" s="199" t="s">
        <v>14023</v>
      </c>
      <c r="B218" s="199"/>
      <c r="C218" s="199" t="s">
        <v>14024</v>
      </c>
      <c r="D218" s="200" t="s">
        <v>12798</v>
      </c>
      <c r="E218" s="204">
        <v>103.55</v>
      </c>
    </row>
    <row r="219" spans="1:5" ht="15" customHeight="1" x14ac:dyDescent="0.25">
      <c r="A219" s="199" t="s">
        <v>4225</v>
      </c>
      <c r="B219" s="199"/>
      <c r="C219" s="199" t="s">
        <v>4226</v>
      </c>
      <c r="D219" s="200" t="s">
        <v>3</v>
      </c>
      <c r="E219" s="203">
        <v>297.44</v>
      </c>
    </row>
    <row r="220" spans="1:5" ht="15" customHeight="1" x14ac:dyDescent="0.25">
      <c r="A220" s="199" t="s">
        <v>4230</v>
      </c>
      <c r="B220" s="199"/>
      <c r="C220" s="199" t="s">
        <v>14025</v>
      </c>
      <c r="D220" s="200" t="s">
        <v>38</v>
      </c>
      <c r="E220" s="203">
        <v>346.51</v>
      </c>
    </row>
    <row r="221" spans="1:5" ht="15" customHeight="1" x14ac:dyDescent="0.25">
      <c r="A221" s="199" t="s">
        <v>11744</v>
      </c>
      <c r="B221" s="199"/>
      <c r="C221" s="199" t="s">
        <v>14026</v>
      </c>
      <c r="D221" s="200" t="s">
        <v>3</v>
      </c>
      <c r="E221" s="203">
        <v>35.200000000000003</v>
      </c>
    </row>
    <row r="222" spans="1:5" ht="15" customHeight="1" x14ac:dyDescent="0.25">
      <c r="A222" s="199" t="s">
        <v>4247</v>
      </c>
      <c r="B222" s="199"/>
      <c r="C222" s="199" t="s">
        <v>14027</v>
      </c>
      <c r="D222" s="200" t="s">
        <v>3</v>
      </c>
      <c r="E222" s="204">
        <v>48.65</v>
      </c>
    </row>
    <row r="223" spans="1:5" ht="15" customHeight="1" x14ac:dyDescent="0.25">
      <c r="A223" s="199" t="s">
        <v>4248</v>
      </c>
      <c r="B223" s="199"/>
      <c r="C223" s="199" t="s">
        <v>14028</v>
      </c>
      <c r="D223" s="200" t="s">
        <v>3</v>
      </c>
      <c r="E223" s="204">
        <v>66.099999999999994</v>
      </c>
    </row>
    <row r="224" spans="1:5" ht="15" customHeight="1" x14ac:dyDescent="0.25">
      <c r="A224" s="199" t="s">
        <v>4249</v>
      </c>
      <c r="B224" s="199"/>
      <c r="C224" s="199" t="s">
        <v>14029</v>
      </c>
      <c r="D224" s="200" t="s">
        <v>3</v>
      </c>
      <c r="E224" s="204">
        <v>87.44</v>
      </c>
    </row>
    <row r="225" spans="1:5" ht="15" customHeight="1" x14ac:dyDescent="0.25">
      <c r="A225" s="199" t="s">
        <v>4250</v>
      </c>
      <c r="B225" s="199"/>
      <c r="C225" s="199" t="s">
        <v>14030</v>
      </c>
      <c r="D225" s="200" t="s">
        <v>3</v>
      </c>
      <c r="E225" s="204">
        <v>141.75</v>
      </c>
    </row>
    <row r="226" spans="1:5" ht="15" customHeight="1" x14ac:dyDescent="0.25">
      <c r="A226" s="199" t="s">
        <v>11745</v>
      </c>
      <c r="B226" s="199"/>
      <c r="C226" s="199" t="s">
        <v>14031</v>
      </c>
      <c r="D226" s="200" t="s">
        <v>3</v>
      </c>
      <c r="E226" s="203">
        <v>41.83</v>
      </c>
    </row>
    <row r="227" spans="1:5" ht="15" customHeight="1" x14ac:dyDescent="0.25">
      <c r="A227" s="199" t="s">
        <v>4227</v>
      </c>
      <c r="B227" s="199"/>
      <c r="C227" s="199" t="s">
        <v>14032</v>
      </c>
      <c r="D227" s="200" t="s">
        <v>3</v>
      </c>
      <c r="E227" s="204">
        <v>78.78</v>
      </c>
    </row>
    <row r="228" spans="1:5" ht="15" customHeight="1" x14ac:dyDescent="0.25">
      <c r="A228" s="199" t="s">
        <v>11746</v>
      </c>
      <c r="B228" s="199"/>
      <c r="C228" s="199" t="s">
        <v>14033</v>
      </c>
      <c r="D228" s="200" t="s">
        <v>3</v>
      </c>
      <c r="E228" s="204">
        <v>43.93</v>
      </c>
    </row>
    <row r="229" spans="1:5" ht="15" customHeight="1" x14ac:dyDescent="0.25">
      <c r="A229" s="199" t="s">
        <v>4228</v>
      </c>
      <c r="B229" s="199"/>
      <c r="C229" s="199" t="s">
        <v>14034</v>
      </c>
      <c r="D229" s="200" t="s">
        <v>3</v>
      </c>
      <c r="E229" s="204">
        <v>104.47</v>
      </c>
    </row>
    <row r="230" spans="1:5" ht="15" customHeight="1" x14ac:dyDescent="0.25">
      <c r="A230" s="199" t="s">
        <v>11747</v>
      </c>
      <c r="B230" s="199"/>
      <c r="C230" s="199" t="s">
        <v>14035</v>
      </c>
      <c r="D230" s="200" t="s">
        <v>3</v>
      </c>
      <c r="E230" s="203">
        <v>45.41</v>
      </c>
    </row>
    <row r="231" spans="1:5" ht="15" customHeight="1" x14ac:dyDescent="0.25">
      <c r="A231" s="199" t="s">
        <v>4229</v>
      </c>
      <c r="B231" s="199"/>
      <c r="C231" s="199" t="s">
        <v>14036</v>
      </c>
      <c r="D231" s="200" t="s">
        <v>3</v>
      </c>
      <c r="E231" s="204">
        <v>130.78</v>
      </c>
    </row>
    <row r="232" spans="1:5" ht="15" customHeight="1" x14ac:dyDescent="0.25">
      <c r="A232" s="199" t="s">
        <v>11748</v>
      </c>
      <c r="B232" s="199"/>
      <c r="C232" s="199" t="s">
        <v>14037</v>
      </c>
      <c r="D232" s="200" t="s">
        <v>3</v>
      </c>
      <c r="E232" s="203">
        <v>47.48</v>
      </c>
    </row>
    <row r="233" spans="1:5" ht="15" customHeight="1" x14ac:dyDescent="0.25">
      <c r="A233" s="199" t="s">
        <v>11749</v>
      </c>
      <c r="B233" s="199"/>
      <c r="C233" s="199" t="s">
        <v>14038</v>
      </c>
      <c r="D233" s="200" t="s">
        <v>3</v>
      </c>
      <c r="E233" s="204">
        <v>156.31</v>
      </c>
    </row>
    <row r="234" spans="1:5" ht="15" customHeight="1" x14ac:dyDescent="0.25">
      <c r="A234" s="199" t="s">
        <v>14039</v>
      </c>
      <c r="B234" s="199"/>
      <c r="C234" s="199" t="s">
        <v>14040</v>
      </c>
      <c r="D234" s="200" t="s">
        <v>12798</v>
      </c>
      <c r="E234" s="203">
        <v>8547.7000000000007</v>
      </c>
    </row>
    <row r="235" spans="1:5" ht="15" customHeight="1" x14ac:dyDescent="0.25">
      <c r="A235" s="199" t="s">
        <v>14041</v>
      </c>
      <c r="B235" s="199"/>
      <c r="C235" s="199" t="s">
        <v>14042</v>
      </c>
      <c r="D235" s="200" t="s">
        <v>1554</v>
      </c>
      <c r="E235" s="205">
        <v>22.35</v>
      </c>
    </row>
    <row r="236" spans="1:5" ht="15" customHeight="1" x14ac:dyDescent="0.25">
      <c r="A236" s="199" t="s">
        <v>14043</v>
      </c>
      <c r="B236" s="199"/>
      <c r="C236" s="199" t="s">
        <v>14044</v>
      </c>
      <c r="D236" s="200" t="s">
        <v>12798</v>
      </c>
      <c r="E236" s="204">
        <v>17544.34</v>
      </c>
    </row>
    <row r="237" spans="1:5" ht="15" customHeight="1" x14ac:dyDescent="0.25">
      <c r="A237" s="199" t="s">
        <v>14045</v>
      </c>
      <c r="B237" s="199"/>
      <c r="C237" s="199" t="s">
        <v>14046</v>
      </c>
      <c r="D237" s="200" t="s">
        <v>1554</v>
      </c>
      <c r="E237" s="206">
        <v>22.35</v>
      </c>
    </row>
    <row r="238" spans="1:5" ht="15" customHeight="1" x14ac:dyDescent="0.25">
      <c r="A238" s="199" t="s">
        <v>14047</v>
      </c>
      <c r="B238" s="199"/>
      <c r="C238" s="199" t="s">
        <v>14048</v>
      </c>
      <c r="D238" s="200" t="s">
        <v>12798</v>
      </c>
      <c r="E238" s="204">
        <v>4520.5600000000004</v>
      </c>
    </row>
    <row r="239" spans="1:5" ht="15" customHeight="1" x14ac:dyDescent="0.25">
      <c r="A239" s="199" t="s">
        <v>14049</v>
      </c>
      <c r="B239" s="199"/>
      <c r="C239" s="199" t="s">
        <v>14050</v>
      </c>
      <c r="D239" s="200" t="s">
        <v>1554</v>
      </c>
      <c r="E239" s="205">
        <v>9.68</v>
      </c>
    </row>
    <row r="240" spans="1:5" ht="15" customHeight="1" x14ac:dyDescent="0.25">
      <c r="A240" s="199" t="s">
        <v>14051</v>
      </c>
      <c r="B240" s="199"/>
      <c r="C240" s="199" t="s">
        <v>14052</v>
      </c>
      <c r="D240" s="200" t="s">
        <v>12798</v>
      </c>
      <c r="E240" s="204">
        <v>3713.08</v>
      </c>
    </row>
    <row r="241" spans="1:5" ht="15" customHeight="1" x14ac:dyDescent="0.25">
      <c r="A241" s="199" t="s">
        <v>14053</v>
      </c>
      <c r="B241" s="199"/>
      <c r="C241" s="199" t="s">
        <v>14054</v>
      </c>
      <c r="D241" s="200" t="s">
        <v>1554</v>
      </c>
      <c r="E241" s="205">
        <v>21.2</v>
      </c>
    </row>
    <row r="242" spans="1:5" ht="15" customHeight="1" x14ac:dyDescent="0.25">
      <c r="A242" s="199" t="s">
        <v>14055</v>
      </c>
      <c r="B242" s="199"/>
      <c r="C242" s="199" t="s">
        <v>14056</v>
      </c>
      <c r="D242" s="200" t="s">
        <v>38</v>
      </c>
      <c r="E242" s="204">
        <v>87.78</v>
      </c>
    </row>
    <row r="243" spans="1:5" ht="15" customHeight="1" x14ac:dyDescent="0.25">
      <c r="A243" s="199" t="s">
        <v>4251</v>
      </c>
      <c r="B243" s="199"/>
      <c r="C243" s="199" t="s">
        <v>21623</v>
      </c>
      <c r="D243" s="200" t="s">
        <v>2</v>
      </c>
      <c r="E243" s="204">
        <v>66.040000000000006</v>
      </c>
    </row>
    <row r="244" spans="1:5" ht="15" customHeight="1" x14ac:dyDescent="0.25">
      <c r="A244" s="199" t="s">
        <v>4252</v>
      </c>
      <c r="B244" s="199"/>
      <c r="C244" s="199" t="s">
        <v>21624</v>
      </c>
      <c r="D244" s="200" t="s">
        <v>2</v>
      </c>
      <c r="E244" s="204">
        <v>61.68</v>
      </c>
    </row>
    <row r="245" spans="1:5" ht="15" customHeight="1" x14ac:dyDescent="0.25">
      <c r="A245" s="199" t="s">
        <v>4253</v>
      </c>
      <c r="B245" s="199"/>
      <c r="C245" s="199" t="s">
        <v>21625</v>
      </c>
      <c r="D245" s="200" t="s">
        <v>2</v>
      </c>
      <c r="E245" s="204">
        <v>60.04</v>
      </c>
    </row>
    <row r="246" spans="1:5" ht="15" customHeight="1" x14ac:dyDescent="0.25">
      <c r="A246" s="199" t="s">
        <v>4254</v>
      </c>
      <c r="B246" s="199"/>
      <c r="C246" s="199" t="s">
        <v>14057</v>
      </c>
      <c r="D246" s="200" t="s">
        <v>38</v>
      </c>
      <c r="E246" s="204">
        <v>672.89</v>
      </c>
    </row>
    <row r="247" spans="1:5" ht="15" customHeight="1" x14ac:dyDescent="0.25">
      <c r="A247" s="199" t="s">
        <v>4255</v>
      </c>
      <c r="B247" s="199"/>
      <c r="C247" s="199" t="s">
        <v>14058</v>
      </c>
      <c r="D247" s="200" t="s">
        <v>38</v>
      </c>
      <c r="E247" s="203">
        <v>689.4</v>
      </c>
    </row>
    <row r="248" spans="1:5" ht="15" customHeight="1" x14ac:dyDescent="0.25">
      <c r="A248" s="199" t="s">
        <v>21626</v>
      </c>
      <c r="B248" s="199"/>
      <c r="C248" s="199" t="s">
        <v>21627</v>
      </c>
      <c r="D248" s="200" t="s">
        <v>38</v>
      </c>
      <c r="E248" s="203">
        <v>777.5</v>
      </c>
    </row>
    <row r="249" spans="1:5" ht="15" customHeight="1" x14ac:dyDescent="0.25">
      <c r="A249" s="199" t="s">
        <v>4256</v>
      </c>
      <c r="B249" s="199"/>
      <c r="C249" s="199" t="s">
        <v>14059</v>
      </c>
      <c r="D249" s="200" t="s">
        <v>38</v>
      </c>
      <c r="E249" s="203">
        <v>709.49</v>
      </c>
    </row>
    <row r="250" spans="1:5" ht="15" customHeight="1" x14ac:dyDescent="0.25">
      <c r="A250" s="199" t="s">
        <v>4257</v>
      </c>
      <c r="B250" s="199"/>
      <c r="C250" s="199" t="s">
        <v>14060</v>
      </c>
      <c r="D250" s="200" t="s">
        <v>38</v>
      </c>
      <c r="E250" s="203">
        <v>729.58</v>
      </c>
    </row>
    <row r="251" spans="1:5" ht="15" customHeight="1" x14ac:dyDescent="0.25">
      <c r="A251" s="199" t="s">
        <v>4258</v>
      </c>
      <c r="B251" s="199"/>
      <c r="C251" s="199" t="s">
        <v>14061</v>
      </c>
      <c r="D251" s="200" t="s">
        <v>38</v>
      </c>
      <c r="E251" s="203">
        <v>757.33</v>
      </c>
    </row>
    <row r="252" spans="1:5" ht="15" customHeight="1" x14ac:dyDescent="0.25">
      <c r="A252" s="199" t="s">
        <v>4259</v>
      </c>
      <c r="B252" s="199"/>
      <c r="C252" s="199" t="s">
        <v>14062</v>
      </c>
      <c r="D252" s="200" t="s">
        <v>38</v>
      </c>
      <c r="E252" s="203">
        <v>684.3</v>
      </c>
    </row>
    <row r="253" spans="1:5" ht="15" customHeight="1" x14ac:dyDescent="0.25">
      <c r="A253" s="199" t="s">
        <v>4260</v>
      </c>
      <c r="B253" s="199"/>
      <c r="C253" s="199" t="s">
        <v>14063</v>
      </c>
      <c r="D253" s="200" t="s">
        <v>38</v>
      </c>
      <c r="E253" s="203">
        <v>705.68</v>
      </c>
    </row>
    <row r="254" spans="1:5" ht="15" customHeight="1" x14ac:dyDescent="0.25">
      <c r="A254" s="199" t="s">
        <v>4261</v>
      </c>
      <c r="B254" s="199"/>
      <c r="C254" s="199" t="s">
        <v>14064</v>
      </c>
      <c r="D254" s="200" t="s">
        <v>38</v>
      </c>
      <c r="E254" s="203">
        <v>727.85</v>
      </c>
    </row>
    <row r="255" spans="1:5" ht="15" customHeight="1" x14ac:dyDescent="0.25">
      <c r="A255" s="199" t="s">
        <v>4262</v>
      </c>
      <c r="B255" s="199"/>
      <c r="C255" s="199" t="s">
        <v>14065</v>
      </c>
      <c r="D255" s="200" t="s">
        <v>38</v>
      </c>
      <c r="E255" s="203">
        <v>750.83</v>
      </c>
    </row>
    <row r="256" spans="1:5" ht="15" customHeight="1" x14ac:dyDescent="0.25">
      <c r="A256" s="199" t="s">
        <v>4263</v>
      </c>
      <c r="B256" s="199"/>
      <c r="C256" s="199" t="s">
        <v>14066</v>
      </c>
      <c r="D256" s="200" t="s">
        <v>38</v>
      </c>
      <c r="E256" s="203">
        <v>774.65</v>
      </c>
    </row>
    <row r="257" spans="1:5" ht="15" customHeight="1" x14ac:dyDescent="0.25">
      <c r="A257" s="199" t="s">
        <v>4264</v>
      </c>
      <c r="B257" s="199"/>
      <c r="C257" s="199" t="s">
        <v>14067</v>
      </c>
      <c r="D257" s="200" t="s">
        <v>38</v>
      </c>
      <c r="E257" s="203">
        <v>654.61</v>
      </c>
    </row>
    <row r="258" spans="1:5" ht="15" customHeight="1" x14ac:dyDescent="0.25">
      <c r="A258" s="199" t="s">
        <v>4265</v>
      </c>
      <c r="B258" s="199"/>
      <c r="C258" s="199" t="s">
        <v>14068</v>
      </c>
      <c r="D258" s="200" t="s">
        <v>38</v>
      </c>
      <c r="E258" s="203">
        <v>663.67</v>
      </c>
    </row>
    <row r="259" spans="1:5" ht="15" customHeight="1" x14ac:dyDescent="0.25">
      <c r="A259" s="199" t="s">
        <v>4266</v>
      </c>
      <c r="B259" s="199"/>
      <c r="C259" s="199" t="s">
        <v>14069</v>
      </c>
      <c r="D259" s="200" t="s">
        <v>38</v>
      </c>
      <c r="E259" s="203">
        <v>719.04</v>
      </c>
    </row>
    <row r="260" spans="1:5" ht="15" customHeight="1" x14ac:dyDescent="0.25">
      <c r="A260" s="199" t="s">
        <v>4267</v>
      </c>
      <c r="B260" s="199"/>
      <c r="C260" s="199" t="s">
        <v>14070</v>
      </c>
      <c r="D260" s="200" t="s">
        <v>38</v>
      </c>
      <c r="E260" s="203">
        <v>740.28</v>
      </c>
    </row>
    <row r="261" spans="1:5" ht="15" customHeight="1" x14ac:dyDescent="0.25">
      <c r="A261" s="199" t="s">
        <v>4268</v>
      </c>
      <c r="B261" s="199"/>
      <c r="C261" s="199" t="s">
        <v>14071</v>
      </c>
      <c r="D261" s="200" t="s">
        <v>38</v>
      </c>
      <c r="E261" s="203">
        <v>785.56</v>
      </c>
    </row>
    <row r="262" spans="1:5" ht="15" customHeight="1" x14ac:dyDescent="0.25">
      <c r="A262" s="199" t="s">
        <v>4269</v>
      </c>
      <c r="B262" s="199"/>
      <c r="C262" s="199" t="s">
        <v>14072</v>
      </c>
      <c r="D262" s="200" t="s">
        <v>38</v>
      </c>
      <c r="E262" s="203">
        <v>810.38</v>
      </c>
    </row>
    <row r="263" spans="1:5" ht="15" customHeight="1" x14ac:dyDescent="0.25">
      <c r="A263" s="199" t="s">
        <v>4270</v>
      </c>
      <c r="B263" s="199"/>
      <c r="C263" s="199" t="s">
        <v>14073</v>
      </c>
      <c r="D263" s="200" t="s">
        <v>38</v>
      </c>
      <c r="E263" s="203">
        <v>852.7</v>
      </c>
    </row>
    <row r="264" spans="1:5" ht="15" customHeight="1" x14ac:dyDescent="0.25">
      <c r="A264" s="199" t="s">
        <v>4271</v>
      </c>
      <c r="B264" s="199"/>
      <c r="C264" s="199" t="s">
        <v>14074</v>
      </c>
      <c r="D264" s="200" t="s">
        <v>38</v>
      </c>
      <c r="E264" s="203">
        <v>659.34</v>
      </c>
    </row>
    <row r="265" spans="1:5" ht="15" customHeight="1" x14ac:dyDescent="0.25">
      <c r="A265" s="199" t="s">
        <v>4272</v>
      </c>
      <c r="B265" s="199"/>
      <c r="C265" s="199" t="s">
        <v>14075</v>
      </c>
      <c r="D265" s="200" t="s">
        <v>38</v>
      </c>
      <c r="E265" s="203">
        <v>681.45</v>
      </c>
    </row>
    <row r="266" spans="1:5" ht="15" customHeight="1" x14ac:dyDescent="0.25">
      <c r="A266" s="199" t="s">
        <v>4273</v>
      </c>
      <c r="B266" s="199"/>
      <c r="C266" s="199" t="s">
        <v>14076</v>
      </c>
      <c r="D266" s="200" t="s">
        <v>38</v>
      </c>
      <c r="E266" s="203">
        <v>680.53</v>
      </c>
    </row>
    <row r="267" spans="1:5" ht="15" customHeight="1" x14ac:dyDescent="0.25">
      <c r="A267" s="199" t="s">
        <v>4274</v>
      </c>
      <c r="B267" s="199"/>
      <c r="C267" s="199" t="s">
        <v>14077</v>
      </c>
      <c r="D267" s="200" t="s">
        <v>38</v>
      </c>
      <c r="E267" s="203">
        <v>707.19</v>
      </c>
    </row>
    <row r="268" spans="1:5" ht="15" customHeight="1" x14ac:dyDescent="0.25">
      <c r="A268" s="199" t="s">
        <v>4275</v>
      </c>
      <c r="B268" s="199"/>
      <c r="C268" s="199" t="s">
        <v>14078</v>
      </c>
      <c r="D268" s="200" t="s">
        <v>38</v>
      </c>
      <c r="E268" s="203">
        <v>653.27</v>
      </c>
    </row>
    <row r="269" spans="1:5" ht="15" customHeight="1" x14ac:dyDescent="0.25">
      <c r="A269" s="199" t="s">
        <v>4276</v>
      </c>
      <c r="B269" s="199"/>
      <c r="C269" s="199" t="s">
        <v>14079</v>
      </c>
      <c r="D269" s="200" t="s">
        <v>38</v>
      </c>
      <c r="E269" s="203">
        <v>540.96</v>
      </c>
    </row>
    <row r="270" spans="1:5" ht="15" customHeight="1" x14ac:dyDescent="0.25">
      <c r="A270" s="199" t="s">
        <v>4277</v>
      </c>
      <c r="B270" s="199"/>
      <c r="C270" s="199" t="s">
        <v>14080</v>
      </c>
      <c r="D270" s="200" t="s">
        <v>38</v>
      </c>
      <c r="E270" s="203">
        <v>431.58</v>
      </c>
    </row>
    <row r="271" spans="1:5" ht="15" customHeight="1" x14ac:dyDescent="0.25">
      <c r="A271" s="199" t="s">
        <v>4278</v>
      </c>
      <c r="B271" s="199"/>
      <c r="C271" s="199" t="s">
        <v>14081</v>
      </c>
      <c r="D271" s="200" t="s">
        <v>38</v>
      </c>
      <c r="E271" s="203">
        <v>452.91</v>
      </c>
    </row>
    <row r="272" spans="1:5" ht="15" customHeight="1" x14ac:dyDescent="0.25">
      <c r="A272" s="199" t="s">
        <v>4279</v>
      </c>
      <c r="B272" s="199"/>
      <c r="C272" s="199" t="s">
        <v>14082</v>
      </c>
      <c r="D272" s="200" t="s">
        <v>38</v>
      </c>
      <c r="E272" s="203">
        <v>174.42</v>
      </c>
    </row>
    <row r="273" spans="1:5" ht="15" customHeight="1" x14ac:dyDescent="0.25">
      <c r="A273" s="199" t="s">
        <v>4280</v>
      </c>
      <c r="B273" s="199"/>
      <c r="C273" s="199" t="s">
        <v>14083</v>
      </c>
      <c r="D273" s="200" t="s">
        <v>38</v>
      </c>
      <c r="E273" s="203">
        <v>200.84</v>
      </c>
    </row>
    <row r="274" spans="1:5" ht="15" customHeight="1" x14ac:dyDescent="0.25">
      <c r="A274" s="199" t="s">
        <v>4281</v>
      </c>
      <c r="B274" s="199"/>
      <c r="C274" s="199" t="s">
        <v>4282</v>
      </c>
      <c r="D274" s="200" t="s">
        <v>38</v>
      </c>
      <c r="E274" s="203">
        <v>557.27</v>
      </c>
    </row>
    <row r="275" spans="1:5" ht="15" customHeight="1" x14ac:dyDescent="0.25">
      <c r="A275" s="199" t="s">
        <v>7356</v>
      </c>
      <c r="B275" s="199"/>
      <c r="C275" s="199" t="s">
        <v>7357</v>
      </c>
      <c r="D275" s="200" t="s">
        <v>38</v>
      </c>
      <c r="E275" s="203">
        <v>263.7</v>
      </c>
    </row>
    <row r="276" spans="1:5" ht="15" customHeight="1" x14ac:dyDescent="0.25">
      <c r="A276" s="199" t="s">
        <v>4283</v>
      </c>
      <c r="B276" s="199"/>
      <c r="C276" s="199" t="s">
        <v>14084</v>
      </c>
      <c r="D276" s="200" t="s">
        <v>38</v>
      </c>
      <c r="E276" s="203">
        <v>261.77</v>
      </c>
    </row>
    <row r="277" spans="1:5" ht="15" customHeight="1" x14ac:dyDescent="0.25">
      <c r="A277" s="199" t="s">
        <v>4284</v>
      </c>
      <c r="B277" s="199"/>
      <c r="C277" s="199" t="s">
        <v>14085</v>
      </c>
      <c r="D277" s="200" t="s">
        <v>38</v>
      </c>
      <c r="E277" s="203">
        <v>180.45</v>
      </c>
    </row>
    <row r="278" spans="1:5" ht="15" customHeight="1" x14ac:dyDescent="0.25">
      <c r="A278" s="199" t="s">
        <v>14086</v>
      </c>
      <c r="B278" s="199"/>
      <c r="C278" s="199" t="s">
        <v>14087</v>
      </c>
      <c r="D278" s="200" t="s">
        <v>2</v>
      </c>
      <c r="E278" s="203">
        <v>30.43</v>
      </c>
    </row>
    <row r="279" spans="1:5" ht="15" customHeight="1" x14ac:dyDescent="0.25">
      <c r="A279" s="199" t="s">
        <v>14088</v>
      </c>
      <c r="B279" s="199"/>
      <c r="C279" s="199" t="s">
        <v>14089</v>
      </c>
      <c r="D279" s="200" t="s">
        <v>2</v>
      </c>
      <c r="E279" s="204">
        <v>14.18</v>
      </c>
    </row>
    <row r="280" spans="1:5" ht="15" customHeight="1" x14ac:dyDescent="0.25">
      <c r="A280" s="199" t="s">
        <v>14090</v>
      </c>
      <c r="B280" s="199"/>
      <c r="C280" s="199" t="s">
        <v>14091</v>
      </c>
      <c r="D280" s="200" t="s">
        <v>2</v>
      </c>
      <c r="E280" s="204">
        <v>17.420000000000002</v>
      </c>
    </row>
    <row r="281" spans="1:5" ht="15" customHeight="1" x14ac:dyDescent="0.25">
      <c r="A281" s="199" t="s">
        <v>14092</v>
      </c>
      <c r="B281" s="199"/>
      <c r="C281" s="199" t="s">
        <v>14093</v>
      </c>
      <c r="D281" s="200" t="s">
        <v>2</v>
      </c>
      <c r="E281" s="204">
        <v>20.99</v>
      </c>
    </row>
    <row r="282" spans="1:5" ht="15" customHeight="1" x14ac:dyDescent="0.25">
      <c r="A282" s="199" t="s">
        <v>14094</v>
      </c>
      <c r="B282" s="199"/>
      <c r="C282" s="199" t="s">
        <v>14095</v>
      </c>
      <c r="D282" s="200" t="s">
        <v>4</v>
      </c>
      <c r="E282" s="204">
        <v>12.08</v>
      </c>
    </row>
    <row r="283" spans="1:5" ht="15" customHeight="1" x14ac:dyDescent="0.25">
      <c r="A283" s="199" t="s">
        <v>14096</v>
      </c>
      <c r="B283" s="199"/>
      <c r="C283" s="199" t="s">
        <v>14097</v>
      </c>
      <c r="D283" s="200" t="s">
        <v>4</v>
      </c>
      <c r="E283" s="204">
        <v>11.04</v>
      </c>
    </row>
    <row r="284" spans="1:5" ht="15" customHeight="1" x14ac:dyDescent="0.25">
      <c r="A284" s="199" t="s">
        <v>14098</v>
      </c>
      <c r="B284" s="199"/>
      <c r="C284" s="199" t="s">
        <v>14099</v>
      </c>
      <c r="D284" s="200" t="s">
        <v>4</v>
      </c>
      <c r="E284" s="204">
        <v>11.13</v>
      </c>
    </row>
    <row r="285" spans="1:5" ht="15" customHeight="1" x14ac:dyDescent="0.25">
      <c r="A285" s="199" t="s">
        <v>4289</v>
      </c>
      <c r="B285" s="199"/>
      <c r="C285" s="199" t="s">
        <v>14100</v>
      </c>
      <c r="D285" s="200" t="s">
        <v>4</v>
      </c>
      <c r="E285" s="204">
        <v>11.34</v>
      </c>
    </row>
    <row r="286" spans="1:5" ht="15" customHeight="1" x14ac:dyDescent="0.25">
      <c r="A286" s="199" t="s">
        <v>14101</v>
      </c>
      <c r="B286" s="199"/>
      <c r="C286" s="199" t="s">
        <v>14102</v>
      </c>
      <c r="D286" s="200" t="s">
        <v>4</v>
      </c>
      <c r="E286" s="204">
        <v>12.16</v>
      </c>
    </row>
    <row r="287" spans="1:5" ht="15" customHeight="1" x14ac:dyDescent="0.25">
      <c r="A287" s="199" t="s">
        <v>14103</v>
      </c>
      <c r="B287" s="199"/>
      <c r="C287" s="199" t="s">
        <v>14104</v>
      </c>
      <c r="D287" s="200" t="s">
        <v>4</v>
      </c>
      <c r="E287" s="204">
        <v>12.16</v>
      </c>
    </row>
    <row r="288" spans="1:5" ht="15" customHeight="1" x14ac:dyDescent="0.25">
      <c r="A288" s="199" t="s">
        <v>4290</v>
      </c>
      <c r="B288" s="199"/>
      <c r="C288" s="199" t="s">
        <v>14105</v>
      </c>
      <c r="D288" s="200" t="s">
        <v>4</v>
      </c>
      <c r="E288" s="204">
        <v>11.74</v>
      </c>
    </row>
    <row r="289" spans="1:5" ht="15" customHeight="1" x14ac:dyDescent="0.25">
      <c r="A289" s="199" t="s">
        <v>14106</v>
      </c>
      <c r="B289" s="199"/>
      <c r="C289" s="199" t="s">
        <v>14107</v>
      </c>
      <c r="D289" s="200" t="s">
        <v>4</v>
      </c>
      <c r="E289" s="204">
        <v>11.77</v>
      </c>
    </row>
    <row r="290" spans="1:5" ht="15" customHeight="1" x14ac:dyDescent="0.25">
      <c r="A290" s="199" t="s">
        <v>14108</v>
      </c>
      <c r="B290" s="199"/>
      <c r="C290" s="199" t="s">
        <v>14109</v>
      </c>
      <c r="D290" s="200" t="s">
        <v>4</v>
      </c>
      <c r="E290" s="204">
        <v>11.77</v>
      </c>
    </row>
    <row r="291" spans="1:5" ht="15" customHeight="1" x14ac:dyDescent="0.25">
      <c r="A291" s="199" t="s">
        <v>4291</v>
      </c>
      <c r="B291" s="199"/>
      <c r="C291" s="199" t="s">
        <v>14110</v>
      </c>
      <c r="D291" s="200" t="s">
        <v>4</v>
      </c>
      <c r="E291" s="204">
        <v>11.66</v>
      </c>
    </row>
    <row r="292" spans="1:5" ht="15" customHeight="1" x14ac:dyDescent="0.25">
      <c r="A292" s="199" t="s">
        <v>4292</v>
      </c>
      <c r="B292" s="199"/>
      <c r="C292" s="199" t="s">
        <v>14111</v>
      </c>
      <c r="D292" s="200" t="s">
        <v>4</v>
      </c>
      <c r="E292" s="204">
        <v>11.66</v>
      </c>
    </row>
    <row r="293" spans="1:5" ht="15" customHeight="1" x14ac:dyDescent="0.25">
      <c r="A293" s="199" t="s">
        <v>14112</v>
      </c>
      <c r="B293" s="199"/>
      <c r="C293" s="199" t="s">
        <v>14113</v>
      </c>
      <c r="D293" s="200" t="s">
        <v>4</v>
      </c>
      <c r="E293" s="204">
        <v>11.66</v>
      </c>
    </row>
    <row r="294" spans="1:5" ht="15" customHeight="1" x14ac:dyDescent="0.25">
      <c r="A294" s="199" t="s">
        <v>14114</v>
      </c>
      <c r="B294" s="199"/>
      <c r="C294" s="199" t="s">
        <v>14115</v>
      </c>
      <c r="D294" s="200" t="s">
        <v>4</v>
      </c>
      <c r="E294" s="204">
        <v>11.66</v>
      </c>
    </row>
    <row r="295" spans="1:5" ht="15" customHeight="1" x14ac:dyDescent="0.25">
      <c r="A295" s="199" t="s">
        <v>4293</v>
      </c>
      <c r="B295" s="199"/>
      <c r="C295" s="199" t="s">
        <v>14116</v>
      </c>
      <c r="D295" s="200" t="s">
        <v>2</v>
      </c>
      <c r="E295" s="204">
        <v>64.88</v>
      </c>
    </row>
    <row r="296" spans="1:5" ht="15" customHeight="1" x14ac:dyDescent="0.25">
      <c r="A296" s="199" t="s">
        <v>4294</v>
      </c>
      <c r="B296" s="199"/>
      <c r="C296" s="199" t="s">
        <v>14117</v>
      </c>
      <c r="D296" s="200" t="s">
        <v>2</v>
      </c>
      <c r="E296" s="204">
        <v>47.77</v>
      </c>
    </row>
    <row r="297" spans="1:5" ht="15" customHeight="1" x14ac:dyDescent="0.25">
      <c r="A297" s="199" t="s">
        <v>4295</v>
      </c>
      <c r="B297" s="199"/>
      <c r="C297" s="199" t="s">
        <v>14118</v>
      </c>
      <c r="D297" s="200" t="s">
        <v>2</v>
      </c>
      <c r="E297" s="204">
        <v>54.66</v>
      </c>
    </row>
    <row r="298" spans="1:5" ht="15" customHeight="1" x14ac:dyDescent="0.25">
      <c r="A298" s="199" t="s">
        <v>4296</v>
      </c>
      <c r="B298" s="199"/>
      <c r="C298" s="199" t="s">
        <v>14119</v>
      </c>
      <c r="D298" s="200" t="s">
        <v>2</v>
      </c>
      <c r="E298" s="204">
        <v>57.36</v>
      </c>
    </row>
    <row r="299" spans="1:5" ht="15" customHeight="1" x14ac:dyDescent="0.25">
      <c r="A299" s="199" t="s">
        <v>4297</v>
      </c>
      <c r="B299" s="199"/>
      <c r="C299" s="199" t="s">
        <v>14120</v>
      </c>
      <c r="D299" s="200" t="s">
        <v>2</v>
      </c>
      <c r="E299" s="204">
        <v>59.47</v>
      </c>
    </row>
    <row r="300" spans="1:5" ht="15" customHeight="1" x14ac:dyDescent="0.25">
      <c r="A300" s="199" t="s">
        <v>4298</v>
      </c>
      <c r="B300" s="199"/>
      <c r="C300" s="199" t="s">
        <v>14121</v>
      </c>
      <c r="D300" s="200" t="s">
        <v>2</v>
      </c>
      <c r="E300" s="204">
        <v>61.43</v>
      </c>
    </row>
    <row r="301" spans="1:5" ht="15" customHeight="1" x14ac:dyDescent="0.25">
      <c r="A301" s="199" t="s">
        <v>4299</v>
      </c>
      <c r="B301" s="199"/>
      <c r="C301" s="199" t="s">
        <v>14122</v>
      </c>
      <c r="D301" s="200" t="s">
        <v>2</v>
      </c>
      <c r="E301" s="204">
        <v>134.83000000000001</v>
      </c>
    </row>
    <row r="302" spans="1:5" ht="15" customHeight="1" x14ac:dyDescent="0.25">
      <c r="A302" s="199" t="s">
        <v>4300</v>
      </c>
      <c r="B302" s="199"/>
      <c r="C302" s="199" t="s">
        <v>14123</v>
      </c>
      <c r="D302" s="200" t="s">
        <v>2</v>
      </c>
      <c r="E302" s="203">
        <v>111.32</v>
      </c>
    </row>
    <row r="303" spans="1:5" ht="15" customHeight="1" x14ac:dyDescent="0.25">
      <c r="A303" s="199" t="s">
        <v>4301</v>
      </c>
      <c r="B303" s="199"/>
      <c r="C303" s="199" t="s">
        <v>14124</v>
      </c>
      <c r="D303" s="200" t="s">
        <v>2</v>
      </c>
      <c r="E303" s="203">
        <v>92.51</v>
      </c>
    </row>
    <row r="304" spans="1:5" ht="15" customHeight="1" x14ac:dyDescent="0.25">
      <c r="A304" s="199" t="s">
        <v>4302</v>
      </c>
      <c r="B304" s="199"/>
      <c r="C304" s="199" t="s">
        <v>14125</v>
      </c>
      <c r="D304" s="200" t="s">
        <v>2</v>
      </c>
      <c r="E304" s="204">
        <v>57.7</v>
      </c>
    </row>
    <row r="305" spans="1:5" ht="15" customHeight="1" x14ac:dyDescent="0.25">
      <c r="A305" s="199" t="s">
        <v>4303</v>
      </c>
      <c r="B305" s="199"/>
      <c r="C305" s="199" t="s">
        <v>14126</v>
      </c>
      <c r="D305" s="200" t="s">
        <v>2</v>
      </c>
      <c r="E305" s="204">
        <v>46.46</v>
      </c>
    </row>
    <row r="306" spans="1:5" ht="15" customHeight="1" x14ac:dyDescent="0.25">
      <c r="A306" s="199" t="s">
        <v>4304</v>
      </c>
      <c r="B306" s="199"/>
      <c r="C306" s="199" t="s">
        <v>14127</v>
      </c>
      <c r="D306" s="200" t="s">
        <v>2</v>
      </c>
      <c r="E306" s="204">
        <v>110.92</v>
      </c>
    </row>
    <row r="307" spans="1:5" ht="15" customHeight="1" x14ac:dyDescent="0.25">
      <c r="A307" s="199" t="s">
        <v>21628</v>
      </c>
      <c r="B307" s="199"/>
      <c r="C307" s="199" t="s">
        <v>21629</v>
      </c>
      <c r="D307" s="200" t="s">
        <v>2</v>
      </c>
      <c r="E307" s="203">
        <v>56.48</v>
      </c>
    </row>
    <row r="308" spans="1:5" ht="15" customHeight="1" x14ac:dyDescent="0.25">
      <c r="A308" s="199" t="s">
        <v>21630</v>
      </c>
      <c r="B308" s="199"/>
      <c r="C308" s="199" t="s">
        <v>21631</v>
      </c>
      <c r="D308" s="200" t="s">
        <v>2</v>
      </c>
      <c r="E308" s="204">
        <v>41.35</v>
      </c>
    </row>
    <row r="309" spans="1:5" ht="15" customHeight="1" x14ac:dyDescent="0.25">
      <c r="A309" s="199" t="s">
        <v>21632</v>
      </c>
      <c r="B309" s="199"/>
      <c r="C309" s="199" t="s">
        <v>21633</v>
      </c>
      <c r="D309" s="200" t="s">
        <v>2</v>
      </c>
      <c r="E309" s="204">
        <v>42.63</v>
      </c>
    </row>
    <row r="310" spans="1:5" ht="15" customHeight="1" x14ac:dyDescent="0.25">
      <c r="A310" s="199" t="s">
        <v>21634</v>
      </c>
      <c r="B310" s="199"/>
      <c r="C310" s="199" t="s">
        <v>21635</v>
      </c>
      <c r="D310" s="200" t="s">
        <v>2</v>
      </c>
      <c r="E310" s="204">
        <v>49.23</v>
      </c>
    </row>
    <row r="311" spans="1:5" ht="15" customHeight="1" x14ac:dyDescent="0.25">
      <c r="A311" s="199" t="s">
        <v>21636</v>
      </c>
      <c r="B311" s="199"/>
      <c r="C311" s="199" t="s">
        <v>21637</v>
      </c>
      <c r="D311" s="200" t="s">
        <v>2</v>
      </c>
      <c r="E311" s="204">
        <v>51.26</v>
      </c>
    </row>
    <row r="312" spans="1:5" ht="15" customHeight="1" x14ac:dyDescent="0.25">
      <c r="A312" s="199" t="s">
        <v>21638</v>
      </c>
      <c r="B312" s="199"/>
      <c r="C312" s="199" t="s">
        <v>21639</v>
      </c>
      <c r="D312" s="200" t="s">
        <v>2</v>
      </c>
      <c r="E312" s="204">
        <v>53.15</v>
      </c>
    </row>
    <row r="313" spans="1:5" ht="15" customHeight="1" x14ac:dyDescent="0.25">
      <c r="A313" s="199" t="s">
        <v>21640</v>
      </c>
      <c r="B313" s="199"/>
      <c r="C313" s="199" t="s">
        <v>21641</v>
      </c>
      <c r="D313" s="200" t="s">
        <v>2</v>
      </c>
      <c r="E313" s="204">
        <v>50.72</v>
      </c>
    </row>
    <row r="314" spans="1:5" ht="15" customHeight="1" x14ac:dyDescent="0.25">
      <c r="A314" s="199" t="s">
        <v>21642</v>
      </c>
      <c r="B314" s="199"/>
      <c r="C314" s="199" t="s">
        <v>21643</v>
      </c>
      <c r="D314" s="200" t="s">
        <v>2</v>
      </c>
      <c r="E314" s="204">
        <v>40.64</v>
      </c>
    </row>
    <row r="315" spans="1:5" ht="15" customHeight="1" x14ac:dyDescent="0.25">
      <c r="A315" s="199" t="s">
        <v>4305</v>
      </c>
      <c r="B315" s="199"/>
      <c r="C315" s="199" t="s">
        <v>14128</v>
      </c>
      <c r="D315" s="200" t="s">
        <v>13952</v>
      </c>
      <c r="E315" s="204">
        <v>59.43</v>
      </c>
    </row>
    <row r="316" spans="1:5" ht="15" customHeight="1" x14ac:dyDescent="0.25">
      <c r="A316" s="199" t="s">
        <v>4306</v>
      </c>
      <c r="B316" s="199"/>
      <c r="C316" s="199" t="s">
        <v>14129</v>
      </c>
      <c r="D316" s="200" t="s">
        <v>13952</v>
      </c>
      <c r="E316" s="204">
        <v>60.31</v>
      </c>
    </row>
    <row r="317" spans="1:5" ht="15" customHeight="1" x14ac:dyDescent="0.25">
      <c r="A317" s="199" t="s">
        <v>21644</v>
      </c>
      <c r="B317" s="199"/>
      <c r="C317" s="199" t="s">
        <v>21645</v>
      </c>
      <c r="D317" s="200" t="s">
        <v>2</v>
      </c>
      <c r="E317" s="204">
        <v>80.290000000000006</v>
      </c>
    </row>
    <row r="318" spans="1:5" ht="15" customHeight="1" x14ac:dyDescent="0.25">
      <c r="A318" s="199" t="s">
        <v>21646</v>
      </c>
      <c r="B318" s="199"/>
      <c r="C318" s="199" t="s">
        <v>21647</v>
      </c>
      <c r="D318" s="200" t="s">
        <v>2</v>
      </c>
      <c r="E318" s="204">
        <v>56.82</v>
      </c>
    </row>
    <row r="319" spans="1:5" ht="15" customHeight="1" x14ac:dyDescent="0.25">
      <c r="A319" s="199" t="s">
        <v>21648</v>
      </c>
      <c r="B319" s="199"/>
      <c r="C319" s="199" t="s">
        <v>21649</v>
      </c>
      <c r="D319" s="200" t="s">
        <v>2</v>
      </c>
      <c r="E319" s="204">
        <v>58.32</v>
      </c>
    </row>
    <row r="320" spans="1:5" ht="15" customHeight="1" x14ac:dyDescent="0.25">
      <c r="A320" s="199" t="s">
        <v>21650</v>
      </c>
      <c r="B320" s="199"/>
      <c r="C320" s="199" t="s">
        <v>21651</v>
      </c>
      <c r="D320" s="200" t="s">
        <v>2</v>
      </c>
      <c r="E320" s="204">
        <v>71.78</v>
      </c>
    </row>
    <row r="321" spans="1:5" ht="15" customHeight="1" x14ac:dyDescent="0.25">
      <c r="A321" s="199" t="s">
        <v>21652</v>
      </c>
      <c r="B321" s="199"/>
      <c r="C321" s="199" t="s">
        <v>21653</v>
      </c>
      <c r="D321" s="200" t="s">
        <v>2</v>
      </c>
      <c r="E321" s="204">
        <v>74.17</v>
      </c>
    </row>
    <row r="322" spans="1:5" ht="15" customHeight="1" x14ac:dyDescent="0.25">
      <c r="A322" s="199" t="s">
        <v>21654</v>
      </c>
      <c r="B322" s="199"/>
      <c r="C322" s="199" t="s">
        <v>21655</v>
      </c>
      <c r="D322" s="200" t="s">
        <v>2</v>
      </c>
      <c r="E322" s="204">
        <v>76.38</v>
      </c>
    </row>
    <row r="323" spans="1:5" ht="15" customHeight="1" x14ac:dyDescent="0.25">
      <c r="A323" s="199" t="s">
        <v>21656</v>
      </c>
      <c r="B323" s="199"/>
      <c r="C323" s="199" t="s">
        <v>21657</v>
      </c>
      <c r="D323" s="200" t="s">
        <v>2</v>
      </c>
      <c r="E323" s="204">
        <v>71.67</v>
      </c>
    </row>
    <row r="324" spans="1:5" ht="15" customHeight="1" x14ac:dyDescent="0.25">
      <c r="A324" s="199" t="s">
        <v>21658</v>
      </c>
      <c r="B324" s="199"/>
      <c r="C324" s="199" t="s">
        <v>21659</v>
      </c>
      <c r="D324" s="200" t="s">
        <v>2</v>
      </c>
      <c r="E324" s="204">
        <v>58.15</v>
      </c>
    </row>
    <row r="325" spans="1:5" ht="15" customHeight="1" x14ac:dyDescent="0.25">
      <c r="A325" s="199" t="s">
        <v>21660</v>
      </c>
      <c r="B325" s="199"/>
      <c r="C325" s="199" t="s">
        <v>21661</v>
      </c>
      <c r="D325" s="200" t="s">
        <v>2</v>
      </c>
      <c r="E325" s="204">
        <v>72.47</v>
      </c>
    </row>
    <row r="326" spans="1:5" ht="15" customHeight="1" x14ac:dyDescent="0.25">
      <c r="A326" s="199" t="s">
        <v>21662</v>
      </c>
      <c r="B326" s="199"/>
      <c r="C326" s="199" t="s">
        <v>21663</v>
      </c>
      <c r="D326" s="200" t="s">
        <v>2</v>
      </c>
      <c r="E326" s="204">
        <v>72.41</v>
      </c>
    </row>
    <row r="327" spans="1:5" ht="15" customHeight="1" x14ac:dyDescent="0.25">
      <c r="A327" s="199" t="s">
        <v>21664</v>
      </c>
      <c r="B327" s="199"/>
      <c r="C327" s="199" t="s">
        <v>21665</v>
      </c>
      <c r="D327" s="200" t="s">
        <v>2</v>
      </c>
      <c r="E327" s="204">
        <v>54.55</v>
      </c>
    </row>
    <row r="328" spans="1:5" ht="15" customHeight="1" x14ac:dyDescent="0.25">
      <c r="A328" s="199" t="s">
        <v>21666</v>
      </c>
      <c r="B328" s="199"/>
      <c r="C328" s="199" t="s">
        <v>21667</v>
      </c>
      <c r="D328" s="200" t="s">
        <v>2</v>
      </c>
      <c r="E328" s="204">
        <v>64.84</v>
      </c>
    </row>
    <row r="329" spans="1:5" ht="15" customHeight="1" x14ac:dyDescent="0.25">
      <c r="A329" s="199" t="s">
        <v>21668</v>
      </c>
      <c r="B329" s="199"/>
      <c r="C329" s="199" t="s">
        <v>21669</v>
      </c>
      <c r="D329" s="200" t="s">
        <v>2</v>
      </c>
      <c r="E329" s="204">
        <v>66.959999999999994</v>
      </c>
    </row>
    <row r="330" spans="1:5" ht="15" customHeight="1" x14ac:dyDescent="0.25">
      <c r="A330" s="199" t="s">
        <v>21670</v>
      </c>
      <c r="B330" s="199"/>
      <c r="C330" s="199" t="s">
        <v>21671</v>
      </c>
      <c r="D330" s="200" t="s">
        <v>2</v>
      </c>
      <c r="E330" s="204">
        <v>68.930000000000007</v>
      </c>
    </row>
    <row r="331" spans="1:5" ht="15" customHeight="1" x14ac:dyDescent="0.25">
      <c r="A331" s="199" t="s">
        <v>21672</v>
      </c>
      <c r="B331" s="199"/>
      <c r="C331" s="199" t="s">
        <v>21673</v>
      </c>
      <c r="D331" s="200" t="s">
        <v>2</v>
      </c>
      <c r="E331" s="204">
        <v>63.52</v>
      </c>
    </row>
    <row r="332" spans="1:5" ht="15" customHeight="1" x14ac:dyDescent="0.25">
      <c r="A332" s="199" t="s">
        <v>21674</v>
      </c>
      <c r="B332" s="199"/>
      <c r="C332" s="199" t="s">
        <v>21675</v>
      </c>
      <c r="D332" s="200" t="s">
        <v>2</v>
      </c>
      <c r="E332" s="204">
        <v>51.29</v>
      </c>
    </row>
    <row r="333" spans="1:5" ht="15" customHeight="1" x14ac:dyDescent="0.25">
      <c r="A333" s="199" t="s">
        <v>4307</v>
      </c>
      <c r="B333" s="199"/>
      <c r="C333" s="199" t="s">
        <v>14130</v>
      </c>
      <c r="D333" s="200" t="s">
        <v>38</v>
      </c>
      <c r="E333" s="204">
        <v>687.33</v>
      </c>
    </row>
    <row r="334" spans="1:5" ht="15" customHeight="1" x14ac:dyDescent="0.25">
      <c r="A334" s="199" t="s">
        <v>4308</v>
      </c>
      <c r="B334" s="199"/>
      <c r="C334" s="199" t="s">
        <v>14131</v>
      </c>
      <c r="D334" s="200" t="s">
        <v>38</v>
      </c>
      <c r="E334" s="203">
        <v>703.84</v>
      </c>
    </row>
    <row r="335" spans="1:5" ht="15" customHeight="1" x14ac:dyDescent="0.25">
      <c r="A335" s="199" t="s">
        <v>4309</v>
      </c>
      <c r="B335" s="199"/>
      <c r="C335" s="199" t="s">
        <v>14132</v>
      </c>
      <c r="D335" s="200" t="s">
        <v>38</v>
      </c>
      <c r="E335" s="203">
        <v>723.93</v>
      </c>
    </row>
    <row r="336" spans="1:5" ht="15" customHeight="1" x14ac:dyDescent="0.25">
      <c r="A336" s="199" t="s">
        <v>4310</v>
      </c>
      <c r="B336" s="199"/>
      <c r="C336" s="199" t="s">
        <v>14133</v>
      </c>
      <c r="D336" s="200" t="s">
        <v>38</v>
      </c>
      <c r="E336" s="203">
        <v>744.02</v>
      </c>
    </row>
    <row r="337" spans="1:5" ht="15" customHeight="1" x14ac:dyDescent="0.25">
      <c r="A337" s="199" t="s">
        <v>4311</v>
      </c>
      <c r="B337" s="199"/>
      <c r="C337" s="199" t="s">
        <v>14134</v>
      </c>
      <c r="D337" s="200" t="s">
        <v>38</v>
      </c>
      <c r="E337" s="203">
        <v>771.77</v>
      </c>
    </row>
    <row r="338" spans="1:5" ht="15" customHeight="1" x14ac:dyDescent="0.25">
      <c r="A338" s="199" t="s">
        <v>4312</v>
      </c>
      <c r="B338" s="199"/>
      <c r="C338" s="199" t="s">
        <v>14135</v>
      </c>
      <c r="D338" s="200" t="s">
        <v>38</v>
      </c>
      <c r="E338" s="203">
        <v>846.34</v>
      </c>
    </row>
    <row r="339" spans="1:5" ht="15" customHeight="1" x14ac:dyDescent="0.25">
      <c r="A339" s="199" t="s">
        <v>4313</v>
      </c>
      <c r="B339" s="199"/>
      <c r="C339" s="199" t="s">
        <v>14136</v>
      </c>
      <c r="D339" s="200" t="s">
        <v>38</v>
      </c>
      <c r="E339" s="203">
        <v>718.45</v>
      </c>
    </row>
    <row r="340" spans="1:5" ht="15" customHeight="1" x14ac:dyDescent="0.25">
      <c r="A340" s="199" t="s">
        <v>4314</v>
      </c>
      <c r="B340" s="199"/>
      <c r="C340" s="199" t="s">
        <v>14137</v>
      </c>
      <c r="D340" s="200" t="s">
        <v>38</v>
      </c>
      <c r="E340" s="203">
        <v>739.83</v>
      </c>
    </row>
    <row r="341" spans="1:5" ht="15" customHeight="1" x14ac:dyDescent="0.25">
      <c r="A341" s="199" t="s">
        <v>4315</v>
      </c>
      <c r="B341" s="199"/>
      <c r="C341" s="199" t="s">
        <v>14138</v>
      </c>
      <c r="D341" s="200" t="s">
        <v>38</v>
      </c>
      <c r="E341" s="203">
        <v>762</v>
      </c>
    </row>
    <row r="342" spans="1:5" ht="15" customHeight="1" x14ac:dyDescent="0.25">
      <c r="A342" s="199" t="s">
        <v>4316</v>
      </c>
      <c r="B342" s="199"/>
      <c r="C342" s="199" t="s">
        <v>14139</v>
      </c>
      <c r="D342" s="200" t="s">
        <v>38</v>
      </c>
      <c r="E342" s="203">
        <v>784.98</v>
      </c>
    </row>
    <row r="343" spans="1:5" ht="15" customHeight="1" x14ac:dyDescent="0.25">
      <c r="A343" s="199" t="s">
        <v>4317</v>
      </c>
      <c r="B343" s="199"/>
      <c r="C343" s="199" t="s">
        <v>14140</v>
      </c>
      <c r="D343" s="200" t="s">
        <v>38</v>
      </c>
      <c r="E343" s="203">
        <v>808.8</v>
      </c>
    </row>
    <row r="344" spans="1:5" ht="15" customHeight="1" x14ac:dyDescent="0.25">
      <c r="A344" s="199" t="s">
        <v>4318</v>
      </c>
      <c r="B344" s="199"/>
      <c r="C344" s="199" t="s">
        <v>14141</v>
      </c>
      <c r="D344" s="200" t="s">
        <v>38</v>
      </c>
      <c r="E344" s="203">
        <v>833.51</v>
      </c>
    </row>
    <row r="345" spans="1:5" ht="15" customHeight="1" x14ac:dyDescent="0.25">
      <c r="A345" s="199" t="s">
        <v>4319</v>
      </c>
      <c r="B345" s="199"/>
      <c r="C345" s="199" t="s">
        <v>14142</v>
      </c>
      <c r="D345" s="200" t="s">
        <v>38</v>
      </c>
      <c r="E345" s="203">
        <v>688.76</v>
      </c>
    </row>
    <row r="346" spans="1:5" ht="15" customHeight="1" x14ac:dyDescent="0.25">
      <c r="A346" s="199" t="s">
        <v>4320</v>
      </c>
      <c r="B346" s="199"/>
      <c r="C346" s="199" t="s">
        <v>14143</v>
      </c>
      <c r="D346" s="200" t="s">
        <v>38</v>
      </c>
      <c r="E346" s="203">
        <v>697.82</v>
      </c>
    </row>
    <row r="347" spans="1:5" ht="15" customHeight="1" x14ac:dyDescent="0.25">
      <c r="A347" s="199" t="s">
        <v>4321</v>
      </c>
      <c r="B347" s="199"/>
      <c r="C347" s="199" t="s">
        <v>14144</v>
      </c>
      <c r="D347" s="200" t="s">
        <v>38</v>
      </c>
      <c r="E347" s="203">
        <v>743.66</v>
      </c>
    </row>
    <row r="348" spans="1:5" ht="15" customHeight="1" x14ac:dyDescent="0.25">
      <c r="A348" s="199" t="s">
        <v>4322</v>
      </c>
      <c r="B348" s="199"/>
      <c r="C348" s="199" t="s">
        <v>14145</v>
      </c>
      <c r="D348" s="200" t="s">
        <v>38</v>
      </c>
      <c r="E348" s="203">
        <v>762.3</v>
      </c>
    </row>
    <row r="349" spans="1:5" ht="15" customHeight="1" x14ac:dyDescent="0.25">
      <c r="A349" s="199" t="s">
        <v>4323</v>
      </c>
      <c r="B349" s="199"/>
      <c r="C349" s="199" t="s">
        <v>14146</v>
      </c>
      <c r="D349" s="200" t="s">
        <v>38</v>
      </c>
      <c r="E349" s="203">
        <v>786.1</v>
      </c>
    </row>
    <row r="350" spans="1:5" ht="15" customHeight="1" x14ac:dyDescent="0.25">
      <c r="A350" s="199" t="s">
        <v>4324</v>
      </c>
      <c r="B350" s="199"/>
      <c r="C350" s="199" t="s">
        <v>14147</v>
      </c>
      <c r="D350" s="200" t="s">
        <v>38</v>
      </c>
      <c r="E350" s="203">
        <v>806.86</v>
      </c>
    </row>
    <row r="351" spans="1:5" ht="15" customHeight="1" x14ac:dyDescent="0.25">
      <c r="A351" s="199" t="s">
        <v>4325</v>
      </c>
      <c r="B351" s="199"/>
      <c r="C351" s="199" t="s">
        <v>14148</v>
      </c>
      <c r="D351" s="200" t="s">
        <v>38</v>
      </c>
      <c r="E351" s="203">
        <v>828.23</v>
      </c>
    </row>
    <row r="352" spans="1:5" ht="15" customHeight="1" x14ac:dyDescent="0.25">
      <c r="A352" s="199" t="s">
        <v>4326</v>
      </c>
      <c r="B352" s="199"/>
      <c r="C352" s="199" t="s">
        <v>14149</v>
      </c>
      <c r="D352" s="200" t="s">
        <v>38</v>
      </c>
      <c r="E352" s="203">
        <v>850.21</v>
      </c>
    </row>
    <row r="353" spans="1:5" ht="15" customHeight="1" x14ac:dyDescent="0.25">
      <c r="A353" s="199" t="s">
        <v>4327</v>
      </c>
      <c r="B353" s="199"/>
      <c r="C353" s="199" t="s">
        <v>14150</v>
      </c>
      <c r="D353" s="200" t="s">
        <v>38</v>
      </c>
      <c r="E353" s="203">
        <v>742.49</v>
      </c>
    </row>
    <row r="354" spans="1:5" ht="15" customHeight="1" x14ac:dyDescent="0.25">
      <c r="A354" s="199" t="s">
        <v>4328</v>
      </c>
      <c r="B354" s="199"/>
      <c r="C354" s="199" t="s">
        <v>14151</v>
      </c>
      <c r="D354" s="200" t="s">
        <v>38</v>
      </c>
      <c r="E354" s="203">
        <v>773.46</v>
      </c>
    </row>
    <row r="355" spans="1:5" ht="15" customHeight="1" x14ac:dyDescent="0.25">
      <c r="A355" s="199" t="s">
        <v>4329</v>
      </c>
      <c r="B355" s="199"/>
      <c r="C355" s="199" t="s">
        <v>14152</v>
      </c>
      <c r="D355" s="200" t="s">
        <v>38</v>
      </c>
      <c r="E355" s="203">
        <v>819.71</v>
      </c>
    </row>
    <row r="356" spans="1:5" ht="15" customHeight="1" x14ac:dyDescent="0.25">
      <c r="A356" s="199" t="s">
        <v>4330</v>
      </c>
      <c r="B356" s="199"/>
      <c r="C356" s="199" t="s">
        <v>14153</v>
      </c>
      <c r="D356" s="200" t="s">
        <v>38</v>
      </c>
      <c r="E356" s="203">
        <v>844.53</v>
      </c>
    </row>
    <row r="357" spans="1:5" ht="15" customHeight="1" x14ac:dyDescent="0.25">
      <c r="A357" s="199" t="s">
        <v>4331</v>
      </c>
      <c r="B357" s="199"/>
      <c r="C357" s="199" t="s">
        <v>14154</v>
      </c>
      <c r="D357" s="200" t="s">
        <v>38</v>
      </c>
      <c r="E357" s="203">
        <v>886.85</v>
      </c>
    </row>
    <row r="358" spans="1:5" ht="15" customHeight="1" x14ac:dyDescent="0.25">
      <c r="A358" s="199" t="s">
        <v>4332</v>
      </c>
      <c r="B358" s="199"/>
      <c r="C358" s="199" t="s">
        <v>14155</v>
      </c>
      <c r="D358" s="200" t="s">
        <v>38</v>
      </c>
      <c r="E358" s="203">
        <v>693.49</v>
      </c>
    </row>
    <row r="359" spans="1:5" ht="15" customHeight="1" x14ac:dyDescent="0.25">
      <c r="A359" s="199" t="s">
        <v>4333</v>
      </c>
      <c r="B359" s="199"/>
      <c r="C359" s="199" t="s">
        <v>14156</v>
      </c>
      <c r="D359" s="200" t="s">
        <v>38</v>
      </c>
      <c r="E359" s="203">
        <v>715.6</v>
      </c>
    </row>
    <row r="360" spans="1:5" ht="15" customHeight="1" x14ac:dyDescent="0.25">
      <c r="A360" s="199" t="s">
        <v>4334</v>
      </c>
      <c r="B360" s="199"/>
      <c r="C360" s="199" t="s">
        <v>14157</v>
      </c>
      <c r="D360" s="200" t="s">
        <v>38</v>
      </c>
      <c r="E360" s="203">
        <v>723.95</v>
      </c>
    </row>
    <row r="361" spans="1:5" ht="15" customHeight="1" x14ac:dyDescent="0.25">
      <c r="A361" s="199" t="s">
        <v>4335</v>
      </c>
      <c r="B361" s="199"/>
      <c r="C361" s="199" t="s">
        <v>14158</v>
      </c>
      <c r="D361" s="200" t="s">
        <v>38</v>
      </c>
      <c r="E361" s="203">
        <v>741.34</v>
      </c>
    </row>
    <row r="362" spans="1:5" ht="15" customHeight="1" x14ac:dyDescent="0.25">
      <c r="A362" s="199" t="s">
        <v>4336</v>
      </c>
      <c r="B362" s="199"/>
      <c r="C362" s="199" t="s">
        <v>14159</v>
      </c>
      <c r="D362" s="200" t="s">
        <v>38</v>
      </c>
      <c r="E362" s="203">
        <v>687.42</v>
      </c>
    </row>
    <row r="363" spans="1:5" ht="15" customHeight="1" x14ac:dyDescent="0.25">
      <c r="A363" s="199" t="s">
        <v>4337</v>
      </c>
      <c r="B363" s="199"/>
      <c r="C363" s="199" t="s">
        <v>4338</v>
      </c>
      <c r="D363" s="200" t="s">
        <v>4</v>
      </c>
      <c r="E363" s="203">
        <v>26.36</v>
      </c>
    </row>
    <row r="364" spans="1:5" ht="15" customHeight="1" x14ac:dyDescent="0.25">
      <c r="A364" s="199" t="s">
        <v>4339</v>
      </c>
      <c r="B364" s="199"/>
      <c r="C364" s="199" t="s">
        <v>4340</v>
      </c>
      <c r="D364" s="200" t="s">
        <v>4</v>
      </c>
      <c r="E364" s="204">
        <v>26.36</v>
      </c>
    </row>
    <row r="365" spans="1:5" ht="15" customHeight="1" x14ac:dyDescent="0.25">
      <c r="A365" s="199" t="s">
        <v>4341</v>
      </c>
      <c r="B365" s="199"/>
      <c r="C365" s="199" t="s">
        <v>14160</v>
      </c>
      <c r="D365" s="200" t="s">
        <v>2</v>
      </c>
      <c r="E365" s="204">
        <v>144.72</v>
      </c>
    </row>
    <row r="366" spans="1:5" ht="15" customHeight="1" x14ac:dyDescent="0.25">
      <c r="A366" s="199" t="s">
        <v>4342</v>
      </c>
      <c r="B366" s="199"/>
      <c r="C366" s="199" t="s">
        <v>14161</v>
      </c>
      <c r="D366" s="200" t="s">
        <v>2</v>
      </c>
      <c r="E366" s="203">
        <v>151.52000000000001</v>
      </c>
    </row>
    <row r="367" spans="1:5" ht="15" customHeight="1" x14ac:dyDescent="0.25">
      <c r="A367" s="199" t="s">
        <v>4343</v>
      </c>
      <c r="B367" s="199"/>
      <c r="C367" s="199" t="s">
        <v>14162</v>
      </c>
      <c r="D367" s="200" t="s">
        <v>2</v>
      </c>
      <c r="E367" s="203">
        <v>158.32</v>
      </c>
    </row>
    <row r="368" spans="1:5" ht="15" customHeight="1" x14ac:dyDescent="0.25">
      <c r="A368" s="199" t="s">
        <v>4344</v>
      </c>
      <c r="B368" s="199"/>
      <c r="C368" s="199" t="s">
        <v>14163</v>
      </c>
      <c r="D368" s="200" t="s">
        <v>2</v>
      </c>
      <c r="E368" s="203">
        <v>148.12</v>
      </c>
    </row>
    <row r="369" spans="1:5" ht="15" customHeight="1" x14ac:dyDescent="0.25">
      <c r="A369" s="199" t="s">
        <v>4345</v>
      </c>
      <c r="B369" s="199"/>
      <c r="C369" s="199" t="s">
        <v>14164</v>
      </c>
      <c r="D369" s="200" t="s">
        <v>2</v>
      </c>
      <c r="E369" s="203">
        <v>158.32</v>
      </c>
    </row>
    <row r="370" spans="1:5" ht="15" customHeight="1" x14ac:dyDescent="0.25">
      <c r="A370" s="199" t="s">
        <v>4346</v>
      </c>
      <c r="B370" s="199"/>
      <c r="C370" s="199" t="s">
        <v>14165</v>
      </c>
      <c r="D370" s="200" t="s">
        <v>2</v>
      </c>
      <c r="E370" s="203">
        <v>173.17</v>
      </c>
    </row>
    <row r="371" spans="1:5" ht="15" customHeight="1" x14ac:dyDescent="0.25">
      <c r="A371" s="199" t="s">
        <v>4347</v>
      </c>
      <c r="B371" s="199"/>
      <c r="C371" s="199" t="s">
        <v>14166</v>
      </c>
      <c r="D371" s="200" t="s">
        <v>2</v>
      </c>
      <c r="E371" s="203">
        <v>182.05</v>
      </c>
    </row>
    <row r="372" spans="1:5" ht="15" customHeight="1" x14ac:dyDescent="0.25">
      <c r="A372" s="199" t="s">
        <v>4348</v>
      </c>
      <c r="B372" s="199"/>
      <c r="C372" s="199" t="s">
        <v>14167</v>
      </c>
      <c r="D372" s="200" t="s">
        <v>2</v>
      </c>
      <c r="E372" s="203">
        <v>151.52000000000001</v>
      </c>
    </row>
    <row r="373" spans="1:5" ht="15" customHeight="1" x14ac:dyDescent="0.25">
      <c r="A373" s="199" t="s">
        <v>4349</v>
      </c>
      <c r="B373" s="199"/>
      <c r="C373" s="199" t="s">
        <v>14168</v>
      </c>
      <c r="D373" s="200" t="s">
        <v>2</v>
      </c>
      <c r="E373" s="203">
        <v>163.94</v>
      </c>
    </row>
    <row r="374" spans="1:5" ht="15" customHeight="1" x14ac:dyDescent="0.25">
      <c r="A374" s="199" t="s">
        <v>4350</v>
      </c>
      <c r="B374" s="199"/>
      <c r="C374" s="199" t="s">
        <v>14169</v>
      </c>
      <c r="D374" s="200" t="s">
        <v>2</v>
      </c>
      <c r="E374" s="203">
        <v>194.5</v>
      </c>
    </row>
    <row r="375" spans="1:5" ht="15" customHeight="1" x14ac:dyDescent="0.25">
      <c r="A375" s="199" t="s">
        <v>4351</v>
      </c>
      <c r="B375" s="199"/>
      <c r="C375" s="199" t="s">
        <v>14170</v>
      </c>
      <c r="D375" s="200" t="s">
        <v>2</v>
      </c>
      <c r="E375" s="203">
        <v>133.61000000000001</v>
      </c>
    </row>
    <row r="376" spans="1:5" ht="15" customHeight="1" x14ac:dyDescent="0.25">
      <c r="A376" s="199" t="s">
        <v>4352</v>
      </c>
      <c r="B376" s="199"/>
      <c r="C376" s="199" t="s">
        <v>14171</v>
      </c>
      <c r="D376" s="200" t="s">
        <v>2</v>
      </c>
      <c r="E376" s="203">
        <v>140.4</v>
      </c>
    </row>
    <row r="377" spans="1:5" ht="15" customHeight="1" x14ac:dyDescent="0.25">
      <c r="A377" s="199" t="s">
        <v>4353</v>
      </c>
      <c r="B377" s="199"/>
      <c r="C377" s="199" t="s">
        <v>14172</v>
      </c>
      <c r="D377" s="200" t="s">
        <v>2</v>
      </c>
      <c r="E377" s="203">
        <v>147.19999999999999</v>
      </c>
    </row>
    <row r="378" spans="1:5" ht="15" customHeight="1" x14ac:dyDescent="0.25">
      <c r="A378" s="199" t="s">
        <v>4354</v>
      </c>
      <c r="B378" s="199"/>
      <c r="C378" s="199" t="s">
        <v>14173</v>
      </c>
      <c r="D378" s="200" t="s">
        <v>2</v>
      </c>
      <c r="E378" s="203">
        <v>137</v>
      </c>
    </row>
    <row r="379" spans="1:5" ht="15" customHeight="1" x14ac:dyDescent="0.25">
      <c r="A379" s="199" t="s">
        <v>4355</v>
      </c>
      <c r="B379" s="199"/>
      <c r="C379" s="199" t="s">
        <v>14174</v>
      </c>
      <c r="D379" s="200" t="s">
        <v>2</v>
      </c>
      <c r="E379" s="203">
        <v>147.19999999999999</v>
      </c>
    </row>
    <row r="380" spans="1:5" ht="15" customHeight="1" x14ac:dyDescent="0.25">
      <c r="A380" s="199" t="s">
        <v>4356</v>
      </c>
      <c r="B380" s="199"/>
      <c r="C380" s="199" t="s">
        <v>14175</v>
      </c>
      <c r="D380" s="200" t="s">
        <v>2</v>
      </c>
      <c r="E380" s="203">
        <v>162.05000000000001</v>
      </c>
    </row>
    <row r="381" spans="1:5" ht="15" customHeight="1" x14ac:dyDescent="0.25">
      <c r="A381" s="199" t="s">
        <v>4357</v>
      </c>
      <c r="B381" s="199"/>
      <c r="C381" s="199" t="s">
        <v>14176</v>
      </c>
      <c r="D381" s="200" t="s">
        <v>2</v>
      </c>
      <c r="E381" s="203">
        <v>140.4</v>
      </c>
    </row>
    <row r="382" spans="1:5" ht="15" customHeight="1" x14ac:dyDescent="0.25">
      <c r="A382" s="199" t="s">
        <v>4358</v>
      </c>
      <c r="B382" s="199"/>
      <c r="C382" s="199" t="s">
        <v>14177</v>
      </c>
      <c r="D382" s="200" t="s">
        <v>2</v>
      </c>
      <c r="E382" s="203">
        <v>152.82</v>
      </c>
    </row>
    <row r="383" spans="1:5" ht="15" customHeight="1" x14ac:dyDescent="0.25">
      <c r="A383" s="199" t="s">
        <v>4359</v>
      </c>
      <c r="B383" s="199"/>
      <c r="C383" s="199" t="s">
        <v>14178</v>
      </c>
      <c r="D383" s="200" t="s">
        <v>2</v>
      </c>
      <c r="E383" s="203">
        <v>183.38</v>
      </c>
    </row>
    <row r="384" spans="1:5" ht="15" customHeight="1" x14ac:dyDescent="0.25">
      <c r="A384" s="199" t="s">
        <v>4360</v>
      </c>
      <c r="B384" s="199"/>
      <c r="C384" s="199" t="s">
        <v>4361</v>
      </c>
      <c r="D384" s="200" t="s">
        <v>13952</v>
      </c>
      <c r="E384" s="203">
        <v>21.27</v>
      </c>
    </row>
    <row r="385" spans="1:5" ht="15" customHeight="1" x14ac:dyDescent="0.25">
      <c r="A385" s="199" t="s">
        <v>4362</v>
      </c>
      <c r="B385" s="199"/>
      <c r="C385" s="199" t="s">
        <v>4363</v>
      </c>
      <c r="D385" s="200" t="s">
        <v>13952</v>
      </c>
      <c r="E385" s="204">
        <v>22.15</v>
      </c>
    </row>
    <row r="386" spans="1:5" ht="15" customHeight="1" x14ac:dyDescent="0.25">
      <c r="A386" s="199" t="s">
        <v>4364</v>
      </c>
      <c r="B386" s="199"/>
      <c r="C386" s="199" t="s">
        <v>4365</v>
      </c>
      <c r="D386" s="200" t="s">
        <v>13952</v>
      </c>
      <c r="E386" s="204">
        <v>18.66</v>
      </c>
    </row>
    <row r="387" spans="1:5" ht="15" customHeight="1" x14ac:dyDescent="0.25">
      <c r="A387" s="199" t="s">
        <v>4366</v>
      </c>
      <c r="B387" s="199"/>
      <c r="C387" s="199" t="s">
        <v>4367</v>
      </c>
      <c r="D387" s="200" t="s">
        <v>13952</v>
      </c>
      <c r="E387" s="204">
        <v>19.75</v>
      </c>
    </row>
    <row r="388" spans="1:5" ht="15" customHeight="1" x14ac:dyDescent="0.25">
      <c r="A388" s="199" t="s">
        <v>4368</v>
      </c>
      <c r="B388" s="199"/>
      <c r="C388" s="199" t="s">
        <v>4369</v>
      </c>
      <c r="D388" s="200" t="s">
        <v>13952</v>
      </c>
      <c r="E388" s="204">
        <v>17.940000000000001</v>
      </c>
    </row>
    <row r="389" spans="1:5" ht="15" customHeight="1" x14ac:dyDescent="0.25">
      <c r="A389" s="199" t="s">
        <v>4370</v>
      </c>
      <c r="B389" s="199"/>
      <c r="C389" s="199" t="s">
        <v>14179</v>
      </c>
      <c r="D389" s="200" t="s">
        <v>2</v>
      </c>
      <c r="E389" s="204">
        <v>13.66</v>
      </c>
    </row>
    <row r="390" spans="1:5" ht="15" customHeight="1" x14ac:dyDescent="0.25">
      <c r="A390" s="199" t="s">
        <v>14180</v>
      </c>
      <c r="B390" s="199"/>
      <c r="C390" s="199" t="s">
        <v>21676</v>
      </c>
      <c r="D390" s="200" t="s">
        <v>38</v>
      </c>
      <c r="E390" s="204">
        <v>696.49</v>
      </c>
    </row>
    <row r="391" spans="1:5" ht="15" customHeight="1" x14ac:dyDescent="0.25">
      <c r="A391" s="199" t="s">
        <v>4371</v>
      </c>
      <c r="B391" s="199"/>
      <c r="C391" s="199" t="s">
        <v>14181</v>
      </c>
      <c r="D391" s="200" t="s">
        <v>38</v>
      </c>
      <c r="E391" s="203">
        <v>3202.6</v>
      </c>
    </row>
    <row r="392" spans="1:5" ht="15" customHeight="1" x14ac:dyDescent="0.25">
      <c r="A392" s="199" t="s">
        <v>4372</v>
      </c>
      <c r="B392" s="199"/>
      <c r="C392" s="199" t="s">
        <v>14182</v>
      </c>
      <c r="D392" s="200" t="s">
        <v>14183</v>
      </c>
      <c r="E392" s="205">
        <v>331.78</v>
      </c>
    </row>
    <row r="393" spans="1:5" ht="15" customHeight="1" x14ac:dyDescent="0.25">
      <c r="A393" s="199" t="s">
        <v>4373</v>
      </c>
      <c r="B393" s="199"/>
      <c r="C393" s="199" t="s">
        <v>14184</v>
      </c>
      <c r="D393" s="200" t="s">
        <v>2</v>
      </c>
      <c r="E393" s="203">
        <v>175.35</v>
      </c>
    </row>
    <row r="394" spans="1:5" ht="15" customHeight="1" x14ac:dyDescent="0.25">
      <c r="A394" s="199" t="s">
        <v>4374</v>
      </c>
      <c r="B394" s="199"/>
      <c r="C394" s="199" t="s">
        <v>14185</v>
      </c>
      <c r="D394" s="200" t="s">
        <v>3</v>
      </c>
      <c r="E394" s="203">
        <v>8.11</v>
      </c>
    </row>
    <row r="395" spans="1:5" ht="15" customHeight="1" x14ac:dyDescent="0.25">
      <c r="A395" s="199" t="s">
        <v>4375</v>
      </c>
      <c r="B395" s="199"/>
      <c r="C395" s="199" t="s">
        <v>14186</v>
      </c>
      <c r="D395" s="200" t="s">
        <v>3</v>
      </c>
      <c r="E395" s="201">
        <v>5.72</v>
      </c>
    </row>
    <row r="396" spans="1:5" ht="15" customHeight="1" x14ac:dyDescent="0.25">
      <c r="A396" s="199" t="s">
        <v>14187</v>
      </c>
      <c r="B396" s="199"/>
      <c r="C396" s="199" t="s">
        <v>14188</v>
      </c>
      <c r="D396" s="200" t="s">
        <v>4</v>
      </c>
      <c r="E396" s="201">
        <v>59.94</v>
      </c>
    </row>
    <row r="397" spans="1:5" ht="15" customHeight="1" x14ac:dyDescent="0.25">
      <c r="A397" s="199" t="s">
        <v>4376</v>
      </c>
      <c r="B397" s="199"/>
      <c r="C397" s="199" t="s">
        <v>14189</v>
      </c>
      <c r="D397" s="200" t="s">
        <v>4</v>
      </c>
      <c r="E397" s="204">
        <v>15.78</v>
      </c>
    </row>
    <row r="398" spans="1:5" ht="15" customHeight="1" x14ac:dyDescent="0.25">
      <c r="A398" s="199" t="s">
        <v>5165</v>
      </c>
      <c r="B398" s="199"/>
      <c r="C398" s="199" t="s">
        <v>5166</v>
      </c>
      <c r="D398" s="200" t="s">
        <v>2</v>
      </c>
      <c r="E398" s="204">
        <v>45.46</v>
      </c>
    </row>
    <row r="399" spans="1:5" ht="15" customHeight="1" x14ac:dyDescent="0.25">
      <c r="A399" s="199" t="s">
        <v>5167</v>
      </c>
      <c r="B399" s="199"/>
      <c r="C399" s="199" t="s">
        <v>5168</v>
      </c>
      <c r="D399" s="200" t="s">
        <v>2</v>
      </c>
      <c r="E399" s="204">
        <v>45.48</v>
      </c>
    </row>
    <row r="400" spans="1:5" ht="15" customHeight="1" x14ac:dyDescent="0.25">
      <c r="A400" s="199" t="s">
        <v>4377</v>
      </c>
      <c r="B400" s="199"/>
      <c r="C400" s="199" t="s">
        <v>4378</v>
      </c>
      <c r="D400" s="200" t="s">
        <v>2</v>
      </c>
      <c r="E400" s="204">
        <v>118.85</v>
      </c>
    </row>
    <row r="401" spans="1:5" ht="15" customHeight="1" x14ac:dyDescent="0.25">
      <c r="A401" s="199" t="s">
        <v>4379</v>
      </c>
      <c r="B401" s="199"/>
      <c r="C401" s="199" t="s">
        <v>4380</v>
      </c>
      <c r="D401" s="200" t="s">
        <v>2</v>
      </c>
      <c r="E401" s="203">
        <v>218.83</v>
      </c>
    </row>
    <row r="402" spans="1:5" ht="15" customHeight="1" x14ac:dyDescent="0.25">
      <c r="A402" s="199" t="s">
        <v>4381</v>
      </c>
      <c r="B402" s="199"/>
      <c r="C402" s="199" t="s">
        <v>4382</v>
      </c>
      <c r="D402" s="200" t="s">
        <v>2</v>
      </c>
      <c r="E402" s="203">
        <v>71.66</v>
      </c>
    </row>
    <row r="403" spans="1:5" ht="15" customHeight="1" x14ac:dyDescent="0.25">
      <c r="A403" s="199" t="s">
        <v>4383</v>
      </c>
      <c r="B403" s="199"/>
      <c r="C403" s="199" t="s">
        <v>4384</v>
      </c>
      <c r="D403" s="200" t="s">
        <v>2</v>
      </c>
      <c r="E403" s="204">
        <v>117.9</v>
      </c>
    </row>
    <row r="404" spans="1:5" ht="15" customHeight="1" x14ac:dyDescent="0.25">
      <c r="A404" s="199" t="s">
        <v>4385</v>
      </c>
      <c r="B404" s="199"/>
      <c r="C404" s="199" t="s">
        <v>4386</v>
      </c>
      <c r="D404" s="200" t="s">
        <v>2</v>
      </c>
      <c r="E404" s="203">
        <v>114.81</v>
      </c>
    </row>
    <row r="405" spans="1:5" ht="15" customHeight="1" x14ac:dyDescent="0.25">
      <c r="A405" s="199" t="s">
        <v>4387</v>
      </c>
      <c r="B405" s="199"/>
      <c r="C405" s="199" t="s">
        <v>4388</v>
      </c>
      <c r="D405" s="200" t="s">
        <v>2</v>
      </c>
      <c r="E405" s="203">
        <v>207.11</v>
      </c>
    </row>
    <row r="406" spans="1:5" ht="15" customHeight="1" x14ac:dyDescent="0.25">
      <c r="A406" s="199" t="s">
        <v>4389</v>
      </c>
      <c r="B406" s="199"/>
      <c r="C406" s="199" t="s">
        <v>4390</v>
      </c>
      <c r="D406" s="200" t="s">
        <v>2</v>
      </c>
      <c r="E406" s="203">
        <v>201.36</v>
      </c>
    </row>
    <row r="407" spans="1:5" ht="15" customHeight="1" x14ac:dyDescent="0.25">
      <c r="A407" s="199" t="s">
        <v>4391</v>
      </c>
      <c r="B407" s="199"/>
      <c r="C407" s="199" t="s">
        <v>4392</v>
      </c>
      <c r="D407" s="200" t="s">
        <v>2</v>
      </c>
      <c r="E407" s="203">
        <v>73.849999999999994</v>
      </c>
    </row>
    <row r="408" spans="1:5" ht="15" customHeight="1" x14ac:dyDescent="0.25">
      <c r="A408" s="199" t="s">
        <v>4393</v>
      </c>
      <c r="B408" s="199"/>
      <c r="C408" s="199" t="s">
        <v>4394</v>
      </c>
      <c r="D408" s="200" t="s">
        <v>2</v>
      </c>
      <c r="E408" s="204">
        <v>67.680000000000007</v>
      </c>
    </row>
    <row r="409" spans="1:5" ht="15" customHeight="1" x14ac:dyDescent="0.25">
      <c r="A409" s="199" t="s">
        <v>4395</v>
      </c>
      <c r="B409" s="199"/>
      <c r="C409" s="199" t="s">
        <v>4396</v>
      </c>
      <c r="D409" s="200" t="s">
        <v>2</v>
      </c>
      <c r="E409" s="204">
        <v>88.9</v>
      </c>
    </row>
    <row r="410" spans="1:5" ht="15" customHeight="1" x14ac:dyDescent="0.25">
      <c r="A410" s="199" t="s">
        <v>4397</v>
      </c>
      <c r="B410" s="199"/>
      <c r="C410" s="199" t="s">
        <v>4398</v>
      </c>
      <c r="D410" s="200" t="s">
        <v>2</v>
      </c>
      <c r="E410" s="204">
        <v>50.11</v>
      </c>
    </row>
    <row r="411" spans="1:5" ht="15" customHeight="1" x14ac:dyDescent="0.25">
      <c r="A411" s="199" t="s">
        <v>4399</v>
      </c>
      <c r="B411" s="199"/>
      <c r="C411" s="199" t="s">
        <v>4400</v>
      </c>
      <c r="D411" s="200" t="s">
        <v>2</v>
      </c>
      <c r="E411" s="204">
        <v>74.61</v>
      </c>
    </row>
    <row r="412" spans="1:5" ht="15" customHeight="1" x14ac:dyDescent="0.25">
      <c r="A412" s="199" t="s">
        <v>4401</v>
      </c>
      <c r="B412" s="199"/>
      <c r="C412" s="199" t="s">
        <v>4402</v>
      </c>
      <c r="D412" s="200" t="s">
        <v>2</v>
      </c>
      <c r="E412" s="204">
        <v>72.040000000000006</v>
      </c>
    </row>
    <row r="413" spans="1:5" ht="15" customHeight="1" x14ac:dyDescent="0.25">
      <c r="A413" s="199" t="s">
        <v>4403</v>
      </c>
      <c r="B413" s="199"/>
      <c r="C413" s="199" t="s">
        <v>4404</v>
      </c>
      <c r="D413" s="200" t="s">
        <v>2</v>
      </c>
      <c r="E413" s="204">
        <v>90.38</v>
      </c>
    </row>
    <row r="414" spans="1:5" ht="15" customHeight="1" x14ac:dyDescent="0.25">
      <c r="A414" s="199" t="s">
        <v>4405</v>
      </c>
      <c r="B414" s="199"/>
      <c r="C414" s="199" t="s">
        <v>4406</v>
      </c>
      <c r="D414" s="200" t="s">
        <v>2</v>
      </c>
      <c r="E414" s="204">
        <v>87.03</v>
      </c>
    </row>
    <row r="415" spans="1:5" ht="15" customHeight="1" x14ac:dyDescent="0.25">
      <c r="A415" s="199" t="s">
        <v>4407</v>
      </c>
      <c r="B415" s="199"/>
      <c r="C415" s="199" t="s">
        <v>4408</v>
      </c>
      <c r="D415" s="200" t="s">
        <v>2</v>
      </c>
      <c r="E415" s="204">
        <v>60.26</v>
      </c>
    </row>
    <row r="416" spans="1:5" ht="15" customHeight="1" x14ac:dyDescent="0.25">
      <c r="A416" s="199" t="s">
        <v>4409</v>
      </c>
      <c r="B416" s="199"/>
      <c r="C416" s="199" t="s">
        <v>4410</v>
      </c>
      <c r="D416" s="200" t="s">
        <v>2</v>
      </c>
      <c r="E416" s="204">
        <v>58.41</v>
      </c>
    </row>
    <row r="417" spans="1:5" ht="15" customHeight="1" x14ac:dyDescent="0.25">
      <c r="A417" s="199" t="s">
        <v>4411</v>
      </c>
      <c r="B417" s="199"/>
      <c r="C417" s="199" t="s">
        <v>4412</v>
      </c>
      <c r="D417" s="200" t="s">
        <v>2</v>
      </c>
      <c r="E417" s="204">
        <v>78.72</v>
      </c>
    </row>
    <row r="418" spans="1:5" ht="15" customHeight="1" x14ac:dyDescent="0.25">
      <c r="A418" s="199" t="s">
        <v>4413</v>
      </c>
      <c r="B418" s="199"/>
      <c r="C418" s="199" t="s">
        <v>4414</v>
      </c>
      <c r="D418" s="200" t="s">
        <v>2</v>
      </c>
      <c r="E418" s="204">
        <v>73.94</v>
      </c>
    </row>
    <row r="419" spans="1:5" ht="15" customHeight="1" x14ac:dyDescent="0.25">
      <c r="A419" s="199" t="s">
        <v>4415</v>
      </c>
      <c r="B419" s="199"/>
      <c r="C419" s="199" t="s">
        <v>4416</v>
      </c>
      <c r="D419" s="200" t="s">
        <v>2</v>
      </c>
      <c r="E419" s="204">
        <v>93.47</v>
      </c>
    </row>
    <row r="420" spans="1:5" ht="15" customHeight="1" x14ac:dyDescent="0.25">
      <c r="A420" s="199" t="s">
        <v>4417</v>
      </c>
      <c r="B420" s="199"/>
      <c r="C420" s="199" t="s">
        <v>4418</v>
      </c>
      <c r="D420" s="200" t="s">
        <v>2</v>
      </c>
      <c r="E420" s="204">
        <v>87.6</v>
      </c>
    </row>
    <row r="421" spans="1:5" ht="15" customHeight="1" x14ac:dyDescent="0.25">
      <c r="A421" s="199" t="s">
        <v>4419</v>
      </c>
      <c r="B421" s="199"/>
      <c r="C421" s="199" t="s">
        <v>4420</v>
      </c>
      <c r="D421" s="200" t="s">
        <v>2</v>
      </c>
      <c r="E421" s="204">
        <v>61.94</v>
      </c>
    </row>
    <row r="422" spans="1:5" ht="15" customHeight="1" x14ac:dyDescent="0.25">
      <c r="A422" s="199" t="s">
        <v>4421</v>
      </c>
      <c r="B422" s="199"/>
      <c r="C422" s="199" t="s">
        <v>4422</v>
      </c>
      <c r="D422" s="200" t="s">
        <v>2</v>
      </c>
      <c r="E422" s="204">
        <v>58.62</v>
      </c>
    </row>
    <row r="423" spans="1:5" ht="15" customHeight="1" x14ac:dyDescent="0.25">
      <c r="A423" s="199" t="s">
        <v>4423</v>
      </c>
      <c r="B423" s="199"/>
      <c r="C423" s="199" t="s">
        <v>4424</v>
      </c>
      <c r="D423" s="200" t="s">
        <v>3</v>
      </c>
      <c r="E423" s="204">
        <v>28.95</v>
      </c>
    </row>
    <row r="424" spans="1:5" ht="15" customHeight="1" x14ac:dyDescent="0.25">
      <c r="A424" s="199" t="s">
        <v>4425</v>
      </c>
      <c r="B424" s="199"/>
      <c r="C424" s="199" t="s">
        <v>4426</v>
      </c>
      <c r="D424" s="200" t="s">
        <v>3</v>
      </c>
      <c r="E424" s="204">
        <v>27.97</v>
      </c>
    </row>
    <row r="425" spans="1:5" ht="15" customHeight="1" x14ac:dyDescent="0.25">
      <c r="A425" s="199" t="s">
        <v>4427</v>
      </c>
      <c r="B425" s="199"/>
      <c r="C425" s="199" t="s">
        <v>4428</v>
      </c>
      <c r="D425" s="200" t="s">
        <v>3</v>
      </c>
      <c r="E425" s="204">
        <v>20.65</v>
      </c>
    </row>
    <row r="426" spans="1:5" ht="15" customHeight="1" x14ac:dyDescent="0.25">
      <c r="A426" s="199" t="s">
        <v>4429</v>
      </c>
      <c r="B426" s="199"/>
      <c r="C426" s="199" t="s">
        <v>4430</v>
      </c>
      <c r="D426" s="200" t="s">
        <v>3</v>
      </c>
      <c r="E426" s="204">
        <v>20.05</v>
      </c>
    </row>
    <row r="427" spans="1:5" ht="15" customHeight="1" x14ac:dyDescent="0.25">
      <c r="A427" s="199" t="s">
        <v>4431</v>
      </c>
      <c r="B427" s="199"/>
      <c r="C427" s="199" t="s">
        <v>4432</v>
      </c>
      <c r="D427" s="200" t="s">
        <v>3</v>
      </c>
      <c r="E427" s="204">
        <v>24.31</v>
      </c>
    </row>
    <row r="428" spans="1:5" ht="15" customHeight="1" x14ac:dyDescent="0.25">
      <c r="A428" s="199" t="s">
        <v>4433</v>
      </c>
      <c r="B428" s="199"/>
      <c r="C428" s="199" t="s">
        <v>4434</v>
      </c>
      <c r="D428" s="200" t="s">
        <v>3</v>
      </c>
      <c r="E428" s="204">
        <v>23.61</v>
      </c>
    </row>
    <row r="429" spans="1:5" ht="15" customHeight="1" x14ac:dyDescent="0.25">
      <c r="A429" s="199" t="s">
        <v>4435</v>
      </c>
      <c r="B429" s="199"/>
      <c r="C429" s="199" t="s">
        <v>4436</v>
      </c>
      <c r="D429" s="200" t="s">
        <v>3</v>
      </c>
      <c r="E429" s="204">
        <v>15.84</v>
      </c>
    </row>
    <row r="430" spans="1:5" ht="15" customHeight="1" x14ac:dyDescent="0.25">
      <c r="A430" s="199" t="s">
        <v>4437</v>
      </c>
      <c r="B430" s="199"/>
      <c r="C430" s="199" t="s">
        <v>4438</v>
      </c>
      <c r="D430" s="200" t="s">
        <v>3</v>
      </c>
      <c r="E430" s="204">
        <v>15.45</v>
      </c>
    </row>
    <row r="431" spans="1:5" ht="15" customHeight="1" x14ac:dyDescent="0.25">
      <c r="A431" s="199" t="s">
        <v>4439</v>
      </c>
      <c r="B431" s="199"/>
      <c r="C431" s="199" t="s">
        <v>4440</v>
      </c>
      <c r="D431" s="200" t="s">
        <v>2</v>
      </c>
      <c r="E431" s="204">
        <v>83.75</v>
      </c>
    </row>
    <row r="432" spans="1:5" ht="15" customHeight="1" x14ac:dyDescent="0.25">
      <c r="A432" s="199" t="s">
        <v>4441</v>
      </c>
      <c r="B432" s="199"/>
      <c r="C432" s="199" t="s">
        <v>4442</v>
      </c>
      <c r="D432" s="200" t="s">
        <v>2</v>
      </c>
      <c r="E432" s="204">
        <v>131.30000000000001</v>
      </c>
    </row>
    <row r="433" spans="1:5" ht="15" customHeight="1" x14ac:dyDescent="0.25">
      <c r="A433" s="199" t="s">
        <v>4443</v>
      </c>
      <c r="B433" s="199"/>
      <c r="C433" s="199" t="s">
        <v>4444</v>
      </c>
      <c r="D433" s="200" t="s">
        <v>2</v>
      </c>
      <c r="E433" s="203">
        <v>168.83</v>
      </c>
    </row>
    <row r="434" spans="1:5" ht="15" customHeight="1" x14ac:dyDescent="0.25">
      <c r="A434" s="199" t="s">
        <v>4463</v>
      </c>
      <c r="B434" s="199"/>
      <c r="C434" s="199" t="s">
        <v>31527</v>
      </c>
      <c r="D434" s="200" t="s">
        <v>2</v>
      </c>
      <c r="E434" s="203">
        <v>151.72999999999999</v>
      </c>
    </row>
    <row r="435" spans="1:5" ht="15" customHeight="1" x14ac:dyDescent="0.25">
      <c r="A435" s="199" t="s">
        <v>4464</v>
      </c>
      <c r="B435" s="199"/>
      <c r="C435" s="199" t="s">
        <v>31528</v>
      </c>
      <c r="D435" s="200" t="s">
        <v>2</v>
      </c>
      <c r="E435" s="203">
        <v>111.8</v>
      </c>
    </row>
    <row r="436" spans="1:5" ht="15" customHeight="1" x14ac:dyDescent="0.25">
      <c r="A436" s="199" t="s">
        <v>4465</v>
      </c>
      <c r="B436" s="199"/>
      <c r="C436" s="199" t="s">
        <v>31529</v>
      </c>
      <c r="D436" s="200" t="s">
        <v>2</v>
      </c>
      <c r="E436" s="203">
        <v>1604.21</v>
      </c>
    </row>
    <row r="437" spans="1:5" ht="15" customHeight="1" x14ac:dyDescent="0.25">
      <c r="A437" s="199" t="s">
        <v>4466</v>
      </c>
      <c r="B437" s="199"/>
      <c r="C437" s="199" t="s">
        <v>31530</v>
      </c>
      <c r="D437" s="200" t="s">
        <v>2</v>
      </c>
      <c r="E437" s="205">
        <v>1598.83</v>
      </c>
    </row>
    <row r="438" spans="1:5" ht="15" customHeight="1" x14ac:dyDescent="0.25">
      <c r="A438" s="199" t="s">
        <v>4467</v>
      </c>
      <c r="B438" s="199"/>
      <c r="C438" s="199" t="s">
        <v>31531</v>
      </c>
      <c r="D438" s="200" t="s">
        <v>2</v>
      </c>
      <c r="E438" s="205">
        <v>629.80999999999995</v>
      </c>
    </row>
    <row r="439" spans="1:5" ht="15" customHeight="1" x14ac:dyDescent="0.25">
      <c r="A439" s="199" t="s">
        <v>4470</v>
      </c>
      <c r="B439" s="199"/>
      <c r="C439" s="199" t="s">
        <v>4471</v>
      </c>
      <c r="D439" s="200" t="s">
        <v>3</v>
      </c>
      <c r="E439" s="203">
        <v>6.74</v>
      </c>
    </row>
    <row r="440" spans="1:5" ht="15" customHeight="1" x14ac:dyDescent="0.25">
      <c r="A440" s="199" t="s">
        <v>4472</v>
      </c>
      <c r="B440" s="199"/>
      <c r="C440" s="199" t="s">
        <v>4473</v>
      </c>
      <c r="D440" s="200" t="s">
        <v>3</v>
      </c>
      <c r="E440" s="201">
        <v>9.6300000000000008</v>
      </c>
    </row>
    <row r="441" spans="1:5" ht="15" customHeight="1" x14ac:dyDescent="0.25">
      <c r="A441" s="199" t="s">
        <v>4474</v>
      </c>
      <c r="B441" s="199"/>
      <c r="C441" s="199" t="s">
        <v>21677</v>
      </c>
      <c r="D441" s="200" t="s">
        <v>38</v>
      </c>
      <c r="E441" s="201">
        <v>2993.77</v>
      </c>
    </row>
    <row r="442" spans="1:5" ht="15" customHeight="1" x14ac:dyDescent="0.25">
      <c r="A442" s="199" t="s">
        <v>4475</v>
      </c>
      <c r="B442" s="199"/>
      <c r="C442" s="199" t="s">
        <v>21678</v>
      </c>
      <c r="D442" s="200" t="s">
        <v>38</v>
      </c>
      <c r="E442" s="205">
        <v>2792.17</v>
      </c>
    </row>
    <row r="443" spans="1:5" ht="15" customHeight="1" x14ac:dyDescent="0.25">
      <c r="A443" s="199" t="s">
        <v>4476</v>
      </c>
      <c r="B443" s="199"/>
      <c r="C443" s="199" t="s">
        <v>13630</v>
      </c>
      <c r="D443" s="200" t="s">
        <v>2</v>
      </c>
      <c r="E443" s="205">
        <v>105.02</v>
      </c>
    </row>
    <row r="444" spans="1:5" ht="15" customHeight="1" x14ac:dyDescent="0.25">
      <c r="A444" s="199" t="s">
        <v>4477</v>
      </c>
      <c r="B444" s="199"/>
      <c r="C444" s="199" t="s">
        <v>13631</v>
      </c>
      <c r="D444" s="200" t="s">
        <v>2</v>
      </c>
      <c r="E444" s="203">
        <v>94.54</v>
      </c>
    </row>
    <row r="445" spans="1:5" ht="15" customHeight="1" x14ac:dyDescent="0.25">
      <c r="A445" s="199" t="s">
        <v>4478</v>
      </c>
      <c r="B445" s="199"/>
      <c r="C445" s="199" t="s">
        <v>13632</v>
      </c>
      <c r="D445" s="200" t="s">
        <v>2</v>
      </c>
      <c r="E445" s="204">
        <v>115.51</v>
      </c>
    </row>
    <row r="446" spans="1:5" ht="15" customHeight="1" x14ac:dyDescent="0.25">
      <c r="A446" s="199" t="s">
        <v>4479</v>
      </c>
      <c r="B446" s="199"/>
      <c r="C446" s="199" t="s">
        <v>25163</v>
      </c>
      <c r="D446" s="200" t="s">
        <v>2</v>
      </c>
      <c r="E446" s="203">
        <v>101.73</v>
      </c>
    </row>
    <row r="447" spans="1:5" ht="15" customHeight="1" x14ac:dyDescent="0.25">
      <c r="A447" s="199" t="s">
        <v>4480</v>
      </c>
      <c r="B447" s="199"/>
      <c r="C447" s="199" t="s">
        <v>25164</v>
      </c>
      <c r="D447" s="200" t="s">
        <v>2</v>
      </c>
      <c r="E447" s="203">
        <v>101.23</v>
      </c>
    </row>
    <row r="448" spans="1:5" ht="15" customHeight="1" x14ac:dyDescent="0.25">
      <c r="A448" s="199" t="s">
        <v>4481</v>
      </c>
      <c r="B448" s="199"/>
      <c r="C448" s="199" t="s">
        <v>25165</v>
      </c>
      <c r="D448" s="200" t="s">
        <v>2</v>
      </c>
      <c r="E448" s="203">
        <v>380.88</v>
      </c>
    </row>
    <row r="449" spans="1:5" ht="15" customHeight="1" x14ac:dyDescent="0.25">
      <c r="A449" s="199" t="s">
        <v>4482</v>
      </c>
      <c r="B449" s="199"/>
      <c r="C449" s="199" t="s">
        <v>25166</v>
      </c>
      <c r="D449" s="200" t="s">
        <v>2</v>
      </c>
      <c r="E449" s="203">
        <v>255.87</v>
      </c>
    </row>
    <row r="450" spans="1:5" ht="15" customHeight="1" x14ac:dyDescent="0.25">
      <c r="A450" s="199" t="s">
        <v>4483</v>
      </c>
      <c r="B450" s="199"/>
      <c r="C450" s="199" t="s">
        <v>25167</v>
      </c>
      <c r="D450" s="200" t="s">
        <v>2</v>
      </c>
      <c r="E450" s="203">
        <v>752.45</v>
      </c>
    </row>
    <row r="451" spans="1:5" ht="15" customHeight="1" x14ac:dyDescent="0.25">
      <c r="A451" s="199" t="s">
        <v>4484</v>
      </c>
      <c r="B451" s="199"/>
      <c r="C451" s="199" t="s">
        <v>25168</v>
      </c>
      <c r="D451" s="200" t="s">
        <v>2</v>
      </c>
      <c r="E451" s="203">
        <v>657.27</v>
      </c>
    </row>
    <row r="452" spans="1:5" ht="15" customHeight="1" x14ac:dyDescent="0.25">
      <c r="A452" s="199" t="s">
        <v>4485</v>
      </c>
      <c r="B452" s="199"/>
      <c r="C452" s="199" t="s">
        <v>25169</v>
      </c>
      <c r="D452" s="200" t="s">
        <v>2</v>
      </c>
      <c r="E452" s="203">
        <v>730.89</v>
      </c>
    </row>
    <row r="453" spans="1:5" ht="15" customHeight="1" x14ac:dyDescent="0.25">
      <c r="A453" s="199" t="s">
        <v>4498</v>
      </c>
      <c r="B453" s="199"/>
      <c r="C453" s="199" t="s">
        <v>31532</v>
      </c>
      <c r="D453" s="200" t="s">
        <v>2</v>
      </c>
      <c r="E453" s="203">
        <v>84.8</v>
      </c>
    </row>
    <row r="454" spans="1:5" ht="15" customHeight="1" x14ac:dyDescent="0.25">
      <c r="A454" s="199" t="s">
        <v>4499</v>
      </c>
      <c r="B454" s="199"/>
      <c r="C454" s="199" t="s">
        <v>31533</v>
      </c>
      <c r="D454" s="200" t="s">
        <v>2</v>
      </c>
      <c r="E454" s="203">
        <v>124.38</v>
      </c>
    </row>
    <row r="455" spans="1:5" ht="15" customHeight="1" x14ac:dyDescent="0.25">
      <c r="A455" s="199" t="s">
        <v>4500</v>
      </c>
      <c r="B455" s="199"/>
      <c r="C455" s="199" t="s">
        <v>31534</v>
      </c>
      <c r="D455" s="200" t="s">
        <v>2</v>
      </c>
      <c r="E455" s="203">
        <v>77.88</v>
      </c>
    </row>
    <row r="456" spans="1:5" ht="15" customHeight="1" x14ac:dyDescent="0.25">
      <c r="A456" s="199" t="s">
        <v>4488</v>
      </c>
      <c r="B456" s="199"/>
      <c r="C456" s="199" t="s">
        <v>31535</v>
      </c>
      <c r="D456" s="200" t="s">
        <v>2</v>
      </c>
      <c r="E456" s="203">
        <v>366.04</v>
      </c>
    </row>
    <row r="457" spans="1:5" ht="15" customHeight="1" x14ac:dyDescent="0.25">
      <c r="A457" s="199" t="s">
        <v>14190</v>
      </c>
      <c r="B457" s="199"/>
      <c r="C457" s="199" t="s">
        <v>21679</v>
      </c>
      <c r="D457" s="200" t="s">
        <v>12798</v>
      </c>
      <c r="E457" s="203">
        <v>93.16</v>
      </c>
    </row>
    <row r="458" spans="1:5" ht="15" customHeight="1" x14ac:dyDescent="0.25">
      <c r="A458" s="199" t="s">
        <v>14191</v>
      </c>
      <c r="B458" s="199"/>
      <c r="C458" s="199" t="s">
        <v>14192</v>
      </c>
      <c r="D458" s="200" t="s">
        <v>12798</v>
      </c>
      <c r="E458" s="203">
        <v>135.36000000000001</v>
      </c>
    </row>
    <row r="459" spans="1:5" ht="15" customHeight="1" x14ac:dyDescent="0.25">
      <c r="A459" s="199" t="s">
        <v>14193</v>
      </c>
      <c r="B459" s="199"/>
      <c r="C459" s="199" t="s">
        <v>14194</v>
      </c>
      <c r="D459" s="200" t="s">
        <v>2</v>
      </c>
      <c r="E459" s="203">
        <v>868.8</v>
      </c>
    </row>
    <row r="460" spans="1:5" ht="15" customHeight="1" x14ac:dyDescent="0.25">
      <c r="A460" s="199" t="s">
        <v>14195</v>
      </c>
      <c r="B460" s="199"/>
      <c r="C460" s="199" t="s">
        <v>14196</v>
      </c>
      <c r="D460" s="200" t="s">
        <v>2</v>
      </c>
      <c r="E460" s="203">
        <v>590.04</v>
      </c>
    </row>
    <row r="461" spans="1:5" ht="15" customHeight="1" x14ac:dyDescent="0.25">
      <c r="A461" s="199" t="s">
        <v>14197</v>
      </c>
      <c r="B461" s="199"/>
      <c r="C461" s="199" t="s">
        <v>14198</v>
      </c>
      <c r="D461" s="200" t="s">
        <v>2</v>
      </c>
      <c r="E461" s="203">
        <v>1008.68</v>
      </c>
    </row>
    <row r="462" spans="1:5" ht="15" customHeight="1" x14ac:dyDescent="0.25">
      <c r="A462" s="199" t="s">
        <v>14199</v>
      </c>
      <c r="B462" s="199"/>
      <c r="C462" s="199" t="s">
        <v>14200</v>
      </c>
      <c r="D462" s="200" t="s">
        <v>2</v>
      </c>
      <c r="E462" s="203">
        <v>908.92</v>
      </c>
    </row>
    <row r="463" spans="1:5" ht="15" customHeight="1" x14ac:dyDescent="0.25">
      <c r="A463" s="199" t="s">
        <v>4489</v>
      </c>
      <c r="B463" s="199"/>
      <c r="C463" s="199" t="s">
        <v>4490</v>
      </c>
      <c r="D463" s="200" t="s">
        <v>2</v>
      </c>
      <c r="E463" s="203">
        <v>415.36</v>
      </c>
    </row>
    <row r="464" spans="1:5" ht="15" customHeight="1" x14ac:dyDescent="0.25">
      <c r="A464" s="199" t="s">
        <v>4491</v>
      </c>
      <c r="B464" s="199"/>
      <c r="C464" s="199" t="s">
        <v>4492</v>
      </c>
      <c r="D464" s="200" t="s">
        <v>2</v>
      </c>
      <c r="E464" s="204">
        <v>422.58</v>
      </c>
    </row>
    <row r="465" spans="1:5" ht="15" customHeight="1" x14ac:dyDescent="0.25">
      <c r="A465" s="199" t="s">
        <v>4493</v>
      </c>
      <c r="B465" s="199"/>
      <c r="C465" s="199" t="s">
        <v>4494</v>
      </c>
      <c r="D465" s="200" t="s">
        <v>2</v>
      </c>
      <c r="E465" s="203">
        <v>423.53</v>
      </c>
    </row>
    <row r="466" spans="1:5" ht="15" customHeight="1" x14ac:dyDescent="0.25">
      <c r="A466" s="199" t="s">
        <v>4495</v>
      </c>
      <c r="B466" s="199"/>
      <c r="C466" s="199" t="s">
        <v>4496</v>
      </c>
      <c r="D466" s="200" t="s">
        <v>2</v>
      </c>
      <c r="E466" s="203">
        <v>420.23</v>
      </c>
    </row>
    <row r="467" spans="1:5" ht="15" customHeight="1" x14ac:dyDescent="0.25">
      <c r="A467" s="199" t="s">
        <v>14201</v>
      </c>
      <c r="B467" s="199"/>
      <c r="C467" s="199" t="s">
        <v>14202</v>
      </c>
      <c r="D467" s="200" t="s">
        <v>12798</v>
      </c>
      <c r="E467" s="203">
        <v>182.21</v>
      </c>
    </row>
    <row r="468" spans="1:5" ht="15" customHeight="1" x14ac:dyDescent="0.25">
      <c r="A468" s="199" t="s">
        <v>14203</v>
      </c>
      <c r="B468" s="199"/>
      <c r="C468" s="199" t="s">
        <v>21680</v>
      </c>
      <c r="D468" s="200" t="s">
        <v>12798</v>
      </c>
      <c r="E468" s="205">
        <v>199.04</v>
      </c>
    </row>
    <row r="469" spans="1:5" ht="15" customHeight="1" x14ac:dyDescent="0.25">
      <c r="A469" s="199" t="s">
        <v>14204</v>
      </c>
      <c r="B469" s="199"/>
      <c r="C469" s="199" t="s">
        <v>31536</v>
      </c>
      <c r="D469" s="200" t="s">
        <v>12798</v>
      </c>
      <c r="E469" s="203">
        <v>2010.11</v>
      </c>
    </row>
    <row r="470" spans="1:5" ht="15" customHeight="1" x14ac:dyDescent="0.25">
      <c r="A470" s="199" t="s">
        <v>14205</v>
      </c>
      <c r="B470" s="199"/>
      <c r="C470" s="199" t="s">
        <v>31537</v>
      </c>
      <c r="D470" s="200" t="s">
        <v>12798</v>
      </c>
      <c r="E470" s="204">
        <v>2177.23</v>
      </c>
    </row>
    <row r="471" spans="1:5" ht="15" customHeight="1" x14ac:dyDescent="0.25">
      <c r="A471" s="199" t="s">
        <v>14206</v>
      </c>
      <c r="B471" s="199"/>
      <c r="C471" s="199" t="s">
        <v>31538</v>
      </c>
      <c r="D471" s="200" t="s">
        <v>12798</v>
      </c>
      <c r="E471" s="203">
        <v>2344.34</v>
      </c>
    </row>
    <row r="472" spans="1:5" ht="15" customHeight="1" x14ac:dyDescent="0.25">
      <c r="A472" s="199" t="s">
        <v>14207</v>
      </c>
      <c r="B472" s="199"/>
      <c r="C472" s="199" t="s">
        <v>31539</v>
      </c>
      <c r="D472" s="200" t="s">
        <v>12798</v>
      </c>
      <c r="E472" s="204">
        <v>1586.09</v>
      </c>
    </row>
    <row r="473" spans="1:5" ht="15" customHeight="1" x14ac:dyDescent="0.25">
      <c r="A473" s="199" t="s">
        <v>14208</v>
      </c>
      <c r="B473" s="199"/>
      <c r="C473" s="199" t="s">
        <v>31540</v>
      </c>
      <c r="D473" s="200" t="s">
        <v>12798</v>
      </c>
      <c r="E473" s="203">
        <v>1729.2</v>
      </c>
    </row>
    <row r="474" spans="1:5" ht="15" customHeight="1" x14ac:dyDescent="0.25">
      <c r="A474" s="199" t="s">
        <v>14209</v>
      </c>
      <c r="B474" s="199"/>
      <c r="C474" s="199" t="s">
        <v>31541</v>
      </c>
      <c r="D474" s="200" t="s">
        <v>12798</v>
      </c>
      <c r="E474" s="203">
        <v>1872.36</v>
      </c>
    </row>
    <row r="475" spans="1:5" ht="15" customHeight="1" x14ac:dyDescent="0.25">
      <c r="A475" s="199" t="s">
        <v>14210</v>
      </c>
      <c r="B475" s="199"/>
      <c r="C475" s="199" t="s">
        <v>31542</v>
      </c>
      <c r="D475" s="200" t="s">
        <v>12798</v>
      </c>
      <c r="E475" s="203">
        <v>2015.57</v>
      </c>
    </row>
    <row r="476" spans="1:5" ht="15" customHeight="1" x14ac:dyDescent="0.25">
      <c r="A476" s="199" t="s">
        <v>4518</v>
      </c>
      <c r="B476" s="199"/>
      <c r="C476" s="199" t="s">
        <v>25186</v>
      </c>
      <c r="D476" s="200" t="s">
        <v>12798</v>
      </c>
      <c r="E476" s="203">
        <v>256.60000000000002</v>
      </c>
    </row>
    <row r="477" spans="1:5" ht="15" customHeight="1" x14ac:dyDescent="0.25">
      <c r="A477" s="199" t="s">
        <v>4519</v>
      </c>
      <c r="B477" s="199"/>
      <c r="C477" s="199" t="s">
        <v>25187</v>
      </c>
      <c r="D477" s="200" t="s">
        <v>12798</v>
      </c>
      <c r="E477" s="203">
        <v>267.5</v>
      </c>
    </row>
    <row r="478" spans="1:5" ht="15" customHeight="1" x14ac:dyDescent="0.25">
      <c r="A478" s="199" t="s">
        <v>4520</v>
      </c>
      <c r="B478" s="199"/>
      <c r="C478" s="199" t="s">
        <v>25188</v>
      </c>
      <c r="D478" s="200" t="s">
        <v>12798</v>
      </c>
      <c r="E478" s="203">
        <v>275.73</v>
      </c>
    </row>
    <row r="479" spans="1:5" ht="15" customHeight="1" x14ac:dyDescent="0.25">
      <c r="A479" s="199" t="s">
        <v>4521</v>
      </c>
      <c r="B479" s="199"/>
      <c r="C479" s="199" t="s">
        <v>25189</v>
      </c>
      <c r="D479" s="200" t="s">
        <v>12798</v>
      </c>
      <c r="E479" s="203">
        <v>371.41</v>
      </c>
    </row>
    <row r="480" spans="1:5" ht="15" customHeight="1" x14ac:dyDescent="0.25">
      <c r="A480" s="199" t="s">
        <v>4517</v>
      </c>
      <c r="B480" s="199"/>
      <c r="C480" s="199" t="s">
        <v>25190</v>
      </c>
      <c r="D480" s="200" t="s">
        <v>12798</v>
      </c>
      <c r="E480" s="203">
        <v>244.04</v>
      </c>
    </row>
    <row r="481" spans="1:5" ht="15" customHeight="1" x14ac:dyDescent="0.25">
      <c r="A481" s="199" t="s">
        <v>4522</v>
      </c>
      <c r="B481" s="199"/>
      <c r="C481" s="199" t="s">
        <v>25191</v>
      </c>
      <c r="D481" s="200" t="s">
        <v>12798</v>
      </c>
      <c r="E481" s="203">
        <v>356.82</v>
      </c>
    </row>
    <row r="482" spans="1:5" ht="15" customHeight="1" x14ac:dyDescent="0.25">
      <c r="A482" s="199" t="s">
        <v>4523</v>
      </c>
      <c r="B482" s="199"/>
      <c r="C482" s="199" t="s">
        <v>25192</v>
      </c>
      <c r="D482" s="200" t="s">
        <v>12798</v>
      </c>
      <c r="E482" s="205">
        <v>357.34</v>
      </c>
    </row>
    <row r="483" spans="1:5" ht="15" customHeight="1" x14ac:dyDescent="0.25">
      <c r="A483" s="199" t="s">
        <v>4524</v>
      </c>
      <c r="B483" s="199"/>
      <c r="C483" s="199" t="s">
        <v>25193</v>
      </c>
      <c r="D483" s="200" t="s">
        <v>12798</v>
      </c>
      <c r="E483" s="205">
        <v>357.85</v>
      </c>
    </row>
    <row r="484" spans="1:5" ht="15" customHeight="1" x14ac:dyDescent="0.25">
      <c r="A484" s="199" t="s">
        <v>4525</v>
      </c>
      <c r="B484" s="199"/>
      <c r="C484" s="199" t="s">
        <v>25194</v>
      </c>
      <c r="D484" s="200" t="s">
        <v>12798</v>
      </c>
      <c r="E484" s="205">
        <v>358.37</v>
      </c>
    </row>
    <row r="485" spans="1:5" ht="15" customHeight="1" x14ac:dyDescent="0.25">
      <c r="A485" s="199" t="s">
        <v>4526</v>
      </c>
      <c r="B485" s="199"/>
      <c r="C485" s="199" t="s">
        <v>25195</v>
      </c>
      <c r="D485" s="200" t="s">
        <v>12798</v>
      </c>
      <c r="E485" s="205">
        <v>983.24</v>
      </c>
    </row>
    <row r="486" spans="1:5" ht="15" customHeight="1" x14ac:dyDescent="0.25">
      <c r="A486" s="199" t="s">
        <v>4527</v>
      </c>
      <c r="B486" s="199"/>
      <c r="C486" s="199" t="s">
        <v>25196</v>
      </c>
      <c r="D486" s="200" t="s">
        <v>12798</v>
      </c>
      <c r="E486" s="205">
        <v>994.66</v>
      </c>
    </row>
    <row r="487" spans="1:5" ht="15" customHeight="1" x14ac:dyDescent="0.25">
      <c r="A487" s="199" t="s">
        <v>4528</v>
      </c>
      <c r="B487" s="199"/>
      <c r="C487" s="199" t="s">
        <v>25197</v>
      </c>
      <c r="D487" s="200" t="s">
        <v>12798</v>
      </c>
      <c r="E487" s="205">
        <v>1003.4</v>
      </c>
    </row>
    <row r="488" spans="1:5" ht="15" customHeight="1" x14ac:dyDescent="0.25">
      <c r="A488" s="199" t="s">
        <v>4529</v>
      </c>
      <c r="B488" s="199"/>
      <c r="C488" s="199" t="s">
        <v>25198</v>
      </c>
      <c r="D488" s="200" t="s">
        <v>12798</v>
      </c>
      <c r="E488" s="205">
        <v>1099.5999999999999</v>
      </c>
    </row>
    <row r="489" spans="1:5" ht="15" customHeight="1" x14ac:dyDescent="0.25">
      <c r="A489" s="199" t="s">
        <v>4530</v>
      </c>
      <c r="B489" s="199"/>
      <c r="C489" s="199" t="s">
        <v>25199</v>
      </c>
      <c r="D489" s="200" t="s">
        <v>12798</v>
      </c>
      <c r="E489" s="203">
        <v>68.03</v>
      </c>
    </row>
    <row r="490" spans="1:5" ht="15" customHeight="1" x14ac:dyDescent="0.25">
      <c r="A490" s="199" t="s">
        <v>4531</v>
      </c>
      <c r="B490" s="199"/>
      <c r="C490" s="199" t="s">
        <v>25200</v>
      </c>
      <c r="D490" s="200" t="s">
        <v>12798</v>
      </c>
      <c r="E490" s="203">
        <v>91.36</v>
      </c>
    </row>
    <row r="491" spans="1:5" ht="15" customHeight="1" x14ac:dyDescent="0.25">
      <c r="A491" s="199" t="s">
        <v>4532</v>
      </c>
      <c r="B491" s="199"/>
      <c r="C491" s="199" t="s">
        <v>25201</v>
      </c>
      <c r="D491" s="200" t="s">
        <v>12798</v>
      </c>
      <c r="E491" s="203">
        <v>1160.8399999999999</v>
      </c>
    </row>
    <row r="492" spans="1:5" ht="15" customHeight="1" x14ac:dyDescent="0.25">
      <c r="A492" s="199" t="s">
        <v>4533</v>
      </c>
      <c r="B492" s="199"/>
      <c r="C492" s="199" t="s">
        <v>25202</v>
      </c>
      <c r="D492" s="200" t="s">
        <v>12798</v>
      </c>
      <c r="E492" s="203">
        <v>1286.57</v>
      </c>
    </row>
    <row r="493" spans="1:5" ht="15" customHeight="1" x14ac:dyDescent="0.25">
      <c r="A493" s="199" t="s">
        <v>4534</v>
      </c>
      <c r="B493" s="199"/>
      <c r="C493" s="199" t="s">
        <v>25203</v>
      </c>
      <c r="D493" s="200" t="s">
        <v>12798</v>
      </c>
      <c r="E493" s="203">
        <v>1404.75</v>
      </c>
    </row>
    <row r="494" spans="1:5" ht="15" customHeight="1" x14ac:dyDescent="0.25">
      <c r="A494" s="199" t="s">
        <v>4535</v>
      </c>
      <c r="B494" s="199"/>
      <c r="C494" s="199" t="s">
        <v>25204</v>
      </c>
      <c r="D494" s="200" t="s">
        <v>12798</v>
      </c>
      <c r="E494" s="203">
        <v>995.29</v>
      </c>
    </row>
    <row r="495" spans="1:5" ht="15" customHeight="1" x14ac:dyDescent="0.25">
      <c r="A495" s="199" t="s">
        <v>4566</v>
      </c>
      <c r="B495" s="199"/>
      <c r="C495" s="199" t="s">
        <v>25212</v>
      </c>
      <c r="D495" s="200" t="s">
        <v>12798</v>
      </c>
      <c r="E495" s="203">
        <v>3650.68</v>
      </c>
    </row>
    <row r="496" spans="1:5" ht="15" customHeight="1" x14ac:dyDescent="0.25">
      <c r="A496" s="199" t="s">
        <v>4564</v>
      </c>
      <c r="B496" s="199"/>
      <c r="C496" s="199" t="s">
        <v>25213</v>
      </c>
      <c r="D496" s="200" t="s">
        <v>12798</v>
      </c>
      <c r="E496" s="203">
        <v>1626.08</v>
      </c>
    </row>
    <row r="497" spans="1:5" ht="15" customHeight="1" x14ac:dyDescent="0.25">
      <c r="A497" s="199" t="s">
        <v>4565</v>
      </c>
      <c r="B497" s="199"/>
      <c r="C497" s="199" t="s">
        <v>25214</v>
      </c>
      <c r="D497" s="200" t="s">
        <v>12798</v>
      </c>
      <c r="E497" s="203">
        <v>1756.39</v>
      </c>
    </row>
    <row r="498" spans="1:5" ht="15" customHeight="1" x14ac:dyDescent="0.25">
      <c r="A498" s="199" t="s">
        <v>5044</v>
      </c>
      <c r="B498" s="199"/>
      <c r="C498" s="199" t="s">
        <v>25216</v>
      </c>
      <c r="D498" s="200" t="s">
        <v>2</v>
      </c>
      <c r="E498" s="203">
        <v>477.31</v>
      </c>
    </row>
    <row r="499" spans="1:5" ht="15" customHeight="1" x14ac:dyDescent="0.25">
      <c r="A499" s="199" t="s">
        <v>4497</v>
      </c>
      <c r="B499" s="199"/>
      <c r="C499" s="199" t="s">
        <v>31543</v>
      </c>
      <c r="D499" s="200" t="s">
        <v>2</v>
      </c>
      <c r="E499" s="203">
        <v>131.1</v>
      </c>
    </row>
    <row r="500" spans="1:5" ht="15" customHeight="1" x14ac:dyDescent="0.25">
      <c r="A500" s="199" t="s">
        <v>5019</v>
      </c>
      <c r="B500" s="199"/>
      <c r="C500" s="199" t="s">
        <v>25170</v>
      </c>
      <c r="D500" s="200" t="s">
        <v>2</v>
      </c>
      <c r="E500" s="203">
        <v>387.4</v>
      </c>
    </row>
    <row r="501" spans="1:5" ht="15" customHeight="1" x14ac:dyDescent="0.25">
      <c r="A501" s="199" t="s">
        <v>5018</v>
      </c>
      <c r="B501" s="199"/>
      <c r="C501" s="199" t="s">
        <v>31544</v>
      </c>
      <c r="D501" s="200" t="s">
        <v>2</v>
      </c>
      <c r="E501" s="203">
        <v>411.74</v>
      </c>
    </row>
    <row r="502" spans="1:5" ht="15" customHeight="1" x14ac:dyDescent="0.25">
      <c r="A502" s="199" t="s">
        <v>5020</v>
      </c>
      <c r="B502" s="199"/>
      <c r="C502" s="199" t="s">
        <v>25171</v>
      </c>
      <c r="D502" s="200" t="s">
        <v>2</v>
      </c>
      <c r="E502" s="203">
        <v>525.13</v>
      </c>
    </row>
    <row r="503" spans="1:5" ht="15" customHeight="1" x14ac:dyDescent="0.25">
      <c r="A503" s="199" t="s">
        <v>5021</v>
      </c>
      <c r="B503" s="199"/>
      <c r="C503" s="199" t="s">
        <v>25172</v>
      </c>
      <c r="D503" s="200" t="s">
        <v>2</v>
      </c>
      <c r="E503" s="203">
        <v>544.04999999999995</v>
      </c>
    </row>
    <row r="504" spans="1:5" ht="15" customHeight="1" x14ac:dyDescent="0.25">
      <c r="A504" s="199" t="s">
        <v>4545</v>
      </c>
      <c r="B504" s="199"/>
      <c r="C504" s="199" t="s">
        <v>4546</v>
      </c>
      <c r="D504" s="200" t="s">
        <v>12798</v>
      </c>
      <c r="E504" s="203">
        <v>22.52</v>
      </c>
    </row>
    <row r="505" spans="1:5" ht="15" customHeight="1" x14ac:dyDescent="0.25">
      <c r="A505" s="199" t="s">
        <v>4547</v>
      </c>
      <c r="B505" s="199"/>
      <c r="C505" s="199" t="s">
        <v>4548</v>
      </c>
      <c r="D505" s="200" t="s">
        <v>12798</v>
      </c>
      <c r="E505" s="203">
        <v>27.63</v>
      </c>
    </row>
    <row r="506" spans="1:5" ht="15" customHeight="1" x14ac:dyDescent="0.25">
      <c r="A506" s="199" t="s">
        <v>11881</v>
      </c>
      <c r="B506" s="199"/>
      <c r="C506" s="199" t="s">
        <v>12078</v>
      </c>
      <c r="D506" s="200" t="s">
        <v>12798</v>
      </c>
      <c r="E506" s="203">
        <v>25.28</v>
      </c>
    </row>
    <row r="507" spans="1:5" ht="15" customHeight="1" x14ac:dyDescent="0.25">
      <c r="A507" s="199" t="s">
        <v>11882</v>
      </c>
      <c r="B507" s="199"/>
      <c r="C507" s="199" t="s">
        <v>12079</v>
      </c>
      <c r="D507" s="200" t="s">
        <v>12798</v>
      </c>
      <c r="E507" s="203">
        <v>20.91</v>
      </c>
    </row>
    <row r="508" spans="1:5" ht="15" customHeight="1" x14ac:dyDescent="0.25">
      <c r="A508" s="199" t="s">
        <v>4549</v>
      </c>
      <c r="B508" s="199"/>
      <c r="C508" s="199" t="s">
        <v>4550</v>
      </c>
      <c r="D508" s="200" t="s">
        <v>12798</v>
      </c>
      <c r="E508" s="203">
        <v>112.36</v>
      </c>
    </row>
    <row r="509" spans="1:5" ht="15" customHeight="1" x14ac:dyDescent="0.25">
      <c r="A509" s="199" t="s">
        <v>4551</v>
      </c>
      <c r="B509" s="199"/>
      <c r="C509" s="199" t="s">
        <v>4552</v>
      </c>
      <c r="D509" s="200" t="s">
        <v>12798</v>
      </c>
      <c r="E509" s="203">
        <v>94.04</v>
      </c>
    </row>
    <row r="510" spans="1:5" ht="15" customHeight="1" x14ac:dyDescent="0.25">
      <c r="A510" s="199" t="s">
        <v>4553</v>
      </c>
      <c r="B510" s="199"/>
      <c r="C510" s="199" t="s">
        <v>4554</v>
      </c>
      <c r="D510" s="200" t="s">
        <v>12798</v>
      </c>
      <c r="E510" s="203">
        <v>119.54</v>
      </c>
    </row>
    <row r="511" spans="1:5" ht="15" customHeight="1" x14ac:dyDescent="0.25">
      <c r="A511" s="199" t="s">
        <v>4555</v>
      </c>
      <c r="B511" s="199"/>
      <c r="C511" s="199" t="s">
        <v>4556</v>
      </c>
      <c r="D511" s="200" t="s">
        <v>12798</v>
      </c>
      <c r="E511" s="203">
        <v>120.21</v>
      </c>
    </row>
    <row r="512" spans="1:5" ht="15" customHeight="1" x14ac:dyDescent="0.25">
      <c r="A512" s="199" t="s">
        <v>11883</v>
      </c>
      <c r="B512" s="199"/>
      <c r="C512" s="199" t="s">
        <v>12080</v>
      </c>
      <c r="D512" s="200" t="s">
        <v>12798</v>
      </c>
      <c r="E512" s="204">
        <v>85.74</v>
      </c>
    </row>
    <row r="513" spans="1:5" ht="15" customHeight="1" x14ac:dyDescent="0.25">
      <c r="A513" s="199" t="s">
        <v>4557</v>
      </c>
      <c r="B513" s="199"/>
      <c r="C513" s="199" t="s">
        <v>4558</v>
      </c>
      <c r="D513" s="200" t="s">
        <v>12798</v>
      </c>
      <c r="E513" s="204">
        <v>161.6</v>
      </c>
    </row>
    <row r="514" spans="1:5" ht="15" customHeight="1" x14ac:dyDescent="0.25">
      <c r="A514" s="199" t="s">
        <v>4486</v>
      </c>
      <c r="B514" s="199"/>
      <c r="C514" s="199" t="s">
        <v>4487</v>
      </c>
      <c r="D514" s="200" t="s">
        <v>12798</v>
      </c>
      <c r="E514" s="205">
        <v>487.95</v>
      </c>
    </row>
    <row r="515" spans="1:5" ht="15" customHeight="1" x14ac:dyDescent="0.25">
      <c r="A515" s="199" t="s">
        <v>4559</v>
      </c>
      <c r="B515" s="199"/>
      <c r="C515" s="199" t="s">
        <v>4560</v>
      </c>
      <c r="D515" s="200" t="s">
        <v>12798</v>
      </c>
      <c r="E515" s="205">
        <v>280.44</v>
      </c>
    </row>
    <row r="516" spans="1:5" ht="15" customHeight="1" x14ac:dyDescent="0.25">
      <c r="A516" s="199" t="s">
        <v>4561</v>
      </c>
      <c r="B516" s="199"/>
      <c r="C516" s="199" t="s">
        <v>25211</v>
      </c>
      <c r="D516" s="200" t="s">
        <v>12798</v>
      </c>
      <c r="E516" s="205">
        <v>171.36</v>
      </c>
    </row>
    <row r="517" spans="1:5" ht="15" customHeight="1" x14ac:dyDescent="0.25">
      <c r="A517" s="199" t="s">
        <v>4562</v>
      </c>
      <c r="B517" s="199"/>
      <c r="C517" s="199" t="s">
        <v>12081</v>
      </c>
      <c r="D517" s="200" t="s">
        <v>12798</v>
      </c>
      <c r="E517" s="203">
        <v>20.2</v>
      </c>
    </row>
    <row r="518" spans="1:5" ht="15" customHeight="1" x14ac:dyDescent="0.25">
      <c r="A518" s="199" t="s">
        <v>4563</v>
      </c>
      <c r="B518" s="199"/>
      <c r="C518" s="199" t="s">
        <v>12082</v>
      </c>
      <c r="D518" s="200" t="s">
        <v>12798</v>
      </c>
      <c r="E518" s="203">
        <v>66.03</v>
      </c>
    </row>
    <row r="519" spans="1:5" ht="15" customHeight="1" x14ac:dyDescent="0.25">
      <c r="A519" s="199" t="s">
        <v>4544</v>
      </c>
      <c r="B519" s="199"/>
      <c r="C519" s="199" t="s">
        <v>31545</v>
      </c>
      <c r="D519" s="200" t="s">
        <v>12798</v>
      </c>
      <c r="E519" s="203">
        <v>106.85</v>
      </c>
    </row>
    <row r="520" spans="1:5" ht="15" customHeight="1" x14ac:dyDescent="0.25">
      <c r="A520" s="199" t="s">
        <v>4567</v>
      </c>
      <c r="B520" s="199"/>
      <c r="C520" s="199" t="s">
        <v>25215</v>
      </c>
      <c r="D520" s="200" t="s">
        <v>3</v>
      </c>
      <c r="E520" s="203">
        <v>23.33</v>
      </c>
    </row>
    <row r="521" spans="1:5" ht="15" customHeight="1" x14ac:dyDescent="0.25">
      <c r="A521" s="199" t="s">
        <v>31546</v>
      </c>
      <c r="B521" s="199"/>
      <c r="C521" s="199" t="s">
        <v>31547</v>
      </c>
      <c r="D521" s="200" t="s">
        <v>3</v>
      </c>
      <c r="E521" s="203">
        <v>25.01</v>
      </c>
    </row>
    <row r="522" spans="1:5" ht="15" customHeight="1" x14ac:dyDescent="0.25">
      <c r="A522" s="199" t="s">
        <v>4569</v>
      </c>
      <c r="B522" s="199"/>
      <c r="C522" s="199" t="s">
        <v>31548</v>
      </c>
      <c r="D522" s="200" t="s">
        <v>2</v>
      </c>
      <c r="E522" s="203">
        <v>128.94</v>
      </c>
    </row>
    <row r="523" spans="1:5" ht="15" customHeight="1" x14ac:dyDescent="0.25">
      <c r="A523" s="199" t="s">
        <v>4568</v>
      </c>
      <c r="B523" s="199"/>
      <c r="C523" s="199" t="s">
        <v>31549</v>
      </c>
      <c r="D523" s="200" t="s">
        <v>2</v>
      </c>
      <c r="E523" s="203">
        <v>92.97</v>
      </c>
    </row>
    <row r="524" spans="1:5" ht="15" customHeight="1" x14ac:dyDescent="0.25">
      <c r="A524" s="199" t="s">
        <v>31550</v>
      </c>
      <c r="B524" s="199"/>
      <c r="C524" s="199" t="s">
        <v>31551</v>
      </c>
      <c r="D524" s="200" t="s">
        <v>2</v>
      </c>
      <c r="E524" s="203">
        <v>35.380000000000003</v>
      </c>
    </row>
    <row r="525" spans="1:5" ht="15" customHeight="1" x14ac:dyDescent="0.25">
      <c r="A525" s="199" t="s">
        <v>31552</v>
      </c>
      <c r="B525" s="199"/>
      <c r="C525" s="199" t="s">
        <v>31553</v>
      </c>
      <c r="D525" s="200" t="s">
        <v>3</v>
      </c>
      <c r="E525" s="204">
        <v>64.42</v>
      </c>
    </row>
    <row r="526" spans="1:5" ht="15" customHeight="1" x14ac:dyDescent="0.25">
      <c r="A526" s="199" t="s">
        <v>31554</v>
      </c>
      <c r="B526" s="199"/>
      <c r="C526" s="199" t="s">
        <v>31555</v>
      </c>
      <c r="D526" s="200" t="s">
        <v>3</v>
      </c>
      <c r="E526" s="204">
        <v>78.84</v>
      </c>
    </row>
    <row r="527" spans="1:5" ht="15" customHeight="1" x14ac:dyDescent="0.25">
      <c r="A527" s="199" t="s">
        <v>4570</v>
      </c>
      <c r="B527" s="199"/>
      <c r="C527" s="199" t="s">
        <v>31556</v>
      </c>
      <c r="D527" s="200" t="s">
        <v>3</v>
      </c>
      <c r="E527" s="204">
        <v>48.14</v>
      </c>
    </row>
    <row r="528" spans="1:5" ht="15" customHeight="1" x14ac:dyDescent="0.25">
      <c r="A528" s="199" t="s">
        <v>4571</v>
      </c>
      <c r="B528" s="199"/>
      <c r="C528" s="199" t="s">
        <v>31557</v>
      </c>
      <c r="D528" s="200" t="s">
        <v>3</v>
      </c>
      <c r="E528" s="204">
        <v>12.59</v>
      </c>
    </row>
    <row r="529" spans="1:5" ht="15" customHeight="1" x14ac:dyDescent="0.25">
      <c r="A529" s="199" t="s">
        <v>4572</v>
      </c>
      <c r="B529" s="199"/>
      <c r="C529" s="199" t="s">
        <v>4573</v>
      </c>
      <c r="D529" s="200" t="s">
        <v>4</v>
      </c>
      <c r="E529" s="203">
        <v>23.88</v>
      </c>
    </row>
    <row r="530" spans="1:5" ht="15" customHeight="1" x14ac:dyDescent="0.25">
      <c r="A530" s="199" t="s">
        <v>4574</v>
      </c>
      <c r="B530" s="199"/>
      <c r="C530" s="199" t="s">
        <v>4575</v>
      </c>
      <c r="D530" s="200" t="s">
        <v>2</v>
      </c>
      <c r="E530" s="204">
        <v>299.45</v>
      </c>
    </row>
    <row r="531" spans="1:5" ht="15" customHeight="1" x14ac:dyDescent="0.25">
      <c r="A531" s="199" t="s">
        <v>4576</v>
      </c>
      <c r="B531" s="199"/>
      <c r="C531" s="199" t="s">
        <v>4577</v>
      </c>
      <c r="D531" s="200" t="s">
        <v>2</v>
      </c>
      <c r="E531" s="203">
        <v>311.17</v>
      </c>
    </row>
    <row r="532" spans="1:5" ht="15" customHeight="1" x14ac:dyDescent="0.25">
      <c r="A532" s="199" t="s">
        <v>4578</v>
      </c>
      <c r="B532" s="199"/>
      <c r="C532" s="199" t="s">
        <v>4579</v>
      </c>
      <c r="D532" s="200" t="s">
        <v>2</v>
      </c>
      <c r="E532" s="203">
        <v>295.39</v>
      </c>
    </row>
    <row r="533" spans="1:5" ht="15" customHeight="1" x14ac:dyDescent="0.25">
      <c r="A533" s="199" t="s">
        <v>4580</v>
      </c>
      <c r="B533" s="199"/>
      <c r="C533" s="199" t="s">
        <v>4581</v>
      </c>
      <c r="D533" s="200" t="s">
        <v>2</v>
      </c>
      <c r="E533" s="204">
        <v>808.93</v>
      </c>
    </row>
    <row r="534" spans="1:5" ht="15" customHeight="1" x14ac:dyDescent="0.25">
      <c r="A534" s="199" t="s">
        <v>4582</v>
      </c>
      <c r="B534" s="199"/>
      <c r="C534" s="199" t="s">
        <v>4583</v>
      </c>
      <c r="D534" s="200" t="s">
        <v>2</v>
      </c>
      <c r="E534" s="203">
        <v>382.34</v>
      </c>
    </row>
    <row r="535" spans="1:5" ht="15" customHeight="1" x14ac:dyDescent="0.25">
      <c r="A535" s="199" t="s">
        <v>4584</v>
      </c>
      <c r="B535" s="199"/>
      <c r="C535" s="199" t="s">
        <v>4585</v>
      </c>
      <c r="D535" s="200" t="s">
        <v>2</v>
      </c>
      <c r="E535" s="203">
        <v>243.44</v>
      </c>
    </row>
    <row r="536" spans="1:5" ht="15" customHeight="1" x14ac:dyDescent="0.25">
      <c r="A536" s="199" t="s">
        <v>4586</v>
      </c>
      <c r="B536" s="199"/>
      <c r="C536" s="199" t="s">
        <v>4587</v>
      </c>
      <c r="D536" s="200" t="s">
        <v>2</v>
      </c>
      <c r="E536" s="203">
        <v>222.98</v>
      </c>
    </row>
    <row r="537" spans="1:5" ht="15" customHeight="1" x14ac:dyDescent="0.25">
      <c r="A537" s="199" t="s">
        <v>4589</v>
      </c>
      <c r="B537" s="199"/>
      <c r="C537" s="199" t="s">
        <v>25217</v>
      </c>
      <c r="D537" s="200" t="s">
        <v>2</v>
      </c>
      <c r="E537" s="204">
        <v>45.09</v>
      </c>
    </row>
    <row r="538" spans="1:5" ht="15" customHeight="1" x14ac:dyDescent="0.25">
      <c r="A538" s="199" t="s">
        <v>4590</v>
      </c>
      <c r="B538" s="199"/>
      <c r="C538" s="199" t="s">
        <v>25218</v>
      </c>
      <c r="D538" s="200" t="s">
        <v>2</v>
      </c>
      <c r="E538" s="204">
        <v>45.68</v>
      </c>
    </row>
    <row r="539" spans="1:5" ht="15" customHeight="1" x14ac:dyDescent="0.25">
      <c r="A539" s="199" t="s">
        <v>4588</v>
      </c>
      <c r="B539" s="199"/>
      <c r="C539" s="199" t="s">
        <v>25219</v>
      </c>
      <c r="D539" s="200" t="s">
        <v>2</v>
      </c>
      <c r="E539" s="205">
        <v>83.7</v>
      </c>
    </row>
    <row r="540" spans="1:5" ht="15" customHeight="1" x14ac:dyDescent="0.25">
      <c r="A540" s="199" t="s">
        <v>4591</v>
      </c>
      <c r="B540" s="199"/>
      <c r="C540" s="199" t="s">
        <v>25220</v>
      </c>
      <c r="D540" s="200" t="s">
        <v>2</v>
      </c>
      <c r="E540" s="205">
        <v>170.18</v>
      </c>
    </row>
    <row r="541" spans="1:5" ht="15" customHeight="1" x14ac:dyDescent="0.25">
      <c r="A541" s="199" t="s">
        <v>4592</v>
      </c>
      <c r="B541" s="199"/>
      <c r="C541" s="199" t="s">
        <v>25221</v>
      </c>
      <c r="D541" s="200" t="s">
        <v>2</v>
      </c>
      <c r="E541" s="205">
        <v>188.97</v>
      </c>
    </row>
    <row r="542" spans="1:5" ht="15" customHeight="1" x14ac:dyDescent="0.25">
      <c r="A542" s="199" t="s">
        <v>4593</v>
      </c>
      <c r="B542" s="199"/>
      <c r="C542" s="199" t="s">
        <v>25222</v>
      </c>
      <c r="D542" s="200" t="s">
        <v>3</v>
      </c>
      <c r="E542" s="204">
        <v>57.27</v>
      </c>
    </row>
    <row r="543" spans="1:5" ht="15" customHeight="1" x14ac:dyDescent="0.25">
      <c r="A543" s="199" t="s">
        <v>4594</v>
      </c>
      <c r="B543" s="199"/>
      <c r="C543" s="199" t="s">
        <v>4595</v>
      </c>
      <c r="D543" s="200" t="s">
        <v>2</v>
      </c>
      <c r="E543" s="203">
        <v>107.91</v>
      </c>
    </row>
    <row r="544" spans="1:5" ht="15" customHeight="1" x14ac:dyDescent="0.25">
      <c r="A544" s="199" t="s">
        <v>4596</v>
      </c>
      <c r="B544" s="199"/>
      <c r="C544" s="199" t="s">
        <v>4597</v>
      </c>
      <c r="D544" s="200" t="s">
        <v>2</v>
      </c>
      <c r="E544" s="204">
        <v>253.42</v>
      </c>
    </row>
    <row r="545" spans="1:5" ht="15" customHeight="1" x14ac:dyDescent="0.25">
      <c r="A545" s="199" t="s">
        <v>4598</v>
      </c>
      <c r="B545" s="199"/>
      <c r="C545" s="199" t="s">
        <v>4599</v>
      </c>
      <c r="D545" s="200" t="s">
        <v>2</v>
      </c>
      <c r="E545" s="204">
        <v>89.35</v>
      </c>
    </row>
    <row r="546" spans="1:5" ht="15" customHeight="1" x14ac:dyDescent="0.25">
      <c r="A546" s="199" t="s">
        <v>4600</v>
      </c>
      <c r="B546" s="199"/>
      <c r="C546" s="199" t="s">
        <v>25223</v>
      </c>
      <c r="D546" s="200" t="s">
        <v>2</v>
      </c>
      <c r="E546" s="204">
        <v>78.709999999999994</v>
      </c>
    </row>
    <row r="547" spans="1:5" ht="15" customHeight="1" x14ac:dyDescent="0.25">
      <c r="A547" s="199" t="s">
        <v>4601</v>
      </c>
      <c r="B547" s="199"/>
      <c r="C547" s="199" t="s">
        <v>25224</v>
      </c>
      <c r="D547" s="200" t="s">
        <v>2</v>
      </c>
      <c r="E547" s="204">
        <v>81.790000000000006</v>
      </c>
    </row>
    <row r="548" spans="1:5" ht="15" customHeight="1" x14ac:dyDescent="0.25">
      <c r="A548" s="199" t="s">
        <v>4602</v>
      </c>
      <c r="B548" s="199"/>
      <c r="C548" s="199" t="s">
        <v>25225</v>
      </c>
      <c r="D548" s="200" t="s">
        <v>3</v>
      </c>
      <c r="E548" s="203">
        <v>77.099999999999994</v>
      </c>
    </row>
    <row r="549" spans="1:5" ht="15" customHeight="1" x14ac:dyDescent="0.25">
      <c r="A549" s="199" t="s">
        <v>4603</v>
      </c>
      <c r="B549" s="199"/>
      <c r="C549" s="199" t="s">
        <v>25226</v>
      </c>
      <c r="D549" s="200" t="s">
        <v>2</v>
      </c>
      <c r="E549" s="204">
        <v>134.96</v>
      </c>
    </row>
    <row r="550" spans="1:5" ht="15" customHeight="1" x14ac:dyDescent="0.25">
      <c r="A550" s="199" t="s">
        <v>4605</v>
      </c>
      <c r="B550" s="199"/>
      <c r="C550" s="199" t="s">
        <v>25227</v>
      </c>
      <c r="D550" s="200" t="s">
        <v>2</v>
      </c>
      <c r="E550" s="204">
        <v>103.12</v>
      </c>
    </row>
    <row r="551" spans="1:5" ht="15" customHeight="1" x14ac:dyDescent="0.25">
      <c r="A551" s="199" t="s">
        <v>4604</v>
      </c>
      <c r="B551" s="199"/>
      <c r="C551" s="199" t="s">
        <v>25228</v>
      </c>
      <c r="D551" s="200" t="s">
        <v>2</v>
      </c>
      <c r="E551" s="204">
        <v>108.12</v>
      </c>
    </row>
    <row r="552" spans="1:5" ht="15" customHeight="1" x14ac:dyDescent="0.25">
      <c r="A552" s="199" t="s">
        <v>4606</v>
      </c>
      <c r="B552" s="199"/>
      <c r="C552" s="199" t="s">
        <v>25229</v>
      </c>
      <c r="D552" s="200" t="s">
        <v>3</v>
      </c>
      <c r="E552" s="204">
        <v>16.100000000000001</v>
      </c>
    </row>
    <row r="553" spans="1:5" ht="15" customHeight="1" x14ac:dyDescent="0.25">
      <c r="A553" s="199" t="s">
        <v>4612</v>
      </c>
      <c r="B553" s="199"/>
      <c r="C553" s="199" t="s">
        <v>31558</v>
      </c>
      <c r="D553" s="200" t="s">
        <v>3</v>
      </c>
      <c r="E553" s="204">
        <v>76.08</v>
      </c>
    </row>
    <row r="554" spans="1:5" ht="15" customHeight="1" x14ac:dyDescent="0.25">
      <c r="A554" s="199" t="s">
        <v>4607</v>
      </c>
      <c r="B554" s="199"/>
      <c r="C554" s="199" t="s">
        <v>25230</v>
      </c>
      <c r="D554" s="200" t="s">
        <v>3</v>
      </c>
      <c r="E554" s="203">
        <v>113.59</v>
      </c>
    </row>
    <row r="555" spans="1:5" ht="15" customHeight="1" x14ac:dyDescent="0.25">
      <c r="A555" s="199" t="s">
        <v>4608</v>
      </c>
      <c r="B555" s="199"/>
      <c r="C555" s="199" t="s">
        <v>25231</v>
      </c>
      <c r="D555" s="200" t="s">
        <v>3</v>
      </c>
      <c r="E555" s="203">
        <v>177.56</v>
      </c>
    </row>
    <row r="556" spans="1:5" ht="15" customHeight="1" x14ac:dyDescent="0.25">
      <c r="A556" s="199" t="s">
        <v>4609</v>
      </c>
      <c r="B556" s="199"/>
      <c r="C556" s="199" t="s">
        <v>31559</v>
      </c>
      <c r="D556" s="200" t="s">
        <v>3</v>
      </c>
      <c r="E556" s="203">
        <v>60.86</v>
      </c>
    </row>
    <row r="557" spans="1:5" ht="15" customHeight="1" x14ac:dyDescent="0.25">
      <c r="A557" s="199" t="s">
        <v>4610</v>
      </c>
      <c r="B557" s="199"/>
      <c r="C557" s="199" t="s">
        <v>31560</v>
      </c>
      <c r="D557" s="200" t="s">
        <v>3</v>
      </c>
      <c r="E557" s="203">
        <v>51.46</v>
      </c>
    </row>
    <row r="558" spans="1:5" ht="15" customHeight="1" x14ac:dyDescent="0.25">
      <c r="A558" s="199" t="s">
        <v>4613</v>
      </c>
      <c r="B558" s="199"/>
      <c r="C558" s="199" t="s">
        <v>25232</v>
      </c>
      <c r="D558" s="200" t="s">
        <v>3</v>
      </c>
      <c r="E558" s="203">
        <v>35.33</v>
      </c>
    </row>
    <row r="559" spans="1:5" ht="15" customHeight="1" x14ac:dyDescent="0.25">
      <c r="A559" s="199" t="s">
        <v>4611</v>
      </c>
      <c r="B559" s="199"/>
      <c r="C559" s="199" t="s">
        <v>31561</v>
      </c>
      <c r="D559" s="200" t="s">
        <v>3</v>
      </c>
      <c r="E559" s="203">
        <v>42.14</v>
      </c>
    </row>
    <row r="560" spans="1:5" ht="15" customHeight="1" x14ac:dyDescent="0.25">
      <c r="A560" s="199" t="s">
        <v>4627</v>
      </c>
      <c r="B560" s="199"/>
      <c r="C560" s="199" t="s">
        <v>11750</v>
      </c>
      <c r="D560" s="200" t="s">
        <v>3</v>
      </c>
      <c r="E560" s="203">
        <v>45.97</v>
      </c>
    </row>
    <row r="561" spans="1:5" ht="15" customHeight="1" x14ac:dyDescent="0.25">
      <c r="A561" s="199" t="s">
        <v>4628</v>
      </c>
      <c r="B561" s="199"/>
      <c r="C561" s="199" t="s">
        <v>11751</v>
      </c>
      <c r="D561" s="200" t="s">
        <v>3</v>
      </c>
      <c r="E561" s="204">
        <v>53.55</v>
      </c>
    </row>
    <row r="562" spans="1:5" ht="15" customHeight="1" x14ac:dyDescent="0.25">
      <c r="A562" s="199" t="s">
        <v>4629</v>
      </c>
      <c r="B562" s="199"/>
      <c r="C562" s="199" t="s">
        <v>11752</v>
      </c>
      <c r="D562" s="200" t="s">
        <v>3</v>
      </c>
      <c r="E562" s="204">
        <v>70.150000000000006</v>
      </c>
    </row>
    <row r="563" spans="1:5" ht="15" customHeight="1" x14ac:dyDescent="0.25">
      <c r="A563" s="199" t="s">
        <v>4620</v>
      </c>
      <c r="B563" s="199"/>
      <c r="C563" s="199" t="s">
        <v>11753</v>
      </c>
      <c r="D563" s="200" t="s">
        <v>3</v>
      </c>
      <c r="E563" s="203">
        <v>156.84</v>
      </c>
    </row>
    <row r="564" spans="1:5" ht="15" customHeight="1" x14ac:dyDescent="0.25">
      <c r="A564" s="199" t="s">
        <v>4621</v>
      </c>
      <c r="B564" s="199"/>
      <c r="C564" s="199" t="s">
        <v>11754</v>
      </c>
      <c r="D564" s="200" t="s">
        <v>3</v>
      </c>
      <c r="E564" s="203">
        <v>54.32</v>
      </c>
    </row>
    <row r="565" spans="1:5" ht="15" customHeight="1" x14ac:dyDescent="0.25">
      <c r="A565" s="199" t="s">
        <v>4622</v>
      </c>
      <c r="B565" s="199"/>
      <c r="C565" s="199" t="s">
        <v>11755</v>
      </c>
      <c r="D565" s="200" t="s">
        <v>3</v>
      </c>
      <c r="E565" s="203">
        <v>63.67</v>
      </c>
    </row>
    <row r="566" spans="1:5" ht="15" customHeight="1" x14ac:dyDescent="0.25">
      <c r="A566" s="199" t="s">
        <v>4623</v>
      </c>
      <c r="B566" s="199"/>
      <c r="C566" s="199" t="s">
        <v>11756</v>
      </c>
      <c r="D566" s="200" t="s">
        <v>3</v>
      </c>
      <c r="E566" s="204">
        <v>77.55</v>
      </c>
    </row>
    <row r="567" spans="1:5" ht="15" customHeight="1" x14ac:dyDescent="0.25">
      <c r="A567" s="199" t="s">
        <v>4624</v>
      </c>
      <c r="B567" s="199"/>
      <c r="C567" s="199" t="s">
        <v>11757</v>
      </c>
      <c r="D567" s="200" t="s">
        <v>3</v>
      </c>
      <c r="E567" s="204">
        <v>91.4</v>
      </c>
    </row>
    <row r="568" spans="1:5" ht="15" customHeight="1" x14ac:dyDescent="0.25">
      <c r="A568" s="199" t="s">
        <v>4625</v>
      </c>
      <c r="B568" s="199"/>
      <c r="C568" s="199" t="s">
        <v>11758</v>
      </c>
      <c r="D568" s="200" t="s">
        <v>3</v>
      </c>
      <c r="E568" s="203">
        <v>100.27</v>
      </c>
    </row>
    <row r="569" spans="1:5" ht="15" customHeight="1" x14ac:dyDescent="0.25">
      <c r="A569" s="199" t="s">
        <v>4626</v>
      </c>
      <c r="B569" s="199"/>
      <c r="C569" s="199" t="s">
        <v>11759</v>
      </c>
      <c r="D569" s="200" t="s">
        <v>3</v>
      </c>
      <c r="E569" s="203">
        <v>113.79</v>
      </c>
    </row>
    <row r="570" spans="1:5" ht="15" customHeight="1" x14ac:dyDescent="0.25">
      <c r="A570" s="199" t="s">
        <v>4614</v>
      </c>
      <c r="B570" s="199"/>
      <c r="C570" s="199" t="s">
        <v>11760</v>
      </c>
      <c r="D570" s="200" t="s">
        <v>3</v>
      </c>
      <c r="E570" s="204">
        <v>182.16</v>
      </c>
    </row>
    <row r="571" spans="1:5" ht="15" customHeight="1" x14ac:dyDescent="0.25">
      <c r="A571" s="199" t="s">
        <v>4615</v>
      </c>
      <c r="B571" s="199"/>
      <c r="C571" s="199" t="s">
        <v>11761</v>
      </c>
      <c r="D571" s="200" t="s">
        <v>3</v>
      </c>
      <c r="E571" s="204">
        <v>62.68</v>
      </c>
    </row>
    <row r="572" spans="1:5" ht="15" customHeight="1" x14ac:dyDescent="0.25">
      <c r="A572" s="199" t="s">
        <v>4616</v>
      </c>
      <c r="B572" s="199"/>
      <c r="C572" s="199" t="s">
        <v>11762</v>
      </c>
      <c r="D572" s="200" t="s">
        <v>3</v>
      </c>
      <c r="E572" s="204">
        <v>73.8</v>
      </c>
    </row>
    <row r="573" spans="1:5" ht="15" customHeight="1" x14ac:dyDescent="0.25">
      <c r="A573" s="199" t="s">
        <v>4617</v>
      </c>
      <c r="B573" s="199"/>
      <c r="C573" s="199" t="s">
        <v>11763</v>
      </c>
      <c r="D573" s="200" t="s">
        <v>3</v>
      </c>
      <c r="E573" s="203">
        <v>90.21</v>
      </c>
    </row>
    <row r="574" spans="1:5" ht="15" customHeight="1" x14ac:dyDescent="0.25">
      <c r="A574" s="199" t="s">
        <v>4618</v>
      </c>
      <c r="B574" s="199"/>
      <c r="C574" s="199" t="s">
        <v>11764</v>
      </c>
      <c r="D574" s="200" t="s">
        <v>3</v>
      </c>
      <c r="E574" s="204">
        <v>116.98</v>
      </c>
    </row>
    <row r="575" spans="1:5" ht="15" customHeight="1" x14ac:dyDescent="0.25">
      <c r="A575" s="199" t="s">
        <v>4619</v>
      </c>
      <c r="B575" s="199"/>
      <c r="C575" s="199" t="s">
        <v>11765</v>
      </c>
      <c r="D575" s="200" t="s">
        <v>3</v>
      </c>
      <c r="E575" s="203">
        <v>132.78</v>
      </c>
    </row>
    <row r="576" spans="1:5" ht="15" customHeight="1" x14ac:dyDescent="0.25">
      <c r="A576" s="199" t="s">
        <v>4637</v>
      </c>
      <c r="B576" s="199"/>
      <c r="C576" s="199" t="s">
        <v>13634</v>
      </c>
      <c r="D576" s="200" t="s">
        <v>3</v>
      </c>
      <c r="E576" s="204">
        <v>28.41</v>
      </c>
    </row>
    <row r="577" spans="1:5" ht="15" customHeight="1" x14ac:dyDescent="0.25">
      <c r="A577" s="199" t="s">
        <v>4638</v>
      </c>
      <c r="B577" s="199"/>
      <c r="C577" s="199" t="s">
        <v>13635</v>
      </c>
      <c r="D577" s="200" t="s">
        <v>3</v>
      </c>
      <c r="E577" s="204">
        <v>34.36</v>
      </c>
    </row>
    <row r="578" spans="1:5" ht="15" customHeight="1" x14ac:dyDescent="0.25">
      <c r="A578" s="199" t="s">
        <v>4639</v>
      </c>
      <c r="B578" s="199"/>
      <c r="C578" s="199" t="s">
        <v>31562</v>
      </c>
      <c r="D578" s="200" t="s">
        <v>3</v>
      </c>
      <c r="E578" s="203">
        <v>39.619999999999997</v>
      </c>
    </row>
    <row r="579" spans="1:5" ht="15" customHeight="1" x14ac:dyDescent="0.25">
      <c r="A579" s="199" t="s">
        <v>4640</v>
      </c>
      <c r="B579" s="199"/>
      <c r="C579" s="199" t="s">
        <v>31563</v>
      </c>
      <c r="D579" s="200" t="s">
        <v>3</v>
      </c>
      <c r="E579" s="204">
        <v>49.36</v>
      </c>
    </row>
    <row r="580" spans="1:5" ht="15" customHeight="1" x14ac:dyDescent="0.25">
      <c r="A580" s="199" t="s">
        <v>4630</v>
      </c>
      <c r="B580" s="199"/>
      <c r="C580" s="199" t="s">
        <v>13636</v>
      </c>
      <c r="D580" s="200" t="s">
        <v>3</v>
      </c>
      <c r="E580" s="204">
        <v>32.9</v>
      </c>
    </row>
    <row r="581" spans="1:5" ht="15" customHeight="1" x14ac:dyDescent="0.25">
      <c r="A581" s="199" t="s">
        <v>4631</v>
      </c>
      <c r="B581" s="199"/>
      <c r="C581" s="199" t="s">
        <v>13637</v>
      </c>
      <c r="D581" s="200" t="s">
        <v>3</v>
      </c>
      <c r="E581" s="204">
        <v>40.340000000000003</v>
      </c>
    </row>
    <row r="582" spans="1:5" ht="15" customHeight="1" x14ac:dyDescent="0.25">
      <c r="A582" s="199" t="s">
        <v>4632</v>
      </c>
      <c r="B582" s="199"/>
      <c r="C582" s="199" t="s">
        <v>13638</v>
      </c>
      <c r="D582" s="200" t="s">
        <v>3</v>
      </c>
      <c r="E582" s="204">
        <v>47.59</v>
      </c>
    </row>
    <row r="583" spans="1:5" ht="15" customHeight="1" x14ac:dyDescent="0.25">
      <c r="A583" s="199" t="s">
        <v>4633</v>
      </c>
      <c r="B583" s="199"/>
      <c r="C583" s="199" t="s">
        <v>13639</v>
      </c>
      <c r="D583" s="200" t="s">
        <v>3</v>
      </c>
      <c r="E583" s="204">
        <v>59.23</v>
      </c>
    </row>
    <row r="584" spans="1:5" ht="15" customHeight="1" x14ac:dyDescent="0.25">
      <c r="A584" s="199" t="s">
        <v>4634</v>
      </c>
      <c r="B584" s="199"/>
      <c r="C584" s="199" t="s">
        <v>13640</v>
      </c>
      <c r="D584" s="200" t="s">
        <v>3</v>
      </c>
      <c r="E584" s="204">
        <v>84.98</v>
      </c>
    </row>
    <row r="585" spans="1:5" ht="15" customHeight="1" x14ac:dyDescent="0.25">
      <c r="A585" s="199" t="s">
        <v>4635</v>
      </c>
      <c r="B585" s="199"/>
      <c r="C585" s="199" t="s">
        <v>13641</v>
      </c>
      <c r="D585" s="200" t="s">
        <v>3</v>
      </c>
      <c r="E585" s="204">
        <v>100.32</v>
      </c>
    </row>
    <row r="586" spans="1:5" ht="15" customHeight="1" x14ac:dyDescent="0.25">
      <c r="A586" s="199" t="s">
        <v>4636</v>
      </c>
      <c r="B586" s="199"/>
      <c r="C586" s="199" t="s">
        <v>13642</v>
      </c>
      <c r="D586" s="200" t="s">
        <v>3</v>
      </c>
      <c r="E586" s="204">
        <v>116.74</v>
      </c>
    </row>
    <row r="587" spans="1:5" ht="15" customHeight="1" x14ac:dyDescent="0.25">
      <c r="A587" s="199" t="s">
        <v>4641</v>
      </c>
      <c r="B587" s="199"/>
      <c r="C587" s="199" t="s">
        <v>11766</v>
      </c>
      <c r="D587" s="200" t="s">
        <v>3</v>
      </c>
      <c r="E587" s="203">
        <v>60.37</v>
      </c>
    </row>
    <row r="588" spans="1:5" ht="15" customHeight="1" x14ac:dyDescent="0.25">
      <c r="A588" s="199">
        <v>8795</v>
      </c>
      <c r="B588" s="199"/>
      <c r="C588" s="199" t="s">
        <v>31564</v>
      </c>
      <c r="D588" s="200" t="s">
        <v>61</v>
      </c>
      <c r="E588" s="204"/>
    </row>
    <row r="589" spans="1:5" ht="15" customHeight="1" x14ac:dyDescent="0.25">
      <c r="A589" s="199" t="s">
        <v>25233</v>
      </c>
      <c r="B589" s="199"/>
      <c r="C589" s="199" t="s">
        <v>25234</v>
      </c>
      <c r="D589" s="200" t="s">
        <v>3</v>
      </c>
      <c r="E589" s="204">
        <v>19</v>
      </c>
    </row>
    <row r="590" spans="1:5" ht="15" customHeight="1" x14ac:dyDescent="0.25">
      <c r="A590" s="199" t="s">
        <v>11457</v>
      </c>
      <c r="B590" s="199"/>
      <c r="C590" s="199" t="s">
        <v>25235</v>
      </c>
      <c r="D590" s="200" t="s">
        <v>3</v>
      </c>
      <c r="E590" s="204">
        <v>85.3</v>
      </c>
    </row>
    <row r="591" spans="1:5" ht="15" customHeight="1" x14ac:dyDescent="0.25">
      <c r="A591" s="199" t="s">
        <v>4642</v>
      </c>
      <c r="B591" s="199"/>
      <c r="C591" s="199" t="s">
        <v>25236</v>
      </c>
      <c r="D591" s="200" t="s">
        <v>3</v>
      </c>
      <c r="E591" s="204">
        <v>88</v>
      </c>
    </row>
    <row r="592" spans="1:5" ht="15" customHeight="1" x14ac:dyDescent="0.25">
      <c r="A592" s="199" t="s">
        <v>13643</v>
      </c>
      <c r="B592" s="199"/>
      <c r="C592" s="199" t="s">
        <v>25241</v>
      </c>
      <c r="D592" s="200" t="s">
        <v>3</v>
      </c>
      <c r="E592" s="203">
        <v>65.739999999999995</v>
      </c>
    </row>
    <row r="593" spans="1:5" ht="15" customHeight="1" x14ac:dyDescent="0.25">
      <c r="A593" s="199" t="s">
        <v>4643</v>
      </c>
      <c r="B593" s="199"/>
      <c r="C593" s="199" t="s">
        <v>25237</v>
      </c>
      <c r="D593" s="200" t="s">
        <v>12798</v>
      </c>
      <c r="E593" s="203">
        <v>46.51</v>
      </c>
    </row>
    <row r="594" spans="1:5" ht="15" customHeight="1" x14ac:dyDescent="0.25">
      <c r="A594" s="199" t="s">
        <v>4644</v>
      </c>
      <c r="B594" s="199"/>
      <c r="C594" s="199" t="s">
        <v>25238</v>
      </c>
      <c r="D594" s="200" t="s">
        <v>12798</v>
      </c>
      <c r="E594" s="203">
        <v>38.01</v>
      </c>
    </row>
    <row r="595" spans="1:5" ht="15" customHeight="1" x14ac:dyDescent="0.25">
      <c r="A595" s="199" t="s">
        <v>4645</v>
      </c>
      <c r="B595" s="199"/>
      <c r="C595" s="199" t="s">
        <v>25239</v>
      </c>
      <c r="D595" s="200" t="s">
        <v>12798</v>
      </c>
      <c r="E595" s="204">
        <v>41.2</v>
      </c>
    </row>
    <row r="596" spans="1:5" ht="15" customHeight="1" x14ac:dyDescent="0.25">
      <c r="A596" s="199" t="s">
        <v>4646</v>
      </c>
      <c r="B596" s="199"/>
      <c r="C596" s="199" t="s">
        <v>25240</v>
      </c>
      <c r="D596" s="200" t="s">
        <v>3</v>
      </c>
      <c r="E596" s="204">
        <v>32.479999999999997</v>
      </c>
    </row>
    <row r="597" spans="1:5" ht="15" customHeight="1" x14ac:dyDescent="0.25">
      <c r="A597" s="199" t="s">
        <v>5015</v>
      </c>
      <c r="B597" s="199"/>
      <c r="C597" s="199" t="s">
        <v>25242</v>
      </c>
      <c r="D597" s="200" t="s">
        <v>2</v>
      </c>
      <c r="E597" s="204">
        <v>24.05</v>
      </c>
    </row>
    <row r="598" spans="1:5" ht="15" customHeight="1" x14ac:dyDescent="0.25">
      <c r="A598" s="199" t="s">
        <v>4647</v>
      </c>
      <c r="B598" s="199"/>
      <c r="C598" s="199" t="s">
        <v>4648</v>
      </c>
      <c r="D598" s="200" t="s">
        <v>2</v>
      </c>
      <c r="E598" s="203">
        <v>74.42</v>
      </c>
    </row>
    <row r="599" spans="1:5" ht="15" customHeight="1" x14ac:dyDescent="0.25">
      <c r="A599" s="199" t="s">
        <v>4649</v>
      </c>
      <c r="B599" s="199"/>
      <c r="C599" s="199" t="s">
        <v>4650</v>
      </c>
      <c r="D599" s="200" t="s">
        <v>2</v>
      </c>
      <c r="E599" s="203">
        <v>55.07</v>
      </c>
    </row>
    <row r="600" spans="1:5" ht="15" customHeight="1" x14ac:dyDescent="0.25">
      <c r="A600" s="199" t="s">
        <v>4651</v>
      </c>
      <c r="B600" s="199"/>
      <c r="C600" s="199" t="s">
        <v>4652</v>
      </c>
      <c r="D600" s="200" t="s">
        <v>2</v>
      </c>
      <c r="E600" s="204">
        <v>27.03</v>
      </c>
    </row>
    <row r="601" spans="1:5" ht="15" customHeight="1" x14ac:dyDescent="0.25">
      <c r="A601" s="199" t="s">
        <v>4653</v>
      </c>
      <c r="B601" s="199"/>
      <c r="C601" s="199" t="s">
        <v>4654</v>
      </c>
      <c r="D601" s="200" t="s">
        <v>2</v>
      </c>
      <c r="E601" s="204">
        <v>22.9</v>
      </c>
    </row>
    <row r="602" spans="1:5" ht="15" customHeight="1" x14ac:dyDescent="0.25">
      <c r="A602" s="199" t="s">
        <v>4655</v>
      </c>
      <c r="B602" s="199"/>
      <c r="C602" s="199" t="s">
        <v>21681</v>
      </c>
      <c r="D602" s="200" t="s">
        <v>2</v>
      </c>
      <c r="E602" s="204">
        <v>33.65</v>
      </c>
    </row>
    <row r="603" spans="1:5" ht="15" customHeight="1" x14ac:dyDescent="0.25">
      <c r="A603" s="199" t="s">
        <v>4656</v>
      </c>
      <c r="B603" s="199"/>
      <c r="C603" s="199" t="s">
        <v>21682</v>
      </c>
      <c r="D603" s="200" t="s">
        <v>2</v>
      </c>
      <c r="E603" s="204">
        <v>37.200000000000003</v>
      </c>
    </row>
    <row r="604" spans="1:5" ht="15" customHeight="1" x14ac:dyDescent="0.25">
      <c r="A604" s="199" t="s">
        <v>4657</v>
      </c>
      <c r="B604" s="199"/>
      <c r="C604" s="199" t="s">
        <v>21683</v>
      </c>
      <c r="D604" s="200" t="s">
        <v>2</v>
      </c>
      <c r="E604" s="204">
        <v>40.74</v>
      </c>
    </row>
    <row r="605" spans="1:5" ht="15" customHeight="1" x14ac:dyDescent="0.25">
      <c r="A605" s="199" t="s">
        <v>4658</v>
      </c>
      <c r="B605" s="199"/>
      <c r="C605" s="199" t="s">
        <v>21684</v>
      </c>
      <c r="D605" s="200" t="s">
        <v>2</v>
      </c>
      <c r="E605" s="204">
        <v>44.28</v>
      </c>
    </row>
    <row r="606" spans="1:5" ht="15" customHeight="1" x14ac:dyDescent="0.25">
      <c r="A606" s="199" t="s">
        <v>4659</v>
      </c>
      <c r="B606" s="199"/>
      <c r="C606" s="199" t="s">
        <v>21685</v>
      </c>
      <c r="D606" s="200" t="s">
        <v>2</v>
      </c>
      <c r="E606" s="204">
        <v>32.090000000000003</v>
      </c>
    </row>
    <row r="607" spans="1:5" ht="15" customHeight="1" x14ac:dyDescent="0.25">
      <c r="A607" s="199" t="s">
        <v>4660</v>
      </c>
      <c r="B607" s="199"/>
      <c r="C607" s="199" t="s">
        <v>21686</v>
      </c>
      <c r="D607" s="200" t="s">
        <v>2</v>
      </c>
      <c r="E607" s="203">
        <v>35.119999999999997</v>
      </c>
    </row>
    <row r="608" spans="1:5" ht="15" customHeight="1" x14ac:dyDescent="0.25">
      <c r="A608" s="199" t="s">
        <v>4661</v>
      </c>
      <c r="B608" s="199"/>
      <c r="C608" s="199" t="s">
        <v>21687</v>
      </c>
      <c r="D608" s="200" t="s">
        <v>2</v>
      </c>
      <c r="E608" s="203">
        <v>38.14</v>
      </c>
    </row>
    <row r="609" spans="1:5" ht="15" customHeight="1" x14ac:dyDescent="0.25">
      <c r="A609" s="199" t="s">
        <v>4662</v>
      </c>
      <c r="B609" s="199"/>
      <c r="C609" s="199" t="s">
        <v>21688</v>
      </c>
      <c r="D609" s="200" t="s">
        <v>2</v>
      </c>
      <c r="E609" s="204">
        <v>41.17</v>
      </c>
    </row>
    <row r="610" spans="1:5" ht="15" customHeight="1" x14ac:dyDescent="0.25">
      <c r="A610" s="199" t="s">
        <v>4663</v>
      </c>
      <c r="B610" s="199"/>
      <c r="C610" s="199" t="s">
        <v>21689</v>
      </c>
      <c r="D610" s="200" t="s">
        <v>2</v>
      </c>
      <c r="E610" s="204">
        <v>29.01</v>
      </c>
    </row>
    <row r="611" spans="1:5" ht="15" customHeight="1" x14ac:dyDescent="0.25">
      <c r="A611" s="199" t="s">
        <v>4664</v>
      </c>
      <c r="B611" s="199"/>
      <c r="C611" s="199" t="s">
        <v>21690</v>
      </c>
      <c r="D611" s="200" t="s">
        <v>2</v>
      </c>
      <c r="E611" s="204">
        <v>32.549999999999997</v>
      </c>
    </row>
    <row r="612" spans="1:5" ht="15" customHeight="1" x14ac:dyDescent="0.25">
      <c r="A612" s="199" t="s">
        <v>4665</v>
      </c>
      <c r="B612" s="199"/>
      <c r="C612" s="199" t="s">
        <v>21691</v>
      </c>
      <c r="D612" s="200" t="s">
        <v>2</v>
      </c>
      <c r="E612" s="204">
        <v>36.090000000000003</v>
      </c>
    </row>
    <row r="613" spans="1:5" ht="15" customHeight="1" x14ac:dyDescent="0.25">
      <c r="A613" s="199" t="s">
        <v>4666</v>
      </c>
      <c r="B613" s="199"/>
      <c r="C613" s="199" t="s">
        <v>21692</v>
      </c>
      <c r="D613" s="200" t="s">
        <v>2</v>
      </c>
      <c r="E613" s="204">
        <v>39.64</v>
      </c>
    </row>
    <row r="614" spans="1:5" ht="15" customHeight="1" x14ac:dyDescent="0.25">
      <c r="A614" s="199" t="s">
        <v>4667</v>
      </c>
      <c r="B614" s="199"/>
      <c r="C614" s="199" t="s">
        <v>21693</v>
      </c>
      <c r="D614" s="200" t="s">
        <v>2</v>
      </c>
      <c r="E614" s="204">
        <v>27.45</v>
      </c>
    </row>
    <row r="615" spans="1:5" ht="15" customHeight="1" x14ac:dyDescent="0.25">
      <c r="A615" s="199" t="s">
        <v>4668</v>
      </c>
      <c r="B615" s="199"/>
      <c r="C615" s="199" t="s">
        <v>21694</v>
      </c>
      <c r="D615" s="200" t="s">
        <v>2</v>
      </c>
      <c r="E615" s="204">
        <v>30.48</v>
      </c>
    </row>
    <row r="616" spans="1:5" ht="15" customHeight="1" x14ac:dyDescent="0.25">
      <c r="A616" s="199" t="s">
        <v>4669</v>
      </c>
      <c r="B616" s="199"/>
      <c r="C616" s="199" t="s">
        <v>21695</v>
      </c>
      <c r="D616" s="200" t="s">
        <v>2</v>
      </c>
      <c r="E616" s="204">
        <v>33.5</v>
      </c>
    </row>
    <row r="617" spans="1:5" ht="15" customHeight="1" x14ac:dyDescent="0.25">
      <c r="A617" s="199" t="s">
        <v>4670</v>
      </c>
      <c r="B617" s="199"/>
      <c r="C617" s="199" t="s">
        <v>21696</v>
      </c>
      <c r="D617" s="200" t="s">
        <v>2</v>
      </c>
      <c r="E617" s="204">
        <v>36.520000000000003</v>
      </c>
    </row>
    <row r="618" spans="1:5" ht="15" customHeight="1" x14ac:dyDescent="0.25">
      <c r="A618" s="199" t="s">
        <v>4671</v>
      </c>
      <c r="B618" s="199"/>
      <c r="C618" s="199" t="s">
        <v>4672</v>
      </c>
      <c r="D618" s="200" t="s">
        <v>2</v>
      </c>
      <c r="E618" s="204">
        <v>31.78</v>
      </c>
    </row>
    <row r="619" spans="1:5" ht="15" customHeight="1" x14ac:dyDescent="0.25">
      <c r="A619" s="199" t="s">
        <v>4673</v>
      </c>
      <c r="B619" s="199"/>
      <c r="C619" s="199" t="s">
        <v>4674</v>
      </c>
      <c r="D619" s="200" t="s">
        <v>2</v>
      </c>
      <c r="E619" s="204">
        <v>73.31</v>
      </c>
    </row>
    <row r="620" spans="1:5" ht="15" customHeight="1" x14ac:dyDescent="0.25">
      <c r="A620" s="199" t="s">
        <v>4675</v>
      </c>
      <c r="B620" s="199"/>
      <c r="C620" s="199" t="s">
        <v>4676</v>
      </c>
      <c r="D620" s="200" t="s">
        <v>2</v>
      </c>
      <c r="E620" s="204">
        <v>74.39</v>
      </c>
    </row>
    <row r="621" spans="1:5" ht="15" customHeight="1" x14ac:dyDescent="0.25">
      <c r="A621" s="199" t="s">
        <v>4677</v>
      </c>
      <c r="B621" s="199"/>
      <c r="C621" s="199" t="s">
        <v>4678</v>
      </c>
      <c r="D621" s="200" t="s">
        <v>2</v>
      </c>
      <c r="E621" s="204">
        <v>10.210000000000001</v>
      </c>
    </row>
    <row r="622" spans="1:5" ht="15" customHeight="1" x14ac:dyDescent="0.25">
      <c r="A622" s="199" t="s">
        <v>4679</v>
      </c>
      <c r="B622" s="199"/>
      <c r="C622" s="199" t="s">
        <v>4680</v>
      </c>
      <c r="D622" s="200" t="s">
        <v>2</v>
      </c>
      <c r="E622" s="204">
        <v>3.03</v>
      </c>
    </row>
    <row r="623" spans="1:5" ht="15" customHeight="1" x14ac:dyDescent="0.25">
      <c r="A623" s="199" t="s">
        <v>4681</v>
      </c>
      <c r="B623" s="199"/>
      <c r="C623" s="199" t="s">
        <v>4682</v>
      </c>
      <c r="D623" s="200" t="s">
        <v>2</v>
      </c>
      <c r="E623" s="204">
        <v>36.549999999999997</v>
      </c>
    </row>
    <row r="624" spans="1:5" ht="15" customHeight="1" x14ac:dyDescent="0.25">
      <c r="A624" s="199" t="s">
        <v>4683</v>
      </c>
      <c r="B624" s="199"/>
      <c r="C624" s="199" t="s">
        <v>4684</v>
      </c>
      <c r="D624" s="200" t="s">
        <v>2</v>
      </c>
      <c r="E624" s="204">
        <v>39.93</v>
      </c>
    </row>
    <row r="625" spans="1:5" ht="15" customHeight="1" x14ac:dyDescent="0.25">
      <c r="A625" s="199" t="s">
        <v>4685</v>
      </c>
      <c r="B625" s="199"/>
      <c r="C625" s="199" t="s">
        <v>4686</v>
      </c>
      <c r="D625" s="200" t="s">
        <v>2</v>
      </c>
      <c r="E625" s="204">
        <v>43.32</v>
      </c>
    </row>
    <row r="626" spans="1:5" ht="15" customHeight="1" x14ac:dyDescent="0.25">
      <c r="A626" s="199" t="s">
        <v>4687</v>
      </c>
      <c r="B626" s="199"/>
      <c r="C626" s="199" t="s">
        <v>4688</v>
      </c>
      <c r="D626" s="200" t="s">
        <v>2</v>
      </c>
      <c r="E626" s="204">
        <v>60.68</v>
      </c>
    </row>
    <row r="627" spans="1:5" ht="15" customHeight="1" x14ac:dyDescent="0.25">
      <c r="A627" s="199" t="s">
        <v>4689</v>
      </c>
      <c r="B627" s="199"/>
      <c r="C627" s="199" t="s">
        <v>4690</v>
      </c>
      <c r="D627" s="200" t="s">
        <v>2</v>
      </c>
      <c r="E627" s="204">
        <v>68.180000000000007</v>
      </c>
    </row>
    <row r="628" spans="1:5" ht="15" customHeight="1" x14ac:dyDescent="0.25">
      <c r="A628" s="199" t="s">
        <v>4691</v>
      </c>
      <c r="B628" s="199"/>
      <c r="C628" s="199" t="s">
        <v>4692</v>
      </c>
      <c r="D628" s="200" t="s">
        <v>2</v>
      </c>
      <c r="E628" s="204">
        <v>70.5</v>
      </c>
    </row>
    <row r="629" spans="1:5" ht="15" customHeight="1" x14ac:dyDescent="0.25">
      <c r="A629" s="199" t="s">
        <v>4693</v>
      </c>
      <c r="B629" s="199"/>
      <c r="C629" s="199" t="s">
        <v>4694</v>
      </c>
      <c r="D629" s="200" t="s">
        <v>2</v>
      </c>
      <c r="E629" s="204">
        <v>73.27</v>
      </c>
    </row>
    <row r="630" spans="1:5" ht="15" customHeight="1" x14ac:dyDescent="0.25">
      <c r="A630" s="199" t="s">
        <v>4696</v>
      </c>
      <c r="B630" s="199"/>
      <c r="C630" s="199" t="s">
        <v>4697</v>
      </c>
      <c r="D630" s="200" t="s">
        <v>2</v>
      </c>
      <c r="E630" s="204">
        <v>74.150000000000006</v>
      </c>
    </row>
    <row r="631" spans="1:5" ht="15" customHeight="1" x14ac:dyDescent="0.25">
      <c r="A631" s="199" t="s">
        <v>4698</v>
      </c>
      <c r="B631" s="199"/>
      <c r="C631" s="199" t="s">
        <v>4699</v>
      </c>
      <c r="D631" s="200" t="s">
        <v>2</v>
      </c>
      <c r="E631" s="204">
        <v>69.92</v>
      </c>
    </row>
    <row r="632" spans="1:5" ht="15" customHeight="1" x14ac:dyDescent="0.25">
      <c r="A632" s="199" t="s">
        <v>4700</v>
      </c>
      <c r="B632" s="199"/>
      <c r="C632" s="199" t="s">
        <v>4701</v>
      </c>
      <c r="D632" s="200" t="s">
        <v>2</v>
      </c>
      <c r="E632" s="204">
        <v>61.98</v>
      </c>
    </row>
    <row r="633" spans="1:5" ht="15" customHeight="1" x14ac:dyDescent="0.25">
      <c r="A633" s="199" t="s">
        <v>4702</v>
      </c>
      <c r="B633" s="199"/>
      <c r="C633" s="199" t="s">
        <v>4703</v>
      </c>
      <c r="D633" s="200" t="s">
        <v>2</v>
      </c>
      <c r="E633" s="204">
        <v>60.29</v>
      </c>
    </row>
    <row r="634" spans="1:5" ht="15" customHeight="1" x14ac:dyDescent="0.25">
      <c r="A634" s="199" t="s">
        <v>4704</v>
      </c>
      <c r="B634" s="199"/>
      <c r="C634" s="199" t="s">
        <v>4705</v>
      </c>
      <c r="D634" s="200" t="s">
        <v>2</v>
      </c>
      <c r="E634" s="204">
        <v>88.03</v>
      </c>
    </row>
    <row r="635" spans="1:5" ht="15" customHeight="1" x14ac:dyDescent="0.25">
      <c r="A635" s="199" t="s">
        <v>4706</v>
      </c>
      <c r="B635" s="199"/>
      <c r="C635" s="199" t="s">
        <v>4707</v>
      </c>
      <c r="D635" s="200" t="s">
        <v>2</v>
      </c>
      <c r="E635" s="204">
        <v>92.44</v>
      </c>
    </row>
    <row r="636" spans="1:5" ht="15" customHeight="1" x14ac:dyDescent="0.25">
      <c r="A636" s="199" t="s">
        <v>4695</v>
      </c>
      <c r="B636" s="199"/>
      <c r="C636" s="199" t="s">
        <v>11767</v>
      </c>
      <c r="D636" s="200" t="s">
        <v>2</v>
      </c>
      <c r="E636" s="204">
        <v>102.21</v>
      </c>
    </row>
    <row r="637" spans="1:5" ht="15" customHeight="1" x14ac:dyDescent="0.25">
      <c r="A637" s="199" t="s">
        <v>4708</v>
      </c>
      <c r="B637" s="199"/>
      <c r="C637" s="199" t="s">
        <v>4709</v>
      </c>
      <c r="D637" s="200" t="s">
        <v>2</v>
      </c>
      <c r="E637" s="204">
        <v>147.56</v>
      </c>
    </row>
    <row r="638" spans="1:5" ht="15" customHeight="1" x14ac:dyDescent="0.25">
      <c r="A638" s="199" t="s">
        <v>4710</v>
      </c>
      <c r="B638" s="199"/>
      <c r="C638" s="199" t="s">
        <v>4711</v>
      </c>
      <c r="D638" s="200" t="s">
        <v>2</v>
      </c>
      <c r="E638" s="204">
        <v>132.85</v>
      </c>
    </row>
    <row r="639" spans="1:5" ht="15" customHeight="1" x14ac:dyDescent="0.25">
      <c r="A639" s="199" t="s">
        <v>4712</v>
      </c>
      <c r="B639" s="199"/>
      <c r="C639" s="199" t="s">
        <v>4713</v>
      </c>
      <c r="D639" s="200" t="s">
        <v>2</v>
      </c>
      <c r="E639" s="204">
        <v>96.95</v>
      </c>
    </row>
    <row r="640" spans="1:5" ht="15" customHeight="1" x14ac:dyDescent="0.25">
      <c r="A640" s="199" t="s">
        <v>4714</v>
      </c>
      <c r="B640" s="199"/>
      <c r="C640" s="199" t="s">
        <v>4715</v>
      </c>
      <c r="D640" s="200" t="s">
        <v>2</v>
      </c>
      <c r="E640" s="204">
        <v>93.52</v>
      </c>
    </row>
    <row r="641" spans="1:5" ht="15" customHeight="1" x14ac:dyDescent="0.25">
      <c r="A641" s="199" t="s">
        <v>4716</v>
      </c>
      <c r="B641" s="199"/>
      <c r="C641" s="199" t="s">
        <v>4717</v>
      </c>
      <c r="D641" s="200" t="s">
        <v>2</v>
      </c>
      <c r="E641" s="204">
        <v>73</v>
      </c>
    </row>
    <row r="642" spans="1:5" ht="15" customHeight="1" x14ac:dyDescent="0.25">
      <c r="A642" s="199" t="s">
        <v>4718</v>
      </c>
      <c r="B642" s="199"/>
      <c r="C642" s="199" t="s">
        <v>4719</v>
      </c>
      <c r="D642" s="200" t="s">
        <v>2</v>
      </c>
      <c r="E642" s="204">
        <v>104.62</v>
      </c>
    </row>
    <row r="643" spans="1:5" ht="15" customHeight="1" x14ac:dyDescent="0.25">
      <c r="A643" s="199" t="s">
        <v>4720</v>
      </c>
      <c r="B643" s="199"/>
      <c r="C643" s="199" t="s">
        <v>4721</v>
      </c>
      <c r="D643" s="200" t="s">
        <v>2</v>
      </c>
      <c r="E643" s="204">
        <v>99.83</v>
      </c>
    </row>
    <row r="644" spans="1:5" ht="15" customHeight="1" x14ac:dyDescent="0.25">
      <c r="A644" s="199" t="s">
        <v>4722</v>
      </c>
      <c r="B644" s="199"/>
      <c r="C644" s="199" t="s">
        <v>4723</v>
      </c>
      <c r="D644" s="200" t="s">
        <v>2</v>
      </c>
      <c r="E644" s="204">
        <v>76.39</v>
      </c>
    </row>
    <row r="645" spans="1:5" ht="15" customHeight="1" x14ac:dyDescent="0.25">
      <c r="A645" s="199" t="s">
        <v>4725</v>
      </c>
      <c r="B645" s="199"/>
      <c r="C645" s="199" t="s">
        <v>4726</v>
      </c>
      <c r="D645" s="200" t="s">
        <v>2</v>
      </c>
      <c r="E645" s="201">
        <v>277.55</v>
      </c>
    </row>
    <row r="646" spans="1:5" ht="15" customHeight="1" x14ac:dyDescent="0.25">
      <c r="A646" s="199" t="s">
        <v>4727</v>
      </c>
      <c r="B646" s="199"/>
      <c r="C646" s="199" t="s">
        <v>4728</v>
      </c>
      <c r="D646" s="200" t="s">
        <v>2</v>
      </c>
      <c r="E646" s="201">
        <v>239.6</v>
      </c>
    </row>
    <row r="647" spans="1:5" ht="15" customHeight="1" x14ac:dyDescent="0.25">
      <c r="A647" s="199" t="s">
        <v>4729</v>
      </c>
      <c r="B647" s="199"/>
      <c r="C647" s="199" t="s">
        <v>4730</v>
      </c>
      <c r="D647" s="200" t="s">
        <v>2</v>
      </c>
      <c r="E647" s="204">
        <v>315.35000000000002</v>
      </c>
    </row>
    <row r="648" spans="1:5" ht="15" customHeight="1" x14ac:dyDescent="0.25">
      <c r="A648" s="199" t="s">
        <v>4731</v>
      </c>
      <c r="B648" s="199"/>
      <c r="C648" s="199" t="s">
        <v>4732</v>
      </c>
      <c r="D648" s="200" t="s">
        <v>2</v>
      </c>
      <c r="E648" s="204">
        <v>5.32</v>
      </c>
    </row>
    <row r="649" spans="1:5" ht="15" customHeight="1" x14ac:dyDescent="0.25">
      <c r="A649" s="199" t="s">
        <v>4962</v>
      </c>
      <c r="B649" s="199"/>
      <c r="C649" s="199" t="s">
        <v>4963</v>
      </c>
      <c r="D649" s="200" t="s">
        <v>2</v>
      </c>
      <c r="E649" s="204">
        <v>5.86</v>
      </c>
    </row>
    <row r="650" spans="1:5" ht="15" customHeight="1" x14ac:dyDescent="0.25">
      <c r="A650" s="199" t="s">
        <v>4733</v>
      </c>
      <c r="B650" s="199"/>
      <c r="C650" s="199" t="s">
        <v>4734</v>
      </c>
      <c r="D650" s="200" t="s">
        <v>2</v>
      </c>
      <c r="E650" s="204">
        <v>6.41</v>
      </c>
    </row>
    <row r="651" spans="1:5" ht="15" customHeight="1" x14ac:dyDescent="0.25">
      <c r="A651" s="199" t="s">
        <v>4735</v>
      </c>
      <c r="B651" s="199"/>
      <c r="C651" s="199" t="s">
        <v>4736</v>
      </c>
      <c r="D651" s="200" t="s">
        <v>2</v>
      </c>
      <c r="E651" s="204">
        <v>9.15</v>
      </c>
    </row>
    <row r="652" spans="1:5" ht="15" customHeight="1" x14ac:dyDescent="0.25">
      <c r="A652" s="199" t="s">
        <v>4737</v>
      </c>
      <c r="B652" s="199"/>
      <c r="C652" s="199" t="s">
        <v>4738</v>
      </c>
      <c r="D652" s="200" t="s">
        <v>2</v>
      </c>
      <c r="E652" s="204">
        <v>9.23</v>
      </c>
    </row>
    <row r="653" spans="1:5" ht="15" customHeight="1" x14ac:dyDescent="0.25">
      <c r="A653" s="199" t="s">
        <v>4739</v>
      </c>
      <c r="B653" s="199"/>
      <c r="C653" s="199" t="s">
        <v>4740</v>
      </c>
      <c r="D653" s="200" t="s">
        <v>2</v>
      </c>
      <c r="E653" s="204">
        <v>16.28</v>
      </c>
    </row>
    <row r="654" spans="1:5" ht="15" customHeight="1" x14ac:dyDescent="0.25">
      <c r="A654" s="199" t="s">
        <v>31565</v>
      </c>
      <c r="B654" s="199"/>
      <c r="C654" s="199" t="s">
        <v>31566</v>
      </c>
      <c r="D654" s="200" t="s">
        <v>2</v>
      </c>
      <c r="E654" s="204">
        <v>171.02</v>
      </c>
    </row>
    <row r="655" spans="1:5" ht="15" customHeight="1" x14ac:dyDescent="0.25">
      <c r="A655" s="199" t="s">
        <v>4741</v>
      </c>
      <c r="B655" s="199"/>
      <c r="C655" s="199" t="s">
        <v>4742</v>
      </c>
      <c r="D655" s="200" t="s">
        <v>2</v>
      </c>
      <c r="E655" s="204">
        <v>128.71</v>
      </c>
    </row>
    <row r="656" spans="1:5" ht="15" customHeight="1" x14ac:dyDescent="0.25">
      <c r="A656" s="199" t="s">
        <v>4743</v>
      </c>
      <c r="B656" s="199"/>
      <c r="C656" s="199" t="s">
        <v>4744</v>
      </c>
      <c r="D656" s="200" t="s">
        <v>2</v>
      </c>
      <c r="E656" s="204">
        <v>55.34</v>
      </c>
    </row>
    <row r="657" spans="1:5" ht="15" customHeight="1" x14ac:dyDescent="0.25">
      <c r="A657" s="199" t="s">
        <v>4745</v>
      </c>
      <c r="B657" s="199"/>
      <c r="C657" s="199" t="s">
        <v>4746</v>
      </c>
      <c r="D657" s="200" t="s">
        <v>2</v>
      </c>
      <c r="E657" s="204">
        <v>55.86</v>
      </c>
    </row>
    <row r="658" spans="1:5" ht="15" customHeight="1" x14ac:dyDescent="0.25">
      <c r="A658" s="199" t="s">
        <v>4747</v>
      </c>
      <c r="B658" s="199"/>
      <c r="C658" s="199" t="s">
        <v>4748</v>
      </c>
      <c r="D658" s="200" t="s">
        <v>2</v>
      </c>
      <c r="E658" s="204">
        <v>58.44</v>
      </c>
    </row>
    <row r="659" spans="1:5" ht="15" customHeight="1" x14ac:dyDescent="0.25">
      <c r="A659" s="199" t="s">
        <v>4749</v>
      </c>
      <c r="B659" s="199"/>
      <c r="C659" s="199" t="s">
        <v>4750</v>
      </c>
      <c r="D659" s="200" t="s">
        <v>2</v>
      </c>
      <c r="E659" s="204">
        <v>15.58</v>
      </c>
    </row>
    <row r="660" spans="1:5" ht="15" customHeight="1" x14ac:dyDescent="0.25">
      <c r="A660" s="199" t="s">
        <v>4751</v>
      </c>
      <c r="B660" s="199"/>
      <c r="C660" s="199" t="s">
        <v>4752</v>
      </c>
      <c r="D660" s="200" t="s">
        <v>2</v>
      </c>
      <c r="E660" s="203">
        <v>18.61</v>
      </c>
    </row>
    <row r="661" spans="1:5" ht="15" customHeight="1" x14ac:dyDescent="0.25">
      <c r="A661" s="199" t="s">
        <v>4753</v>
      </c>
      <c r="B661" s="199"/>
      <c r="C661" s="199" t="s">
        <v>4754</v>
      </c>
      <c r="D661" s="200" t="s">
        <v>2</v>
      </c>
      <c r="E661" s="203">
        <v>19.13</v>
      </c>
    </row>
    <row r="662" spans="1:5" ht="15" customHeight="1" x14ac:dyDescent="0.25">
      <c r="A662" s="199" t="s">
        <v>4755</v>
      </c>
      <c r="B662" s="199"/>
      <c r="C662" s="199" t="s">
        <v>31567</v>
      </c>
      <c r="D662" s="200" t="s">
        <v>2</v>
      </c>
      <c r="E662" s="203">
        <v>21.71</v>
      </c>
    </row>
    <row r="663" spans="1:5" ht="15" customHeight="1" x14ac:dyDescent="0.25">
      <c r="A663" s="199" t="s">
        <v>4756</v>
      </c>
      <c r="B663" s="199"/>
      <c r="C663" s="199" t="s">
        <v>4757</v>
      </c>
      <c r="D663" s="200" t="s">
        <v>2</v>
      </c>
      <c r="E663" s="204">
        <v>5.57</v>
      </c>
    </row>
    <row r="664" spans="1:5" ht="15" customHeight="1" x14ac:dyDescent="0.25">
      <c r="A664" s="199" t="s">
        <v>4758</v>
      </c>
      <c r="B664" s="199"/>
      <c r="C664" s="199" t="s">
        <v>4759</v>
      </c>
      <c r="D664" s="200" t="s">
        <v>2</v>
      </c>
      <c r="E664" s="204">
        <v>126.93</v>
      </c>
    </row>
    <row r="665" spans="1:5" ht="15" customHeight="1" x14ac:dyDescent="0.25">
      <c r="A665" s="199" t="s">
        <v>4760</v>
      </c>
      <c r="B665" s="199"/>
      <c r="C665" s="199" t="s">
        <v>4761</v>
      </c>
      <c r="D665" s="200" t="s">
        <v>2</v>
      </c>
      <c r="E665" s="204">
        <v>112.39</v>
      </c>
    </row>
    <row r="666" spans="1:5" ht="15" customHeight="1" x14ac:dyDescent="0.25">
      <c r="A666" s="199" t="s">
        <v>4762</v>
      </c>
      <c r="B666" s="199"/>
      <c r="C666" s="199" t="s">
        <v>4763</v>
      </c>
      <c r="D666" s="200" t="s">
        <v>2</v>
      </c>
      <c r="E666" s="203">
        <v>53.45</v>
      </c>
    </row>
    <row r="667" spans="1:5" ht="15" customHeight="1" x14ac:dyDescent="0.25">
      <c r="A667" s="199" t="s">
        <v>4764</v>
      </c>
      <c r="B667" s="199"/>
      <c r="C667" s="199" t="s">
        <v>4765</v>
      </c>
      <c r="D667" s="200" t="s">
        <v>2</v>
      </c>
      <c r="E667" s="204">
        <v>59.17</v>
      </c>
    </row>
    <row r="668" spans="1:5" ht="15" customHeight="1" x14ac:dyDescent="0.25">
      <c r="A668" s="199" t="s">
        <v>4766</v>
      </c>
      <c r="B668" s="199"/>
      <c r="C668" s="199" t="s">
        <v>4767</v>
      </c>
      <c r="D668" s="200" t="s">
        <v>2</v>
      </c>
      <c r="E668" s="204">
        <v>55.89</v>
      </c>
    </row>
    <row r="669" spans="1:5" ht="15" customHeight="1" x14ac:dyDescent="0.25">
      <c r="A669" s="199" t="s">
        <v>4768</v>
      </c>
      <c r="B669" s="199"/>
      <c r="C669" s="199" t="s">
        <v>4769</v>
      </c>
      <c r="D669" s="200" t="s">
        <v>2</v>
      </c>
      <c r="E669" s="203">
        <v>63.93</v>
      </c>
    </row>
    <row r="670" spans="1:5" ht="15" customHeight="1" x14ac:dyDescent="0.25">
      <c r="A670" s="199" t="s">
        <v>4770</v>
      </c>
      <c r="B670" s="199"/>
      <c r="C670" s="199" t="s">
        <v>4771</v>
      </c>
      <c r="D670" s="200" t="s">
        <v>2</v>
      </c>
      <c r="E670" s="203">
        <v>64.98</v>
      </c>
    </row>
    <row r="671" spans="1:5" ht="15" customHeight="1" x14ac:dyDescent="0.25">
      <c r="A671" s="199" t="s">
        <v>4772</v>
      </c>
      <c r="B671" s="199"/>
      <c r="C671" s="199" t="s">
        <v>4773</v>
      </c>
      <c r="D671" s="200" t="s">
        <v>2</v>
      </c>
      <c r="E671" s="203">
        <v>61.7</v>
      </c>
    </row>
    <row r="672" spans="1:5" ht="15" customHeight="1" x14ac:dyDescent="0.25">
      <c r="A672" s="199" t="s">
        <v>4774</v>
      </c>
      <c r="B672" s="199"/>
      <c r="C672" s="199" t="s">
        <v>4775</v>
      </c>
      <c r="D672" s="200" t="s">
        <v>2</v>
      </c>
      <c r="E672" s="201">
        <v>69.739999999999995</v>
      </c>
    </row>
    <row r="673" spans="1:5" ht="15" customHeight="1" x14ac:dyDescent="0.25">
      <c r="A673" s="199" t="s">
        <v>4776</v>
      </c>
      <c r="B673" s="199"/>
      <c r="C673" s="199" t="s">
        <v>4777</v>
      </c>
      <c r="D673" s="200" t="s">
        <v>2</v>
      </c>
      <c r="E673" s="201">
        <v>83.37</v>
      </c>
    </row>
    <row r="674" spans="1:5" ht="15" customHeight="1" x14ac:dyDescent="0.25">
      <c r="A674" s="199" t="s">
        <v>4778</v>
      </c>
      <c r="B674" s="199"/>
      <c r="C674" s="199" t="s">
        <v>4779</v>
      </c>
      <c r="D674" s="200" t="s">
        <v>2</v>
      </c>
      <c r="E674" s="201">
        <v>58.14</v>
      </c>
    </row>
    <row r="675" spans="1:5" ht="15" customHeight="1" x14ac:dyDescent="0.25">
      <c r="A675" s="199" t="s">
        <v>4780</v>
      </c>
      <c r="B675" s="199"/>
      <c r="C675" s="199" t="s">
        <v>4781</v>
      </c>
      <c r="D675" s="200" t="s">
        <v>2</v>
      </c>
      <c r="E675" s="201">
        <v>42.81</v>
      </c>
    </row>
    <row r="676" spans="1:5" ht="15" customHeight="1" x14ac:dyDescent="0.25">
      <c r="A676" s="199" t="s">
        <v>4782</v>
      </c>
      <c r="B676" s="199"/>
      <c r="C676" s="199" t="s">
        <v>4783</v>
      </c>
      <c r="D676" s="200" t="s">
        <v>2</v>
      </c>
      <c r="E676" s="201">
        <v>61.8</v>
      </c>
    </row>
    <row r="677" spans="1:5" ht="15" customHeight="1" x14ac:dyDescent="0.25">
      <c r="A677" s="199" t="s">
        <v>4784</v>
      </c>
      <c r="B677" s="199"/>
      <c r="C677" s="199" t="s">
        <v>4785</v>
      </c>
      <c r="D677" s="200" t="s">
        <v>2</v>
      </c>
      <c r="E677" s="204">
        <v>58.52</v>
      </c>
    </row>
    <row r="678" spans="1:5" ht="15" customHeight="1" x14ac:dyDescent="0.25">
      <c r="A678" s="199" t="s">
        <v>4786</v>
      </c>
      <c r="B678" s="199"/>
      <c r="C678" s="199" t="s">
        <v>4787</v>
      </c>
      <c r="D678" s="200" t="s">
        <v>2</v>
      </c>
      <c r="E678" s="203">
        <v>66.55</v>
      </c>
    </row>
    <row r="679" spans="1:5" ht="15" customHeight="1" x14ac:dyDescent="0.25">
      <c r="A679" s="199" t="s">
        <v>4788</v>
      </c>
      <c r="B679" s="199"/>
      <c r="C679" s="199" t="s">
        <v>4789</v>
      </c>
      <c r="D679" s="200" t="s">
        <v>2</v>
      </c>
      <c r="E679" s="204">
        <v>46.19</v>
      </c>
    </row>
    <row r="680" spans="1:5" ht="15" customHeight="1" x14ac:dyDescent="0.25">
      <c r="A680" s="199" t="s">
        <v>4790</v>
      </c>
      <c r="B680" s="199"/>
      <c r="C680" s="199" t="s">
        <v>4791</v>
      </c>
      <c r="D680" s="200" t="s">
        <v>2</v>
      </c>
      <c r="E680" s="204">
        <v>67.260000000000005</v>
      </c>
    </row>
    <row r="681" spans="1:5" ht="15" customHeight="1" x14ac:dyDescent="0.25">
      <c r="A681" s="199" t="s">
        <v>4792</v>
      </c>
      <c r="B681" s="199"/>
      <c r="C681" s="199" t="s">
        <v>4793</v>
      </c>
      <c r="D681" s="200" t="s">
        <v>2</v>
      </c>
      <c r="E681" s="204">
        <v>63.98</v>
      </c>
    </row>
    <row r="682" spans="1:5" ht="15" customHeight="1" x14ac:dyDescent="0.25">
      <c r="A682" s="199" t="s">
        <v>4794</v>
      </c>
      <c r="B682" s="199"/>
      <c r="C682" s="199" t="s">
        <v>4795</v>
      </c>
      <c r="D682" s="200" t="s">
        <v>2</v>
      </c>
      <c r="E682" s="204">
        <v>72.02</v>
      </c>
    </row>
    <row r="683" spans="1:5" ht="15" customHeight="1" x14ac:dyDescent="0.25">
      <c r="A683" s="199" t="s">
        <v>4796</v>
      </c>
      <c r="B683" s="199"/>
      <c r="C683" s="199" t="s">
        <v>4797</v>
      </c>
      <c r="D683" s="200" t="s">
        <v>2</v>
      </c>
      <c r="E683" s="204">
        <v>49.58</v>
      </c>
    </row>
    <row r="684" spans="1:5" ht="15" customHeight="1" x14ac:dyDescent="0.25">
      <c r="A684" s="199" t="s">
        <v>4798</v>
      </c>
      <c r="B684" s="199"/>
      <c r="C684" s="199" t="s">
        <v>4799</v>
      </c>
      <c r="D684" s="200" t="s">
        <v>2</v>
      </c>
      <c r="E684" s="204">
        <v>90.5</v>
      </c>
    </row>
    <row r="685" spans="1:5" ht="15" customHeight="1" x14ac:dyDescent="0.25">
      <c r="A685" s="199" t="s">
        <v>4800</v>
      </c>
      <c r="B685" s="199"/>
      <c r="C685" s="199" t="s">
        <v>4801</v>
      </c>
      <c r="D685" s="200" t="s">
        <v>2</v>
      </c>
      <c r="E685" s="204">
        <v>68.94</v>
      </c>
    </row>
    <row r="686" spans="1:5" ht="15" customHeight="1" x14ac:dyDescent="0.25">
      <c r="A686" s="199" t="s">
        <v>4802</v>
      </c>
      <c r="B686" s="199"/>
      <c r="C686" s="199" t="s">
        <v>4803</v>
      </c>
      <c r="D686" s="200" t="s">
        <v>2</v>
      </c>
      <c r="E686" s="201">
        <v>26.94</v>
      </c>
    </row>
    <row r="687" spans="1:5" ht="15" customHeight="1" x14ac:dyDescent="0.25">
      <c r="A687" s="199" t="s">
        <v>4804</v>
      </c>
      <c r="B687" s="199"/>
      <c r="C687" s="199" t="s">
        <v>4805</v>
      </c>
      <c r="D687" s="200" t="s">
        <v>2</v>
      </c>
      <c r="E687" s="203">
        <v>110.13</v>
      </c>
    </row>
    <row r="688" spans="1:5" ht="15" customHeight="1" x14ac:dyDescent="0.25">
      <c r="A688" s="199" t="s">
        <v>4806</v>
      </c>
      <c r="B688" s="199"/>
      <c r="C688" s="199" t="s">
        <v>4807</v>
      </c>
      <c r="D688" s="200" t="s">
        <v>2</v>
      </c>
      <c r="E688" s="203">
        <v>110.13</v>
      </c>
    </row>
    <row r="689" spans="1:5" ht="15" customHeight="1" x14ac:dyDescent="0.25">
      <c r="A689" s="199" t="s">
        <v>4808</v>
      </c>
      <c r="B689" s="199"/>
      <c r="C689" s="199" t="s">
        <v>4809</v>
      </c>
      <c r="D689" s="200" t="s">
        <v>2</v>
      </c>
      <c r="E689" s="204">
        <v>182.23</v>
      </c>
    </row>
    <row r="690" spans="1:5" ht="15" customHeight="1" x14ac:dyDescent="0.25">
      <c r="A690" s="199" t="s">
        <v>4810</v>
      </c>
      <c r="B690" s="199"/>
      <c r="C690" s="199" t="s">
        <v>4811</v>
      </c>
      <c r="D690" s="200" t="s">
        <v>2</v>
      </c>
      <c r="E690" s="204">
        <v>165.34</v>
      </c>
    </row>
    <row r="691" spans="1:5" ht="15" customHeight="1" x14ac:dyDescent="0.25">
      <c r="A691" s="199" t="s">
        <v>4812</v>
      </c>
      <c r="B691" s="199"/>
      <c r="C691" s="199" t="s">
        <v>4813</v>
      </c>
      <c r="D691" s="200" t="s">
        <v>2</v>
      </c>
      <c r="E691" s="204">
        <v>147.27000000000001</v>
      </c>
    </row>
    <row r="692" spans="1:5" ht="15" customHeight="1" x14ac:dyDescent="0.25">
      <c r="A692" s="199" t="s">
        <v>4814</v>
      </c>
      <c r="B692" s="199"/>
      <c r="C692" s="199" t="s">
        <v>4815</v>
      </c>
      <c r="D692" s="200" t="s">
        <v>2</v>
      </c>
      <c r="E692" s="204">
        <v>130.38</v>
      </c>
    </row>
    <row r="693" spans="1:5" ht="15" customHeight="1" x14ac:dyDescent="0.25">
      <c r="A693" s="199" t="s">
        <v>4816</v>
      </c>
      <c r="B693" s="199"/>
      <c r="C693" s="199" t="s">
        <v>4817</v>
      </c>
      <c r="D693" s="200" t="s">
        <v>38</v>
      </c>
      <c r="E693" s="204">
        <v>2804.11</v>
      </c>
    </row>
    <row r="694" spans="1:5" ht="15" customHeight="1" x14ac:dyDescent="0.25">
      <c r="A694" s="199" t="s">
        <v>4818</v>
      </c>
      <c r="B694" s="199"/>
      <c r="C694" s="199" t="s">
        <v>4819</v>
      </c>
      <c r="D694" s="200" t="s">
        <v>2</v>
      </c>
      <c r="E694" s="204">
        <v>55.53</v>
      </c>
    </row>
    <row r="695" spans="1:5" ht="15" customHeight="1" x14ac:dyDescent="0.25">
      <c r="A695" s="199" t="s">
        <v>4820</v>
      </c>
      <c r="B695" s="199"/>
      <c r="C695" s="199" t="s">
        <v>4821</v>
      </c>
      <c r="D695" s="200" t="s">
        <v>2</v>
      </c>
      <c r="E695" s="204">
        <v>87.4</v>
      </c>
    </row>
    <row r="696" spans="1:5" ht="15" customHeight="1" x14ac:dyDescent="0.25">
      <c r="A696" s="199" t="s">
        <v>4822</v>
      </c>
      <c r="B696" s="199"/>
      <c r="C696" s="199" t="s">
        <v>4823</v>
      </c>
      <c r="D696" s="200" t="s">
        <v>2</v>
      </c>
      <c r="E696" s="204">
        <v>136.04</v>
      </c>
    </row>
    <row r="697" spans="1:5" ht="15" customHeight="1" x14ac:dyDescent="0.25">
      <c r="A697" s="199" t="s">
        <v>4824</v>
      </c>
      <c r="B697" s="199"/>
      <c r="C697" s="199" t="s">
        <v>4825</v>
      </c>
      <c r="D697" s="200" t="s">
        <v>2</v>
      </c>
      <c r="E697" s="204">
        <v>148.91999999999999</v>
      </c>
    </row>
    <row r="698" spans="1:5" ht="15" customHeight="1" x14ac:dyDescent="0.25">
      <c r="A698" s="199" t="s">
        <v>4826</v>
      </c>
      <c r="B698" s="199"/>
      <c r="C698" s="199" t="s">
        <v>4827</v>
      </c>
      <c r="D698" s="200" t="s">
        <v>2</v>
      </c>
      <c r="E698" s="204">
        <v>90.53</v>
      </c>
    </row>
    <row r="699" spans="1:5" ht="15" customHeight="1" x14ac:dyDescent="0.25">
      <c r="A699" s="199" t="s">
        <v>4828</v>
      </c>
      <c r="B699" s="199"/>
      <c r="C699" s="199" t="s">
        <v>4829</v>
      </c>
      <c r="D699" s="200" t="s">
        <v>2</v>
      </c>
      <c r="E699" s="204">
        <v>66.72</v>
      </c>
    </row>
    <row r="700" spans="1:5" ht="15" customHeight="1" x14ac:dyDescent="0.25">
      <c r="A700" s="199" t="s">
        <v>4830</v>
      </c>
      <c r="B700" s="199"/>
      <c r="C700" s="199" t="s">
        <v>4831</v>
      </c>
      <c r="D700" s="200" t="s">
        <v>2</v>
      </c>
      <c r="E700" s="204">
        <v>202.31</v>
      </c>
    </row>
    <row r="701" spans="1:5" ht="15" customHeight="1" x14ac:dyDescent="0.25">
      <c r="A701" s="199" t="s">
        <v>4832</v>
      </c>
      <c r="B701" s="199"/>
      <c r="C701" s="199" t="s">
        <v>4833</v>
      </c>
      <c r="D701" s="200" t="s">
        <v>2</v>
      </c>
      <c r="E701" s="204">
        <v>123.67</v>
      </c>
    </row>
    <row r="702" spans="1:5" ht="15" customHeight="1" x14ac:dyDescent="0.25">
      <c r="A702" s="199" t="s">
        <v>4834</v>
      </c>
      <c r="B702" s="199"/>
      <c r="C702" s="199" t="s">
        <v>4835</v>
      </c>
      <c r="D702" s="200" t="s">
        <v>2</v>
      </c>
      <c r="E702" s="204">
        <v>138.44999999999999</v>
      </c>
    </row>
    <row r="703" spans="1:5" ht="15" customHeight="1" x14ac:dyDescent="0.25">
      <c r="A703" s="199" t="s">
        <v>4836</v>
      </c>
      <c r="B703" s="199"/>
      <c r="C703" s="199" t="s">
        <v>4837</v>
      </c>
      <c r="D703" s="200" t="s">
        <v>2</v>
      </c>
      <c r="E703" s="204">
        <v>144.28</v>
      </c>
    </row>
    <row r="704" spans="1:5" ht="15" customHeight="1" x14ac:dyDescent="0.25">
      <c r="A704" s="199" t="s">
        <v>4838</v>
      </c>
      <c r="B704" s="199"/>
      <c r="C704" s="199" t="s">
        <v>4839</v>
      </c>
      <c r="D704" s="200" t="s">
        <v>2</v>
      </c>
      <c r="E704" s="204">
        <v>152.01</v>
      </c>
    </row>
    <row r="705" spans="1:5" ht="15" customHeight="1" x14ac:dyDescent="0.25">
      <c r="A705" s="199" t="s">
        <v>4840</v>
      </c>
      <c r="B705" s="199"/>
      <c r="C705" s="199" t="s">
        <v>4841</v>
      </c>
      <c r="D705" s="200" t="s">
        <v>2</v>
      </c>
      <c r="E705" s="204">
        <v>154.30000000000001</v>
      </c>
    </row>
    <row r="706" spans="1:5" ht="15" customHeight="1" x14ac:dyDescent="0.25">
      <c r="A706" s="199" t="s">
        <v>4842</v>
      </c>
      <c r="B706" s="199"/>
      <c r="C706" s="199" t="s">
        <v>4843</v>
      </c>
      <c r="D706" s="200" t="s">
        <v>2</v>
      </c>
      <c r="E706" s="204">
        <v>55.53</v>
      </c>
    </row>
    <row r="707" spans="1:5" ht="15" customHeight="1" x14ac:dyDescent="0.25">
      <c r="A707" s="199" t="s">
        <v>4844</v>
      </c>
      <c r="B707" s="199"/>
      <c r="C707" s="199" t="s">
        <v>4845</v>
      </c>
      <c r="D707" s="200" t="s">
        <v>2</v>
      </c>
      <c r="E707" s="204">
        <v>61.93</v>
      </c>
    </row>
    <row r="708" spans="1:5" ht="15" customHeight="1" x14ac:dyDescent="0.25">
      <c r="A708" s="199" t="s">
        <v>4846</v>
      </c>
      <c r="B708" s="199"/>
      <c r="C708" s="199" t="s">
        <v>4847</v>
      </c>
      <c r="D708" s="200" t="s">
        <v>2</v>
      </c>
      <c r="E708" s="204">
        <v>121.09</v>
      </c>
    </row>
    <row r="709" spans="1:5" ht="15" customHeight="1" x14ac:dyDescent="0.25">
      <c r="A709" s="199" t="s">
        <v>4848</v>
      </c>
      <c r="B709" s="199"/>
      <c r="C709" s="199" t="s">
        <v>4849</v>
      </c>
      <c r="D709" s="200" t="s">
        <v>2</v>
      </c>
      <c r="E709" s="204">
        <v>122.61</v>
      </c>
    </row>
    <row r="710" spans="1:5" ht="15" customHeight="1" x14ac:dyDescent="0.25">
      <c r="A710" s="199" t="s">
        <v>4850</v>
      </c>
      <c r="B710" s="199"/>
      <c r="C710" s="199" t="s">
        <v>4851</v>
      </c>
      <c r="D710" s="200" t="s">
        <v>2</v>
      </c>
      <c r="E710" s="203">
        <v>123.66</v>
      </c>
    </row>
    <row r="711" spans="1:5" ht="15" customHeight="1" x14ac:dyDescent="0.25">
      <c r="A711" s="199" t="s">
        <v>4852</v>
      </c>
      <c r="B711" s="199"/>
      <c r="C711" s="199" t="s">
        <v>4853</v>
      </c>
      <c r="D711" s="200" t="s">
        <v>2</v>
      </c>
      <c r="E711" s="203">
        <v>78.819999999999993</v>
      </c>
    </row>
    <row r="712" spans="1:5" ht="15" customHeight="1" x14ac:dyDescent="0.25">
      <c r="A712" s="199" t="s">
        <v>4854</v>
      </c>
      <c r="B712" s="199"/>
      <c r="C712" s="199" t="s">
        <v>4855</v>
      </c>
      <c r="D712" s="200" t="s">
        <v>2</v>
      </c>
      <c r="E712" s="203">
        <v>128.82</v>
      </c>
    </row>
    <row r="713" spans="1:5" ht="15" customHeight="1" x14ac:dyDescent="0.25">
      <c r="A713" s="199" t="s">
        <v>4856</v>
      </c>
      <c r="B713" s="199"/>
      <c r="C713" s="199" t="s">
        <v>4857</v>
      </c>
      <c r="D713" s="200" t="s">
        <v>2</v>
      </c>
      <c r="E713" s="203">
        <v>83.86</v>
      </c>
    </row>
    <row r="714" spans="1:5" ht="15" customHeight="1" x14ac:dyDescent="0.25">
      <c r="A714" s="199" t="s">
        <v>4858</v>
      </c>
      <c r="B714" s="199"/>
      <c r="C714" s="199" t="s">
        <v>4859</v>
      </c>
      <c r="D714" s="200" t="s">
        <v>2</v>
      </c>
      <c r="E714" s="203">
        <v>129.59</v>
      </c>
    </row>
    <row r="715" spans="1:5" ht="15" customHeight="1" x14ac:dyDescent="0.25">
      <c r="A715" s="199" t="s">
        <v>4860</v>
      </c>
      <c r="B715" s="199"/>
      <c r="C715" s="199" t="s">
        <v>4861</v>
      </c>
      <c r="D715" s="200" t="s">
        <v>2</v>
      </c>
      <c r="E715" s="203">
        <v>108.99</v>
      </c>
    </row>
    <row r="716" spans="1:5" ht="15" customHeight="1" x14ac:dyDescent="0.25">
      <c r="A716" s="199" t="s">
        <v>4862</v>
      </c>
      <c r="B716" s="199"/>
      <c r="C716" s="199" t="s">
        <v>31568</v>
      </c>
      <c r="D716" s="200" t="s">
        <v>2</v>
      </c>
      <c r="E716" s="205">
        <v>288.91000000000003</v>
      </c>
    </row>
    <row r="717" spans="1:5" ht="15" customHeight="1" x14ac:dyDescent="0.25">
      <c r="A717" s="199" t="s">
        <v>4863</v>
      </c>
      <c r="B717" s="199"/>
      <c r="C717" s="199" t="s">
        <v>31569</v>
      </c>
      <c r="D717" s="200" t="s">
        <v>2</v>
      </c>
      <c r="E717" s="204">
        <v>238.45</v>
      </c>
    </row>
    <row r="718" spans="1:5" ht="15" customHeight="1" x14ac:dyDescent="0.25">
      <c r="A718" s="199" t="s">
        <v>4864</v>
      </c>
      <c r="B718" s="199"/>
      <c r="C718" s="199" t="s">
        <v>31570</v>
      </c>
      <c r="D718" s="200" t="s">
        <v>2</v>
      </c>
      <c r="E718" s="204">
        <v>106.07</v>
      </c>
    </row>
    <row r="719" spans="1:5" ht="15" customHeight="1" x14ac:dyDescent="0.25">
      <c r="A719" s="199" t="s">
        <v>4865</v>
      </c>
      <c r="B719" s="199"/>
      <c r="C719" s="199" t="s">
        <v>31571</v>
      </c>
      <c r="D719" s="200" t="s">
        <v>2</v>
      </c>
      <c r="E719" s="203">
        <v>136.6</v>
      </c>
    </row>
    <row r="720" spans="1:5" ht="15" customHeight="1" x14ac:dyDescent="0.25">
      <c r="A720" s="199" t="s">
        <v>4866</v>
      </c>
      <c r="B720" s="199"/>
      <c r="C720" s="199" t="s">
        <v>31572</v>
      </c>
      <c r="D720" s="200" t="s">
        <v>2</v>
      </c>
      <c r="E720" s="203">
        <v>79.87</v>
      </c>
    </row>
    <row r="721" spans="1:5" ht="15" customHeight="1" x14ac:dyDescent="0.25">
      <c r="A721" s="199" t="s">
        <v>4867</v>
      </c>
      <c r="B721" s="199"/>
      <c r="C721" s="199" t="s">
        <v>4868</v>
      </c>
      <c r="D721" s="200" t="s">
        <v>3</v>
      </c>
      <c r="E721" s="204">
        <v>32.229999999999997</v>
      </c>
    </row>
    <row r="722" spans="1:5" ht="15" customHeight="1" x14ac:dyDescent="0.25">
      <c r="A722" s="199" t="s">
        <v>4869</v>
      </c>
      <c r="B722" s="199"/>
      <c r="C722" s="199" t="s">
        <v>4870</v>
      </c>
      <c r="D722" s="200" t="s">
        <v>3</v>
      </c>
      <c r="E722" s="204">
        <v>14.36</v>
      </c>
    </row>
    <row r="723" spans="1:5" ht="15" customHeight="1" x14ac:dyDescent="0.25">
      <c r="A723" s="199" t="s">
        <v>4871</v>
      </c>
      <c r="B723" s="199"/>
      <c r="C723" s="199" t="s">
        <v>4872</v>
      </c>
      <c r="D723" s="200" t="s">
        <v>3</v>
      </c>
      <c r="E723" s="203">
        <v>228.84</v>
      </c>
    </row>
    <row r="724" spans="1:5" ht="15" customHeight="1" x14ac:dyDescent="0.25">
      <c r="A724" s="199" t="s">
        <v>4873</v>
      </c>
      <c r="B724" s="199"/>
      <c r="C724" s="199" t="s">
        <v>4874</v>
      </c>
      <c r="D724" s="200" t="s">
        <v>3</v>
      </c>
      <c r="E724" s="203">
        <v>11.38</v>
      </c>
    </row>
    <row r="725" spans="1:5" ht="15" customHeight="1" x14ac:dyDescent="0.25">
      <c r="A725" s="199" t="s">
        <v>4875</v>
      </c>
      <c r="B725" s="199"/>
      <c r="C725" s="199" t="s">
        <v>31573</v>
      </c>
      <c r="D725" s="200" t="s">
        <v>2</v>
      </c>
      <c r="E725" s="203">
        <v>114.11</v>
      </c>
    </row>
    <row r="726" spans="1:5" ht="15" customHeight="1" x14ac:dyDescent="0.25">
      <c r="A726" s="199" t="s">
        <v>4876</v>
      </c>
      <c r="B726" s="199"/>
      <c r="C726" s="199" t="s">
        <v>4877</v>
      </c>
      <c r="D726" s="200" t="s">
        <v>3</v>
      </c>
      <c r="E726" s="203">
        <v>17.260000000000002</v>
      </c>
    </row>
    <row r="727" spans="1:5" ht="15" customHeight="1" x14ac:dyDescent="0.25">
      <c r="A727" s="199" t="s">
        <v>4878</v>
      </c>
      <c r="B727" s="199"/>
      <c r="C727" s="199" t="s">
        <v>4879</v>
      </c>
      <c r="D727" s="200" t="s">
        <v>3</v>
      </c>
      <c r="E727" s="203">
        <v>17.59</v>
      </c>
    </row>
    <row r="728" spans="1:5" ht="15" customHeight="1" x14ac:dyDescent="0.25">
      <c r="A728" s="199" t="s">
        <v>4880</v>
      </c>
      <c r="B728" s="199"/>
      <c r="C728" s="199" t="s">
        <v>4881</v>
      </c>
      <c r="D728" s="200" t="s">
        <v>3</v>
      </c>
      <c r="E728" s="203">
        <v>12.66</v>
      </c>
    </row>
    <row r="729" spans="1:5" ht="15" customHeight="1" x14ac:dyDescent="0.25">
      <c r="A729" s="199" t="s">
        <v>4882</v>
      </c>
      <c r="B729" s="199"/>
      <c r="C729" s="199" t="s">
        <v>4883</v>
      </c>
      <c r="D729" s="200" t="s">
        <v>3</v>
      </c>
      <c r="E729" s="204">
        <v>61.28</v>
      </c>
    </row>
    <row r="730" spans="1:5" ht="15" customHeight="1" x14ac:dyDescent="0.25">
      <c r="A730" s="199" t="s">
        <v>4884</v>
      </c>
      <c r="B730" s="199"/>
      <c r="C730" s="199" t="s">
        <v>4885</v>
      </c>
      <c r="D730" s="200" t="s">
        <v>3</v>
      </c>
      <c r="E730" s="204">
        <v>43.76</v>
      </c>
    </row>
    <row r="731" spans="1:5" ht="15" customHeight="1" x14ac:dyDescent="0.25">
      <c r="A731" s="199" t="s">
        <v>4886</v>
      </c>
      <c r="B731" s="199"/>
      <c r="C731" s="199" t="s">
        <v>4887</v>
      </c>
      <c r="D731" s="200" t="s">
        <v>3</v>
      </c>
      <c r="E731" s="203">
        <v>50.77</v>
      </c>
    </row>
    <row r="732" spans="1:5" ht="15" customHeight="1" x14ac:dyDescent="0.25">
      <c r="A732" s="199" t="s">
        <v>4888</v>
      </c>
      <c r="B732" s="199"/>
      <c r="C732" s="199" t="s">
        <v>4889</v>
      </c>
      <c r="D732" s="200" t="s">
        <v>3</v>
      </c>
      <c r="E732" s="203">
        <v>42.93</v>
      </c>
    </row>
    <row r="733" spans="1:5" ht="15" customHeight="1" x14ac:dyDescent="0.25">
      <c r="A733" s="199" t="s">
        <v>4890</v>
      </c>
      <c r="B733" s="199"/>
      <c r="C733" s="199" t="s">
        <v>4891</v>
      </c>
      <c r="D733" s="200" t="s">
        <v>3</v>
      </c>
      <c r="E733" s="203">
        <v>34.58</v>
      </c>
    </row>
    <row r="734" spans="1:5" ht="15" customHeight="1" x14ac:dyDescent="0.25">
      <c r="A734" s="199" t="s">
        <v>4892</v>
      </c>
      <c r="B734" s="199"/>
      <c r="C734" s="199" t="s">
        <v>4893</v>
      </c>
      <c r="D734" s="200" t="s">
        <v>3</v>
      </c>
      <c r="E734" s="204">
        <v>37.92</v>
      </c>
    </row>
    <row r="735" spans="1:5" ht="15" customHeight="1" x14ac:dyDescent="0.25">
      <c r="A735" s="199" t="s">
        <v>4894</v>
      </c>
      <c r="B735" s="199"/>
      <c r="C735" s="199" t="s">
        <v>4895</v>
      </c>
      <c r="D735" s="200" t="s">
        <v>3</v>
      </c>
      <c r="E735" s="203">
        <v>82.1</v>
      </c>
    </row>
    <row r="736" spans="1:5" ht="15" customHeight="1" x14ac:dyDescent="0.25">
      <c r="A736" s="199" t="s">
        <v>4896</v>
      </c>
      <c r="B736" s="199"/>
      <c r="C736" s="199" t="s">
        <v>4897</v>
      </c>
      <c r="D736" s="200" t="s">
        <v>3</v>
      </c>
      <c r="E736" s="204">
        <v>47.84</v>
      </c>
    </row>
    <row r="737" spans="1:5" ht="15" customHeight="1" x14ac:dyDescent="0.25">
      <c r="A737" s="199" t="s">
        <v>4898</v>
      </c>
      <c r="B737" s="199"/>
      <c r="C737" s="199" t="s">
        <v>4899</v>
      </c>
      <c r="D737" s="200" t="s">
        <v>3</v>
      </c>
      <c r="E737" s="203">
        <v>58.48</v>
      </c>
    </row>
    <row r="738" spans="1:5" ht="15" customHeight="1" x14ac:dyDescent="0.25">
      <c r="A738" s="199" t="s">
        <v>4900</v>
      </c>
      <c r="B738" s="199"/>
      <c r="C738" s="199" t="s">
        <v>4901</v>
      </c>
      <c r="D738" s="200" t="s">
        <v>3</v>
      </c>
      <c r="E738" s="203">
        <v>69.8</v>
      </c>
    </row>
    <row r="739" spans="1:5" ht="15" customHeight="1" x14ac:dyDescent="0.25">
      <c r="A739" s="199" t="s">
        <v>4902</v>
      </c>
      <c r="B739" s="199"/>
      <c r="C739" s="199" t="s">
        <v>4903</v>
      </c>
      <c r="D739" s="200" t="s">
        <v>3</v>
      </c>
      <c r="E739" s="203">
        <v>43.63</v>
      </c>
    </row>
    <row r="740" spans="1:5" ht="15" customHeight="1" x14ac:dyDescent="0.25">
      <c r="A740" s="199" t="s">
        <v>4904</v>
      </c>
      <c r="B740" s="199"/>
      <c r="C740" s="199" t="s">
        <v>4905</v>
      </c>
      <c r="D740" s="200" t="s">
        <v>3</v>
      </c>
      <c r="E740" s="203">
        <v>50.96</v>
      </c>
    </row>
    <row r="741" spans="1:5" ht="15" customHeight="1" x14ac:dyDescent="0.25">
      <c r="A741" s="199" t="s">
        <v>4906</v>
      </c>
      <c r="B741" s="199"/>
      <c r="C741" s="199" t="s">
        <v>4907</v>
      </c>
      <c r="D741" s="200" t="s">
        <v>3</v>
      </c>
      <c r="E741" s="203">
        <v>18.75</v>
      </c>
    </row>
    <row r="742" spans="1:5" ht="15" customHeight="1" x14ac:dyDescent="0.25">
      <c r="A742" s="199" t="s">
        <v>31574</v>
      </c>
      <c r="B742" s="199"/>
      <c r="C742" s="199" t="s">
        <v>31575</v>
      </c>
      <c r="D742" s="200" t="s">
        <v>3</v>
      </c>
      <c r="E742" s="203">
        <v>22.41</v>
      </c>
    </row>
    <row r="743" spans="1:5" ht="15" customHeight="1" x14ac:dyDescent="0.25">
      <c r="A743" s="199" t="s">
        <v>4908</v>
      </c>
      <c r="B743" s="199"/>
      <c r="C743" s="199" t="s">
        <v>4909</v>
      </c>
      <c r="D743" s="200" t="s">
        <v>3</v>
      </c>
      <c r="E743" s="203">
        <v>20.61</v>
      </c>
    </row>
    <row r="744" spans="1:5" ht="15" customHeight="1" x14ac:dyDescent="0.25">
      <c r="A744" s="199" t="s">
        <v>4910</v>
      </c>
      <c r="B744" s="199"/>
      <c r="C744" s="199" t="s">
        <v>4911</v>
      </c>
      <c r="D744" s="200" t="s">
        <v>3</v>
      </c>
      <c r="E744" s="203">
        <v>17.91</v>
      </c>
    </row>
    <row r="745" spans="1:5" ht="15" customHeight="1" x14ac:dyDescent="0.25">
      <c r="A745" s="199" t="s">
        <v>4912</v>
      </c>
      <c r="B745" s="199"/>
      <c r="C745" s="199" t="s">
        <v>4913</v>
      </c>
      <c r="D745" s="200" t="s">
        <v>3</v>
      </c>
      <c r="E745" s="203">
        <v>19.64</v>
      </c>
    </row>
    <row r="746" spans="1:5" ht="15" customHeight="1" x14ac:dyDescent="0.25">
      <c r="A746" s="199" t="s">
        <v>4914</v>
      </c>
      <c r="B746" s="199"/>
      <c r="C746" s="199" t="s">
        <v>4915</v>
      </c>
      <c r="D746" s="200" t="s">
        <v>3</v>
      </c>
      <c r="E746" s="203">
        <v>39.72</v>
      </c>
    </row>
    <row r="747" spans="1:5" ht="15" customHeight="1" x14ac:dyDescent="0.25">
      <c r="A747" s="199" t="s">
        <v>4916</v>
      </c>
      <c r="B747" s="199"/>
      <c r="C747" s="199" t="s">
        <v>4917</v>
      </c>
      <c r="D747" s="200" t="s">
        <v>3</v>
      </c>
      <c r="E747" s="203">
        <v>39.979999999999997</v>
      </c>
    </row>
    <row r="748" spans="1:5" ht="15" customHeight="1" x14ac:dyDescent="0.25">
      <c r="A748" s="199" t="s">
        <v>4918</v>
      </c>
      <c r="B748" s="199"/>
      <c r="C748" s="199" t="s">
        <v>4919</v>
      </c>
      <c r="D748" s="200" t="s">
        <v>2</v>
      </c>
      <c r="E748" s="203">
        <v>213.69</v>
      </c>
    </row>
    <row r="749" spans="1:5" ht="15" customHeight="1" x14ac:dyDescent="0.25">
      <c r="A749" s="199" t="s">
        <v>4920</v>
      </c>
      <c r="B749" s="199"/>
      <c r="C749" s="199" t="s">
        <v>4921</v>
      </c>
      <c r="D749" s="200" t="s">
        <v>2</v>
      </c>
      <c r="E749" s="203">
        <v>274.26</v>
      </c>
    </row>
    <row r="750" spans="1:5" ht="15" customHeight="1" x14ac:dyDescent="0.25">
      <c r="A750" s="199" t="s">
        <v>4922</v>
      </c>
      <c r="B750" s="199"/>
      <c r="C750" s="199" t="s">
        <v>4923</v>
      </c>
      <c r="D750" s="200" t="s">
        <v>2</v>
      </c>
      <c r="E750" s="203">
        <v>326</v>
      </c>
    </row>
    <row r="751" spans="1:5" ht="15" customHeight="1" x14ac:dyDescent="0.25">
      <c r="A751" s="199" t="s">
        <v>4924</v>
      </c>
      <c r="B751" s="199"/>
      <c r="C751" s="199" t="s">
        <v>4925</v>
      </c>
      <c r="D751" s="200" t="s">
        <v>2</v>
      </c>
      <c r="E751" s="204">
        <v>378.21</v>
      </c>
    </row>
    <row r="752" spans="1:5" ht="15" customHeight="1" x14ac:dyDescent="0.25">
      <c r="A752" s="199" t="s">
        <v>4926</v>
      </c>
      <c r="B752" s="199"/>
      <c r="C752" s="199" t="s">
        <v>4927</v>
      </c>
      <c r="D752" s="200" t="s">
        <v>2</v>
      </c>
      <c r="E752" s="204">
        <v>405.33</v>
      </c>
    </row>
    <row r="753" spans="1:5" ht="15" customHeight="1" x14ac:dyDescent="0.25">
      <c r="A753" s="199" t="s">
        <v>4928</v>
      </c>
      <c r="B753" s="199"/>
      <c r="C753" s="199" t="s">
        <v>4929</v>
      </c>
      <c r="D753" s="200" t="s">
        <v>3</v>
      </c>
      <c r="E753" s="204">
        <v>36.32</v>
      </c>
    </row>
    <row r="754" spans="1:5" ht="15" customHeight="1" x14ac:dyDescent="0.25">
      <c r="A754" s="199" t="s">
        <v>4930</v>
      </c>
      <c r="B754" s="199"/>
      <c r="C754" s="199" t="s">
        <v>4931</v>
      </c>
      <c r="D754" s="200" t="s">
        <v>3</v>
      </c>
      <c r="E754" s="203">
        <v>57.37</v>
      </c>
    </row>
    <row r="755" spans="1:5" ht="15" customHeight="1" x14ac:dyDescent="0.25">
      <c r="A755" s="199" t="s">
        <v>4932</v>
      </c>
      <c r="B755" s="199"/>
      <c r="C755" s="199" t="s">
        <v>4933</v>
      </c>
      <c r="D755" s="200" t="s">
        <v>3</v>
      </c>
      <c r="E755" s="204">
        <v>54.03</v>
      </c>
    </row>
    <row r="756" spans="1:5" ht="15" customHeight="1" x14ac:dyDescent="0.25">
      <c r="A756" s="199" t="s">
        <v>4934</v>
      </c>
      <c r="B756" s="199"/>
      <c r="C756" s="199" t="s">
        <v>4935</v>
      </c>
      <c r="D756" s="200" t="s">
        <v>2</v>
      </c>
      <c r="E756" s="203">
        <v>213.69</v>
      </c>
    </row>
    <row r="757" spans="1:5" ht="15" customHeight="1" x14ac:dyDescent="0.25">
      <c r="A757" s="199" t="s">
        <v>4936</v>
      </c>
      <c r="B757" s="199"/>
      <c r="C757" s="199" t="s">
        <v>4937</v>
      </c>
      <c r="D757" s="200" t="s">
        <v>2</v>
      </c>
      <c r="E757" s="204">
        <v>122.15</v>
      </c>
    </row>
    <row r="758" spans="1:5" ht="15" customHeight="1" x14ac:dyDescent="0.25">
      <c r="A758" s="199" t="s">
        <v>4938</v>
      </c>
      <c r="B758" s="199"/>
      <c r="C758" s="199" t="s">
        <v>21697</v>
      </c>
      <c r="D758" s="200" t="s">
        <v>2</v>
      </c>
      <c r="E758" s="204">
        <v>309.04000000000002</v>
      </c>
    </row>
    <row r="759" spans="1:5" ht="15" customHeight="1" x14ac:dyDescent="0.25">
      <c r="A759" s="199" t="s">
        <v>4939</v>
      </c>
      <c r="B759" s="199"/>
      <c r="C759" s="199" t="s">
        <v>21698</v>
      </c>
      <c r="D759" s="200" t="s">
        <v>2</v>
      </c>
      <c r="E759" s="204">
        <v>383.2</v>
      </c>
    </row>
    <row r="760" spans="1:5" ht="15" customHeight="1" x14ac:dyDescent="0.25">
      <c r="A760" s="199" t="s">
        <v>4940</v>
      </c>
      <c r="B760" s="199"/>
      <c r="C760" s="199" t="s">
        <v>4941</v>
      </c>
      <c r="D760" s="200" t="s">
        <v>2</v>
      </c>
      <c r="E760" s="204">
        <v>378.21</v>
      </c>
    </row>
    <row r="761" spans="1:5" ht="15" customHeight="1" x14ac:dyDescent="0.25">
      <c r="A761" s="199" t="s">
        <v>4942</v>
      </c>
      <c r="B761" s="199"/>
      <c r="C761" s="199" t="s">
        <v>4943</v>
      </c>
      <c r="D761" s="200" t="s">
        <v>2</v>
      </c>
      <c r="E761" s="204">
        <v>405.33</v>
      </c>
    </row>
    <row r="762" spans="1:5" ht="15" customHeight="1" x14ac:dyDescent="0.25">
      <c r="A762" s="199" t="s">
        <v>4944</v>
      </c>
      <c r="B762" s="199"/>
      <c r="C762" s="199" t="s">
        <v>21699</v>
      </c>
      <c r="D762" s="200" t="s">
        <v>2</v>
      </c>
      <c r="E762" s="204">
        <v>14.46</v>
      </c>
    </row>
    <row r="763" spans="1:5" ht="15" customHeight="1" x14ac:dyDescent="0.25">
      <c r="A763" s="199" t="s">
        <v>4945</v>
      </c>
      <c r="B763" s="199"/>
      <c r="C763" s="199" t="s">
        <v>21700</v>
      </c>
      <c r="D763" s="200" t="s">
        <v>2</v>
      </c>
      <c r="E763" s="204">
        <v>14.21</v>
      </c>
    </row>
    <row r="764" spans="1:5" ht="15" customHeight="1" x14ac:dyDescent="0.25">
      <c r="A764" s="199" t="s">
        <v>4946</v>
      </c>
      <c r="B764" s="199"/>
      <c r="C764" s="199" t="s">
        <v>21701</v>
      </c>
      <c r="D764" s="200" t="s">
        <v>2</v>
      </c>
      <c r="E764" s="204">
        <v>13.26</v>
      </c>
    </row>
    <row r="765" spans="1:5" ht="15" customHeight="1" x14ac:dyDescent="0.25">
      <c r="A765" s="199" t="s">
        <v>4947</v>
      </c>
      <c r="B765" s="199"/>
      <c r="C765" s="199" t="s">
        <v>21702</v>
      </c>
      <c r="D765" s="200" t="s">
        <v>2</v>
      </c>
      <c r="E765" s="204">
        <v>9.3699999999999992</v>
      </c>
    </row>
    <row r="766" spans="1:5" ht="15" customHeight="1" x14ac:dyDescent="0.25">
      <c r="A766" s="199" t="s">
        <v>4948</v>
      </c>
      <c r="B766" s="199"/>
      <c r="C766" s="199" t="s">
        <v>21703</v>
      </c>
      <c r="D766" s="200" t="s">
        <v>2</v>
      </c>
      <c r="E766" s="204">
        <v>12.92</v>
      </c>
    </row>
    <row r="767" spans="1:5" ht="15" customHeight="1" x14ac:dyDescent="0.25">
      <c r="A767" s="199" t="s">
        <v>4949</v>
      </c>
      <c r="B767" s="199"/>
      <c r="C767" s="199" t="s">
        <v>21704</v>
      </c>
      <c r="D767" s="200" t="s">
        <v>2</v>
      </c>
      <c r="E767" s="204">
        <v>33.75</v>
      </c>
    </row>
    <row r="768" spans="1:5" ht="15" customHeight="1" x14ac:dyDescent="0.25">
      <c r="A768" s="199" t="s">
        <v>21705</v>
      </c>
      <c r="B768" s="199"/>
      <c r="C768" s="199" t="s">
        <v>21706</v>
      </c>
      <c r="D768" s="200" t="s">
        <v>2</v>
      </c>
      <c r="E768" s="204">
        <v>70.34</v>
      </c>
    </row>
    <row r="769" spans="1:5" ht="15" customHeight="1" x14ac:dyDescent="0.25">
      <c r="A769" s="199" t="s">
        <v>21707</v>
      </c>
      <c r="B769" s="199"/>
      <c r="C769" s="199" t="s">
        <v>21708</v>
      </c>
      <c r="D769" s="200" t="s">
        <v>2</v>
      </c>
      <c r="E769" s="204">
        <v>53.75</v>
      </c>
    </row>
    <row r="770" spans="1:5" ht="15" customHeight="1" x14ac:dyDescent="0.25">
      <c r="A770" s="199" t="s">
        <v>4950</v>
      </c>
      <c r="B770" s="199"/>
      <c r="C770" s="199" t="s">
        <v>31576</v>
      </c>
      <c r="D770" s="200" t="s">
        <v>3</v>
      </c>
      <c r="E770" s="204">
        <v>23.02</v>
      </c>
    </row>
    <row r="771" spans="1:5" ht="15" customHeight="1" x14ac:dyDescent="0.25">
      <c r="A771" s="199" t="s">
        <v>4951</v>
      </c>
      <c r="B771" s="199"/>
      <c r="C771" s="199" t="s">
        <v>21709</v>
      </c>
      <c r="D771" s="200" t="s">
        <v>2</v>
      </c>
      <c r="E771" s="204">
        <v>35.380000000000003</v>
      </c>
    </row>
    <row r="772" spans="1:5" ht="15" customHeight="1" x14ac:dyDescent="0.25">
      <c r="A772" s="199" t="s">
        <v>31577</v>
      </c>
      <c r="B772" s="199"/>
      <c r="C772" s="199" t="s">
        <v>31578</v>
      </c>
      <c r="D772" s="200" t="s">
        <v>2</v>
      </c>
      <c r="E772" s="204">
        <v>40.119999999999997</v>
      </c>
    </row>
    <row r="773" spans="1:5" ht="15" customHeight="1" x14ac:dyDescent="0.25">
      <c r="A773" s="199" t="s">
        <v>31579</v>
      </c>
      <c r="B773" s="199"/>
      <c r="C773" s="199" t="s">
        <v>31580</v>
      </c>
      <c r="D773" s="200" t="s">
        <v>2</v>
      </c>
      <c r="E773" s="204">
        <v>45.1</v>
      </c>
    </row>
    <row r="774" spans="1:5" ht="15" customHeight="1" x14ac:dyDescent="0.25">
      <c r="A774" s="199" t="s">
        <v>31581</v>
      </c>
      <c r="B774" s="199"/>
      <c r="C774" s="199" t="s">
        <v>31582</v>
      </c>
      <c r="D774" s="200" t="s">
        <v>2</v>
      </c>
      <c r="E774" s="204">
        <v>50.33</v>
      </c>
    </row>
    <row r="775" spans="1:5" ht="15" customHeight="1" x14ac:dyDescent="0.25">
      <c r="A775" s="199" t="s">
        <v>31583</v>
      </c>
      <c r="B775" s="199"/>
      <c r="C775" s="199" t="s">
        <v>31584</v>
      </c>
      <c r="D775" s="200" t="s">
        <v>2</v>
      </c>
      <c r="E775" s="204">
        <v>55.89</v>
      </c>
    </row>
    <row r="776" spans="1:5" ht="15" customHeight="1" x14ac:dyDescent="0.25">
      <c r="A776" s="199" t="s">
        <v>4952</v>
      </c>
      <c r="B776" s="199"/>
      <c r="C776" s="199" t="s">
        <v>21710</v>
      </c>
      <c r="D776" s="200" t="s">
        <v>2</v>
      </c>
      <c r="E776" s="204">
        <v>51.63</v>
      </c>
    </row>
    <row r="777" spans="1:5" ht="15" customHeight="1" x14ac:dyDescent="0.25">
      <c r="A777" s="199" t="s">
        <v>4953</v>
      </c>
      <c r="B777" s="199"/>
      <c r="C777" s="199" t="s">
        <v>21711</v>
      </c>
      <c r="D777" s="200" t="s">
        <v>2</v>
      </c>
      <c r="E777" s="204">
        <v>31.67</v>
      </c>
    </row>
    <row r="778" spans="1:5" ht="15" customHeight="1" x14ac:dyDescent="0.25">
      <c r="A778" s="199" t="s">
        <v>4954</v>
      </c>
      <c r="B778" s="199"/>
      <c r="C778" s="199" t="s">
        <v>21712</v>
      </c>
      <c r="D778" s="200" t="s">
        <v>2</v>
      </c>
      <c r="E778" s="203">
        <v>32.24</v>
      </c>
    </row>
    <row r="779" spans="1:5" ht="15" customHeight="1" x14ac:dyDescent="0.25">
      <c r="A779" s="199" t="s">
        <v>4955</v>
      </c>
      <c r="B779" s="199"/>
      <c r="C779" s="199" t="s">
        <v>21713</v>
      </c>
      <c r="D779" s="200" t="s">
        <v>2</v>
      </c>
      <c r="E779" s="203">
        <v>34.32</v>
      </c>
    </row>
    <row r="780" spans="1:5" ht="15" customHeight="1" x14ac:dyDescent="0.25">
      <c r="A780" s="199" t="s">
        <v>4956</v>
      </c>
      <c r="B780" s="199"/>
      <c r="C780" s="199" t="s">
        <v>4957</v>
      </c>
      <c r="D780" s="200" t="s">
        <v>2</v>
      </c>
      <c r="E780" s="203">
        <v>22.98</v>
      </c>
    </row>
    <row r="781" spans="1:5" ht="15" customHeight="1" x14ac:dyDescent="0.25">
      <c r="A781" s="199" t="s">
        <v>4958</v>
      </c>
      <c r="B781" s="199"/>
      <c r="C781" s="199" t="s">
        <v>4959</v>
      </c>
      <c r="D781" s="200" t="s">
        <v>2</v>
      </c>
      <c r="E781" s="203">
        <v>26.54</v>
      </c>
    </row>
    <row r="782" spans="1:5" ht="15" customHeight="1" x14ac:dyDescent="0.25">
      <c r="A782" s="199" t="s">
        <v>4961</v>
      </c>
      <c r="B782" s="199"/>
      <c r="C782" s="199" t="s">
        <v>21714</v>
      </c>
      <c r="D782" s="200" t="s">
        <v>2</v>
      </c>
      <c r="E782" s="203">
        <v>53.23</v>
      </c>
    </row>
    <row r="783" spans="1:5" ht="15" customHeight="1" x14ac:dyDescent="0.25">
      <c r="A783" s="199" t="s">
        <v>4960</v>
      </c>
      <c r="B783" s="199"/>
      <c r="C783" s="199" t="s">
        <v>21715</v>
      </c>
      <c r="D783" s="200" t="s">
        <v>2</v>
      </c>
      <c r="E783" s="204">
        <v>20.99</v>
      </c>
    </row>
    <row r="784" spans="1:5" ht="15" customHeight="1" x14ac:dyDescent="0.25">
      <c r="A784" s="199" t="s">
        <v>4964</v>
      </c>
      <c r="B784" s="199"/>
      <c r="C784" s="199" t="s">
        <v>4965</v>
      </c>
      <c r="D784" s="200" t="s">
        <v>3</v>
      </c>
      <c r="E784" s="204">
        <v>23.57</v>
      </c>
    </row>
    <row r="785" spans="1:5" ht="15" customHeight="1" x14ac:dyDescent="0.25">
      <c r="A785" s="199" t="s">
        <v>4966</v>
      </c>
      <c r="B785" s="199"/>
      <c r="C785" s="199" t="s">
        <v>4967</v>
      </c>
      <c r="D785" s="200" t="s">
        <v>3</v>
      </c>
      <c r="E785" s="204">
        <v>24.28</v>
      </c>
    </row>
    <row r="786" spans="1:5" ht="15" customHeight="1" x14ac:dyDescent="0.25">
      <c r="A786" s="199" t="s">
        <v>4968</v>
      </c>
      <c r="B786" s="199"/>
      <c r="C786" s="199" t="s">
        <v>4969</v>
      </c>
      <c r="D786" s="200" t="s">
        <v>2</v>
      </c>
      <c r="E786" s="203">
        <v>104.77</v>
      </c>
    </row>
    <row r="787" spans="1:5" ht="15" customHeight="1" x14ac:dyDescent="0.25">
      <c r="A787" s="199" t="s">
        <v>4970</v>
      </c>
      <c r="B787" s="199"/>
      <c r="C787" s="199" t="s">
        <v>4971</v>
      </c>
      <c r="D787" s="200" t="s">
        <v>2</v>
      </c>
      <c r="E787" s="203">
        <v>107.5</v>
      </c>
    </row>
    <row r="788" spans="1:5" ht="15" customHeight="1" x14ac:dyDescent="0.25">
      <c r="A788" s="199" t="s">
        <v>4972</v>
      </c>
      <c r="B788" s="199"/>
      <c r="C788" s="199" t="s">
        <v>4973</v>
      </c>
      <c r="D788" s="200" t="s">
        <v>2</v>
      </c>
      <c r="E788" s="203">
        <v>93.96</v>
      </c>
    </row>
    <row r="789" spans="1:5" ht="15" customHeight="1" x14ac:dyDescent="0.25">
      <c r="A789" s="199" t="s">
        <v>4974</v>
      </c>
      <c r="B789" s="199"/>
      <c r="C789" s="199" t="s">
        <v>4975</v>
      </c>
      <c r="D789" s="200" t="s">
        <v>2</v>
      </c>
      <c r="E789" s="203">
        <v>87.76</v>
      </c>
    </row>
    <row r="790" spans="1:5" ht="15" customHeight="1" x14ac:dyDescent="0.25">
      <c r="A790" s="199" t="s">
        <v>4976</v>
      </c>
      <c r="B790" s="199"/>
      <c r="C790" s="199" t="s">
        <v>4977</v>
      </c>
      <c r="D790" s="200" t="s">
        <v>2</v>
      </c>
      <c r="E790" s="203">
        <v>75.11</v>
      </c>
    </row>
    <row r="791" spans="1:5" ht="15" customHeight="1" x14ac:dyDescent="0.25">
      <c r="A791" s="199" t="s">
        <v>4978</v>
      </c>
      <c r="B791" s="199"/>
      <c r="C791" s="199" t="s">
        <v>4979</v>
      </c>
      <c r="D791" s="200" t="s">
        <v>2</v>
      </c>
      <c r="E791" s="203">
        <v>338.64</v>
      </c>
    </row>
    <row r="792" spans="1:5" ht="15" customHeight="1" x14ac:dyDescent="0.25">
      <c r="A792" s="199" t="s">
        <v>4980</v>
      </c>
      <c r="B792" s="199"/>
      <c r="C792" s="199" t="s">
        <v>4981</v>
      </c>
      <c r="D792" s="200" t="s">
        <v>2</v>
      </c>
      <c r="E792" s="204">
        <v>232.1</v>
      </c>
    </row>
    <row r="793" spans="1:5" ht="15" customHeight="1" x14ac:dyDescent="0.25">
      <c r="A793" s="199" t="s">
        <v>4982</v>
      </c>
      <c r="B793" s="199"/>
      <c r="C793" s="199" t="s">
        <v>4983</v>
      </c>
      <c r="D793" s="200" t="s">
        <v>2</v>
      </c>
      <c r="E793" s="204">
        <v>76.5</v>
      </c>
    </row>
    <row r="794" spans="1:5" ht="15" customHeight="1" x14ac:dyDescent="0.25">
      <c r="A794" s="199" t="s">
        <v>4984</v>
      </c>
      <c r="B794" s="199"/>
      <c r="C794" s="199" t="s">
        <v>4985</v>
      </c>
      <c r="D794" s="200" t="s">
        <v>2</v>
      </c>
      <c r="E794" s="204">
        <v>79.89</v>
      </c>
    </row>
    <row r="795" spans="1:5" ht="15" customHeight="1" x14ac:dyDescent="0.25">
      <c r="A795" s="199" t="s">
        <v>4986</v>
      </c>
      <c r="B795" s="199"/>
      <c r="C795" s="199" t="s">
        <v>4987</v>
      </c>
      <c r="D795" s="200" t="s">
        <v>2</v>
      </c>
      <c r="E795" s="201">
        <v>77</v>
      </c>
    </row>
    <row r="796" spans="1:5" ht="15" customHeight="1" x14ac:dyDescent="0.25">
      <c r="A796" s="199" t="s">
        <v>4988</v>
      </c>
      <c r="B796" s="199"/>
      <c r="C796" s="199" t="s">
        <v>4989</v>
      </c>
      <c r="D796" s="200" t="s">
        <v>2</v>
      </c>
      <c r="E796" s="204">
        <v>291.63</v>
      </c>
    </row>
    <row r="797" spans="1:5" ht="15" customHeight="1" x14ac:dyDescent="0.25">
      <c r="A797" s="199" t="s">
        <v>4990</v>
      </c>
      <c r="B797" s="199"/>
      <c r="C797" s="199" t="s">
        <v>4991</v>
      </c>
      <c r="D797" s="200" t="s">
        <v>2</v>
      </c>
      <c r="E797" s="204">
        <v>244.45</v>
      </c>
    </row>
    <row r="798" spans="1:5" ht="15" customHeight="1" x14ac:dyDescent="0.25">
      <c r="A798" s="199" t="s">
        <v>4992</v>
      </c>
      <c r="B798" s="199"/>
      <c r="C798" s="199" t="s">
        <v>4993</v>
      </c>
      <c r="D798" s="200" t="s">
        <v>2</v>
      </c>
      <c r="E798" s="204">
        <v>144.38999999999999</v>
      </c>
    </row>
    <row r="799" spans="1:5" ht="15" customHeight="1" x14ac:dyDescent="0.25">
      <c r="A799" s="199" t="s">
        <v>4994</v>
      </c>
      <c r="B799" s="199"/>
      <c r="C799" s="199" t="s">
        <v>4995</v>
      </c>
      <c r="D799" s="200" t="s">
        <v>2</v>
      </c>
      <c r="E799" s="204">
        <v>17.97</v>
      </c>
    </row>
    <row r="800" spans="1:5" ht="15" customHeight="1" x14ac:dyDescent="0.25">
      <c r="A800" s="199" t="s">
        <v>4996</v>
      </c>
      <c r="B800" s="199"/>
      <c r="C800" s="199" t="s">
        <v>4997</v>
      </c>
      <c r="D800" s="200" t="s">
        <v>2</v>
      </c>
      <c r="E800" s="204">
        <v>134.6</v>
      </c>
    </row>
    <row r="801" spans="1:5" ht="15" customHeight="1" x14ac:dyDescent="0.25">
      <c r="A801" s="199" t="s">
        <v>4998</v>
      </c>
      <c r="B801" s="199"/>
      <c r="C801" s="199" t="s">
        <v>4999</v>
      </c>
      <c r="D801" s="200" t="s">
        <v>2</v>
      </c>
      <c r="E801" s="204">
        <v>131.5</v>
      </c>
    </row>
    <row r="802" spans="1:5" ht="15" customHeight="1" x14ac:dyDescent="0.25">
      <c r="A802" s="199" t="s">
        <v>5000</v>
      </c>
      <c r="B802" s="199"/>
      <c r="C802" s="199" t="s">
        <v>5001</v>
      </c>
      <c r="D802" s="200" t="s">
        <v>2</v>
      </c>
      <c r="E802" s="204">
        <v>113.49</v>
      </c>
    </row>
    <row r="803" spans="1:5" ht="15" customHeight="1" x14ac:dyDescent="0.25">
      <c r="A803" s="199" t="s">
        <v>5002</v>
      </c>
      <c r="B803" s="199"/>
      <c r="C803" s="199" t="s">
        <v>5003</v>
      </c>
      <c r="D803" s="200" t="s">
        <v>2</v>
      </c>
      <c r="E803" s="204">
        <v>45.99</v>
      </c>
    </row>
    <row r="804" spans="1:5" ht="15" customHeight="1" x14ac:dyDescent="0.25">
      <c r="A804" s="199" t="s">
        <v>5004</v>
      </c>
      <c r="B804" s="199"/>
      <c r="C804" s="199" t="s">
        <v>5005</v>
      </c>
      <c r="D804" s="200" t="s">
        <v>2</v>
      </c>
      <c r="E804" s="204">
        <v>110.51</v>
      </c>
    </row>
    <row r="805" spans="1:5" ht="15" customHeight="1" x14ac:dyDescent="0.25">
      <c r="A805" s="199" t="s">
        <v>31585</v>
      </c>
      <c r="B805" s="199"/>
      <c r="C805" s="199" t="s">
        <v>31586</v>
      </c>
      <c r="D805" s="200" t="s">
        <v>2</v>
      </c>
      <c r="E805" s="204">
        <v>132.30000000000001</v>
      </c>
    </row>
    <row r="806" spans="1:5" ht="15" customHeight="1" x14ac:dyDescent="0.25">
      <c r="A806" s="199" t="s">
        <v>31587</v>
      </c>
      <c r="B806" s="199"/>
      <c r="C806" s="199" t="s">
        <v>31588</v>
      </c>
      <c r="D806" s="200" t="s">
        <v>2</v>
      </c>
      <c r="E806" s="204">
        <v>154.4</v>
      </c>
    </row>
    <row r="807" spans="1:5" ht="15" customHeight="1" x14ac:dyDescent="0.25">
      <c r="A807" s="199" t="s">
        <v>31589</v>
      </c>
      <c r="B807" s="199"/>
      <c r="C807" s="199" t="s">
        <v>31590</v>
      </c>
      <c r="D807" s="200" t="s">
        <v>2</v>
      </c>
      <c r="E807" s="204">
        <v>176.87</v>
      </c>
    </row>
    <row r="808" spans="1:5" ht="15" customHeight="1" x14ac:dyDescent="0.25">
      <c r="A808" s="199" t="s">
        <v>31591</v>
      </c>
      <c r="B808" s="199"/>
      <c r="C808" s="199" t="s">
        <v>31592</v>
      </c>
      <c r="D808" s="200" t="s">
        <v>2</v>
      </c>
      <c r="E808" s="204">
        <v>215.55</v>
      </c>
    </row>
    <row r="809" spans="1:5" ht="15" customHeight="1" x14ac:dyDescent="0.25">
      <c r="A809" s="199" t="s">
        <v>31593</v>
      </c>
      <c r="B809" s="199"/>
      <c r="C809" s="199" t="s">
        <v>31594</v>
      </c>
      <c r="D809" s="200" t="s">
        <v>2</v>
      </c>
      <c r="E809" s="204">
        <v>223.33</v>
      </c>
    </row>
    <row r="810" spans="1:5" ht="15" customHeight="1" x14ac:dyDescent="0.25">
      <c r="A810" s="199" t="s">
        <v>31595</v>
      </c>
      <c r="B810" s="199"/>
      <c r="C810" s="199" t="s">
        <v>31596</v>
      </c>
      <c r="D810" s="200" t="s">
        <v>2</v>
      </c>
      <c r="E810" s="204">
        <v>243.01</v>
      </c>
    </row>
    <row r="811" spans="1:5" ht="15" customHeight="1" x14ac:dyDescent="0.25">
      <c r="A811" s="199" t="s">
        <v>5007</v>
      </c>
      <c r="B811" s="199"/>
      <c r="C811" s="199" t="s">
        <v>13644</v>
      </c>
      <c r="D811" s="200" t="s">
        <v>2</v>
      </c>
      <c r="E811" s="204">
        <v>63.25</v>
      </c>
    </row>
    <row r="812" spans="1:5" ht="15" customHeight="1" x14ac:dyDescent="0.25">
      <c r="A812" s="199" t="s">
        <v>5006</v>
      </c>
      <c r="B812" s="199"/>
      <c r="C812" s="199" t="s">
        <v>13645</v>
      </c>
      <c r="D812" s="200" t="s">
        <v>2</v>
      </c>
      <c r="E812" s="204">
        <v>54.86</v>
      </c>
    </row>
    <row r="813" spans="1:5" ht="15" customHeight="1" x14ac:dyDescent="0.25">
      <c r="A813" s="199" t="s">
        <v>5008</v>
      </c>
      <c r="B813" s="199"/>
      <c r="C813" s="199" t="s">
        <v>13646</v>
      </c>
      <c r="D813" s="200" t="s">
        <v>2</v>
      </c>
      <c r="E813" s="203">
        <v>45.83</v>
      </c>
    </row>
    <row r="814" spans="1:5" ht="15" customHeight="1" x14ac:dyDescent="0.25">
      <c r="A814" s="199" t="s">
        <v>13647</v>
      </c>
      <c r="B814" s="199"/>
      <c r="C814" s="199" t="s">
        <v>13648</v>
      </c>
      <c r="D814" s="200" t="s">
        <v>3</v>
      </c>
      <c r="E814" s="203">
        <v>18.57</v>
      </c>
    </row>
    <row r="815" spans="1:5" ht="15" customHeight="1" x14ac:dyDescent="0.25">
      <c r="A815" s="199" t="s">
        <v>5009</v>
      </c>
      <c r="B815" s="199"/>
      <c r="C815" s="199" t="s">
        <v>31597</v>
      </c>
      <c r="D815" s="200" t="s">
        <v>3</v>
      </c>
      <c r="E815" s="204">
        <v>21.16</v>
      </c>
    </row>
    <row r="816" spans="1:5" ht="15" customHeight="1" x14ac:dyDescent="0.25">
      <c r="A816" s="199" t="s">
        <v>5010</v>
      </c>
      <c r="B816" s="199"/>
      <c r="C816" s="199" t="s">
        <v>31598</v>
      </c>
      <c r="D816" s="200" t="s">
        <v>2</v>
      </c>
      <c r="E816" s="204">
        <v>132.30000000000001</v>
      </c>
    </row>
    <row r="817" spans="1:5" ht="15" customHeight="1" x14ac:dyDescent="0.25">
      <c r="A817" s="199" t="s">
        <v>5012</v>
      </c>
      <c r="B817" s="199"/>
      <c r="C817" s="199" t="s">
        <v>31599</v>
      </c>
      <c r="D817" s="200" t="s">
        <v>2</v>
      </c>
      <c r="E817" s="204">
        <v>141.11000000000001</v>
      </c>
    </row>
    <row r="818" spans="1:5" ht="15" customHeight="1" x14ac:dyDescent="0.25">
      <c r="A818" s="199" t="s">
        <v>5011</v>
      </c>
      <c r="B818" s="199"/>
      <c r="C818" s="199" t="s">
        <v>31600</v>
      </c>
      <c r="D818" s="200" t="s">
        <v>2</v>
      </c>
      <c r="E818" s="203">
        <v>119.11</v>
      </c>
    </row>
    <row r="819" spans="1:5" ht="15" customHeight="1" x14ac:dyDescent="0.25">
      <c r="A819" s="199" t="s">
        <v>13649</v>
      </c>
      <c r="B819" s="199"/>
      <c r="C819" s="199" t="s">
        <v>13650</v>
      </c>
      <c r="D819" s="200" t="s">
        <v>2</v>
      </c>
      <c r="E819" s="203">
        <v>65.989999999999995</v>
      </c>
    </row>
    <row r="820" spans="1:5" ht="15" customHeight="1" x14ac:dyDescent="0.25">
      <c r="A820" s="199" t="s">
        <v>13651</v>
      </c>
      <c r="B820" s="199"/>
      <c r="C820" s="199" t="s">
        <v>13652</v>
      </c>
      <c r="D820" s="200" t="s">
        <v>3</v>
      </c>
      <c r="E820" s="204">
        <v>16.48</v>
      </c>
    </row>
    <row r="821" spans="1:5" ht="15" customHeight="1" x14ac:dyDescent="0.25">
      <c r="A821" s="199" t="s">
        <v>5013</v>
      </c>
      <c r="B821" s="199"/>
      <c r="C821" s="199" t="s">
        <v>5014</v>
      </c>
      <c r="D821" s="200" t="s">
        <v>3</v>
      </c>
      <c r="E821" s="204">
        <v>9.32</v>
      </c>
    </row>
    <row r="822" spans="1:5" ht="15" customHeight="1" x14ac:dyDescent="0.25">
      <c r="A822" s="199" t="s">
        <v>21716</v>
      </c>
      <c r="B822" s="199"/>
      <c r="C822" s="199" t="s">
        <v>21717</v>
      </c>
      <c r="D822" s="200" t="s">
        <v>3</v>
      </c>
      <c r="E822" s="204">
        <v>244.88</v>
      </c>
    </row>
    <row r="823" spans="1:5" ht="15" customHeight="1" x14ac:dyDescent="0.25">
      <c r="A823" s="199" t="s">
        <v>21718</v>
      </c>
      <c r="B823" s="199"/>
      <c r="C823" s="199" t="s">
        <v>21719</v>
      </c>
      <c r="D823" s="200" t="s">
        <v>3</v>
      </c>
      <c r="E823" s="204">
        <v>343.13</v>
      </c>
    </row>
    <row r="824" spans="1:5" ht="15" customHeight="1" x14ac:dyDescent="0.25">
      <c r="A824" s="199" t="s">
        <v>21720</v>
      </c>
      <c r="B824" s="199"/>
      <c r="C824" s="199" t="s">
        <v>21721</v>
      </c>
      <c r="D824" s="200" t="s">
        <v>3</v>
      </c>
      <c r="E824" s="203">
        <v>563.77</v>
      </c>
    </row>
    <row r="825" spans="1:5" ht="15" customHeight="1" x14ac:dyDescent="0.25">
      <c r="A825" s="199" t="s">
        <v>21722</v>
      </c>
      <c r="B825" s="199"/>
      <c r="C825" s="199" t="s">
        <v>21723</v>
      </c>
      <c r="D825" s="200" t="s">
        <v>3</v>
      </c>
      <c r="E825" s="203">
        <v>341.43</v>
      </c>
    </row>
    <row r="826" spans="1:5" ht="15" customHeight="1" x14ac:dyDescent="0.25">
      <c r="A826" s="199" t="s">
        <v>5016</v>
      </c>
      <c r="B826" s="199"/>
      <c r="C826" s="199" t="s">
        <v>21724</v>
      </c>
      <c r="D826" s="200" t="s">
        <v>3</v>
      </c>
      <c r="E826" s="203">
        <v>132.87</v>
      </c>
    </row>
    <row r="827" spans="1:5" ht="15" customHeight="1" x14ac:dyDescent="0.25">
      <c r="A827" s="199" t="s">
        <v>5017</v>
      </c>
      <c r="B827" s="199"/>
      <c r="C827" s="199" t="s">
        <v>21725</v>
      </c>
      <c r="D827" s="200" t="s">
        <v>3</v>
      </c>
      <c r="E827" s="204">
        <v>231.12</v>
      </c>
    </row>
    <row r="828" spans="1:5" ht="15" customHeight="1" x14ac:dyDescent="0.25">
      <c r="A828" s="199" t="s">
        <v>21726</v>
      </c>
      <c r="B828" s="199"/>
      <c r="C828" s="199" t="s">
        <v>21727</v>
      </c>
      <c r="D828" s="200" t="s">
        <v>3</v>
      </c>
      <c r="E828" s="203">
        <v>758.7</v>
      </c>
    </row>
    <row r="829" spans="1:5" ht="15" customHeight="1" x14ac:dyDescent="0.25">
      <c r="A829" s="199" t="s">
        <v>21728</v>
      </c>
      <c r="B829" s="199"/>
      <c r="C829" s="199" t="s">
        <v>21729</v>
      </c>
      <c r="D829" s="200" t="s">
        <v>3</v>
      </c>
      <c r="E829" s="203">
        <v>981.15</v>
      </c>
    </row>
    <row r="830" spans="1:5" ht="15" customHeight="1" x14ac:dyDescent="0.25">
      <c r="A830" s="199" t="s">
        <v>21730</v>
      </c>
      <c r="B830" s="199"/>
      <c r="C830" s="199" t="s">
        <v>21731</v>
      </c>
      <c r="D830" s="200" t="s">
        <v>3</v>
      </c>
      <c r="E830" s="203">
        <v>869.93</v>
      </c>
    </row>
    <row r="831" spans="1:5" ht="15" customHeight="1" x14ac:dyDescent="0.25">
      <c r="A831" s="199" t="s">
        <v>21732</v>
      </c>
      <c r="B831" s="199"/>
      <c r="C831" s="199" t="s">
        <v>21733</v>
      </c>
      <c r="D831" s="200" t="s">
        <v>3</v>
      </c>
      <c r="E831" s="204">
        <v>835.54</v>
      </c>
    </row>
    <row r="832" spans="1:5" ht="15" customHeight="1" x14ac:dyDescent="0.25">
      <c r="A832" s="199" t="s">
        <v>21734</v>
      </c>
      <c r="B832" s="199"/>
      <c r="C832" s="199" t="s">
        <v>21735</v>
      </c>
      <c r="D832" s="200" t="s">
        <v>3</v>
      </c>
      <c r="E832" s="203">
        <v>1057.99</v>
      </c>
    </row>
    <row r="833" spans="1:5" ht="15" customHeight="1" x14ac:dyDescent="0.25">
      <c r="A833" s="199" t="s">
        <v>21736</v>
      </c>
      <c r="B833" s="199"/>
      <c r="C833" s="199" t="s">
        <v>21737</v>
      </c>
      <c r="D833" s="200" t="s">
        <v>3</v>
      </c>
      <c r="E833" s="204">
        <v>946.77</v>
      </c>
    </row>
    <row r="834" spans="1:5" ht="15" customHeight="1" x14ac:dyDescent="0.25">
      <c r="A834" s="199" t="s">
        <v>21738</v>
      </c>
      <c r="B834" s="199"/>
      <c r="C834" s="199" t="s">
        <v>21739</v>
      </c>
      <c r="D834" s="200" t="s">
        <v>3</v>
      </c>
      <c r="E834" s="204">
        <v>550.62</v>
      </c>
    </row>
    <row r="835" spans="1:5" ht="15" customHeight="1" x14ac:dyDescent="0.25">
      <c r="A835" s="199" t="s">
        <v>21740</v>
      </c>
      <c r="B835" s="199"/>
      <c r="C835" s="199" t="s">
        <v>21741</v>
      </c>
      <c r="D835" s="200" t="s">
        <v>3</v>
      </c>
      <c r="E835" s="204">
        <v>773.07</v>
      </c>
    </row>
    <row r="836" spans="1:5" ht="15" customHeight="1" x14ac:dyDescent="0.25">
      <c r="A836" s="199" t="s">
        <v>21742</v>
      </c>
      <c r="B836" s="199"/>
      <c r="C836" s="199" t="s">
        <v>21743</v>
      </c>
      <c r="D836" s="200" t="s">
        <v>3</v>
      </c>
      <c r="E836" s="204">
        <v>661.85</v>
      </c>
    </row>
    <row r="837" spans="1:5" ht="15" customHeight="1" x14ac:dyDescent="0.25">
      <c r="A837" s="199" t="s">
        <v>21744</v>
      </c>
      <c r="B837" s="199"/>
      <c r="C837" s="199" t="s">
        <v>21745</v>
      </c>
      <c r="D837" s="200" t="s">
        <v>3</v>
      </c>
      <c r="E837" s="204">
        <v>676.1</v>
      </c>
    </row>
    <row r="838" spans="1:5" ht="15" customHeight="1" x14ac:dyDescent="0.25">
      <c r="A838" s="199" t="s">
        <v>21746</v>
      </c>
      <c r="B838" s="199"/>
      <c r="C838" s="199" t="s">
        <v>21747</v>
      </c>
      <c r="D838" s="200" t="s">
        <v>3</v>
      </c>
      <c r="E838" s="203">
        <v>898.55</v>
      </c>
    </row>
    <row r="839" spans="1:5" ht="15" customHeight="1" x14ac:dyDescent="0.25">
      <c r="A839" s="199" t="s">
        <v>21748</v>
      </c>
      <c r="B839" s="199"/>
      <c r="C839" s="199" t="s">
        <v>21749</v>
      </c>
      <c r="D839" s="200" t="s">
        <v>3</v>
      </c>
      <c r="E839" s="204">
        <v>787.33</v>
      </c>
    </row>
    <row r="840" spans="1:5" ht="15" customHeight="1" x14ac:dyDescent="0.25">
      <c r="A840" s="199" t="s">
        <v>21750</v>
      </c>
      <c r="B840" s="199"/>
      <c r="C840" s="199" t="s">
        <v>21751</v>
      </c>
      <c r="D840" s="200" t="s">
        <v>3</v>
      </c>
      <c r="E840" s="204">
        <v>745.5</v>
      </c>
    </row>
    <row r="841" spans="1:5" ht="15" customHeight="1" x14ac:dyDescent="0.25">
      <c r="A841" s="199" t="s">
        <v>21752</v>
      </c>
      <c r="B841" s="199"/>
      <c r="C841" s="199" t="s">
        <v>21753</v>
      </c>
      <c r="D841" s="200" t="s">
        <v>3</v>
      </c>
      <c r="E841" s="204">
        <v>967.95</v>
      </c>
    </row>
    <row r="842" spans="1:5" ht="15" customHeight="1" x14ac:dyDescent="0.25">
      <c r="A842" s="199" t="s">
        <v>21754</v>
      </c>
      <c r="B842" s="199"/>
      <c r="C842" s="199" t="s">
        <v>21755</v>
      </c>
      <c r="D842" s="200" t="s">
        <v>3</v>
      </c>
      <c r="E842" s="204">
        <v>856.73</v>
      </c>
    </row>
    <row r="843" spans="1:5" ht="15" customHeight="1" x14ac:dyDescent="0.25">
      <c r="A843" s="199" t="s">
        <v>21756</v>
      </c>
      <c r="B843" s="199"/>
      <c r="C843" s="199" t="s">
        <v>21757</v>
      </c>
      <c r="D843" s="200" t="s">
        <v>3</v>
      </c>
      <c r="E843" s="201">
        <v>497.31</v>
      </c>
    </row>
    <row r="844" spans="1:5" ht="15" customHeight="1" x14ac:dyDescent="0.25">
      <c r="A844" s="199" t="s">
        <v>21758</v>
      </c>
      <c r="B844" s="199"/>
      <c r="C844" s="199" t="s">
        <v>21759</v>
      </c>
      <c r="D844" s="200" t="s">
        <v>3</v>
      </c>
      <c r="E844" s="203">
        <v>719.76</v>
      </c>
    </row>
    <row r="845" spans="1:5" ht="15" customHeight="1" x14ac:dyDescent="0.25">
      <c r="A845" s="199" t="s">
        <v>21760</v>
      </c>
      <c r="B845" s="199"/>
      <c r="C845" s="199" t="s">
        <v>21761</v>
      </c>
      <c r="D845" s="200" t="s">
        <v>3</v>
      </c>
      <c r="E845" s="203">
        <v>608.54</v>
      </c>
    </row>
    <row r="846" spans="1:5" ht="15" customHeight="1" x14ac:dyDescent="0.25">
      <c r="A846" s="199" t="s">
        <v>5023</v>
      </c>
      <c r="B846" s="199"/>
      <c r="C846" s="199" t="s">
        <v>11768</v>
      </c>
      <c r="D846" s="200" t="s">
        <v>3</v>
      </c>
      <c r="E846" s="203">
        <v>327.85</v>
      </c>
    </row>
    <row r="847" spans="1:5" ht="15" customHeight="1" x14ac:dyDescent="0.25">
      <c r="A847" s="199" t="s">
        <v>5024</v>
      </c>
      <c r="B847" s="199"/>
      <c r="C847" s="199" t="s">
        <v>11769</v>
      </c>
      <c r="D847" s="200" t="s">
        <v>3</v>
      </c>
      <c r="E847" s="203">
        <v>684.32</v>
      </c>
    </row>
    <row r="848" spans="1:5" ht="15" customHeight="1" x14ac:dyDescent="0.25">
      <c r="A848" s="199" t="s">
        <v>5025</v>
      </c>
      <c r="B848" s="199"/>
      <c r="C848" s="199" t="s">
        <v>11770</v>
      </c>
      <c r="D848" s="200" t="s">
        <v>3</v>
      </c>
      <c r="E848" s="203">
        <v>948.44</v>
      </c>
    </row>
    <row r="849" spans="1:5" ht="15" customHeight="1" x14ac:dyDescent="0.25">
      <c r="A849" s="199" t="s">
        <v>5022</v>
      </c>
      <c r="B849" s="199"/>
      <c r="C849" s="199" t="s">
        <v>11771</v>
      </c>
      <c r="D849" s="200" t="s">
        <v>2</v>
      </c>
      <c r="E849" s="203">
        <v>168.81</v>
      </c>
    </row>
    <row r="850" spans="1:5" ht="15" customHeight="1" x14ac:dyDescent="0.25">
      <c r="A850" s="199" t="s">
        <v>11772</v>
      </c>
      <c r="B850" s="199"/>
      <c r="C850" s="199" t="s">
        <v>11773</v>
      </c>
      <c r="D850" s="200" t="s">
        <v>12798</v>
      </c>
      <c r="E850" s="203">
        <v>1153.9100000000001</v>
      </c>
    </row>
    <row r="851" spans="1:5" ht="15" customHeight="1" x14ac:dyDescent="0.25">
      <c r="A851" s="199" t="s">
        <v>5027</v>
      </c>
      <c r="B851" s="199"/>
      <c r="C851" s="199" t="s">
        <v>5028</v>
      </c>
      <c r="D851" s="200" t="s">
        <v>12798</v>
      </c>
      <c r="E851" s="203">
        <v>712.64</v>
      </c>
    </row>
    <row r="852" spans="1:5" ht="15" customHeight="1" x14ac:dyDescent="0.25">
      <c r="A852" s="199" t="s">
        <v>5029</v>
      </c>
      <c r="B852" s="199"/>
      <c r="C852" s="199" t="s">
        <v>5030</v>
      </c>
      <c r="D852" s="200" t="s">
        <v>13629</v>
      </c>
      <c r="E852" s="203">
        <v>447.92</v>
      </c>
    </row>
    <row r="853" spans="1:5" ht="15" customHeight="1" x14ac:dyDescent="0.25">
      <c r="A853" s="199" t="s">
        <v>5031</v>
      </c>
      <c r="B853" s="199"/>
      <c r="C853" s="199" t="s">
        <v>5032</v>
      </c>
      <c r="D853" s="200" t="s">
        <v>4049</v>
      </c>
      <c r="E853" s="203">
        <v>3200.05</v>
      </c>
    </row>
    <row r="854" spans="1:5" ht="15" customHeight="1" x14ac:dyDescent="0.25">
      <c r="A854" s="199" t="s">
        <v>5033</v>
      </c>
      <c r="B854" s="199"/>
      <c r="C854" s="199" t="s">
        <v>5034</v>
      </c>
      <c r="D854" s="200" t="s">
        <v>12798</v>
      </c>
      <c r="E854" s="203">
        <v>217.74</v>
      </c>
    </row>
    <row r="855" spans="1:5" ht="15" customHeight="1" x14ac:dyDescent="0.25">
      <c r="A855" s="199" t="s">
        <v>5035</v>
      </c>
      <c r="B855" s="199"/>
      <c r="C855" s="199" t="s">
        <v>21762</v>
      </c>
      <c r="D855" s="200" t="s">
        <v>12798</v>
      </c>
      <c r="E855" s="203">
        <v>338.64</v>
      </c>
    </row>
    <row r="856" spans="1:5" ht="15" customHeight="1" x14ac:dyDescent="0.25">
      <c r="A856" s="199" t="s">
        <v>5036</v>
      </c>
      <c r="B856" s="199"/>
      <c r="C856" s="199" t="s">
        <v>21763</v>
      </c>
      <c r="D856" s="200" t="s">
        <v>12798</v>
      </c>
      <c r="E856" s="203">
        <v>397.17</v>
      </c>
    </row>
    <row r="857" spans="1:5" ht="15" customHeight="1" x14ac:dyDescent="0.25">
      <c r="A857" s="199" t="s">
        <v>5037</v>
      </c>
      <c r="B857" s="199"/>
      <c r="C857" s="199" t="s">
        <v>21764</v>
      </c>
      <c r="D857" s="200" t="s">
        <v>12798</v>
      </c>
      <c r="E857" s="203">
        <v>462.1</v>
      </c>
    </row>
    <row r="858" spans="1:5" ht="15" customHeight="1" x14ac:dyDescent="0.25">
      <c r="A858" s="199" t="s">
        <v>5038</v>
      </c>
      <c r="B858" s="199"/>
      <c r="C858" s="199" t="s">
        <v>5039</v>
      </c>
      <c r="D858" s="200" t="s">
        <v>13629</v>
      </c>
      <c r="E858" s="203">
        <v>54.83</v>
      </c>
    </row>
    <row r="859" spans="1:5" ht="15" customHeight="1" x14ac:dyDescent="0.25">
      <c r="A859" s="199" t="s">
        <v>5040</v>
      </c>
      <c r="B859" s="199"/>
      <c r="C859" s="199" t="s">
        <v>5041</v>
      </c>
      <c r="D859" s="200" t="s">
        <v>3</v>
      </c>
      <c r="E859" s="203">
        <v>192.23</v>
      </c>
    </row>
    <row r="860" spans="1:5" ht="15" customHeight="1" x14ac:dyDescent="0.25">
      <c r="A860" s="199" t="s">
        <v>5042</v>
      </c>
      <c r="B860" s="199"/>
      <c r="C860" s="199" t="s">
        <v>5043</v>
      </c>
      <c r="D860" s="200" t="s">
        <v>3</v>
      </c>
      <c r="E860" s="203">
        <v>402.89</v>
      </c>
    </row>
    <row r="861" spans="1:5" ht="15" customHeight="1" x14ac:dyDescent="0.25">
      <c r="A861" s="199" t="s">
        <v>4542</v>
      </c>
      <c r="B861" s="199"/>
      <c r="C861" s="199" t="s">
        <v>13633</v>
      </c>
      <c r="D861" s="200" t="s">
        <v>3</v>
      </c>
      <c r="E861" s="203">
        <v>73.81</v>
      </c>
    </row>
    <row r="862" spans="1:5" ht="15" customHeight="1" x14ac:dyDescent="0.25">
      <c r="A862" s="199" t="s">
        <v>4543</v>
      </c>
      <c r="B862" s="199"/>
      <c r="C862" s="199" t="s">
        <v>25243</v>
      </c>
      <c r="D862" s="200" t="s">
        <v>3</v>
      </c>
      <c r="E862" s="203">
        <v>129.21</v>
      </c>
    </row>
    <row r="863" spans="1:5" ht="15" customHeight="1" x14ac:dyDescent="0.25">
      <c r="A863" s="199" t="s">
        <v>5045</v>
      </c>
      <c r="B863" s="199"/>
      <c r="C863" s="199" t="s">
        <v>5046</v>
      </c>
      <c r="D863" s="200" t="s">
        <v>2</v>
      </c>
      <c r="E863" s="203">
        <v>3.14</v>
      </c>
    </row>
    <row r="864" spans="1:5" ht="15" customHeight="1" x14ac:dyDescent="0.25">
      <c r="A864" s="199" t="s">
        <v>5047</v>
      </c>
      <c r="B864" s="199"/>
      <c r="C864" s="199" t="s">
        <v>5048</v>
      </c>
      <c r="D864" s="200" t="s">
        <v>2</v>
      </c>
      <c r="E864" s="203">
        <v>4.72</v>
      </c>
    </row>
    <row r="865" spans="1:5" ht="15" customHeight="1" x14ac:dyDescent="0.25">
      <c r="A865" s="199" t="s">
        <v>5049</v>
      </c>
      <c r="B865" s="199"/>
      <c r="C865" s="199" t="s">
        <v>5050</v>
      </c>
      <c r="D865" s="200" t="s">
        <v>2</v>
      </c>
      <c r="E865" s="203">
        <v>4.92</v>
      </c>
    </row>
    <row r="866" spans="1:5" ht="15" customHeight="1" x14ac:dyDescent="0.25">
      <c r="A866" s="199" t="s">
        <v>5051</v>
      </c>
      <c r="B866" s="199"/>
      <c r="C866" s="199" t="s">
        <v>5052</v>
      </c>
      <c r="D866" s="200" t="s">
        <v>2</v>
      </c>
      <c r="E866" s="203">
        <v>3.54</v>
      </c>
    </row>
    <row r="867" spans="1:5" ht="15" customHeight="1" x14ac:dyDescent="0.25">
      <c r="A867" s="199" t="s">
        <v>5054</v>
      </c>
      <c r="B867" s="199"/>
      <c r="C867" s="199" t="s">
        <v>5055</v>
      </c>
      <c r="D867" s="200" t="s">
        <v>2</v>
      </c>
      <c r="E867" s="203">
        <v>7.04</v>
      </c>
    </row>
    <row r="868" spans="1:5" ht="15" customHeight="1" x14ac:dyDescent="0.25">
      <c r="A868" s="199" t="s">
        <v>5053</v>
      </c>
      <c r="B868" s="199"/>
      <c r="C868" s="199" t="s">
        <v>13653</v>
      </c>
      <c r="D868" s="200" t="s">
        <v>2</v>
      </c>
      <c r="E868" s="203">
        <v>6.33</v>
      </c>
    </row>
    <row r="869" spans="1:5" ht="15" customHeight="1" x14ac:dyDescent="0.25">
      <c r="A869" s="199" t="s">
        <v>5056</v>
      </c>
      <c r="B869" s="199"/>
      <c r="C869" s="199" t="s">
        <v>5057</v>
      </c>
      <c r="D869" s="200" t="s">
        <v>2</v>
      </c>
      <c r="E869" s="203">
        <v>8.84</v>
      </c>
    </row>
    <row r="870" spans="1:5" ht="15" customHeight="1" x14ac:dyDescent="0.25">
      <c r="A870" s="199" t="s">
        <v>5058</v>
      </c>
      <c r="B870" s="199"/>
      <c r="C870" s="199" t="s">
        <v>5059</v>
      </c>
      <c r="D870" s="200" t="s">
        <v>2</v>
      </c>
      <c r="E870" s="205">
        <v>19.350000000000001</v>
      </c>
    </row>
    <row r="871" spans="1:5" ht="15" customHeight="1" x14ac:dyDescent="0.25">
      <c r="A871" s="199" t="s">
        <v>5060</v>
      </c>
      <c r="B871" s="199"/>
      <c r="C871" s="199" t="s">
        <v>5061</v>
      </c>
      <c r="D871" s="200" t="s">
        <v>2</v>
      </c>
      <c r="E871" s="203">
        <v>16.190000000000001</v>
      </c>
    </row>
    <row r="872" spans="1:5" ht="15" customHeight="1" x14ac:dyDescent="0.25">
      <c r="A872" s="199" t="s">
        <v>5062</v>
      </c>
      <c r="B872" s="199"/>
      <c r="C872" s="199" t="s">
        <v>5063</v>
      </c>
      <c r="D872" s="200" t="s">
        <v>2</v>
      </c>
      <c r="E872" s="205">
        <v>23.76</v>
      </c>
    </row>
    <row r="873" spans="1:5" ht="15" customHeight="1" x14ac:dyDescent="0.25">
      <c r="A873" s="199" t="s">
        <v>5064</v>
      </c>
      <c r="B873" s="199"/>
      <c r="C873" s="199" t="s">
        <v>5065</v>
      </c>
      <c r="D873" s="200" t="s">
        <v>2</v>
      </c>
      <c r="E873" s="203">
        <v>15.54</v>
      </c>
    </row>
    <row r="874" spans="1:5" ht="15" customHeight="1" x14ac:dyDescent="0.25">
      <c r="A874" s="199" t="s">
        <v>5066</v>
      </c>
      <c r="B874" s="199"/>
      <c r="C874" s="199" t="s">
        <v>5067</v>
      </c>
      <c r="D874" s="200" t="s">
        <v>2</v>
      </c>
      <c r="E874" s="203">
        <v>17.77</v>
      </c>
    </row>
    <row r="875" spans="1:5" ht="15" customHeight="1" x14ac:dyDescent="0.25">
      <c r="A875" s="199" t="s">
        <v>5068</v>
      </c>
      <c r="B875" s="199"/>
      <c r="C875" s="199" t="s">
        <v>5069</v>
      </c>
      <c r="D875" s="200" t="s">
        <v>2</v>
      </c>
      <c r="E875" s="205">
        <v>12.54</v>
      </c>
    </row>
    <row r="876" spans="1:5" ht="15" customHeight="1" x14ac:dyDescent="0.25">
      <c r="A876" s="199" t="s">
        <v>5070</v>
      </c>
      <c r="B876" s="199"/>
      <c r="C876" s="199" t="s">
        <v>13654</v>
      </c>
      <c r="D876" s="200" t="s">
        <v>2</v>
      </c>
      <c r="E876" s="203">
        <v>15.54</v>
      </c>
    </row>
    <row r="877" spans="1:5" ht="15" customHeight="1" x14ac:dyDescent="0.25">
      <c r="A877" s="199" t="s">
        <v>5071</v>
      </c>
      <c r="B877" s="199"/>
      <c r="C877" s="199" t="s">
        <v>13655</v>
      </c>
      <c r="D877" s="200" t="s">
        <v>2</v>
      </c>
      <c r="E877" s="203">
        <v>12.54</v>
      </c>
    </row>
    <row r="878" spans="1:5" ht="15" customHeight="1" x14ac:dyDescent="0.25">
      <c r="A878" s="199" t="s">
        <v>5072</v>
      </c>
      <c r="B878" s="199"/>
      <c r="C878" s="199" t="s">
        <v>5073</v>
      </c>
      <c r="D878" s="200" t="s">
        <v>2</v>
      </c>
      <c r="E878" s="203">
        <v>36.4</v>
      </c>
    </row>
    <row r="879" spans="1:5" ht="15" customHeight="1" x14ac:dyDescent="0.25">
      <c r="A879" s="199" t="s">
        <v>5074</v>
      </c>
      <c r="B879" s="199"/>
      <c r="C879" s="199" t="s">
        <v>5075</v>
      </c>
      <c r="D879" s="200" t="s">
        <v>2</v>
      </c>
      <c r="E879" s="203">
        <v>25.02</v>
      </c>
    </row>
    <row r="880" spans="1:5" ht="15" customHeight="1" x14ac:dyDescent="0.25">
      <c r="A880" s="199" t="s">
        <v>5076</v>
      </c>
      <c r="B880" s="199"/>
      <c r="C880" s="199" t="s">
        <v>5077</v>
      </c>
      <c r="D880" s="200" t="s">
        <v>2</v>
      </c>
      <c r="E880" s="204">
        <v>30.41</v>
      </c>
    </row>
    <row r="881" spans="1:5" ht="15" customHeight="1" x14ac:dyDescent="0.25">
      <c r="A881" s="199" t="s">
        <v>5078</v>
      </c>
      <c r="B881" s="199"/>
      <c r="C881" s="199" t="s">
        <v>5079</v>
      </c>
      <c r="D881" s="200" t="s">
        <v>2</v>
      </c>
      <c r="E881" s="203">
        <v>22.03</v>
      </c>
    </row>
    <row r="882" spans="1:5" ht="15" customHeight="1" x14ac:dyDescent="0.25">
      <c r="A882" s="199" t="s">
        <v>5080</v>
      </c>
      <c r="B882" s="199"/>
      <c r="C882" s="199" t="s">
        <v>5081</v>
      </c>
      <c r="D882" s="200" t="s">
        <v>2</v>
      </c>
      <c r="E882" s="203">
        <v>26.48</v>
      </c>
    </row>
    <row r="883" spans="1:5" ht="15" customHeight="1" x14ac:dyDescent="0.25">
      <c r="A883" s="199" t="s">
        <v>5082</v>
      </c>
      <c r="B883" s="199"/>
      <c r="C883" s="199" t="s">
        <v>5083</v>
      </c>
      <c r="D883" s="200" t="s">
        <v>2</v>
      </c>
      <c r="E883" s="204">
        <v>15.13</v>
      </c>
    </row>
    <row r="884" spans="1:5" ht="15" customHeight="1" x14ac:dyDescent="0.25">
      <c r="A884" s="199" t="s">
        <v>5084</v>
      </c>
      <c r="B884" s="199"/>
      <c r="C884" s="199" t="s">
        <v>5085</v>
      </c>
      <c r="D884" s="200" t="s">
        <v>2</v>
      </c>
      <c r="E884" s="204">
        <v>27.67</v>
      </c>
    </row>
    <row r="885" spans="1:5" ht="15" customHeight="1" x14ac:dyDescent="0.25">
      <c r="A885" s="199" t="s">
        <v>5086</v>
      </c>
      <c r="B885" s="199"/>
      <c r="C885" s="199" t="s">
        <v>5087</v>
      </c>
      <c r="D885" s="200" t="s">
        <v>2</v>
      </c>
      <c r="E885" s="201">
        <v>19.62</v>
      </c>
    </row>
    <row r="886" spans="1:5" ht="15" customHeight="1" x14ac:dyDescent="0.25">
      <c r="A886" s="199" t="s">
        <v>5088</v>
      </c>
      <c r="B886" s="199"/>
      <c r="C886" s="199" t="s">
        <v>5089</v>
      </c>
      <c r="D886" s="200" t="s">
        <v>3</v>
      </c>
      <c r="E886" s="201">
        <v>6.53</v>
      </c>
    </row>
    <row r="887" spans="1:5" ht="15" customHeight="1" x14ac:dyDescent="0.25">
      <c r="A887" s="199" t="s">
        <v>5090</v>
      </c>
      <c r="B887" s="199"/>
      <c r="C887" s="199" t="s">
        <v>5091</v>
      </c>
      <c r="D887" s="200" t="s">
        <v>2</v>
      </c>
      <c r="E887" s="201">
        <v>16.82</v>
      </c>
    </row>
    <row r="888" spans="1:5" ht="15" customHeight="1" x14ac:dyDescent="0.25">
      <c r="A888" s="199" t="s">
        <v>5092</v>
      </c>
      <c r="B888" s="199"/>
      <c r="C888" s="199" t="s">
        <v>5093</v>
      </c>
      <c r="D888" s="200" t="s">
        <v>2</v>
      </c>
      <c r="E888" s="201">
        <v>38.85</v>
      </c>
    </row>
    <row r="889" spans="1:5" ht="15" customHeight="1" x14ac:dyDescent="0.25">
      <c r="A889" s="199" t="s">
        <v>5094</v>
      </c>
      <c r="B889" s="199"/>
      <c r="C889" s="199" t="s">
        <v>5095</v>
      </c>
      <c r="D889" s="200" t="s">
        <v>2</v>
      </c>
      <c r="E889" s="201">
        <v>22.17</v>
      </c>
    </row>
    <row r="890" spans="1:5" ht="15" customHeight="1" x14ac:dyDescent="0.25">
      <c r="A890" s="199" t="s">
        <v>5096</v>
      </c>
      <c r="B890" s="199"/>
      <c r="C890" s="199" t="s">
        <v>5097</v>
      </c>
      <c r="D890" s="200" t="s">
        <v>2</v>
      </c>
      <c r="E890" s="201">
        <v>16.77</v>
      </c>
    </row>
    <row r="891" spans="1:5" ht="15" customHeight="1" x14ac:dyDescent="0.25">
      <c r="A891" s="199" t="s">
        <v>5098</v>
      </c>
      <c r="B891" s="199"/>
      <c r="C891" s="199" t="s">
        <v>5099</v>
      </c>
      <c r="D891" s="200" t="s">
        <v>2</v>
      </c>
      <c r="E891" s="201">
        <v>29.31</v>
      </c>
    </row>
    <row r="892" spans="1:5" ht="15" customHeight="1" x14ac:dyDescent="0.25">
      <c r="A892" s="199" t="s">
        <v>5100</v>
      </c>
      <c r="B892" s="199"/>
      <c r="C892" s="199" t="s">
        <v>5101</v>
      </c>
      <c r="D892" s="200" t="s">
        <v>2</v>
      </c>
      <c r="E892" s="204">
        <v>22.07</v>
      </c>
    </row>
    <row r="893" spans="1:5" ht="15" customHeight="1" x14ac:dyDescent="0.25">
      <c r="A893" s="199" t="s">
        <v>5102</v>
      </c>
      <c r="B893" s="199"/>
      <c r="C893" s="199" t="s">
        <v>5103</v>
      </c>
      <c r="D893" s="200" t="s">
        <v>2</v>
      </c>
      <c r="E893" s="204">
        <v>18.46</v>
      </c>
    </row>
    <row r="894" spans="1:5" ht="15" customHeight="1" x14ac:dyDescent="0.25">
      <c r="A894" s="199" t="s">
        <v>5104</v>
      </c>
      <c r="B894" s="199"/>
      <c r="C894" s="199" t="s">
        <v>5105</v>
      </c>
      <c r="D894" s="200" t="s">
        <v>2</v>
      </c>
      <c r="E894" s="204">
        <v>40.49</v>
      </c>
    </row>
    <row r="895" spans="1:5" ht="15" customHeight="1" x14ac:dyDescent="0.25">
      <c r="A895" s="199" t="s">
        <v>5106</v>
      </c>
      <c r="B895" s="199"/>
      <c r="C895" s="199" t="s">
        <v>5107</v>
      </c>
      <c r="D895" s="200" t="s">
        <v>2</v>
      </c>
      <c r="E895" s="204">
        <v>24.62</v>
      </c>
    </row>
    <row r="896" spans="1:5" ht="15" customHeight="1" x14ac:dyDescent="0.25">
      <c r="A896" s="199" t="s">
        <v>5108</v>
      </c>
      <c r="B896" s="199"/>
      <c r="C896" s="199" t="s">
        <v>5109</v>
      </c>
      <c r="D896" s="200" t="s">
        <v>2</v>
      </c>
      <c r="E896" s="204">
        <v>15.74</v>
      </c>
    </row>
    <row r="897" spans="1:5" ht="15" customHeight="1" x14ac:dyDescent="0.25">
      <c r="A897" s="199" t="s">
        <v>5110</v>
      </c>
      <c r="B897" s="199"/>
      <c r="C897" s="199" t="s">
        <v>5111</v>
      </c>
      <c r="D897" s="200" t="s">
        <v>2</v>
      </c>
      <c r="E897" s="204">
        <v>18.510000000000002</v>
      </c>
    </row>
    <row r="898" spans="1:5" ht="15" customHeight="1" x14ac:dyDescent="0.25">
      <c r="A898" s="199" t="s">
        <v>5112</v>
      </c>
      <c r="B898" s="199"/>
      <c r="C898" s="199" t="s">
        <v>5113</v>
      </c>
      <c r="D898" s="200" t="s">
        <v>2</v>
      </c>
      <c r="E898" s="204">
        <v>26.03</v>
      </c>
    </row>
    <row r="899" spans="1:5" ht="15" customHeight="1" x14ac:dyDescent="0.25">
      <c r="A899" s="199" t="s">
        <v>5114</v>
      </c>
      <c r="B899" s="199"/>
      <c r="C899" s="199" t="s">
        <v>5115</v>
      </c>
      <c r="D899" s="200" t="s">
        <v>2</v>
      </c>
      <c r="E899" s="204">
        <v>38.869999999999997</v>
      </c>
    </row>
    <row r="900" spans="1:5" ht="15" customHeight="1" x14ac:dyDescent="0.25">
      <c r="A900" s="199" t="s">
        <v>5116</v>
      </c>
      <c r="B900" s="199"/>
      <c r="C900" s="199" t="s">
        <v>5117</v>
      </c>
      <c r="D900" s="200" t="s">
        <v>2</v>
      </c>
      <c r="E900" s="204">
        <v>20.5</v>
      </c>
    </row>
    <row r="901" spans="1:5" ht="15" customHeight="1" x14ac:dyDescent="0.25">
      <c r="A901" s="199" t="s">
        <v>5118</v>
      </c>
      <c r="B901" s="199"/>
      <c r="C901" s="199" t="s">
        <v>5119</v>
      </c>
      <c r="D901" s="200" t="s">
        <v>2</v>
      </c>
      <c r="E901" s="204">
        <v>33.799999999999997</v>
      </c>
    </row>
    <row r="902" spans="1:5" ht="15" customHeight="1" x14ac:dyDescent="0.25">
      <c r="A902" s="199" t="s">
        <v>31601</v>
      </c>
      <c r="B902" s="199"/>
      <c r="C902" s="199" t="s">
        <v>31602</v>
      </c>
      <c r="D902" s="200" t="s">
        <v>2</v>
      </c>
      <c r="E902" s="204">
        <v>20.149999999999999</v>
      </c>
    </row>
    <row r="903" spans="1:5" ht="15" customHeight="1" x14ac:dyDescent="0.25">
      <c r="A903" s="199" t="s">
        <v>5120</v>
      </c>
      <c r="B903" s="199"/>
      <c r="C903" s="199" t="s">
        <v>5121</v>
      </c>
      <c r="D903" s="200" t="s">
        <v>3</v>
      </c>
      <c r="E903" s="204">
        <v>8.6300000000000008</v>
      </c>
    </row>
    <row r="904" spans="1:5" ht="15" customHeight="1" x14ac:dyDescent="0.25">
      <c r="A904" s="199" t="s">
        <v>5122</v>
      </c>
      <c r="B904" s="199"/>
      <c r="C904" s="199" t="s">
        <v>5123</v>
      </c>
      <c r="D904" s="200" t="s">
        <v>2</v>
      </c>
      <c r="E904" s="204">
        <v>26.11</v>
      </c>
    </row>
    <row r="905" spans="1:5" ht="15" customHeight="1" x14ac:dyDescent="0.25">
      <c r="A905" s="199" t="s">
        <v>5124</v>
      </c>
      <c r="B905" s="199"/>
      <c r="C905" s="199" t="s">
        <v>5125</v>
      </c>
      <c r="D905" s="200" t="s">
        <v>2</v>
      </c>
      <c r="E905" s="204">
        <v>24.54</v>
      </c>
    </row>
    <row r="906" spans="1:5" ht="15" customHeight="1" x14ac:dyDescent="0.25">
      <c r="A906" s="199" t="s">
        <v>5126</v>
      </c>
      <c r="B906" s="199"/>
      <c r="C906" s="199" t="s">
        <v>5127</v>
      </c>
      <c r="D906" s="200" t="s">
        <v>2</v>
      </c>
      <c r="E906" s="204">
        <v>25.11</v>
      </c>
    </row>
    <row r="907" spans="1:5" ht="15" customHeight="1" x14ac:dyDescent="0.25">
      <c r="A907" s="199" t="s">
        <v>5128</v>
      </c>
      <c r="B907" s="199"/>
      <c r="C907" s="199" t="s">
        <v>5129</v>
      </c>
      <c r="D907" s="200" t="s">
        <v>3</v>
      </c>
      <c r="E907" s="204">
        <v>7.88</v>
      </c>
    </row>
    <row r="908" spans="1:5" ht="15" customHeight="1" x14ac:dyDescent="0.25">
      <c r="A908" s="199" t="s">
        <v>5130</v>
      </c>
      <c r="B908" s="199"/>
      <c r="C908" s="199" t="s">
        <v>5131</v>
      </c>
      <c r="D908" s="200" t="s">
        <v>2</v>
      </c>
      <c r="E908" s="201">
        <v>31.45</v>
      </c>
    </row>
    <row r="909" spans="1:5" ht="15" customHeight="1" x14ac:dyDescent="0.25">
      <c r="A909" s="199" t="s">
        <v>13656</v>
      </c>
      <c r="B909" s="199"/>
      <c r="C909" s="199" t="s">
        <v>13657</v>
      </c>
      <c r="D909" s="200" t="s">
        <v>2</v>
      </c>
      <c r="E909" s="204">
        <v>22.22</v>
      </c>
    </row>
    <row r="910" spans="1:5" ht="15" customHeight="1" x14ac:dyDescent="0.25">
      <c r="A910" s="199" t="s">
        <v>13658</v>
      </c>
      <c r="B910" s="199"/>
      <c r="C910" s="199" t="s">
        <v>13659</v>
      </c>
      <c r="D910" s="200" t="s">
        <v>2</v>
      </c>
      <c r="E910" s="204">
        <v>29.75</v>
      </c>
    </row>
    <row r="911" spans="1:5" ht="15" customHeight="1" x14ac:dyDescent="0.25">
      <c r="A911" s="199" t="s">
        <v>5132</v>
      </c>
      <c r="B911" s="199"/>
      <c r="C911" s="199" t="s">
        <v>13660</v>
      </c>
      <c r="D911" s="200" t="s">
        <v>2</v>
      </c>
      <c r="E911" s="204">
        <v>29.22</v>
      </c>
    </row>
    <row r="912" spans="1:5" ht="15" customHeight="1" x14ac:dyDescent="0.25">
      <c r="A912" s="199" t="s">
        <v>5133</v>
      </c>
      <c r="B912" s="199"/>
      <c r="C912" s="199" t="s">
        <v>13661</v>
      </c>
      <c r="D912" s="200" t="s">
        <v>3</v>
      </c>
      <c r="E912" s="204">
        <v>9.33</v>
      </c>
    </row>
    <row r="913" spans="1:5" ht="15" customHeight="1" x14ac:dyDescent="0.25">
      <c r="A913" s="199" t="s">
        <v>5134</v>
      </c>
      <c r="B913" s="199"/>
      <c r="C913" s="199" t="s">
        <v>5135</v>
      </c>
      <c r="D913" s="200" t="s">
        <v>2</v>
      </c>
      <c r="E913" s="204">
        <v>26.59</v>
      </c>
    </row>
    <row r="914" spans="1:5" ht="15" customHeight="1" x14ac:dyDescent="0.25">
      <c r="A914" s="199" t="s">
        <v>5136</v>
      </c>
      <c r="B914" s="199"/>
      <c r="C914" s="199" t="s">
        <v>5137</v>
      </c>
      <c r="D914" s="200" t="s">
        <v>2</v>
      </c>
      <c r="E914" s="204">
        <v>34.630000000000003</v>
      </c>
    </row>
    <row r="915" spans="1:5" ht="15" customHeight="1" x14ac:dyDescent="0.25">
      <c r="A915" s="199" t="s">
        <v>5138</v>
      </c>
      <c r="B915" s="199"/>
      <c r="C915" s="199" t="s">
        <v>5139</v>
      </c>
      <c r="D915" s="200" t="s">
        <v>2</v>
      </c>
      <c r="E915" s="204">
        <v>38.11</v>
      </c>
    </row>
    <row r="916" spans="1:5" ht="15" customHeight="1" x14ac:dyDescent="0.25">
      <c r="A916" s="199" t="s">
        <v>5140</v>
      </c>
      <c r="B916" s="199"/>
      <c r="C916" s="199" t="s">
        <v>5141</v>
      </c>
      <c r="D916" s="200" t="s">
        <v>3</v>
      </c>
      <c r="E916" s="204">
        <v>25.79</v>
      </c>
    </row>
    <row r="917" spans="1:5" ht="15" customHeight="1" x14ac:dyDescent="0.25">
      <c r="A917" s="199" t="s">
        <v>5142</v>
      </c>
      <c r="B917" s="199"/>
      <c r="C917" s="199" t="s">
        <v>14211</v>
      </c>
      <c r="D917" s="200" t="s">
        <v>2</v>
      </c>
      <c r="E917" s="204">
        <v>38.11</v>
      </c>
    </row>
    <row r="918" spans="1:5" ht="15" customHeight="1" x14ac:dyDescent="0.25">
      <c r="A918" s="199" t="s">
        <v>5143</v>
      </c>
      <c r="B918" s="199"/>
      <c r="C918" s="199" t="s">
        <v>5144</v>
      </c>
      <c r="D918" s="200" t="s">
        <v>2</v>
      </c>
      <c r="E918" s="204">
        <v>26.87</v>
      </c>
    </row>
    <row r="919" spans="1:5" ht="15" customHeight="1" x14ac:dyDescent="0.25">
      <c r="A919" s="199" t="s">
        <v>5145</v>
      </c>
      <c r="B919" s="199"/>
      <c r="C919" s="199" t="s">
        <v>5146</v>
      </c>
      <c r="D919" s="200" t="s">
        <v>2</v>
      </c>
      <c r="E919" s="204">
        <v>42.41</v>
      </c>
    </row>
    <row r="920" spans="1:5" ht="15" customHeight="1" x14ac:dyDescent="0.25">
      <c r="A920" s="199" t="s">
        <v>5147</v>
      </c>
      <c r="B920" s="199"/>
      <c r="C920" s="199" t="s">
        <v>5148</v>
      </c>
      <c r="D920" s="200" t="s">
        <v>2</v>
      </c>
      <c r="E920" s="204">
        <v>37.229999999999997</v>
      </c>
    </row>
    <row r="921" spans="1:5" ht="15" customHeight="1" x14ac:dyDescent="0.25">
      <c r="A921" s="199" t="s">
        <v>5149</v>
      </c>
      <c r="B921" s="199"/>
      <c r="C921" s="199" t="s">
        <v>5150</v>
      </c>
      <c r="D921" s="200" t="s">
        <v>2</v>
      </c>
      <c r="E921" s="204">
        <v>25.49</v>
      </c>
    </row>
    <row r="922" spans="1:5" ht="15" customHeight="1" x14ac:dyDescent="0.25">
      <c r="A922" s="199" t="s">
        <v>5151</v>
      </c>
      <c r="B922" s="199"/>
      <c r="C922" s="199" t="s">
        <v>5152</v>
      </c>
      <c r="D922" s="200" t="s">
        <v>2</v>
      </c>
      <c r="E922" s="204">
        <v>52.47</v>
      </c>
    </row>
    <row r="923" spans="1:5" ht="15" customHeight="1" x14ac:dyDescent="0.25">
      <c r="A923" s="199" t="s">
        <v>5153</v>
      </c>
      <c r="B923" s="199"/>
      <c r="C923" s="199" t="s">
        <v>5154</v>
      </c>
      <c r="D923" s="200" t="s">
        <v>2</v>
      </c>
      <c r="E923" s="204">
        <v>98.74</v>
      </c>
    </row>
    <row r="924" spans="1:5" ht="15" customHeight="1" x14ac:dyDescent="0.25">
      <c r="A924" s="199" t="s">
        <v>5155</v>
      </c>
      <c r="B924" s="199"/>
      <c r="C924" s="199" t="s">
        <v>5156</v>
      </c>
      <c r="D924" s="200" t="s">
        <v>2</v>
      </c>
      <c r="E924" s="204">
        <v>15.13</v>
      </c>
    </row>
    <row r="925" spans="1:5" ht="15" customHeight="1" x14ac:dyDescent="0.25">
      <c r="A925" s="199" t="s">
        <v>5157</v>
      </c>
      <c r="B925" s="199"/>
      <c r="C925" s="199" t="s">
        <v>5158</v>
      </c>
      <c r="D925" s="200" t="s">
        <v>2</v>
      </c>
      <c r="E925" s="201">
        <v>26.98</v>
      </c>
    </row>
    <row r="926" spans="1:5" ht="15" customHeight="1" x14ac:dyDescent="0.25">
      <c r="A926" s="199" t="s">
        <v>5159</v>
      </c>
      <c r="B926" s="199"/>
      <c r="C926" s="199" t="s">
        <v>5160</v>
      </c>
      <c r="D926" s="200" t="s">
        <v>2</v>
      </c>
      <c r="E926" s="204">
        <v>36.22</v>
      </c>
    </row>
    <row r="927" spans="1:5" ht="15" customHeight="1" x14ac:dyDescent="0.25">
      <c r="A927" s="199" t="s">
        <v>5161</v>
      </c>
      <c r="B927" s="199"/>
      <c r="C927" s="199" t="s">
        <v>5162</v>
      </c>
      <c r="D927" s="200" t="s">
        <v>2</v>
      </c>
      <c r="E927" s="204">
        <v>38.67</v>
      </c>
    </row>
    <row r="928" spans="1:5" ht="15" customHeight="1" x14ac:dyDescent="0.25">
      <c r="A928" s="199" t="s">
        <v>5163</v>
      </c>
      <c r="B928" s="199"/>
      <c r="C928" s="199" t="s">
        <v>5164</v>
      </c>
      <c r="D928" s="200" t="s">
        <v>2</v>
      </c>
      <c r="E928" s="204">
        <v>21.25</v>
      </c>
    </row>
    <row r="929" spans="1:5" ht="15" customHeight="1" x14ac:dyDescent="0.25">
      <c r="A929" s="199" t="s">
        <v>5169</v>
      </c>
      <c r="B929" s="199"/>
      <c r="C929" s="199" t="s">
        <v>5170</v>
      </c>
      <c r="D929" s="200" t="s">
        <v>2</v>
      </c>
      <c r="E929" s="201">
        <v>27.53</v>
      </c>
    </row>
    <row r="930" spans="1:5" ht="15" customHeight="1" x14ac:dyDescent="0.25">
      <c r="A930" s="199" t="s">
        <v>5171</v>
      </c>
      <c r="B930" s="199"/>
      <c r="C930" s="199" t="s">
        <v>5172</v>
      </c>
      <c r="D930" s="200" t="s">
        <v>2</v>
      </c>
      <c r="E930" s="204">
        <v>31.22</v>
      </c>
    </row>
    <row r="931" spans="1:5" ht="15" customHeight="1" x14ac:dyDescent="0.25">
      <c r="A931" s="199" t="s">
        <v>5173</v>
      </c>
      <c r="B931" s="199"/>
      <c r="C931" s="199" t="s">
        <v>5174</v>
      </c>
      <c r="D931" s="200" t="s">
        <v>2</v>
      </c>
      <c r="E931" s="204">
        <v>19.72</v>
      </c>
    </row>
    <row r="932" spans="1:5" ht="15" customHeight="1" x14ac:dyDescent="0.25">
      <c r="A932" s="199" t="s">
        <v>5175</v>
      </c>
      <c r="B932" s="199"/>
      <c r="C932" s="199" t="s">
        <v>5176</v>
      </c>
      <c r="D932" s="200" t="s">
        <v>2</v>
      </c>
      <c r="E932" s="204">
        <v>24.35</v>
      </c>
    </row>
    <row r="933" spans="1:5" ht="15" customHeight="1" x14ac:dyDescent="0.25">
      <c r="A933" s="199" t="s">
        <v>5177</v>
      </c>
      <c r="B933" s="199"/>
      <c r="C933" s="199" t="s">
        <v>5178</v>
      </c>
      <c r="D933" s="200" t="s">
        <v>2</v>
      </c>
      <c r="E933" s="204">
        <v>14.38</v>
      </c>
    </row>
    <row r="934" spans="1:5" ht="15" customHeight="1" x14ac:dyDescent="0.25">
      <c r="A934" s="199" t="s">
        <v>5179</v>
      </c>
      <c r="B934" s="199"/>
      <c r="C934" s="199" t="s">
        <v>5180</v>
      </c>
      <c r="D934" s="200" t="s">
        <v>2</v>
      </c>
      <c r="E934" s="201">
        <v>29.61</v>
      </c>
    </row>
    <row r="935" spans="1:5" ht="15" customHeight="1" x14ac:dyDescent="0.25">
      <c r="A935" s="199" t="s">
        <v>5181</v>
      </c>
      <c r="B935" s="199"/>
      <c r="C935" s="199" t="s">
        <v>5182</v>
      </c>
      <c r="D935" s="200" t="s">
        <v>2</v>
      </c>
      <c r="E935" s="204">
        <v>18.329999999999998</v>
      </c>
    </row>
    <row r="936" spans="1:5" ht="15" customHeight="1" x14ac:dyDescent="0.25">
      <c r="A936" s="199" t="s">
        <v>5183</v>
      </c>
      <c r="B936" s="199"/>
      <c r="C936" s="199" t="s">
        <v>5184</v>
      </c>
      <c r="D936" s="200" t="s">
        <v>2</v>
      </c>
      <c r="E936" s="204">
        <v>39.26</v>
      </c>
    </row>
    <row r="937" spans="1:5" ht="15" customHeight="1" x14ac:dyDescent="0.25">
      <c r="A937" s="199" t="s">
        <v>5186</v>
      </c>
      <c r="B937" s="199"/>
      <c r="C937" s="199" t="s">
        <v>5187</v>
      </c>
      <c r="D937" s="200" t="s">
        <v>2</v>
      </c>
      <c r="E937" s="204">
        <v>36.950000000000003</v>
      </c>
    </row>
    <row r="938" spans="1:5" ht="15" customHeight="1" x14ac:dyDescent="0.25">
      <c r="A938" s="199" t="s">
        <v>5188</v>
      </c>
      <c r="B938" s="199"/>
      <c r="C938" s="199" t="s">
        <v>5189</v>
      </c>
      <c r="D938" s="200" t="s">
        <v>2</v>
      </c>
      <c r="E938" s="204">
        <v>58.8</v>
      </c>
    </row>
    <row r="939" spans="1:5" ht="15" customHeight="1" x14ac:dyDescent="0.25">
      <c r="A939" s="199" t="s">
        <v>5185</v>
      </c>
      <c r="B939" s="199"/>
      <c r="C939" s="199" t="s">
        <v>21765</v>
      </c>
      <c r="D939" s="200" t="s">
        <v>3</v>
      </c>
      <c r="E939" s="204">
        <v>10</v>
      </c>
    </row>
    <row r="940" spans="1:5" ht="15" customHeight="1" x14ac:dyDescent="0.25">
      <c r="A940" s="199" t="s">
        <v>5190</v>
      </c>
      <c r="B940" s="199"/>
      <c r="C940" s="199" t="s">
        <v>5191</v>
      </c>
      <c r="D940" s="200" t="s">
        <v>3</v>
      </c>
      <c r="E940" s="204">
        <v>3.84</v>
      </c>
    </row>
    <row r="941" spans="1:5" ht="15" customHeight="1" x14ac:dyDescent="0.25">
      <c r="A941" s="199" t="s">
        <v>5192</v>
      </c>
      <c r="B941" s="199"/>
      <c r="C941" s="199" t="s">
        <v>5193</v>
      </c>
      <c r="D941" s="200" t="s">
        <v>3</v>
      </c>
      <c r="E941" s="204">
        <v>5.18</v>
      </c>
    </row>
    <row r="942" spans="1:5" ht="15" customHeight="1" x14ac:dyDescent="0.25">
      <c r="A942" s="199" t="s">
        <v>5194</v>
      </c>
      <c r="B942" s="199"/>
      <c r="C942" s="199" t="s">
        <v>5195</v>
      </c>
      <c r="D942" s="200" t="s">
        <v>2</v>
      </c>
      <c r="E942" s="204">
        <v>12.58</v>
      </c>
    </row>
    <row r="943" spans="1:5" ht="15" customHeight="1" x14ac:dyDescent="0.25">
      <c r="A943" s="199" t="s">
        <v>5196</v>
      </c>
      <c r="B943" s="199"/>
      <c r="C943" s="199" t="s">
        <v>5197</v>
      </c>
      <c r="D943" s="200" t="s">
        <v>2</v>
      </c>
      <c r="E943" s="204">
        <v>12.58</v>
      </c>
    </row>
    <row r="944" spans="1:5" ht="15" customHeight="1" x14ac:dyDescent="0.25">
      <c r="A944" s="199" t="s">
        <v>5198</v>
      </c>
      <c r="B944" s="199"/>
      <c r="C944" s="199" t="s">
        <v>5199</v>
      </c>
      <c r="D944" s="200" t="s">
        <v>2</v>
      </c>
      <c r="E944" s="204">
        <v>25.57</v>
      </c>
    </row>
    <row r="945" spans="1:5" ht="15" customHeight="1" x14ac:dyDescent="0.25">
      <c r="A945" s="199" t="s">
        <v>5201</v>
      </c>
      <c r="B945" s="199"/>
      <c r="C945" s="199" t="s">
        <v>5202</v>
      </c>
      <c r="D945" s="200" t="s">
        <v>2</v>
      </c>
      <c r="E945" s="204">
        <v>13.45</v>
      </c>
    </row>
    <row r="946" spans="1:5" ht="15" customHeight="1" x14ac:dyDescent="0.25">
      <c r="A946" s="199" t="s">
        <v>5200</v>
      </c>
      <c r="B946" s="199"/>
      <c r="C946" s="199" t="s">
        <v>21766</v>
      </c>
      <c r="D946" s="200" t="s">
        <v>3</v>
      </c>
      <c r="E946" s="204">
        <v>10</v>
      </c>
    </row>
    <row r="947" spans="1:5" ht="15" customHeight="1" x14ac:dyDescent="0.25">
      <c r="A947" s="199" t="s">
        <v>5203</v>
      </c>
      <c r="B947" s="199"/>
      <c r="C947" s="199" t="s">
        <v>5204</v>
      </c>
      <c r="D947" s="200" t="s">
        <v>3</v>
      </c>
      <c r="E947" s="204">
        <v>20.38</v>
      </c>
    </row>
    <row r="948" spans="1:5" ht="15" customHeight="1" x14ac:dyDescent="0.25">
      <c r="A948" s="199" t="s">
        <v>5205</v>
      </c>
      <c r="B948" s="199"/>
      <c r="C948" s="199" t="s">
        <v>5206</v>
      </c>
      <c r="D948" s="200" t="s">
        <v>13629</v>
      </c>
      <c r="E948" s="204">
        <v>286.64999999999998</v>
      </c>
    </row>
    <row r="949" spans="1:5" ht="15" customHeight="1" x14ac:dyDescent="0.25">
      <c r="A949" s="199" t="s">
        <v>5207</v>
      </c>
      <c r="B949" s="199"/>
      <c r="C949" s="199" t="s">
        <v>5208</v>
      </c>
      <c r="D949" s="200" t="s">
        <v>12798</v>
      </c>
      <c r="E949" s="204">
        <v>483.76</v>
      </c>
    </row>
    <row r="950" spans="1:5" ht="15" customHeight="1" x14ac:dyDescent="0.25">
      <c r="A950" s="199" t="s">
        <v>5209</v>
      </c>
      <c r="B950" s="199"/>
      <c r="C950" s="199" t="s">
        <v>5210</v>
      </c>
      <c r="D950" s="200" t="s">
        <v>12798</v>
      </c>
      <c r="E950" s="204">
        <v>510.24</v>
      </c>
    </row>
    <row r="951" spans="1:5" ht="15" customHeight="1" x14ac:dyDescent="0.25">
      <c r="A951" s="199" t="s">
        <v>5211</v>
      </c>
      <c r="B951" s="199"/>
      <c r="C951" s="199" t="s">
        <v>5212</v>
      </c>
      <c r="D951" s="200" t="s">
        <v>12798</v>
      </c>
      <c r="E951" s="204">
        <v>1134.06</v>
      </c>
    </row>
    <row r="952" spans="1:5" ht="15" customHeight="1" x14ac:dyDescent="0.25">
      <c r="A952" s="199" t="s">
        <v>5213</v>
      </c>
      <c r="B952" s="199"/>
      <c r="C952" s="199" t="s">
        <v>5214</v>
      </c>
      <c r="D952" s="200" t="s">
        <v>12798</v>
      </c>
      <c r="E952" s="204">
        <v>371.8</v>
      </c>
    </row>
    <row r="953" spans="1:5" ht="15" customHeight="1" x14ac:dyDescent="0.25">
      <c r="A953" s="199" t="s">
        <v>5215</v>
      </c>
      <c r="B953" s="199"/>
      <c r="C953" s="199" t="s">
        <v>5216</v>
      </c>
      <c r="D953" s="200" t="s">
        <v>12798</v>
      </c>
      <c r="E953" s="204">
        <v>425.21</v>
      </c>
    </row>
    <row r="954" spans="1:5" ht="15" customHeight="1" x14ac:dyDescent="0.25">
      <c r="A954" s="199" t="s">
        <v>5217</v>
      </c>
      <c r="B954" s="199"/>
      <c r="C954" s="199" t="s">
        <v>5218</v>
      </c>
      <c r="D954" s="200" t="s">
        <v>12798</v>
      </c>
      <c r="E954" s="204">
        <v>491.67</v>
      </c>
    </row>
    <row r="955" spans="1:5" ht="15" customHeight="1" x14ac:dyDescent="0.25">
      <c r="A955" s="199" t="s">
        <v>5219</v>
      </c>
      <c r="B955" s="199"/>
      <c r="C955" s="199" t="s">
        <v>5220</v>
      </c>
      <c r="D955" s="200" t="s">
        <v>13629</v>
      </c>
      <c r="E955" s="204">
        <v>502.3</v>
      </c>
    </row>
    <row r="956" spans="1:5" ht="15" customHeight="1" x14ac:dyDescent="0.25">
      <c r="A956" s="199" t="s">
        <v>5221</v>
      </c>
      <c r="B956" s="199"/>
      <c r="C956" s="199" t="s">
        <v>5222</v>
      </c>
      <c r="D956" s="200" t="s">
        <v>13629</v>
      </c>
      <c r="E956" s="204">
        <v>418.59</v>
      </c>
    </row>
    <row r="957" spans="1:5" ht="15" customHeight="1" x14ac:dyDescent="0.25">
      <c r="A957" s="199" t="s">
        <v>5223</v>
      </c>
      <c r="B957" s="199"/>
      <c r="C957" s="199" t="s">
        <v>5224</v>
      </c>
      <c r="D957" s="200" t="s">
        <v>13629</v>
      </c>
      <c r="E957" s="204">
        <v>405.03</v>
      </c>
    </row>
    <row r="958" spans="1:5" ht="15" customHeight="1" x14ac:dyDescent="0.25">
      <c r="A958" s="199" t="s">
        <v>5225</v>
      </c>
      <c r="B958" s="199"/>
      <c r="C958" s="199" t="s">
        <v>5226</v>
      </c>
      <c r="D958" s="200" t="s">
        <v>12798</v>
      </c>
      <c r="E958" s="204">
        <v>1031.23</v>
      </c>
    </row>
    <row r="959" spans="1:5" ht="15" customHeight="1" x14ac:dyDescent="0.25">
      <c r="A959" s="199" t="s">
        <v>5227</v>
      </c>
      <c r="B959" s="199"/>
      <c r="C959" s="199" t="s">
        <v>5228</v>
      </c>
      <c r="D959" s="200" t="s">
        <v>13629</v>
      </c>
      <c r="E959" s="204">
        <v>486.53</v>
      </c>
    </row>
    <row r="960" spans="1:5" ht="15" customHeight="1" x14ac:dyDescent="0.25">
      <c r="A960" s="199" t="s">
        <v>5229</v>
      </c>
      <c r="B960" s="199"/>
      <c r="C960" s="199" t="s">
        <v>5230</v>
      </c>
      <c r="D960" s="200" t="s">
        <v>13629</v>
      </c>
      <c r="E960" s="204">
        <v>779.47</v>
      </c>
    </row>
    <row r="961" spans="1:5" ht="15" customHeight="1" x14ac:dyDescent="0.25">
      <c r="A961" s="199" t="s">
        <v>5231</v>
      </c>
      <c r="B961" s="199"/>
      <c r="C961" s="199" t="s">
        <v>5232</v>
      </c>
      <c r="D961" s="200" t="s">
        <v>13629</v>
      </c>
      <c r="E961" s="201">
        <v>724.81</v>
      </c>
    </row>
    <row r="962" spans="1:5" ht="15" customHeight="1" x14ac:dyDescent="0.25">
      <c r="A962" s="199" t="s">
        <v>5233</v>
      </c>
      <c r="B962" s="199"/>
      <c r="C962" s="199" t="s">
        <v>5234</v>
      </c>
      <c r="D962" s="200" t="s">
        <v>13629</v>
      </c>
      <c r="E962" s="201">
        <v>585.55999999999995</v>
      </c>
    </row>
    <row r="963" spans="1:5" ht="15" customHeight="1" x14ac:dyDescent="0.25">
      <c r="A963" s="199" t="s">
        <v>5235</v>
      </c>
      <c r="B963" s="199"/>
      <c r="C963" s="199" t="s">
        <v>5236</v>
      </c>
      <c r="D963" s="200" t="s">
        <v>13629</v>
      </c>
      <c r="E963" s="201">
        <v>151.29</v>
      </c>
    </row>
    <row r="964" spans="1:5" ht="15" customHeight="1" x14ac:dyDescent="0.25">
      <c r="A964" s="199" t="s">
        <v>5237</v>
      </c>
      <c r="B964" s="199"/>
      <c r="C964" s="199" t="s">
        <v>5238</v>
      </c>
      <c r="D964" s="200" t="s">
        <v>13629</v>
      </c>
      <c r="E964" s="204">
        <v>164.57</v>
      </c>
    </row>
    <row r="965" spans="1:5" ht="15" customHeight="1" x14ac:dyDescent="0.25">
      <c r="A965" s="199" t="s">
        <v>31603</v>
      </c>
      <c r="B965" s="199"/>
      <c r="C965" s="199" t="s">
        <v>31604</v>
      </c>
      <c r="D965" s="200" t="s">
        <v>12798</v>
      </c>
      <c r="E965" s="204">
        <v>21.07</v>
      </c>
    </row>
    <row r="966" spans="1:5" ht="15" customHeight="1" x14ac:dyDescent="0.25">
      <c r="A966" s="199" t="s">
        <v>14212</v>
      </c>
      <c r="B966" s="199"/>
      <c r="C966" s="199" t="s">
        <v>14213</v>
      </c>
      <c r="D966" s="200" t="s">
        <v>12798</v>
      </c>
      <c r="E966" s="204">
        <v>588.11</v>
      </c>
    </row>
    <row r="967" spans="1:5" ht="15" customHeight="1" x14ac:dyDescent="0.25">
      <c r="A967" s="199" t="s">
        <v>5239</v>
      </c>
      <c r="B967" s="199"/>
      <c r="C967" s="199" t="s">
        <v>14214</v>
      </c>
      <c r="D967" s="200" t="s">
        <v>12798</v>
      </c>
      <c r="E967" s="204">
        <v>410.26</v>
      </c>
    </row>
    <row r="968" spans="1:5" ht="15" customHeight="1" x14ac:dyDescent="0.25">
      <c r="A968" s="199" t="s">
        <v>5240</v>
      </c>
      <c r="B968" s="199"/>
      <c r="C968" s="199" t="s">
        <v>14215</v>
      </c>
      <c r="D968" s="200" t="s">
        <v>12798</v>
      </c>
      <c r="E968" s="201">
        <v>329.11</v>
      </c>
    </row>
    <row r="969" spans="1:5" ht="15" customHeight="1" x14ac:dyDescent="0.25">
      <c r="A969" s="199" t="s">
        <v>5241</v>
      </c>
      <c r="B969" s="199"/>
      <c r="C969" s="199" t="s">
        <v>5242</v>
      </c>
      <c r="D969" s="200" t="s">
        <v>12798</v>
      </c>
      <c r="E969" s="204">
        <v>121.43</v>
      </c>
    </row>
    <row r="970" spans="1:5" ht="15" customHeight="1" x14ac:dyDescent="0.25">
      <c r="A970" s="199" t="s">
        <v>21767</v>
      </c>
      <c r="B970" s="199"/>
      <c r="C970" s="199" t="s">
        <v>21768</v>
      </c>
      <c r="D970" s="200" t="s">
        <v>12798</v>
      </c>
      <c r="E970" s="203">
        <v>101.28</v>
      </c>
    </row>
    <row r="971" spans="1:5" ht="15" customHeight="1" x14ac:dyDescent="0.25">
      <c r="A971" s="199" t="s">
        <v>5243</v>
      </c>
      <c r="B971" s="199"/>
      <c r="C971" s="199" t="s">
        <v>5244</v>
      </c>
      <c r="D971" s="200" t="s">
        <v>12798</v>
      </c>
      <c r="E971" s="203">
        <v>53.23</v>
      </c>
    </row>
    <row r="972" spans="1:5" ht="15" customHeight="1" x14ac:dyDescent="0.25">
      <c r="A972" s="199" t="s">
        <v>5245</v>
      </c>
      <c r="B972" s="199"/>
      <c r="C972" s="199" t="s">
        <v>5246</v>
      </c>
      <c r="D972" s="200" t="s">
        <v>12798</v>
      </c>
      <c r="E972" s="203">
        <v>115.87</v>
      </c>
    </row>
    <row r="973" spans="1:5" ht="15" customHeight="1" x14ac:dyDescent="0.25">
      <c r="A973" s="199" t="s">
        <v>5247</v>
      </c>
      <c r="B973" s="199"/>
      <c r="C973" s="199" t="s">
        <v>5248</v>
      </c>
      <c r="D973" s="200" t="s">
        <v>12798</v>
      </c>
      <c r="E973" s="203">
        <v>264.26</v>
      </c>
    </row>
    <row r="974" spans="1:5" ht="15" customHeight="1" x14ac:dyDescent="0.25">
      <c r="A974" s="199" t="s">
        <v>5249</v>
      </c>
      <c r="B974" s="199"/>
      <c r="C974" s="199" t="s">
        <v>5250</v>
      </c>
      <c r="D974" s="200" t="s">
        <v>12798</v>
      </c>
      <c r="E974" s="203">
        <v>68.260000000000005</v>
      </c>
    </row>
    <row r="975" spans="1:5" ht="15" customHeight="1" x14ac:dyDescent="0.25">
      <c r="A975" s="199" t="s">
        <v>5251</v>
      </c>
      <c r="B975" s="199"/>
      <c r="C975" s="199" t="s">
        <v>5252</v>
      </c>
      <c r="D975" s="200" t="s">
        <v>12798</v>
      </c>
      <c r="E975" s="203">
        <v>81.849999999999994</v>
      </c>
    </row>
    <row r="976" spans="1:5" ht="15" customHeight="1" x14ac:dyDescent="0.25">
      <c r="A976" s="199" t="s">
        <v>5253</v>
      </c>
      <c r="B976" s="199"/>
      <c r="C976" s="199" t="s">
        <v>5254</v>
      </c>
      <c r="D976" s="200" t="s">
        <v>12798</v>
      </c>
      <c r="E976" s="203">
        <v>176.58</v>
      </c>
    </row>
    <row r="977" spans="1:5" ht="15" customHeight="1" x14ac:dyDescent="0.25">
      <c r="A977" s="199" t="s">
        <v>5255</v>
      </c>
      <c r="B977" s="199"/>
      <c r="C977" s="199" t="s">
        <v>5256</v>
      </c>
      <c r="D977" s="200" t="s">
        <v>12798</v>
      </c>
      <c r="E977" s="203">
        <v>128.81</v>
      </c>
    </row>
    <row r="978" spans="1:5" ht="15" customHeight="1" x14ac:dyDescent="0.25">
      <c r="A978" s="199" t="s">
        <v>5257</v>
      </c>
      <c r="B978" s="199"/>
      <c r="C978" s="199" t="s">
        <v>14216</v>
      </c>
      <c r="D978" s="200" t="s">
        <v>12798</v>
      </c>
      <c r="E978" s="203">
        <v>72.010000000000005</v>
      </c>
    </row>
    <row r="979" spans="1:5" ht="15" customHeight="1" x14ac:dyDescent="0.25">
      <c r="A979" s="199" t="s">
        <v>5258</v>
      </c>
      <c r="B979" s="199"/>
      <c r="C979" s="199" t="s">
        <v>14217</v>
      </c>
      <c r="D979" s="200" t="s">
        <v>12798</v>
      </c>
      <c r="E979" s="203">
        <v>108</v>
      </c>
    </row>
    <row r="980" spans="1:5" ht="15" customHeight="1" x14ac:dyDescent="0.25">
      <c r="A980" s="199" t="s">
        <v>25244</v>
      </c>
      <c r="B980" s="199"/>
      <c r="C980" s="199" t="s">
        <v>25245</v>
      </c>
      <c r="D980" s="200" t="s">
        <v>12798</v>
      </c>
      <c r="E980" s="203">
        <v>17.100000000000001</v>
      </c>
    </row>
    <row r="981" spans="1:5" ht="15" customHeight="1" x14ac:dyDescent="0.25">
      <c r="A981" s="199" t="s">
        <v>5259</v>
      </c>
      <c r="B981" s="199"/>
      <c r="C981" s="199" t="s">
        <v>5260</v>
      </c>
      <c r="D981" s="200" t="s">
        <v>12798</v>
      </c>
      <c r="E981" s="203">
        <v>51.83</v>
      </c>
    </row>
    <row r="982" spans="1:5" ht="15" customHeight="1" x14ac:dyDescent="0.25">
      <c r="A982" s="199" t="s">
        <v>5261</v>
      </c>
      <c r="B982" s="199"/>
      <c r="C982" s="199" t="s">
        <v>5262</v>
      </c>
      <c r="D982" s="200" t="s">
        <v>13629</v>
      </c>
      <c r="E982" s="203">
        <v>46.11</v>
      </c>
    </row>
    <row r="983" spans="1:5" ht="15" customHeight="1" x14ac:dyDescent="0.25">
      <c r="A983" s="199" t="s">
        <v>5263</v>
      </c>
      <c r="B983" s="199"/>
      <c r="C983" s="199" t="s">
        <v>5264</v>
      </c>
      <c r="D983" s="200" t="s">
        <v>13629</v>
      </c>
      <c r="E983" s="203">
        <v>71.95</v>
      </c>
    </row>
    <row r="984" spans="1:5" ht="15" customHeight="1" x14ac:dyDescent="0.25">
      <c r="A984" s="199" t="s">
        <v>5265</v>
      </c>
      <c r="B984" s="199"/>
      <c r="C984" s="199" t="s">
        <v>5266</v>
      </c>
      <c r="D984" s="200" t="s">
        <v>13629</v>
      </c>
      <c r="E984" s="203">
        <v>103.14</v>
      </c>
    </row>
    <row r="985" spans="1:5" ht="15" customHeight="1" x14ac:dyDescent="0.25">
      <c r="A985" s="199" t="s">
        <v>5267</v>
      </c>
      <c r="B985" s="199"/>
      <c r="C985" s="199" t="s">
        <v>5268</v>
      </c>
      <c r="D985" s="200" t="s">
        <v>12798</v>
      </c>
      <c r="E985" s="203">
        <v>311.85000000000002</v>
      </c>
    </row>
    <row r="986" spans="1:5" ht="15" customHeight="1" x14ac:dyDescent="0.25">
      <c r="A986" s="199" t="s">
        <v>5271</v>
      </c>
      <c r="B986" s="199"/>
      <c r="C986" s="199" t="s">
        <v>31605</v>
      </c>
      <c r="D986" s="200" t="s">
        <v>12798</v>
      </c>
      <c r="E986" s="203">
        <v>173.11</v>
      </c>
    </row>
    <row r="987" spans="1:5" ht="15" customHeight="1" x14ac:dyDescent="0.25">
      <c r="A987" s="199" t="s">
        <v>5269</v>
      </c>
      <c r="B987" s="199"/>
      <c r="C987" s="199" t="s">
        <v>5270</v>
      </c>
      <c r="D987" s="200" t="s">
        <v>13629</v>
      </c>
      <c r="E987" s="203">
        <v>84.25</v>
      </c>
    </row>
    <row r="988" spans="1:5" ht="15" customHeight="1" x14ac:dyDescent="0.25">
      <c r="A988" s="199" t="s">
        <v>5272</v>
      </c>
      <c r="B988" s="199"/>
      <c r="C988" s="199" t="s">
        <v>5273</v>
      </c>
      <c r="D988" s="200" t="s">
        <v>13629</v>
      </c>
      <c r="E988" s="203">
        <v>202.58</v>
      </c>
    </row>
    <row r="989" spans="1:5" ht="15" customHeight="1" x14ac:dyDescent="0.25">
      <c r="A989" s="199" t="s">
        <v>5274</v>
      </c>
      <c r="B989" s="199"/>
      <c r="C989" s="199" t="s">
        <v>5275</v>
      </c>
      <c r="D989" s="200" t="s">
        <v>13629</v>
      </c>
      <c r="E989" s="203">
        <v>243.22</v>
      </c>
    </row>
    <row r="990" spans="1:5" ht="15" customHeight="1" x14ac:dyDescent="0.25">
      <c r="A990" s="199" t="s">
        <v>5276</v>
      </c>
      <c r="B990" s="199"/>
      <c r="C990" s="199" t="s">
        <v>5277</v>
      </c>
      <c r="D990" s="200" t="s">
        <v>12798</v>
      </c>
      <c r="E990" s="203">
        <v>1040.56</v>
      </c>
    </row>
    <row r="991" spans="1:5" ht="15" customHeight="1" x14ac:dyDescent="0.25">
      <c r="A991" s="199" t="s">
        <v>5278</v>
      </c>
      <c r="B991" s="199"/>
      <c r="C991" s="199" t="s">
        <v>5279</v>
      </c>
      <c r="D991" s="200" t="s">
        <v>12798</v>
      </c>
      <c r="E991" s="204">
        <v>529.32000000000005</v>
      </c>
    </row>
    <row r="992" spans="1:5" ht="15" customHeight="1" x14ac:dyDescent="0.25">
      <c r="A992" s="199" t="s">
        <v>5280</v>
      </c>
      <c r="B992" s="199"/>
      <c r="C992" s="199" t="s">
        <v>5281</v>
      </c>
      <c r="D992" s="200" t="s">
        <v>12798</v>
      </c>
      <c r="E992" s="204">
        <v>853.2</v>
      </c>
    </row>
    <row r="993" spans="1:5" ht="15" customHeight="1" x14ac:dyDescent="0.25">
      <c r="A993" s="199" t="s">
        <v>5282</v>
      </c>
      <c r="B993" s="199"/>
      <c r="C993" s="199" t="s">
        <v>5283</v>
      </c>
      <c r="D993" s="200" t="s">
        <v>12798</v>
      </c>
      <c r="E993" s="203">
        <v>331.03</v>
      </c>
    </row>
    <row r="994" spans="1:5" ht="15" customHeight="1" x14ac:dyDescent="0.25">
      <c r="A994" s="199" t="s">
        <v>5284</v>
      </c>
      <c r="B994" s="199"/>
      <c r="C994" s="199" t="s">
        <v>5285</v>
      </c>
      <c r="D994" s="200" t="s">
        <v>12798</v>
      </c>
      <c r="E994" s="203">
        <v>833.97</v>
      </c>
    </row>
    <row r="995" spans="1:5" ht="15" customHeight="1" x14ac:dyDescent="0.25">
      <c r="A995" s="199" t="s">
        <v>5286</v>
      </c>
      <c r="B995" s="199"/>
      <c r="C995" s="199" t="s">
        <v>5287</v>
      </c>
      <c r="D995" s="200" t="s">
        <v>12798</v>
      </c>
      <c r="E995" s="204">
        <v>1045.72</v>
      </c>
    </row>
    <row r="996" spans="1:5" ht="15" customHeight="1" x14ac:dyDescent="0.25">
      <c r="A996" s="199" t="s">
        <v>5288</v>
      </c>
      <c r="B996" s="199"/>
      <c r="C996" s="199" t="s">
        <v>5289</v>
      </c>
      <c r="D996" s="200" t="s">
        <v>12798</v>
      </c>
      <c r="E996" s="204">
        <v>1043.79</v>
      </c>
    </row>
    <row r="997" spans="1:5" ht="15" customHeight="1" x14ac:dyDescent="0.25">
      <c r="A997" s="199" t="s">
        <v>5290</v>
      </c>
      <c r="B997" s="199"/>
      <c r="C997" s="199" t="s">
        <v>5291</v>
      </c>
      <c r="D997" s="200" t="s">
        <v>12798</v>
      </c>
      <c r="E997" s="203">
        <v>1331.13</v>
      </c>
    </row>
    <row r="998" spans="1:5" ht="15" customHeight="1" x14ac:dyDescent="0.25">
      <c r="A998" s="199" t="s">
        <v>5292</v>
      </c>
      <c r="B998" s="199"/>
      <c r="C998" s="199" t="s">
        <v>5293</v>
      </c>
      <c r="D998" s="200" t="s">
        <v>13629</v>
      </c>
      <c r="E998" s="203">
        <v>542.76</v>
      </c>
    </row>
    <row r="999" spans="1:5" ht="15" customHeight="1" x14ac:dyDescent="0.25">
      <c r="A999" s="199" t="s">
        <v>25246</v>
      </c>
      <c r="B999" s="199"/>
      <c r="C999" s="199" t="s">
        <v>25247</v>
      </c>
      <c r="D999" s="200" t="s">
        <v>12798</v>
      </c>
      <c r="E999" s="204">
        <v>613.95000000000005</v>
      </c>
    </row>
    <row r="1000" spans="1:5" ht="15" customHeight="1" x14ac:dyDescent="0.25">
      <c r="A1000" s="199" t="s">
        <v>25248</v>
      </c>
      <c r="B1000" s="199"/>
      <c r="C1000" s="199" t="s">
        <v>25249</v>
      </c>
      <c r="D1000" s="200" t="s">
        <v>12798</v>
      </c>
      <c r="E1000" s="204">
        <v>165.14</v>
      </c>
    </row>
    <row r="1001" spans="1:5" ht="15" customHeight="1" x14ac:dyDescent="0.25">
      <c r="A1001" s="199" t="s">
        <v>5294</v>
      </c>
      <c r="B1001" s="199"/>
      <c r="C1001" s="199" t="s">
        <v>5295</v>
      </c>
      <c r="D1001" s="200" t="s">
        <v>12798</v>
      </c>
      <c r="E1001" s="204">
        <v>542.74</v>
      </c>
    </row>
    <row r="1002" spans="1:5" ht="15" customHeight="1" x14ac:dyDescent="0.25">
      <c r="A1002" s="199" t="s">
        <v>25250</v>
      </c>
      <c r="B1002" s="199"/>
      <c r="C1002" s="199" t="s">
        <v>25251</v>
      </c>
      <c r="D1002" s="200" t="s">
        <v>12798</v>
      </c>
      <c r="E1002" s="204">
        <v>959.11</v>
      </c>
    </row>
    <row r="1003" spans="1:5" ht="15" customHeight="1" x14ac:dyDescent="0.25">
      <c r="A1003" s="199" t="s">
        <v>5296</v>
      </c>
      <c r="B1003" s="199"/>
      <c r="C1003" s="199" t="s">
        <v>5297</v>
      </c>
      <c r="D1003" s="200" t="s">
        <v>13629</v>
      </c>
      <c r="E1003" s="204">
        <v>184.65</v>
      </c>
    </row>
    <row r="1004" spans="1:5" ht="15" customHeight="1" x14ac:dyDescent="0.25">
      <c r="A1004" s="199" t="s">
        <v>5298</v>
      </c>
      <c r="B1004" s="199"/>
      <c r="C1004" s="199" t="s">
        <v>5299</v>
      </c>
      <c r="D1004" s="200" t="s">
        <v>12798</v>
      </c>
      <c r="E1004" s="204">
        <v>329.82</v>
      </c>
    </row>
    <row r="1005" spans="1:5" ht="15" customHeight="1" x14ac:dyDescent="0.25">
      <c r="A1005" s="199" t="s">
        <v>5300</v>
      </c>
      <c r="B1005" s="199"/>
      <c r="C1005" s="199" t="s">
        <v>5301</v>
      </c>
      <c r="D1005" s="200" t="s">
        <v>13629</v>
      </c>
      <c r="E1005" s="203">
        <v>1168.6199999999999</v>
      </c>
    </row>
    <row r="1006" spans="1:5" ht="15" customHeight="1" x14ac:dyDescent="0.25">
      <c r="A1006" s="199" t="s">
        <v>5302</v>
      </c>
      <c r="B1006" s="199"/>
      <c r="C1006" s="199" t="s">
        <v>5303</v>
      </c>
      <c r="D1006" s="200" t="s">
        <v>13629</v>
      </c>
      <c r="E1006" s="203">
        <v>1290.1500000000001</v>
      </c>
    </row>
    <row r="1007" spans="1:5" ht="15" customHeight="1" x14ac:dyDescent="0.25">
      <c r="A1007" s="199" t="s">
        <v>5304</v>
      </c>
      <c r="B1007" s="199"/>
      <c r="C1007" s="199" t="s">
        <v>5305</v>
      </c>
      <c r="D1007" s="200" t="s">
        <v>13629</v>
      </c>
      <c r="E1007" s="204">
        <v>1378.37</v>
      </c>
    </row>
    <row r="1008" spans="1:5" ht="15" customHeight="1" x14ac:dyDescent="0.25">
      <c r="A1008" s="199" t="s">
        <v>5306</v>
      </c>
      <c r="B1008" s="199"/>
      <c r="C1008" s="199" t="s">
        <v>5307</v>
      </c>
      <c r="D1008" s="200" t="s">
        <v>13629</v>
      </c>
      <c r="E1008" s="204">
        <v>1313.61</v>
      </c>
    </row>
    <row r="1009" spans="1:5" ht="15" customHeight="1" x14ac:dyDescent="0.25">
      <c r="A1009" s="199" t="s">
        <v>25252</v>
      </c>
      <c r="B1009" s="199"/>
      <c r="C1009" s="199" t="s">
        <v>25253</v>
      </c>
      <c r="D1009" s="200" t="s">
        <v>12798</v>
      </c>
      <c r="E1009" s="203">
        <v>137.16999999999999</v>
      </c>
    </row>
    <row r="1010" spans="1:5" ht="15" customHeight="1" x14ac:dyDescent="0.25">
      <c r="A1010" s="199" t="s">
        <v>5308</v>
      </c>
      <c r="B1010" s="199"/>
      <c r="C1010" s="199" t="s">
        <v>5309</v>
      </c>
      <c r="D1010" s="200" t="s">
        <v>12798</v>
      </c>
      <c r="E1010" s="203">
        <v>159.18</v>
      </c>
    </row>
    <row r="1011" spans="1:5" ht="15" customHeight="1" x14ac:dyDescent="0.25">
      <c r="A1011" s="199" t="s">
        <v>5310</v>
      </c>
      <c r="B1011" s="199"/>
      <c r="C1011" s="199" t="s">
        <v>5311</v>
      </c>
      <c r="D1011" s="200" t="s">
        <v>12798</v>
      </c>
      <c r="E1011" s="205">
        <v>21.42</v>
      </c>
    </row>
    <row r="1012" spans="1:5" ht="15" customHeight="1" x14ac:dyDescent="0.25">
      <c r="A1012" s="199" t="s">
        <v>4138</v>
      </c>
      <c r="B1012" s="199"/>
      <c r="C1012" s="199" t="s">
        <v>13662</v>
      </c>
      <c r="D1012" s="200" t="s">
        <v>12798</v>
      </c>
      <c r="E1012" s="203">
        <v>114.35</v>
      </c>
    </row>
    <row r="1013" spans="1:5" ht="15" customHeight="1" x14ac:dyDescent="0.25">
      <c r="A1013" s="199" t="s">
        <v>5312</v>
      </c>
      <c r="B1013" s="199"/>
      <c r="C1013" s="199" t="s">
        <v>13663</v>
      </c>
      <c r="D1013" s="200" t="s">
        <v>12798</v>
      </c>
      <c r="E1013" s="203">
        <v>248.19</v>
      </c>
    </row>
    <row r="1014" spans="1:5" ht="15" customHeight="1" x14ac:dyDescent="0.25">
      <c r="A1014" s="199" t="s">
        <v>5313</v>
      </c>
      <c r="B1014" s="199"/>
      <c r="C1014" s="199" t="s">
        <v>13664</v>
      </c>
      <c r="D1014" s="200" t="s">
        <v>12798</v>
      </c>
      <c r="E1014" s="203">
        <v>250.09</v>
      </c>
    </row>
    <row r="1015" spans="1:5" ht="15" customHeight="1" x14ac:dyDescent="0.25">
      <c r="A1015" s="199" t="s">
        <v>25254</v>
      </c>
      <c r="B1015" s="199"/>
      <c r="C1015" s="199" t="s">
        <v>25255</v>
      </c>
      <c r="D1015" s="200" t="s">
        <v>12798</v>
      </c>
      <c r="E1015" s="203">
        <v>27.65</v>
      </c>
    </row>
    <row r="1016" spans="1:5" ht="15" customHeight="1" x14ac:dyDescent="0.25">
      <c r="A1016" s="199" t="s">
        <v>5314</v>
      </c>
      <c r="B1016" s="199"/>
      <c r="C1016" s="199" t="s">
        <v>5315</v>
      </c>
      <c r="D1016" s="200" t="s">
        <v>13629</v>
      </c>
      <c r="E1016" s="203">
        <v>54.36</v>
      </c>
    </row>
    <row r="1017" spans="1:5" ht="15" customHeight="1" x14ac:dyDescent="0.25">
      <c r="A1017" s="199" t="s">
        <v>5316</v>
      </c>
      <c r="B1017" s="199"/>
      <c r="C1017" s="199" t="s">
        <v>5317</v>
      </c>
      <c r="D1017" s="200" t="s">
        <v>13629</v>
      </c>
      <c r="E1017" s="205">
        <v>187.99</v>
      </c>
    </row>
    <row r="1018" spans="1:5" ht="15" customHeight="1" x14ac:dyDescent="0.25">
      <c r="A1018" s="199" t="s">
        <v>5318</v>
      </c>
      <c r="B1018" s="199"/>
      <c r="C1018" s="199" t="s">
        <v>5319</v>
      </c>
      <c r="D1018" s="200" t="s">
        <v>13629</v>
      </c>
      <c r="E1018" s="205">
        <v>1166.3900000000001</v>
      </c>
    </row>
    <row r="1019" spans="1:5" ht="15" customHeight="1" x14ac:dyDescent="0.25">
      <c r="A1019" s="199" t="s">
        <v>5320</v>
      </c>
      <c r="B1019" s="199"/>
      <c r="C1019" s="199" t="s">
        <v>5321</v>
      </c>
      <c r="D1019" s="200" t="s">
        <v>13629</v>
      </c>
      <c r="E1019" s="203">
        <v>19.11</v>
      </c>
    </row>
    <row r="1020" spans="1:5" ht="15" customHeight="1" x14ac:dyDescent="0.25">
      <c r="A1020" s="199" t="s">
        <v>5322</v>
      </c>
      <c r="B1020" s="199"/>
      <c r="C1020" s="199" t="s">
        <v>5323</v>
      </c>
      <c r="D1020" s="200" t="s">
        <v>12798</v>
      </c>
      <c r="E1020" s="203">
        <v>33.229999999999997</v>
      </c>
    </row>
    <row r="1021" spans="1:5" ht="15" customHeight="1" x14ac:dyDescent="0.25">
      <c r="A1021" s="199" t="s">
        <v>5324</v>
      </c>
      <c r="B1021" s="199"/>
      <c r="C1021" s="199" t="s">
        <v>5325</v>
      </c>
      <c r="D1021" s="200" t="s">
        <v>13629</v>
      </c>
      <c r="E1021" s="203">
        <v>51.33</v>
      </c>
    </row>
    <row r="1022" spans="1:5" ht="15" customHeight="1" x14ac:dyDescent="0.25">
      <c r="A1022" s="199" t="s">
        <v>5326</v>
      </c>
      <c r="B1022" s="199"/>
      <c r="C1022" s="199" t="s">
        <v>5327</v>
      </c>
      <c r="D1022" s="200" t="s">
        <v>13629</v>
      </c>
      <c r="E1022" s="203">
        <v>41.27</v>
      </c>
    </row>
    <row r="1023" spans="1:5" ht="15" customHeight="1" x14ac:dyDescent="0.25">
      <c r="A1023" s="199" t="s">
        <v>5328</v>
      </c>
      <c r="B1023" s="199"/>
      <c r="C1023" s="199" t="s">
        <v>5329</v>
      </c>
      <c r="D1023" s="200" t="s">
        <v>13629</v>
      </c>
      <c r="E1023" s="203">
        <v>205.98</v>
      </c>
    </row>
    <row r="1024" spans="1:5" ht="15" customHeight="1" x14ac:dyDescent="0.25">
      <c r="A1024" s="199" t="s">
        <v>5330</v>
      </c>
      <c r="B1024" s="199"/>
      <c r="C1024" s="199" t="s">
        <v>5331</v>
      </c>
      <c r="D1024" s="200" t="s">
        <v>13629</v>
      </c>
      <c r="E1024" s="203">
        <v>68.52</v>
      </c>
    </row>
    <row r="1025" spans="1:5" ht="15" customHeight="1" x14ac:dyDescent="0.25">
      <c r="A1025" s="199" t="s">
        <v>5332</v>
      </c>
      <c r="B1025" s="199"/>
      <c r="C1025" s="199" t="s">
        <v>5333</v>
      </c>
      <c r="D1025" s="200" t="s">
        <v>13629</v>
      </c>
      <c r="E1025" s="203">
        <v>67.3</v>
      </c>
    </row>
    <row r="1026" spans="1:5" ht="15" customHeight="1" x14ac:dyDescent="0.25">
      <c r="A1026" s="199" t="s">
        <v>5334</v>
      </c>
      <c r="B1026" s="199"/>
      <c r="C1026" s="199" t="s">
        <v>5335</v>
      </c>
      <c r="D1026" s="200" t="s">
        <v>12798</v>
      </c>
      <c r="E1026" s="205">
        <v>46.42</v>
      </c>
    </row>
    <row r="1027" spans="1:5" ht="15" customHeight="1" x14ac:dyDescent="0.25">
      <c r="A1027" s="199" t="s">
        <v>5336</v>
      </c>
      <c r="B1027" s="199"/>
      <c r="C1027" s="199" t="s">
        <v>5337</v>
      </c>
      <c r="D1027" s="200" t="s">
        <v>12798</v>
      </c>
      <c r="E1027" s="205">
        <v>97.12</v>
      </c>
    </row>
    <row r="1028" spans="1:5" ht="15" customHeight="1" x14ac:dyDescent="0.25">
      <c r="A1028" s="199" t="s">
        <v>5338</v>
      </c>
      <c r="B1028" s="199"/>
      <c r="C1028" s="199" t="s">
        <v>5339</v>
      </c>
      <c r="D1028" s="200" t="s">
        <v>13629</v>
      </c>
      <c r="E1028" s="205">
        <v>60.57</v>
      </c>
    </row>
    <row r="1029" spans="1:5" ht="15" customHeight="1" x14ac:dyDescent="0.25">
      <c r="A1029" s="199" t="s">
        <v>5340</v>
      </c>
      <c r="B1029" s="199"/>
      <c r="C1029" s="199" t="s">
        <v>5341</v>
      </c>
      <c r="D1029" s="200" t="s">
        <v>12798</v>
      </c>
      <c r="E1029" s="205">
        <v>4.6399999999999997</v>
      </c>
    </row>
    <row r="1030" spans="1:5" ht="15" customHeight="1" x14ac:dyDescent="0.25">
      <c r="A1030" s="199" t="s">
        <v>5342</v>
      </c>
      <c r="B1030" s="199"/>
      <c r="C1030" s="199" t="s">
        <v>5343</v>
      </c>
      <c r="D1030" s="200" t="s">
        <v>12798</v>
      </c>
      <c r="E1030" s="203">
        <v>53.88</v>
      </c>
    </row>
    <row r="1031" spans="1:5" ht="15" customHeight="1" x14ac:dyDescent="0.25">
      <c r="A1031" s="199" t="s">
        <v>5344</v>
      </c>
      <c r="B1031" s="199"/>
      <c r="C1031" s="199" t="s">
        <v>5345</v>
      </c>
      <c r="D1031" s="200" t="s">
        <v>13629</v>
      </c>
      <c r="E1031" s="203">
        <v>58.98</v>
      </c>
    </row>
    <row r="1032" spans="1:5" ht="15" customHeight="1" x14ac:dyDescent="0.25">
      <c r="A1032" s="199" t="s">
        <v>5346</v>
      </c>
      <c r="B1032" s="199"/>
      <c r="C1032" s="199" t="s">
        <v>5347</v>
      </c>
      <c r="D1032" s="200" t="s">
        <v>13629</v>
      </c>
      <c r="E1032" s="204">
        <v>145.19999999999999</v>
      </c>
    </row>
    <row r="1033" spans="1:5" ht="15" customHeight="1" x14ac:dyDescent="0.25">
      <c r="A1033" s="199" t="s">
        <v>5348</v>
      </c>
      <c r="B1033" s="199"/>
      <c r="C1033" s="199" t="s">
        <v>5349</v>
      </c>
      <c r="D1033" s="200" t="s">
        <v>13629</v>
      </c>
      <c r="E1033" s="203">
        <v>173.16</v>
      </c>
    </row>
    <row r="1034" spans="1:5" ht="15" customHeight="1" x14ac:dyDescent="0.25">
      <c r="A1034" s="199" t="s">
        <v>5350</v>
      </c>
      <c r="B1034" s="199"/>
      <c r="C1034" s="199" t="s">
        <v>5351</v>
      </c>
      <c r="D1034" s="200" t="s">
        <v>13629</v>
      </c>
      <c r="E1034" s="203">
        <v>35.35</v>
      </c>
    </row>
    <row r="1035" spans="1:5" ht="15" customHeight="1" x14ac:dyDescent="0.25">
      <c r="A1035" s="199" t="s">
        <v>5352</v>
      </c>
      <c r="B1035" s="199"/>
      <c r="C1035" s="199" t="s">
        <v>5353</v>
      </c>
      <c r="D1035" s="200" t="s">
        <v>13629</v>
      </c>
      <c r="E1035" s="203">
        <v>53.82</v>
      </c>
    </row>
    <row r="1036" spans="1:5" ht="15" customHeight="1" x14ac:dyDescent="0.25">
      <c r="A1036" s="199" t="s">
        <v>5354</v>
      </c>
      <c r="B1036" s="199"/>
      <c r="C1036" s="199" t="s">
        <v>5355</v>
      </c>
      <c r="D1036" s="200" t="s">
        <v>13629</v>
      </c>
      <c r="E1036" s="204">
        <v>66.06</v>
      </c>
    </row>
    <row r="1037" spans="1:5" ht="15" customHeight="1" x14ac:dyDescent="0.25">
      <c r="A1037" s="199" t="s">
        <v>5356</v>
      </c>
      <c r="B1037" s="199"/>
      <c r="C1037" s="199" t="s">
        <v>953</v>
      </c>
      <c r="D1037" s="200" t="s">
        <v>13629</v>
      </c>
      <c r="E1037" s="204">
        <v>67.47</v>
      </c>
    </row>
    <row r="1038" spans="1:5" ht="15" customHeight="1" x14ac:dyDescent="0.25">
      <c r="A1038" s="199" t="s">
        <v>5357</v>
      </c>
      <c r="B1038" s="199"/>
      <c r="C1038" s="199" t="s">
        <v>5358</v>
      </c>
      <c r="D1038" s="200" t="s">
        <v>13629</v>
      </c>
      <c r="E1038" s="203">
        <v>221.7</v>
      </c>
    </row>
    <row r="1039" spans="1:5" ht="15" customHeight="1" x14ac:dyDescent="0.25">
      <c r="A1039" s="199" t="s">
        <v>5359</v>
      </c>
      <c r="B1039" s="199"/>
      <c r="C1039" s="199" t="s">
        <v>5360</v>
      </c>
      <c r="D1039" s="200" t="s">
        <v>13629</v>
      </c>
      <c r="E1039" s="205">
        <v>79.05</v>
      </c>
    </row>
    <row r="1040" spans="1:5" ht="15" customHeight="1" x14ac:dyDescent="0.25">
      <c r="A1040" s="199" t="s">
        <v>5361</v>
      </c>
      <c r="B1040" s="199"/>
      <c r="C1040" s="199" t="s">
        <v>5362</v>
      </c>
      <c r="D1040" s="200" t="s">
        <v>13629</v>
      </c>
      <c r="E1040" s="204">
        <v>66.06</v>
      </c>
    </row>
    <row r="1041" spans="1:5" ht="15" customHeight="1" x14ac:dyDescent="0.25">
      <c r="A1041" s="199" t="s">
        <v>5363</v>
      </c>
      <c r="B1041" s="199"/>
      <c r="C1041" s="199" t="s">
        <v>5364</v>
      </c>
      <c r="D1041" s="200" t="s">
        <v>13629</v>
      </c>
      <c r="E1041" s="204">
        <v>624.62</v>
      </c>
    </row>
    <row r="1042" spans="1:5" ht="15" customHeight="1" x14ac:dyDescent="0.25">
      <c r="A1042" s="199" t="s">
        <v>5365</v>
      </c>
      <c r="B1042" s="199"/>
      <c r="C1042" s="199" t="s">
        <v>5366</v>
      </c>
      <c r="D1042" s="200" t="s">
        <v>12798</v>
      </c>
      <c r="E1042" s="204">
        <v>327.88</v>
      </c>
    </row>
    <row r="1043" spans="1:5" ht="15" customHeight="1" x14ac:dyDescent="0.25">
      <c r="A1043" s="199" t="s">
        <v>5367</v>
      </c>
      <c r="B1043" s="199"/>
      <c r="C1043" s="199" t="s">
        <v>5368</v>
      </c>
      <c r="D1043" s="200" t="s">
        <v>12798</v>
      </c>
      <c r="E1043" s="204">
        <v>225.89</v>
      </c>
    </row>
    <row r="1044" spans="1:5" ht="15" customHeight="1" x14ac:dyDescent="0.25">
      <c r="A1044" s="199" t="s">
        <v>5369</v>
      </c>
      <c r="B1044" s="199"/>
      <c r="C1044" s="199" t="s">
        <v>5370</v>
      </c>
      <c r="D1044" s="200" t="s">
        <v>12798</v>
      </c>
      <c r="E1044" s="203">
        <v>236.05</v>
      </c>
    </row>
    <row r="1045" spans="1:5" ht="15" customHeight="1" x14ac:dyDescent="0.25">
      <c r="A1045" s="199" t="s">
        <v>5371</v>
      </c>
      <c r="B1045" s="199"/>
      <c r="C1045" s="199" t="s">
        <v>5372</v>
      </c>
      <c r="D1045" s="200" t="s">
        <v>12798</v>
      </c>
      <c r="E1045" s="204">
        <v>267.86</v>
      </c>
    </row>
    <row r="1046" spans="1:5" ht="15" customHeight="1" x14ac:dyDescent="0.25">
      <c r="A1046" s="199" t="s">
        <v>5373</v>
      </c>
      <c r="B1046" s="199"/>
      <c r="C1046" s="199" t="s">
        <v>5374</v>
      </c>
      <c r="D1046" s="200" t="s">
        <v>12798</v>
      </c>
      <c r="E1046" s="204">
        <v>138.57</v>
      </c>
    </row>
    <row r="1047" spans="1:5" ht="15" customHeight="1" x14ac:dyDescent="0.25">
      <c r="A1047" s="199" t="s">
        <v>5375</v>
      </c>
      <c r="B1047" s="199"/>
      <c r="C1047" s="199" t="s">
        <v>5376</v>
      </c>
      <c r="D1047" s="200" t="s">
        <v>12798</v>
      </c>
      <c r="E1047" s="204">
        <v>181.49</v>
      </c>
    </row>
    <row r="1048" spans="1:5" ht="15" customHeight="1" x14ac:dyDescent="0.25">
      <c r="A1048" s="199" t="s">
        <v>5377</v>
      </c>
      <c r="B1048" s="199"/>
      <c r="C1048" s="199" t="s">
        <v>5378</v>
      </c>
      <c r="D1048" s="200" t="s">
        <v>12798</v>
      </c>
      <c r="E1048" s="204">
        <v>229.22</v>
      </c>
    </row>
    <row r="1049" spans="1:5" ht="15" customHeight="1" x14ac:dyDescent="0.25">
      <c r="A1049" s="199" t="s">
        <v>5379</v>
      </c>
      <c r="B1049" s="199"/>
      <c r="C1049" s="199" t="s">
        <v>5380</v>
      </c>
      <c r="D1049" s="200" t="s">
        <v>12798</v>
      </c>
      <c r="E1049" s="204">
        <v>221.11</v>
      </c>
    </row>
    <row r="1050" spans="1:5" ht="15" customHeight="1" x14ac:dyDescent="0.25">
      <c r="A1050" s="199" t="s">
        <v>5381</v>
      </c>
      <c r="B1050" s="199"/>
      <c r="C1050" s="199" t="s">
        <v>5382</v>
      </c>
      <c r="D1050" s="200" t="s">
        <v>2</v>
      </c>
      <c r="E1050" s="201">
        <v>1306.1400000000001</v>
      </c>
    </row>
    <row r="1051" spans="1:5" ht="15" customHeight="1" x14ac:dyDescent="0.25">
      <c r="A1051" s="199" t="s">
        <v>5383</v>
      </c>
      <c r="B1051" s="199"/>
      <c r="C1051" s="199" t="s">
        <v>5384</v>
      </c>
      <c r="D1051" s="200" t="s">
        <v>2</v>
      </c>
      <c r="E1051" s="204">
        <v>246.88</v>
      </c>
    </row>
    <row r="1052" spans="1:5" ht="15" customHeight="1" x14ac:dyDescent="0.25">
      <c r="A1052" s="199" t="s">
        <v>5385</v>
      </c>
      <c r="B1052" s="199"/>
      <c r="C1052" s="199" t="s">
        <v>5386</v>
      </c>
      <c r="D1052" s="200" t="s">
        <v>2</v>
      </c>
      <c r="E1052" s="204">
        <v>275.48</v>
      </c>
    </row>
    <row r="1053" spans="1:5" ht="15" customHeight="1" x14ac:dyDescent="0.25">
      <c r="A1053" s="199" t="s">
        <v>5387</v>
      </c>
      <c r="B1053" s="199"/>
      <c r="C1053" s="199" t="s">
        <v>5388</v>
      </c>
      <c r="D1053" s="200" t="s">
        <v>2</v>
      </c>
      <c r="E1053" s="203">
        <v>359.55</v>
      </c>
    </row>
    <row r="1054" spans="1:5" ht="15" customHeight="1" x14ac:dyDescent="0.25">
      <c r="A1054" s="199" t="s">
        <v>5389</v>
      </c>
      <c r="B1054" s="199"/>
      <c r="C1054" s="199" t="s">
        <v>5390</v>
      </c>
      <c r="D1054" s="200" t="s">
        <v>2</v>
      </c>
      <c r="E1054" s="203">
        <v>388.64</v>
      </c>
    </row>
    <row r="1055" spans="1:5" ht="15" customHeight="1" x14ac:dyDescent="0.25">
      <c r="A1055" s="199" t="s">
        <v>5391</v>
      </c>
      <c r="B1055" s="199"/>
      <c r="C1055" s="199" t="s">
        <v>5392</v>
      </c>
      <c r="D1055" s="200" t="s">
        <v>2</v>
      </c>
      <c r="E1055" s="204">
        <v>357.11</v>
      </c>
    </row>
    <row r="1056" spans="1:5" ht="15" customHeight="1" x14ac:dyDescent="0.25">
      <c r="A1056" s="199" t="s">
        <v>5393</v>
      </c>
      <c r="B1056" s="199"/>
      <c r="C1056" s="199" t="s">
        <v>5394</v>
      </c>
      <c r="D1056" s="200" t="s">
        <v>2</v>
      </c>
      <c r="E1056" s="204">
        <v>395.36</v>
      </c>
    </row>
    <row r="1057" spans="1:5" ht="15" customHeight="1" x14ac:dyDescent="0.25">
      <c r="A1057" s="199" t="s">
        <v>5395</v>
      </c>
      <c r="B1057" s="199"/>
      <c r="C1057" s="199" t="s">
        <v>5396</v>
      </c>
      <c r="D1057" s="200" t="s">
        <v>2</v>
      </c>
      <c r="E1057" s="204">
        <v>517.77</v>
      </c>
    </row>
    <row r="1058" spans="1:5" ht="15" customHeight="1" x14ac:dyDescent="0.25">
      <c r="A1058" s="199" t="s">
        <v>5397</v>
      </c>
      <c r="B1058" s="199"/>
      <c r="C1058" s="199" t="s">
        <v>5398</v>
      </c>
      <c r="D1058" s="200" t="s">
        <v>2</v>
      </c>
      <c r="E1058" s="204">
        <v>534.44000000000005</v>
      </c>
    </row>
    <row r="1059" spans="1:5" ht="15" customHeight="1" x14ac:dyDescent="0.25">
      <c r="A1059" s="199" t="s">
        <v>5399</v>
      </c>
      <c r="B1059" s="199"/>
      <c r="C1059" s="199" t="s">
        <v>5400</v>
      </c>
      <c r="D1059" s="200" t="s">
        <v>12798</v>
      </c>
      <c r="E1059" s="203">
        <v>117.28</v>
      </c>
    </row>
    <row r="1060" spans="1:5" ht="15" customHeight="1" x14ac:dyDescent="0.25">
      <c r="A1060" s="199" t="s">
        <v>5401</v>
      </c>
      <c r="B1060" s="199"/>
      <c r="C1060" s="199" t="s">
        <v>5402</v>
      </c>
      <c r="D1060" s="200" t="s">
        <v>3</v>
      </c>
      <c r="E1060" s="204">
        <v>51.13</v>
      </c>
    </row>
    <row r="1061" spans="1:5" ht="15" customHeight="1" x14ac:dyDescent="0.25">
      <c r="A1061" s="199" t="s">
        <v>5403</v>
      </c>
      <c r="B1061" s="199"/>
      <c r="C1061" s="199" t="s">
        <v>5404</v>
      </c>
      <c r="D1061" s="200" t="s">
        <v>3</v>
      </c>
      <c r="E1061" s="204">
        <v>43.33</v>
      </c>
    </row>
    <row r="1062" spans="1:5" ht="15" customHeight="1" x14ac:dyDescent="0.25">
      <c r="A1062" s="199" t="s">
        <v>5405</v>
      </c>
      <c r="B1062" s="199"/>
      <c r="C1062" s="199" t="s">
        <v>5406</v>
      </c>
      <c r="D1062" s="200" t="s">
        <v>3</v>
      </c>
      <c r="E1062" s="203">
        <v>14.56</v>
      </c>
    </row>
    <row r="1063" spans="1:5" ht="15" customHeight="1" x14ac:dyDescent="0.25">
      <c r="A1063" s="199" t="s">
        <v>5407</v>
      </c>
      <c r="B1063" s="199"/>
      <c r="C1063" s="199" t="s">
        <v>5408</v>
      </c>
      <c r="D1063" s="200" t="s">
        <v>3</v>
      </c>
      <c r="E1063" s="203">
        <v>203.32</v>
      </c>
    </row>
    <row r="1064" spans="1:5" ht="15" customHeight="1" x14ac:dyDescent="0.25">
      <c r="A1064" s="199" t="s">
        <v>5409</v>
      </c>
      <c r="B1064" s="199"/>
      <c r="C1064" s="199" t="s">
        <v>5410</v>
      </c>
      <c r="D1064" s="200" t="s">
        <v>3</v>
      </c>
      <c r="E1064" s="203">
        <v>185.69</v>
      </c>
    </row>
    <row r="1065" spans="1:5" ht="15" customHeight="1" x14ac:dyDescent="0.25">
      <c r="A1065" s="199" t="s">
        <v>5411</v>
      </c>
      <c r="B1065" s="199"/>
      <c r="C1065" s="199" t="s">
        <v>5412</v>
      </c>
      <c r="D1065" s="200" t="s">
        <v>3</v>
      </c>
      <c r="E1065" s="203">
        <v>190.73</v>
      </c>
    </row>
    <row r="1066" spans="1:5" ht="15" customHeight="1" x14ac:dyDescent="0.25">
      <c r="A1066" s="199" t="s">
        <v>5413</v>
      </c>
      <c r="B1066" s="199"/>
      <c r="C1066" s="199" t="s">
        <v>5414</v>
      </c>
      <c r="D1066" s="200" t="s">
        <v>3</v>
      </c>
      <c r="E1066" s="203">
        <v>39</v>
      </c>
    </row>
    <row r="1067" spans="1:5" ht="15" customHeight="1" x14ac:dyDescent="0.25">
      <c r="A1067" s="199" t="s">
        <v>5415</v>
      </c>
      <c r="B1067" s="199"/>
      <c r="C1067" s="199" t="s">
        <v>5416</v>
      </c>
      <c r="D1067" s="200" t="s">
        <v>3</v>
      </c>
      <c r="E1067" s="203">
        <v>30.56</v>
      </c>
    </row>
    <row r="1068" spans="1:5" ht="15" customHeight="1" x14ac:dyDescent="0.25">
      <c r="A1068" s="199" t="s">
        <v>5417</v>
      </c>
      <c r="B1068" s="199"/>
      <c r="C1068" s="199" t="s">
        <v>5418</v>
      </c>
      <c r="D1068" s="200" t="s">
        <v>3</v>
      </c>
      <c r="E1068" s="203">
        <v>14.67</v>
      </c>
    </row>
    <row r="1069" spans="1:5" ht="15" customHeight="1" x14ac:dyDescent="0.25">
      <c r="A1069" s="199" t="s">
        <v>5419</v>
      </c>
      <c r="B1069" s="199"/>
      <c r="C1069" s="199" t="s">
        <v>5420</v>
      </c>
      <c r="D1069" s="200" t="s">
        <v>2</v>
      </c>
      <c r="E1069" s="203">
        <v>317.77999999999997</v>
      </c>
    </row>
    <row r="1070" spans="1:5" ht="15" customHeight="1" x14ac:dyDescent="0.25">
      <c r="A1070" s="199" t="s">
        <v>5421</v>
      </c>
      <c r="B1070" s="199"/>
      <c r="C1070" s="199" t="s">
        <v>5422</v>
      </c>
      <c r="D1070" s="200" t="s">
        <v>2</v>
      </c>
      <c r="E1070" s="203">
        <v>298.43</v>
      </c>
    </row>
    <row r="1071" spans="1:5" ht="15" customHeight="1" x14ac:dyDescent="0.25">
      <c r="A1071" s="199" t="s">
        <v>5423</v>
      </c>
      <c r="B1071" s="199"/>
      <c r="C1071" s="199" t="s">
        <v>5424</v>
      </c>
      <c r="D1071" s="200" t="s">
        <v>2</v>
      </c>
      <c r="E1071" s="205">
        <v>257.97000000000003</v>
      </c>
    </row>
    <row r="1072" spans="1:5" ht="15" customHeight="1" x14ac:dyDescent="0.25">
      <c r="A1072" s="199" t="s">
        <v>5425</v>
      </c>
      <c r="B1072" s="199"/>
      <c r="C1072" s="199" t="s">
        <v>5426</v>
      </c>
      <c r="D1072" s="200" t="s">
        <v>2</v>
      </c>
      <c r="E1072" s="203">
        <v>244.56</v>
      </c>
    </row>
    <row r="1073" spans="1:5" ht="15" customHeight="1" x14ac:dyDescent="0.25">
      <c r="A1073" s="199" t="s">
        <v>5427</v>
      </c>
      <c r="B1073" s="199"/>
      <c r="C1073" s="199" t="s">
        <v>5428</v>
      </c>
      <c r="D1073" s="200" t="s">
        <v>2</v>
      </c>
      <c r="E1073" s="203">
        <v>287.62</v>
      </c>
    </row>
    <row r="1074" spans="1:5" ht="15" customHeight="1" x14ac:dyDescent="0.25">
      <c r="A1074" s="199" t="s">
        <v>5429</v>
      </c>
      <c r="B1074" s="199"/>
      <c r="C1074" s="199" t="s">
        <v>5430</v>
      </c>
      <c r="D1074" s="200" t="s">
        <v>2</v>
      </c>
      <c r="E1074" s="203">
        <v>276.8</v>
      </c>
    </row>
    <row r="1075" spans="1:5" ht="15" customHeight="1" x14ac:dyDescent="0.25">
      <c r="A1075" s="199" t="s">
        <v>5431</v>
      </c>
      <c r="B1075" s="199"/>
      <c r="C1075" s="199" t="s">
        <v>5432</v>
      </c>
      <c r="D1075" s="200" t="s">
        <v>2</v>
      </c>
      <c r="E1075" s="203">
        <v>354.84</v>
      </c>
    </row>
    <row r="1076" spans="1:5" ht="15" customHeight="1" x14ac:dyDescent="0.25">
      <c r="A1076" s="199" t="s">
        <v>5433</v>
      </c>
      <c r="B1076" s="199"/>
      <c r="C1076" s="199" t="s">
        <v>5434</v>
      </c>
      <c r="D1076" s="200" t="s">
        <v>2</v>
      </c>
      <c r="E1076" s="203">
        <v>344.02</v>
      </c>
    </row>
    <row r="1077" spans="1:5" ht="15" customHeight="1" x14ac:dyDescent="0.25">
      <c r="A1077" s="199" t="s">
        <v>5435</v>
      </c>
      <c r="B1077" s="199"/>
      <c r="C1077" s="199" t="s">
        <v>5436</v>
      </c>
      <c r="D1077" s="200" t="s">
        <v>2</v>
      </c>
      <c r="E1077" s="203">
        <v>318.54000000000002</v>
      </c>
    </row>
    <row r="1078" spans="1:5" ht="15" customHeight="1" x14ac:dyDescent="0.25">
      <c r="A1078" s="199" t="s">
        <v>5437</v>
      </c>
      <c r="B1078" s="199"/>
      <c r="C1078" s="199" t="s">
        <v>5438</v>
      </c>
      <c r="D1078" s="200" t="s">
        <v>2</v>
      </c>
      <c r="E1078" s="203">
        <v>332.36</v>
      </c>
    </row>
    <row r="1079" spans="1:5" ht="15" customHeight="1" x14ac:dyDescent="0.25">
      <c r="A1079" s="199" t="s">
        <v>5439</v>
      </c>
      <c r="B1079" s="199"/>
      <c r="C1079" s="199" t="s">
        <v>5440</v>
      </c>
      <c r="D1079" s="200" t="s">
        <v>2</v>
      </c>
      <c r="E1079" s="203">
        <v>270.45</v>
      </c>
    </row>
    <row r="1080" spans="1:5" ht="15" customHeight="1" x14ac:dyDescent="0.25">
      <c r="A1080" s="199" t="s">
        <v>5441</v>
      </c>
      <c r="B1080" s="199"/>
      <c r="C1080" s="199" t="s">
        <v>5442</v>
      </c>
      <c r="D1080" s="200" t="s">
        <v>2</v>
      </c>
      <c r="E1080" s="203">
        <v>255.06</v>
      </c>
    </row>
    <row r="1081" spans="1:5" ht="15" customHeight="1" x14ac:dyDescent="0.25">
      <c r="A1081" s="199" t="s">
        <v>5443</v>
      </c>
      <c r="B1081" s="199"/>
      <c r="C1081" s="199" t="s">
        <v>5444</v>
      </c>
      <c r="D1081" s="200" t="s">
        <v>3</v>
      </c>
      <c r="E1081" s="204">
        <v>13.94</v>
      </c>
    </row>
    <row r="1082" spans="1:5" ht="15" customHeight="1" x14ac:dyDescent="0.25">
      <c r="A1082" s="199" t="s">
        <v>5445</v>
      </c>
      <c r="B1082" s="199"/>
      <c r="C1082" s="199" t="s">
        <v>5446</v>
      </c>
      <c r="D1082" s="200" t="s">
        <v>3</v>
      </c>
      <c r="E1082" s="204">
        <v>2.95</v>
      </c>
    </row>
    <row r="1083" spans="1:5" ht="15" customHeight="1" x14ac:dyDescent="0.25">
      <c r="A1083" s="199" t="s">
        <v>5447</v>
      </c>
      <c r="B1083" s="199"/>
      <c r="C1083" s="199" t="s">
        <v>5448</v>
      </c>
      <c r="D1083" s="200" t="s">
        <v>3</v>
      </c>
      <c r="E1083" s="204">
        <v>19.489999999999998</v>
      </c>
    </row>
    <row r="1084" spans="1:5" ht="15" customHeight="1" x14ac:dyDescent="0.25">
      <c r="A1084" s="199" t="s">
        <v>5449</v>
      </c>
      <c r="B1084" s="199"/>
      <c r="C1084" s="199" t="s">
        <v>5450</v>
      </c>
      <c r="D1084" s="200" t="s">
        <v>3</v>
      </c>
      <c r="E1084" s="203">
        <v>4.04</v>
      </c>
    </row>
    <row r="1085" spans="1:5" ht="15" customHeight="1" x14ac:dyDescent="0.25">
      <c r="A1085" s="199" t="s">
        <v>5451</v>
      </c>
      <c r="B1085" s="199"/>
      <c r="C1085" s="199" t="s">
        <v>5452</v>
      </c>
      <c r="D1085" s="200" t="s">
        <v>3</v>
      </c>
      <c r="E1085" s="203">
        <v>27.71</v>
      </c>
    </row>
    <row r="1086" spans="1:5" ht="15" customHeight="1" x14ac:dyDescent="0.25">
      <c r="A1086" s="199" t="s">
        <v>5453</v>
      </c>
      <c r="B1086" s="199"/>
      <c r="C1086" s="199" t="s">
        <v>5454</v>
      </c>
      <c r="D1086" s="200" t="s">
        <v>3</v>
      </c>
      <c r="E1086" s="203">
        <v>40.119999999999997</v>
      </c>
    </row>
    <row r="1087" spans="1:5" ht="15" customHeight="1" x14ac:dyDescent="0.25">
      <c r="A1087" s="199" t="s">
        <v>5455</v>
      </c>
      <c r="B1087" s="199"/>
      <c r="C1087" s="199" t="s">
        <v>5456</v>
      </c>
      <c r="D1087" s="200" t="s">
        <v>3</v>
      </c>
      <c r="E1087" s="204">
        <v>6.02</v>
      </c>
    </row>
    <row r="1088" spans="1:5" ht="15" customHeight="1" x14ac:dyDescent="0.25">
      <c r="A1088" s="199" t="s">
        <v>5457</v>
      </c>
      <c r="B1088" s="199"/>
      <c r="C1088" s="199" t="s">
        <v>5458</v>
      </c>
      <c r="D1088" s="200" t="s">
        <v>3</v>
      </c>
      <c r="E1088" s="204">
        <v>7.96</v>
      </c>
    </row>
    <row r="1089" spans="1:5" ht="15" customHeight="1" x14ac:dyDescent="0.25">
      <c r="A1089" s="199" t="s">
        <v>5459</v>
      </c>
      <c r="B1089" s="199"/>
      <c r="C1089" s="199" t="s">
        <v>5460</v>
      </c>
      <c r="D1089" s="200" t="s">
        <v>3</v>
      </c>
      <c r="E1089" s="204">
        <v>13.2</v>
      </c>
    </row>
    <row r="1090" spans="1:5" ht="15" customHeight="1" x14ac:dyDescent="0.25">
      <c r="A1090" s="199" t="s">
        <v>5461</v>
      </c>
      <c r="B1090" s="199"/>
      <c r="C1090" s="199" t="s">
        <v>5462</v>
      </c>
      <c r="D1090" s="200" t="s">
        <v>3</v>
      </c>
      <c r="E1090" s="203">
        <v>113.88</v>
      </c>
    </row>
    <row r="1091" spans="1:5" ht="15" customHeight="1" x14ac:dyDescent="0.25">
      <c r="A1091" s="199" t="s">
        <v>5463</v>
      </c>
      <c r="B1091" s="199"/>
      <c r="C1091" s="199" t="s">
        <v>5464</v>
      </c>
      <c r="D1091" s="200" t="s">
        <v>3</v>
      </c>
      <c r="E1091" s="203">
        <v>3.12</v>
      </c>
    </row>
    <row r="1092" spans="1:5" ht="15" customHeight="1" x14ac:dyDescent="0.25">
      <c r="A1092" s="199" t="s">
        <v>5465</v>
      </c>
      <c r="B1092" s="199"/>
      <c r="C1092" s="199" t="s">
        <v>5466</v>
      </c>
      <c r="D1092" s="200" t="s">
        <v>3</v>
      </c>
      <c r="E1092" s="203">
        <v>123.48</v>
      </c>
    </row>
    <row r="1093" spans="1:5" ht="15" customHeight="1" x14ac:dyDescent="0.25">
      <c r="A1093" s="199" t="s">
        <v>5467</v>
      </c>
      <c r="B1093" s="199"/>
      <c r="C1093" s="199" t="s">
        <v>5468</v>
      </c>
      <c r="D1093" s="200" t="s">
        <v>3</v>
      </c>
      <c r="E1093" s="203">
        <v>17.47</v>
      </c>
    </row>
    <row r="1094" spans="1:5" ht="15" customHeight="1" x14ac:dyDescent="0.25">
      <c r="A1094" s="199" t="s">
        <v>5469</v>
      </c>
      <c r="B1094" s="199"/>
      <c r="C1094" s="199" t="s">
        <v>5470</v>
      </c>
      <c r="D1094" s="200" t="s">
        <v>3</v>
      </c>
      <c r="E1094" s="203">
        <v>150</v>
      </c>
    </row>
    <row r="1095" spans="1:5" ht="15" customHeight="1" x14ac:dyDescent="0.25">
      <c r="A1095" s="199" t="s">
        <v>5471</v>
      </c>
      <c r="B1095" s="199"/>
      <c r="C1095" s="199" t="s">
        <v>5472</v>
      </c>
      <c r="D1095" s="200" t="s">
        <v>3</v>
      </c>
      <c r="E1095" s="203">
        <v>196.92</v>
      </c>
    </row>
    <row r="1096" spans="1:5" ht="15" customHeight="1" x14ac:dyDescent="0.25">
      <c r="A1096" s="199" t="s">
        <v>5473</v>
      </c>
      <c r="B1096" s="199"/>
      <c r="C1096" s="199" t="s">
        <v>5474</v>
      </c>
      <c r="D1096" s="200" t="s">
        <v>3</v>
      </c>
      <c r="E1096" s="203">
        <v>4.2300000000000004</v>
      </c>
    </row>
    <row r="1097" spans="1:5" ht="15" customHeight="1" x14ac:dyDescent="0.25">
      <c r="A1097" s="199" t="s">
        <v>5475</v>
      </c>
      <c r="B1097" s="199"/>
      <c r="C1097" s="199" t="s">
        <v>5476</v>
      </c>
      <c r="D1097" s="200" t="s">
        <v>3</v>
      </c>
      <c r="E1097" s="203">
        <v>25.64</v>
      </c>
    </row>
    <row r="1098" spans="1:5" ht="15" customHeight="1" x14ac:dyDescent="0.25">
      <c r="A1098" s="199" t="s">
        <v>5477</v>
      </c>
      <c r="B1098" s="199"/>
      <c r="C1098" s="199" t="s">
        <v>5478</v>
      </c>
      <c r="D1098" s="200" t="s">
        <v>3</v>
      </c>
      <c r="E1098" s="203">
        <v>277.77999999999997</v>
      </c>
    </row>
    <row r="1099" spans="1:5" ht="15" customHeight="1" x14ac:dyDescent="0.25">
      <c r="A1099" s="199" t="s">
        <v>5479</v>
      </c>
      <c r="B1099" s="199"/>
      <c r="C1099" s="199" t="s">
        <v>5480</v>
      </c>
      <c r="D1099" s="200" t="s">
        <v>3</v>
      </c>
      <c r="E1099" s="203">
        <v>34.299999999999997</v>
      </c>
    </row>
    <row r="1100" spans="1:5" ht="15" customHeight="1" x14ac:dyDescent="0.25">
      <c r="A1100" s="199" t="s">
        <v>5481</v>
      </c>
      <c r="B1100" s="199"/>
      <c r="C1100" s="199" t="s">
        <v>5482</v>
      </c>
      <c r="D1100" s="200" t="s">
        <v>3</v>
      </c>
      <c r="E1100" s="203">
        <v>5.61</v>
      </c>
    </row>
    <row r="1101" spans="1:5" ht="15" customHeight="1" x14ac:dyDescent="0.25">
      <c r="A1101" s="199" t="s">
        <v>5483</v>
      </c>
      <c r="B1101" s="199"/>
      <c r="C1101" s="199" t="s">
        <v>5484</v>
      </c>
      <c r="D1101" s="200" t="s">
        <v>3</v>
      </c>
      <c r="E1101" s="203">
        <v>48.6</v>
      </c>
    </row>
    <row r="1102" spans="1:5" ht="15" customHeight="1" x14ac:dyDescent="0.25">
      <c r="A1102" s="199" t="s">
        <v>5485</v>
      </c>
      <c r="B1102" s="199"/>
      <c r="C1102" s="199" t="s">
        <v>5486</v>
      </c>
      <c r="D1102" s="200" t="s">
        <v>3</v>
      </c>
      <c r="E1102" s="204">
        <v>8.01</v>
      </c>
    </row>
    <row r="1103" spans="1:5" ht="15" customHeight="1" x14ac:dyDescent="0.25">
      <c r="A1103" s="199" t="s">
        <v>5487</v>
      </c>
      <c r="B1103" s="199"/>
      <c r="C1103" s="199" t="s">
        <v>5488</v>
      </c>
      <c r="D1103" s="200" t="s">
        <v>3</v>
      </c>
      <c r="E1103" s="201">
        <v>65.84</v>
      </c>
    </row>
    <row r="1104" spans="1:5" ht="15" customHeight="1" x14ac:dyDescent="0.25">
      <c r="A1104" s="199" t="s">
        <v>5489</v>
      </c>
      <c r="B1104" s="199"/>
      <c r="C1104" s="199" t="s">
        <v>5490</v>
      </c>
      <c r="D1104" s="200" t="s">
        <v>3</v>
      </c>
      <c r="E1104" s="204">
        <v>85.85</v>
      </c>
    </row>
    <row r="1105" spans="1:5" ht="15" customHeight="1" x14ac:dyDescent="0.25">
      <c r="A1105" s="199" t="s">
        <v>31606</v>
      </c>
      <c r="B1105" s="199"/>
      <c r="C1105" s="199" t="s">
        <v>31607</v>
      </c>
      <c r="D1105" s="200" t="s">
        <v>3</v>
      </c>
      <c r="E1105" s="201">
        <v>2.35</v>
      </c>
    </row>
    <row r="1106" spans="1:5" ht="15" customHeight="1" x14ac:dyDescent="0.25">
      <c r="A1106" s="199" t="s">
        <v>5491</v>
      </c>
      <c r="B1106" s="199"/>
      <c r="C1106" s="199" t="s">
        <v>13665</v>
      </c>
      <c r="D1106" s="200" t="s">
        <v>3</v>
      </c>
      <c r="E1106" s="204">
        <v>12.54</v>
      </c>
    </row>
    <row r="1107" spans="1:5" ht="15" customHeight="1" x14ac:dyDescent="0.25">
      <c r="A1107" s="199" t="s">
        <v>5492</v>
      </c>
      <c r="B1107" s="199"/>
      <c r="C1107" s="199" t="s">
        <v>13666</v>
      </c>
      <c r="D1107" s="200" t="s">
        <v>3</v>
      </c>
      <c r="E1107" s="204">
        <v>18.66</v>
      </c>
    </row>
    <row r="1108" spans="1:5" ht="15" customHeight="1" x14ac:dyDescent="0.25">
      <c r="A1108" s="199" t="s">
        <v>5493</v>
      </c>
      <c r="B1108" s="199"/>
      <c r="C1108" s="199" t="s">
        <v>13667</v>
      </c>
      <c r="D1108" s="200" t="s">
        <v>3</v>
      </c>
      <c r="E1108" s="201">
        <v>26.16</v>
      </c>
    </row>
    <row r="1109" spans="1:5" ht="15" customHeight="1" x14ac:dyDescent="0.25">
      <c r="A1109" s="199" t="s">
        <v>5494</v>
      </c>
      <c r="B1109" s="199"/>
      <c r="C1109" s="199" t="s">
        <v>13668</v>
      </c>
      <c r="D1109" s="200" t="s">
        <v>3</v>
      </c>
      <c r="E1109" s="201">
        <v>36.229999999999997</v>
      </c>
    </row>
    <row r="1110" spans="1:5" ht="15" customHeight="1" x14ac:dyDescent="0.25">
      <c r="A1110" s="199" t="s">
        <v>5495</v>
      </c>
      <c r="B1110" s="199"/>
      <c r="C1110" s="199" t="s">
        <v>13669</v>
      </c>
      <c r="D1110" s="200" t="s">
        <v>3</v>
      </c>
      <c r="E1110" s="204">
        <v>49.33</v>
      </c>
    </row>
    <row r="1111" spans="1:5" ht="15" customHeight="1" x14ac:dyDescent="0.25">
      <c r="A1111" s="199" t="s">
        <v>5496</v>
      </c>
      <c r="B1111" s="199"/>
      <c r="C1111" s="199" t="s">
        <v>13670</v>
      </c>
      <c r="D1111" s="200" t="s">
        <v>3</v>
      </c>
      <c r="E1111" s="201">
        <v>67.09</v>
      </c>
    </row>
    <row r="1112" spans="1:5" ht="15" customHeight="1" x14ac:dyDescent="0.25">
      <c r="A1112" s="199" t="s">
        <v>5497</v>
      </c>
      <c r="B1112" s="199"/>
      <c r="C1112" s="199" t="s">
        <v>13671</v>
      </c>
      <c r="D1112" s="200" t="s">
        <v>3</v>
      </c>
      <c r="E1112" s="201">
        <v>91.86</v>
      </c>
    </row>
    <row r="1113" spans="1:5" ht="15" customHeight="1" x14ac:dyDescent="0.25">
      <c r="A1113" s="199" t="s">
        <v>5498</v>
      </c>
      <c r="B1113" s="199"/>
      <c r="C1113" s="199" t="s">
        <v>5499</v>
      </c>
      <c r="D1113" s="200" t="s">
        <v>12798</v>
      </c>
      <c r="E1113" s="201">
        <v>18.079999999999998</v>
      </c>
    </row>
    <row r="1114" spans="1:5" ht="15" customHeight="1" x14ac:dyDescent="0.25">
      <c r="A1114" s="199" t="s">
        <v>5500</v>
      </c>
      <c r="B1114" s="199"/>
      <c r="C1114" s="199" t="s">
        <v>5501</v>
      </c>
      <c r="D1114" s="200" t="s">
        <v>12798</v>
      </c>
      <c r="E1114" s="201">
        <v>11.11</v>
      </c>
    </row>
    <row r="1115" spans="1:5" ht="15" customHeight="1" x14ac:dyDescent="0.25">
      <c r="A1115" s="199" t="s">
        <v>5502</v>
      </c>
      <c r="B1115" s="199"/>
      <c r="C1115" s="199" t="s">
        <v>13672</v>
      </c>
      <c r="D1115" s="200" t="s">
        <v>12798</v>
      </c>
      <c r="E1115" s="204">
        <v>15.19</v>
      </c>
    </row>
    <row r="1116" spans="1:5" ht="15" customHeight="1" x14ac:dyDescent="0.25">
      <c r="A1116" s="199" t="s">
        <v>5503</v>
      </c>
      <c r="B1116" s="199"/>
      <c r="C1116" s="199" t="s">
        <v>5504</v>
      </c>
      <c r="D1116" s="200" t="s">
        <v>12798</v>
      </c>
      <c r="E1116" s="203">
        <v>14.8</v>
      </c>
    </row>
    <row r="1117" spans="1:5" ht="15" customHeight="1" x14ac:dyDescent="0.25">
      <c r="A1117" s="199" t="s">
        <v>5505</v>
      </c>
      <c r="B1117" s="199"/>
      <c r="C1117" s="199" t="s">
        <v>13673</v>
      </c>
      <c r="D1117" s="200" t="s">
        <v>12798</v>
      </c>
      <c r="E1117" s="201">
        <v>17</v>
      </c>
    </row>
    <row r="1118" spans="1:5" ht="15" customHeight="1" x14ac:dyDescent="0.25">
      <c r="A1118" s="199" t="s">
        <v>5506</v>
      </c>
      <c r="B1118" s="199"/>
      <c r="C1118" s="199" t="s">
        <v>5507</v>
      </c>
      <c r="D1118" s="200" t="s">
        <v>12798</v>
      </c>
      <c r="E1118" s="203">
        <v>11.96</v>
      </c>
    </row>
    <row r="1119" spans="1:5" ht="15" customHeight="1" x14ac:dyDescent="0.25">
      <c r="A1119" s="199" t="s">
        <v>5508</v>
      </c>
      <c r="B1119" s="199"/>
      <c r="C1119" s="199" t="s">
        <v>5509</v>
      </c>
      <c r="D1119" s="200" t="s">
        <v>12798</v>
      </c>
      <c r="E1119" s="204">
        <v>13.53</v>
      </c>
    </row>
    <row r="1120" spans="1:5" ht="15" customHeight="1" x14ac:dyDescent="0.25">
      <c r="A1120" s="199" t="s">
        <v>5510</v>
      </c>
      <c r="B1120" s="199"/>
      <c r="C1120" s="199" t="s">
        <v>5511</v>
      </c>
      <c r="D1120" s="200" t="s">
        <v>12798</v>
      </c>
      <c r="E1120" s="203">
        <v>12.76</v>
      </c>
    </row>
    <row r="1121" spans="1:5" ht="15" customHeight="1" x14ac:dyDescent="0.25">
      <c r="A1121" s="199" t="s">
        <v>5512</v>
      </c>
      <c r="B1121" s="199"/>
      <c r="C1121" s="199" t="s">
        <v>5513</v>
      </c>
      <c r="D1121" s="200" t="s">
        <v>12798</v>
      </c>
      <c r="E1121" s="203">
        <v>10.51</v>
      </c>
    </row>
    <row r="1122" spans="1:5" ht="15" customHeight="1" x14ac:dyDescent="0.25">
      <c r="A1122" s="199" t="s">
        <v>5514</v>
      </c>
      <c r="B1122" s="199"/>
      <c r="C1122" s="199" t="s">
        <v>5515</v>
      </c>
      <c r="D1122" s="200" t="s">
        <v>12798</v>
      </c>
      <c r="E1122" s="201">
        <v>13.2</v>
      </c>
    </row>
    <row r="1123" spans="1:5" ht="15" customHeight="1" x14ac:dyDescent="0.25">
      <c r="A1123" s="199" t="s">
        <v>5516</v>
      </c>
      <c r="B1123" s="199"/>
      <c r="C1123" s="199" t="s">
        <v>14365</v>
      </c>
      <c r="D1123" s="200" t="s">
        <v>12798</v>
      </c>
      <c r="E1123" s="204">
        <v>60.14</v>
      </c>
    </row>
    <row r="1124" spans="1:5" ht="15" customHeight="1" x14ac:dyDescent="0.25">
      <c r="A1124" s="199" t="s">
        <v>5517</v>
      </c>
      <c r="B1124" s="199"/>
      <c r="C1124" s="199" t="s">
        <v>31608</v>
      </c>
      <c r="D1124" s="200" t="s">
        <v>12798</v>
      </c>
      <c r="E1124" s="203">
        <v>212.95</v>
      </c>
    </row>
    <row r="1125" spans="1:5" ht="15" customHeight="1" x14ac:dyDescent="0.25">
      <c r="A1125" s="199" t="s">
        <v>5518</v>
      </c>
      <c r="B1125" s="199"/>
      <c r="C1125" s="199" t="s">
        <v>31609</v>
      </c>
      <c r="D1125" s="200" t="s">
        <v>12798</v>
      </c>
      <c r="E1125" s="204">
        <v>729.45</v>
      </c>
    </row>
    <row r="1126" spans="1:5" ht="15" customHeight="1" x14ac:dyDescent="0.25">
      <c r="A1126" s="199" t="s">
        <v>5519</v>
      </c>
      <c r="B1126" s="199"/>
      <c r="C1126" s="199" t="s">
        <v>31610</v>
      </c>
      <c r="D1126" s="200" t="s">
        <v>12798</v>
      </c>
      <c r="E1126" s="201">
        <v>696.33</v>
      </c>
    </row>
    <row r="1127" spans="1:5" ht="15" customHeight="1" x14ac:dyDescent="0.25">
      <c r="A1127" s="199" t="s">
        <v>5520</v>
      </c>
      <c r="B1127" s="199"/>
      <c r="C1127" s="199" t="s">
        <v>31611</v>
      </c>
      <c r="D1127" s="200" t="s">
        <v>12798</v>
      </c>
      <c r="E1127" s="204">
        <v>1856.25</v>
      </c>
    </row>
    <row r="1128" spans="1:5" ht="15" customHeight="1" x14ac:dyDescent="0.25">
      <c r="A1128" s="199" t="s">
        <v>5521</v>
      </c>
      <c r="B1128" s="199"/>
      <c r="C1128" s="199" t="s">
        <v>31612</v>
      </c>
      <c r="D1128" s="200" t="s">
        <v>12798</v>
      </c>
      <c r="E1128" s="201">
        <v>1481.29</v>
      </c>
    </row>
    <row r="1129" spans="1:5" ht="15" customHeight="1" x14ac:dyDescent="0.25">
      <c r="A1129" s="199" t="s">
        <v>5522</v>
      </c>
      <c r="B1129" s="199"/>
      <c r="C1129" s="199" t="s">
        <v>31613</v>
      </c>
      <c r="D1129" s="200" t="s">
        <v>12798</v>
      </c>
      <c r="E1129" s="204">
        <v>49.26</v>
      </c>
    </row>
    <row r="1130" spans="1:5" ht="15" customHeight="1" x14ac:dyDescent="0.25">
      <c r="A1130" s="199" t="s">
        <v>5527</v>
      </c>
      <c r="B1130" s="199"/>
      <c r="C1130" s="199" t="s">
        <v>31614</v>
      </c>
      <c r="D1130" s="200" t="s">
        <v>12798</v>
      </c>
      <c r="E1130" s="204">
        <v>73.069999999999993</v>
      </c>
    </row>
    <row r="1131" spans="1:5" ht="15" customHeight="1" x14ac:dyDescent="0.25">
      <c r="A1131" s="199" t="s">
        <v>5523</v>
      </c>
      <c r="B1131" s="199"/>
      <c r="C1131" s="199" t="s">
        <v>31615</v>
      </c>
      <c r="D1131" s="200" t="s">
        <v>12798</v>
      </c>
      <c r="E1131" s="204">
        <v>63.33</v>
      </c>
    </row>
    <row r="1132" spans="1:5" ht="15" customHeight="1" x14ac:dyDescent="0.25">
      <c r="A1132" s="199" t="s">
        <v>5528</v>
      </c>
      <c r="B1132" s="199"/>
      <c r="C1132" s="199" t="s">
        <v>31616</v>
      </c>
      <c r="D1132" s="200" t="s">
        <v>12798</v>
      </c>
      <c r="E1132" s="204">
        <v>96.78</v>
      </c>
    </row>
    <row r="1133" spans="1:5" ht="15" customHeight="1" x14ac:dyDescent="0.25">
      <c r="A1133" s="199" t="s">
        <v>5524</v>
      </c>
      <c r="B1133" s="199"/>
      <c r="C1133" s="199" t="s">
        <v>31617</v>
      </c>
      <c r="D1133" s="200" t="s">
        <v>12798</v>
      </c>
      <c r="E1133" s="204">
        <v>79.52</v>
      </c>
    </row>
    <row r="1134" spans="1:5" ht="15" customHeight="1" x14ac:dyDescent="0.25">
      <c r="A1134" s="199" t="s">
        <v>5525</v>
      </c>
      <c r="B1134" s="199"/>
      <c r="C1134" s="199" t="s">
        <v>31618</v>
      </c>
      <c r="D1134" s="200" t="s">
        <v>12798</v>
      </c>
      <c r="E1134" s="204">
        <v>109.41</v>
      </c>
    </row>
    <row r="1135" spans="1:5" ht="15" customHeight="1" x14ac:dyDescent="0.25">
      <c r="A1135" s="199" t="s">
        <v>31619</v>
      </c>
      <c r="B1135" s="199"/>
      <c r="C1135" s="199" t="s">
        <v>31620</v>
      </c>
      <c r="D1135" s="200" t="s">
        <v>12798</v>
      </c>
      <c r="E1135" s="204">
        <v>161.30000000000001</v>
      </c>
    </row>
    <row r="1136" spans="1:5" ht="15" customHeight="1" x14ac:dyDescent="0.25">
      <c r="A1136" s="199" t="s">
        <v>5526</v>
      </c>
      <c r="B1136" s="199"/>
      <c r="C1136" s="199" t="s">
        <v>31621</v>
      </c>
      <c r="D1136" s="200" t="s">
        <v>12798</v>
      </c>
      <c r="E1136" s="204">
        <v>160.19999999999999</v>
      </c>
    </row>
    <row r="1137" spans="1:5" ht="15" customHeight="1" x14ac:dyDescent="0.25">
      <c r="A1137" s="199" t="s">
        <v>5529</v>
      </c>
      <c r="B1137" s="199"/>
      <c r="C1137" s="199" t="s">
        <v>25256</v>
      </c>
      <c r="D1137" s="200" t="s">
        <v>12798</v>
      </c>
      <c r="E1137" s="204">
        <v>82.11</v>
      </c>
    </row>
    <row r="1138" spans="1:5" ht="15" customHeight="1" x14ac:dyDescent="0.25">
      <c r="A1138" s="199" t="s">
        <v>5530</v>
      </c>
      <c r="B1138" s="199"/>
      <c r="C1138" s="199" t="s">
        <v>25257</v>
      </c>
      <c r="D1138" s="200" t="s">
        <v>12798</v>
      </c>
      <c r="E1138" s="204">
        <v>136.88999999999999</v>
      </c>
    </row>
    <row r="1139" spans="1:5" ht="15" customHeight="1" x14ac:dyDescent="0.25">
      <c r="A1139" s="199" t="s">
        <v>5531</v>
      </c>
      <c r="B1139" s="199"/>
      <c r="C1139" s="199" t="s">
        <v>25258</v>
      </c>
      <c r="D1139" s="200" t="s">
        <v>12798</v>
      </c>
      <c r="E1139" s="204">
        <v>303.27999999999997</v>
      </c>
    </row>
    <row r="1140" spans="1:5" ht="15" customHeight="1" x14ac:dyDescent="0.25">
      <c r="A1140" s="199" t="s">
        <v>5532</v>
      </c>
      <c r="B1140" s="199"/>
      <c r="C1140" s="199" t="s">
        <v>25259</v>
      </c>
      <c r="D1140" s="200" t="s">
        <v>12798</v>
      </c>
      <c r="E1140" s="204">
        <v>509.48</v>
      </c>
    </row>
    <row r="1141" spans="1:5" ht="15" customHeight="1" x14ac:dyDescent="0.25">
      <c r="A1141" s="199" t="s">
        <v>5533</v>
      </c>
      <c r="B1141" s="199"/>
      <c r="C1141" s="199" t="s">
        <v>5534</v>
      </c>
      <c r="D1141" s="200" t="s">
        <v>12798</v>
      </c>
      <c r="E1141" s="204">
        <v>177.51</v>
      </c>
    </row>
    <row r="1142" spans="1:5" ht="15" customHeight="1" x14ac:dyDescent="0.25">
      <c r="A1142" s="199" t="s">
        <v>5535</v>
      </c>
      <c r="B1142" s="199"/>
      <c r="C1142" s="199" t="s">
        <v>5536</v>
      </c>
      <c r="D1142" s="200" t="s">
        <v>12798</v>
      </c>
      <c r="E1142" s="204">
        <v>175.45</v>
      </c>
    </row>
    <row r="1143" spans="1:5" ht="15" customHeight="1" x14ac:dyDescent="0.25">
      <c r="A1143" s="199" t="s">
        <v>5537</v>
      </c>
      <c r="B1143" s="199"/>
      <c r="C1143" s="199" t="s">
        <v>5538</v>
      </c>
      <c r="D1143" s="200" t="s">
        <v>12798</v>
      </c>
      <c r="E1143" s="204">
        <v>311.37</v>
      </c>
    </row>
    <row r="1144" spans="1:5" ht="15" customHeight="1" x14ac:dyDescent="0.25">
      <c r="A1144" s="199" t="s">
        <v>5539</v>
      </c>
      <c r="B1144" s="199"/>
      <c r="C1144" s="199" t="s">
        <v>5540</v>
      </c>
      <c r="D1144" s="200" t="s">
        <v>12798</v>
      </c>
      <c r="E1144" s="204">
        <v>388.37</v>
      </c>
    </row>
    <row r="1145" spans="1:5" ht="15" customHeight="1" x14ac:dyDescent="0.25">
      <c r="A1145" s="199" t="s">
        <v>14218</v>
      </c>
      <c r="B1145" s="199"/>
      <c r="C1145" s="199" t="s">
        <v>31622</v>
      </c>
      <c r="D1145" s="200" t="s">
        <v>12798</v>
      </c>
      <c r="E1145" s="204">
        <v>761.82</v>
      </c>
    </row>
    <row r="1146" spans="1:5" ht="15" customHeight="1" x14ac:dyDescent="0.25">
      <c r="A1146" s="199" t="s">
        <v>13674</v>
      </c>
      <c r="B1146" s="199"/>
      <c r="C1146" s="199" t="s">
        <v>31623</v>
      </c>
      <c r="D1146" s="200" t="s">
        <v>12798</v>
      </c>
      <c r="E1146" s="204">
        <v>1248.6400000000001</v>
      </c>
    </row>
    <row r="1147" spans="1:5" ht="15" customHeight="1" x14ac:dyDescent="0.25">
      <c r="A1147" s="199" t="s">
        <v>5548</v>
      </c>
      <c r="B1147" s="199"/>
      <c r="C1147" s="199" t="s">
        <v>31624</v>
      </c>
      <c r="D1147" s="200" t="s">
        <v>12798</v>
      </c>
      <c r="E1147" s="204">
        <v>1772.79</v>
      </c>
    </row>
    <row r="1148" spans="1:5" ht="15" customHeight="1" x14ac:dyDescent="0.25">
      <c r="A1148" s="199" t="s">
        <v>31625</v>
      </c>
      <c r="B1148" s="199"/>
      <c r="C1148" s="199" t="s">
        <v>31626</v>
      </c>
      <c r="D1148" s="200" t="s">
        <v>12798</v>
      </c>
      <c r="E1148" s="204">
        <v>137.97999999999999</v>
      </c>
    </row>
    <row r="1149" spans="1:5" ht="15" customHeight="1" x14ac:dyDescent="0.25">
      <c r="A1149" s="199" t="s">
        <v>5544</v>
      </c>
      <c r="B1149" s="199"/>
      <c r="C1149" s="199" t="s">
        <v>31627</v>
      </c>
      <c r="D1149" s="200" t="s">
        <v>12798</v>
      </c>
      <c r="E1149" s="203">
        <v>128.35</v>
      </c>
    </row>
    <row r="1150" spans="1:5" ht="15" customHeight="1" x14ac:dyDescent="0.25">
      <c r="A1150" s="199" t="s">
        <v>5541</v>
      </c>
      <c r="B1150" s="199"/>
      <c r="C1150" s="199" t="s">
        <v>31628</v>
      </c>
      <c r="D1150" s="200" t="s">
        <v>12798</v>
      </c>
      <c r="E1150" s="203">
        <v>243.65</v>
      </c>
    </row>
    <row r="1151" spans="1:5" ht="15" customHeight="1" x14ac:dyDescent="0.25">
      <c r="A1151" s="199" t="s">
        <v>5545</v>
      </c>
      <c r="B1151" s="199"/>
      <c r="C1151" s="199" t="s">
        <v>31629</v>
      </c>
      <c r="D1151" s="200" t="s">
        <v>12798</v>
      </c>
      <c r="E1151" s="203">
        <v>253.76</v>
      </c>
    </row>
    <row r="1152" spans="1:5" ht="15" customHeight="1" x14ac:dyDescent="0.25">
      <c r="A1152" s="199" t="s">
        <v>5542</v>
      </c>
      <c r="B1152" s="199"/>
      <c r="C1152" s="199" t="s">
        <v>31630</v>
      </c>
      <c r="D1152" s="200" t="s">
        <v>12798</v>
      </c>
      <c r="E1152" s="205">
        <v>378.98</v>
      </c>
    </row>
    <row r="1153" spans="1:5" ht="15" customHeight="1" x14ac:dyDescent="0.25">
      <c r="A1153" s="199" t="s">
        <v>5546</v>
      </c>
      <c r="B1153" s="199"/>
      <c r="C1153" s="199" t="s">
        <v>31631</v>
      </c>
      <c r="D1153" s="200" t="s">
        <v>12798</v>
      </c>
      <c r="E1153" s="205">
        <v>348.33</v>
      </c>
    </row>
    <row r="1154" spans="1:5" ht="15" customHeight="1" x14ac:dyDescent="0.25">
      <c r="A1154" s="199" t="s">
        <v>5543</v>
      </c>
      <c r="B1154" s="199"/>
      <c r="C1154" s="199" t="s">
        <v>31632</v>
      </c>
      <c r="D1154" s="200" t="s">
        <v>12798</v>
      </c>
      <c r="E1154" s="204">
        <v>480.6</v>
      </c>
    </row>
    <row r="1155" spans="1:5" ht="15" customHeight="1" x14ac:dyDescent="0.25">
      <c r="A1155" s="199" t="s">
        <v>5547</v>
      </c>
      <c r="B1155" s="199"/>
      <c r="C1155" s="199" t="s">
        <v>31633</v>
      </c>
      <c r="D1155" s="200" t="s">
        <v>12798</v>
      </c>
      <c r="E1155" s="204">
        <v>533.03</v>
      </c>
    </row>
    <row r="1156" spans="1:5" ht="15" customHeight="1" x14ac:dyDescent="0.25">
      <c r="A1156" s="199" t="s">
        <v>11884</v>
      </c>
      <c r="B1156" s="199"/>
      <c r="C1156" s="199" t="s">
        <v>31634</v>
      </c>
      <c r="D1156" s="200" t="s">
        <v>12798</v>
      </c>
      <c r="E1156" s="204">
        <v>552.47</v>
      </c>
    </row>
    <row r="1157" spans="1:5" ht="15" customHeight="1" x14ac:dyDescent="0.25">
      <c r="A1157" s="199" t="s">
        <v>5549</v>
      </c>
      <c r="B1157" s="199"/>
      <c r="C1157" s="199" t="s">
        <v>31635</v>
      </c>
      <c r="D1157" s="200" t="s">
        <v>12798</v>
      </c>
      <c r="E1157" s="204">
        <v>1183.45</v>
      </c>
    </row>
    <row r="1158" spans="1:5" ht="15" customHeight="1" x14ac:dyDescent="0.25">
      <c r="A1158" s="199" t="s">
        <v>5550</v>
      </c>
      <c r="B1158" s="199"/>
      <c r="C1158" s="199" t="s">
        <v>31636</v>
      </c>
      <c r="D1158" s="200" t="s">
        <v>12798</v>
      </c>
      <c r="E1158" s="203">
        <v>356.32</v>
      </c>
    </row>
    <row r="1159" spans="1:5" ht="15" customHeight="1" x14ac:dyDescent="0.25">
      <c r="A1159" s="199" t="s">
        <v>5551</v>
      </c>
      <c r="B1159" s="199"/>
      <c r="C1159" s="199" t="s">
        <v>14366</v>
      </c>
      <c r="D1159" s="200" t="s">
        <v>12798</v>
      </c>
      <c r="E1159" s="203">
        <v>74.180000000000007</v>
      </c>
    </row>
    <row r="1160" spans="1:5" ht="15" customHeight="1" x14ac:dyDescent="0.25">
      <c r="A1160" s="199" t="s">
        <v>5552</v>
      </c>
      <c r="B1160" s="199"/>
      <c r="C1160" s="199" t="s">
        <v>5553</v>
      </c>
      <c r="D1160" s="200" t="s">
        <v>12798</v>
      </c>
      <c r="E1160" s="203">
        <v>74.12</v>
      </c>
    </row>
    <row r="1161" spans="1:5" ht="15" customHeight="1" x14ac:dyDescent="0.25">
      <c r="A1161" s="199" t="s">
        <v>5554</v>
      </c>
      <c r="B1161" s="199"/>
      <c r="C1161" s="199" t="s">
        <v>5555</v>
      </c>
      <c r="D1161" s="200" t="s">
        <v>12798</v>
      </c>
      <c r="E1161" s="203">
        <v>69.77</v>
      </c>
    </row>
    <row r="1162" spans="1:5" ht="15" customHeight="1" x14ac:dyDescent="0.25">
      <c r="A1162" s="199" t="s">
        <v>5556</v>
      </c>
      <c r="B1162" s="199"/>
      <c r="C1162" s="199" t="s">
        <v>5557</v>
      </c>
      <c r="D1162" s="200" t="s">
        <v>12798</v>
      </c>
      <c r="E1162" s="203">
        <v>76.95</v>
      </c>
    </row>
    <row r="1163" spans="1:5" ht="15" customHeight="1" x14ac:dyDescent="0.25">
      <c r="A1163" s="199" t="s">
        <v>5558</v>
      </c>
      <c r="B1163" s="199"/>
      <c r="C1163" s="199" t="s">
        <v>5559</v>
      </c>
      <c r="D1163" s="200" t="s">
        <v>12798</v>
      </c>
      <c r="E1163" s="203">
        <v>117.77</v>
      </c>
    </row>
    <row r="1164" spans="1:5" ht="15" customHeight="1" x14ac:dyDescent="0.25">
      <c r="A1164" s="199" t="s">
        <v>5560</v>
      </c>
      <c r="B1164" s="199"/>
      <c r="C1164" s="199" t="s">
        <v>5561</v>
      </c>
      <c r="D1164" s="200" t="s">
        <v>12798</v>
      </c>
      <c r="E1164" s="204">
        <v>91.19</v>
      </c>
    </row>
    <row r="1165" spans="1:5" ht="15" customHeight="1" x14ac:dyDescent="0.25">
      <c r="A1165" s="199" t="s">
        <v>5562</v>
      </c>
      <c r="B1165" s="199"/>
      <c r="C1165" s="199" t="s">
        <v>5563</v>
      </c>
      <c r="D1165" s="200" t="s">
        <v>12798</v>
      </c>
      <c r="E1165" s="203">
        <v>85.06</v>
      </c>
    </row>
    <row r="1166" spans="1:5" ht="15" customHeight="1" x14ac:dyDescent="0.25">
      <c r="A1166" s="199" t="s">
        <v>5564</v>
      </c>
      <c r="B1166" s="199"/>
      <c r="C1166" s="199" t="s">
        <v>5565</v>
      </c>
      <c r="D1166" s="200" t="s">
        <v>12798</v>
      </c>
      <c r="E1166" s="203">
        <v>86.46</v>
      </c>
    </row>
    <row r="1167" spans="1:5" ht="15" customHeight="1" x14ac:dyDescent="0.25">
      <c r="A1167" s="199" t="s">
        <v>5566</v>
      </c>
      <c r="B1167" s="199"/>
      <c r="C1167" s="199" t="s">
        <v>5567</v>
      </c>
      <c r="D1167" s="200" t="s">
        <v>12798</v>
      </c>
      <c r="E1167" s="203">
        <v>67.040000000000006</v>
      </c>
    </row>
    <row r="1168" spans="1:5" ht="15" customHeight="1" x14ac:dyDescent="0.25">
      <c r="A1168" s="199" t="s">
        <v>5568</v>
      </c>
      <c r="B1168" s="199"/>
      <c r="C1168" s="199" t="s">
        <v>5569</v>
      </c>
      <c r="D1168" s="200" t="s">
        <v>12798</v>
      </c>
      <c r="E1168" s="204">
        <v>68.44</v>
      </c>
    </row>
    <row r="1169" spans="1:5" ht="15" customHeight="1" x14ac:dyDescent="0.25">
      <c r="A1169" s="199" t="s">
        <v>5570</v>
      </c>
      <c r="B1169" s="199"/>
      <c r="C1169" s="199" t="s">
        <v>5571</v>
      </c>
      <c r="D1169" s="200" t="s">
        <v>12798</v>
      </c>
      <c r="E1169" s="204">
        <v>51.75</v>
      </c>
    </row>
    <row r="1170" spans="1:5" ht="15" customHeight="1" x14ac:dyDescent="0.25">
      <c r="A1170" s="199" t="s">
        <v>5572</v>
      </c>
      <c r="B1170" s="199"/>
      <c r="C1170" s="199" t="s">
        <v>5573</v>
      </c>
      <c r="D1170" s="200" t="s">
        <v>12798</v>
      </c>
      <c r="E1170" s="203">
        <v>41.05</v>
      </c>
    </row>
    <row r="1171" spans="1:5" ht="15" customHeight="1" x14ac:dyDescent="0.25">
      <c r="A1171" s="199" t="s">
        <v>5574</v>
      </c>
      <c r="B1171" s="199"/>
      <c r="C1171" s="199" t="s">
        <v>5575</v>
      </c>
      <c r="D1171" s="200" t="s">
        <v>12798</v>
      </c>
      <c r="E1171" s="203">
        <v>48.23</v>
      </c>
    </row>
    <row r="1172" spans="1:5" ht="15" customHeight="1" x14ac:dyDescent="0.25">
      <c r="A1172" s="199" t="s">
        <v>5576</v>
      </c>
      <c r="B1172" s="199"/>
      <c r="C1172" s="199" t="s">
        <v>5577</v>
      </c>
      <c r="D1172" s="200" t="s">
        <v>12798</v>
      </c>
      <c r="E1172" s="203">
        <v>89.05</v>
      </c>
    </row>
    <row r="1173" spans="1:5" ht="15" customHeight="1" x14ac:dyDescent="0.25">
      <c r="A1173" s="199" t="s">
        <v>5578</v>
      </c>
      <c r="B1173" s="199"/>
      <c r="C1173" s="199" t="s">
        <v>5579</v>
      </c>
      <c r="D1173" s="200" t="s">
        <v>12798</v>
      </c>
      <c r="E1173" s="203">
        <v>62.47</v>
      </c>
    </row>
    <row r="1174" spans="1:5" ht="15" customHeight="1" x14ac:dyDescent="0.25">
      <c r="A1174" s="199" t="s">
        <v>5580</v>
      </c>
      <c r="B1174" s="199"/>
      <c r="C1174" s="199" t="s">
        <v>5581</v>
      </c>
      <c r="D1174" s="200" t="s">
        <v>12798</v>
      </c>
      <c r="E1174" s="204">
        <v>56.34</v>
      </c>
    </row>
    <row r="1175" spans="1:5" ht="15" customHeight="1" x14ac:dyDescent="0.25">
      <c r="A1175" s="199" t="s">
        <v>5582</v>
      </c>
      <c r="B1175" s="199"/>
      <c r="C1175" s="199" t="s">
        <v>5583</v>
      </c>
      <c r="D1175" s="200" t="s">
        <v>12798</v>
      </c>
      <c r="E1175" s="204">
        <v>57.74</v>
      </c>
    </row>
    <row r="1176" spans="1:5" ht="15" customHeight="1" x14ac:dyDescent="0.25">
      <c r="A1176" s="199" t="s">
        <v>5584</v>
      </c>
      <c r="B1176" s="199"/>
      <c r="C1176" s="199" t="s">
        <v>5585</v>
      </c>
      <c r="D1176" s="200" t="s">
        <v>12798</v>
      </c>
      <c r="E1176" s="203">
        <v>22.21</v>
      </c>
    </row>
    <row r="1177" spans="1:5" ht="15" customHeight="1" x14ac:dyDescent="0.25">
      <c r="A1177" s="199" t="s">
        <v>5586</v>
      </c>
      <c r="B1177" s="199"/>
      <c r="C1177" s="199" t="s">
        <v>5587</v>
      </c>
      <c r="D1177" s="200" t="s">
        <v>12798</v>
      </c>
      <c r="E1177" s="203">
        <v>39.49</v>
      </c>
    </row>
    <row r="1178" spans="1:5" ht="15" customHeight="1" x14ac:dyDescent="0.25">
      <c r="A1178" s="199" t="s">
        <v>5588</v>
      </c>
      <c r="B1178" s="199"/>
      <c r="C1178" s="199" t="s">
        <v>5589</v>
      </c>
      <c r="D1178" s="200" t="s">
        <v>12798</v>
      </c>
      <c r="E1178" s="203">
        <v>46.67</v>
      </c>
    </row>
    <row r="1179" spans="1:5" ht="15" customHeight="1" x14ac:dyDescent="0.25">
      <c r="A1179" s="199" t="s">
        <v>5590</v>
      </c>
      <c r="B1179" s="199"/>
      <c r="C1179" s="199" t="s">
        <v>5591</v>
      </c>
      <c r="D1179" s="200" t="s">
        <v>12798</v>
      </c>
      <c r="E1179" s="203">
        <v>42.29</v>
      </c>
    </row>
    <row r="1180" spans="1:5" ht="15" customHeight="1" x14ac:dyDescent="0.25">
      <c r="A1180" s="199" t="s">
        <v>5592</v>
      </c>
      <c r="B1180" s="199"/>
      <c r="C1180" s="199" t="s">
        <v>5593</v>
      </c>
      <c r="D1180" s="200" t="s">
        <v>12798</v>
      </c>
      <c r="E1180" s="203">
        <v>49.47</v>
      </c>
    </row>
    <row r="1181" spans="1:5" ht="15" customHeight="1" x14ac:dyDescent="0.25">
      <c r="A1181" s="199" t="s">
        <v>5594</v>
      </c>
      <c r="B1181" s="199"/>
      <c r="C1181" s="199" t="s">
        <v>5595</v>
      </c>
      <c r="D1181" s="200" t="s">
        <v>12798</v>
      </c>
      <c r="E1181" s="203">
        <v>50.33</v>
      </c>
    </row>
    <row r="1182" spans="1:5" ht="15" customHeight="1" x14ac:dyDescent="0.25">
      <c r="A1182" s="199" t="s">
        <v>5596</v>
      </c>
      <c r="B1182" s="199"/>
      <c r="C1182" s="199" t="s">
        <v>5597</v>
      </c>
      <c r="D1182" s="200" t="s">
        <v>12798</v>
      </c>
      <c r="E1182" s="203">
        <v>57.51</v>
      </c>
    </row>
    <row r="1183" spans="1:5" ht="15" customHeight="1" x14ac:dyDescent="0.25">
      <c r="A1183" s="199" t="s">
        <v>5598</v>
      </c>
      <c r="B1183" s="199"/>
      <c r="C1183" s="199" t="s">
        <v>5599</v>
      </c>
      <c r="D1183" s="200" t="s">
        <v>12798</v>
      </c>
      <c r="E1183" s="203">
        <v>147.81</v>
      </c>
    </row>
    <row r="1184" spans="1:5" ht="15" customHeight="1" x14ac:dyDescent="0.25">
      <c r="A1184" s="199" t="s">
        <v>5600</v>
      </c>
      <c r="B1184" s="199"/>
      <c r="C1184" s="199" t="s">
        <v>5601</v>
      </c>
      <c r="D1184" s="200" t="s">
        <v>12798</v>
      </c>
      <c r="E1184" s="203">
        <v>135.79</v>
      </c>
    </row>
    <row r="1185" spans="1:5" ht="15" customHeight="1" x14ac:dyDescent="0.25">
      <c r="A1185" s="199" t="s">
        <v>5602</v>
      </c>
      <c r="B1185" s="199"/>
      <c r="C1185" s="199" t="s">
        <v>5603</v>
      </c>
      <c r="D1185" s="200" t="s">
        <v>12798</v>
      </c>
      <c r="E1185" s="203">
        <v>78.349999999999994</v>
      </c>
    </row>
    <row r="1186" spans="1:5" ht="15" customHeight="1" x14ac:dyDescent="0.25">
      <c r="A1186" s="199" t="s">
        <v>5604</v>
      </c>
      <c r="B1186" s="199"/>
      <c r="C1186" s="199" t="s">
        <v>5605</v>
      </c>
      <c r="D1186" s="200" t="s">
        <v>12798</v>
      </c>
      <c r="E1186" s="203">
        <v>108.84</v>
      </c>
    </row>
    <row r="1187" spans="1:5" ht="15" customHeight="1" x14ac:dyDescent="0.25">
      <c r="A1187" s="199" t="s">
        <v>5606</v>
      </c>
      <c r="B1187" s="199"/>
      <c r="C1187" s="199" t="s">
        <v>5607</v>
      </c>
      <c r="D1187" s="200" t="s">
        <v>12798</v>
      </c>
      <c r="E1187" s="203">
        <v>100.2</v>
      </c>
    </row>
    <row r="1188" spans="1:5" ht="15" customHeight="1" x14ac:dyDescent="0.25">
      <c r="A1188" s="199" t="s">
        <v>5608</v>
      </c>
      <c r="B1188" s="199"/>
      <c r="C1188" s="199" t="s">
        <v>5609</v>
      </c>
      <c r="D1188" s="200" t="s">
        <v>12798</v>
      </c>
      <c r="E1188" s="203">
        <v>57.12</v>
      </c>
    </row>
    <row r="1189" spans="1:5" ht="15" customHeight="1" x14ac:dyDescent="0.25">
      <c r="A1189" s="199" t="s">
        <v>5610</v>
      </c>
      <c r="B1189" s="199"/>
      <c r="C1189" s="199" t="s">
        <v>5611</v>
      </c>
      <c r="D1189" s="200" t="s">
        <v>12798</v>
      </c>
      <c r="E1189" s="203">
        <v>41.57</v>
      </c>
    </row>
    <row r="1190" spans="1:5" ht="15" customHeight="1" x14ac:dyDescent="0.25">
      <c r="A1190" s="199" t="s">
        <v>5612</v>
      </c>
      <c r="B1190" s="199"/>
      <c r="C1190" s="199" t="s">
        <v>5613</v>
      </c>
      <c r="D1190" s="200" t="s">
        <v>12798</v>
      </c>
      <c r="E1190" s="205">
        <v>60.76</v>
      </c>
    </row>
    <row r="1191" spans="1:5" ht="15" customHeight="1" x14ac:dyDescent="0.25">
      <c r="A1191" s="199" t="s">
        <v>5614</v>
      </c>
      <c r="B1191" s="199"/>
      <c r="C1191" s="199" t="s">
        <v>5615</v>
      </c>
      <c r="D1191" s="200" t="s">
        <v>12798</v>
      </c>
      <c r="E1191" s="205">
        <v>54.63</v>
      </c>
    </row>
    <row r="1192" spans="1:5" ht="15" customHeight="1" x14ac:dyDescent="0.25">
      <c r="A1192" s="199" t="s">
        <v>5616</v>
      </c>
      <c r="B1192" s="199"/>
      <c r="C1192" s="199" t="s">
        <v>5617</v>
      </c>
      <c r="D1192" s="200" t="s">
        <v>12798</v>
      </c>
      <c r="E1192" s="203">
        <v>56.03</v>
      </c>
    </row>
    <row r="1193" spans="1:5" ht="15" customHeight="1" x14ac:dyDescent="0.25">
      <c r="A1193" s="199" t="s">
        <v>5618</v>
      </c>
      <c r="B1193" s="199"/>
      <c r="C1193" s="199" t="s">
        <v>5619</v>
      </c>
      <c r="D1193" s="200" t="s">
        <v>12798</v>
      </c>
      <c r="E1193" s="205">
        <v>40.32</v>
      </c>
    </row>
    <row r="1194" spans="1:5" ht="15" customHeight="1" x14ac:dyDescent="0.25">
      <c r="A1194" s="199" t="s">
        <v>5620</v>
      </c>
      <c r="B1194" s="199"/>
      <c r="C1194" s="199" t="s">
        <v>5621</v>
      </c>
      <c r="D1194" s="200" t="s">
        <v>12798</v>
      </c>
      <c r="E1194" s="203">
        <v>32.56</v>
      </c>
    </row>
    <row r="1195" spans="1:5" ht="15" customHeight="1" x14ac:dyDescent="0.25">
      <c r="A1195" s="199" t="s">
        <v>5622</v>
      </c>
      <c r="B1195" s="199"/>
      <c r="C1195" s="199" t="s">
        <v>5623</v>
      </c>
      <c r="D1195" s="200" t="s">
        <v>12798</v>
      </c>
      <c r="E1195" s="204">
        <v>45.62</v>
      </c>
    </row>
    <row r="1196" spans="1:5" ht="15" customHeight="1" x14ac:dyDescent="0.25">
      <c r="A1196" s="199" t="s">
        <v>5624</v>
      </c>
      <c r="B1196" s="199"/>
      <c r="C1196" s="199" t="s">
        <v>5625</v>
      </c>
      <c r="D1196" s="200" t="s">
        <v>12798</v>
      </c>
      <c r="E1196" s="204">
        <v>47.02</v>
      </c>
    </row>
    <row r="1197" spans="1:5" ht="15" customHeight="1" x14ac:dyDescent="0.25">
      <c r="A1197" s="199" t="s">
        <v>5626</v>
      </c>
      <c r="B1197" s="199"/>
      <c r="C1197" s="199" t="s">
        <v>5627</v>
      </c>
      <c r="D1197" s="200" t="s">
        <v>12798</v>
      </c>
      <c r="E1197" s="204">
        <v>31.22</v>
      </c>
    </row>
    <row r="1198" spans="1:5" ht="15" customHeight="1" x14ac:dyDescent="0.25">
      <c r="A1198" s="199" t="s">
        <v>5628</v>
      </c>
      <c r="B1198" s="199"/>
      <c r="C1198" s="199" t="s">
        <v>5629</v>
      </c>
      <c r="D1198" s="200" t="s">
        <v>12798</v>
      </c>
      <c r="E1198" s="204">
        <v>27.21</v>
      </c>
    </row>
    <row r="1199" spans="1:5" ht="15" customHeight="1" x14ac:dyDescent="0.25">
      <c r="A1199" s="199" t="s">
        <v>5630</v>
      </c>
      <c r="B1199" s="199"/>
      <c r="C1199" s="199" t="s">
        <v>5631</v>
      </c>
      <c r="D1199" s="200" t="s">
        <v>12798</v>
      </c>
      <c r="E1199" s="203">
        <v>46.4</v>
      </c>
    </row>
    <row r="1200" spans="1:5" ht="15" customHeight="1" x14ac:dyDescent="0.25">
      <c r="A1200" s="199" t="s">
        <v>5632</v>
      </c>
      <c r="B1200" s="199"/>
      <c r="C1200" s="199" t="s">
        <v>5633</v>
      </c>
      <c r="D1200" s="200" t="s">
        <v>12798</v>
      </c>
      <c r="E1200" s="203">
        <v>40.270000000000003</v>
      </c>
    </row>
    <row r="1201" spans="1:5" ht="15" customHeight="1" x14ac:dyDescent="0.25">
      <c r="A1201" s="199" t="s">
        <v>5634</v>
      </c>
      <c r="B1201" s="199"/>
      <c r="C1201" s="199" t="s">
        <v>5635</v>
      </c>
      <c r="D1201" s="200" t="s">
        <v>12798</v>
      </c>
      <c r="E1201" s="204">
        <v>41.67</v>
      </c>
    </row>
    <row r="1202" spans="1:5" ht="15" customHeight="1" x14ac:dyDescent="0.25">
      <c r="A1202" s="199" t="s">
        <v>5636</v>
      </c>
      <c r="B1202" s="199"/>
      <c r="C1202" s="199" t="s">
        <v>5637</v>
      </c>
      <c r="D1202" s="200" t="s">
        <v>12798</v>
      </c>
      <c r="E1202" s="204">
        <v>76.05</v>
      </c>
    </row>
    <row r="1203" spans="1:5" ht="15" customHeight="1" x14ac:dyDescent="0.25">
      <c r="A1203" s="199" t="s">
        <v>5638</v>
      </c>
      <c r="B1203" s="199"/>
      <c r="C1203" s="199" t="s">
        <v>5639</v>
      </c>
      <c r="D1203" s="200" t="s">
        <v>12798</v>
      </c>
      <c r="E1203" s="204">
        <v>77.45</v>
      </c>
    </row>
    <row r="1204" spans="1:5" ht="15" customHeight="1" x14ac:dyDescent="0.25">
      <c r="A1204" s="199" t="s">
        <v>5640</v>
      </c>
      <c r="B1204" s="199"/>
      <c r="C1204" s="199" t="s">
        <v>5641</v>
      </c>
      <c r="D1204" s="200" t="s">
        <v>12798</v>
      </c>
      <c r="E1204" s="204">
        <v>61.69</v>
      </c>
    </row>
    <row r="1205" spans="1:5" ht="15" customHeight="1" x14ac:dyDescent="0.25">
      <c r="A1205" s="199" t="s">
        <v>5642</v>
      </c>
      <c r="B1205" s="199"/>
      <c r="C1205" s="199" t="s">
        <v>5643</v>
      </c>
      <c r="D1205" s="200" t="s">
        <v>12798</v>
      </c>
      <c r="E1205" s="204">
        <v>63.09</v>
      </c>
    </row>
    <row r="1206" spans="1:5" ht="15" customHeight="1" x14ac:dyDescent="0.25">
      <c r="A1206" s="199" t="s">
        <v>5644</v>
      </c>
      <c r="B1206" s="199"/>
      <c r="C1206" s="199" t="s">
        <v>5645</v>
      </c>
      <c r="D1206" s="200" t="s">
        <v>12798</v>
      </c>
      <c r="E1206" s="204">
        <v>14.2</v>
      </c>
    </row>
    <row r="1207" spans="1:5" ht="15" customHeight="1" x14ac:dyDescent="0.25">
      <c r="A1207" s="199" t="s">
        <v>5698</v>
      </c>
      <c r="B1207" s="199"/>
      <c r="C1207" s="199" t="s">
        <v>12083</v>
      </c>
      <c r="D1207" s="200" t="s">
        <v>12798</v>
      </c>
      <c r="E1207" s="204">
        <v>5.94</v>
      </c>
    </row>
    <row r="1208" spans="1:5" ht="15" customHeight="1" x14ac:dyDescent="0.25">
      <c r="A1208" s="199" t="s">
        <v>5646</v>
      </c>
      <c r="B1208" s="199"/>
      <c r="C1208" s="199" t="s">
        <v>5647</v>
      </c>
      <c r="D1208" s="200" t="s">
        <v>12798</v>
      </c>
      <c r="E1208" s="204">
        <v>10.86</v>
      </c>
    </row>
    <row r="1209" spans="1:5" ht="15" customHeight="1" x14ac:dyDescent="0.25">
      <c r="A1209" s="199" t="s">
        <v>5648</v>
      </c>
      <c r="B1209" s="199"/>
      <c r="C1209" s="199" t="s">
        <v>5649</v>
      </c>
      <c r="D1209" s="200" t="s">
        <v>12798</v>
      </c>
      <c r="E1209" s="204">
        <v>18.829999999999998</v>
      </c>
    </row>
    <row r="1210" spans="1:5" ht="15" customHeight="1" x14ac:dyDescent="0.25">
      <c r="A1210" s="199" t="s">
        <v>5650</v>
      </c>
      <c r="B1210" s="199"/>
      <c r="C1210" s="199" t="s">
        <v>5651</v>
      </c>
      <c r="D1210" s="200" t="s">
        <v>12798</v>
      </c>
      <c r="E1210" s="204">
        <v>30.88</v>
      </c>
    </row>
    <row r="1211" spans="1:5" ht="15" customHeight="1" x14ac:dyDescent="0.25">
      <c r="A1211" s="199" t="s">
        <v>5652</v>
      </c>
      <c r="B1211" s="199"/>
      <c r="C1211" s="199" t="s">
        <v>5653</v>
      </c>
      <c r="D1211" s="200" t="s">
        <v>12798</v>
      </c>
      <c r="E1211" s="204">
        <v>26.43</v>
      </c>
    </row>
    <row r="1212" spans="1:5" ht="15" customHeight="1" x14ac:dyDescent="0.25">
      <c r="A1212" s="199" t="s">
        <v>5654</v>
      </c>
      <c r="B1212" s="199"/>
      <c r="C1212" s="199" t="s">
        <v>5655</v>
      </c>
      <c r="D1212" s="200" t="s">
        <v>12798</v>
      </c>
      <c r="E1212" s="204">
        <v>40.89</v>
      </c>
    </row>
    <row r="1213" spans="1:5" ht="15" customHeight="1" x14ac:dyDescent="0.25">
      <c r="A1213" s="199" t="s">
        <v>5656</v>
      </c>
      <c r="B1213" s="199"/>
      <c r="C1213" s="199" t="s">
        <v>5657</v>
      </c>
      <c r="D1213" s="200" t="s">
        <v>12798</v>
      </c>
      <c r="E1213" s="204">
        <v>48.07</v>
      </c>
    </row>
    <row r="1214" spans="1:5" ht="15" customHeight="1" x14ac:dyDescent="0.25">
      <c r="A1214" s="199" t="s">
        <v>5658</v>
      </c>
      <c r="B1214" s="199"/>
      <c r="C1214" s="199" t="s">
        <v>5659</v>
      </c>
      <c r="D1214" s="200" t="s">
        <v>12798</v>
      </c>
      <c r="E1214" s="204">
        <v>93.65</v>
      </c>
    </row>
    <row r="1215" spans="1:5" ht="15" customHeight="1" x14ac:dyDescent="0.25">
      <c r="A1215" s="199" t="s">
        <v>5660</v>
      </c>
      <c r="B1215" s="199"/>
      <c r="C1215" s="199" t="s">
        <v>5661</v>
      </c>
      <c r="D1215" s="200" t="s">
        <v>12798</v>
      </c>
      <c r="E1215" s="204">
        <v>100.83</v>
      </c>
    </row>
    <row r="1216" spans="1:5" ht="15" customHeight="1" x14ac:dyDescent="0.25">
      <c r="A1216" s="199" t="s">
        <v>5662</v>
      </c>
      <c r="B1216" s="199"/>
      <c r="C1216" s="199" t="s">
        <v>5663</v>
      </c>
      <c r="D1216" s="200" t="s">
        <v>12798</v>
      </c>
      <c r="E1216" s="204">
        <v>27.83</v>
      </c>
    </row>
    <row r="1217" spans="1:5" ht="15" customHeight="1" x14ac:dyDescent="0.25">
      <c r="A1217" s="199" t="s">
        <v>5664</v>
      </c>
      <c r="B1217" s="199"/>
      <c r="C1217" s="199" t="s">
        <v>5665</v>
      </c>
      <c r="D1217" s="200" t="s">
        <v>12798</v>
      </c>
      <c r="E1217" s="204">
        <v>31.85</v>
      </c>
    </row>
    <row r="1218" spans="1:5" ht="15" customHeight="1" x14ac:dyDescent="0.25">
      <c r="A1218" s="199" t="s">
        <v>5666</v>
      </c>
      <c r="B1218" s="199"/>
      <c r="C1218" s="199" t="s">
        <v>5667</v>
      </c>
      <c r="D1218" s="200" t="s">
        <v>12798</v>
      </c>
      <c r="E1218" s="204">
        <v>80.59</v>
      </c>
    </row>
    <row r="1219" spans="1:5" ht="15" customHeight="1" x14ac:dyDescent="0.25">
      <c r="A1219" s="199" t="s">
        <v>5668</v>
      </c>
      <c r="B1219" s="199"/>
      <c r="C1219" s="199" t="s">
        <v>5669</v>
      </c>
      <c r="D1219" s="200" t="s">
        <v>12798</v>
      </c>
      <c r="E1219" s="203">
        <v>29.32</v>
      </c>
    </row>
    <row r="1220" spans="1:5" ht="15" customHeight="1" x14ac:dyDescent="0.25">
      <c r="A1220" s="199" t="s">
        <v>5670</v>
      </c>
      <c r="B1220" s="199"/>
      <c r="C1220" s="199" t="s">
        <v>5671</v>
      </c>
      <c r="D1220" s="200" t="s">
        <v>12798</v>
      </c>
      <c r="E1220" s="203">
        <v>22.92</v>
      </c>
    </row>
    <row r="1221" spans="1:5" ht="15" customHeight="1" x14ac:dyDescent="0.25">
      <c r="A1221" s="199" t="s">
        <v>5672</v>
      </c>
      <c r="B1221" s="199"/>
      <c r="C1221" s="199" t="s">
        <v>5673</v>
      </c>
      <c r="D1221" s="200" t="s">
        <v>12798</v>
      </c>
      <c r="E1221" s="204">
        <v>24.81</v>
      </c>
    </row>
    <row r="1222" spans="1:5" ht="15" customHeight="1" x14ac:dyDescent="0.25">
      <c r="A1222" s="199" t="s">
        <v>5674</v>
      </c>
      <c r="B1222" s="199"/>
      <c r="C1222" s="199" t="s">
        <v>5675</v>
      </c>
      <c r="D1222" s="200" t="s">
        <v>12798</v>
      </c>
      <c r="E1222" s="203">
        <v>2.31</v>
      </c>
    </row>
    <row r="1223" spans="1:5" ht="15" customHeight="1" x14ac:dyDescent="0.25">
      <c r="A1223" s="199" t="s">
        <v>5676</v>
      </c>
      <c r="B1223" s="199"/>
      <c r="C1223" s="199" t="s">
        <v>5677</v>
      </c>
      <c r="D1223" s="200" t="s">
        <v>12798</v>
      </c>
      <c r="E1223" s="203">
        <v>2.14</v>
      </c>
    </row>
    <row r="1224" spans="1:5" ht="15" customHeight="1" x14ac:dyDescent="0.25">
      <c r="A1224" s="199" t="s">
        <v>5678</v>
      </c>
      <c r="B1224" s="199"/>
      <c r="C1224" s="199" t="s">
        <v>5679</v>
      </c>
      <c r="D1224" s="200" t="s">
        <v>12798</v>
      </c>
      <c r="E1224" s="204">
        <v>29.51</v>
      </c>
    </row>
    <row r="1225" spans="1:5" ht="15" customHeight="1" x14ac:dyDescent="0.25">
      <c r="A1225" s="199" t="s">
        <v>5680</v>
      </c>
      <c r="B1225" s="199"/>
      <c r="C1225" s="199" t="s">
        <v>5681</v>
      </c>
      <c r="D1225" s="200" t="s">
        <v>12798</v>
      </c>
      <c r="E1225" s="204">
        <v>28.26</v>
      </c>
    </row>
    <row r="1226" spans="1:5" ht="15" customHeight="1" x14ac:dyDescent="0.25">
      <c r="A1226" s="199" t="s">
        <v>5682</v>
      </c>
      <c r="B1226" s="199"/>
      <c r="C1226" s="199" t="s">
        <v>5683</v>
      </c>
      <c r="D1226" s="200" t="s">
        <v>12798</v>
      </c>
      <c r="E1226" s="204">
        <v>20.5</v>
      </c>
    </row>
    <row r="1227" spans="1:5" ht="15" customHeight="1" x14ac:dyDescent="0.25">
      <c r="A1227" s="199" t="s">
        <v>5684</v>
      </c>
      <c r="B1227" s="199"/>
      <c r="C1227" s="199" t="s">
        <v>5685</v>
      </c>
      <c r="D1227" s="200" t="s">
        <v>12798</v>
      </c>
      <c r="E1227" s="204">
        <v>15.15</v>
      </c>
    </row>
    <row r="1228" spans="1:5" ht="15" customHeight="1" x14ac:dyDescent="0.25">
      <c r="A1228" s="199" t="s">
        <v>5686</v>
      </c>
      <c r="B1228" s="199"/>
      <c r="C1228" s="199" t="s">
        <v>5687</v>
      </c>
      <c r="D1228" s="200" t="s">
        <v>12798</v>
      </c>
      <c r="E1228" s="204">
        <v>18.82</v>
      </c>
    </row>
    <row r="1229" spans="1:5" ht="15" customHeight="1" x14ac:dyDescent="0.25">
      <c r="A1229" s="199" t="s">
        <v>5688</v>
      </c>
      <c r="B1229" s="199"/>
      <c r="C1229" s="199" t="s">
        <v>5689</v>
      </c>
      <c r="D1229" s="200" t="s">
        <v>12798</v>
      </c>
      <c r="E1229" s="204">
        <v>19.16</v>
      </c>
    </row>
    <row r="1230" spans="1:5" ht="15" customHeight="1" x14ac:dyDescent="0.25">
      <c r="A1230" s="199" t="s">
        <v>5690</v>
      </c>
      <c r="B1230" s="199"/>
      <c r="C1230" s="199" t="s">
        <v>5691</v>
      </c>
      <c r="D1230" s="200" t="s">
        <v>12798</v>
      </c>
      <c r="E1230" s="204">
        <v>14.37</v>
      </c>
    </row>
    <row r="1231" spans="1:5" ht="15" customHeight="1" x14ac:dyDescent="0.25">
      <c r="A1231" s="199" t="s">
        <v>5692</v>
      </c>
      <c r="B1231" s="199"/>
      <c r="C1231" s="199" t="s">
        <v>5693</v>
      </c>
      <c r="D1231" s="200" t="s">
        <v>12798</v>
      </c>
      <c r="E1231" s="204">
        <v>15.77</v>
      </c>
    </row>
    <row r="1232" spans="1:5" ht="15" customHeight="1" x14ac:dyDescent="0.25">
      <c r="A1232" s="199" t="s">
        <v>5694</v>
      </c>
      <c r="B1232" s="199"/>
      <c r="C1232" s="199" t="s">
        <v>5695</v>
      </c>
      <c r="D1232" s="200" t="s">
        <v>12798</v>
      </c>
      <c r="E1232" s="204">
        <v>19.79</v>
      </c>
    </row>
    <row r="1233" spans="1:5" ht="15" customHeight="1" x14ac:dyDescent="0.25">
      <c r="A1233" s="199" t="s">
        <v>5696</v>
      </c>
      <c r="B1233" s="199"/>
      <c r="C1233" s="199" t="s">
        <v>5697</v>
      </c>
      <c r="D1233" s="200" t="s">
        <v>12798</v>
      </c>
      <c r="E1233" s="204">
        <v>68.53</v>
      </c>
    </row>
    <row r="1234" spans="1:5" ht="15" customHeight="1" x14ac:dyDescent="0.25">
      <c r="A1234" s="199" t="s">
        <v>5699</v>
      </c>
      <c r="B1234" s="199"/>
      <c r="C1234" s="199" t="s">
        <v>5700</v>
      </c>
      <c r="D1234" s="200" t="s">
        <v>12798</v>
      </c>
      <c r="E1234" s="204">
        <v>4.5599999999999996</v>
      </c>
    </row>
    <row r="1235" spans="1:5" ht="15" customHeight="1" x14ac:dyDescent="0.25">
      <c r="A1235" s="199" t="s">
        <v>5701</v>
      </c>
      <c r="B1235" s="199"/>
      <c r="C1235" s="199" t="s">
        <v>5702</v>
      </c>
      <c r="D1235" s="200" t="s">
        <v>12798</v>
      </c>
      <c r="E1235" s="204">
        <v>4.45</v>
      </c>
    </row>
    <row r="1236" spans="1:5" ht="15" customHeight="1" x14ac:dyDescent="0.25">
      <c r="A1236" s="199" t="s">
        <v>5703</v>
      </c>
      <c r="B1236" s="199"/>
      <c r="C1236" s="199" t="s">
        <v>5704</v>
      </c>
      <c r="D1236" s="200" t="s">
        <v>12798</v>
      </c>
      <c r="E1236" s="204">
        <v>5.37</v>
      </c>
    </row>
    <row r="1237" spans="1:5" ht="15" customHeight="1" x14ac:dyDescent="0.25">
      <c r="A1237" s="199" t="s">
        <v>5705</v>
      </c>
      <c r="B1237" s="199"/>
      <c r="C1237" s="199" t="s">
        <v>5706</v>
      </c>
      <c r="D1237" s="200" t="s">
        <v>12798</v>
      </c>
      <c r="E1237" s="204">
        <v>5.76</v>
      </c>
    </row>
    <row r="1238" spans="1:5" ht="15" customHeight="1" x14ac:dyDescent="0.25">
      <c r="A1238" s="199" t="s">
        <v>5707</v>
      </c>
      <c r="B1238" s="199"/>
      <c r="C1238" s="199" t="s">
        <v>5708</v>
      </c>
      <c r="D1238" s="200" t="s">
        <v>12798</v>
      </c>
      <c r="E1238" s="204">
        <v>10.58</v>
      </c>
    </row>
    <row r="1239" spans="1:5" ht="15" customHeight="1" x14ac:dyDescent="0.25">
      <c r="A1239" s="199" t="s">
        <v>5709</v>
      </c>
      <c r="B1239" s="199"/>
      <c r="C1239" s="199" t="s">
        <v>5710</v>
      </c>
      <c r="D1239" s="200" t="s">
        <v>12798</v>
      </c>
      <c r="E1239" s="204">
        <v>9.68</v>
      </c>
    </row>
    <row r="1240" spans="1:5" ht="15" customHeight="1" x14ac:dyDescent="0.25">
      <c r="A1240" s="199" t="s">
        <v>5711</v>
      </c>
      <c r="B1240" s="199"/>
      <c r="C1240" s="199" t="s">
        <v>5712</v>
      </c>
      <c r="D1240" s="200" t="s">
        <v>12798</v>
      </c>
      <c r="E1240" s="204">
        <v>9.5</v>
      </c>
    </row>
    <row r="1241" spans="1:5" ht="15" customHeight="1" x14ac:dyDescent="0.25">
      <c r="A1241" s="199" t="s">
        <v>5713</v>
      </c>
      <c r="B1241" s="199"/>
      <c r="C1241" s="199" t="s">
        <v>5714</v>
      </c>
      <c r="D1241" s="200" t="s">
        <v>12798</v>
      </c>
      <c r="E1241" s="204">
        <v>9.69</v>
      </c>
    </row>
    <row r="1242" spans="1:5" ht="15" customHeight="1" x14ac:dyDescent="0.25">
      <c r="A1242" s="199" t="s">
        <v>5715</v>
      </c>
      <c r="B1242" s="199"/>
      <c r="C1242" s="199" t="s">
        <v>5716</v>
      </c>
      <c r="D1242" s="200" t="s">
        <v>12798</v>
      </c>
      <c r="E1242" s="204">
        <v>6.3</v>
      </c>
    </row>
    <row r="1243" spans="1:5" ht="15" customHeight="1" x14ac:dyDescent="0.25">
      <c r="A1243" s="199" t="s">
        <v>5717</v>
      </c>
      <c r="B1243" s="199"/>
      <c r="C1243" s="199" t="s">
        <v>5718</v>
      </c>
      <c r="D1243" s="200" t="s">
        <v>12798</v>
      </c>
      <c r="E1243" s="201">
        <v>8.25</v>
      </c>
    </row>
    <row r="1244" spans="1:5" ht="15" customHeight="1" x14ac:dyDescent="0.25">
      <c r="A1244" s="199" t="s">
        <v>5719</v>
      </c>
      <c r="B1244" s="199"/>
      <c r="C1244" s="199" t="s">
        <v>5720</v>
      </c>
      <c r="D1244" s="200" t="s">
        <v>12798</v>
      </c>
      <c r="E1244" s="204">
        <v>39.119999999999997</v>
      </c>
    </row>
    <row r="1245" spans="1:5" ht="15" customHeight="1" x14ac:dyDescent="0.25">
      <c r="A1245" s="199" t="s">
        <v>5721</v>
      </c>
      <c r="B1245" s="199"/>
      <c r="C1245" s="199" t="s">
        <v>5722</v>
      </c>
      <c r="D1245" s="200" t="s">
        <v>12798</v>
      </c>
      <c r="E1245" s="204">
        <v>45.64</v>
      </c>
    </row>
    <row r="1246" spans="1:5" ht="15" customHeight="1" x14ac:dyDescent="0.25">
      <c r="A1246" s="199" t="s">
        <v>5723</v>
      </c>
      <c r="B1246" s="199"/>
      <c r="C1246" s="199" t="s">
        <v>5724</v>
      </c>
      <c r="D1246" s="200" t="s">
        <v>12798</v>
      </c>
      <c r="E1246" s="204">
        <v>67.88</v>
      </c>
    </row>
    <row r="1247" spans="1:5" ht="15" customHeight="1" x14ac:dyDescent="0.25">
      <c r="A1247" s="199" t="s">
        <v>5725</v>
      </c>
      <c r="B1247" s="199"/>
      <c r="C1247" s="199" t="s">
        <v>5726</v>
      </c>
      <c r="D1247" s="200" t="s">
        <v>12798</v>
      </c>
      <c r="E1247" s="204">
        <v>30.27</v>
      </c>
    </row>
    <row r="1248" spans="1:5" ht="15" customHeight="1" x14ac:dyDescent="0.25">
      <c r="A1248" s="199" t="s">
        <v>5727</v>
      </c>
      <c r="B1248" s="199"/>
      <c r="C1248" s="199" t="s">
        <v>5728</v>
      </c>
      <c r="D1248" s="200" t="s">
        <v>12798</v>
      </c>
      <c r="E1248" s="204">
        <v>42.1</v>
      </c>
    </row>
    <row r="1249" spans="1:5" ht="15" customHeight="1" x14ac:dyDescent="0.25">
      <c r="A1249" s="199" t="s">
        <v>5729</v>
      </c>
      <c r="B1249" s="199"/>
      <c r="C1249" s="199" t="s">
        <v>5730</v>
      </c>
      <c r="D1249" s="200" t="s">
        <v>12798</v>
      </c>
      <c r="E1249" s="204">
        <v>62.15</v>
      </c>
    </row>
    <row r="1250" spans="1:5" ht="15" customHeight="1" x14ac:dyDescent="0.25">
      <c r="A1250" s="199" t="s">
        <v>5731</v>
      </c>
      <c r="B1250" s="199"/>
      <c r="C1250" s="199" t="s">
        <v>5732</v>
      </c>
      <c r="D1250" s="200" t="s">
        <v>12798</v>
      </c>
      <c r="E1250" s="204">
        <v>51.81</v>
      </c>
    </row>
    <row r="1251" spans="1:5" ht="15" customHeight="1" x14ac:dyDescent="0.25">
      <c r="A1251" s="199" t="s">
        <v>5733</v>
      </c>
      <c r="B1251" s="199"/>
      <c r="C1251" s="199" t="s">
        <v>5734</v>
      </c>
      <c r="D1251" s="200" t="s">
        <v>12798</v>
      </c>
      <c r="E1251" s="204">
        <v>76.55</v>
      </c>
    </row>
    <row r="1252" spans="1:5" ht="15" customHeight="1" x14ac:dyDescent="0.25">
      <c r="A1252" s="199" t="s">
        <v>5735</v>
      </c>
      <c r="B1252" s="199"/>
      <c r="C1252" s="199" t="s">
        <v>5736</v>
      </c>
      <c r="D1252" s="200" t="s">
        <v>12798</v>
      </c>
      <c r="E1252" s="204">
        <v>32.19</v>
      </c>
    </row>
    <row r="1253" spans="1:5" ht="15" customHeight="1" x14ac:dyDescent="0.25">
      <c r="A1253" s="199" t="s">
        <v>5737</v>
      </c>
      <c r="B1253" s="199"/>
      <c r="C1253" s="199" t="s">
        <v>5738</v>
      </c>
      <c r="D1253" s="200" t="s">
        <v>12798</v>
      </c>
      <c r="E1253" s="204">
        <v>39.119999999999997</v>
      </c>
    </row>
    <row r="1254" spans="1:5" ht="15" customHeight="1" x14ac:dyDescent="0.25">
      <c r="A1254" s="199" t="s">
        <v>5739</v>
      </c>
      <c r="B1254" s="199"/>
      <c r="C1254" s="199" t="s">
        <v>5740</v>
      </c>
      <c r="D1254" s="200" t="s">
        <v>12798</v>
      </c>
      <c r="E1254" s="204">
        <v>55.95</v>
      </c>
    </row>
    <row r="1255" spans="1:5" ht="15" customHeight="1" x14ac:dyDescent="0.25">
      <c r="A1255" s="199" t="s">
        <v>5741</v>
      </c>
      <c r="B1255" s="199"/>
      <c r="C1255" s="199" t="s">
        <v>5742</v>
      </c>
      <c r="D1255" s="200" t="s">
        <v>12798</v>
      </c>
      <c r="E1255" s="204">
        <v>45.64</v>
      </c>
    </row>
    <row r="1256" spans="1:5" ht="15" customHeight="1" x14ac:dyDescent="0.25">
      <c r="A1256" s="199" t="s">
        <v>5743</v>
      </c>
      <c r="B1256" s="199"/>
      <c r="C1256" s="199" t="s">
        <v>5744</v>
      </c>
      <c r="D1256" s="200" t="s">
        <v>12798</v>
      </c>
      <c r="E1256" s="204">
        <v>67.88</v>
      </c>
    </row>
    <row r="1257" spans="1:5" ht="15" customHeight="1" x14ac:dyDescent="0.25">
      <c r="A1257" s="199" t="s">
        <v>5745</v>
      </c>
      <c r="B1257" s="199"/>
      <c r="C1257" s="199" t="s">
        <v>5746</v>
      </c>
      <c r="D1257" s="200" t="s">
        <v>12798</v>
      </c>
      <c r="E1257" s="204">
        <v>30.27</v>
      </c>
    </row>
    <row r="1258" spans="1:5" ht="15" customHeight="1" x14ac:dyDescent="0.25">
      <c r="A1258" s="199" t="s">
        <v>5747</v>
      </c>
      <c r="B1258" s="199"/>
      <c r="C1258" s="199" t="s">
        <v>5748</v>
      </c>
      <c r="D1258" s="200" t="s">
        <v>12798</v>
      </c>
      <c r="E1258" s="201">
        <v>42.1</v>
      </c>
    </row>
    <row r="1259" spans="1:5" ht="15" customHeight="1" x14ac:dyDescent="0.25">
      <c r="A1259" s="199" t="s">
        <v>5749</v>
      </c>
      <c r="B1259" s="199"/>
      <c r="C1259" s="199" t="s">
        <v>5750</v>
      </c>
      <c r="D1259" s="200" t="s">
        <v>12798</v>
      </c>
      <c r="E1259" s="201">
        <v>62.15</v>
      </c>
    </row>
    <row r="1260" spans="1:5" ht="15" customHeight="1" x14ac:dyDescent="0.25">
      <c r="A1260" s="199" t="s">
        <v>5751</v>
      </c>
      <c r="B1260" s="199"/>
      <c r="C1260" s="199" t="s">
        <v>5752</v>
      </c>
      <c r="D1260" s="200" t="s">
        <v>12798</v>
      </c>
      <c r="E1260" s="204">
        <v>51.81</v>
      </c>
    </row>
    <row r="1261" spans="1:5" ht="15" customHeight="1" x14ac:dyDescent="0.25">
      <c r="A1261" s="199" t="s">
        <v>5753</v>
      </c>
      <c r="B1261" s="199"/>
      <c r="C1261" s="199" t="s">
        <v>5754</v>
      </c>
      <c r="D1261" s="200" t="s">
        <v>12798</v>
      </c>
      <c r="E1261" s="204">
        <v>76.55</v>
      </c>
    </row>
    <row r="1262" spans="1:5" ht="15" customHeight="1" x14ac:dyDescent="0.25">
      <c r="A1262" s="199" t="s">
        <v>5755</v>
      </c>
      <c r="B1262" s="199"/>
      <c r="C1262" s="199" t="s">
        <v>5756</v>
      </c>
      <c r="D1262" s="200" t="s">
        <v>12798</v>
      </c>
      <c r="E1262" s="204">
        <v>32.19</v>
      </c>
    </row>
    <row r="1263" spans="1:5" ht="15" customHeight="1" x14ac:dyDescent="0.25">
      <c r="A1263" s="199" t="s">
        <v>5757</v>
      </c>
      <c r="B1263" s="199"/>
      <c r="C1263" s="199" t="s">
        <v>5758</v>
      </c>
      <c r="D1263" s="200" t="s">
        <v>12798</v>
      </c>
      <c r="E1263" s="204">
        <v>42.1</v>
      </c>
    </row>
    <row r="1264" spans="1:5" ht="15" customHeight="1" x14ac:dyDescent="0.25">
      <c r="A1264" s="199" t="s">
        <v>5759</v>
      </c>
      <c r="B1264" s="199"/>
      <c r="C1264" s="199" t="s">
        <v>5760</v>
      </c>
      <c r="D1264" s="200" t="s">
        <v>12798</v>
      </c>
      <c r="E1264" s="204">
        <v>62.15</v>
      </c>
    </row>
    <row r="1265" spans="1:5" ht="15" customHeight="1" x14ac:dyDescent="0.25">
      <c r="A1265" s="199" t="s">
        <v>5761</v>
      </c>
      <c r="B1265" s="199"/>
      <c r="C1265" s="199" t="s">
        <v>5762</v>
      </c>
      <c r="D1265" s="200" t="s">
        <v>12798</v>
      </c>
      <c r="E1265" s="204">
        <v>51.81</v>
      </c>
    </row>
    <row r="1266" spans="1:5" ht="15" customHeight="1" x14ac:dyDescent="0.25">
      <c r="A1266" s="199" t="s">
        <v>5763</v>
      </c>
      <c r="B1266" s="199"/>
      <c r="C1266" s="199" t="s">
        <v>5764</v>
      </c>
      <c r="D1266" s="200" t="s">
        <v>12798</v>
      </c>
      <c r="E1266" s="204">
        <v>76.55</v>
      </c>
    </row>
    <row r="1267" spans="1:5" ht="15" customHeight="1" x14ac:dyDescent="0.25">
      <c r="A1267" s="199" t="s">
        <v>5765</v>
      </c>
      <c r="B1267" s="199"/>
      <c r="C1267" s="199" t="s">
        <v>5766</v>
      </c>
      <c r="D1267" s="200" t="s">
        <v>12798</v>
      </c>
      <c r="E1267" s="204">
        <v>32.19</v>
      </c>
    </row>
    <row r="1268" spans="1:5" ht="15" customHeight="1" x14ac:dyDescent="0.25">
      <c r="A1268" s="199" t="s">
        <v>5767</v>
      </c>
      <c r="B1268" s="199"/>
      <c r="C1268" s="199" t="s">
        <v>5768</v>
      </c>
      <c r="D1268" s="200" t="s">
        <v>12798</v>
      </c>
      <c r="E1268" s="204">
        <v>42.1</v>
      </c>
    </row>
    <row r="1269" spans="1:5" ht="15" customHeight="1" x14ac:dyDescent="0.25">
      <c r="A1269" s="199" t="s">
        <v>5769</v>
      </c>
      <c r="B1269" s="199"/>
      <c r="C1269" s="199" t="s">
        <v>5770</v>
      </c>
      <c r="D1269" s="200" t="s">
        <v>12798</v>
      </c>
      <c r="E1269" s="204">
        <v>62.15</v>
      </c>
    </row>
    <row r="1270" spans="1:5" ht="15" customHeight="1" x14ac:dyDescent="0.25">
      <c r="A1270" s="199" t="s">
        <v>5771</v>
      </c>
      <c r="B1270" s="199"/>
      <c r="C1270" s="199" t="s">
        <v>5772</v>
      </c>
      <c r="D1270" s="200" t="s">
        <v>12798</v>
      </c>
      <c r="E1270" s="201">
        <v>51.81</v>
      </c>
    </row>
    <row r="1271" spans="1:5" ht="15" customHeight="1" x14ac:dyDescent="0.25">
      <c r="A1271" s="199" t="s">
        <v>5773</v>
      </c>
      <c r="B1271" s="199"/>
      <c r="C1271" s="199" t="s">
        <v>5774</v>
      </c>
      <c r="D1271" s="200" t="s">
        <v>12798</v>
      </c>
      <c r="E1271" s="201">
        <v>76.55</v>
      </c>
    </row>
    <row r="1272" spans="1:5" ht="15" customHeight="1" x14ac:dyDescent="0.25">
      <c r="A1272" s="199" t="s">
        <v>5775</v>
      </c>
      <c r="B1272" s="199"/>
      <c r="C1272" s="199" t="s">
        <v>5776</v>
      </c>
      <c r="D1272" s="200" t="s">
        <v>12798</v>
      </c>
      <c r="E1272" s="201">
        <v>32.19</v>
      </c>
    </row>
    <row r="1273" spans="1:5" ht="15" customHeight="1" x14ac:dyDescent="0.25">
      <c r="A1273" s="199" t="s">
        <v>5777</v>
      </c>
      <c r="B1273" s="199"/>
      <c r="C1273" s="199" t="s">
        <v>5778</v>
      </c>
      <c r="D1273" s="200" t="s">
        <v>12798</v>
      </c>
      <c r="E1273" s="201">
        <v>45.08</v>
      </c>
    </row>
    <row r="1274" spans="1:5" ht="15" customHeight="1" x14ac:dyDescent="0.25">
      <c r="A1274" s="199" t="s">
        <v>5779</v>
      </c>
      <c r="B1274" s="199"/>
      <c r="C1274" s="199" t="s">
        <v>5780</v>
      </c>
      <c r="D1274" s="200" t="s">
        <v>12798</v>
      </c>
      <c r="E1274" s="201">
        <v>68.349999999999994</v>
      </c>
    </row>
    <row r="1275" spans="1:5" ht="15" customHeight="1" x14ac:dyDescent="0.25">
      <c r="A1275" s="199" t="s">
        <v>5781</v>
      </c>
      <c r="B1275" s="199"/>
      <c r="C1275" s="199" t="s">
        <v>5782</v>
      </c>
      <c r="D1275" s="200" t="s">
        <v>12798</v>
      </c>
      <c r="E1275" s="201">
        <v>57.98</v>
      </c>
    </row>
    <row r="1276" spans="1:5" ht="15" customHeight="1" x14ac:dyDescent="0.25">
      <c r="A1276" s="199" t="s">
        <v>5783</v>
      </c>
      <c r="B1276" s="199"/>
      <c r="C1276" s="199" t="s">
        <v>5784</v>
      </c>
      <c r="D1276" s="200" t="s">
        <v>12798</v>
      </c>
      <c r="E1276" s="201">
        <v>85.22</v>
      </c>
    </row>
    <row r="1277" spans="1:5" ht="15" customHeight="1" x14ac:dyDescent="0.25">
      <c r="A1277" s="199" t="s">
        <v>5785</v>
      </c>
      <c r="B1277" s="199"/>
      <c r="C1277" s="199" t="s">
        <v>5786</v>
      </c>
      <c r="D1277" s="200" t="s">
        <v>12798</v>
      </c>
      <c r="E1277" s="201">
        <v>34.11</v>
      </c>
    </row>
    <row r="1278" spans="1:5" ht="15" customHeight="1" x14ac:dyDescent="0.25">
      <c r="A1278" s="199" t="s">
        <v>5787</v>
      </c>
      <c r="B1278" s="199"/>
      <c r="C1278" s="199" t="s">
        <v>5788</v>
      </c>
      <c r="D1278" s="200" t="s">
        <v>12798</v>
      </c>
      <c r="E1278" s="201">
        <v>45.08</v>
      </c>
    </row>
    <row r="1279" spans="1:5" ht="15" customHeight="1" x14ac:dyDescent="0.25">
      <c r="A1279" s="199" t="s">
        <v>5789</v>
      </c>
      <c r="B1279" s="199"/>
      <c r="C1279" s="199" t="s">
        <v>5790</v>
      </c>
      <c r="D1279" s="200" t="s">
        <v>12798</v>
      </c>
      <c r="E1279" s="201">
        <v>68.349999999999994</v>
      </c>
    </row>
    <row r="1280" spans="1:5" ht="15" customHeight="1" x14ac:dyDescent="0.25">
      <c r="A1280" s="199" t="s">
        <v>5791</v>
      </c>
      <c r="B1280" s="199"/>
      <c r="C1280" s="199" t="s">
        <v>5792</v>
      </c>
      <c r="D1280" s="200" t="s">
        <v>12798</v>
      </c>
      <c r="E1280" s="204">
        <v>57.98</v>
      </c>
    </row>
    <row r="1281" spans="1:5" ht="15" customHeight="1" x14ac:dyDescent="0.25">
      <c r="A1281" s="199" t="s">
        <v>5793</v>
      </c>
      <c r="B1281" s="199"/>
      <c r="C1281" s="199" t="s">
        <v>5794</v>
      </c>
      <c r="D1281" s="200" t="s">
        <v>12798</v>
      </c>
      <c r="E1281" s="204">
        <v>85.22</v>
      </c>
    </row>
    <row r="1282" spans="1:5" ht="15" customHeight="1" x14ac:dyDescent="0.25">
      <c r="A1282" s="199" t="s">
        <v>5795</v>
      </c>
      <c r="B1282" s="199"/>
      <c r="C1282" s="199" t="s">
        <v>5796</v>
      </c>
      <c r="D1282" s="200" t="s">
        <v>12798</v>
      </c>
      <c r="E1282" s="204">
        <v>34.11</v>
      </c>
    </row>
    <row r="1283" spans="1:5" ht="15" customHeight="1" x14ac:dyDescent="0.25">
      <c r="A1283" s="199" t="s">
        <v>5797</v>
      </c>
      <c r="B1283" s="199"/>
      <c r="C1283" s="199" t="s">
        <v>5798</v>
      </c>
      <c r="D1283" s="200" t="s">
        <v>12798</v>
      </c>
      <c r="E1283" s="204">
        <v>48.06</v>
      </c>
    </row>
    <row r="1284" spans="1:5" ht="15" customHeight="1" x14ac:dyDescent="0.25">
      <c r="A1284" s="199" t="s">
        <v>5799</v>
      </c>
      <c r="B1284" s="199"/>
      <c r="C1284" s="199" t="s">
        <v>5800</v>
      </c>
      <c r="D1284" s="200" t="s">
        <v>12798</v>
      </c>
      <c r="E1284" s="204">
        <v>74.55</v>
      </c>
    </row>
    <row r="1285" spans="1:5" ht="15" customHeight="1" x14ac:dyDescent="0.25">
      <c r="A1285" s="199" t="s">
        <v>5801</v>
      </c>
      <c r="B1285" s="199"/>
      <c r="C1285" s="199" t="s">
        <v>5802</v>
      </c>
      <c r="D1285" s="200" t="s">
        <v>12798</v>
      </c>
      <c r="E1285" s="204">
        <v>64.150000000000006</v>
      </c>
    </row>
    <row r="1286" spans="1:5" ht="15" customHeight="1" x14ac:dyDescent="0.25">
      <c r="A1286" s="199" t="s">
        <v>5803</v>
      </c>
      <c r="B1286" s="199"/>
      <c r="C1286" s="199" t="s">
        <v>5804</v>
      </c>
      <c r="D1286" s="200" t="s">
        <v>12798</v>
      </c>
      <c r="E1286" s="204">
        <v>93.89</v>
      </c>
    </row>
    <row r="1287" spans="1:5" ht="15" customHeight="1" x14ac:dyDescent="0.25">
      <c r="A1287" s="199" t="s">
        <v>5805</v>
      </c>
      <c r="B1287" s="199"/>
      <c r="C1287" s="199" t="s">
        <v>5806</v>
      </c>
      <c r="D1287" s="200" t="s">
        <v>12798</v>
      </c>
      <c r="E1287" s="204">
        <v>36.03</v>
      </c>
    </row>
    <row r="1288" spans="1:5" ht="15" customHeight="1" x14ac:dyDescent="0.25">
      <c r="A1288" s="199" t="s">
        <v>5807</v>
      </c>
      <c r="B1288" s="199"/>
      <c r="C1288" s="199" t="s">
        <v>5808</v>
      </c>
      <c r="D1288" s="200" t="s">
        <v>12798</v>
      </c>
      <c r="E1288" s="204">
        <v>75.11</v>
      </c>
    </row>
    <row r="1289" spans="1:5" ht="15" customHeight="1" x14ac:dyDescent="0.25">
      <c r="A1289" s="199" t="s">
        <v>5809</v>
      </c>
      <c r="B1289" s="199"/>
      <c r="C1289" s="199" t="s">
        <v>5810</v>
      </c>
      <c r="D1289" s="200" t="s">
        <v>12798</v>
      </c>
      <c r="E1289" s="204">
        <v>31.62</v>
      </c>
    </row>
    <row r="1290" spans="1:5" ht="15" customHeight="1" x14ac:dyDescent="0.25">
      <c r="A1290" s="199" t="s">
        <v>5811</v>
      </c>
      <c r="B1290" s="199"/>
      <c r="C1290" s="199" t="s">
        <v>5812</v>
      </c>
      <c r="D1290" s="200" t="s">
        <v>12798</v>
      </c>
      <c r="E1290" s="204">
        <v>25.22</v>
      </c>
    </row>
    <row r="1291" spans="1:5" ht="15" customHeight="1" x14ac:dyDescent="0.25">
      <c r="A1291" s="199" t="s">
        <v>5813</v>
      </c>
      <c r="B1291" s="199"/>
      <c r="C1291" s="199" t="s">
        <v>5814</v>
      </c>
      <c r="D1291" s="200" t="s">
        <v>12798</v>
      </c>
      <c r="E1291" s="204">
        <v>47.12</v>
      </c>
    </row>
    <row r="1292" spans="1:5" ht="15" customHeight="1" x14ac:dyDescent="0.25">
      <c r="A1292" s="199" t="s">
        <v>5815</v>
      </c>
      <c r="B1292" s="199"/>
      <c r="C1292" s="199" t="s">
        <v>5816</v>
      </c>
      <c r="D1292" s="200" t="s">
        <v>12798</v>
      </c>
      <c r="E1292" s="204">
        <v>24.49</v>
      </c>
    </row>
    <row r="1293" spans="1:5" ht="15" customHeight="1" x14ac:dyDescent="0.25">
      <c r="A1293" s="199" t="s">
        <v>5817</v>
      </c>
      <c r="B1293" s="199"/>
      <c r="C1293" s="199" t="s">
        <v>5818</v>
      </c>
      <c r="D1293" s="200" t="s">
        <v>12798</v>
      </c>
      <c r="E1293" s="204">
        <v>27.26</v>
      </c>
    </row>
    <row r="1294" spans="1:5" ht="15" customHeight="1" x14ac:dyDescent="0.25">
      <c r="A1294" s="199" t="s">
        <v>5819</v>
      </c>
      <c r="B1294" s="199"/>
      <c r="C1294" s="199" t="s">
        <v>5820</v>
      </c>
      <c r="D1294" s="200" t="s">
        <v>12798</v>
      </c>
      <c r="E1294" s="204">
        <v>75.66</v>
      </c>
    </row>
    <row r="1295" spans="1:5" ht="15" customHeight="1" x14ac:dyDescent="0.25">
      <c r="A1295" s="199" t="s">
        <v>5821</v>
      </c>
      <c r="B1295" s="199"/>
      <c r="C1295" s="199" t="s">
        <v>5822</v>
      </c>
      <c r="D1295" s="200" t="s">
        <v>12798</v>
      </c>
      <c r="E1295" s="204">
        <v>27.58</v>
      </c>
    </row>
    <row r="1296" spans="1:5" ht="15" customHeight="1" x14ac:dyDescent="0.25">
      <c r="A1296" s="199" t="s">
        <v>5823</v>
      </c>
      <c r="B1296" s="199"/>
      <c r="C1296" s="199" t="s">
        <v>5824</v>
      </c>
      <c r="D1296" s="200" t="s">
        <v>12798</v>
      </c>
      <c r="E1296" s="204">
        <v>6.61</v>
      </c>
    </row>
    <row r="1297" spans="1:5" ht="15" customHeight="1" x14ac:dyDescent="0.25">
      <c r="A1297" s="199" t="s">
        <v>5825</v>
      </c>
      <c r="B1297" s="199"/>
      <c r="C1297" s="199" t="s">
        <v>5826</v>
      </c>
      <c r="D1297" s="200" t="s">
        <v>12798</v>
      </c>
      <c r="E1297" s="204">
        <v>11.01</v>
      </c>
    </row>
    <row r="1298" spans="1:5" ht="15" customHeight="1" x14ac:dyDescent="0.25">
      <c r="A1298" s="199" t="s">
        <v>5827</v>
      </c>
      <c r="B1298" s="199"/>
      <c r="C1298" s="199" t="s">
        <v>5828</v>
      </c>
      <c r="D1298" s="200" t="s">
        <v>12798</v>
      </c>
      <c r="E1298" s="204">
        <v>10.17</v>
      </c>
    </row>
    <row r="1299" spans="1:5" ht="15" customHeight="1" x14ac:dyDescent="0.25">
      <c r="A1299" s="199" t="s">
        <v>5829</v>
      </c>
      <c r="B1299" s="199"/>
      <c r="C1299" s="199" t="s">
        <v>5830</v>
      </c>
      <c r="D1299" s="200" t="s">
        <v>12798</v>
      </c>
      <c r="E1299" s="204">
        <v>13.25</v>
      </c>
    </row>
    <row r="1300" spans="1:5" ht="15" customHeight="1" x14ac:dyDescent="0.25">
      <c r="A1300" s="199" t="s">
        <v>5831</v>
      </c>
      <c r="B1300" s="199"/>
      <c r="C1300" s="199" t="s">
        <v>5832</v>
      </c>
      <c r="D1300" s="200" t="s">
        <v>12798</v>
      </c>
      <c r="E1300" s="204">
        <v>5.31</v>
      </c>
    </row>
    <row r="1301" spans="1:5" ht="15" customHeight="1" x14ac:dyDescent="0.25">
      <c r="A1301" s="199" t="s">
        <v>5833</v>
      </c>
      <c r="B1301" s="199"/>
      <c r="C1301" s="199" t="s">
        <v>5834</v>
      </c>
      <c r="D1301" s="200" t="s">
        <v>3</v>
      </c>
      <c r="E1301" s="204">
        <v>5.03</v>
      </c>
    </row>
    <row r="1302" spans="1:5" ht="15" customHeight="1" x14ac:dyDescent="0.25">
      <c r="A1302" s="199" t="s">
        <v>5835</v>
      </c>
      <c r="B1302" s="199"/>
      <c r="C1302" s="199" t="s">
        <v>5836</v>
      </c>
      <c r="D1302" s="200" t="s">
        <v>3</v>
      </c>
      <c r="E1302" s="204">
        <v>8.64</v>
      </c>
    </row>
    <row r="1303" spans="1:5" ht="15" customHeight="1" x14ac:dyDescent="0.25">
      <c r="A1303" s="199" t="s">
        <v>5837</v>
      </c>
      <c r="B1303" s="199"/>
      <c r="C1303" s="199" t="s">
        <v>5838</v>
      </c>
      <c r="D1303" s="200" t="s">
        <v>3</v>
      </c>
      <c r="E1303" s="204">
        <v>5.54</v>
      </c>
    </row>
    <row r="1304" spans="1:5" ht="15" customHeight="1" x14ac:dyDescent="0.25">
      <c r="A1304" s="199" t="s">
        <v>5839</v>
      </c>
      <c r="B1304" s="199"/>
      <c r="C1304" s="199" t="s">
        <v>5840</v>
      </c>
      <c r="D1304" s="200" t="s">
        <v>3</v>
      </c>
      <c r="E1304" s="204">
        <v>9.15</v>
      </c>
    </row>
    <row r="1305" spans="1:5" ht="15" customHeight="1" x14ac:dyDescent="0.25">
      <c r="A1305" s="199" t="s">
        <v>5841</v>
      </c>
      <c r="B1305" s="199"/>
      <c r="C1305" s="199" t="s">
        <v>5842</v>
      </c>
      <c r="D1305" s="200" t="s">
        <v>3</v>
      </c>
      <c r="E1305" s="204">
        <v>7.24</v>
      </c>
    </row>
    <row r="1306" spans="1:5" ht="15" customHeight="1" x14ac:dyDescent="0.25">
      <c r="A1306" s="199" t="s">
        <v>5843</v>
      </c>
      <c r="B1306" s="199"/>
      <c r="C1306" s="199" t="s">
        <v>5844</v>
      </c>
      <c r="D1306" s="200" t="s">
        <v>3</v>
      </c>
      <c r="E1306" s="204">
        <v>18.91</v>
      </c>
    </row>
    <row r="1307" spans="1:5" ht="15" customHeight="1" x14ac:dyDescent="0.25">
      <c r="A1307" s="199" t="s">
        <v>5845</v>
      </c>
      <c r="B1307" s="199"/>
      <c r="C1307" s="199" t="s">
        <v>5846</v>
      </c>
      <c r="D1307" s="200" t="s">
        <v>3</v>
      </c>
      <c r="E1307" s="204">
        <v>30.29</v>
      </c>
    </row>
    <row r="1308" spans="1:5" ht="15" customHeight="1" x14ac:dyDescent="0.25">
      <c r="A1308" s="199" t="s">
        <v>5847</v>
      </c>
      <c r="B1308" s="199"/>
      <c r="C1308" s="199" t="s">
        <v>5848</v>
      </c>
      <c r="D1308" s="200" t="s">
        <v>3</v>
      </c>
      <c r="E1308" s="204">
        <v>22.19</v>
      </c>
    </row>
    <row r="1309" spans="1:5" ht="15" customHeight="1" x14ac:dyDescent="0.25">
      <c r="A1309" s="199" t="s">
        <v>5849</v>
      </c>
      <c r="B1309" s="199"/>
      <c r="C1309" s="199" t="s">
        <v>5850</v>
      </c>
      <c r="D1309" s="200" t="s">
        <v>3</v>
      </c>
      <c r="E1309" s="204">
        <v>39.85</v>
      </c>
    </row>
    <row r="1310" spans="1:5" ht="15" customHeight="1" x14ac:dyDescent="0.25">
      <c r="A1310" s="199" t="s">
        <v>5851</v>
      </c>
      <c r="B1310" s="199"/>
      <c r="C1310" s="199" t="s">
        <v>5852</v>
      </c>
      <c r="D1310" s="200" t="s">
        <v>3</v>
      </c>
      <c r="E1310" s="204">
        <v>61.88</v>
      </c>
    </row>
    <row r="1311" spans="1:5" ht="15" customHeight="1" x14ac:dyDescent="0.25">
      <c r="A1311" s="199" t="s">
        <v>5853</v>
      </c>
      <c r="B1311" s="199"/>
      <c r="C1311" s="199" t="s">
        <v>5854</v>
      </c>
      <c r="D1311" s="200" t="s">
        <v>3</v>
      </c>
      <c r="E1311" s="204">
        <v>15.64</v>
      </c>
    </row>
    <row r="1312" spans="1:5" ht="15" customHeight="1" x14ac:dyDescent="0.25">
      <c r="A1312" s="199" t="s">
        <v>5855</v>
      </c>
      <c r="B1312" s="199"/>
      <c r="C1312" s="199" t="s">
        <v>5856</v>
      </c>
      <c r="D1312" s="200" t="s">
        <v>3</v>
      </c>
      <c r="E1312" s="204">
        <v>93.09</v>
      </c>
    </row>
    <row r="1313" spans="1:5" ht="15" customHeight="1" x14ac:dyDescent="0.25">
      <c r="A1313" s="199" t="s">
        <v>5857</v>
      </c>
      <c r="B1313" s="199"/>
      <c r="C1313" s="199" t="s">
        <v>5858</v>
      </c>
      <c r="D1313" s="200" t="s">
        <v>3</v>
      </c>
      <c r="E1313" s="204">
        <v>19.559999999999999</v>
      </c>
    </row>
    <row r="1314" spans="1:5" ht="15" customHeight="1" x14ac:dyDescent="0.25">
      <c r="A1314" s="199" t="s">
        <v>5859</v>
      </c>
      <c r="B1314" s="199"/>
      <c r="C1314" s="199" t="s">
        <v>5860</v>
      </c>
      <c r="D1314" s="200" t="s">
        <v>3</v>
      </c>
      <c r="E1314" s="204">
        <v>20.87</v>
      </c>
    </row>
    <row r="1315" spans="1:5" ht="15" customHeight="1" x14ac:dyDescent="0.25">
      <c r="A1315" s="199" t="s">
        <v>5861</v>
      </c>
      <c r="B1315" s="199"/>
      <c r="C1315" s="199" t="s">
        <v>5862</v>
      </c>
      <c r="D1315" s="200" t="s">
        <v>3</v>
      </c>
      <c r="E1315" s="204">
        <v>23.4</v>
      </c>
    </row>
    <row r="1316" spans="1:5" ht="15" customHeight="1" x14ac:dyDescent="0.25">
      <c r="A1316" s="199" t="s">
        <v>5863</v>
      </c>
      <c r="B1316" s="199"/>
      <c r="C1316" s="199" t="s">
        <v>5864</v>
      </c>
      <c r="D1316" s="200" t="s">
        <v>3</v>
      </c>
      <c r="E1316" s="204">
        <v>35.06</v>
      </c>
    </row>
    <row r="1317" spans="1:5" ht="15" customHeight="1" x14ac:dyDescent="0.25">
      <c r="A1317" s="199" t="s">
        <v>5865</v>
      </c>
      <c r="B1317" s="199"/>
      <c r="C1317" s="199" t="s">
        <v>5866</v>
      </c>
      <c r="D1317" s="200" t="s">
        <v>3</v>
      </c>
      <c r="E1317" s="204">
        <v>35.729999999999997</v>
      </c>
    </row>
    <row r="1318" spans="1:5" ht="15" customHeight="1" x14ac:dyDescent="0.25">
      <c r="A1318" s="199" t="s">
        <v>5867</v>
      </c>
      <c r="B1318" s="199"/>
      <c r="C1318" s="199" t="s">
        <v>5868</v>
      </c>
      <c r="D1318" s="200" t="s">
        <v>3</v>
      </c>
      <c r="E1318" s="204">
        <v>42.32</v>
      </c>
    </row>
    <row r="1319" spans="1:5" ht="15" customHeight="1" x14ac:dyDescent="0.25">
      <c r="A1319" s="199" t="s">
        <v>5869</v>
      </c>
      <c r="B1319" s="199"/>
      <c r="C1319" s="199" t="s">
        <v>5870</v>
      </c>
      <c r="D1319" s="200" t="s">
        <v>3</v>
      </c>
      <c r="E1319" s="204">
        <v>61.81</v>
      </c>
    </row>
    <row r="1320" spans="1:5" ht="15" customHeight="1" x14ac:dyDescent="0.25">
      <c r="A1320" s="199" t="s">
        <v>5871</v>
      </c>
      <c r="B1320" s="199"/>
      <c r="C1320" s="199" t="s">
        <v>5872</v>
      </c>
      <c r="D1320" s="200" t="s">
        <v>3</v>
      </c>
      <c r="E1320" s="204">
        <v>68.22</v>
      </c>
    </row>
    <row r="1321" spans="1:5" ht="15" customHeight="1" x14ac:dyDescent="0.25">
      <c r="A1321" s="199" t="s">
        <v>5873</v>
      </c>
      <c r="B1321" s="199"/>
      <c r="C1321" s="199" t="s">
        <v>5874</v>
      </c>
      <c r="D1321" s="200" t="s">
        <v>3</v>
      </c>
      <c r="E1321" s="204">
        <v>0.88</v>
      </c>
    </row>
    <row r="1322" spans="1:5" ht="15" customHeight="1" x14ac:dyDescent="0.25">
      <c r="A1322" s="199" t="s">
        <v>5875</v>
      </c>
      <c r="B1322" s="199"/>
      <c r="C1322" s="199" t="s">
        <v>5876</v>
      </c>
      <c r="D1322" s="200" t="s">
        <v>3</v>
      </c>
      <c r="E1322" s="204">
        <v>20.76</v>
      </c>
    </row>
    <row r="1323" spans="1:5" ht="15" customHeight="1" x14ac:dyDescent="0.25">
      <c r="A1323" s="199" t="s">
        <v>5877</v>
      </c>
      <c r="B1323" s="199"/>
      <c r="C1323" s="199" t="s">
        <v>5878</v>
      </c>
      <c r="D1323" s="200" t="s">
        <v>3</v>
      </c>
      <c r="E1323" s="204">
        <v>21.9</v>
      </c>
    </row>
    <row r="1324" spans="1:5" ht="15" customHeight="1" x14ac:dyDescent="0.25">
      <c r="A1324" s="199" t="s">
        <v>5879</v>
      </c>
      <c r="B1324" s="199"/>
      <c r="C1324" s="199" t="s">
        <v>5880</v>
      </c>
      <c r="D1324" s="200" t="s">
        <v>3</v>
      </c>
      <c r="E1324" s="204">
        <v>29.15</v>
      </c>
    </row>
    <row r="1325" spans="1:5" ht="15" customHeight="1" x14ac:dyDescent="0.25">
      <c r="A1325" s="199" t="s">
        <v>5881</v>
      </c>
      <c r="B1325" s="199"/>
      <c r="C1325" s="199" t="s">
        <v>5882</v>
      </c>
      <c r="D1325" s="200" t="s">
        <v>3</v>
      </c>
      <c r="E1325" s="204">
        <v>132.5</v>
      </c>
    </row>
    <row r="1326" spans="1:5" ht="15" customHeight="1" x14ac:dyDescent="0.25">
      <c r="A1326" s="199" t="s">
        <v>5883</v>
      </c>
      <c r="B1326" s="199"/>
      <c r="C1326" s="199" t="s">
        <v>5884</v>
      </c>
      <c r="D1326" s="200" t="s">
        <v>3</v>
      </c>
      <c r="E1326" s="204">
        <v>47.36</v>
      </c>
    </row>
    <row r="1327" spans="1:5" ht="15" customHeight="1" x14ac:dyDescent="0.25">
      <c r="A1327" s="199" t="s">
        <v>5885</v>
      </c>
      <c r="B1327" s="199"/>
      <c r="C1327" s="199" t="s">
        <v>5886</v>
      </c>
      <c r="D1327" s="200" t="s">
        <v>3</v>
      </c>
      <c r="E1327" s="204">
        <v>49.01</v>
      </c>
    </row>
    <row r="1328" spans="1:5" ht="15" customHeight="1" x14ac:dyDescent="0.25">
      <c r="A1328" s="199" t="s">
        <v>5887</v>
      </c>
      <c r="B1328" s="199"/>
      <c r="C1328" s="199" t="s">
        <v>5888</v>
      </c>
      <c r="D1328" s="200" t="s">
        <v>3</v>
      </c>
      <c r="E1328" s="204">
        <v>51.12</v>
      </c>
    </row>
    <row r="1329" spans="1:5" ht="15" customHeight="1" x14ac:dyDescent="0.25">
      <c r="A1329" s="199" t="s">
        <v>5889</v>
      </c>
      <c r="B1329" s="199"/>
      <c r="C1329" s="199" t="s">
        <v>5890</v>
      </c>
      <c r="D1329" s="200" t="s">
        <v>3</v>
      </c>
      <c r="E1329" s="204">
        <v>80.03</v>
      </c>
    </row>
    <row r="1330" spans="1:5" ht="15" customHeight="1" x14ac:dyDescent="0.25">
      <c r="A1330" s="199" t="s">
        <v>5891</v>
      </c>
      <c r="B1330" s="199"/>
      <c r="C1330" s="199" t="s">
        <v>5892</v>
      </c>
      <c r="D1330" s="200" t="s">
        <v>3</v>
      </c>
      <c r="E1330" s="204">
        <v>114.72</v>
      </c>
    </row>
    <row r="1331" spans="1:5" ht="15" customHeight="1" x14ac:dyDescent="0.25">
      <c r="A1331" s="199" t="s">
        <v>5893</v>
      </c>
      <c r="B1331" s="199"/>
      <c r="C1331" s="199" t="s">
        <v>5894</v>
      </c>
      <c r="D1331" s="200" t="s">
        <v>3</v>
      </c>
      <c r="E1331" s="204">
        <v>180.9</v>
      </c>
    </row>
    <row r="1332" spans="1:5" ht="15" customHeight="1" x14ac:dyDescent="0.25">
      <c r="A1332" s="199" t="s">
        <v>5895</v>
      </c>
      <c r="B1332" s="199"/>
      <c r="C1332" s="199" t="s">
        <v>5896</v>
      </c>
      <c r="D1332" s="200" t="s">
        <v>3</v>
      </c>
      <c r="E1332" s="204">
        <v>32.17</v>
      </c>
    </row>
    <row r="1333" spans="1:5" ht="15" customHeight="1" x14ac:dyDescent="0.25">
      <c r="A1333" s="199" t="s">
        <v>5897</v>
      </c>
      <c r="B1333" s="199"/>
      <c r="C1333" s="199" t="s">
        <v>5898</v>
      </c>
      <c r="D1333" s="200" t="s">
        <v>3</v>
      </c>
      <c r="E1333" s="204">
        <v>36.14</v>
      </c>
    </row>
    <row r="1334" spans="1:5" ht="15" customHeight="1" x14ac:dyDescent="0.25">
      <c r="A1334" s="199" t="s">
        <v>5899</v>
      </c>
      <c r="B1334" s="199"/>
      <c r="C1334" s="199" t="s">
        <v>5900</v>
      </c>
      <c r="D1334" s="200" t="s">
        <v>3</v>
      </c>
      <c r="E1334" s="201">
        <v>47.74</v>
      </c>
    </row>
    <row r="1335" spans="1:5" ht="15" customHeight="1" x14ac:dyDescent="0.25">
      <c r="A1335" s="199" t="s">
        <v>5901</v>
      </c>
      <c r="B1335" s="199"/>
      <c r="C1335" s="199" t="s">
        <v>5902</v>
      </c>
      <c r="D1335" s="200" t="s">
        <v>3</v>
      </c>
      <c r="E1335" s="204">
        <v>70.94</v>
      </c>
    </row>
    <row r="1336" spans="1:5" ht="15" customHeight="1" x14ac:dyDescent="0.25">
      <c r="A1336" s="199" t="s">
        <v>5903</v>
      </c>
      <c r="B1336" s="199"/>
      <c r="C1336" s="199" t="s">
        <v>5904</v>
      </c>
      <c r="D1336" s="200" t="s">
        <v>3</v>
      </c>
      <c r="E1336" s="204">
        <v>74.08</v>
      </c>
    </row>
    <row r="1337" spans="1:5" ht="15" customHeight="1" x14ac:dyDescent="0.25">
      <c r="A1337" s="199" t="s">
        <v>5905</v>
      </c>
      <c r="B1337" s="199"/>
      <c r="C1337" s="199" t="s">
        <v>5906</v>
      </c>
      <c r="D1337" s="200" t="s">
        <v>3</v>
      </c>
      <c r="E1337" s="204">
        <v>88.51</v>
      </c>
    </row>
    <row r="1338" spans="1:5" ht="15" customHeight="1" x14ac:dyDescent="0.25">
      <c r="A1338" s="199" t="s">
        <v>5907</v>
      </c>
      <c r="B1338" s="199"/>
      <c r="C1338" s="199" t="s">
        <v>5908</v>
      </c>
      <c r="D1338" s="200" t="s">
        <v>3</v>
      </c>
      <c r="E1338" s="201">
        <v>118.98</v>
      </c>
    </row>
    <row r="1339" spans="1:5" ht="15" customHeight="1" x14ac:dyDescent="0.25">
      <c r="A1339" s="199" t="s">
        <v>5909</v>
      </c>
      <c r="B1339" s="199"/>
      <c r="C1339" s="199" t="s">
        <v>5910</v>
      </c>
      <c r="D1339" s="200" t="s">
        <v>3</v>
      </c>
      <c r="E1339" s="201">
        <v>155.09</v>
      </c>
    </row>
    <row r="1340" spans="1:5" ht="15" customHeight="1" x14ac:dyDescent="0.25">
      <c r="A1340" s="199" t="s">
        <v>5911</v>
      </c>
      <c r="B1340" s="199"/>
      <c r="C1340" s="199" t="s">
        <v>5912</v>
      </c>
      <c r="D1340" s="200" t="s">
        <v>12798</v>
      </c>
      <c r="E1340" s="201">
        <v>30.9</v>
      </c>
    </row>
    <row r="1341" spans="1:5" ht="15" customHeight="1" x14ac:dyDescent="0.25">
      <c r="A1341" s="199" t="s">
        <v>5913</v>
      </c>
      <c r="B1341" s="199"/>
      <c r="C1341" s="199" t="s">
        <v>5914</v>
      </c>
      <c r="D1341" s="200" t="s">
        <v>12798</v>
      </c>
      <c r="E1341" s="201">
        <v>30.9</v>
      </c>
    </row>
    <row r="1342" spans="1:5" ht="15" customHeight="1" x14ac:dyDescent="0.25">
      <c r="A1342" s="199" t="s">
        <v>5915</v>
      </c>
      <c r="B1342" s="199"/>
      <c r="C1342" s="199" t="s">
        <v>5916</v>
      </c>
      <c r="D1342" s="200" t="s">
        <v>12798</v>
      </c>
      <c r="E1342" s="201">
        <v>30.9</v>
      </c>
    </row>
    <row r="1343" spans="1:5" ht="15" customHeight="1" x14ac:dyDescent="0.25">
      <c r="A1343" s="199" t="s">
        <v>5917</v>
      </c>
      <c r="B1343" s="199"/>
      <c r="C1343" s="199" t="s">
        <v>5918</v>
      </c>
      <c r="D1343" s="200" t="s">
        <v>12798</v>
      </c>
      <c r="E1343" s="201">
        <v>31.68</v>
      </c>
    </row>
    <row r="1344" spans="1:5" ht="15" customHeight="1" x14ac:dyDescent="0.25">
      <c r="A1344" s="199" t="s">
        <v>5919</v>
      </c>
      <c r="B1344" s="199"/>
      <c r="C1344" s="199" t="s">
        <v>5920</v>
      </c>
      <c r="D1344" s="200" t="s">
        <v>12798</v>
      </c>
      <c r="E1344" s="204">
        <v>32.450000000000003</v>
      </c>
    </row>
    <row r="1345" spans="1:5" ht="15" customHeight="1" x14ac:dyDescent="0.25">
      <c r="A1345" s="199" t="s">
        <v>5921</v>
      </c>
      <c r="B1345" s="199"/>
      <c r="C1345" s="199" t="s">
        <v>5922</v>
      </c>
      <c r="D1345" s="200" t="s">
        <v>3</v>
      </c>
      <c r="E1345" s="204">
        <v>45.06</v>
      </c>
    </row>
    <row r="1346" spans="1:5" ht="15" customHeight="1" x14ac:dyDescent="0.25">
      <c r="A1346" s="199" t="s">
        <v>5923</v>
      </c>
      <c r="B1346" s="199"/>
      <c r="C1346" s="199" t="s">
        <v>5924</v>
      </c>
      <c r="D1346" s="200" t="s">
        <v>3</v>
      </c>
      <c r="E1346" s="204">
        <v>53.44</v>
      </c>
    </row>
    <row r="1347" spans="1:5" ht="15" customHeight="1" x14ac:dyDescent="0.25">
      <c r="A1347" s="199" t="s">
        <v>5925</v>
      </c>
      <c r="B1347" s="199"/>
      <c r="C1347" s="199" t="s">
        <v>5926</v>
      </c>
      <c r="D1347" s="200" t="s">
        <v>3</v>
      </c>
      <c r="E1347" s="204">
        <v>62.38</v>
      </c>
    </row>
    <row r="1348" spans="1:5" ht="15" customHeight="1" x14ac:dyDescent="0.25">
      <c r="A1348" s="199" t="s">
        <v>5927</v>
      </c>
      <c r="B1348" s="199"/>
      <c r="C1348" s="199" t="s">
        <v>5928</v>
      </c>
      <c r="D1348" s="200" t="s">
        <v>3</v>
      </c>
      <c r="E1348" s="204">
        <v>53.08</v>
      </c>
    </row>
    <row r="1349" spans="1:5" ht="15" customHeight="1" x14ac:dyDescent="0.25">
      <c r="A1349" s="199" t="s">
        <v>5929</v>
      </c>
      <c r="B1349" s="199"/>
      <c r="C1349" s="199" t="s">
        <v>5930</v>
      </c>
      <c r="D1349" s="200" t="s">
        <v>3</v>
      </c>
      <c r="E1349" s="204">
        <v>62.02</v>
      </c>
    </row>
    <row r="1350" spans="1:5" ht="15" customHeight="1" x14ac:dyDescent="0.25">
      <c r="A1350" s="199" t="s">
        <v>5931</v>
      </c>
      <c r="B1350" s="199"/>
      <c r="C1350" s="199" t="s">
        <v>5932</v>
      </c>
      <c r="D1350" s="200" t="s">
        <v>12798</v>
      </c>
      <c r="E1350" s="204">
        <v>7.54</v>
      </c>
    </row>
    <row r="1351" spans="1:5" ht="15" customHeight="1" x14ac:dyDescent="0.25">
      <c r="A1351" s="199" t="s">
        <v>5933</v>
      </c>
      <c r="B1351" s="199"/>
      <c r="C1351" s="199" t="s">
        <v>5934</v>
      </c>
      <c r="D1351" s="200" t="s">
        <v>12798</v>
      </c>
      <c r="E1351" s="204">
        <v>7.88</v>
      </c>
    </row>
    <row r="1352" spans="1:5" ht="15" customHeight="1" x14ac:dyDescent="0.25">
      <c r="A1352" s="199" t="s">
        <v>5935</v>
      </c>
      <c r="B1352" s="199"/>
      <c r="C1352" s="199" t="s">
        <v>5936</v>
      </c>
      <c r="D1352" s="200" t="s">
        <v>3</v>
      </c>
      <c r="E1352" s="204">
        <v>113.88</v>
      </c>
    </row>
    <row r="1353" spans="1:5" ht="15" customHeight="1" x14ac:dyDescent="0.25">
      <c r="A1353" s="199" t="s">
        <v>5937</v>
      </c>
      <c r="B1353" s="199"/>
      <c r="C1353" s="199" t="s">
        <v>5938</v>
      </c>
      <c r="D1353" s="200" t="s">
        <v>3</v>
      </c>
      <c r="E1353" s="204">
        <v>91.37</v>
      </c>
    </row>
    <row r="1354" spans="1:5" ht="15" customHeight="1" x14ac:dyDescent="0.25">
      <c r="A1354" s="199" t="s">
        <v>5939</v>
      </c>
      <c r="B1354" s="199"/>
      <c r="C1354" s="199" t="s">
        <v>5940</v>
      </c>
      <c r="D1354" s="200" t="s">
        <v>3</v>
      </c>
      <c r="E1354" s="204">
        <v>128.18</v>
      </c>
    </row>
    <row r="1355" spans="1:5" ht="15" customHeight="1" x14ac:dyDescent="0.25">
      <c r="A1355" s="199" t="s">
        <v>5941</v>
      </c>
      <c r="B1355" s="199"/>
      <c r="C1355" s="199" t="s">
        <v>5942</v>
      </c>
      <c r="D1355" s="200" t="s">
        <v>3</v>
      </c>
      <c r="E1355" s="204">
        <v>104.45</v>
      </c>
    </row>
    <row r="1356" spans="1:5" ht="15" customHeight="1" x14ac:dyDescent="0.25">
      <c r="A1356" s="199" t="s">
        <v>5943</v>
      </c>
      <c r="B1356" s="199"/>
      <c r="C1356" s="199" t="s">
        <v>5944</v>
      </c>
      <c r="D1356" s="200" t="s">
        <v>3</v>
      </c>
      <c r="E1356" s="204">
        <v>141.1</v>
      </c>
    </row>
    <row r="1357" spans="1:5" ht="15" customHeight="1" x14ac:dyDescent="0.25">
      <c r="A1357" s="199" t="s">
        <v>5945</v>
      </c>
      <c r="B1357" s="199"/>
      <c r="C1357" s="199" t="s">
        <v>5946</v>
      </c>
      <c r="D1357" s="200" t="s">
        <v>3</v>
      </c>
      <c r="E1357" s="204">
        <v>119.82</v>
      </c>
    </row>
    <row r="1358" spans="1:5" ht="15" customHeight="1" x14ac:dyDescent="0.25">
      <c r="A1358" s="199" t="s">
        <v>5947</v>
      </c>
      <c r="B1358" s="199"/>
      <c r="C1358" s="199" t="s">
        <v>5948</v>
      </c>
      <c r="D1358" s="200" t="s">
        <v>3</v>
      </c>
      <c r="E1358" s="204">
        <v>171.68</v>
      </c>
    </row>
    <row r="1359" spans="1:5" ht="15" customHeight="1" x14ac:dyDescent="0.25">
      <c r="A1359" s="199" t="s">
        <v>5949</v>
      </c>
      <c r="B1359" s="199"/>
      <c r="C1359" s="199" t="s">
        <v>5950</v>
      </c>
      <c r="D1359" s="200" t="s">
        <v>3</v>
      </c>
      <c r="E1359" s="201">
        <v>148.76</v>
      </c>
    </row>
    <row r="1360" spans="1:5" ht="15" customHeight="1" x14ac:dyDescent="0.25">
      <c r="A1360" s="199" t="s">
        <v>5951</v>
      </c>
      <c r="B1360" s="199"/>
      <c r="C1360" s="199" t="s">
        <v>5952</v>
      </c>
      <c r="D1360" s="200" t="s">
        <v>3</v>
      </c>
      <c r="E1360" s="204">
        <v>205.93</v>
      </c>
    </row>
    <row r="1361" spans="1:5" ht="15" customHeight="1" x14ac:dyDescent="0.25">
      <c r="A1361" s="199" t="s">
        <v>5953</v>
      </c>
      <c r="B1361" s="199"/>
      <c r="C1361" s="199" t="s">
        <v>5954</v>
      </c>
      <c r="D1361" s="200" t="s">
        <v>3</v>
      </c>
      <c r="E1361" s="204">
        <v>112.51</v>
      </c>
    </row>
    <row r="1362" spans="1:5" ht="15" customHeight="1" x14ac:dyDescent="0.25">
      <c r="A1362" s="199" t="s">
        <v>5955</v>
      </c>
      <c r="B1362" s="199"/>
      <c r="C1362" s="199" t="s">
        <v>5956</v>
      </c>
      <c r="D1362" s="200" t="s">
        <v>3</v>
      </c>
      <c r="E1362" s="204">
        <v>89.69</v>
      </c>
    </row>
    <row r="1363" spans="1:5" ht="15" customHeight="1" x14ac:dyDescent="0.25">
      <c r="A1363" s="199" t="s">
        <v>5957</v>
      </c>
      <c r="B1363" s="199"/>
      <c r="C1363" s="199" t="s">
        <v>5958</v>
      </c>
      <c r="D1363" s="200" t="s">
        <v>3</v>
      </c>
      <c r="E1363" s="203">
        <v>125</v>
      </c>
    </row>
    <row r="1364" spans="1:5" ht="15" customHeight="1" x14ac:dyDescent="0.25">
      <c r="A1364" s="199" t="s">
        <v>5959</v>
      </c>
      <c r="B1364" s="199"/>
      <c r="C1364" s="199" t="s">
        <v>5960</v>
      </c>
      <c r="D1364" s="200" t="s">
        <v>3</v>
      </c>
      <c r="E1364" s="204">
        <v>102.14</v>
      </c>
    </row>
    <row r="1365" spans="1:5" ht="15" customHeight="1" x14ac:dyDescent="0.25">
      <c r="A1365" s="199" t="s">
        <v>5961</v>
      </c>
      <c r="B1365" s="199"/>
      <c r="C1365" s="199" t="s">
        <v>5962</v>
      </c>
      <c r="D1365" s="200" t="s">
        <v>3</v>
      </c>
      <c r="E1365" s="204">
        <v>139.34</v>
      </c>
    </row>
    <row r="1366" spans="1:5" ht="15" customHeight="1" x14ac:dyDescent="0.25">
      <c r="A1366" s="199" t="s">
        <v>5963</v>
      </c>
      <c r="B1366" s="199"/>
      <c r="C1366" s="199" t="s">
        <v>5964</v>
      </c>
      <c r="D1366" s="200" t="s">
        <v>3</v>
      </c>
      <c r="E1366" s="204">
        <v>116.53</v>
      </c>
    </row>
    <row r="1367" spans="1:5" ht="15" customHeight="1" x14ac:dyDescent="0.25">
      <c r="A1367" s="199" t="s">
        <v>5965</v>
      </c>
      <c r="B1367" s="199"/>
      <c r="C1367" s="199" t="s">
        <v>5966</v>
      </c>
      <c r="D1367" s="200" t="s">
        <v>3</v>
      </c>
      <c r="E1367" s="204">
        <v>168.15</v>
      </c>
    </row>
    <row r="1368" spans="1:5" ht="15" customHeight="1" x14ac:dyDescent="0.25">
      <c r="A1368" s="199" t="s">
        <v>5967</v>
      </c>
      <c r="B1368" s="199"/>
      <c r="C1368" s="199" t="s">
        <v>5968</v>
      </c>
      <c r="D1368" s="200" t="s">
        <v>3</v>
      </c>
      <c r="E1368" s="203">
        <v>146.62</v>
      </c>
    </row>
    <row r="1369" spans="1:5" ht="15" customHeight="1" x14ac:dyDescent="0.25">
      <c r="A1369" s="199" t="s">
        <v>5969</v>
      </c>
      <c r="B1369" s="199"/>
      <c r="C1369" s="199" t="s">
        <v>5970</v>
      </c>
      <c r="D1369" s="200" t="s">
        <v>3</v>
      </c>
      <c r="E1369" s="203">
        <v>203.62</v>
      </c>
    </row>
    <row r="1370" spans="1:5" ht="15" customHeight="1" x14ac:dyDescent="0.25">
      <c r="A1370" s="199" t="s">
        <v>5971</v>
      </c>
      <c r="B1370" s="199"/>
      <c r="C1370" s="199" t="s">
        <v>5972</v>
      </c>
      <c r="D1370" s="200" t="s">
        <v>3</v>
      </c>
      <c r="E1370" s="204">
        <v>12.24</v>
      </c>
    </row>
    <row r="1371" spans="1:5" ht="15" customHeight="1" x14ac:dyDescent="0.25">
      <c r="A1371" s="199" t="s">
        <v>5973</v>
      </c>
      <c r="B1371" s="199"/>
      <c r="C1371" s="199" t="s">
        <v>5974</v>
      </c>
      <c r="D1371" s="200" t="s">
        <v>3</v>
      </c>
      <c r="E1371" s="204">
        <v>10.87</v>
      </c>
    </row>
    <row r="1372" spans="1:5" ht="15" customHeight="1" x14ac:dyDescent="0.25">
      <c r="A1372" s="199" t="s">
        <v>5975</v>
      </c>
      <c r="B1372" s="199"/>
      <c r="C1372" s="199" t="s">
        <v>5976</v>
      </c>
      <c r="D1372" s="200" t="s">
        <v>3</v>
      </c>
      <c r="E1372" s="204">
        <v>14.76</v>
      </c>
    </row>
    <row r="1373" spans="1:5" ht="15" customHeight="1" x14ac:dyDescent="0.25">
      <c r="A1373" s="199" t="s">
        <v>5977</v>
      </c>
      <c r="B1373" s="199"/>
      <c r="C1373" s="199" t="s">
        <v>5978</v>
      </c>
      <c r="D1373" s="200" t="s">
        <v>3</v>
      </c>
      <c r="E1373" s="204">
        <v>18.68</v>
      </c>
    </row>
    <row r="1374" spans="1:5" ht="15" customHeight="1" x14ac:dyDescent="0.25">
      <c r="A1374" s="199" t="s">
        <v>5979</v>
      </c>
      <c r="B1374" s="199"/>
      <c r="C1374" s="199" t="s">
        <v>5980</v>
      </c>
      <c r="D1374" s="200" t="s">
        <v>3</v>
      </c>
      <c r="E1374" s="204">
        <v>18.88</v>
      </c>
    </row>
    <row r="1375" spans="1:5" ht="15" customHeight="1" x14ac:dyDescent="0.25">
      <c r="A1375" s="199" t="s">
        <v>5981</v>
      </c>
      <c r="B1375" s="199"/>
      <c r="C1375" s="199" t="s">
        <v>5982</v>
      </c>
      <c r="D1375" s="200" t="s">
        <v>12798</v>
      </c>
      <c r="E1375" s="204">
        <v>67.25</v>
      </c>
    </row>
    <row r="1376" spans="1:5" ht="15" customHeight="1" x14ac:dyDescent="0.25">
      <c r="A1376" s="199" t="s">
        <v>5983</v>
      </c>
      <c r="B1376" s="199"/>
      <c r="C1376" s="199" t="s">
        <v>5984</v>
      </c>
      <c r="D1376" s="200" t="s">
        <v>12798</v>
      </c>
      <c r="E1376" s="203">
        <v>75.25</v>
      </c>
    </row>
    <row r="1377" spans="1:5" ht="15" customHeight="1" x14ac:dyDescent="0.25">
      <c r="A1377" s="199" t="s">
        <v>5985</v>
      </c>
      <c r="B1377" s="199"/>
      <c r="C1377" s="199" t="s">
        <v>5986</v>
      </c>
      <c r="D1377" s="200" t="s">
        <v>12798</v>
      </c>
      <c r="E1377" s="203">
        <v>63.22</v>
      </c>
    </row>
    <row r="1378" spans="1:5" ht="15" customHeight="1" x14ac:dyDescent="0.25">
      <c r="A1378" s="199" t="s">
        <v>5987</v>
      </c>
      <c r="B1378" s="199"/>
      <c r="C1378" s="199" t="s">
        <v>5988</v>
      </c>
      <c r="D1378" s="200" t="s">
        <v>12798</v>
      </c>
      <c r="E1378" s="204">
        <v>54.28</v>
      </c>
    </row>
    <row r="1379" spans="1:5" ht="15" customHeight="1" x14ac:dyDescent="0.25">
      <c r="A1379" s="199" t="s">
        <v>5989</v>
      </c>
      <c r="B1379" s="199"/>
      <c r="C1379" s="199" t="s">
        <v>5990</v>
      </c>
      <c r="D1379" s="200" t="s">
        <v>12798</v>
      </c>
      <c r="E1379" s="204">
        <v>103.53</v>
      </c>
    </row>
    <row r="1380" spans="1:5" ht="15" customHeight="1" x14ac:dyDescent="0.25">
      <c r="A1380" s="199" t="s">
        <v>5991</v>
      </c>
      <c r="B1380" s="199"/>
      <c r="C1380" s="199" t="s">
        <v>5992</v>
      </c>
      <c r="D1380" s="200" t="s">
        <v>12798</v>
      </c>
      <c r="E1380" s="204">
        <v>78.56</v>
      </c>
    </row>
    <row r="1381" spans="1:5" ht="15" customHeight="1" x14ac:dyDescent="0.25">
      <c r="A1381" s="199" t="s">
        <v>5993</v>
      </c>
      <c r="B1381" s="199"/>
      <c r="C1381" s="199" t="s">
        <v>5994</v>
      </c>
      <c r="D1381" s="200" t="s">
        <v>12798</v>
      </c>
      <c r="E1381" s="204">
        <v>71.66</v>
      </c>
    </row>
    <row r="1382" spans="1:5" ht="15" customHeight="1" x14ac:dyDescent="0.25">
      <c r="A1382" s="199" t="s">
        <v>5995</v>
      </c>
      <c r="B1382" s="199"/>
      <c r="C1382" s="199" t="s">
        <v>5996</v>
      </c>
      <c r="D1382" s="200" t="s">
        <v>12798</v>
      </c>
      <c r="E1382" s="204">
        <v>46.69</v>
      </c>
    </row>
    <row r="1383" spans="1:5" ht="15" customHeight="1" x14ac:dyDescent="0.25">
      <c r="A1383" s="199" t="s">
        <v>5997</v>
      </c>
      <c r="B1383" s="199"/>
      <c r="C1383" s="199" t="s">
        <v>5998</v>
      </c>
      <c r="D1383" s="200" t="s">
        <v>12798</v>
      </c>
      <c r="E1383" s="204">
        <v>229.1</v>
      </c>
    </row>
    <row r="1384" spans="1:5" ht="15" customHeight="1" x14ac:dyDescent="0.25">
      <c r="A1384" s="199" t="s">
        <v>5999</v>
      </c>
      <c r="B1384" s="199"/>
      <c r="C1384" s="199" t="s">
        <v>6000</v>
      </c>
      <c r="D1384" s="200" t="s">
        <v>12798</v>
      </c>
      <c r="E1384" s="204">
        <v>232.61</v>
      </c>
    </row>
    <row r="1385" spans="1:5" ht="15" customHeight="1" x14ac:dyDescent="0.25">
      <c r="A1385" s="199" t="s">
        <v>6001</v>
      </c>
      <c r="B1385" s="199"/>
      <c r="C1385" s="199" t="s">
        <v>6002</v>
      </c>
      <c r="D1385" s="200" t="s">
        <v>12798</v>
      </c>
      <c r="E1385" s="204">
        <v>194.9</v>
      </c>
    </row>
    <row r="1386" spans="1:5" ht="15" customHeight="1" x14ac:dyDescent="0.25">
      <c r="A1386" s="199" t="s">
        <v>6003</v>
      </c>
      <c r="B1386" s="199"/>
      <c r="C1386" s="199" t="s">
        <v>6004</v>
      </c>
      <c r="D1386" s="200" t="s">
        <v>12798</v>
      </c>
      <c r="E1386" s="204">
        <v>180.21</v>
      </c>
    </row>
    <row r="1387" spans="1:5" ht="15" customHeight="1" x14ac:dyDescent="0.25">
      <c r="A1387" s="199" t="s">
        <v>6005</v>
      </c>
      <c r="B1387" s="199"/>
      <c r="C1387" s="199" t="s">
        <v>6006</v>
      </c>
      <c r="D1387" s="200" t="s">
        <v>12798</v>
      </c>
      <c r="E1387" s="204">
        <v>393.2</v>
      </c>
    </row>
    <row r="1388" spans="1:5" ht="15" customHeight="1" x14ac:dyDescent="0.25">
      <c r="A1388" s="199" t="s">
        <v>6007</v>
      </c>
      <c r="B1388" s="199"/>
      <c r="C1388" s="199" t="s">
        <v>6008</v>
      </c>
      <c r="D1388" s="200" t="s">
        <v>12798</v>
      </c>
      <c r="E1388" s="204">
        <v>427.14</v>
      </c>
    </row>
    <row r="1389" spans="1:5" ht="15" customHeight="1" x14ac:dyDescent="0.25">
      <c r="A1389" s="199" t="s">
        <v>6009</v>
      </c>
      <c r="B1389" s="199"/>
      <c r="C1389" s="199" t="s">
        <v>6010</v>
      </c>
      <c r="D1389" s="200" t="s">
        <v>12798</v>
      </c>
      <c r="E1389" s="201">
        <v>351.72</v>
      </c>
    </row>
    <row r="1390" spans="1:5" ht="15" customHeight="1" x14ac:dyDescent="0.25">
      <c r="A1390" s="199" t="s">
        <v>6011</v>
      </c>
      <c r="B1390" s="199"/>
      <c r="C1390" s="199" t="s">
        <v>6012</v>
      </c>
      <c r="D1390" s="200" t="s">
        <v>12798</v>
      </c>
      <c r="E1390" s="201">
        <v>295.42</v>
      </c>
    </row>
    <row r="1391" spans="1:5" ht="15" customHeight="1" x14ac:dyDescent="0.25">
      <c r="A1391" s="199" t="s">
        <v>6013</v>
      </c>
      <c r="B1391" s="199"/>
      <c r="C1391" s="199" t="s">
        <v>6014</v>
      </c>
      <c r="D1391" s="200" t="s">
        <v>12798</v>
      </c>
      <c r="E1391" s="203">
        <v>168.61</v>
      </c>
    </row>
    <row r="1392" spans="1:5" ht="15" customHeight="1" x14ac:dyDescent="0.25">
      <c r="A1392" s="199" t="s">
        <v>6015</v>
      </c>
      <c r="B1392" s="199"/>
      <c r="C1392" s="199" t="s">
        <v>6016</v>
      </c>
      <c r="D1392" s="200" t="s">
        <v>12798</v>
      </c>
      <c r="E1392" s="204">
        <v>171.96</v>
      </c>
    </row>
    <row r="1393" spans="1:5" ht="15" customHeight="1" x14ac:dyDescent="0.25">
      <c r="A1393" s="199" t="s">
        <v>6017</v>
      </c>
      <c r="B1393" s="199"/>
      <c r="C1393" s="199" t="s">
        <v>6018</v>
      </c>
      <c r="D1393" s="200" t="s">
        <v>12798</v>
      </c>
      <c r="E1393" s="203">
        <v>135.68</v>
      </c>
    </row>
    <row r="1394" spans="1:5" ht="15" customHeight="1" x14ac:dyDescent="0.25">
      <c r="A1394" s="199" t="s">
        <v>6019</v>
      </c>
      <c r="B1394" s="199"/>
      <c r="C1394" s="199" t="s">
        <v>6020</v>
      </c>
      <c r="D1394" s="200" t="s">
        <v>12798</v>
      </c>
      <c r="E1394" s="203">
        <v>120.8</v>
      </c>
    </row>
    <row r="1395" spans="1:5" ht="15" customHeight="1" x14ac:dyDescent="0.25">
      <c r="A1395" s="199" t="s">
        <v>6021</v>
      </c>
      <c r="B1395" s="199"/>
      <c r="C1395" s="199" t="s">
        <v>6022</v>
      </c>
      <c r="D1395" s="200" t="s">
        <v>12798</v>
      </c>
      <c r="E1395" s="203">
        <v>80.87</v>
      </c>
    </row>
    <row r="1396" spans="1:5" ht="15" customHeight="1" x14ac:dyDescent="0.25">
      <c r="A1396" s="199" t="s">
        <v>6023</v>
      </c>
      <c r="B1396" s="199"/>
      <c r="C1396" s="199" t="s">
        <v>6024</v>
      </c>
      <c r="D1396" s="200" t="s">
        <v>12798</v>
      </c>
      <c r="E1396" s="203">
        <v>94.2</v>
      </c>
    </row>
    <row r="1397" spans="1:5" ht="15" customHeight="1" x14ac:dyDescent="0.25">
      <c r="A1397" s="199" t="s">
        <v>6025</v>
      </c>
      <c r="B1397" s="199"/>
      <c r="C1397" s="199" t="s">
        <v>6026</v>
      </c>
      <c r="D1397" s="200" t="s">
        <v>12798</v>
      </c>
      <c r="E1397" s="203">
        <v>96.74</v>
      </c>
    </row>
    <row r="1398" spans="1:5" ht="15" customHeight="1" x14ac:dyDescent="0.25">
      <c r="A1398" s="199" t="s">
        <v>6027</v>
      </c>
      <c r="B1398" s="199"/>
      <c r="C1398" s="199" t="s">
        <v>6028</v>
      </c>
      <c r="D1398" s="200" t="s">
        <v>12798</v>
      </c>
      <c r="E1398" s="203">
        <v>150.32</v>
      </c>
    </row>
    <row r="1399" spans="1:5" ht="15" customHeight="1" x14ac:dyDescent="0.25">
      <c r="A1399" s="199" t="s">
        <v>6029</v>
      </c>
      <c r="B1399" s="199"/>
      <c r="C1399" s="199" t="s">
        <v>6030</v>
      </c>
      <c r="D1399" s="200" t="s">
        <v>12798</v>
      </c>
      <c r="E1399" s="203">
        <v>71.13</v>
      </c>
    </row>
    <row r="1400" spans="1:5" ht="15" customHeight="1" x14ac:dyDescent="0.25">
      <c r="A1400" s="199" t="s">
        <v>6031</v>
      </c>
      <c r="B1400" s="199"/>
      <c r="C1400" s="199" t="s">
        <v>6032</v>
      </c>
      <c r="D1400" s="200" t="s">
        <v>12798</v>
      </c>
      <c r="E1400" s="203">
        <v>85.33</v>
      </c>
    </row>
    <row r="1401" spans="1:5" ht="15" customHeight="1" x14ac:dyDescent="0.25">
      <c r="A1401" s="199" t="s">
        <v>11885</v>
      </c>
      <c r="B1401" s="199"/>
      <c r="C1401" s="199" t="s">
        <v>12084</v>
      </c>
      <c r="D1401" s="200" t="s">
        <v>12798</v>
      </c>
      <c r="E1401" s="204">
        <v>313.25</v>
      </c>
    </row>
    <row r="1402" spans="1:5" ht="15" customHeight="1" x14ac:dyDescent="0.25">
      <c r="A1402" s="199" t="s">
        <v>11886</v>
      </c>
      <c r="B1402" s="199"/>
      <c r="C1402" s="199" t="s">
        <v>12085</v>
      </c>
      <c r="D1402" s="200" t="s">
        <v>12798</v>
      </c>
      <c r="E1402" s="203">
        <v>291.27999999999997</v>
      </c>
    </row>
    <row r="1403" spans="1:5" ht="15" customHeight="1" x14ac:dyDescent="0.25">
      <c r="A1403" s="199" t="s">
        <v>11887</v>
      </c>
      <c r="B1403" s="199"/>
      <c r="C1403" s="199" t="s">
        <v>12086</v>
      </c>
      <c r="D1403" s="200" t="s">
        <v>12798</v>
      </c>
      <c r="E1403" s="203">
        <v>615.25</v>
      </c>
    </row>
    <row r="1404" spans="1:5" ht="15" customHeight="1" x14ac:dyDescent="0.25">
      <c r="A1404" s="199" t="s">
        <v>11888</v>
      </c>
      <c r="B1404" s="199"/>
      <c r="C1404" s="199" t="s">
        <v>12087</v>
      </c>
      <c r="D1404" s="200" t="s">
        <v>12798</v>
      </c>
      <c r="E1404" s="203">
        <v>500.69</v>
      </c>
    </row>
    <row r="1405" spans="1:5" ht="15" customHeight="1" x14ac:dyDescent="0.25">
      <c r="A1405" s="199" t="s">
        <v>11889</v>
      </c>
      <c r="B1405" s="199"/>
      <c r="C1405" s="199" t="s">
        <v>12088</v>
      </c>
      <c r="D1405" s="200" t="s">
        <v>12798</v>
      </c>
      <c r="E1405" s="203">
        <v>212.55</v>
      </c>
    </row>
    <row r="1406" spans="1:5" ht="15" customHeight="1" x14ac:dyDescent="0.25">
      <c r="A1406" s="199" t="s">
        <v>11890</v>
      </c>
      <c r="B1406" s="199"/>
      <c r="C1406" s="199" t="s">
        <v>12089</v>
      </c>
      <c r="D1406" s="200" t="s">
        <v>12798</v>
      </c>
      <c r="E1406" s="203">
        <v>191.94</v>
      </c>
    </row>
    <row r="1407" spans="1:5" ht="15" customHeight="1" x14ac:dyDescent="0.25">
      <c r="A1407" s="199" t="s">
        <v>11891</v>
      </c>
      <c r="B1407" s="199"/>
      <c r="C1407" s="199" t="s">
        <v>12090</v>
      </c>
      <c r="D1407" s="200" t="s">
        <v>12798</v>
      </c>
      <c r="E1407" s="203">
        <v>413.85</v>
      </c>
    </row>
    <row r="1408" spans="1:5" ht="15" customHeight="1" x14ac:dyDescent="0.25">
      <c r="A1408" s="199" t="s">
        <v>11892</v>
      </c>
      <c r="B1408" s="199"/>
      <c r="C1408" s="199" t="s">
        <v>12091</v>
      </c>
      <c r="D1408" s="200" t="s">
        <v>12798</v>
      </c>
      <c r="E1408" s="203">
        <v>302.01</v>
      </c>
    </row>
    <row r="1409" spans="1:5" ht="15" customHeight="1" x14ac:dyDescent="0.25">
      <c r="A1409" s="199" t="s">
        <v>11893</v>
      </c>
      <c r="B1409" s="199"/>
      <c r="C1409" s="199" t="s">
        <v>12092</v>
      </c>
      <c r="D1409" s="200" t="s">
        <v>12798</v>
      </c>
      <c r="E1409" s="204">
        <v>326.66000000000003</v>
      </c>
    </row>
    <row r="1410" spans="1:5" ht="15" customHeight="1" x14ac:dyDescent="0.25">
      <c r="A1410" s="199" t="s">
        <v>11894</v>
      </c>
      <c r="B1410" s="199"/>
      <c r="C1410" s="199" t="s">
        <v>12093</v>
      </c>
      <c r="D1410" s="200" t="s">
        <v>12798</v>
      </c>
      <c r="E1410" s="204">
        <v>275.20999999999998</v>
      </c>
    </row>
    <row r="1411" spans="1:5" ht="15" customHeight="1" x14ac:dyDescent="0.25">
      <c r="A1411" s="199" t="s">
        <v>11895</v>
      </c>
      <c r="B1411" s="199"/>
      <c r="C1411" s="199" t="s">
        <v>12094</v>
      </c>
      <c r="D1411" s="200" t="s">
        <v>12798</v>
      </c>
      <c r="E1411" s="204">
        <v>638.16999999999996</v>
      </c>
    </row>
    <row r="1412" spans="1:5" ht="15" customHeight="1" x14ac:dyDescent="0.25">
      <c r="A1412" s="199" t="s">
        <v>11896</v>
      </c>
      <c r="B1412" s="199"/>
      <c r="C1412" s="199" t="s">
        <v>12095</v>
      </c>
      <c r="D1412" s="200" t="s">
        <v>12798</v>
      </c>
      <c r="E1412" s="204">
        <v>492.99</v>
      </c>
    </row>
    <row r="1413" spans="1:5" ht="15" customHeight="1" x14ac:dyDescent="0.25">
      <c r="A1413" s="199" t="s">
        <v>11897</v>
      </c>
      <c r="B1413" s="199"/>
      <c r="C1413" s="199" t="s">
        <v>12096</v>
      </c>
      <c r="D1413" s="200" t="s">
        <v>12798</v>
      </c>
      <c r="E1413" s="204">
        <v>225.96</v>
      </c>
    </row>
    <row r="1414" spans="1:5" ht="15" customHeight="1" x14ac:dyDescent="0.25">
      <c r="A1414" s="199" t="s">
        <v>11898</v>
      </c>
      <c r="B1414" s="199"/>
      <c r="C1414" s="199" t="s">
        <v>12097</v>
      </c>
      <c r="D1414" s="200" t="s">
        <v>12798</v>
      </c>
      <c r="E1414" s="204">
        <v>175.87</v>
      </c>
    </row>
    <row r="1415" spans="1:5" ht="15" customHeight="1" x14ac:dyDescent="0.25">
      <c r="A1415" s="199" t="s">
        <v>11899</v>
      </c>
      <c r="B1415" s="199"/>
      <c r="C1415" s="199" t="s">
        <v>12098</v>
      </c>
      <c r="D1415" s="200" t="s">
        <v>12798</v>
      </c>
      <c r="E1415" s="204">
        <v>436.77</v>
      </c>
    </row>
    <row r="1416" spans="1:5" ht="15" customHeight="1" x14ac:dyDescent="0.25">
      <c r="A1416" s="199" t="s">
        <v>11900</v>
      </c>
      <c r="B1416" s="199"/>
      <c r="C1416" s="199" t="s">
        <v>12099</v>
      </c>
      <c r="D1416" s="200" t="s">
        <v>12798</v>
      </c>
      <c r="E1416" s="204">
        <v>294.31</v>
      </c>
    </row>
    <row r="1417" spans="1:5" ht="15" customHeight="1" x14ac:dyDescent="0.25">
      <c r="A1417" s="199" t="s">
        <v>11901</v>
      </c>
      <c r="B1417" s="199"/>
      <c r="C1417" s="199" t="s">
        <v>12100</v>
      </c>
      <c r="D1417" s="200" t="s">
        <v>12798</v>
      </c>
      <c r="E1417" s="204">
        <v>530.79</v>
      </c>
    </row>
    <row r="1418" spans="1:5" ht="15" customHeight="1" x14ac:dyDescent="0.25">
      <c r="A1418" s="199" t="s">
        <v>11902</v>
      </c>
      <c r="B1418" s="199"/>
      <c r="C1418" s="199" t="s">
        <v>12101</v>
      </c>
      <c r="D1418" s="200" t="s">
        <v>12798</v>
      </c>
      <c r="E1418" s="203">
        <v>442.4</v>
      </c>
    </row>
    <row r="1419" spans="1:5" ht="15" customHeight="1" x14ac:dyDescent="0.25">
      <c r="A1419" s="199" t="s">
        <v>11903</v>
      </c>
      <c r="B1419" s="199"/>
      <c r="C1419" s="199" t="s">
        <v>12102</v>
      </c>
      <c r="D1419" s="200" t="s">
        <v>12798</v>
      </c>
      <c r="E1419" s="204">
        <v>568.03</v>
      </c>
    </row>
    <row r="1420" spans="1:5" ht="15" customHeight="1" x14ac:dyDescent="0.25">
      <c r="A1420" s="199" t="s">
        <v>11904</v>
      </c>
      <c r="B1420" s="199"/>
      <c r="C1420" s="199" t="s">
        <v>12103</v>
      </c>
      <c r="D1420" s="200" t="s">
        <v>12798</v>
      </c>
      <c r="E1420" s="204">
        <v>430.09</v>
      </c>
    </row>
    <row r="1421" spans="1:5" ht="15" customHeight="1" x14ac:dyDescent="0.25">
      <c r="A1421" s="199" t="s">
        <v>11905</v>
      </c>
      <c r="B1421" s="199"/>
      <c r="C1421" s="199" t="s">
        <v>12104</v>
      </c>
      <c r="D1421" s="200" t="s">
        <v>12798</v>
      </c>
      <c r="E1421" s="204">
        <v>343.06</v>
      </c>
    </row>
    <row r="1422" spans="1:5" ht="15" customHeight="1" x14ac:dyDescent="0.25">
      <c r="A1422" s="199" t="s">
        <v>11906</v>
      </c>
      <c r="B1422" s="199"/>
      <c r="C1422" s="199" t="s">
        <v>12105</v>
      </c>
      <c r="D1422" s="200" t="s">
        <v>12798</v>
      </c>
      <c r="E1422" s="203">
        <v>369.35</v>
      </c>
    </row>
    <row r="1423" spans="1:5" ht="15" customHeight="1" x14ac:dyDescent="0.25">
      <c r="A1423" s="199" t="s">
        <v>11907</v>
      </c>
      <c r="B1423" s="199"/>
      <c r="C1423" s="199" t="s">
        <v>12106</v>
      </c>
      <c r="D1423" s="200" t="s">
        <v>12798</v>
      </c>
      <c r="E1423" s="203">
        <v>538.57000000000005</v>
      </c>
    </row>
    <row r="1424" spans="1:5" ht="15" customHeight="1" x14ac:dyDescent="0.25">
      <c r="A1424" s="199" t="s">
        <v>11908</v>
      </c>
      <c r="B1424" s="199"/>
      <c r="C1424" s="199" t="s">
        <v>12107</v>
      </c>
      <c r="D1424" s="200" t="s">
        <v>12798</v>
      </c>
      <c r="E1424" s="203">
        <v>416.43</v>
      </c>
    </row>
    <row r="1425" spans="1:5" ht="15" customHeight="1" x14ac:dyDescent="0.25">
      <c r="A1425" s="199" t="s">
        <v>11909</v>
      </c>
      <c r="B1425" s="199"/>
      <c r="C1425" s="199" t="s">
        <v>12108</v>
      </c>
      <c r="D1425" s="200" t="s">
        <v>12798</v>
      </c>
      <c r="E1425" s="203">
        <v>653.15</v>
      </c>
    </row>
    <row r="1426" spans="1:5" ht="15" customHeight="1" x14ac:dyDescent="0.25">
      <c r="A1426" s="199" t="s">
        <v>11910</v>
      </c>
      <c r="B1426" s="199"/>
      <c r="C1426" s="199" t="s">
        <v>12109</v>
      </c>
      <c r="D1426" s="200" t="s">
        <v>12798</v>
      </c>
      <c r="E1426" s="203">
        <v>467.88</v>
      </c>
    </row>
    <row r="1427" spans="1:5" ht="15" customHeight="1" x14ac:dyDescent="0.25">
      <c r="A1427" s="199" t="s">
        <v>11911</v>
      </c>
      <c r="B1427" s="199"/>
      <c r="C1427" s="199" t="s">
        <v>12110</v>
      </c>
      <c r="D1427" s="200" t="s">
        <v>12798</v>
      </c>
      <c r="E1427" s="203">
        <v>366.59</v>
      </c>
    </row>
    <row r="1428" spans="1:5" ht="15" customHeight="1" x14ac:dyDescent="0.25">
      <c r="A1428" s="199" t="s">
        <v>11912</v>
      </c>
      <c r="B1428" s="199"/>
      <c r="C1428" s="199" t="s">
        <v>12111</v>
      </c>
      <c r="D1428" s="200" t="s">
        <v>12798</v>
      </c>
      <c r="E1428" s="203">
        <v>437.87</v>
      </c>
    </row>
    <row r="1429" spans="1:5" ht="15" customHeight="1" x14ac:dyDescent="0.25">
      <c r="A1429" s="199" t="s">
        <v>11913</v>
      </c>
      <c r="B1429" s="199"/>
      <c r="C1429" s="199" t="s">
        <v>12112</v>
      </c>
      <c r="D1429" s="200" t="s">
        <v>12798</v>
      </c>
      <c r="E1429" s="203">
        <v>317.08999999999997</v>
      </c>
    </row>
    <row r="1430" spans="1:5" ht="15" customHeight="1" x14ac:dyDescent="0.25">
      <c r="A1430" s="199" t="s">
        <v>11914</v>
      </c>
      <c r="B1430" s="199"/>
      <c r="C1430" s="199" t="s">
        <v>12113</v>
      </c>
      <c r="D1430" s="200" t="s">
        <v>12798</v>
      </c>
      <c r="E1430" s="203">
        <v>454.47</v>
      </c>
    </row>
    <row r="1431" spans="1:5" ht="15" customHeight="1" x14ac:dyDescent="0.25">
      <c r="A1431" s="199" t="s">
        <v>11915</v>
      </c>
      <c r="B1431" s="199"/>
      <c r="C1431" s="199" t="s">
        <v>12114</v>
      </c>
      <c r="D1431" s="200" t="s">
        <v>12798</v>
      </c>
      <c r="E1431" s="203">
        <v>417.53</v>
      </c>
    </row>
    <row r="1432" spans="1:5" ht="15" customHeight="1" x14ac:dyDescent="0.25">
      <c r="A1432" s="199" t="s">
        <v>11916</v>
      </c>
      <c r="B1432" s="199"/>
      <c r="C1432" s="199" t="s">
        <v>12115</v>
      </c>
      <c r="D1432" s="200" t="s">
        <v>12798</v>
      </c>
      <c r="E1432" s="203">
        <v>316.92</v>
      </c>
    </row>
    <row r="1433" spans="1:5" ht="15" customHeight="1" x14ac:dyDescent="0.25">
      <c r="A1433" s="199" t="s">
        <v>6033</v>
      </c>
      <c r="B1433" s="199"/>
      <c r="C1433" s="199" t="s">
        <v>6034</v>
      </c>
      <c r="D1433" s="200" t="s">
        <v>12798</v>
      </c>
      <c r="E1433" s="203">
        <v>61.36</v>
      </c>
    </row>
    <row r="1434" spans="1:5" ht="15" customHeight="1" x14ac:dyDescent="0.25">
      <c r="A1434" s="199" t="s">
        <v>6035</v>
      </c>
      <c r="B1434" s="199"/>
      <c r="C1434" s="199" t="s">
        <v>6036</v>
      </c>
      <c r="D1434" s="200" t="s">
        <v>12798</v>
      </c>
      <c r="E1434" s="204">
        <v>57.33</v>
      </c>
    </row>
    <row r="1435" spans="1:5" ht="15" customHeight="1" x14ac:dyDescent="0.25">
      <c r="A1435" s="199" t="s">
        <v>6037</v>
      </c>
      <c r="B1435" s="199"/>
      <c r="C1435" s="199" t="s">
        <v>6038</v>
      </c>
      <c r="D1435" s="200" t="s">
        <v>12798</v>
      </c>
      <c r="E1435" s="204">
        <v>48.39</v>
      </c>
    </row>
    <row r="1436" spans="1:5" ht="15" customHeight="1" x14ac:dyDescent="0.25">
      <c r="A1436" s="199" t="s">
        <v>6039</v>
      </c>
      <c r="B1436" s="199"/>
      <c r="C1436" s="199" t="s">
        <v>6040</v>
      </c>
      <c r="D1436" s="200" t="s">
        <v>12798</v>
      </c>
      <c r="E1436" s="204">
        <v>2782.92</v>
      </c>
    </row>
    <row r="1437" spans="1:5" ht="15" customHeight="1" x14ac:dyDescent="0.25">
      <c r="A1437" s="199" t="s">
        <v>6041</v>
      </c>
      <c r="B1437" s="199"/>
      <c r="C1437" s="199" t="s">
        <v>6042</v>
      </c>
      <c r="D1437" s="200" t="s">
        <v>12798</v>
      </c>
      <c r="E1437" s="203">
        <v>4378.83</v>
      </c>
    </row>
    <row r="1438" spans="1:5" ht="15" customHeight="1" x14ac:dyDescent="0.25">
      <c r="A1438" s="199" t="s">
        <v>6043</v>
      </c>
      <c r="B1438" s="199"/>
      <c r="C1438" s="199" t="s">
        <v>6044</v>
      </c>
      <c r="D1438" s="200" t="s">
        <v>12798</v>
      </c>
      <c r="E1438" s="204">
        <v>4953.25</v>
      </c>
    </row>
    <row r="1439" spans="1:5" ht="15" customHeight="1" x14ac:dyDescent="0.25">
      <c r="A1439" s="199" t="s">
        <v>6045</v>
      </c>
      <c r="B1439" s="199"/>
      <c r="C1439" s="199" t="s">
        <v>6046</v>
      </c>
      <c r="D1439" s="200" t="s">
        <v>12798</v>
      </c>
      <c r="E1439" s="204">
        <v>3682.17</v>
      </c>
    </row>
    <row r="1440" spans="1:5" ht="15" customHeight="1" x14ac:dyDescent="0.25">
      <c r="A1440" s="199" t="s">
        <v>6047</v>
      </c>
      <c r="B1440" s="199"/>
      <c r="C1440" s="199" t="s">
        <v>6048</v>
      </c>
      <c r="D1440" s="200" t="s">
        <v>12798</v>
      </c>
      <c r="E1440" s="203">
        <v>4294.92</v>
      </c>
    </row>
    <row r="1441" spans="1:5" ht="15" customHeight="1" x14ac:dyDescent="0.25">
      <c r="A1441" s="199" t="s">
        <v>6049</v>
      </c>
      <c r="B1441" s="199"/>
      <c r="C1441" s="199" t="s">
        <v>6050</v>
      </c>
      <c r="D1441" s="200" t="s">
        <v>12798</v>
      </c>
      <c r="E1441" s="203">
        <v>91.79</v>
      </c>
    </row>
    <row r="1442" spans="1:5" ht="15" customHeight="1" x14ac:dyDescent="0.25">
      <c r="A1442" s="199" t="s">
        <v>6051</v>
      </c>
      <c r="B1442" s="199"/>
      <c r="C1442" s="199" t="s">
        <v>6052</v>
      </c>
      <c r="D1442" s="200" t="s">
        <v>12798</v>
      </c>
      <c r="E1442" s="203">
        <v>89.19</v>
      </c>
    </row>
    <row r="1443" spans="1:5" ht="15" customHeight="1" x14ac:dyDescent="0.25">
      <c r="A1443" s="199" t="s">
        <v>6053</v>
      </c>
      <c r="B1443" s="199"/>
      <c r="C1443" s="199" t="s">
        <v>6054</v>
      </c>
      <c r="D1443" s="200" t="s">
        <v>12798</v>
      </c>
      <c r="E1443" s="203">
        <v>85.16</v>
      </c>
    </row>
    <row r="1444" spans="1:5" ht="15" customHeight="1" x14ac:dyDescent="0.25">
      <c r="A1444" s="199" t="s">
        <v>6055</v>
      </c>
      <c r="B1444" s="199"/>
      <c r="C1444" s="199" t="s">
        <v>6056</v>
      </c>
      <c r="D1444" s="200" t="s">
        <v>12798</v>
      </c>
      <c r="E1444" s="203">
        <v>66.819999999999993</v>
      </c>
    </row>
    <row r="1445" spans="1:5" ht="15" customHeight="1" x14ac:dyDescent="0.25">
      <c r="A1445" s="199" t="s">
        <v>6057</v>
      </c>
      <c r="B1445" s="199"/>
      <c r="C1445" s="199" t="s">
        <v>6058</v>
      </c>
      <c r="D1445" s="200" t="s">
        <v>12798</v>
      </c>
      <c r="E1445" s="203">
        <v>610.41999999999996</v>
      </c>
    </row>
    <row r="1446" spans="1:5" ht="15" customHeight="1" x14ac:dyDescent="0.25">
      <c r="A1446" s="199" t="s">
        <v>6059</v>
      </c>
      <c r="B1446" s="199"/>
      <c r="C1446" s="199" t="s">
        <v>6060</v>
      </c>
      <c r="D1446" s="200" t="s">
        <v>12798</v>
      </c>
      <c r="E1446" s="203">
        <v>65.069999999999993</v>
      </c>
    </row>
    <row r="1447" spans="1:5" ht="15" customHeight="1" x14ac:dyDescent="0.25">
      <c r="A1447" s="199" t="s">
        <v>6061</v>
      </c>
      <c r="B1447" s="199"/>
      <c r="C1447" s="199" t="s">
        <v>6062</v>
      </c>
      <c r="D1447" s="200" t="s">
        <v>12798</v>
      </c>
      <c r="E1447" s="203">
        <v>53.27</v>
      </c>
    </row>
    <row r="1448" spans="1:5" ht="15" customHeight="1" x14ac:dyDescent="0.25">
      <c r="A1448" s="199" t="s">
        <v>6063</v>
      </c>
      <c r="B1448" s="199"/>
      <c r="C1448" s="199" t="s">
        <v>6064</v>
      </c>
      <c r="D1448" s="200" t="s">
        <v>12798</v>
      </c>
      <c r="E1448" s="203">
        <v>49.45</v>
      </c>
    </row>
    <row r="1449" spans="1:5" ht="15" customHeight="1" x14ac:dyDescent="0.25">
      <c r="A1449" s="199" t="s">
        <v>6065</v>
      </c>
      <c r="B1449" s="199"/>
      <c r="C1449" s="199" t="s">
        <v>6066</v>
      </c>
      <c r="D1449" s="200" t="s">
        <v>12798</v>
      </c>
      <c r="E1449" s="203">
        <v>73.709999999999994</v>
      </c>
    </row>
    <row r="1450" spans="1:5" ht="15" customHeight="1" x14ac:dyDescent="0.25">
      <c r="A1450" s="199" t="s">
        <v>6067</v>
      </c>
      <c r="B1450" s="199"/>
      <c r="C1450" s="199" t="s">
        <v>6068</v>
      </c>
      <c r="D1450" s="200" t="s">
        <v>12798</v>
      </c>
      <c r="E1450" s="203">
        <v>55.9</v>
      </c>
    </row>
    <row r="1451" spans="1:5" ht="15" customHeight="1" x14ac:dyDescent="0.25">
      <c r="A1451" s="199" t="s">
        <v>6069</v>
      </c>
      <c r="B1451" s="199"/>
      <c r="C1451" s="199" t="s">
        <v>6070</v>
      </c>
      <c r="D1451" s="200" t="s">
        <v>12798</v>
      </c>
      <c r="E1451" s="203">
        <v>47.23</v>
      </c>
    </row>
    <row r="1452" spans="1:5" ht="15" customHeight="1" x14ac:dyDescent="0.25">
      <c r="A1452" s="199" t="s">
        <v>6071</v>
      </c>
      <c r="B1452" s="199"/>
      <c r="C1452" s="199" t="s">
        <v>6072</v>
      </c>
      <c r="D1452" s="200" t="s">
        <v>12798</v>
      </c>
      <c r="E1452" s="203">
        <v>42.15</v>
      </c>
    </row>
    <row r="1453" spans="1:5" ht="15" customHeight="1" x14ac:dyDescent="0.25">
      <c r="A1453" s="199" t="s">
        <v>6073</v>
      </c>
      <c r="B1453" s="199"/>
      <c r="C1453" s="199" t="s">
        <v>6074</v>
      </c>
      <c r="D1453" s="200" t="s">
        <v>12798</v>
      </c>
      <c r="E1453" s="203">
        <v>64.98</v>
      </c>
    </row>
    <row r="1454" spans="1:5" ht="15" customHeight="1" x14ac:dyDescent="0.25">
      <c r="A1454" s="199" t="s">
        <v>6075</v>
      </c>
      <c r="B1454" s="199"/>
      <c r="C1454" s="199" t="s">
        <v>14219</v>
      </c>
      <c r="D1454" s="200" t="s">
        <v>12798</v>
      </c>
      <c r="E1454" s="203">
        <v>13.62</v>
      </c>
    </row>
    <row r="1455" spans="1:5" ht="15" customHeight="1" x14ac:dyDescent="0.25">
      <c r="A1455" s="199" t="s">
        <v>6076</v>
      </c>
      <c r="B1455" s="199"/>
      <c r="C1455" s="199" t="s">
        <v>14220</v>
      </c>
      <c r="D1455" s="200" t="s">
        <v>12798</v>
      </c>
      <c r="E1455" s="203">
        <v>16.329999999999998</v>
      </c>
    </row>
    <row r="1456" spans="1:5" ht="15" customHeight="1" x14ac:dyDescent="0.25">
      <c r="A1456" s="199" t="s">
        <v>6077</v>
      </c>
      <c r="B1456" s="199"/>
      <c r="C1456" s="199" t="s">
        <v>14221</v>
      </c>
      <c r="D1456" s="200" t="s">
        <v>12798</v>
      </c>
      <c r="E1456" s="203">
        <v>15.57</v>
      </c>
    </row>
    <row r="1457" spans="1:5" ht="15" customHeight="1" x14ac:dyDescent="0.25">
      <c r="A1457" s="199" t="s">
        <v>6078</v>
      </c>
      <c r="B1457" s="199"/>
      <c r="C1457" s="199" t="s">
        <v>14222</v>
      </c>
      <c r="D1457" s="200" t="s">
        <v>12798</v>
      </c>
      <c r="E1457" s="203">
        <v>15.47</v>
      </c>
    </row>
    <row r="1458" spans="1:5" ht="15" customHeight="1" x14ac:dyDescent="0.25">
      <c r="A1458" s="199" t="s">
        <v>6079</v>
      </c>
      <c r="B1458" s="199"/>
      <c r="C1458" s="199" t="s">
        <v>14223</v>
      </c>
      <c r="D1458" s="200" t="s">
        <v>12798</v>
      </c>
      <c r="E1458" s="203">
        <v>12.15</v>
      </c>
    </row>
    <row r="1459" spans="1:5" ht="15" customHeight="1" x14ac:dyDescent="0.25">
      <c r="A1459" s="199" t="s">
        <v>6080</v>
      </c>
      <c r="B1459" s="199"/>
      <c r="C1459" s="199" t="s">
        <v>6081</v>
      </c>
      <c r="D1459" s="200" t="s">
        <v>12798</v>
      </c>
      <c r="E1459" s="203">
        <v>12.97</v>
      </c>
    </row>
    <row r="1460" spans="1:5" ht="15" customHeight="1" x14ac:dyDescent="0.25">
      <c r="A1460" s="199" t="s">
        <v>6082</v>
      </c>
      <c r="B1460" s="199"/>
      <c r="C1460" s="199" t="s">
        <v>6083</v>
      </c>
      <c r="D1460" s="200" t="s">
        <v>12798</v>
      </c>
      <c r="E1460" s="203">
        <v>20.97</v>
      </c>
    </row>
    <row r="1461" spans="1:5" ht="15" customHeight="1" x14ac:dyDescent="0.25">
      <c r="A1461" s="199" t="s">
        <v>6084</v>
      </c>
      <c r="B1461" s="199"/>
      <c r="C1461" s="199" t="s">
        <v>6085</v>
      </c>
      <c r="D1461" s="200" t="s">
        <v>12798</v>
      </c>
      <c r="E1461" s="203">
        <v>8.94</v>
      </c>
    </row>
    <row r="1462" spans="1:5" ht="15" customHeight="1" x14ac:dyDescent="0.25">
      <c r="A1462" s="199" t="s">
        <v>6086</v>
      </c>
      <c r="B1462" s="199"/>
      <c r="C1462" s="199" t="s">
        <v>6087</v>
      </c>
      <c r="D1462" s="200" t="s">
        <v>12798</v>
      </c>
      <c r="E1462" s="203">
        <v>42.64</v>
      </c>
    </row>
    <row r="1463" spans="1:5" ht="15" customHeight="1" x14ac:dyDescent="0.25">
      <c r="A1463" s="199" t="s">
        <v>6088</v>
      </c>
      <c r="B1463" s="199"/>
      <c r="C1463" s="199" t="s">
        <v>6089</v>
      </c>
      <c r="D1463" s="200" t="s">
        <v>12798</v>
      </c>
      <c r="E1463" s="203">
        <v>18.78</v>
      </c>
    </row>
    <row r="1464" spans="1:5" ht="15" customHeight="1" x14ac:dyDescent="0.25">
      <c r="A1464" s="199" t="s">
        <v>6090</v>
      </c>
      <c r="B1464" s="199"/>
      <c r="C1464" s="199" t="s">
        <v>6091</v>
      </c>
      <c r="D1464" s="200" t="s">
        <v>12798</v>
      </c>
      <c r="E1464" s="203">
        <v>18.88</v>
      </c>
    </row>
    <row r="1465" spans="1:5" ht="15" customHeight="1" x14ac:dyDescent="0.25">
      <c r="A1465" s="199" t="s">
        <v>6092</v>
      </c>
      <c r="B1465" s="199"/>
      <c r="C1465" s="199" t="s">
        <v>6093</v>
      </c>
      <c r="D1465" s="200" t="s">
        <v>12798</v>
      </c>
      <c r="E1465" s="203">
        <v>21.68</v>
      </c>
    </row>
    <row r="1466" spans="1:5" ht="15" customHeight="1" x14ac:dyDescent="0.25">
      <c r="A1466" s="199" t="s">
        <v>6094</v>
      </c>
      <c r="B1466" s="199"/>
      <c r="C1466" s="199" t="s">
        <v>6095</v>
      </c>
      <c r="D1466" s="200" t="s">
        <v>12798</v>
      </c>
      <c r="E1466" s="203">
        <v>21.13</v>
      </c>
    </row>
    <row r="1467" spans="1:5" ht="15" customHeight="1" x14ac:dyDescent="0.25">
      <c r="A1467" s="199" t="s">
        <v>6096</v>
      </c>
      <c r="B1467" s="199"/>
      <c r="C1467" s="199" t="s">
        <v>6097</v>
      </c>
      <c r="D1467" s="200" t="s">
        <v>12798</v>
      </c>
      <c r="E1467" s="203">
        <v>27.55</v>
      </c>
    </row>
    <row r="1468" spans="1:5" ht="15" customHeight="1" x14ac:dyDescent="0.25">
      <c r="A1468" s="199" t="s">
        <v>6098</v>
      </c>
      <c r="B1468" s="199"/>
      <c r="C1468" s="199" t="s">
        <v>6099</v>
      </c>
      <c r="D1468" s="200" t="s">
        <v>12798</v>
      </c>
      <c r="E1468" s="203">
        <v>72.87</v>
      </c>
    </row>
    <row r="1469" spans="1:5" ht="15" customHeight="1" x14ac:dyDescent="0.25">
      <c r="A1469" s="199" t="s">
        <v>6100</v>
      </c>
      <c r="B1469" s="199"/>
      <c r="C1469" s="199" t="s">
        <v>6101</v>
      </c>
      <c r="D1469" s="200" t="s">
        <v>12798</v>
      </c>
      <c r="E1469" s="203">
        <v>26.87</v>
      </c>
    </row>
    <row r="1470" spans="1:5" ht="15" customHeight="1" x14ac:dyDescent="0.25">
      <c r="A1470" s="199" t="s">
        <v>6102</v>
      </c>
      <c r="B1470" s="199"/>
      <c r="C1470" s="199" t="s">
        <v>6103</v>
      </c>
      <c r="D1470" s="200" t="s">
        <v>12798</v>
      </c>
      <c r="E1470" s="203">
        <v>9.4</v>
      </c>
    </row>
    <row r="1471" spans="1:5" ht="15" customHeight="1" x14ac:dyDescent="0.25">
      <c r="A1471" s="199" t="s">
        <v>6104</v>
      </c>
      <c r="B1471" s="199"/>
      <c r="C1471" s="199" t="s">
        <v>6105</v>
      </c>
      <c r="D1471" s="200" t="s">
        <v>3</v>
      </c>
      <c r="E1471" s="203">
        <v>64.72</v>
      </c>
    </row>
    <row r="1472" spans="1:5" ht="15" customHeight="1" x14ac:dyDescent="0.25">
      <c r="A1472" s="199" t="s">
        <v>6106</v>
      </c>
      <c r="B1472" s="199"/>
      <c r="C1472" s="199" t="s">
        <v>6107</v>
      </c>
      <c r="D1472" s="200" t="s">
        <v>3</v>
      </c>
      <c r="E1472" s="204">
        <v>89.55</v>
      </c>
    </row>
    <row r="1473" spans="1:5" ht="15" customHeight="1" x14ac:dyDescent="0.25">
      <c r="A1473" s="199" t="s">
        <v>6108</v>
      </c>
      <c r="B1473" s="199"/>
      <c r="C1473" s="199" t="s">
        <v>6109</v>
      </c>
      <c r="D1473" s="200" t="s">
        <v>3</v>
      </c>
      <c r="E1473" s="204">
        <v>110.67</v>
      </c>
    </row>
    <row r="1474" spans="1:5" ht="15" customHeight="1" x14ac:dyDescent="0.25">
      <c r="A1474" s="199" t="s">
        <v>6110</v>
      </c>
      <c r="B1474" s="199"/>
      <c r="C1474" s="199" t="s">
        <v>6111</v>
      </c>
      <c r="D1474" s="200" t="s">
        <v>3</v>
      </c>
      <c r="E1474" s="204">
        <v>27.64</v>
      </c>
    </row>
    <row r="1475" spans="1:5" ht="15" customHeight="1" x14ac:dyDescent="0.25">
      <c r="A1475" s="199" t="s">
        <v>6112</v>
      </c>
      <c r="B1475" s="199"/>
      <c r="C1475" s="199" t="s">
        <v>6113</v>
      </c>
      <c r="D1475" s="200" t="s">
        <v>3</v>
      </c>
      <c r="E1475" s="205">
        <v>28.7</v>
      </c>
    </row>
    <row r="1476" spans="1:5" ht="15" customHeight="1" x14ac:dyDescent="0.25">
      <c r="A1476" s="199" t="s">
        <v>6114</v>
      </c>
      <c r="B1476" s="199"/>
      <c r="C1476" s="199" t="s">
        <v>6115</v>
      </c>
      <c r="D1476" s="200" t="s">
        <v>3</v>
      </c>
      <c r="E1476" s="205">
        <v>29.76</v>
      </c>
    </row>
    <row r="1477" spans="1:5" ht="15" customHeight="1" x14ac:dyDescent="0.25">
      <c r="A1477" s="199" t="s">
        <v>6116</v>
      </c>
      <c r="B1477" s="199"/>
      <c r="C1477" s="199" t="s">
        <v>6117</v>
      </c>
      <c r="D1477" s="200" t="s">
        <v>3</v>
      </c>
      <c r="E1477" s="205">
        <v>47.44</v>
      </c>
    </row>
    <row r="1478" spans="1:5" ht="15" customHeight="1" x14ac:dyDescent="0.25">
      <c r="A1478" s="199" t="s">
        <v>6120</v>
      </c>
      <c r="B1478" s="199"/>
      <c r="C1478" s="199" t="s">
        <v>6121</v>
      </c>
      <c r="D1478" s="200" t="s">
        <v>12798</v>
      </c>
      <c r="E1478" s="205">
        <v>46.3</v>
      </c>
    </row>
    <row r="1479" spans="1:5" ht="15" customHeight="1" x14ac:dyDescent="0.25">
      <c r="A1479" s="199" t="s">
        <v>6122</v>
      </c>
      <c r="B1479" s="199"/>
      <c r="C1479" s="199" t="s">
        <v>6123</v>
      </c>
      <c r="D1479" s="200" t="s">
        <v>12798</v>
      </c>
      <c r="E1479" s="205">
        <v>2995.13</v>
      </c>
    </row>
    <row r="1480" spans="1:5" ht="15" customHeight="1" x14ac:dyDescent="0.25">
      <c r="A1480" s="199" t="s">
        <v>6124</v>
      </c>
      <c r="B1480" s="199"/>
      <c r="C1480" s="199" t="s">
        <v>6125</v>
      </c>
      <c r="D1480" s="200" t="s">
        <v>12798</v>
      </c>
      <c r="E1480" s="204">
        <v>3076.3</v>
      </c>
    </row>
    <row r="1481" spans="1:5" ht="15" customHeight="1" x14ac:dyDescent="0.25">
      <c r="A1481" s="199" t="s">
        <v>6126</v>
      </c>
      <c r="B1481" s="199"/>
      <c r="C1481" s="199" t="s">
        <v>6127</v>
      </c>
      <c r="D1481" s="200" t="s">
        <v>12798</v>
      </c>
      <c r="E1481" s="204">
        <v>3444.38</v>
      </c>
    </row>
    <row r="1482" spans="1:5" ht="15" customHeight="1" x14ac:dyDescent="0.25">
      <c r="A1482" s="199" t="s">
        <v>6128</v>
      </c>
      <c r="B1482" s="199"/>
      <c r="C1482" s="199" t="s">
        <v>6129</v>
      </c>
      <c r="D1482" s="200" t="s">
        <v>12798</v>
      </c>
      <c r="E1482" s="204">
        <v>3540.07</v>
      </c>
    </row>
    <row r="1483" spans="1:5" ht="15" customHeight="1" x14ac:dyDescent="0.25">
      <c r="A1483" s="199" t="s">
        <v>6130</v>
      </c>
      <c r="B1483" s="199"/>
      <c r="C1483" s="199" t="s">
        <v>6131</v>
      </c>
      <c r="D1483" s="200" t="s">
        <v>12798</v>
      </c>
      <c r="E1483" s="204">
        <v>3574.6</v>
      </c>
    </row>
    <row r="1484" spans="1:5" ht="15" customHeight="1" x14ac:dyDescent="0.25">
      <c r="A1484" s="199" t="s">
        <v>6132</v>
      </c>
      <c r="B1484" s="199"/>
      <c r="C1484" s="199" t="s">
        <v>6133</v>
      </c>
      <c r="D1484" s="200" t="s">
        <v>12798</v>
      </c>
      <c r="E1484" s="203">
        <v>4595.38</v>
      </c>
    </row>
    <row r="1485" spans="1:5" ht="15" customHeight="1" x14ac:dyDescent="0.25">
      <c r="A1485" s="199" t="s">
        <v>6134</v>
      </c>
      <c r="B1485" s="199"/>
      <c r="C1485" s="199" t="s">
        <v>6135</v>
      </c>
      <c r="D1485" s="200" t="s">
        <v>12798</v>
      </c>
      <c r="E1485" s="204">
        <v>4861.1899999999996</v>
      </c>
    </row>
    <row r="1486" spans="1:5" ht="15" customHeight="1" x14ac:dyDescent="0.25">
      <c r="A1486" s="199" t="s">
        <v>6136</v>
      </c>
      <c r="B1486" s="199"/>
      <c r="C1486" s="199" t="s">
        <v>6137</v>
      </c>
      <c r="D1486" s="200" t="s">
        <v>12798</v>
      </c>
      <c r="E1486" s="204">
        <v>7623.88</v>
      </c>
    </row>
    <row r="1487" spans="1:5" ht="15" customHeight="1" x14ac:dyDescent="0.25">
      <c r="A1487" s="199" t="s">
        <v>6138</v>
      </c>
      <c r="B1487" s="199"/>
      <c r="C1487" s="199" t="s">
        <v>6139</v>
      </c>
      <c r="D1487" s="200" t="s">
        <v>12798</v>
      </c>
      <c r="E1487" s="204">
        <v>7722.7</v>
      </c>
    </row>
    <row r="1488" spans="1:5" ht="15" customHeight="1" x14ac:dyDescent="0.25">
      <c r="A1488" s="199" t="s">
        <v>6140</v>
      </c>
      <c r="B1488" s="199"/>
      <c r="C1488" s="199" t="s">
        <v>6141</v>
      </c>
      <c r="D1488" s="200" t="s">
        <v>12798</v>
      </c>
      <c r="E1488" s="204">
        <v>7752.88</v>
      </c>
    </row>
    <row r="1489" spans="1:5" ht="15" customHeight="1" x14ac:dyDescent="0.25">
      <c r="A1489" s="199" t="s">
        <v>6142</v>
      </c>
      <c r="B1489" s="199"/>
      <c r="C1489" s="199" t="s">
        <v>6143</v>
      </c>
      <c r="D1489" s="200" t="s">
        <v>12798</v>
      </c>
      <c r="E1489" s="204">
        <v>10114.75</v>
      </c>
    </row>
    <row r="1490" spans="1:5" ht="15" customHeight="1" x14ac:dyDescent="0.25">
      <c r="A1490" s="199" t="s">
        <v>6144</v>
      </c>
      <c r="B1490" s="199"/>
      <c r="C1490" s="199" t="s">
        <v>6145</v>
      </c>
      <c r="D1490" s="200" t="s">
        <v>12798</v>
      </c>
      <c r="E1490" s="204">
        <v>10529.03</v>
      </c>
    </row>
    <row r="1491" spans="1:5" ht="15" customHeight="1" x14ac:dyDescent="0.25">
      <c r="A1491" s="199" t="s">
        <v>6146</v>
      </c>
      <c r="B1491" s="199"/>
      <c r="C1491" s="199" t="s">
        <v>6147</v>
      </c>
      <c r="D1491" s="200" t="s">
        <v>12798</v>
      </c>
      <c r="E1491" s="204">
        <v>10355.77</v>
      </c>
    </row>
    <row r="1492" spans="1:5" ht="15" customHeight="1" x14ac:dyDescent="0.25">
      <c r="A1492" s="199" t="s">
        <v>6148</v>
      </c>
      <c r="B1492" s="199"/>
      <c r="C1492" s="199" t="s">
        <v>6149</v>
      </c>
      <c r="D1492" s="200" t="s">
        <v>12798</v>
      </c>
      <c r="E1492" s="204">
        <v>10770.88</v>
      </c>
    </row>
    <row r="1493" spans="1:5" ht="15" customHeight="1" x14ac:dyDescent="0.25">
      <c r="A1493" s="199" t="s">
        <v>6150</v>
      </c>
      <c r="B1493" s="199"/>
      <c r="C1493" s="199" t="s">
        <v>6151</v>
      </c>
      <c r="D1493" s="200" t="s">
        <v>12798</v>
      </c>
      <c r="E1493" s="204">
        <v>12197.65</v>
      </c>
    </row>
    <row r="1494" spans="1:5" ht="15" customHeight="1" x14ac:dyDescent="0.25">
      <c r="A1494" s="199" t="s">
        <v>6152</v>
      </c>
      <c r="B1494" s="199"/>
      <c r="C1494" s="199" t="s">
        <v>6153</v>
      </c>
      <c r="D1494" s="200" t="s">
        <v>12798</v>
      </c>
      <c r="E1494" s="204">
        <v>12512.58</v>
      </c>
    </row>
    <row r="1495" spans="1:5" ht="15" customHeight="1" x14ac:dyDescent="0.25">
      <c r="A1495" s="199" t="s">
        <v>6154</v>
      </c>
      <c r="B1495" s="199"/>
      <c r="C1495" s="199" t="s">
        <v>6155</v>
      </c>
      <c r="D1495" s="200" t="s">
        <v>12798</v>
      </c>
      <c r="E1495" s="204">
        <v>13007.56</v>
      </c>
    </row>
    <row r="1496" spans="1:5" ht="15" customHeight="1" x14ac:dyDescent="0.25">
      <c r="A1496" s="199" t="s">
        <v>6156</v>
      </c>
      <c r="B1496" s="199"/>
      <c r="C1496" s="199" t="s">
        <v>6157</v>
      </c>
      <c r="D1496" s="200" t="s">
        <v>12798</v>
      </c>
      <c r="E1496" s="204">
        <v>14697.29</v>
      </c>
    </row>
    <row r="1497" spans="1:5" ht="15" customHeight="1" x14ac:dyDescent="0.25">
      <c r="A1497" s="199" t="s">
        <v>6158</v>
      </c>
      <c r="B1497" s="199"/>
      <c r="C1497" s="199" t="s">
        <v>6159</v>
      </c>
      <c r="D1497" s="200" t="s">
        <v>12798</v>
      </c>
      <c r="E1497" s="204">
        <v>15494.76</v>
      </c>
    </row>
    <row r="1498" spans="1:5" ht="15" customHeight="1" x14ac:dyDescent="0.25">
      <c r="A1498" s="199" t="s">
        <v>6160</v>
      </c>
      <c r="B1498" s="199"/>
      <c r="C1498" s="199" t="s">
        <v>6161</v>
      </c>
      <c r="D1498" s="200" t="s">
        <v>12798</v>
      </c>
      <c r="E1498" s="204">
        <v>11.73</v>
      </c>
    </row>
    <row r="1499" spans="1:5" ht="15" customHeight="1" x14ac:dyDescent="0.25">
      <c r="A1499" s="199" t="s">
        <v>6162</v>
      </c>
      <c r="B1499" s="199"/>
      <c r="C1499" s="199" t="s">
        <v>6163</v>
      </c>
      <c r="D1499" s="200" t="s">
        <v>3</v>
      </c>
      <c r="E1499" s="204">
        <v>11.61</v>
      </c>
    </row>
    <row r="1500" spans="1:5" ht="15" customHeight="1" x14ac:dyDescent="0.25">
      <c r="A1500" s="199" t="s">
        <v>6164</v>
      </c>
      <c r="B1500" s="199"/>
      <c r="C1500" s="199" t="s">
        <v>6165</v>
      </c>
      <c r="D1500" s="200" t="s">
        <v>3</v>
      </c>
      <c r="E1500" s="204">
        <v>25.94</v>
      </c>
    </row>
    <row r="1501" spans="1:5" ht="15" customHeight="1" x14ac:dyDescent="0.25">
      <c r="A1501" s="199" t="s">
        <v>6166</v>
      </c>
      <c r="B1501" s="199"/>
      <c r="C1501" s="199" t="s">
        <v>6167</v>
      </c>
      <c r="D1501" s="200" t="s">
        <v>12798</v>
      </c>
      <c r="E1501" s="204">
        <v>2289.4699999999998</v>
      </c>
    </row>
    <row r="1502" spans="1:5" ht="15" customHeight="1" x14ac:dyDescent="0.25">
      <c r="A1502" s="199" t="s">
        <v>6168</v>
      </c>
      <c r="B1502" s="199"/>
      <c r="C1502" s="199" t="s">
        <v>6169</v>
      </c>
      <c r="D1502" s="200" t="s">
        <v>12798</v>
      </c>
      <c r="E1502" s="204">
        <v>335.82</v>
      </c>
    </row>
    <row r="1503" spans="1:5" ht="15" customHeight="1" x14ac:dyDescent="0.25">
      <c r="A1503" s="199" t="s">
        <v>6170</v>
      </c>
      <c r="B1503" s="199"/>
      <c r="C1503" s="199" t="s">
        <v>6171</v>
      </c>
      <c r="D1503" s="200" t="s">
        <v>12798</v>
      </c>
      <c r="E1503" s="204">
        <v>3194.43</v>
      </c>
    </row>
    <row r="1504" spans="1:5" ht="15" customHeight="1" x14ac:dyDescent="0.25">
      <c r="A1504" s="199" t="s">
        <v>6172</v>
      </c>
      <c r="B1504" s="199"/>
      <c r="C1504" s="199" t="s">
        <v>6173</v>
      </c>
      <c r="D1504" s="200" t="s">
        <v>12798</v>
      </c>
      <c r="E1504" s="204">
        <v>7150.34</v>
      </c>
    </row>
    <row r="1505" spans="1:5" ht="15" customHeight="1" x14ac:dyDescent="0.25">
      <c r="A1505" s="199" t="s">
        <v>6174</v>
      </c>
      <c r="B1505" s="199"/>
      <c r="C1505" s="199" t="s">
        <v>6175</v>
      </c>
      <c r="D1505" s="200" t="s">
        <v>12798</v>
      </c>
      <c r="E1505" s="204">
        <v>5295.81</v>
      </c>
    </row>
    <row r="1506" spans="1:5" ht="15" customHeight="1" x14ac:dyDescent="0.25">
      <c r="A1506" s="199" t="s">
        <v>6176</v>
      </c>
      <c r="B1506" s="199"/>
      <c r="C1506" s="199" t="s">
        <v>6177</v>
      </c>
      <c r="D1506" s="200" t="s">
        <v>12798</v>
      </c>
      <c r="E1506" s="204">
        <v>6251.56</v>
      </c>
    </row>
    <row r="1507" spans="1:5" ht="15" customHeight="1" x14ac:dyDescent="0.25">
      <c r="A1507" s="199" t="s">
        <v>6178</v>
      </c>
      <c r="B1507" s="199"/>
      <c r="C1507" s="199" t="s">
        <v>6179</v>
      </c>
      <c r="D1507" s="200" t="s">
        <v>12798</v>
      </c>
      <c r="E1507" s="204">
        <v>677.55</v>
      </c>
    </row>
    <row r="1508" spans="1:5" ht="15" customHeight="1" x14ac:dyDescent="0.25">
      <c r="A1508" s="199" t="s">
        <v>6180</v>
      </c>
      <c r="B1508" s="199"/>
      <c r="C1508" s="199" t="s">
        <v>6181</v>
      </c>
      <c r="D1508" s="200" t="s">
        <v>12798</v>
      </c>
      <c r="E1508" s="204">
        <v>336.93</v>
      </c>
    </row>
    <row r="1509" spans="1:5" ht="15" customHeight="1" x14ac:dyDescent="0.25">
      <c r="A1509" s="199" t="s">
        <v>6182</v>
      </c>
      <c r="B1509" s="199"/>
      <c r="C1509" s="199" t="s">
        <v>6183</v>
      </c>
      <c r="D1509" s="200" t="s">
        <v>12798</v>
      </c>
      <c r="E1509" s="204">
        <v>619.84</v>
      </c>
    </row>
    <row r="1510" spans="1:5" ht="15" customHeight="1" x14ac:dyDescent="0.25">
      <c r="A1510" s="199" t="s">
        <v>6184</v>
      </c>
      <c r="B1510" s="199"/>
      <c r="C1510" s="199" t="s">
        <v>6185</v>
      </c>
      <c r="D1510" s="200" t="s">
        <v>12798</v>
      </c>
      <c r="E1510" s="204">
        <v>746.95</v>
      </c>
    </row>
    <row r="1511" spans="1:5" ht="15" customHeight="1" x14ac:dyDescent="0.25">
      <c r="A1511" s="199" t="s">
        <v>6186</v>
      </c>
      <c r="B1511" s="199"/>
      <c r="C1511" s="199" t="s">
        <v>6187</v>
      </c>
      <c r="D1511" s="200" t="s">
        <v>12798</v>
      </c>
      <c r="E1511" s="204">
        <v>2694.94</v>
      </c>
    </row>
    <row r="1512" spans="1:5" ht="15" customHeight="1" x14ac:dyDescent="0.25">
      <c r="A1512" s="199" t="s">
        <v>13675</v>
      </c>
      <c r="B1512" s="199"/>
      <c r="C1512" s="199" t="s">
        <v>13676</v>
      </c>
      <c r="D1512" s="200" t="s">
        <v>12798</v>
      </c>
      <c r="E1512" s="203">
        <v>346.88</v>
      </c>
    </row>
    <row r="1513" spans="1:5" ht="15" customHeight="1" x14ac:dyDescent="0.25">
      <c r="A1513" s="199" t="s">
        <v>6188</v>
      </c>
      <c r="B1513" s="199"/>
      <c r="C1513" s="199" t="s">
        <v>6189</v>
      </c>
      <c r="D1513" s="200" t="s">
        <v>12798</v>
      </c>
      <c r="E1513" s="204">
        <v>178.52</v>
      </c>
    </row>
    <row r="1514" spans="1:5" ht="15" customHeight="1" x14ac:dyDescent="0.25">
      <c r="A1514" s="199" t="s">
        <v>6190</v>
      </c>
      <c r="B1514" s="199"/>
      <c r="C1514" s="199" t="s">
        <v>6191</v>
      </c>
      <c r="D1514" s="200" t="s">
        <v>12798</v>
      </c>
      <c r="E1514" s="204">
        <v>118.03</v>
      </c>
    </row>
    <row r="1515" spans="1:5" ht="15" customHeight="1" x14ac:dyDescent="0.25">
      <c r="A1515" s="199" t="s">
        <v>6192</v>
      </c>
      <c r="B1515" s="199"/>
      <c r="C1515" s="199" t="s">
        <v>6193</v>
      </c>
      <c r="D1515" s="200" t="s">
        <v>12798</v>
      </c>
      <c r="E1515" s="204">
        <v>215.93</v>
      </c>
    </row>
    <row r="1516" spans="1:5" ht="15" customHeight="1" x14ac:dyDescent="0.25">
      <c r="A1516" s="199" t="s">
        <v>6194</v>
      </c>
      <c r="B1516" s="199"/>
      <c r="C1516" s="199" t="s">
        <v>6195</v>
      </c>
      <c r="D1516" s="200" t="s">
        <v>12798</v>
      </c>
      <c r="E1516" s="204">
        <v>293.94</v>
      </c>
    </row>
    <row r="1517" spans="1:5" ht="15" customHeight="1" x14ac:dyDescent="0.25">
      <c r="A1517" s="199" t="s">
        <v>6196</v>
      </c>
      <c r="B1517" s="199"/>
      <c r="C1517" s="199" t="s">
        <v>6197</v>
      </c>
      <c r="D1517" s="200" t="s">
        <v>12798</v>
      </c>
      <c r="E1517" s="204">
        <v>396.94</v>
      </c>
    </row>
    <row r="1518" spans="1:5" ht="15" customHeight="1" x14ac:dyDescent="0.25">
      <c r="A1518" s="199" t="s">
        <v>6198</v>
      </c>
      <c r="B1518" s="199"/>
      <c r="C1518" s="199" t="s">
        <v>6199</v>
      </c>
      <c r="D1518" s="200" t="s">
        <v>12798</v>
      </c>
      <c r="E1518" s="205">
        <v>520.71</v>
      </c>
    </row>
    <row r="1519" spans="1:5" ht="15" customHeight="1" x14ac:dyDescent="0.25">
      <c r="A1519" s="199" t="s">
        <v>6200</v>
      </c>
      <c r="B1519" s="199"/>
      <c r="C1519" s="199" t="s">
        <v>6201</v>
      </c>
      <c r="D1519" s="200" t="s">
        <v>12798</v>
      </c>
      <c r="E1519" s="205">
        <v>869.43</v>
      </c>
    </row>
    <row r="1520" spans="1:5" ht="15" customHeight="1" x14ac:dyDescent="0.25">
      <c r="A1520" s="199" t="s">
        <v>6202</v>
      </c>
      <c r="B1520" s="199"/>
      <c r="C1520" s="199" t="s">
        <v>6203</v>
      </c>
      <c r="D1520" s="200" t="s">
        <v>12798</v>
      </c>
      <c r="E1520" s="205">
        <v>1161.1500000000001</v>
      </c>
    </row>
    <row r="1521" spans="1:5" ht="15" customHeight="1" x14ac:dyDescent="0.25">
      <c r="A1521" s="199" t="s">
        <v>6204</v>
      </c>
      <c r="B1521" s="199"/>
      <c r="C1521" s="199" t="s">
        <v>6205</v>
      </c>
      <c r="D1521" s="200" t="s">
        <v>12798</v>
      </c>
      <c r="E1521" s="205">
        <v>164.34</v>
      </c>
    </row>
    <row r="1522" spans="1:5" ht="15" customHeight="1" x14ac:dyDescent="0.25">
      <c r="A1522" s="199" t="s">
        <v>31637</v>
      </c>
      <c r="B1522" s="199"/>
      <c r="C1522" s="199" t="s">
        <v>31638</v>
      </c>
      <c r="D1522" s="200" t="s">
        <v>12798</v>
      </c>
      <c r="E1522" s="205">
        <v>42.34</v>
      </c>
    </row>
    <row r="1523" spans="1:5" ht="15" customHeight="1" x14ac:dyDescent="0.25">
      <c r="A1523" s="199" t="s">
        <v>31639</v>
      </c>
      <c r="B1523" s="199"/>
      <c r="C1523" s="199" t="s">
        <v>31640</v>
      </c>
      <c r="D1523" s="200" t="s">
        <v>12798</v>
      </c>
      <c r="E1523" s="205">
        <v>197.8</v>
      </c>
    </row>
    <row r="1524" spans="1:5" ht="15" customHeight="1" x14ac:dyDescent="0.25">
      <c r="A1524" s="199" t="s">
        <v>31641</v>
      </c>
      <c r="B1524" s="199"/>
      <c r="C1524" s="199" t="s">
        <v>31642</v>
      </c>
      <c r="D1524" s="200" t="s">
        <v>12798</v>
      </c>
      <c r="E1524" s="205">
        <v>203.12</v>
      </c>
    </row>
    <row r="1525" spans="1:5" ht="15" customHeight="1" x14ac:dyDescent="0.25">
      <c r="A1525" s="199" t="s">
        <v>31643</v>
      </c>
      <c r="B1525" s="199"/>
      <c r="C1525" s="199" t="s">
        <v>31644</v>
      </c>
      <c r="D1525" s="200" t="s">
        <v>12798</v>
      </c>
      <c r="E1525" s="205">
        <v>42.34</v>
      </c>
    </row>
    <row r="1526" spans="1:5" ht="15" customHeight="1" x14ac:dyDescent="0.25">
      <c r="A1526" s="199" t="s">
        <v>31645</v>
      </c>
      <c r="B1526" s="199"/>
      <c r="C1526" s="199" t="s">
        <v>31646</v>
      </c>
      <c r="D1526" s="200" t="s">
        <v>12798</v>
      </c>
      <c r="E1526" s="205">
        <v>42.34</v>
      </c>
    </row>
    <row r="1527" spans="1:5" ht="15" customHeight="1" x14ac:dyDescent="0.25">
      <c r="A1527" s="199" t="s">
        <v>31647</v>
      </c>
      <c r="B1527" s="199"/>
      <c r="C1527" s="199" t="s">
        <v>31648</v>
      </c>
      <c r="D1527" s="200" t="s">
        <v>12798</v>
      </c>
      <c r="E1527" s="205">
        <v>43.5</v>
      </c>
    </row>
    <row r="1528" spans="1:5" ht="15" customHeight="1" x14ac:dyDescent="0.25">
      <c r="A1528" s="199" t="s">
        <v>31649</v>
      </c>
      <c r="B1528" s="199"/>
      <c r="C1528" s="199" t="s">
        <v>31650</v>
      </c>
      <c r="D1528" s="200" t="s">
        <v>12798</v>
      </c>
      <c r="E1528" s="206">
        <v>43.6</v>
      </c>
    </row>
    <row r="1529" spans="1:5" ht="15" customHeight="1" x14ac:dyDescent="0.25">
      <c r="A1529" s="199" t="s">
        <v>31651</v>
      </c>
      <c r="B1529" s="199"/>
      <c r="C1529" s="199" t="s">
        <v>31652</v>
      </c>
      <c r="D1529" s="200" t="s">
        <v>12798</v>
      </c>
      <c r="E1529" s="206">
        <v>47.54</v>
      </c>
    </row>
    <row r="1530" spans="1:5" ht="15" customHeight="1" x14ac:dyDescent="0.25">
      <c r="A1530" s="199" t="s">
        <v>31653</v>
      </c>
      <c r="B1530" s="199"/>
      <c r="C1530" s="199" t="s">
        <v>31654</v>
      </c>
      <c r="D1530" s="200" t="s">
        <v>12798</v>
      </c>
      <c r="E1530" s="206">
        <v>50.54</v>
      </c>
    </row>
    <row r="1531" spans="1:5" ht="15" customHeight="1" x14ac:dyDescent="0.25">
      <c r="A1531" s="199" t="s">
        <v>31655</v>
      </c>
      <c r="B1531" s="199"/>
      <c r="C1531" s="199" t="s">
        <v>31656</v>
      </c>
      <c r="D1531" s="200" t="s">
        <v>12798</v>
      </c>
      <c r="E1531" s="206">
        <v>58.88</v>
      </c>
    </row>
    <row r="1532" spans="1:5" ht="15" customHeight="1" x14ac:dyDescent="0.25">
      <c r="A1532" s="199" t="s">
        <v>31657</v>
      </c>
      <c r="B1532" s="199"/>
      <c r="C1532" s="199" t="s">
        <v>31658</v>
      </c>
      <c r="D1532" s="200" t="s">
        <v>12798</v>
      </c>
      <c r="E1532" s="206">
        <v>54.56</v>
      </c>
    </row>
    <row r="1533" spans="1:5" ht="15" customHeight="1" x14ac:dyDescent="0.25">
      <c r="A1533" s="199" t="s">
        <v>31659</v>
      </c>
      <c r="B1533" s="199"/>
      <c r="C1533" s="199" t="s">
        <v>31660</v>
      </c>
      <c r="D1533" s="200" t="s">
        <v>12798</v>
      </c>
      <c r="E1533" s="206">
        <v>100.34</v>
      </c>
    </row>
    <row r="1534" spans="1:5" ht="15" customHeight="1" x14ac:dyDescent="0.25">
      <c r="A1534" s="199" t="s">
        <v>31661</v>
      </c>
      <c r="B1534" s="199"/>
      <c r="C1534" s="199" t="s">
        <v>31662</v>
      </c>
      <c r="D1534" s="200" t="s">
        <v>12798</v>
      </c>
      <c r="E1534" s="206">
        <v>158.34</v>
      </c>
    </row>
    <row r="1535" spans="1:5" ht="15" customHeight="1" x14ac:dyDescent="0.25">
      <c r="A1535" s="199" t="s">
        <v>31663</v>
      </c>
      <c r="B1535" s="199"/>
      <c r="C1535" s="199" t="s">
        <v>31664</v>
      </c>
      <c r="D1535" s="200" t="s">
        <v>12798</v>
      </c>
      <c r="E1535" s="206">
        <v>227.88</v>
      </c>
    </row>
    <row r="1536" spans="1:5" ht="15" customHeight="1" x14ac:dyDescent="0.25">
      <c r="A1536" s="199" t="s">
        <v>6206</v>
      </c>
      <c r="B1536" s="199"/>
      <c r="C1536" s="199" t="s">
        <v>31665</v>
      </c>
      <c r="D1536" s="200" t="s">
        <v>12798</v>
      </c>
      <c r="E1536" s="206">
        <v>122.74</v>
      </c>
    </row>
    <row r="1537" spans="1:5" ht="15" customHeight="1" x14ac:dyDescent="0.25">
      <c r="A1537" s="199" t="s">
        <v>6207</v>
      </c>
      <c r="B1537" s="199"/>
      <c r="C1537" s="199" t="s">
        <v>31666</v>
      </c>
      <c r="D1537" s="200" t="s">
        <v>12798</v>
      </c>
      <c r="E1537" s="204">
        <v>130.52000000000001</v>
      </c>
    </row>
    <row r="1538" spans="1:5" ht="15" customHeight="1" x14ac:dyDescent="0.25">
      <c r="A1538" s="199" t="s">
        <v>6208</v>
      </c>
      <c r="B1538" s="199"/>
      <c r="C1538" s="199" t="s">
        <v>31667</v>
      </c>
      <c r="D1538" s="200" t="s">
        <v>12798</v>
      </c>
      <c r="E1538" s="204">
        <v>154.85</v>
      </c>
    </row>
    <row r="1539" spans="1:5" ht="15" customHeight="1" x14ac:dyDescent="0.25">
      <c r="A1539" s="199" t="s">
        <v>31668</v>
      </c>
      <c r="B1539" s="199"/>
      <c r="C1539" s="199" t="s">
        <v>31669</v>
      </c>
      <c r="D1539" s="200" t="s">
        <v>12798</v>
      </c>
      <c r="E1539" s="204">
        <v>227.48</v>
      </c>
    </row>
    <row r="1540" spans="1:5" ht="15" customHeight="1" x14ac:dyDescent="0.25">
      <c r="A1540" s="199" t="s">
        <v>31670</v>
      </c>
      <c r="B1540" s="199"/>
      <c r="C1540" s="199" t="s">
        <v>31671</v>
      </c>
      <c r="D1540" s="200" t="s">
        <v>12798</v>
      </c>
      <c r="E1540" s="205">
        <v>277.60000000000002</v>
      </c>
    </row>
    <row r="1541" spans="1:5" ht="15" customHeight="1" x14ac:dyDescent="0.25">
      <c r="A1541" s="199" t="s">
        <v>31672</v>
      </c>
      <c r="B1541" s="199"/>
      <c r="C1541" s="199" t="s">
        <v>31673</v>
      </c>
      <c r="D1541" s="200" t="s">
        <v>12798</v>
      </c>
      <c r="E1541" s="203">
        <v>1097.3</v>
      </c>
    </row>
    <row r="1542" spans="1:5" ht="15" customHeight="1" x14ac:dyDescent="0.25">
      <c r="A1542" s="199" t="s">
        <v>31674</v>
      </c>
      <c r="B1542" s="199"/>
      <c r="C1542" s="199" t="s">
        <v>31675</v>
      </c>
      <c r="D1542" s="200" t="s">
        <v>12798</v>
      </c>
      <c r="E1542" s="205">
        <v>187.98</v>
      </c>
    </row>
    <row r="1543" spans="1:5" ht="15" customHeight="1" x14ac:dyDescent="0.25">
      <c r="A1543" s="199" t="s">
        <v>31676</v>
      </c>
      <c r="B1543" s="199"/>
      <c r="C1543" s="199" t="s">
        <v>31677</v>
      </c>
      <c r="D1543" s="200" t="s">
        <v>12798</v>
      </c>
      <c r="E1543" s="205">
        <v>226.79</v>
      </c>
    </row>
    <row r="1544" spans="1:5" ht="15" customHeight="1" x14ac:dyDescent="0.25">
      <c r="A1544" s="199" t="s">
        <v>6209</v>
      </c>
      <c r="B1544" s="199"/>
      <c r="C1544" s="199" t="s">
        <v>31678</v>
      </c>
      <c r="D1544" s="200" t="s">
        <v>12798</v>
      </c>
      <c r="E1544" s="205">
        <v>171.91</v>
      </c>
    </row>
    <row r="1545" spans="1:5" ht="15" customHeight="1" x14ac:dyDescent="0.25">
      <c r="A1545" s="199" t="s">
        <v>31679</v>
      </c>
      <c r="B1545" s="199"/>
      <c r="C1545" s="199" t="s">
        <v>31680</v>
      </c>
      <c r="D1545" s="200" t="s">
        <v>12798</v>
      </c>
      <c r="E1545" s="205">
        <v>279.67</v>
      </c>
    </row>
    <row r="1546" spans="1:5" ht="15" customHeight="1" x14ac:dyDescent="0.25">
      <c r="A1546" s="199" t="s">
        <v>31681</v>
      </c>
      <c r="B1546" s="199"/>
      <c r="C1546" s="199" t="s">
        <v>31682</v>
      </c>
      <c r="D1546" s="200" t="s">
        <v>12798</v>
      </c>
      <c r="E1546" s="203">
        <v>13.81</v>
      </c>
    </row>
    <row r="1547" spans="1:5" ht="15" customHeight="1" x14ac:dyDescent="0.25">
      <c r="A1547" s="199" t="s">
        <v>31683</v>
      </c>
      <c r="B1547" s="199"/>
      <c r="C1547" s="199" t="s">
        <v>31684</v>
      </c>
      <c r="D1547" s="200" t="s">
        <v>12798</v>
      </c>
      <c r="E1547" s="203">
        <v>79.040000000000006</v>
      </c>
    </row>
    <row r="1548" spans="1:5" ht="15" customHeight="1" x14ac:dyDescent="0.25">
      <c r="A1548" s="199" t="s">
        <v>31685</v>
      </c>
      <c r="B1548" s="199"/>
      <c r="C1548" s="199" t="s">
        <v>31686</v>
      </c>
      <c r="D1548" s="200" t="s">
        <v>12798</v>
      </c>
      <c r="E1548" s="203">
        <v>126.85</v>
      </c>
    </row>
    <row r="1549" spans="1:5" ht="15" customHeight="1" x14ac:dyDescent="0.25">
      <c r="A1549" s="199" t="s">
        <v>31687</v>
      </c>
      <c r="B1549" s="199"/>
      <c r="C1549" s="199" t="s">
        <v>31688</v>
      </c>
      <c r="D1549" s="200" t="s">
        <v>12798</v>
      </c>
      <c r="E1549" s="203">
        <v>13.81</v>
      </c>
    </row>
    <row r="1550" spans="1:5" ht="15" customHeight="1" x14ac:dyDescent="0.25">
      <c r="A1550" s="199" t="s">
        <v>31689</v>
      </c>
      <c r="B1550" s="199"/>
      <c r="C1550" s="199" t="s">
        <v>31690</v>
      </c>
      <c r="D1550" s="200" t="s">
        <v>12798</v>
      </c>
      <c r="E1550" s="205">
        <v>13.81</v>
      </c>
    </row>
    <row r="1551" spans="1:5" ht="15" customHeight="1" x14ac:dyDescent="0.25">
      <c r="A1551" s="199" t="s">
        <v>31691</v>
      </c>
      <c r="B1551" s="199"/>
      <c r="C1551" s="199" t="s">
        <v>31692</v>
      </c>
      <c r="D1551" s="200" t="s">
        <v>12798</v>
      </c>
      <c r="E1551" s="203">
        <v>13.89</v>
      </c>
    </row>
    <row r="1552" spans="1:5" ht="15" customHeight="1" x14ac:dyDescent="0.25">
      <c r="A1552" s="199" t="s">
        <v>31693</v>
      </c>
      <c r="B1552" s="199"/>
      <c r="C1552" s="199" t="s">
        <v>31694</v>
      </c>
      <c r="D1552" s="200" t="s">
        <v>12798</v>
      </c>
      <c r="E1552" s="203">
        <v>13.94</v>
      </c>
    </row>
    <row r="1553" spans="1:5" ht="15" customHeight="1" x14ac:dyDescent="0.25">
      <c r="A1553" s="199" t="s">
        <v>31695</v>
      </c>
      <c r="B1553" s="199"/>
      <c r="C1553" s="199" t="s">
        <v>31696</v>
      </c>
      <c r="D1553" s="200" t="s">
        <v>12798</v>
      </c>
      <c r="E1553" s="203">
        <v>18.010000000000002</v>
      </c>
    </row>
    <row r="1554" spans="1:5" ht="15" customHeight="1" x14ac:dyDescent="0.25">
      <c r="A1554" s="199" t="s">
        <v>31697</v>
      </c>
      <c r="B1554" s="199"/>
      <c r="C1554" s="199" t="s">
        <v>31698</v>
      </c>
      <c r="D1554" s="200" t="s">
        <v>12798</v>
      </c>
      <c r="E1554" s="203">
        <v>20.420000000000002</v>
      </c>
    </row>
    <row r="1555" spans="1:5" ht="15" customHeight="1" x14ac:dyDescent="0.25">
      <c r="A1555" s="199" t="s">
        <v>31699</v>
      </c>
      <c r="B1555" s="199"/>
      <c r="C1555" s="199" t="s">
        <v>31700</v>
      </c>
      <c r="D1555" s="200" t="s">
        <v>12798</v>
      </c>
      <c r="E1555" s="203">
        <v>20.75</v>
      </c>
    </row>
    <row r="1556" spans="1:5" ht="15" customHeight="1" x14ac:dyDescent="0.25">
      <c r="A1556" s="199" t="s">
        <v>31701</v>
      </c>
      <c r="B1556" s="199"/>
      <c r="C1556" s="199" t="s">
        <v>31702</v>
      </c>
      <c r="D1556" s="200" t="s">
        <v>12798</v>
      </c>
      <c r="E1556" s="203">
        <v>21.47</v>
      </c>
    </row>
    <row r="1557" spans="1:5" ht="15" customHeight="1" x14ac:dyDescent="0.25">
      <c r="A1557" s="199" t="s">
        <v>31703</v>
      </c>
      <c r="B1557" s="199"/>
      <c r="C1557" s="199" t="s">
        <v>31704</v>
      </c>
      <c r="D1557" s="200" t="s">
        <v>12798</v>
      </c>
      <c r="E1557" s="203">
        <v>31.06</v>
      </c>
    </row>
    <row r="1558" spans="1:5" ht="15" customHeight="1" x14ac:dyDescent="0.25">
      <c r="A1558" s="199" t="s">
        <v>31705</v>
      </c>
      <c r="B1558" s="199"/>
      <c r="C1558" s="199" t="s">
        <v>31706</v>
      </c>
      <c r="D1558" s="200" t="s">
        <v>12798</v>
      </c>
      <c r="E1558" s="203">
        <v>79.56</v>
      </c>
    </row>
    <row r="1559" spans="1:5" ht="15" customHeight="1" x14ac:dyDescent="0.25">
      <c r="A1559" s="199" t="s">
        <v>31707</v>
      </c>
      <c r="B1559" s="199"/>
      <c r="C1559" s="199" t="s">
        <v>31708</v>
      </c>
      <c r="D1559" s="200" t="s">
        <v>12798</v>
      </c>
      <c r="E1559" s="205">
        <v>383.87</v>
      </c>
    </row>
    <row r="1560" spans="1:5" ht="15" customHeight="1" x14ac:dyDescent="0.25">
      <c r="A1560" s="199" t="s">
        <v>31709</v>
      </c>
      <c r="B1560" s="199"/>
      <c r="C1560" s="199" t="s">
        <v>31710</v>
      </c>
      <c r="D1560" s="200" t="s">
        <v>12798</v>
      </c>
      <c r="E1560" s="203">
        <v>400.85</v>
      </c>
    </row>
    <row r="1561" spans="1:5" ht="15" customHeight="1" x14ac:dyDescent="0.25">
      <c r="A1561" s="199" t="s">
        <v>31711</v>
      </c>
      <c r="B1561" s="199"/>
      <c r="C1561" s="199" t="s">
        <v>31712</v>
      </c>
      <c r="D1561" s="200" t="s">
        <v>12798</v>
      </c>
      <c r="E1561" s="204">
        <v>461.18</v>
      </c>
    </row>
    <row r="1562" spans="1:5" ht="15" customHeight="1" x14ac:dyDescent="0.25">
      <c r="A1562" s="199" t="s">
        <v>31713</v>
      </c>
      <c r="B1562" s="199"/>
      <c r="C1562" s="199" t="s">
        <v>31714</v>
      </c>
      <c r="D1562" s="200" t="s">
        <v>12798</v>
      </c>
      <c r="E1562" s="203">
        <v>462.08</v>
      </c>
    </row>
    <row r="1563" spans="1:5" ht="15" customHeight="1" x14ac:dyDescent="0.25">
      <c r="A1563" s="199" t="s">
        <v>31715</v>
      </c>
      <c r="B1563" s="199"/>
      <c r="C1563" s="199" t="s">
        <v>31716</v>
      </c>
      <c r="D1563" s="200" t="s">
        <v>12798</v>
      </c>
      <c r="E1563" s="203">
        <v>468.8</v>
      </c>
    </row>
    <row r="1564" spans="1:5" ht="15" customHeight="1" x14ac:dyDescent="0.25">
      <c r="A1564" s="199" t="s">
        <v>31717</v>
      </c>
      <c r="B1564" s="199"/>
      <c r="C1564" s="199" t="s">
        <v>31718</v>
      </c>
      <c r="D1564" s="200" t="s">
        <v>12798</v>
      </c>
      <c r="E1564" s="203">
        <v>487.43</v>
      </c>
    </row>
    <row r="1565" spans="1:5" ht="15" customHeight="1" x14ac:dyDescent="0.25">
      <c r="A1565" s="199" t="s">
        <v>31719</v>
      </c>
      <c r="B1565" s="199"/>
      <c r="C1565" s="199" t="s">
        <v>31720</v>
      </c>
      <c r="D1565" s="200" t="s">
        <v>12798</v>
      </c>
      <c r="E1565" s="204">
        <v>505.44</v>
      </c>
    </row>
    <row r="1566" spans="1:5" ht="15" customHeight="1" x14ac:dyDescent="0.25">
      <c r="A1566" s="199" t="s">
        <v>31721</v>
      </c>
      <c r="B1566" s="199"/>
      <c r="C1566" s="199" t="s">
        <v>31722</v>
      </c>
      <c r="D1566" s="200" t="s">
        <v>12798</v>
      </c>
      <c r="E1566" s="204">
        <v>623.37</v>
      </c>
    </row>
    <row r="1567" spans="1:5" ht="15" customHeight="1" x14ac:dyDescent="0.25">
      <c r="A1567" s="199" t="s">
        <v>31723</v>
      </c>
      <c r="B1567" s="199"/>
      <c r="C1567" s="199" t="s">
        <v>31724</v>
      </c>
      <c r="D1567" s="200" t="s">
        <v>12798</v>
      </c>
      <c r="E1567" s="204">
        <v>1214.2</v>
      </c>
    </row>
    <row r="1568" spans="1:5" ht="15" customHeight="1" x14ac:dyDescent="0.25">
      <c r="A1568" s="199" t="s">
        <v>31725</v>
      </c>
      <c r="B1568" s="199"/>
      <c r="C1568" s="199" t="s">
        <v>31726</v>
      </c>
      <c r="D1568" s="200" t="s">
        <v>12798</v>
      </c>
      <c r="E1568" s="204">
        <v>1487.7</v>
      </c>
    </row>
    <row r="1569" spans="1:5" ht="15" customHeight="1" x14ac:dyDescent="0.25">
      <c r="A1569" s="199" t="s">
        <v>31727</v>
      </c>
      <c r="B1569" s="199"/>
      <c r="C1569" s="199" t="s">
        <v>31728</v>
      </c>
      <c r="D1569" s="200" t="s">
        <v>12798</v>
      </c>
      <c r="E1569" s="204">
        <v>65.84</v>
      </c>
    </row>
    <row r="1570" spans="1:5" ht="15" customHeight="1" x14ac:dyDescent="0.25">
      <c r="A1570" s="199" t="s">
        <v>31729</v>
      </c>
      <c r="B1570" s="199"/>
      <c r="C1570" s="199" t="s">
        <v>31730</v>
      </c>
      <c r="D1570" s="200" t="s">
        <v>12798</v>
      </c>
      <c r="E1570" s="204">
        <v>205.02</v>
      </c>
    </row>
    <row r="1571" spans="1:5" ht="15" customHeight="1" x14ac:dyDescent="0.25">
      <c r="A1571" s="199" t="s">
        <v>31731</v>
      </c>
      <c r="B1571" s="199"/>
      <c r="C1571" s="199" t="s">
        <v>31732</v>
      </c>
      <c r="D1571" s="200" t="s">
        <v>12798</v>
      </c>
      <c r="E1571" s="204">
        <v>327.7</v>
      </c>
    </row>
    <row r="1572" spans="1:5" ht="15" customHeight="1" x14ac:dyDescent="0.25">
      <c r="A1572" s="199" t="s">
        <v>31733</v>
      </c>
      <c r="B1572" s="199"/>
      <c r="C1572" s="199" t="s">
        <v>31734</v>
      </c>
      <c r="D1572" s="200" t="s">
        <v>12798</v>
      </c>
      <c r="E1572" s="204">
        <v>65.84</v>
      </c>
    </row>
    <row r="1573" spans="1:5" ht="15" customHeight="1" x14ac:dyDescent="0.25">
      <c r="A1573" s="199" t="s">
        <v>31735</v>
      </c>
      <c r="B1573" s="199"/>
      <c r="C1573" s="199" t="s">
        <v>31736</v>
      </c>
      <c r="D1573" s="200" t="s">
        <v>12798</v>
      </c>
      <c r="E1573" s="204">
        <v>66.459999999999994</v>
      </c>
    </row>
    <row r="1574" spans="1:5" ht="15" customHeight="1" x14ac:dyDescent="0.25">
      <c r="A1574" s="199" t="s">
        <v>31737</v>
      </c>
      <c r="B1574" s="199"/>
      <c r="C1574" s="199" t="s">
        <v>31738</v>
      </c>
      <c r="D1574" s="200" t="s">
        <v>12798</v>
      </c>
      <c r="E1574" s="204">
        <v>66.7</v>
      </c>
    </row>
    <row r="1575" spans="1:5" ht="15" customHeight="1" x14ac:dyDescent="0.25">
      <c r="A1575" s="199" t="s">
        <v>31739</v>
      </c>
      <c r="B1575" s="199"/>
      <c r="C1575" s="199" t="s">
        <v>31740</v>
      </c>
      <c r="D1575" s="200" t="s">
        <v>12798</v>
      </c>
      <c r="E1575" s="204">
        <v>66.849999999999994</v>
      </c>
    </row>
    <row r="1576" spans="1:5" ht="15" customHeight="1" x14ac:dyDescent="0.25">
      <c r="A1576" s="199" t="s">
        <v>31741</v>
      </c>
      <c r="B1576" s="199"/>
      <c r="C1576" s="199" t="s">
        <v>31742</v>
      </c>
      <c r="D1576" s="200" t="s">
        <v>12798</v>
      </c>
      <c r="E1576" s="204">
        <v>72.709999999999994</v>
      </c>
    </row>
    <row r="1577" spans="1:5" ht="15" customHeight="1" x14ac:dyDescent="0.25">
      <c r="A1577" s="199" t="s">
        <v>31743</v>
      </c>
      <c r="B1577" s="199"/>
      <c r="C1577" s="199" t="s">
        <v>31744</v>
      </c>
      <c r="D1577" s="200" t="s">
        <v>12798</v>
      </c>
      <c r="E1577" s="204">
        <v>74.239999999999995</v>
      </c>
    </row>
    <row r="1578" spans="1:5" ht="15" customHeight="1" x14ac:dyDescent="0.25">
      <c r="A1578" s="199" t="s">
        <v>31745</v>
      </c>
      <c r="B1578" s="199"/>
      <c r="C1578" s="199" t="s">
        <v>31746</v>
      </c>
      <c r="D1578" s="200" t="s">
        <v>12798</v>
      </c>
      <c r="E1578" s="204">
        <v>91.1</v>
      </c>
    </row>
    <row r="1579" spans="1:5" ht="15" customHeight="1" x14ac:dyDescent="0.25">
      <c r="A1579" s="199" t="s">
        <v>31747</v>
      </c>
      <c r="B1579" s="199"/>
      <c r="C1579" s="199" t="s">
        <v>31748</v>
      </c>
      <c r="D1579" s="200" t="s">
        <v>12798</v>
      </c>
      <c r="E1579" s="204">
        <v>78.56</v>
      </c>
    </row>
    <row r="1580" spans="1:5" ht="15" customHeight="1" x14ac:dyDescent="0.25">
      <c r="A1580" s="199" t="s">
        <v>31749</v>
      </c>
      <c r="B1580" s="199"/>
      <c r="C1580" s="199" t="s">
        <v>31750</v>
      </c>
      <c r="D1580" s="200" t="s">
        <v>12798</v>
      </c>
      <c r="E1580" s="204">
        <v>99.72</v>
      </c>
    </row>
    <row r="1581" spans="1:5" ht="15" customHeight="1" x14ac:dyDescent="0.25">
      <c r="A1581" s="199" t="s">
        <v>31751</v>
      </c>
      <c r="B1581" s="199"/>
      <c r="C1581" s="199" t="s">
        <v>31752</v>
      </c>
      <c r="D1581" s="200" t="s">
        <v>12798</v>
      </c>
      <c r="E1581" s="204">
        <v>204.33</v>
      </c>
    </row>
    <row r="1582" spans="1:5" ht="15" customHeight="1" x14ac:dyDescent="0.25">
      <c r="A1582" s="199" t="s">
        <v>6210</v>
      </c>
      <c r="B1582" s="199"/>
      <c r="C1582" s="199" t="s">
        <v>6211</v>
      </c>
      <c r="D1582" s="200" t="s">
        <v>12798</v>
      </c>
      <c r="E1582" s="204">
        <v>266.87</v>
      </c>
    </row>
    <row r="1583" spans="1:5" ht="15" customHeight="1" x14ac:dyDescent="0.25">
      <c r="A1583" s="199" t="s">
        <v>6212</v>
      </c>
      <c r="B1583" s="199"/>
      <c r="C1583" s="199" t="s">
        <v>6213</v>
      </c>
      <c r="D1583" s="200" t="s">
        <v>12798</v>
      </c>
      <c r="E1583" s="204">
        <v>275.36</v>
      </c>
    </row>
    <row r="1584" spans="1:5" ht="15" customHeight="1" x14ac:dyDescent="0.25">
      <c r="A1584" s="199" t="s">
        <v>6214</v>
      </c>
      <c r="B1584" s="199"/>
      <c r="C1584" s="199" t="s">
        <v>6215</v>
      </c>
      <c r="D1584" s="200" t="s">
        <v>12798</v>
      </c>
      <c r="E1584" s="204">
        <v>280.5</v>
      </c>
    </row>
    <row r="1585" spans="1:5" ht="15" customHeight="1" x14ac:dyDescent="0.25">
      <c r="A1585" s="199" t="s">
        <v>6216</v>
      </c>
      <c r="B1585" s="199"/>
      <c r="C1585" s="199" t="s">
        <v>6217</v>
      </c>
      <c r="D1585" s="200" t="s">
        <v>12798</v>
      </c>
      <c r="E1585" s="204">
        <v>339.05</v>
      </c>
    </row>
    <row r="1586" spans="1:5" ht="15" customHeight="1" x14ac:dyDescent="0.25">
      <c r="A1586" s="199" t="s">
        <v>6218</v>
      </c>
      <c r="B1586" s="199"/>
      <c r="C1586" s="199" t="s">
        <v>6219</v>
      </c>
      <c r="D1586" s="200" t="s">
        <v>12798</v>
      </c>
      <c r="E1586" s="204">
        <v>342.66</v>
      </c>
    </row>
    <row r="1587" spans="1:5" ht="15" customHeight="1" x14ac:dyDescent="0.25">
      <c r="A1587" s="199" t="s">
        <v>6220</v>
      </c>
      <c r="B1587" s="199"/>
      <c r="C1587" s="199" t="s">
        <v>6221</v>
      </c>
      <c r="D1587" s="200" t="s">
        <v>12798</v>
      </c>
      <c r="E1587" s="203">
        <v>346.14</v>
      </c>
    </row>
    <row r="1588" spans="1:5" ht="15" customHeight="1" x14ac:dyDescent="0.25">
      <c r="A1588" s="199" t="s">
        <v>6222</v>
      </c>
      <c r="B1588" s="199"/>
      <c r="C1588" s="199" t="s">
        <v>6223</v>
      </c>
      <c r="D1588" s="200" t="s">
        <v>13629</v>
      </c>
      <c r="E1588" s="203">
        <v>529.54</v>
      </c>
    </row>
    <row r="1589" spans="1:5" ht="15" customHeight="1" x14ac:dyDescent="0.25">
      <c r="A1589" s="199" t="s">
        <v>6224</v>
      </c>
      <c r="B1589" s="199"/>
      <c r="C1589" s="199" t="s">
        <v>6225</v>
      </c>
      <c r="D1589" s="200" t="s">
        <v>12798</v>
      </c>
      <c r="E1589" s="203">
        <v>14.17</v>
      </c>
    </row>
    <row r="1590" spans="1:5" ht="15" customHeight="1" x14ac:dyDescent="0.25">
      <c r="A1590" s="199" t="s">
        <v>6226</v>
      </c>
      <c r="B1590" s="199"/>
      <c r="C1590" s="199" t="s">
        <v>6227</v>
      </c>
      <c r="D1590" s="200" t="s">
        <v>12798</v>
      </c>
      <c r="E1590" s="203">
        <v>723.95</v>
      </c>
    </row>
    <row r="1591" spans="1:5" ht="15" customHeight="1" x14ac:dyDescent="0.25">
      <c r="A1591" s="199" t="s">
        <v>6228</v>
      </c>
      <c r="B1591" s="199"/>
      <c r="C1591" s="199" t="s">
        <v>6229</v>
      </c>
      <c r="D1591" s="200" t="s">
        <v>12798</v>
      </c>
      <c r="E1591" s="204">
        <v>1125.18</v>
      </c>
    </row>
    <row r="1592" spans="1:5" ht="15" customHeight="1" x14ac:dyDescent="0.25">
      <c r="A1592" s="199" t="s">
        <v>6230</v>
      </c>
      <c r="B1592" s="199"/>
      <c r="C1592" s="199" t="s">
        <v>6231</v>
      </c>
      <c r="D1592" s="200" t="s">
        <v>12798</v>
      </c>
      <c r="E1592" s="204">
        <v>1902.47</v>
      </c>
    </row>
    <row r="1593" spans="1:5" ht="15" customHeight="1" x14ac:dyDescent="0.25">
      <c r="A1593" s="199" t="s">
        <v>6232</v>
      </c>
      <c r="B1593" s="199"/>
      <c r="C1593" s="199" t="s">
        <v>6233</v>
      </c>
      <c r="D1593" s="200" t="s">
        <v>12798</v>
      </c>
      <c r="E1593" s="204">
        <v>44.24</v>
      </c>
    </row>
    <row r="1594" spans="1:5" ht="15" customHeight="1" x14ac:dyDescent="0.25">
      <c r="A1594" s="199" t="s">
        <v>6234</v>
      </c>
      <c r="B1594" s="199"/>
      <c r="C1594" s="199" t="s">
        <v>6235</v>
      </c>
      <c r="D1594" s="200" t="s">
        <v>12798</v>
      </c>
      <c r="E1594" s="204">
        <v>49.97</v>
      </c>
    </row>
    <row r="1595" spans="1:5" ht="15" customHeight="1" x14ac:dyDescent="0.25">
      <c r="A1595" s="199" t="s">
        <v>31753</v>
      </c>
      <c r="B1595" s="199"/>
      <c r="C1595" s="199" t="s">
        <v>31754</v>
      </c>
      <c r="D1595" s="200" t="s">
        <v>12798</v>
      </c>
      <c r="E1595" s="204">
        <v>265.20999999999998</v>
      </c>
    </row>
    <row r="1596" spans="1:5" ht="15" customHeight="1" x14ac:dyDescent="0.25">
      <c r="A1596" s="199" t="s">
        <v>6236</v>
      </c>
      <c r="B1596" s="199"/>
      <c r="C1596" s="199" t="s">
        <v>6237</v>
      </c>
      <c r="D1596" s="200" t="s">
        <v>12798</v>
      </c>
      <c r="E1596" s="204">
        <v>457.08</v>
      </c>
    </row>
    <row r="1597" spans="1:5" ht="15" customHeight="1" x14ac:dyDescent="0.25">
      <c r="A1597" s="199" t="s">
        <v>6238</v>
      </c>
      <c r="B1597" s="199"/>
      <c r="C1597" s="199" t="s">
        <v>6239</v>
      </c>
      <c r="D1597" s="200" t="s">
        <v>12798</v>
      </c>
      <c r="E1597" s="204">
        <v>744.63</v>
      </c>
    </row>
    <row r="1598" spans="1:5" ht="15" customHeight="1" x14ac:dyDescent="0.25">
      <c r="A1598" s="199" t="s">
        <v>6240</v>
      </c>
      <c r="B1598" s="199"/>
      <c r="C1598" s="199" t="s">
        <v>6241</v>
      </c>
      <c r="D1598" s="200" t="s">
        <v>13629</v>
      </c>
      <c r="E1598" s="204">
        <v>1004.13</v>
      </c>
    </row>
    <row r="1599" spans="1:5" ht="15" customHeight="1" x14ac:dyDescent="0.25">
      <c r="A1599" s="199" t="s">
        <v>6335</v>
      </c>
      <c r="B1599" s="199"/>
      <c r="C1599" s="199" t="s">
        <v>6336</v>
      </c>
      <c r="D1599" s="200" t="s">
        <v>13629</v>
      </c>
      <c r="E1599" s="204">
        <v>6.36</v>
      </c>
    </row>
    <row r="1600" spans="1:5" ht="15" customHeight="1" x14ac:dyDescent="0.25">
      <c r="A1600" s="199" t="s">
        <v>6337</v>
      </c>
      <c r="B1600" s="199"/>
      <c r="C1600" s="199" t="s">
        <v>6338</v>
      </c>
      <c r="D1600" s="200" t="s">
        <v>13629</v>
      </c>
      <c r="E1600" s="204">
        <v>26.07</v>
      </c>
    </row>
    <row r="1601" spans="1:5" ht="15" customHeight="1" x14ac:dyDescent="0.25">
      <c r="A1601" s="199" t="s">
        <v>11418</v>
      </c>
      <c r="B1601" s="199"/>
      <c r="C1601" s="199" t="s">
        <v>11419</v>
      </c>
      <c r="D1601" s="200" t="s">
        <v>3</v>
      </c>
      <c r="E1601" s="204">
        <v>5.0999999999999996</v>
      </c>
    </row>
    <row r="1602" spans="1:5" ht="15" customHeight="1" x14ac:dyDescent="0.25">
      <c r="A1602" s="199" t="s">
        <v>6242</v>
      </c>
      <c r="B1602" s="199"/>
      <c r="C1602" s="199" t="s">
        <v>31755</v>
      </c>
      <c r="D1602" s="200" t="s">
        <v>3</v>
      </c>
      <c r="E1602" s="204">
        <v>8.8699999999999992</v>
      </c>
    </row>
    <row r="1603" spans="1:5" ht="15" customHeight="1" x14ac:dyDescent="0.25">
      <c r="A1603" s="199" t="s">
        <v>6243</v>
      </c>
      <c r="B1603" s="199"/>
      <c r="C1603" s="199" t="s">
        <v>6244</v>
      </c>
      <c r="D1603" s="200" t="s">
        <v>3</v>
      </c>
      <c r="E1603" s="203">
        <v>24.28</v>
      </c>
    </row>
    <row r="1604" spans="1:5" ht="15" customHeight="1" x14ac:dyDescent="0.25">
      <c r="A1604" s="199" t="s">
        <v>6245</v>
      </c>
      <c r="B1604" s="199"/>
      <c r="C1604" s="199" t="s">
        <v>6246</v>
      </c>
      <c r="D1604" s="200" t="s">
        <v>3</v>
      </c>
      <c r="E1604" s="204">
        <v>25.16</v>
      </c>
    </row>
    <row r="1605" spans="1:5" ht="15" customHeight="1" x14ac:dyDescent="0.25">
      <c r="A1605" s="199" t="s">
        <v>6247</v>
      </c>
      <c r="B1605" s="199"/>
      <c r="C1605" s="199" t="s">
        <v>6248</v>
      </c>
      <c r="D1605" s="200" t="s">
        <v>3</v>
      </c>
      <c r="E1605" s="203">
        <v>25.63</v>
      </c>
    </row>
    <row r="1606" spans="1:5" ht="15" customHeight="1" x14ac:dyDescent="0.25">
      <c r="A1606" s="199" t="s">
        <v>6249</v>
      </c>
      <c r="B1606" s="199"/>
      <c r="C1606" s="199" t="s">
        <v>6250</v>
      </c>
      <c r="D1606" s="200" t="s">
        <v>3</v>
      </c>
      <c r="E1606" s="203">
        <v>25.84</v>
      </c>
    </row>
    <row r="1607" spans="1:5" ht="15" customHeight="1" x14ac:dyDescent="0.25">
      <c r="A1607" s="199" t="s">
        <v>6251</v>
      </c>
      <c r="B1607" s="199"/>
      <c r="C1607" s="199" t="s">
        <v>6252</v>
      </c>
      <c r="D1607" s="200" t="s">
        <v>3</v>
      </c>
      <c r="E1607" s="203">
        <v>27.75</v>
      </c>
    </row>
    <row r="1608" spans="1:5" ht="15" customHeight="1" x14ac:dyDescent="0.25">
      <c r="A1608" s="199" t="s">
        <v>6253</v>
      </c>
      <c r="B1608" s="199"/>
      <c r="C1608" s="199" t="s">
        <v>6254</v>
      </c>
      <c r="D1608" s="200" t="s">
        <v>3</v>
      </c>
      <c r="E1608" s="204">
        <v>13.33</v>
      </c>
    </row>
    <row r="1609" spans="1:5" ht="15" customHeight="1" x14ac:dyDescent="0.25">
      <c r="A1609" s="199" t="s">
        <v>6255</v>
      </c>
      <c r="B1609" s="199"/>
      <c r="C1609" s="199" t="s">
        <v>6256</v>
      </c>
      <c r="D1609" s="200" t="s">
        <v>3</v>
      </c>
      <c r="E1609" s="203">
        <v>86.98</v>
      </c>
    </row>
    <row r="1610" spans="1:5" ht="15" customHeight="1" x14ac:dyDescent="0.25">
      <c r="A1610" s="199" t="s">
        <v>6257</v>
      </c>
      <c r="B1610" s="199"/>
      <c r="C1610" s="199" t="s">
        <v>6258</v>
      </c>
      <c r="D1610" s="200" t="s">
        <v>3</v>
      </c>
      <c r="E1610" s="204">
        <v>21.95</v>
      </c>
    </row>
    <row r="1611" spans="1:5" ht="15" customHeight="1" x14ac:dyDescent="0.25">
      <c r="A1611" s="199" t="s">
        <v>6259</v>
      </c>
      <c r="B1611" s="199"/>
      <c r="C1611" s="199" t="s">
        <v>6260</v>
      </c>
      <c r="D1611" s="200" t="s">
        <v>3</v>
      </c>
      <c r="E1611" s="203">
        <v>32.119999999999997</v>
      </c>
    </row>
    <row r="1612" spans="1:5" ht="15" customHeight="1" x14ac:dyDescent="0.25">
      <c r="A1612" s="199" t="s">
        <v>6261</v>
      </c>
      <c r="B1612" s="199"/>
      <c r="C1612" s="199" t="s">
        <v>6262</v>
      </c>
      <c r="D1612" s="200" t="s">
        <v>3</v>
      </c>
      <c r="E1612" s="204">
        <v>59.5</v>
      </c>
    </row>
    <row r="1613" spans="1:5" ht="15" customHeight="1" x14ac:dyDescent="0.25">
      <c r="A1613" s="199" t="s">
        <v>6263</v>
      </c>
      <c r="B1613" s="199"/>
      <c r="C1613" s="199" t="s">
        <v>6264</v>
      </c>
      <c r="D1613" s="200" t="s">
        <v>3</v>
      </c>
      <c r="E1613" s="204">
        <v>51.32</v>
      </c>
    </row>
    <row r="1614" spans="1:5" ht="15" customHeight="1" x14ac:dyDescent="0.25">
      <c r="A1614" s="199" t="s">
        <v>6265</v>
      </c>
      <c r="B1614" s="199"/>
      <c r="C1614" s="199" t="s">
        <v>6266</v>
      </c>
      <c r="D1614" s="200" t="s">
        <v>3</v>
      </c>
      <c r="E1614" s="204">
        <v>116.73</v>
      </c>
    </row>
    <row r="1615" spans="1:5" ht="15" customHeight="1" x14ac:dyDescent="0.25">
      <c r="A1615" s="199" t="s">
        <v>6267</v>
      </c>
      <c r="B1615" s="199"/>
      <c r="C1615" s="199" t="s">
        <v>6268</v>
      </c>
      <c r="D1615" s="200" t="s">
        <v>3</v>
      </c>
      <c r="E1615" s="204">
        <v>58.5</v>
      </c>
    </row>
    <row r="1616" spans="1:5" ht="15" customHeight="1" x14ac:dyDescent="0.25">
      <c r="A1616" s="199" t="s">
        <v>6269</v>
      </c>
      <c r="B1616" s="199"/>
      <c r="C1616" s="199" t="s">
        <v>6270</v>
      </c>
      <c r="D1616" s="200" t="s">
        <v>3</v>
      </c>
      <c r="E1616" s="204">
        <v>67.75</v>
      </c>
    </row>
    <row r="1617" spans="1:5" ht="15" customHeight="1" x14ac:dyDescent="0.25">
      <c r="A1617" s="199" t="s">
        <v>6271</v>
      </c>
      <c r="B1617" s="199"/>
      <c r="C1617" s="199" t="s">
        <v>6272</v>
      </c>
      <c r="D1617" s="200" t="s">
        <v>3</v>
      </c>
      <c r="E1617" s="203">
        <v>78.010000000000005</v>
      </c>
    </row>
    <row r="1618" spans="1:5" ht="15" customHeight="1" x14ac:dyDescent="0.25">
      <c r="A1618" s="199" t="s">
        <v>6273</v>
      </c>
      <c r="B1618" s="199"/>
      <c r="C1618" s="199" t="s">
        <v>6274</v>
      </c>
      <c r="D1618" s="200" t="s">
        <v>3</v>
      </c>
      <c r="E1618" s="203">
        <v>6.83</v>
      </c>
    </row>
    <row r="1619" spans="1:5" ht="15" customHeight="1" x14ac:dyDescent="0.25">
      <c r="A1619" s="199" t="s">
        <v>6275</v>
      </c>
      <c r="B1619" s="199"/>
      <c r="C1619" s="199" t="s">
        <v>6276</v>
      </c>
      <c r="D1619" s="200" t="s">
        <v>3</v>
      </c>
      <c r="E1619" s="203">
        <v>3.98</v>
      </c>
    </row>
    <row r="1620" spans="1:5" ht="15" customHeight="1" x14ac:dyDescent="0.25">
      <c r="A1620" s="199" t="s">
        <v>6277</v>
      </c>
      <c r="B1620" s="199"/>
      <c r="C1620" s="199" t="s">
        <v>6278</v>
      </c>
      <c r="D1620" s="200" t="s">
        <v>12798</v>
      </c>
      <c r="E1620" s="204">
        <v>86.27</v>
      </c>
    </row>
    <row r="1621" spans="1:5" ht="15" customHeight="1" x14ac:dyDescent="0.25">
      <c r="A1621" s="199" t="s">
        <v>6279</v>
      </c>
      <c r="B1621" s="199"/>
      <c r="C1621" s="199" t="s">
        <v>6280</v>
      </c>
      <c r="D1621" s="200" t="s">
        <v>12798</v>
      </c>
      <c r="E1621" s="203">
        <v>93.45</v>
      </c>
    </row>
    <row r="1622" spans="1:5" ht="15" customHeight="1" x14ac:dyDescent="0.25">
      <c r="A1622" s="199" t="s">
        <v>6281</v>
      </c>
      <c r="B1622" s="199"/>
      <c r="C1622" s="199" t="s">
        <v>6282</v>
      </c>
      <c r="D1622" s="200" t="s">
        <v>12798</v>
      </c>
      <c r="E1622" s="204">
        <v>57.49</v>
      </c>
    </row>
    <row r="1623" spans="1:5" ht="15" customHeight="1" x14ac:dyDescent="0.25">
      <c r="A1623" s="199" t="s">
        <v>6283</v>
      </c>
      <c r="B1623" s="199"/>
      <c r="C1623" s="199" t="s">
        <v>6284</v>
      </c>
      <c r="D1623" s="200" t="s">
        <v>12798</v>
      </c>
      <c r="E1623" s="204">
        <v>49.82</v>
      </c>
    </row>
    <row r="1624" spans="1:5" ht="15" customHeight="1" x14ac:dyDescent="0.25">
      <c r="A1624" s="199" t="s">
        <v>6285</v>
      </c>
      <c r="B1624" s="199"/>
      <c r="C1624" s="199" t="s">
        <v>6286</v>
      </c>
      <c r="D1624" s="200" t="s">
        <v>12798</v>
      </c>
      <c r="E1624" s="204">
        <v>31.84</v>
      </c>
    </row>
    <row r="1625" spans="1:5" ht="15" customHeight="1" x14ac:dyDescent="0.25">
      <c r="A1625" s="199" t="s">
        <v>6287</v>
      </c>
      <c r="B1625" s="199"/>
      <c r="C1625" s="199" t="s">
        <v>6288</v>
      </c>
      <c r="D1625" s="200" t="s">
        <v>12798</v>
      </c>
      <c r="E1625" s="204">
        <v>72.739999999999995</v>
      </c>
    </row>
    <row r="1626" spans="1:5" ht="15" customHeight="1" x14ac:dyDescent="0.25">
      <c r="A1626" s="199" t="s">
        <v>6289</v>
      </c>
      <c r="B1626" s="199"/>
      <c r="C1626" s="199" t="s">
        <v>6290</v>
      </c>
      <c r="D1626" s="200" t="s">
        <v>12798</v>
      </c>
      <c r="E1626" s="204">
        <v>42.83</v>
      </c>
    </row>
    <row r="1627" spans="1:5" ht="15" customHeight="1" x14ac:dyDescent="0.25">
      <c r="A1627" s="199" t="s">
        <v>6291</v>
      </c>
      <c r="B1627" s="199"/>
      <c r="C1627" s="199" t="s">
        <v>6292</v>
      </c>
      <c r="D1627" s="200" t="s">
        <v>12798</v>
      </c>
      <c r="E1627" s="204">
        <v>35.93</v>
      </c>
    </row>
    <row r="1628" spans="1:5" ht="15" customHeight="1" x14ac:dyDescent="0.25">
      <c r="A1628" s="199" t="s">
        <v>6293</v>
      </c>
      <c r="B1628" s="199"/>
      <c r="C1628" s="199" t="s">
        <v>6294</v>
      </c>
      <c r="D1628" s="200" t="s">
        <v>12798</v>
      </c>
      <c r="E1628" s="203">
        <v>37.76</v>
      </c>
    </row>
    <row r="1629" spans="1:5" ht="15" customHeight="1" x14ac:dyDescent="0.25">
      <c r="A1629" s="199" t="s">
        <v>6295</v>
      </c>
      <c r="B1629" s="199"/>
      <c r="C1629" s="199" t="s">
        <v>6296</v>
      </c>
      <c r="D1629" s="200" t="s">
        <v>12798</v>
      </c>
      <c r="E1629" s="203">
        <v>19.78</v>
      </c>
    </row>
    <row r="1630" spans="1:5" ht="15" customHeight="1" x14ac:dyDescent="0.25">
      <c r="A1630" s="199" t="s">
        <v>6297</v>
      </c>
      <c r="B1630" s="199"/>
      <c r="C1630" s="199" t="s">
        <v>6298</v>
      </c>
      <c r="D1630" s="200" t="s">
        <v>4049</v>
      </c>
      <c r="E1630" s="203">
        <v>100.37</v>
      </c>
    </row>
    <row r="1631" spans="1:5" ht="15" customHeight="1" x14ac:dyDescent="0.25">
      <c r="A1631" s="199" t="s">
        <v>6299</v>
      </c>
      <c r="B1631" s="199"/>
      <c r="C1631" s="199" t="s">
        <v>6300</v>
      </c>
      <c r="D1631" s="200" t="s">
        <v>13629</v>
      </c>
      <c r="E1631" s="203">
        <v>15.57</v>
      </c>
    </row>
    <row r="1632" spans="1:5" ht="15" customHeight="1" x14ac:dyDescent="0.25">
      <c r="A1632" s="199" t="s">
        <v>6301</v>
      </c>
      <c r="B1632" s="199"/>
      <c r="C1632" s="199" t="s">
        <v>6302</v>
      </c>
      <c r="D1632" s="200" t="s">
        <v>13629</v>
      </c>
      <c r="E1632" s="203">
        <v>15.72</v>
      </c>
    </row>
    <row r="1633" spans="1:5" ht="15" customHeight="1" x14ac:dyDescent="0.25">
      <c r="A1633" s="199" t="s">
        <v>6303</v>
      </c>
      <c r="B1633" s="199"/>
      <c r="C1633" s="199" t="s">
        <v>6304</v>
      </c>
      <c r="D1633" s="200" t="s">
        <v>13629</v>
      </c>
      <c r="E1633" s="203">
        <v>75.569999999999993</v>
      </c>
    </row>
    <row r="1634" spans="1:5" ht="15" customHeight="1" x14ac:dyDescent="0.25">
      <c r="A1634" s="199" t="s">
        <v>6305</v>
      </c>
      <c r="B1634" s="199"/>
      <c r="C1634" s="199" t="s">
        <v>6306</v>
      </c>
      <c r="D1634" s="200" t="s">
        <v>13629</v>
      </c>
      <c r="E1634" s="203">
        <v>59.13</v>
      </c>
    </row>
    <row r="1635" spans="1:5" ht="15" customHeight="1" x14ac:dyDescent="0.25">
      <c r="A1635" s="199" t="s">
        <v>6307</v>
      </c>
      <c r="B1635" s="199"/>
      <c r="C1635" s="199" t="s">
        <v>6308</v>
      </c>
      <c r="D1635" s="200" t="s">
        <v>4049</v>
      </c>
      <c r="E1635" s="203">
        <v>583.41999999999996</v>
      </c>
    </row>
    <row r="1636" spans="1:5" ht="15" customHeight="1" x14ac:dyDescent="0.25">
      <c r="A1636" s="199" t="s">
        <v>6309</v>
      </c>
      <c r="B1636" s="199"/>
      <c r="C1636" s="199" t="s">
        <v>6310</v>
      </c>
      <c r="D1636" s="200" t="s">
        <v>4049</v>
      </c>
      <c r="E1636" s="203">
        <v>110.57</v>
      </c>
    </row>
    <row r="1637" spans="1:5" ht="15" customHeight="1" x14ac:dyDescent="0.25">
      <c r="A1637" s="199" t="s">
        <v>21769</v>
      </c>
      <c r="B1637" s="199"/>
      <c r="C1637" s="199" t="s">
        <v>25260</v>
      </c>
      <c r="D1637" s="200" t="s">
        <v>12798</v>
      </c>
      <c r="E1637" s="203">
        <v>17.940000000000001</v>
      </c>
    </row>
    <row r="1638" spans="1:5" ht="15" customHeight="1" x14ac:dyDescent="0.25">
      <c r="A1638" s="199" t="s">
        <v>6311</v>
      </c>
      <c r="B1638" s="199"/>
      <c r="C1638" s="199" t="s">
        <v>25261</v>
      </c>
      <c r="D1638" s="200" t="s">
        <v>12798</v>
      </c>
      <c r="E1638" s="203">
        <v>28.83</v>
      </c>
    </row>
    <row r="1639" spans="1:5" ht="15" customHeight="1" x14ac:dyDescent="0.25">
      <c r="A1639" s="199" t="s">
        <v>6312</v>
      </c>
      <c r="B1639" s="199"/>
      <c r="C1639" s="199" t="s">
        <v>6313</v>
      </c>
      <c r="D1639" s="200" t="s">
        <v>4049</v>
      </c>
      <c r="E1639" s="203">
        <v>1116.1600000000001</v>
      </c>
    </row>
    <row r="1640" spans="1:5" ht="15" customHeight="1" x14ac:dyDescent="0.25">
      <c r="A1640" s="199" t="s">
        <v>6314</v>
      </c>
      <c r="B1640" s="199"/>
      <c r="C1640" s="199" t="s">
        <v>6315</v>
      </c>
      <c r="D1640" s="200" t="s">
        <v>4049</v>
      </c>
      <c r="E1640" s="203">
        <v>1621.18</v>
      </c>
    </row>
    <row r="1641" spans="1:5" ht="15" customHeight="1" x14ac:dyDescent="0.25">
      <c r="A1641" s="199" t="s">
        <v>6316</v>
      </c>
      <c r="B1641" s="199"/>
      <c r="C1641" s="199" t="s">
        <v>6317</v>
      </c>
      <c r="D1641" s="200" t="s">
        <v>12798</v>
      </c>
      <c r="E1641" s="204">
        <v>88.54</v>
      </c>
    </row>
    <row r="1642" spans="1:5" ht="15" customHeight="1" x14ac:dyDescent="0.25">
      <c r="A1642" s="199" t="s">
        <v>6318</v>
      </c>
      <c r="B1642" s="199"/>
      <c r="C1642" s="199" t="s">
        <v>6319</v>
      </c>
      <c r="D1642" s="200" t="s">
        <v>4049</v>
      </c>
      <c r="E1642" s="203">
        <v>14.4</v>
      </c>
    </row>
    <row r="1643" spans="1:5" ht="15" customHeight="1" x14ac:dyDescent="0.25">
      <c r="A1643" s="199" t="s">
        <v>6320</v>
      </c>
      <c r="B1643" s="199"/>
      <c r="C1643" s="199" t="s">
        <v>6321</v>
      </c>
      <c r="D1643" s="200" t="s">
        <v>3</v>
      </c>
      <c r="E1643" s="205">
        <v>6.95</v>
      </c>
    </row>
    <row r="1644" spans="1:5" ht="15" customHeight="1" x14ac:dyDescent="0.25">
      <c r="A1644" s="199" t="s">
        <v>6322</v>
      </c>
      <c r="B1644" s="199"/>
      <c r="C1644" s="199" t="s">
        <v>6323</v>
      </c>
      <c r="D1644" s="200" t="s">
        <v>3</v>
      </c>
      <c r="E1644" s="205">
        <v>6.38</v>
      </c>
    </row>
    <row r="1645" spans="1:5" ht="15" customHeight="1" x14ac:dyDescent="0.25">
      <c r="A1645" s="199" t="s">
        <v>31756</v>
      </c>
      <c r="B1645" s="199"/>
      <c r="C1645" s="199" t="s">
        <v>31757</v>
      </c>
      <c r="D1645" s="200" t="s">
        <v>12798</v>
      </c>
      <c r="E1645" s="204">
        <v>150.13999999999999</v>
      </c>
    </row>
    <row r="1646" spans="1:5" ht="15" customHeight="1" x14ac:dyDescent="0.25">
      <c r="A1646" s="199" t="s">
        <v>6324</v>
      </c>
      <c r="B1646" s="199"/>
      <c r="C1646" s="199" t="s">
        <v>6325</v>
      </c>
      <c r="D1646" s="200" t="s">
        <v>13629</v>
      </c>
      <c r="E1646" s="204">
        <v>193.02</v>
      </c>
    </row>
    <row r="1647" spans="1:5" ht="15" customHeight="1" x14ac:dyDescent="0.25">
      <c r="A1647" s="199" t="s">
        <v>6326</v>
      </c>
      <c r="B1647" s="199"/>
      <c r="C1647" s="199" t="s">
        <v>6327</v>
      </c>
      <c r="D1647" s="200" t="s">
        <v>13629</v>
      </c>
      <c r="E1647" s="203">
        <v>269.64</v>
      </c>
    </row>
    <row r="1648" spans="1:5" ht="15" customHeight="1" x14ac:dyDescent="0.25">
      <c r="A1648" s="199" t="s">
        <v>6328</v>
      </c>
      <c r="B1648" s="199"/>
      <c r="C1648" s="199" t="s">
        <v>31758</v>
      </c>
      <c r="D1648" s="200" t="s">
        <v>12798</v>
      </c>
      <c r="E1648" s="203">
        <v>257.55</v>
      </c>
    </row>
    <row r="1649" spans="1:5" ht="15" customHeight="1" x14ac:dyDescent="0.25">
      <c r="A1649" s="199" t="s">
        <v>6329</v>
      </c>
      <c r="B1649" s="199"/>
      <c r="C1649" s="199" t="s">
        <v>6330</v>
      </c>
      <c r="D1649" s="200" t="s">
        <v>12798</v>
      </c>
      <c r="E1649" s="203">
        <v>125.64</v>
      </c>
    </row>
    <row r="1650" spans="1:5" ht="15" customHeight="1" x14ac:dyDescent="0.25">
      <c r="A1650" s="199" t="s">
        <v>6331</v>
      </c>
      <c r="B1650" s="199"/>
      <c r="C1650" s="199" t="s">
        <v>31759</v>
      </c>
      <c r="D1650" s="200" t="s">
        <v>12798</v>
      </c>
      <c r="E1650" s="201">
        <v>298.73</v>
      </c>
    </row>
    <row r="1651" spans="1:5" ht="15" customHeight="1" x14ac:dyDescent="0.25">
      <c r="A1651" s="199" t="s">
        <v>6332</v>
      </c>
      <c r="B1651" s="199"/>
      <c r="C1651" s="199" t="s">
        <v>14367</v>
      </c>
      <c r="D1651" s="200" t="s">
        <v>12798</v>
      </c>
      <c r="E1651" s="204">
        <v>116.45</v>
      </c>
    </row>
    <row r="1652" spans="1:5" ht="15" customHeight="1" x14ac:dyDescent="0.25">
      <c r="A1652" s="199" t="s">
        <v>6333</v>
      </c>
      <c r="B1652" s="199"/>
      <c r="C1652" s="199" t="s">
        <v>6334</v>
      </c>
      <c r="D1652" s="200" t="s">
        <v>13629</v>
      </c>
      <c r="E1652" s="201">
        <v>291.88</v>
      </c>
    </row>
    <row r="1653" spans="1:5" ht="15" customHeight="1" x14ac:dyDescent="0.25">
      <c r="A1653" s="199" t="s">
        <v>6339</v>
      </c>
      <c r="B1653" s="199"/>
      <c r="C1653" s="199" t="s">
        <v>14368</v>
      </c>
      <c r="D1653" s="200" t="s">
        <v>13629</v>
      </c>
      <c r="E1653" s="201">
        <v>107.61</v>
      </c>
    </row>
    <row r="1654" spans="1:5" ht="15" customHeight="1" x14ac:dyDescent="0.25">
      <c r="A1654" s="199" t="s">
        <v>6340</v>
      </c>
      <c r="B1654" s="199"/>
      <c r="C1654" s="199" t="s">
        <v>6341</v>
      </c>
      <c r="D1654" s="200" t="s">
        <v>13629</v>
      </c>
      <c r="E1654" s="204">
        <v>21.3</v>
      </c>
    </row>
    <row r="1655" spans="1:5" ht="15" customHeight="1" x14ac:dyDescent="0.25">
      <c r="A1655" s="199" t="s">
        <v>6342</v>
      </c>
      <c r="B1655" s="199"/>
      <c r="C1655" s="199" t="s">
        <v>6343</v>
      </c>
      <c r="D1655" s="200" t="s">
        <v>13629</v>
      </c>
      <c r="E1655" s="204">
        <v>29.02</v>
      </c>
    </row>
    <row r="1656" spans="1:5" ht="15" customHeight="1" x14ac:dyDescent="0.25">
      <c r="A1656" s="199" t="s">
        <v>6344</v>
      </c>
      <c r="B1656" s="199"/>
      <c r="C1656" s="199" t="s">
        <v>6345</v>
      </c>
      <c r="D1656" s="200" t="s">
        <v>13629</v>
      </c>
      <c r="E1656" s="204">
        <v>7.09</v>
      </c>
    </row>
    <row r="1657" spans="1:5" ht="15" customHeight="1" x14ac:dyDescent="0.25">
      <c r="A1657" s="199" t="s">
        <v>6346</v>
      </c>
      <c r="B1657" s="199"/>
      <c r="C1657" s="199" t="s">
        <v>6347</v>
      </c>
      <c r="D1657" s="200" t="s">
        <v>13629</v>
      </c>
      <c r="E1657" s="204">
        <v>4.9800000000000004</v>
      </c>
    </row>
    <row r="1658" spans="1:5" ht="15" customHeight="1" x14ac:dyDescent="0.25">
      <c r="A1658" s="199" t="s">
        <v>6348</v>
      </c>
      <c r="B1658" s="199"/>
      <c r="C1658" s="199" t="s">
        <v>6349</v>
      </c>
      <c r="D1658" s="200" t="s">
        <v>13629</v>
      </c>
      <c r="E1658" s="204">
        <v>22.48</v>
      </c>
    </row>
    <row r="1659" spans="1:5" ht="15" customHeight="1" x14ac:dyDescent="0.25">
      <c r="A1659" s="199" t="s">
        <v>6350</v>
      </c>
      <c r="B1659" s="199"/>
      <c r="C1659" s="199" t="s">
        <v>6351</v>
      </c>
      <c r="D1659" s="200" t="s">
        <v>13629</v>
      </c>
      <c r="E1659" s="204">
        <v>71.25</v>
      </c>
    </row>
    <row r="1660" spans="1:5" ht="15" customHeight="1" x14ac:dyDescent="0.25">
      <c r="A1660" s="199" t="s">
        <v>6352</v>
      </c>
      <c r="B1660" s="199"/>
      <c r="C1660" s="199" t="s">
        <v>6353</v>
      </c>
      <c r="D1660" s="200" t="s">
        <v>13629</v>
      </c>
      <c r="E1660" s="204">
        <v>68.91</v>
      </c>
    </row>
    <row r="1661" spans="1:5" ht="15" customHeight="1" x14ac:dyDescent="0.25">
      <c r="A1661" s="199" t="s">
        <v>6354</v>
      </c>
      <c r="B1661" s="199"/>
      <c r="C1661" s="199" t="s">
        <v>6355</v>
      </c>
      <c r="D1661" s="200" t="s">
        <v>13629</v>
      </c>
      <c r="E1661" s="204">
        <v>61.52</v>
      </c>
    </row>
    <row r="1662" spans="1:5" ht="15" customHeight="1" x14ac:dyDescent="0.25">
      <c r="A1662" s="199" t="s">
        <v>6356</v>
      </c>
      <c r="B1662" s="199"/>
      <c r="C1662" s="199" t="s">
        <v>6357</v>
      </c>
      <c r="D1662" s="200" t="s">
        <v>3</v>
      </c>
      <c r="E1662" s="204">
        <v>23.28</v>
      </c>
    </row>
    <row r="1663" spans="1:5" ht="15" customHeight="1" x14ac:dyDescent="0.25">
      <c r="A1663" s="199" t="s">
        <v>6358</v>
      </c>
      <c r="B1663" s="199"/>
      <c r="C1663" s="199" t="s">
        <v>6359</v>
      </c>
      <c r="D1663" s="200" t="s">
        <v>3</v>
      </c>
      <c r="E1663" s="204">
        <v>16.39</v>
      </c>
    </row>
    <row r="1664" spans="1:5" ht="15" customHeight="1" x14ac:dyDescent="0.25">
      <c r="A1664" s="199" t="s">
        <v>6360</v>
      </c>
      <c r="B1664" s="199"/>
      <c r="C1664" s="199" t="s">
        <v>6361</v>
      </c>
      <c r="D1664" s="200" t="s">
        <v>3</v>
      </c>
      <c r="E1664" s="204">
        <v>28.38</v>
      </c>
    </row>
    <row r="1665" spans="1:5" ht="15" customHeight="1" x14ac:dyDescent="0.25">
      <c r="A1665" s="199" t="s">
        <v>6362</v>
      </c>
      <c r="B1665" s="199"/>
      <c r="C1665" s="199" t="s">
        <v>6363</v>
      </c>
      <c r="D1665" s="200" t="s">
        <v>3</v>
      </c>
      <c r="E1665" s="203">
        <v>22.01</v>
      </c>
    </row>
    <row r="1666" spans="1:5" ht="15" customHeight="1" x14ac:dyDescent="0.25">
      <c r="A1666" s="199" t="s">
        <v>6364</v>
      </c>
      <c r="B1666" s="199"/>
      <c r="C1666" s="199" t="s">
        <v>6365</v>
      </c>
      <c r="D1666" s="200" t="s">
        <v>3</v>
      </c>
      <c r="E1666" s="204">
        <v>35.78</v>
      </c>
    </row>
    <row r="1667" spans="1:5" ht="15" customHeight="1" x14ac:dyDescent="0.25">
      <c r="A1667" s="199" t="s">
        <v>6366</v>
      </c>
      <c r="B1667" s="199"/>
      <c r="C1667" s="199" t="s">
        <v>6367</v>
      </c>
      <c r="D1667" s="200" t="s">
        <v>3</v>
      </c>
      <c r="E1667" s="204">
        <v>29.41</v>
      </c>
    </row>
    <row r="1668" spans="1:5" ht="15" customHeight="1" x14ac:dyDescent="0.25">
      <c r="A1668" s="199" t="s">
        <v>6368</v>
      </c>
      <c r="B1668" s="199"/>
      <c r="C1668" s="199" t="s">
        <v>6369</v>
      </c>
      <c r="D1668" s="200" t="s">
        <v>3</v>
      </c>
      <c r="E1668" s="204">
        <v>47.01</v>
      </c>
    </row>
    <row r="1669" spans="1:5" ht="15" customHeight="1" x14ac:dyDescent="0.25">
      <c r="A1669" s="199" t="s">
        <v>6370</v>
      </c>
      <c r="B1669" s="199"/>
      <c r="C1669" s="199" t="s">
        <v>6371</v>
      </c>
      <c r="D1669" s="200" t="s">
        <v>3</v>
      </c>
      <c r="E1669" s="201">
        <v>41.3</v>
      </c>
    </row>
    <row r="1670" spans="1:5" ht="15" customHeight="1" x14ac:dyDescent="0.25">
      <c r="A1670" s="199" t="s">
        <v>6372</v>
      </c>
      <c r="B1670" s="199"/>
      <c r="C1670" s="199" t="s">
        <v>6373</v>
      </c>
      <c r="D1670" s="200" t="s">
        <v>3</v>
      </c>
      <c r="E1670" s="201">
        <v>54.23</v>
      </c>
    </row>
    <row r="1671" spans="1:5" ht="15" customHeight="1" x14ac:dyDescent="0.25">
      <c r="A1671" s="199" t="s">
        <v>6374</v>
      </c>
      <c r="B1671" s="199"/>
      <c r="C1671" s="199" t="s">
        <v>6375</v>
      </c>
      <c r="D1671" s="200" t="s">
        <v>3</v>
      </c>
      <c r="E1671" s="204">
        <v>59.93</v>
      </c>
    </row>
    <row r="1672" spans="1:5" ht="15" customHeight="1" x14ac:dyDescent="0.25">
      <c r="A1672" s="199" t="s">
        <v>6376</v>
      </c>
      <c r="B1672" s="199"/>
      <c r="C1672" s="199" t="s">
        <v>6377</v>
      </c>
      <c r="D1672" s="200" t="s">
        <v>3</v>
      </c>
      <c r="E1672" s="204">
        <v>40.619999999999997</v>
      </c>
    </row>
    <row r="1673" spans="1:5" ht="15" customHeight="1" x14ac:dyDescent="0.25">
      <c r="A1673" s="199" t="s">
        <v>6378</v>
      </c>
      <c r="B1673" s="199"/>
      <c r="C1673" s="199" t="s">
        <v>6379</v>
      </c>
      <c r="D1673" s="200" t="s">
        <v>13629</v>
      </c>
      <c r="E1673" s="204">
        <v>33.909999999999997</v>
      </c>
    </row>
    <row r="1674" spans="1:5" ht="15" customHeight="1" x14ac:dyDescent="0.25">
      <c r="A1674" s="199" t="s">
        <v>6380</v>
      </c>
      <c r="B1674" s="199"/>
      <c r="C1674" s="199" t="s">
        <v>6381</v>
      </c>
      <c r="D1674" s="200" t="s">
        <v>13629</v>
      </c>
      <c r="E1674" s="204">
        <v>129.24</v>
      </c>
    </row>
    <row r="1675" spans="1:5" ht="15" customHeight="1" x14ac:dyDescent="0.25">
      <c r="A1675" s="199" t="s">
        <v>6382</v>
      </c>
      <c r="B1675" s="199"/>
      <c r="C1675" s="199" t="s">
        <v>31760</v>
      </c>
      <c r="D1675" s="200" t="s">
        <v>12798</v>
      </c>
      <c r="E1675" s="204">
        <v>1006.64</v>
      </c>
    </row>
    <row r="1676" spans="1:5" ht="15" customHeight="1" x14ac:dyDescent="0.25">
      <c r="A1676" s="199" t="s">
        <v>6383</v>
      </c>
      <c r="B1676" s="199"/>
      <c r="C1676" s="199" t="s">
        <v>6384</v>
      </c>
      <c r="D1676" s="200" t="s">
        <v>13629</v>
      </c>
      <c r="E1676" s="204">
        <v>1182.1400000000001</v>
      </c>
    </row>
    <row r="1677" spans="1:5" ht="15" customHeight="1" x14ac:dyDescent="0.25">
      <c r="A1677" s="199" t="s">
        <v>6385</v>
      </c>
      <c r="B1677" s="199"/>
      <c r="C1677" s="199" t="s">
        <v>6386</v>
      </c>
      <c r="D1677" s="200" t="s">
        <v>13629</v>
      </c>
      <c r="E1677" s="204">
        <v>201.91</v>
      </c>
    </row>
    <row r="1678" spans="1:5" ht="15" customHeight="1" x14ac:dyDescent="0.25">
      <c r="A1678" s="199" t="s">
        <v>6387</v>
      </c>
      <c r="B1678" s="199"/>
      <c r="C1678" s="199" t="s">
        <v>6388</v>
      </c>
      <c r="D1678" s="200" t="s">
        <v>13629</v>
      </c>
      <c r="E1678" s="204">
        <v>21.77</v>
      </c>
    </row>
    <row r="1679" spans="1:5" ht="15" customHeight="1" x14ac:dyDescent="0.25">
      <c r="A1679" s="199" t="s">
        <v>6389</v>
      </c>
      <c r="B1679" s="199"/>
      <c r="C1679" s="199" t="s">
        <v>6390</v>
      </c>
      <c r="D1679" s="200" t="s">
        <v>13629</v>
      </c>
      <c r="E1679" s="204">
        <v>23.17</v>
      </c>
    </row>
    <row r="1680" spans="1:5" ht="15" customHeight="1" x14ac:dyDescent="0.25">
      <c r="A1680" s="199" t="s">
        <v>6391</v>
      </c>
      <c r="B1680" s="199"/>
      <c r="C1680" s="199" t="s">
        <v>6392</v>
      </c>
      <c r="D1680" s="200" t="s">
        <v>13629</v>
      </c>
      <c r="E1680" s="204">
        <v>27.39</v>
      </c>
    </row>
    <row r="1681" spans="1:5" ht="15" customHeight="1" x14ac:dyDescent="0.25">
      <c r="A1681" s="199" t="s">
        <v>6393</v>
      </c>
      <c r="B1681" s="199"/>
      <c r="C1681" s="199" t="s">
        <v>6394</v>
      </c>
      <c r="D1681" s="200" t="s">
        <v>13629</v>
      </c>
      <c r="E1681" s="203">
        <v>35.71</v>
      </c>
    </row>
    <row r="1682" spans="1:5" ht="15" customHeight="1" x14ac:dyDescent="0.25">
      <c r="A1682" s="199" t="s">
        <v>31761</v>
      </c>
      <c r="B1682" s="199"/>
      <c r="C1682" s="199" t="s">
        <v>31762</v>
      </c>
      <c r="D1682" s="200" t="s">
        <v>12798</v>
      </c>
      <c r="E1682" s="204">
        <v>20.57</v>
      </c>
    </row>
    <row r="1683" spans="1:5" ht="15" customHeight="1" x14ac:dyDescent="0.25">
      <c r="A1683" s="199" t="s">
        <v>31763</v>
      </c>
      <c r="B1683" s="199"/>
      <c r="C1683" s="199" t="s">
        <v>31764</v>
      </c>
      <c r="D1683" s="200" t="s">
        <v>12798</v>
      </c>
      <c r="E1683" s="204">
        <v>23.78</v>
      </c>
    </row>
    <row r="1684" spans="1:5" ht="15" customHeight="1" x14ac:dyDescent="0.25">
      <c r="A1684" s="199" t="s">
        <v>31765</v>
      </c>
      <c r="B1684" s="199"/>
      <c r="C1684" s="199" t="s">
        <v>31766</v>
      </c>
      <c r="D1684" s="200" t="s">
        <v>12798</v>
      </c>
      <c r="E1684" s="204">
        <v>4.62</v>
      </c>
    </row>
    <row r="1685" spans="1:5" ht="15" customHeight="1" x14ac:dyDescent="0.25">
      <c r="A1685" s="199" t="s">
        <v>31767</v>
      </c>
      <c r="B1685" s="199"/>
      <c r="C1685" s="199" t="s">
        <v>31768</v>
      </c>
      <c r="D1685" s="200" t="s">
        <v>12798</v>
      </c>
      <c r="E1685" s="204">
        <v>31.98</v>
      </c>
    </row>
    <row r="1686" spans="1:5" ht="15" customHeight="1" x14ac:dyDescent="0.25">
      <c r="A1686" s="199" t="s">
        <v>31769</v>
      </c>
      <c r="B1686" s="199"/>
      <c r="C1686" s="199" t="s">
        <v>31770</v>
      </c>
      <c r="D1686" s="200" t="s">
        <v>12798</v>
      </c>
      <c r="E1686" s="203">
        <v>6.2</v>
      </c>
    </row>
    <row r="1687" spans="1:5" ht="15" customHeight="1" x14ac:dyDescent="0.25">
      <c r="A1687" s="199" t="s">
        <v>31771</v>
      </c>
      <c r="B1687" s="199"/>
      <c r="C1687" s="199" t="s">
        <v>31772</v>
      </c>
      <c r="D1687" s="200" t="s">
        <v>12798</v>
      </c>
      <c r="E1687" s="203">
        <v>70.33</v>
      </c>
    </row>
    <row r="1688" spans="1:5" ht="15" customHeight="1" x14ac:dyDescent="0.25">
      <c r="A1688" s="199" t="s">
        <v>31773</v>
      </c>
      <c r="B1688" s="199"/>
      <c r="C1688" s="199" t="s">
        <v>31774</v>
      </c>
      <c r="D1688" s="200" t="s">
        <v>12798</v>
      </c>
      <c r="E1688" s="204">
        <v>6.61</v>
      </c>
    </row>
    <row r="1689" spans="1:5" ht="15" customHeight="1" x14ac:dyDescent="0.25">
      <c r="A1689" s="199" t="s">
        <v>31775</v>
      </c>
      <c r="B1689" s="199"/>
      <c r="C1689" s="199" t="s">
        <v>31776</v>
      </c>
      <c r="D1689" s="200" t="s">
        <v>12798</v>
      </c>
      <c r="E1689" s="204">
        <v>10.29</v>
      </c>
    </row>
    <row r="1690" spans="1:5" ht="15" customHeight="1" x14ac:dyDescent="0.25">
      <c r="A1690" s="199" t="s">
        <v>31777</v>
      </c>
      <c r="B1690" s="199"/>
      <c r="C1690" s="199" t="s">
        <v>31778</v>
      </c>
      <c r="D1690" s="200" t="s">
        <v>12798</v>
      </c>
      <c r="E1690" s="205">
        <v>13.73</v>
      </c>
    </row>
    <row r="1691" spans="1:5" ht="15" customHeight="1" x14ac:dyDescent="0.25">
      <c r="A1691" s="199" t="s">
        <v>31779</v>
      </c>
      <c r="B1691" s="199"/>
      <c r="C1691" s="199" t="s">
        <v>31780</v>
      </c>
      <c r="D1691" s="200" t="s">
        <v>12798</v>
      </c>
      <c r="E1691" s="205">
        <v>15.97</v>
      </c>
    </row>
    <row r="1692" spans="1:5" ht="15" customHeight="1" x14ac:dyDescent="0.25">
      <c r="A1692" s="199" t="s">
        <v>31781</v>
      </c>
      <c r="B1692" s="199"/>
      <c r="C1692" s="199" t="s">
        <v>31782</v>
      </c>
      <c r="D1692" s="200" t="s">
        <v>12798</v>
      </c>
      <c r="E1692" s="204">
        <v>2.68</v>
      </c>
    </row>
    <row r="1693" spans="1:5" ht="15" customHeight="1" x14ac:dyDescent="0.25">
      <c r="A1693" s="199" t="s">
        <v>31783</v>
      </c>
      <c r="B1693" s="199"/>
      <c r="C1693" s="199" t="s">
        <v>31784</v>
      </c>
      <c r="D1693" s="200" t="s">
        <v>12798</v>
      </c>
      <c r="E1693" s="204">
        <v>3.32</v>
      </c>
    </row>
    <row r="1694" spans="1:5" ht="15" customHeight="1" x14ac:dyDescent="0.25">
      <c r="A1694" s="199" t="s">
        <v>31785</v>
      </c>
      <c r="B1694" s="199"/>
      <c r="C1694" s="199" t="s">
        <v>31786</v>
      </c>
      <c r="D1694" s="200" t="s">
        <v>12798</v>
      </c>
      <c r="E1694" s="201">
        <v>1.84</v>
      </c>
    </row>
    <row r="1695" spans="1:5" ht="15" customHeight="1" x14ac:dyDescent="0.25">
      <c r="A1695" s="199" t="s">
        <v>31787</v>
      </c>
      <c r="B1695" s="199"/>
      <c r="C1695" s="199" t="s">
        <v>31788</v>
      </c>
      <c r="D1695" s="200" t="s">
        <v>12798</v>
      </c>
      <c r="E1695" s="201">
        <v>3.34</v>
      </c>
    </row>
    <row r="1696" spans="1:5" ht="15" customHeight="1" x14ac:dyDescent="0.25">
      <c r="A1696" s="199" t="s">
        <v>31789</v>
      </c>
      <c r="B1696" s="199"/>
      <c r="C1696" s="199" t="s">
        <v>31790</v>
      </c>
      <c r="D1696" s="200" t="s">
        <v>12798</v>
      </c>
      <c r="E1696" s="203">
        <v>1.89</v>
      </c>
    </row>
    <row r="1697" spans="1:5" ht="15" customHeight="1" x14ac:dyDescent="0.25">
      <c r="A1697" s="199" t="s">
        <v>31791</v>
      </c>
      <c r="B1697" s="199"/>
      <c r="C1697" s="199" t="s">
        <v>31792</v>
      </c>
      <c r="D1697" s="200" t="s">
        <v>12798</v>
      </c>
      <c r="E1697" s="203">
        <v>4.4000000000000004</v>
      </c>
    </row>
    <row r="1698" spans="1:5" ht="15" customHeight="1" x14ac:dyDescent="0.25">
      <c r="A1698" s="199" t="s">
        <v>31793</v>
      </c>
      <c r="B1698" s="199"/>
      <c r="C1698" s="199" t="s">
        <v>31794</v>
      </c>
      <c r="D1698" s="200" t="s">
        <v>12798</v>
      </c>
      <c r="E1698" s="203">
        <v>4.63</v>
      </c>
    </row>
    <row r="1699" spans="1:5" ht="15" customHeight="1" x14ac:dyDescent="0.25">
      <c r="A1699" s="199" t="s">
        <v>31795</v>
      </c>
      <c r="B1699" s="199"/>
      <c r="C1699" s="199" t="s">
        <v>31796</v>
      </c>
      <c r="D1699" s="200" t="s">
        <v>12798</v>
      </c>
      <c r="E1699" s="203">
        <v>1.97</v>
      </c>
    </row>
    <row r="1700" spans="1:5" ht="15" customHeight="1" x14ac:dyDescent="0.25">
      <c r="A1700" s="199" t="s">
        <v>31797</v>
      </c>
      <c r="B1700" s="199"/>
      <c r="C1700" s="199" t="s">
        <v>31798</v>
      </c>
      <c r="D1700" s="200" t="s">
        <v>12798</v>
      </c>
      <c r="E1700" s="203">
        <v>2.02</v>
      </c>
    </row>
    <row r="1701" spans="1:5" ht="15" customHeight="1" x14ac:dyDescent="0.25">
      <c r="A1701" s="199" t="s">
        <v>6395</v>
      </c>
      <c r="B1701" s="199"/>
      <c r="C1701" s="199" t="s">
        <v>6396</v>
      </c>
      <c r="D1701" s="200" t="s">
        <v>13629</v>
      </c>
      <c r="E1701" s="203">
        <v>23.34</v>
      </c>
    </row>
    <row r="1702" spans="1:5" ht="15" customHeight="1" x14ac:dyDescent="0.25">
      <c r="A1702" s="199" t="s">
        <v>6397</v>
      </c>
      <c r="B1702" s="199"/>
      <c r="C1702" s="199" t="s">
        <v>6398</v>
      </c>
      <c r="D1702" s="200" t="s">
        <v>13629</v>
      </c>
      <c r="E1702" s="203">
        <v>23.24</v>
      </c>
    </row>
    <row r="1703" spans="1:5" ht="15" customHeight="1" x14ac:dyDescent="0.25">
      <c r="A1703" s="199" t="s">
        <v>6399</v>
      </c>
      <c r="B1703" s="199"/>
      <c r="C1703" s="199" t="s">
        <v>6400</v>
      </c>
      <c r="D1703" s="200" t="s">
        <v>13629</v>
      </c>
      <c r="E1703" s="203">
        <v>14.92</v>
      </c>
    </row>
    <row r="1704" spans="1:5" ht="15" customHeight="1" x14ac:dyDescent="0.25">
      <c r="A1704" s="199" t="s">
        <v>6401</v>
      </c>
      <c r="B1704" s="199"/>
      <c r="C1704" s="199" t="s">
        <v>6402</v>
      </c>
      <c r="D1704" s="200" t="s">
        <v>13629</v>
      </c>
      <c r="E1704" s="203">
        <v>15.61</v>
      </c>
    </row>
    <row r="1705" spans="1:5" ht="15" customHeight="1" x14ac:dyDescent="0.25">
      <c r="A1705" s="199" t="s">
        <v>6403</v>
      </c>
      <c r="B1705" s="199"/>
      <c r="C1705" s="199" t="s">
        <v>6404</v>
      </c>
      <c r="D1705" s="200" t="s">
        <v>13629</v>
      </c>
      <c r="E1705" s="203">
        <v>289.43</v>
      </c>
    </row>
    <row r="1706" spans="1:5" ht="15" customHeight="1" x14ac:dyDescent="0.25">
      <c r="A1706" s="199" t="s">
        <v>6405</v>
      </c>
      <c r="B1706" s="199"/>
      <c r="C1706" s="199" t="s">
        <v>6406</v>
      </c>
      <c r="D1706" s="200" t="s">
        <v>12798</v>
      </c>
      <c r="E1706" s="203">
        <v>362.53</v>
      </c>
    </row>
    <row r="1707" spans="1:5" ht="15" customHeight="1" x14ac:dyDescent="0.25">
      <c r="A1707" s="199" t="s">
        <v>6407</v>
      </c>
      <c r="B1707" s="199"/>
      <c r="C1707" s="199" t="s">
        <v>6408</v>
      </c>
      <c r="D1707" s="200" t="s">
        <v>12798</v>
      </c>
      <c r="E1707" s="204">
        <v>403.18</v>
      </c>
    </row>
    <row r="1708" spans="1:5" ht="15" customHeight="1" x14ac:dyDescent="0.25">
      <c r="A1708" s="199" t="s">
        <v>6409</v>
      </c>
      <c r="B1708" s="199"/>
      <c r="C1708" s="199" t="s">
        <v>6410</v>
      </c>
      <c r="D1708" s="200" t="s">
        <v>12798</v>
      </c>
      <c r="E1708" s="204">
        <v>306.60000000000002</v>
      </c>
    </row>
    <row r="1709" spans="1:5" ht="15" customHeight="1" x14ac:dyDescent="0.25">
      <c r="A1709" s="199" t="s">
        <v>6411</v>
      </c>
      <c r="B1709" s="199"/>
      <c r="C1709" s="199" t="s">
        <v>6412</v>
      </c>
      <c r="D1709" s="200" t="s">
        <v>12798</v>
      </c>
      <c r="E1709" s="201">
        <v>347.64</v>
      </c>
    </row>
    <row r="1710" spans="1:5" ht="15" customHeight="1" x14ac:dyDescent="0.25">
      <c r="A1710" s="199" t="s">
        <v>6413</v>
      </c>
      <c r="B1710" s="199"/>
      <c r="C1710" s="199" t="s">
        <v>6414</v>
      </c>
      <c r="D1710" s="200" t="s">
        <v>3</v>
      </c>
      <c r="E1710" s="201">
        <v>40.04</v>
      </c>
    </row>
    <row r="1711" spans="1:5" ht="15" customHeight="1" x14ac:dyDescent="0.25">
      <c r="A1711" s="199" t="s">
        <v>6415</v>
      </c>
      <c r="B1711" s="199"/>
      <c r="C1711" s="199" t="s">
        <v>6416</v>
      </c>
      <c r="D1711" s="200" t="s">
        <v>3</v>
      </c>
      <c r="E1711" s="204">
        <v>75.52</v>
      </c>
    </row>
    <row r="1712" spans="1:5" ht="15" customHeight="1" x14ac:dyDescent="0.25">
      <c r="A1712" s="199" t="s">
        <v>6417</v>
      </c>
      <c r="B1712" s="199"/>
      <c r="C1712" s="199" t="s">
        <v>6418</v>
      </c>
      <c r="D1712" s="200" t="s">
        <v>3</v>
      </c>
      <c r="E1712" s="204">
        <v>115.89</v>
      </c>
    </row>
    <row r="1713" spans="1:5" ht="15" customHeight="1" x14ac:dyDescent="0.25">
      <c r="A1713" s="199" t="s">
        <v>6419</v>
      </c>
      <c r="B1713" s="199"/>
      <c r="C1713" s="199" t="s">
        <v>6420</v>
      </c>
      <c r="D1713" s="200" t="s">
        <v>3</v>
      </c>
      <c r="E1713" s="204">
        <v>212.4</v>
      </c>
    </row>
    <row r="1714" spans="1:5" ht="15" customHeight="1" x14ac:dyDescent="0.25">
      <c r="A1714" s="199" t="s">
        <v>6421</v>
      </c>
      <c r="B1714" s="199"/>
      <c r="C1714" s="199" t="s">
        <v>6422</v>
      </c>
      <c r="D1714" s="200" t="s">
        <v>3</v>
      </c>
      <c r="E1714" s="204">
        <v>317.95</v>
      </c>
    </row>
    <row r="1715" spans="1:5" ht="15" customHeight="1" x14ac:dyDescent="0.25">
      <c r="A1715" s="199" t="s">
        <v>6423</v>
      </c>
      <c r="B1715" s="199"/>
      <c r="C1715" s="199" t="s">
        <v>6424</v>
      </c>
      <c r="D1715" s="200" t="s">
        <v>3</v>
      </c>
      <c r="E1715" s="204">
        <v>374.84</v>
      </c>
    </row>
    <row r="1716" spans="1:5" ht="15" customHeight="1" x14ac:dyDescent="0.25">
      <c r="A1716" s="199" t="s">
        <v>6425</v>
      </c>
      <c r="B1716" s="199"/>
      <c r="C1716" s="199" t="s">
        <v>6426</v>
      </c>
      <c r="D1716" s="200" t="s">
        <v>3</v>
      </c>
      <c r="E1716" s="204">
        <v>555.28</v>
      </c>
    </row>
    <row r="1717" spans="1:5" ht="15" customHeight="1" x14ac:dyDescent="0.25">
      <c r="A1717" s="199" t="s">
        <v>6427</v>
      </c>
      <c r="B1717" s="199"/>
      <c r="C1717" s="199" t="s">
        <v>6428</v>
      </c>
      <c r="D1717" s="200" t="s">
        <v>3</v>
      </c>
      <c r="E1717" s="204">
        <v>21.82</v>
      </c>
    </row>
    <row r="1718" spans="1:5" ht="15" customHeight="1" x14ac:dyDescent="0.25">
      <c r="A1718" s="199" t="s">
        <v>6429</v>
      </c>
      <c r="B1718" s="199"/>
      <c r="C1718" s="199" t="s">
        <v>6430</v>
      </c>
      <c r="D1718" s="200" t="s">
        <v>3</v>
      </c>
      <c r="E1718" s="204">
        <v>24.73</v>
      </c>
    </row>
    <row r="1719" spans="1:5" ht="15" customHeight="1" x14ac:dyDescent="0.25">
      <c r="A1719" s="199" t="s">
        <v>6431</v>
      </c>
      <c r="B1719" s="199"/>
      <c r="C1719" s="199" t="s">
        <v>6432</v>
      </c>
      <c r="D1719" s="200" t="s">
        <v>3</v>
      </c>
      <c r="E1719" s="204">
        <v>40.590000000000003</v>
      </c>
    </row>
    <row r="1720" spans="1:5" ht="15" customHeight="1" x14ac:dyDescent="0.25">
      <c r="A1720" s="199" t="s">
        <v>6433</v>
      </c>
      <c r="B1720" s="199"/>
      <c r="C1720" s="199" t="s">
        <v>6434</v>
      </c>
      <c r="D1720" s="200" t="s">
        <v>3</v>
      </c>
      <c r="E1720" s="204">
        <v>63.53</v>
      </c>
    </row>
    <row r="1721" spans="1:5" ht="15" customHeight="1" x14ac:dyDescent="0.25">
      <c r="A1721" s="199" t="s">
        <v>6435</v>
      </c>
      <c r="B1721" s="199"/>
      <c r="C1721" s="199" t="s">
        <v>6436</v>
      </c>
      <c r="D1721" s="200" t="s">
        <v>3</v>
      </c>
      <c r="E1721" s="204">
        <v>127.52</v>
      </c>
    </row>
    <row r="1722" spans="1:5" ht="15" customHeight="1" x14ac:dyDescent="0.25">
      <c r="A1722" s="199" t="s">
        <v>6437</v>
      </c>
      <c r="B1722" s="199"/>
      <c r="C1722" s="199" t="s">
        <v>6438</v>
      </c>
      <c r="D1722" s="200" t="s">
        <v>3</v>
      </c>
      <c r="E1722" s="204">
        <v>28.74</v>
      </c>
    </row>
    <row r="1723" spans="1:5" ht="15" customHeight="1" x14ac:dyDescent="0.25">
      <c r="A1723" s="199" t="s">
        <v>6439</v>
      </c>
      <c r="B1723" s="199"/>
      <c r="C1723" s="199" t="s">
        <v>6440</v>
      </c>
      <c r="D1723" s="200" t="s">
        <v>3</v>
      </c>
      <c r="E1723" s="204">
        <v>38.090000000000003</v>
      </c>
    </row>
    <row r="1724" spans="1:5" ht="15" customHeight="1" x14ac:dyDescent="0.25">
      <c r="A1724" s="199" t="s">
        <v>6441</v>
      </c>
      <c r="B1724" s="199"/>
      <c r="C1724" s="199" t="s">
        <v>6442</v>
      </c>
      <c r="D1724" s="200" t="s">
        <v>3</v>
      </c>
      <c r="E1724" s="204">
        <v>59.37</v>
      </c>
    </row>
    <row r="1725" spans="1:5" ht="15" customHeight="1" x14ac:dyDescent="0.25">
      <c r="A1725" s="199" t="s">
        <v>6443</v>
      </c>
      <c r="B1725" s="199"/>
      <c r="C1725" s="199" t="s">
        <v>6444</v>
      </c>
      <c r="D1725" s="200" t="s">
        <v>3</v>
      </c>
      <c r="E1725" s="204">
        <v>82.75</v>
      </c>
    </row>
    <row r="1726" spans="1:5" ht="15" customHeight="1" x14ac:dyDescent="0.25">
      <c r="A1726" s="199" t="s">
        <v>6445</v>
      </c>
      <c r="B1726" s="199"/>
      <c r="C1726" s="199" t="s">
        <v>6446</v>
      </c>
      <c r="D1726" s="200" t="s">
        <v>3</v>
      </c>
      <c r="E1726" s="204">
        <v>30.73</v>
      </c>
    </row>
    <row r="1727" spans="1:5" ht="15" customHeight="1" x14ac:dyDescent="0.25">
      <c r="A1727" s="199" t="s">
        <v>6447</v>
      </c>
      <c r="B1727" s="199"/>
      <c r="C1727" s="199" t="s">
        <v>6448</v>
      </c>
      <c r="D1727" s="200" t="s">
        <v>3</v>
      </c>
      <c r="E1727" s="204">
        <v>44.21</v>
      </c>
    </row>
    <row r="1728" spans="1:5" ht="15" customHeight="1" x14ac:dyDescent="0.25">
      <c r="A1728" s="199" t="s">
        <v>6449</v>
      </c>
      <c r="B1728" s="199"/>
      <c r="C1728" s="199" t="s">
        <v>6450</v>
      </c>
      <c r="D1728" s="200" t="s">
        <v>3</v>
      </c>
      <c r="E1728" s="204">
        <v>30.54</v>
      </c>
    </row>
    <row r="1729" spans="1:5" ht="15" customHeight="1" x14ac:dyDescent="0.25">
      <c r="A1729" s="199" t="s">
        <v>6451</v>
      </c>
      <c r="B1729" s="199"/>
      <c r="C1729" s="199" t="s">
        <v>6452</v>
      </c>
      <c r="D1729" s="200" t="s">
        <v>3</v>
      </c>
      <c r="E1729" s="204">
        <v>23.23</v>
      </c>
    </row>
    <row r="1730" spans="1:5" ht="15" customHeight="1" x14ac:dyDescent="0.25">
      <c r="A1730" s="199" t="s">
        <v>6453</v>
      </c>
      <c r="B1730" s="199"/>
      <c r="C1730" s="199" t="s">
        <v>6454</v>
      </c>
      <c r="D1730" s="200" t="s">
        <v>3</v>
      </c>
      <c r="E1730" s="203">
        <v>31.87</v>
      </c>
    </row>
    <row r="1731" spans="1:5" ht="15" customHeight="1" x14ac:dyDescent="0.25">
      <c r="A1731" s="199" t="s">
        <v>6455</v>
      </c>
      <c r="B1731" s="199"/>
      <c r="C1731" s="199" t="s">
        <v>6456</v>
      </c>
      <c r="D1731" s="200" t="s">
        <v>12798</v>
      </c>
      <c r="E1731" s="205">
        <v>19.010000000000002</v>
      </c>
    </row>
    <row r="1732" spans="1:5" ht="15" customHeight="1" x14ac:dyDescent="0.25">
      <c r="A1732" s="199" t="s">
        <v>6457</v>
      </c>
      <c r="B1732" s="199"/>
      <c r="C1732" s="199" t="s">
        <v>6458</v>
      </c>
      <c r="D1732" s="200" t="s">
        <v>12798</v>
      </c>
      <c r="E1732" s="205">
        <v>22.12</v>
      </c>
    </row>
    <row r="1733" spans="1:5" ht="15" customHeight="1" x14ac:dyDescent="0.25">
      <c r="A1733" s="199" t="s">
        <v>6459</v>
      </c>
      <c r="B1733" s="199"/>
      <c r="C1733" s="199" t="s">
        <v>6460</v>
      </c>
      <c r="D1733" s="200" t="s">
        <v>12798</v>
      </c>
      <c r="E1733" s="203">
        <v>30.33</v>
      </c>
    </row>
    <row r="1734" spans="1:5" ht="15" customHeight="1" x14ac:dyDescent="0.25">
      <c r="A1734" s="199" t="s">
        <v>6461</v>
      </c>
      <c r="B1734" s="199"/>
      <c r="C1734" s="199" t="s">
        <v>6462</v>
      </c>
      <c r="D1734" s="200" t="s">
        <v>12798</v>
      </c>
      <c r="E1734" s="204">
        <v>45.59</v>
      </c>
    </row>
    <row r="1735" spans="1:5" ht="15" customHeight="1" x14ac:dyDescent="0.25">
      <c r="A1735" s="199" t="s">
        <v>6463</v>
      </c>
      <c r="B1735" s="199"/>
      <c r="C1735" s="199" t="s">
        <v>6464</v>
      </c>
      <c r="D1735" s="200" t="s">
        <v>12798</v>
      </c>
      <c r="E1735" s="201">
        <v>52.1</v>
      </c>
    </row>
    <row r="1736" spans="1:5" ht="15" customHeight="1" x14ac:dyDescent="0.25">
      <c r="A1736" s="199" t="s">
        <v>6465</v>
      </c>
      <c r="B1736" s="199"/>
      <c r="C1736" s="199" t="s">
        <v>6466</v>
      </c>
      <c r="D1736" s="200" t="s">
        <v>12798</v>
      </c>
      <c r="E1736" s="204">
        <v>70.86</v>
      </c>
    </row>
    <row r="1737" spans="1:5" ht="15" customHeight="1" x14ac:dyDescent="0.25">
      <c r="A1737" s="199" t="s">
        <v>6467</v>
      </c>
      <c r="B1737" s="199"/>
      <c r="C1737" s="199" t="s">
        <v>6468</v>
      </c>
      <c r="D1737" s="200" t="s">
        <v>3</v>
      </c>
      <c r="E1737" s="204">
        <v>135.12</v>
      </c>
    </row>
    <row r="1738" spans="1:5" ht="15" customHeight="1" x14ac:dyDescent="0.25">
      <c r="A1738" s="199" t="s">
        <v>6469</v>
      </c>
      <c r="B1738" s="199"/>
      <c r="C1738" s="199" t="s">
        <v>6470</v>
      </c>
      <c r="D1738" s="200" t="s">
        <v>3</v>
      </c>
      <c r="E1738" s="204">
        <v>20.97</v>
      </c>
    </row>
    <row r="1739" spans="1:5" ht="15" customHeight="1" x14ac:dyDescent="0.25">
      <c r="A1739" s="199" t="s">
        <v>6471</v>
      </c>
      <c r="B1739" s="199"/>
      <c r="C1739" s="199" t="s">
        <v>6472</v>
      </c>
      <c r="D1739" s="200" t="s">
        <v>3</v>
      </c>
      <c r="E1739" s="204">
        <v>23.49</v>
      </c>
    </row>
    <row r="1740" spans="1:5" ht="15" customHeight="1" x14ac:dyDescent="0.25">
      <c r="A1740" s="199" t="s">
        <v>6473</v>
      </c>
      <c r="B1740" s="199"/>
      <c r="C1740" s="199" t="s">
        <v>6474</v>
      </c>
      <c r="D1740" s="200" t="s">
        <v>3</v>
      </c>
      <c r="E1740" s="204">
        <v>31.11</v>
      </c>
    </row>
    <row r="1741" spans="1:5" ht="15" customHeight="1" x14ac:dyDescent="0.25">
      <c r="A1741" s="199" t="s">
        <v>6475</v>
      </c>
      <c r="B1741" s="199"/>
      <c r="C1741" s="199" t="s">
        <v>6476</v>
      </c>
      <c r="D1741" s="200" t="s">
        <v>3</v>
      </c>
      <c r="E1741" s="204">
        <v>38.51</v>
      </c>
    </row>
    <row r="1742" spans="1:5" ht="15" customHeight="1" x14ac:dyDescent="0.25">
      <c r="A1742" s="199" t="s">
        <v>6477</v>
      </c>
      <c r="B1742" s="199"/>
      <c r="C1742" s="199" t="s">
        <v>6478</v>
      </c>
      <c r="D1742" s="200" t="s">
        <v>3</v>
      </c>
      <c r="E1742" s="204">
        <v>38.24</v>
      </c>
    </row>
    <row r="1743" spans="1:5" ht="15" customHeight="1" x14ac:dyDescent="0.25">
      <c r="A1743" s="199" t="s">
        <v>6479</v>
      </c>
      <c r="B1743" s="199"/>
      <c r="C1743" s="199" t="s">
        <v>6480</v>
      </c>
      <c r="D1743" s="200" t="s">
        <v>3</v>
      </c>
      <c r="E1743" s="204">
        <v>55.35</v>
      </c>
    </row>
    <row r="1744" spans="1:5" ht="15" customHeight="1" x14ac:dyDescent="0.25">
      <c r="A1744" s="199" t="s">
        <v>6481</v>
      </c>
      <c r="B1744" s="199"/>
      <c r="C1744" s="199" t="s">
        <v>6482</v>
      </c>
      <c r="D1744" s="200" t="s">
        <v>3</v>
      </c>
      <c r="E1744" s="204">
        <v>81.03</v>
      </c>
    </row>
    <row r="1745" spans="1:5" ht="15" customHeight="1" x14ac:dyDescent="0.25">
      <c r="A1745" s="199" t="s">
        <v>6483</v>
      </c>
      <c r="B1745" s="199"/>
      <c r="C1745" s="199" t="s">
        <v>6484</v>
      </c>
      <c r="D1745" s="200" t="s">
        <v>3</v>
      </c>
      <c r="E1745" s="204">
        <v>99.91</v>
      </c>
    </row>
    <row r="1746" spans="1:5" ht="15" customHeight="1" x14ac:dyDescent="0.25">
      <c r="A1746" s="199" t="s">
        <v>6485</v>
      </c>
      <c r="B1746" s="199"/>
      <c r="C1746" s="199" t="s">
        <v>6486</v>
      </c>
      <c r="D1746" s="200" t="s">
        <v>3</v>
      </c>
      <c r="E1746" s="204">
        <v>52.87</v>
      </c>
    </row>
    <row r="1747" spans="1:5" ht="15" customHeight="1" x14ac:dyDescent="0.25">
      <c r="A1747" s="199" t="s">
        <v>6487</v>
      </c>
      <c r="B1747" s="199"/>
      <c r="C1747" s="199" t="s">
        <v>6488</v>
      </c>
      <c r="D1747" s="200" t="s">
        <v>3</v>
      </c>
      <c r="E1747" s="203">
        <v>70.67</v>
      </c>
    </row>
    <row r="1748" spans="1:5" ht="15" customHeight="1" x14ac:dyDescent="0.25">
      <c r="A1748" s="199" t="s">
        <v>6489</v>
      </c>
      <c r="B1748" s="199"/>
      <c r="C1748" s="199" t="s">
        <v>6490</v>
      </c>
      <c r="D1748" s="200" t="s">
        <v>3</v>
      </c>
      <c r="E1748" s="203">
        <v>60.25</v>
      </c>
    </row>
    <row r="1749" spans="1:5" ht="15" customHeight="1" x14ac:dyDescent="0.25">
      <c r="A1749" s="199" t="s">
        <v>6491</v>
      </c>
      <c r="B1749" s="199"/>
      <c r="C1749" s="199" t="s">
        <v>6492</v>
      </c>
      <c r="D1749" s="200" t="s">
        <v>3</v>
      </c>
      <c r="E1749" s="203">
        <v>31.34</v>
      </c>
    </row>
    <row r="1750" spans="1:5" ht="15" customHeight="1" x14ac:dyDescent="0.25">
      <c r="A1750" s="199" t="s">
        <v>6493</v>
      </c>
      <c r="B1750" s="199"/>
      <c r="C1750" s="199" t="s">
        <v>6494</v>
      </c>
      <c r="D1750" s="200" t="s">
        <v>3</v>
      </c>
      <c r="E1750" s="203">
        <v>99.92</v>
      </c>
    </row>
    <row r="1751" spans="1:5" ht="15" customHeight="1" x14ac:dyDescent="0.25">
      <c r="A1751" s="199" t="s">
        <v>6495</v>
      </c>
      <c r="B1751" s="199"/>
      <c r="C1751" s="199" t="s">
        <v>6496</v>
      </c>
      <c r="D1751" s="200" t="s">
        <v>3</v>
      </c>
      <c r="E1751" s="203">
        <v>140.22999999999999</v>
      </c>
    </row>
    <row r="1752" spans="1:5" ht="15" customHeight="1" x14ac:dyDescent="0.25">
      <c r="A1752" s="199" t="s">
        <v>6497</v>
      </c>
      <c r="B1752" s="199"/>
      <c r="C1752" s="199" t="s">
        <v>6498</v>
      </c>
      <c r="D1752" s="200" t="s">
        <v>3</v>
      </c>
      <c r="E1752" s="204">
        <v>162.72999999999999</v>
      </c>
    </row>
    <row r="1753" spans="1:5" ht="15" customHeight="1" x14ac:dyDescent="0.25">
      <c r="A1753" s="199" t="s">
        <v>6499</v>
      </c>
      <c r="B1753" s="199"/>
      <c r="C1753" s="199" t="s">
        <v>6500</v>
      </c>
      <c r="D1753" s="200" t="s">
        <v>3</v>
      </c>
      <c r="E1753" s="204">
        <v>36.78</v>
      </c>
    </row>
    <row r="1754" spans="1:5" ht="15" customHeight="1" x14ac:dyDescent="0.25">
      <c r="A1754" s="199" t="s">
        <v>6501</v>
      </c>
      <c r="B1754" s="199"/>
      <c r="C1754" s="199" t="s">
        <v>6502</v>
      </c>
      <c r="D1754" s="200" t="s">
        <v>3</v>
      </c>
      <c r="E1754" s="203">
        <v>214.89</v>
      </c>
    </row>
    <row r="1755" spans="1:5" ht="15" customHeight="1" x14ac:dyDescent="0.25">
      <c r="A1755" s="199" t="s">
        <v>6503</v>
      </c>
      <c r="B1755" s="199"/>
      <c r="C1755" s="199" t="s">
        <v>6504</v>
      </c>
      <c r="D1755" s="200" t="s">
        <v>3</v>
      </c>
      <c r="E1755" s="203">
        <v>205.01</v>
      </c>
    </row>
    <row r="1756" spans="1:5" ht="15" customHeight="1" x14ac:dyDescent="0.25">
      <c r="A1756" s="199" t="s">
        <v>6505</v>
      </c>
      <c r="B1756" s="199"/>
      <c r="C1756" s="199" t="s">
        <v>6506</v>
      </c>
      <c r="D1756" s="200" t="s">
        <v>3</v>
      </c>
      <c r="E1756" s="203">
        <v>24.82</v>
      </c>
    </row>
    <row r="1757" spans="1:5" ht="15" customHeight="1" x14ac:dyDescent="0.25">
      <c r="A1757" s="199" t="s">
        <v>6507</v>
      </c>
      <c r="B1757" s="199"/>
      <c r="C1757" s="199" t="s">
        <v>6508</v>
      </c>
      <c r="D1757" s="200" t="s">
        <v>3</v>
      </c>
      <c r="E1757" s="203">
        <v>33.29</v>
      </c>
    </row>
    <row r="1758" spans="1:5" ht="15" customHeight="1" x14ac:dyDescent="0.25">
      <c r="A1758" s="199" t="s">
        <v>6509</v>
      </c>
      <c r="B1758" s="199"/>
      <c r="C1758" s="199" t="s">
        <v>6510</v>
      </c>
      <c r="D1758" s="200" t="s">
        <v>3</v>
      </c>
      <c r="E1758" s="203">
        <v>49.23</v>
      </c>
    </row>
    <row r="1759" spans="1:5" ht="15" customHeight="1" x14ac:dyDescent="0.25">
      <c r="A1759" s="199" t="s">
        <v>6511</v>
      </c>
      <c r="B1759" s="199"/>
      <c r="C1759" s="199" t="s">
        <v>6512</v>
      </c>
      <c r="D1759" s="200" t="s">
        <v>3</v>
      </c>
      <c r="E1759" s="204">
        <v>71.95</v>
      </c>
    </row>
    <row r="1760" spans="1:5" ht="15" customHeight="1" x14ac:dyDescent="0.25">
      <c r="A1760" s="199" t="s">
        <v>6513</v>
      </c>
      <c r="B1760" s="199"/>
      <c r="C1760" s="199" t="s">
        <v>6514</v>
      </c>
      <c r="D1760" s="200" t="s">
        <v>3</v>
      </c>
      <c r="E1760" s="204">
        <v>106.16</v>
      </c>
    </row>
    <row r="1761" spans="1:5" ht="15" customHeight="1" x14ac:dyDescent="0.25">
      <c r="A1761" s="199" t="s">
        <v>6515</v>
      </c>
      <c r="B1761" s="199"/>
      <c r="C1761" s="199" t="s">
        <v>6516</v>
      </c>
      <c r="D1761" s="200" t="s">
        <v>3</v>
      </c>
      <c r="E1761" s="204">
        <v>137.06</v>
      </c>
    </row>
    <row r="1762" spans="1:5" ht="15" customHeight="1" x14ac:dyDescent="0.25">
      <c r="A1762" s="199" t="s">
        <v>6517</v>
      </c>
      <c r="B1762" s="199"/>
      <c r="C1762" s="199" t="s">
        <v>6518</v>
      </c>
      <c r="D1762" s="200" t="s">
        <v>3</v>
      </c>
      <c r="E1762" s="204">
        <v>255.01</v>
      </c>
    </row>
    <row r="1763" spans="1:5" ht="15" customHeight="1" x14ac:dyDescent="0.25">
      <c r="A1763" s="199" t="s">
        <v>6519</v>
      </c>
      <c r="B1763" s="199"/>
      <c r="C1763" s="199" t="s">
        <v>6520</v>
      </c>
      <c r="D1763" s="200" t="s">
        <v>3</v>
      </c>
      <c r="E1763" s="203">
        <v>22.81</v>
      </c>
    </row>
    <row r="1764" spans="1:5" ht="15" customHeight="1" x14ac:dyDescent="0.25">
      <c r="A1764" s="199" t="s">
        <v>6521</v>
      </c>
      <c r="B1764" s="199"/>
      <c r="C1764" s="199" t="s">
        <v>6522</v>
      </c>
      <c r="D1764" s="200" t="s">
        <v>3</v>
      </c>
      <c r="E1764" s="204">
        <v>34.94</v>
      </c>
    </row>
    <row r="1765" spans="1:5" ht="15" customHeight="1" x14ac:dyDescent="0.25">
      <c r="A1765" s="199" t="s">
        <v>6523</v>
      </c>
      <c r="B1765" s="199"/>
      <c r="C1765" s="199" t="s">
        <v>6524</v>
      </c>
      <c r="D1765" s="200" t="s">
        <v>3</v>
      </c>
      <c r="E1765" s="204">
        <v>43.02</v>
      </c>
    </row>
    <row r="1766" spans="1:5" ht="15" customHeight="1" x14ac:dyDescent="0.25">
      <c r="A1766" s="199" t="s">
        <v>6525</v>
      </c>
      <c r="B1766" s="199"/>
      <c r="C1766" s="199" t="s">
        <v>6526</v>
      </c>
      <c r="D1766" s="200" t="s">
        <v>3</v>
      </c>
      <c r="E1766" s="204">
        <v>54.82</v>
      </c>
    </row>
    <row r="1767" spans="1:5" ht="15" customHeight="1" x14ac:dyDescent="0.25">
      <c r="A1767" s="199" t="s">
        <v>6527</v>
      </c>
      <c r="B1767" s="199"/>
      <c r="C1767" s="199" t="s">
        <v>6528</v>
      </c>
      <c r="D1767" s="200" t="s">
        <v>3</v>
      </c>
      <c r="E1767" s="204">
        <v>83.49</v>
      </c>
    </row>
    <row r="1768" spans="1:5" ht="15" customHeight="1" x14ac:dyDescent="0.25">
      <c r="A1768" s="199" t="s">
        <v>6529</v>
      </c>
      <c r="B1768" s="199"/>
      <c r="C1768" s="199" t="s">
        <v>6530</v>
      </c>
      <c r="D1768" s="200" t="s">
        <v>3</v>
      </c>
      <c r="E1768" s="204">
        <v>131.9</v>
      </c>
    </row>
    <row r="1769" spans="1:5" ht="15" customHeight="1" x14ac:dyDescent="0.25">
      <c r="A1769" s="199" t="s">
        <v>6531</v>
      </c>
      <c r="B1769" s="199"/>
      <c r="C1769" s="199" t="s">
        <v>6532</v>
      </c>
      <c r="D1769" s="200" t="s">
        <v>3</v>
      </c>
      <c r="E1769" s="204">
        <v>180.4</v>
      </c>
    </row>
    <row r="1770" spans="1:5" ht="15" customHeight="1" x14ac:dyDescent="0.25">
      <c r="A1770" s="199" t="s">
        <v>6533</v>
      </c>
      <c r="B1770" s="199"/>
      <c r="C1770" s="199" t="s">
        <v>6534</v>
      </c>
      <c r="D1770" s="200" t="s">
        <v>3</v>
      </c>
      <c r="E1770" s="204">
        <v>337.1</v>
      </c>
    </row>
    <row r="1771" spans="1:5" ht="15" customHeight="1" x14ac:dyDescent="0.25">
      <c r="A1771" s="199" t="s">
        <v>6535</v>
      </c>
      <c r="B1771" s="199"/>
      <c r="C1771" s="199" t="s">
        <v>6536</v>
      </c>
      <c r="D1771" s="200" t="s">
        <v>3</v>
      </c>
      <c r="E1771" s="204">
        <v>28.3</v>
      </c>
    </row>
    <row r="1772" spans="1:5" ht="15" customHeight="1" x14ac:dyDescent="0.25">
      <c r="A1772" s="199" t="s">
        <v>6537</v>
      </c>
      <c r="B1772" s="199"/>
      <c r="C1772" s="199" t="s">
        <v>6538</v>
      </c>
      <c r="D1772" s="200" t="s">
        <v>3</v>
      </c>
      <c r="E1772" s="204">
        <v>36.770000000000003</v>
      </c>
    </row>
    <row r="1773" spans="1:5" ht="15" customHeight="1" x14ac:dyDescent="0.25">
      <c r="A1773" s="199" t="s">
        <v>6539</v>
      </c>
      <c r="B1773" s="199"/>
      <c r="C1773" s="199" t="s">
        <v>6540</v>
      </c>
      <c r="D1773" s="200" t="s">
        <v>3</v>
      </c>
      <c r="E1773" s="204">
        <v>63.19</v>
      </c>
    </row>
    <row r="1774" spans="1:5" ht="15" customHeight="1" x14ac:dyDescent="0.25">
      <c r="A1774" s="199" t="s">
        <v>6541</v>
      </c>
      <c r="B1774" s="199"/>
      <c r="C1774" s="199" t="s">
        <v>6542</v>
      </c>
      <c r="D1774" s="200" t="s">
        <v>3</v>
      </c>
      <c r="E1774" s="204">
        <v>85.56</v>
      </c>
    </row>
    <row r="1775" spans="1:5" ht="15" customHeight="1" x14ac:dyDescent="0.25">
      <c r="A1775" s="199" t="s">
        <v>6543</v>
      </c>
      <c r="B1775" s="199"/>
      <c r="C1775" s="199" t="s">
        <v>6544</v>
      </c>
      <c r="D1775" s="200" t="s">
        <v>3</v>
      </c>
      <c r="E1775" s="204">
        <v>118.29</v>
      </c>
    </row>
    <row r="1776" spans="1:5" ht="15" customHeight="1" x14ac:dyDescent="0.25">
      <c r="A1776" s="199" t="s">
        <v>6545</v>
      </c>
      <c r="B1776" s="199"/>
      <c r="C1776" s="199" t="s">
        <v>6546</v>
      </c>
      <c r="D1776" s="200" t="s">
        <v>3</v>
      </c>
      <c r="E1776" s="204">
        <v>166.92</v>
      </c>
    </row>
    <row r="1777" spans="1:5" ht="15" customHeight="1" x14ac:dyDescent="0.25">
      <c r="A1777" s="199" t="s">
        <v>6547</v>
      </c>
      <c r="B1777" s="199"/>
      <c r="C1777" s="199" t="s">
        <v>6548</v>
      </c>
      <c r="D1777" s="200" t="s">
        <v>3</v>
      </c>
      <c r="E1777" s="204">
        <v>257.98</v>
      </c>
    </row>
    <row r="1778" spans="1:5" ht="15" customHeight="1" x14ac:dyDescent="0.25">
      <c r="A1778" s="199" t="s">
        <v>6549</v>
      </c>
      <c r="B1778" s="199"/>
      <c r="C1778" s="199" t="s">
        <v>6550</v>
      </c>
      <c r="D1778" s="200" t="s">
        <v>3</v>
      </c>
      <c r="E1778" s="204">
        <v>13.21</v>
      </c>
    </row>
    <row r="1779" spans="1:5" ht="15" customHeight="1" x14ac:dyDescent="0.25">
      <c r="A1779" s="199" t="s">
        <v>6551</v>
      </c>
      <c r="B1779" s="199"/>
      <c r="C1779" s="199" t="s">
        <v>6552</v>
      </c>
      <c r="D1779" s="200" t="s">
        <v>3</v>
      </c>
      <c r="E1779" s="203">
        <v>17.04</v>
      </c>
    </row>
    <row r="1780" spans="1:5" ht="15" customHeight="1" x14ac:dyDescent="0.25">
      <c r="A1780" s="199" t="s">
        <v>6553</v>
      </c>
      <c r="B1780" s="199"/>
      <c r="C1780" s="199" t="s">
        <v>6554</v>
      </c>
      <c r="D1780" s="200" t="s">
        <v>3</v>
      </c>
      <c r="E1780" s="204">
        <v>18.22</v>
      </c>
    </row>
    <row r="1781" spans="1:5" ht="15" customHeight="1" x14ac:dyDescent="0.25">
      <c r="A1781" s="199" t="s">
        <v>6555</v>
      </c>
      <c r="B1781" s="199"/>
      <c r="C1781" s="199" t="s">
        <v>6556</v>
      </c>
      <c r="D1781" s="200" t="s">
        <v>3</v>
      </c>
      <c r="E1781" s="204">
        <v>26.45</v>
      </c>
    </row>
    <row r="1782" spans="1:5" ht="15" customHeight="1" x14ac:dyDescent="0.25">
      <c r="A1782" s="199" t="s">
        <v>6557</v>
      </c>
      <c r="B1782" s="199"/>
      <c r="C1782" s="199" t="s">
        <v>6558</v>
      </c>
      <c r="D1782" s="200" t="s">
        <v>3</v>
      </c>
      <c r="E1782" s="204">
        <v>419.05</v>
      </c>
    </row>
    <row r="1783" spans="1:5" ht="15" customHeight="1" x14ac:dyDescent="0.25">
      <c r="A1783" s="199" t="s">
        <v>6559</v>
      </c>
      <c r="B1783" s="199"/>
      <c r="C1783" s="199" t="s">
        <v>6560</v>
      </c>
      <c r="D1783" s="200" t="s">
        <v>3</v>
      </c>
      <c r="E1783" s="204">
        <v>19.809999999999999</v>
      </c>
    </row>
    <row r="1784" spans="1:5" ht="15" customHeight="1" x14ac:dyDescent="0.25">
      <c r="A1784" s="199" t="s">
        <v>6561</v>
      </c>
      <c r="B1784" s="199"/>
      <c r="C1784" s="199" t="s">
        <v>6562</v>
      </c>
      <c r="D1784" s="200" t="s">
        <v>3</v>
      </c>
      <c r="E1784" s="204">
        <v>30.8</v>
      </c>
    </row>
    <row r="1785" spans="1:5" ht="15" customHeight="1" x14ac:dyDescent="0.25">
      <c r="A1785" s="199" t="s">
        <v>6563</v>
      </c>
      <c r="B1785" s="199"/>
      <c r="C1785" s="199" t="s">
        <v>6564</v>
      </c>
      <c r="D1785" s="200" t="s">
        <v>3</v>
      </c>
      <c r="E1785" s="204">
        <v>45.84</v>
      </c>
    </row>
    <row r="1786" spans="1:5" ht="15" customHeight="1" x14ac:dyDescent="0.25">
      <c r="A1786" s="199" t="s">
        <v>6565</v>
      </c>
      <c r="B1786" s="199"/>
      <c r="C1786" s="199" t="s">
        <v>6566</v>
      </c>
      <c r="D1786" s="200" t="s">
        <v>3</v>
      </c>
      <c r="E1786" s="204">
        <v>58.21</v>
      </c>
    </row>
    <row r="1787" spans="1:5" ht="15" customHeight="1" x14ac:dyDescent="0.25">
      <c r="A1787" s="199" t="s">
        <v>6567</v>
      </c>
      <c r="B1787" s="199"/>
      <c r="C1787" s="199" t="s">
        <v>6568</v>
      </c>
      <c r="D1787" s="200" t="s">
        <v>3</v>
      </c>
      <c r="E1787" s="203">
        <v>72.599999999999994</v>
      </c>
    </row>
    <row r="1788" spans="1:5" ht="15" customHeight="1" x14ac:dyDescent="0.25">
      <c r="A1788" s="199" t="s">
        <v>6569</v>
      </c>
      <c r="B1788" s="199"/>
      <c r="C1788" s="199" t="s">
        <v>6570</v>
      </c>
      <c r="D1788" s="200" t="s">
        <v>3</v>
      </c>
      <c r="E1788" s="204">
        <v>105.87</v>
      </c>
    </row>
    <row r="1789" spans="1:5" ht="15" customHeight="1" x14ac:dyDescent="0.25">
      <c r="A1789" s="199" t="s">
        <v>6571</v>
      </c>
      <c r="B1789" s="199"/>
      <c r="C1789" s="199" t="s">
        <v>6572</v>
      </c>
      <c r="D1789" s="200" t="s">
        <v>3</v>
      </c>
      <c r="E1789" s="204">
        <v>172.25</v>
      </c>
    </row>
    <row r="1790" spans="1:5" ht="15" customHeight="1" x14ac:dyDescent="0.25">
      <c r="A1790" s="199" t="s">
        <v>6573</v>
      </c>
      <c r="B1790" s="199"/>
      <c r="C1790" s="199" t="s">
        <v>6574</v>
      </c>
      <c r="D1790" s="200" t="s">
        <v>3</v>
      </c>
      <c r="E1790" s="204">
        <v>243.27</v>
      </c>
    </row>
    <row r="1791" spans="1:5" ht="15" customHeight="1" x14ac:dyDescent="0.25">
      <c r="A1791" s="199" t="s">
        <v>6575</v>
      </c>
      <c r="B1791" s="199"/>
      <c r="C1791" s="199" t="s">
        <v>6576</v>
      </c>
      <c r="D1791" s="200" t="s">
        <v>3</v>
      </c>
      <c r="E1791" s="204">
        <v>634.29</v>
      </c>
    </row>
    <row r="1792" spans="1:5" ht="15" customHeight="1" x14ac:dyDescent="0.25">
      <c r="A1792" s="199" t="s">
        <v>6577</v>
      </c>
      <c r="B1792" s="199"/>
      <c r="C1792" s="199" t="s">
        <v>6578</v>
      </c>
      <c r="D1792" s="200" t="s">
        <v>3</v>
      </c>
      <c r="E1792" s="204">
        <v>99.36</v>
      </c>
    </row>
    <row r="1793" spans="1:5" ht="15" customHeight="1" x14ac:dyDescent="0.25">
      <c r="A1793" s="199" t="s">
        <v>6579</v>
      </c>
      <c r="B1793" s="199"/>
      <c r="C1793" s="199" t="s">
        <v>6580</v>
      </c>
      <c r="D1793" s="200" t="s">
        <v>3</v>
      </c>
      <c r="E1793" s="203">
        <v>139.82</v>
      </c>
    </row>
    <row r="1794" spans="1:5" ht="15" customHeight="1" x14ac:dyDescent="0.25">
      <c r="A1794" s="199" t="s">
        <v>6581</v>
      </c>
      <c r="B1794" s="199"/>
      <c r="C1794" s="199" t="s">
        <v>6582</v>
      </c>
      <c r="D1794" s="200" t="s">
        <v>3</v>
      </c>
      <c r="E1794" s="203">
        <v>174.91</v>
      </c>
    </row>
    <row r="1795" spans="1:5" ht="15" customHeight="1" x14ac:dyDescent="0.25">
      <c r="A1795" s="199" t="s">
        <v>6583</v>
      </c>
      <c r="B1795" s="199"/>
      <c r="C1795" s="199" t="s">
        <v>6584</v>
      </c>
      <c r="D1795" s="200" t="s">
        <v>3</v>
      </c>
      <c r="E1795" s="204">
        <v>261.68</v>
      </c>
    </row>
    <row r="1796" spans="1:5" ht="15" customHeight="1" x14ac:dyDescent="0.25">
      <c r="A1796" s="199" t="s">
        <v>6585</v>
      </c>
      <c r="B1796" s="199"/>
      <c r="C1796" s="199" t="s">
        <v>6586</v>
      </c>
      <c r="D1796" s="200" t="s">
        <v>3</v>
      </c>
      <c r="E1796" s="203">
        <v>285.33</v>
      </c>
    </row>
    <row r="1797" spans="1:5" ht="15" customHeight="1" x14ac:dyDescent="0.25">
      <c r="A1797" s="199" t="s">
        <v>6587</v>
      </c>
      <c r="B1797" s="199"/>
      <c r="C1797" s="199" t="s">
        <v>6588</v>
      </c>
      <c r="D1797" s="200" t="s">
        <v>3</v>
      </c>
      <c r="E1797" s="203">
        <v>395.89</v>
      </c>
    </row>
    <row r="1798" spans="1:5" ht="15" customHeight="1" x14ac:dyDescent="0.25">
      <c r="A1798" s="199" t="s">
        <v>6589</v>
      </c>
      <c r="B1798" s="199"/>
      <c r="C1798" s="199" t="s">
        <v>6590</v>
      </c>
      <c r="D1798" s="200" t="s">
        <v>3</v>
      </c>
      <c r="E1798" s="204">
        <v>514.4</v>
      </c>
    </row>
    <row r="1799" spans="1:5" ht="15" customHeight="1" x14ac:dyDescent="0.25">
      <c r="A1799" s="199" t="s">
        <v>6591</v>
      </c>
      <c r="B1799" s="199"/>
      <c r="C1799" s="199" t="s">
        <v>6592</v>
      </c>
      <c r="D1799" s="200" t="s">
        <v>3</v>
      </c>
      <c r="E1799" s="204">
        <v>533.62</v>
      </c>
    </row>
    <row r="1800" spans="1:5" ht="15" customHeight="1" x14ac:dyDescent="0.25">
      <c r="A1800" s="199" t="s">
        <v>6593</v>
      </c>
      <c r="B1800" s="199"/>
      <c r="C1800" s="199" t="s">
        <v>6594</v>
      </c>
      <c r="D1800" s="200" t="s">
        <v>3</v>
      </c>
      <c r="E1800" s="204">
        <v>634.29</v>
      </c>
    </row>
    <row r="1801" spans="1:5" ht="15" customHeight="1" x14ac:dyDescent="0.25">
      <c r="A1801" s="199" t="s">
        <v>6595</v>
      </c>
      <c r="B1801" s="199"/>
      <c r="C1801" s="199" t="s">
        <v>6596</v>
      </c>
      <c r="D1801" s="200" t="s">
        <v>3</v>
      </c>
      <c r="E1801" s="204">
        <v>77.36</v>
      </c>
    </row>
    <row r="1802" spans="1:5" ht="15" customHeight="1" x14ac:dyDescent="0.25">
      <c r="A1802" s="199" t="s">
        <v>6597</v>
      </c>
      <c r="B1802" s="199"/>
      <c r="C1802" s="199" t="s">
        <v>6598</v>
      </c>
      <c r="D1802" s="200" t="s">
        <v>3</v>
      </c>
      <c r="E1802" s="203">
        <v>110.47</v>
      </c>
    </row>
    <row r="1803" spans="1:5" ht="15" customHeight="1" x14ac:dyDescent="0.25">
      <c r="A1803" s="199" t="s">
        <v>6599</v>
      </c>
      <c r="B1803" s="199"/>
      <c r="C1803" s="199" t="s">
        <v>6600</v>
      </c>
      <c r="D1803" s="200" t="s">
        <v>3</v>
      </c>
      <c r="E1803" s="203">
        <v>136.78</v>
      </c>
    </row>
    <row r="1804" spans="1:5" ht="15" customHeight="1" x14ac:dyDescent="0.25">
      <c r="A1804" s="199" t="s">
        <v>6601</v>
      </c>
      <c r="B1804" s="199"/>
      <c r="C1804" s="199" t="s">
        <v>6602</v>
      </c>
      <c r="D1804" s="200" t="s">
        <v>3</v>
      </c>
      <c r="E1804" s="203">
        <v>188.11</v>
      </c>
    </row>
    <row r="1805" spans="1:5" ht="15" customHeight="1" x14ac:dyDescent="0.25">
      <c r="A1805" s="199" t="s">
        <v>6603</v>
      </c>
      <c r="B1805" s="199"/>
      <c r="C1805" s="199" t="s">
        <v>6604</v>
      </c>
      <c r="D1805" s="200" t="s">
        <v>3</v>
      </c>
      <c r="E1805" s="204">
        <v>238.38</v>
      </c>
    </row>
    <row r="1806" spans="1:5" ht="15" customHeight="1" x14ac:dyDescent="0.25">
      <c r="A1806" s="199" t="s">
        <v>6605</v>
      </c>
      <c r="B1806" s="199"/>
      <c r="C1806" s="199" t="s">
        <v>6606</v>
      </c>
      <c r="D1806" s="200" t="s">
        <v>3</v>
      </c>
      <c r="E1806" s="204">
        <v>321.31</v>
      </c>
    </row>
    <row r="1807" spans="1:5" ht="15" customHeight="1" x14ac:dyDescent="0.25">
      <c r="A1807" s="199" t="s">
        <v>6607</v>
      </c>
      <c r="B1807" s="199"/>
      <c r="C1807" s="199" t="s">
        <v>6608</v>
      </c>
      <c r="D1807" s="200" t="s">
        <v>3</v>
      </c>
      <c r="E1807" s="204">
        <v>443.13</v>
      </c>
    </row>
    <row r="1808" spans="1:5" ht="15" customHeight="1" x14ac:dyDescent="0.25">
      <c r="A1808" s="199" t="s">
        <v>6609</v>
      </c>
      <c r="B1808" s="199"/>
      <c r="C1808" s="199" t="s">
        <v>6610</v>
      </c>
      <c r="D1808" s="200" t="s">
        <v>3</v>
      </c>
      <c r="E1808" s="204">
        <v>533.62</v>
      </c>
    </row>
    <row r="1809" spans="1:5" ht="15" customHeight="1" x14ac:dyDescent="0.25">
      <c r="A1809" s="199" t="s">
        <v>6611</v>
      </c>
      <c r="B1809" s="199"/>
      <c r="C1809" s="199" t="s">
        <v>6612</v>
      </c>
      <c r="D1809" s="200" t="s">
        <v>3</v>
      </c>
      <c r="E1809" s="204">
        <v>105.98</v>
      </c>
    </row>
    <row r="1810" spans="1:5" ht="15" customHeight="1" x14ac:dyDescent="0.25">
      <c r="A1810" s="199" t="s">
        <v>6613</v>
      </c>
      <c r="B1810" s="199"/>
      <c r="C1810" s="199" t="s">
        <v>6614</v>
      </c>
      <c r="D1810" s="200" t="s">
        <v>3</v>
      </c>
      <c r="E1810" s="203">
        <v>154.01</v>
      </c>
    </row>
    <row r="1811" spans="1:5" ht="15" customHeight="1" x14ac:dyDescent="0.25">
      <c r="A1811" s="199" t="s">
        <v>6615</v>
      </c>
      <c r="B1811" s="199"/>
      <c r="C1811" s="199" t="s">
        <v>6616</v>
      </c>
      <c r="D1811" s="200" t="s">
        <v>3</v>
      </c>
      <c r="E1811" s="203">
        <v>130.49</v>
      </c>
    </row>
    <row r="1812" spans="1:5" ht="15" customHeight="1" x14ac:dyDescent="0.25">
      <c r="A1812" s="199" t="s">
        <v>6617</v>
      </c>
      <c r="B1812" s="199"/>
      <c r="C1812" s="199" t="s">
        <v>6618</v>
      </c>
      <c r="D1812" s="200" t="s">
        <v>3</v>
      </c>
      <c r="E1812" s="203">
        <v>61.72</v>
      </c>
    </row>
    <row r="1813" spans="1:5" ht="15" customHeight="1" x14ac:dyDescent="0.25">
      <c r="A1813" s="199" t="s">
        <v>6619</v>
      </c>
      <c r="B1813" s="199"/>
      <c r="C1813" s="199" t="s">
        <v>6620</v>
      </c>
      <c r="D1813" s="200" t="s">
        <v>3</v>
      </c>
      <c r="E1813" s="204">
        <v>186.44</v>
      </c>
    </row>
    <row r="1814" spans="1:5" ht="15" customHeight="1" x14ac:dyDescent="0.25">
      <c r="A1814" s="199" t="s">
        <v>6621</v>
      </c>
      <c r="B1814" s="199"/>
      <c r="C1814" s="199" t="s">
        <v>6622</v>
      </c>
      <c r="D1814" s="200" t="s">
        <v>3</v>
      </c>
      <c r="E1814" s="204">
        <v>240.58</v>
      </c>
    </row>
    <row r="1815" spans="1:5" ht="15" customHeight="1" x14ac:dyDescent="0.25">
      <c r="A1815" s="199" t="s">
        <v>6623</v>
      </c>
      <c r="B1815" s="199"/>
      <c r="C1815" s="199" t="s">
        <v>6624</v>
      </c>
      <c r="D1815" s="200" t="s">
        <v>3</v>
      </c>
      <c r="E1815" s="204">
        <v>74.62</v>
      </c>
    </row>
    <row r="1816" spans="1:5" ht="15" customHeight="1" x14ac:dyDescent="0.25">
      <c r="A1816" s="199" t="s">
        <v>6625</v>
      </c>
      <c r="B1816" s="199"/>
      <c r="C1816" s="199" t="s">
        <v>6626</v>
      </c>
      <c r="D1816" s="200" t="s">
        <v>12798</v>
      </c>
      <c r="E1816" s="204">
        <v>29.31</v>
      </c>
    </row>
    <row r="1817" spans="1:5" ht="15" customHeight="1" x14ac:dyDescent="0.25">
      <c r="A1817" s="199" t="s">
        <v>6627</v>
      </c>
      <c r="B1817" s="199"/>
      <c r="C1817" s="199" t="s">
        <v>6628</v>
      </c>
      <c r="D1817" s="200" t="s">
        <v>12798</v>
      </c>
      <c r="E1817" s="203">
        <v>30.6</v>
      </c>
    </row>
    <row r="1818" spans="1:5" ht="15" customHeight="1" x14ac:dyDescent="0.25">
      <c r="A1818" s="199" t="s">
        <v>6629</v>
      </c>
      <c r="B1818" s="199"/>
      <c r="C1818" s="199" t="s">
        <v>6630</v>
      </c>
      <c r="D1818" s="200" t="s">
        <v>12798</v>
      </c>
      <c r="E1818" s="203">
        <v>45.02</v>
      </c>
    </row>
    <row r="1819" spans="1:5" ht="15" customHeight="1" x14ac:dyDescent="0.25">
      <c r="A1819" s="199" t="s">
        <v>6631</v>
      </c>
      <c r="B1819" s="199"/>
      <c r="C1819" s="199" t="s">
        <v>6632</v>
      </c>
      <c r="D1819" s="200" t="s">
        <v>12798</v>
      </c>
      <c r="E1819" s="203">
        <v>52.23</v>
      </c>
    </row>
    <row r="1820" spans="1:5" ht="15" customHeight="1" x14ac:dyDescent="0.25">
      <c r="A1820" s="199" t="s">
        <v>6633</v>
      </c>
      <c r="B1820" s="199"/>
      <c r="C1820" s="199" t="s">
        <v>6634</v>
      </c>
      <c r="D1820" s="200" t="s">
        <v>12798</v>
      </c>
      <c r="E1820" s="204">
        <v>54.82</v>
      </c>
    </row>
    <row r="1821" spans="1:5" ht="15" customHeight="1" x14ac:dyDescent="0.25">
      <c r="A1821" s="199" t="s">
        <v>6635</v>
      </c>
      <c r="B1821" s="199"/>
      <c r="C1821" s="199" t="s">
        <v>6636</v>
      </c>
      <c r="D1821" s="200" t="s">
        <v>12798</v>
      </c>
      <c r="E1821" s="204">
        <v>97.12</v>
      </c>
    </row>
    <row r="1822" spans="1:5" ht="15" customHeight="1" x14ac:dyDescent="0.25">
      <c r="A1822" s="199" t="s">
        <v>6637</v>
      </c>
      <c r="B1822" s="199"/>
      <c r="C1822" s="199" t="s">
        <v>11774</v>
      </c>
      <c r="D1822" s="200" t="s">
        <v>12798</v>
      </c>
      <c r="E1822" s="204">
        <v>116.89</v>
      </c>
    </row>
    <row r="1823" spans="1:5" ht="15" customHeight="1" x14ac:dyDescent="0.25">
      <c r="A1823" s="199" t="s">
        <v>6638</v>
      </c>
      <c r="B1823" s="199"/>
      <c r="C1823" s="199" t="s">
        <v>11775</v>
      </c>
      <c r="D1823" s="200" t="s">
        <v>12798</v>
      </c>
      <c r="E1823" s="204">
        <v>113.49</v>
      </c>
    </row>
    <row r="1824" spans="1:5" ht="15" customHeight="1" x14ac:dyDescent="0.25">
      <c r="A1824" s="199" t="s">
        <v>6639</v>
      </c>
      <c r="B1824" s="199"/>
      <c r="C1824" s="199" t="s">
        <v>11776</v>
      </c>
      <c r="D1824" s="200" t="s">
        <v>12798</v>
      </c>
      <c r="E1824" s="203">
        <v>176.08</v>
      </c>
    </row>
    <row r="1825" spans="1:5" ht="15" customHeight="1" x14ac:dyDescent="0.25">
      <c r="A1825" s="199" t="s">
        <v>6640</v>
      </c>
      <c r="B1825" s="199"/>
      <c r="C1825" s="199" t="s">
        <v>11777</v>
      </c>
      <c r="D1825" s="200" t="s">
        <v>12798</v>
      </c>
      <c r="E1825" s="204">
        <v>169.94</v>
      </c>
    </row>
    <row r="1826" spans="1:5" ht="15" customHeight="1" x14ac:dyDescent="0.25">
      <c r="A1826" s="199" t="s">
        <v>6641</v>
      </c>
      <c r="B1826" s="199"/>
      <c r="C1826" s="199" t="s">
        <v>11778</v>
      </c>
      <c r="D1826" s="200" t="s">
        <v>12798</v>
      </c>
      <c r="E1826" s="204">
        <v>146.36000000000001</v>
      </c>
    </row>
    <row r="1827" spans="1:5" ht="15" customHeight="1" x14ac:dyDescent="0.25">
      <c r="A1827" s="199" t="s">
        <v>6642</v>
      </c>
      <c r="B1827" s="199"/>
      <c r="C1827" s="199" t="s">
        <v>11779</v>
      </c>
      <c r="D1827" s="200" t="s">
        <v>12798</v>
      </c>
      <c r="E1827" s="204">
        <v>140.21</v>
      </c>
    </row>
    <row r="1828" spans="1:5" ht="15" customHeight="1" x14ac:dyDescent="0.25">
      <c r="A1828" s="199" t="s">
        <v>6643</v>
      </c>
      <c r="B1828" s="199"/>
      <c r="C1828" s="199" t="s">
        <v>11780</v>
      </c>
      <c r="D1828" s="200" t="s">
        <v>12798</v>
      </c>
      <c r="E1828" s="204">
        <v>88.75</v>
      </c>
    </row>
    <row r="1829" spans="1:5" ht="15" customHeight="1" x14ac:dyDescent="0.25">
      <c r="A1829" s="199" t="s">
        <v>6644</v>
      </c>
      <c r="B1829" s="199"/>
      <c r="C1829" s="199" t="s">
        <v>11781</v>
      </c>
      <c r="D1829" s="200" t="s">
        <v>12798</v>
      </c>
      <c r="E1829" s="204">
        <v>85.35</v>
      </c>
    </row>
    <row r="1830" spans="1:5" ht="15" customHeight="1" x14ac:dyDescent="0.25">
      <c r="A1830" s="199" t="s">
        <v>6645</v>
      </c>
      <c r="B1830" s="199"/>
      <c r="C1830" s="199" t="s">
        <v>11782</v>
      </c>
      <c r="D1830" s="200" t="s">
        <v>12798</v>
      </c>
      <c r="E1830" s="203">
        <v>88.92</v>
      </c>
    </row>
    <row r="1831" spans="1:5" ht="15" customHeight="1" x14ac:dyDescent="0.25">
      <c r="A1831" s="199" t="s">
        <v>6646</v>
      </c>
      <c r="B1831" s="199"/>
      <c r="C1831" s="199" t="s">
        <v>11783</v>
      </c>
      <c r="D1831" s="200" t="s">
        <v>12798</v>
      </c>
      <c r="E1831" s="203">
        <v>85.49</v>
      </c>
    </row>
    <row r="1832" spans="1:5" ht="15" customHeight="1" x14ac:dyDescent="0.25">
      <c r="A1832" s="199" t="s">
        <v>6647</v>
      </c>
      <c r="B1832" s="199"/>
      <c r="C1832" s="199" t="s">
        <v>11784</v>
      </c>
      <c r="D1832" s="200" t="s">
        <v>12798</v>
      </c>
      <c r="E1832" s="203">
        <v>79.63</v>
      </c>
    </row>
    <row r="1833" spans="1:5" ht="15" customHeight="1" x14ac:dyDescent="0.25">
      <c r="A1833" s="199" t="s">
        <v>6648</v>
      </c>
      <c r="B1833" s="199"/>
      <c r="C1833" s="199" t="s">
        <v>11785</v>
      </c>
      <c r="D1833" s="200" t="s">
        <v>12798</v>
      </c>
      <c r="E1833" s="203">
        <v>112.68</v>
      </c>
    </row>
    <row r="1834" spans="1:5" ht="15" customHeight="1" x14ac:dyDescent="0.25">
      <c r="A1834" s="199" t="s">
        <v>6649</v>
      </c>
      <c r="B1834" s="199"/>
      <c r="C1834" s="199" t="s">
        <v>11786</v>
      </c>
      <c r="D1834" s="200" t="s">
        <v>12798</v>
      </c>
      <c r="E1834" s="203">
        <v>100.75</v>
      </c>
    </row>
    <row r="1835" spans="1:5" ht="15" customHeight="1" x14ac:dyDescent="0.25">
      <c r="A1835" s="199" t="s">
        <v>6650</v>
      </c>
      <c r="B1835" s="199"/>
      <c r="C1835" s="199" t="s">
        <v>11787</v>
      </c>
      <c r="D1835" s="200" t="s">
        <v>12798</v>
      </c>
      <c r="E1835" s="203">
        <v>51.4</v>
      </c>
    </row>
    <row r="1836" spans="1:5" ht="15" customHeight="1" x14ac:dyDescent="0.25">
      <c r="A1836" s="199" t="s">
        <v>6651</v>
      </c>
      <c r="B1836" s="199"/>
      <c r="C1836" s="199" t="s">
        <v>11788</v>
      </c>
      <c r="D1836" s="200" t="s">
        <v>12798</v>
      </c>
      <c r="E1836" s="203">
        <v>189.19</v>
      </c>
    </row>
    <row r="1837" spans="1:5" ht="15" customHeight="1" x14ac:dyDescent="0.25">
      <c r="A1837" s="199" t="s">
        <v>6652</v>
      </c>
      <c r="B1837" s="199"/>
      <c r="C1837" s="199" t="s">
        <v>11789</v>
      </c>
      <c r="D1837" s="200" t="s">
        <v>12798</v>
      </c>
      <c r="E1837" s="203">
        <v>370.07</v>
      </c>
    </row>
    <row r="1838" spans="1:5" ht="15" customHeight="1" x14ac:dyDescent="0.25">
      <c r="A1838" s="199" t="s">
        <v>6653</v>
      </c>
      <c r="B1838" s="199"/>
      <c r="C1838" s="199" t="s">
        <v>11790</v>
      </c>
      <c r="D1838" s="200" t="s">
        <v>12798</v>
      </c>
      <c r="E1838" s="203">
        <v>549.9</v>
      </c>
    </row>
    <row r="1839" spans="1:5" ht="15" customHeight="1" x14ac:dyDescent="0.25">
      <c r="A1839" s="199" t="s">
        <v>6654</v>
      </c>
      <c r="B1839" s="199"/>
      <c r="C1839" s="199" t="s">
        <v>11791</v>
      </c>
      <c r="D1839" s="200" t="s">
        <v>12798</v>
      </c>
      <c r="E1839" s="203">
        <v>54.68</v>
      </c>
    </row>
    <row r="1840" spans="1:5" ht="15" customHeight="1" x14ac:dyDescent="0.25">
      <c r="A1840" s="199" t="s">
        <v>6655</v>
      </c>
      <c r="B1840" s="199"/>
      <c r="C1840" s="199" t="s">
        <v>11792</v>
      </c>
      <c r="D1840" s="200" t="s">
        <v>12798</v>
      </c>
      <c r="E1840" s="203">
        <v>984.45</v>
      </c>
    </row>
    <row r="1841" spans="1:5" ht="15" customHeight="1" x14ac:dyDescent="0.25">
      <c r="A1841" s="199" t="s">
        <v>6656</v>
      </c>
      <c r="B1841" s="199"/>
      <c r="C1841" s="199" t="s">
        <v>11793</v>
      </c>
      <c r="D1841" s="200" t="s">
        <v>12798</v>
      </c>
      <c r="E1841" s="203">
        <v>99.26</v>
      </c>
    </row>
    <row r="1842" spans="1:5" ht="15" customHeight="1" x14ac:dyDescent="0.25">
      <c r="A1842" s="199" t="s">
        <v>6657</v>
      </c>
      <c r="B1842" s="199"/>
      <c r="C1842" s="199" t="s">
        <v>11794</v>
      </c>
      <c r="D1842" s="200" t="s">
        <v>12798</v>
      </c>
      <c r="E1842" s="203">
        <v>95.86</v>
      </c>
    </row>
    <row r="1843" spans="1:5" ht="15" customHeight="1" x14ac:dyDescent="0.25">
      <c r="A1843" s="199" t="s">
        <v>6658</v>
      </c>
      <c r="B1843" s="199"/>
      <c r="C1843" s="199" t="s">
        <v>11795</v>
      </c>
      <c r="D1843" s="200" t="s">
        <v>12798</v>
      </c>
      <c r="E1843" s="204">
        <v>89.23</v>
      </c>
    </row>
    <row r="1844" spans="1:5" ht="15" customHeight="1" x14ac:dyDescent="0.25">
      <c r="A1844" s="199" t="s">
        <v>6659</v>
      </c>
      <c r="B1844" s="199"/>
      <c r="C1844" s="199" t="s">
        <v>11796</v>
      </c>
      <c r="D1844" s="200" t="s">
        <v>12798</v>
      </c>
      <c r="E1844" s="203">
        <v>85.82</v>
      </c>
    </row>
    <row r="1845" spans="1:5" ht="15" customHeight="1" x14ac:dyDescent="0.25">
      <c r="A1845" s="199" t="s">
        <v>6660</v>
      </c>
      <c r="B1845" s="199"/>
      <c r="C1845" s="199" t="s">
        <v>6661</v>
      </c>
      <c r="D1845" s="200" t="s">
        <v>13629</v>
      </c>
      <c r="E1845" s="203">
        <v>846.92</v>
      </c>
    </row>
    <row r="1846" spans="1:5" ht="15" customHeight="1" x14ac:dyDescent="0.25">
      <c r="A1846" s="199" t="s">
        <v>6662</v>
      </c>
      <c r="B1846" s="199"/>
      <c r="C1846" s="199" t="s">
        <v>6663</v>
      </c>
      <c r="D1846" s="200" t="s">
        <v>13629</v>
      </c>
      <c r="E1846" s="203">
        <v>83.75</v>
      </c>
    </row>
    <row r="1847" spans="1:5" ht="15" customHeight="1" x14ac:dyDescent="0.25">
      <c r="A1847" s="199" t="s">
        <v>6664</v>
      </c>
      <c r="B1847" s="199"/>
      <c r="C1847" s="199" t="s">
        <v>6665</v>
      </c>
      <c r="D1847" s="200" t="s">
        <v>13629</v>
      </c>
      <c r="E1847" s="203">
        <v>89.7</v>
      </c>
    </row>
    <row r="1848" spans="1:5" ht="15" customHeight="1" x14ac:dyDescent="0.25">
      <c r="A1848" s="199" t="s">
        <v>6666</v>
      </c>
      <c r="B1848" s="199"/>
      <c r="C1848" s="199" t="s">
        <v>6667</v>
      </c>
      <c r="D1848" s="200" t="s">
        <v>13629</v>
      </c>
      <c r="E1848" s="203">
        <v>100.31</v>
      </c>
    </row>
    <row r="1849" spans="1:5" ht="15" customHeight="1" x14ac:dyDescent="0.25">
      <c r="A1849" s="199" t="s">
        <v>6668</v>
      </c>
      <c r="B1849" s="199"/>
      <c r="C1849" s="199" t="s">
        <v>6669</v>
      </c>
      <c r="D1849" s="200" t="s">
        <v>13629</v>
      </c>
      <c r="E1849" s="203">
        <v>152.63999999999999</v>
      </c>
    </row>
    <row r="1850" spans="1:5" ht="15" customHeight="1" x14ac:dyDescent="0.25">
      <c r="A1850" s="199" t="s">
        <v>6670</v>
      </c>
      <c r="B1850" s="199"/>
      <c r="C1850" s="199" t="s">
        <v>6671</v>
      </c>
      <c r="D1850" s="200" t="s">
        <v>13629</v>
      </c>
      <c r="E1850" s="203">
        <v>167.12</v>
      </c>
    </row>
    <row r="1851" spans="1:5" ht="15" customHeight="1" x14ac:dyDescent="0.25">
      <c r="A1851" s="199" t="s">
        <v>6672</v>
      </c>
      <c r="B1851" s="199"/>
      <c r="C1851" s="199" t="s">
        <v>6673</v>
      </c>
      <c r="D1851" s="200" t="s">
        <v>13629</v>
      </c>
      <c r="E1851" s="204">
        <v>217.6</v>
      </c>
    </row>
    <row r="1852" spans="1:5" ht="15" customHeight="1" x14ac:dyDescent="0.25">
      <c r="A1852" s="199" t="s">
        <v>6674</v>
      </c>
      <c r="B1852" s="199"/>
      <c r="C1852" s="199" t="s">
        <v>6675</v>
      </c>
      <c r="D1852" s="200" t="s">
        <v>13629</v>
      </c>
      <c r="E1852" s="203">
        <v>375.44</v>
      </c>
    </row>
    <row r="1853" spans="1:5" ht="15" customHeight="1" x14ac:dyDescent="0.25">
      <c r="A1853" s="199" t="s">
        <v>6676</v>
      </c>
      <c r="B1853" s="199"/>
      <c r="C1853" s="199" t="s">
        <v>6677</v>
      </c>
      <c r="D1853" s="200" t="s">
        <v>13629</v>
      </c>
      <c r="E1853" s="203">
        <v>508.5</v>
      </c>
    </row>
    <row r="1854" spans="1:5" ht="15" customHeight="1" x14ac:dyDescent="0.25">
      <c r="A1854" s="199" t="s">
        <v>6678</v>
      </c>
      <c r="B1854" s="199"/>
      <c r="C1854" s="199" t="s">
        <v>6679</v>
      </c>
      <c r="D1854" s="200" t="s">
        <v>13629</v>
      </c>
      <c r="E1854" s="204">
        <v>1001.34</v>
      </c>
    </row>
    <row r="1855" spans="1:5" ht="15" customHeight="1" x14ac:dyDescent="0.25">
      <c r="A1855" s="199" t="s">
        <v>6680</v>
      </c>
      <c r="B1855" s="199"/>
      <c r="C1855" s="199" t="s">
        <v>6681</v>
      </c>
      <c r="D1855" s="200" t="s">
        <v>13629</v>
      </c>
      <c r="E1855" s="203">
        <v>101.62</v>
      </c>
    </row>
    <row r="1856" spans="1:5" ht="15" customHeight="1" x14ac:dyDescent="0.25">
      <c r="A1856" s="199" t="s">
        <v>6682</v>
      </c>
      <c r="B1856" s="199"/>
      <c r="C1856" s="199" t="s">
        <v>6683</v>
      </c>
      <c r="D1856" s="200" t="s">
        <v>13629</v>
      </c>
      <c r="E1856" s="203">
        <v>109.88</v>
      </c>
    </row>
    <row r="1857" spans="1:5" ht="15" customHeight="1" x14ac:dyDescent="0.25">
      <c r="A1857" s="199" t="s">
        <v>6684</v>
      </c>
      <c r="B1857" s="199"/>
      <c r="C1857" s="199" t="s">
        <v>6685</v>
      </c>
      <c r="D1857" s="200" t="s">
        <v>13629</v>
      </c>
      <c r="E1857" s="204">
        <v>136.81</v>
      </c>
    </row>
    <row r="1858" spans="1:5" ht="15" customHeight="1" x14ac:dyDescent="0.25">
      <c r="A1858" s="199" t="s">
        <v>6686</v>
      </c>
      <c r="B1858" s="199"/>
      <c r="C1858" s="199" t="s">
        <v>6687</v>
      </c>
      <c r="D1858" s="200" t="s">
        <v>13629</v>
      </c>
      <c r="E1858" s="204">
        <v>211.11</v>
      </c>
    </row>
    <row r="1859" spans="1:5" ht="15" customHeight="1" x14ac:dyDescent="0.25">
      <c r="A1859" s="199" t="s">
        <v>6688</v>
      </c>
      <c r="B1859" s="199"/>
      <c r="C1859" s="199" t="s">
        <v>6689</v>
      </c>
      <c r="D1859" s="200" t="s">
        <v>13629</v>
      </c>
      <c r="E1859" s="204">
        <v>226.4</v>
      </c>
    </row>
    <row r="1860" spans="1:5" ht="15" customHeight="1" x14ac:dyDescent="0.25">
      <c r="A1860" s="199" t="s">
        <v>6690</v>
      </c>
      <c r="B1860" s="199"/>
      <c r="C1860" s="199" t="s">
        <v>6691</v>
      </c>
      <c r="D1860" s="200" t="s">
        <v>13629</v>
      </c>
      <c r="E1860" s="204">
        <v>304.5</v>
      </c>
    </row>
    <row r="1861" spans="1:5" ht="15" customHeight="1" x14ac:dyDescent="0.25">
      <c r="A1861" s="199" t="s">
        <v>6692</v>
      </c>
      <c r="B1861" s="199"/>
      <c r="C1861" s="199" t="s">
        <v>6693</v>
      </c>
      <c r="D1861" s="200" t="s">
        <v>13629</v>
      </c>
      <c r="E1861" s="204">
        <v>489.52</v>
      </c>
    </row>
    <row r="1862" spans="1:5" ht="15" customHeight="1" x14ac:dyDescent="0.25">
      <c r="A1862" s="199" t="s">
        <v>6694</v>
      </c>
      <c r="B1862" s="199"/>
      <c r="C1862" s="199" t="s">
        <v>6695</v>
      </c>
      <c r="D1862" s="200" t="s">
        <v>13629</v>
      </c>
      <c r="E1862" s="204">
        <v>581.67999999999995</v>
      </c>
    </row>
    <row r="1863" spans="1:5" ht="15" customHeight="1" x14ac:dyDescent="0.25">
      <c r="A1863" s="199" t="s">
        <v>6696</v>
      </c>
      <c r="B1863" s="199"/>
      <c r="C1863" s="199" t="s">
        <v>6697</v>
      </c>
      <c r="D1863" s="200" t="s">
        <v>12798</v>
      </c>
      <c r="E1863" s="203">
        <v>295.04000000000002</v>
      </c>
    </row>
    <row r="1864" spans="1:5" ht="15" customHeight="1" x14ac:dyDescent="0.25">
      <c r="A1864" s="199" t="s">
        <v>6698</v>
      </c>
      <c r="B1864" s="199"/>
      <c r="C1864" s="199" t="s">
        <v>6699</v>
      </c>
      <c r="D1864" s="200" t="s">
        <v>12798</v>
      </c>
      <c r="E1864" s="203">
        <v>48.75</v>
      </c>
    </row>
    <row r="1865" spans="1:5" ht="15" customHeight="1" x14ac:dyDescent="0.25">
      <c r="A1865" s="199" t="s">
        <v>6700</v>
      </c>
      <c r="B1865" s="199"/>
      <c r="C1865" s="199" t="s">
        <v>6701</v>
      </c>
      <c r="D1865" s="200" t="s">
        <v>12798</v>
      </c>
      <c r="E1865" s="203">
        <v>111.05</v>
      </c>
    </row>
    <row r="1866" spans="1:5" ht="15" customHeight="1" x14ac:dyDescent="0.25">
      <c r="A1866" s="199" t="s">
        <v>6702</v>
      </c>
      <c r="B1866" s="199"/>
      <c r="C1866" s="199" t="s">
        <v>6703</v>
      </c>
      <c r="D1866" s="200" t="s">
        <v>12798</v>
      </c>
      <c r="E1866" s="203">
        <v>84.41</v>
      </c>
    </row>
    <row r="1867" spans="1:5" ht="15" customHeight="1" x14ac:dyDescent="0.25">
      <c r="A1867" s="199" t="s">
        <v>6704</v>
      </c>
      <c r="B1867" s="199"/>
      <c r="C1867" s="199" t="s">
        <v>6705</v>
      </c>
      <c r="D1867" s="200" t="s">
        <v>12798</v>
      </c>
      <c r="E1867" s="203">
        <v>63.85</v>
      </c>
    </row>
    <row r="1868" spans="1:5" ht="15" customHeight="1" x14ac:dyDescent="0.25">
      <c r="A1868" s="199" t="s">
        <v>6706</v>
      </c>
      <c r="B1868" s="199"/>
      <c r="C1868" s="199" t="s">
        <v>6707</v>
      </c>
      <c r="D1868" s="200" t="s">
        <v>12798</v>
      </c>
      <c r="E1868" s="203">
        <v>67.83</v>
      </c>
    </row>
    <row r="1869" spans="1:5" ht="15" customHeight="1" x14ac:dyDescent="0.25">
      <c r="A1869" s="199" t="s">
        <v>6708</v>
      </c>
      <c r="B1869" s="199"/>
      <c r="C1869" s="199" t="s">
        <v>6709</v>
      </c>
      <c r="D1869" s="200" t="s">
        <v>12798</v>
      </c>
      <c r="E1869" s="203">
        <v>86.71</v>
      </c>
    </row>
    <row r="1870" spans="1:5" ht="15" customHeight="1" x14ac:dyDescent="0.25">
      <c r="A1870" s="199" t="s">
        <v>6710</v>
      </c>
      <c r="B1870" s="199"/>
      <c r="C1870" s="199" t="s">
        <v>6711</v>
      </c>
      <c r="D1870" s="200" t="s">
        <v>12798</v>
      </c>
      <c r="E1870" s="204">
        <v>78.55</v>
      </c>
    </row>
    <row r="1871" spans="1:5" ht="15" customHeight="1" x14ac:dyDescent="0.25">
      <c r="A1871" s="199" t="s">
        <v>6712</v>
      </c>
      <c r="B1871" s="199"/>
      <c r="C1871" s="199" t="s">
        <v>6713</v>
      </c>
      <c r="D1871" s="200" t="s">
        <v>12798</v>
      </c>
      <c r="E1871" s="204">
        <v>87.36</v>
      </c>
    </row>
    <row r="1872" spans="1:5" ht="15" customHeight="1" x14ac:dyDescent="0.25">
      <c r="A1872" s="199" t="s">
        <v>6714</v>
      </c>
      <c r="B1872" s="199"/>
      <c r="C1872" s="199" t="s">
        <v>6715</v>
      </c>
      <c r="D1872" s="200" t="s">
        <v>12798</v>
      </c>
      <c r="E1872" s="204">
        <v>121.03</v>
      </c>
    </row>
    <row r="1873" spans="1:5" ht="15" customHeight="1" x14ac:dyDescent="0.25">
      <c r="A1873" s="199" t="s">
        <v>6716</v>
      </c>
      <c r="B1873" s="199"/>
      <c r="C1873" s="199" t="s">
        <v>6717</v>
      </c>
      <c r="D1873" s="200" t="s">
        <v>12798</v>
      </c>
      <c r="E1873" s="204">
        <v>133.71</v>
      </c>
    </row>
    <row r="1874" spans="1:5" ht="15" customHeight="1" x14ac:dyDescent="0.25">
      <c r="A1874" s="199" t="s">
        <v>6718</v>
      </c>
      <c r="B1874" s="199"/>
      <c r="C1874" s="199" t="s">
        <v>6719</v>
      </c>
      <c r="D1874" s="200" t="s">
        <v>12798</v>
      </c>
      <c r="E1874" s="204">
        <v>33.08</v>
      </c>
    </row>
    <row r="1875" spans="1:5" ht="15" customHeight="1" x14ac:dyDescent="0.25">
      <c r="A1875" s="199" t="s">
        <v>6720</v>
      </c>
      <c r="B1875" s="199"/>
      <c r="C1875" s="199" t="s">
        <v>6721</v>
      </c>
      <c r="D1875" s="200" t="s">
        <v>12798</v>
      </c>
      <c r="E1875" s="203">
        <v>32.9</v>
      </c>
    </row>
    <row r="1876" spans="1:5" ht="15" customHeight="1" x14ac:dyDescent="0.25">
      <c r="A1876" s="199" t="s">
        <v>6722</v>
      </c>
      <c r="B1876" s="199"/>
      <c r="C1876" s="199" t="s">
        <v>6723</v>
      </c>
      <c r="D1876" s="200" t="s">
        <v>12798</v>
      </c>
      <c r="E1876" s="204">
        <v>31.9</v>
      </c>
    </row>
    <row r="1877" spans="1:5" ht="15" customHeight="1" x14ac:dyDescent="0.25">
      <c r="A1877" s="199" t="s">
        <v>6724</v>
      </c>
      <c r="B1877" s="199"/>
      <c r="C1877" s="199" t="s">
        <v>6725</v>
      </c>
      <c r="D1877" s="200" t="s">
        <v>12798</v>
      </c>
      <c r="E1877" s="204">
        <v>29.66</v>
      </c>
    </row>
    <row r="1878" spans="1:5" ht="15" customHeight="1" x14ac:dyDescent="0.25">
      <c r="A1878" s="199" t="s">
        <v>6726</v>
      </c>
      <c r="B1878" s="199"/>
      <c r="C1878" s="199" t="s">
        <v>6727</v>
      </c>
      <c r="D1878" s="200" t="s">
        <v>12798</v>
      </c>
      <c r="E1878" s="203">
        <v>77.430000000000007</v>
      </c>
    </row>
    <row r="1879" spans="1:5" ht="15" customHeight="1" x14ac:dyDescent="0.25">
      <c r="A1879" s="199" t="s">
        <v>31799</v>
      </c>
      <c r="B1879" s="199"/>
      <c r="C1879" s="199" t="s">
        <v>31800</v>
      </c>
      <c r="D1879" s="200" t="s">
        <v>12798</v>
      </c>
      <c r="E1879" s="203">
        <v>23.22</v>
      </c>
    </row>
    <row r="1880" spans="1:5" ht="15" customHeight="1" x14ac:dyDescent="0.25">
      <c r="A1880" s="199" t="s">
        <v>6728</v>
      </c>
      <c r="B1880" s="199"/>
      <c r="C1880" s="199" t="s">
        <v>6729</v>
      </c>
      <c r="D1880" s="200" t="s">
        <v>12798</v>
      </c>
      <c r="E1880" s="203">
        <v>29.04</v>
      </c>
    </row>
    <row r="1881" spans="1:5" ht="15" customHeight="1" x14ac:dyDescent="0.25">
      <c r="A1881" s="199" t="s">
        <v>6730</v>
      </c>
      <c r="B1881" s="199"/>
      <c r="C1881" s="199" t="s">
        <v>6731</v>
      </c>
      <c r="D1881" s="200" t="s">
        <v>12798</v>
      </c>
      <c r="E1881" s="204">
        <v>30.97</v>
      </c>
    </row>
    <row r="1882" spans="1:5" ht="15" customHeight="1" x14ac:dyDescent="0.25">
      <c r="A1882" s="199" t="s">
        <v>6733</v>
      </c>
      <c r="B1882" s="199"/>
      <c r="C1882" s="199" t="s">
        <v>31801</v>
      </c>
      <c r="D1882" s="200" t="s">
        <v>12798</v>
      </c>
      <c r="E1882" s="203">
        <v>44.69</v>
      </c>
    </row>
    <row r="1883" spans="1:5" ht="15" customHeight="1" x14ac:dyDescent="0.25">
      <c r="A1883" s="199" t="s">
        <v>6734</v>
      </c>
      <c r="B1883" s="199"/>
      <c r="C1883" s="199" t="s">
        <v>31802</v>
      </c>
      <c r="D1883" s="200" t="s">
        <v>12798</v>
      </c>
      <c r="E1883" s="204">
        <v>49.62</v>
      </c>
    </row>
    <row r="1884" spans="1:5" ht="15" customHeight="1" x14ac:dyDescent="0.25">
      <c r="A1884" s="199" t="s">
        <v>7757</v>
      </c>
      <c r="B1884" s="199"/>
      <c r="C1884" s="199" t="s">
        <v>31803</v>
      </c>
      <c r="D1884" s="200" t="s">
        <v>12798</v>
      </c>
      <c r="E1884" s="204">
        <v>78.62</v>
      </c>
    </row>
    <row r="1885" spans="1:5" ht="15" customHeight="1" x14ac:dyDescent="0.25">
      <c r="A1885" s="199" t="s">
        <v>6732</v>
      </c>
      <c r="B1885" s="199"/>
      <c r="C1885" s="199" t="s">
        <v>31804</v>
      </c>
      <c r="D1885" s="200" t="s">
        <v>12798</v>
      </c>
      <c r="E1885" s="204">
        <v>103.87</v>
      </c>
    </row>
    <row r="1886" spans="1:5" ht="15" customHeight="1" x14ac:dyDescent="0.25">
      <c r="A1886" s="199" t="s">
        <v>6735</v>
      </c>
      <c r="B1886" s="199"/>
      <c r="C1886" s="199" t="s">
        <v>6736</v>
      </c>
      <c r="D1886" s="200" t="s">
        <v>12798</v>
      </c>
      <c r="E1886" s="204">
        <v>31.33</v>
      </c>
    </row>
    <row r="1887" spans="1:5" ht="15" customHeight="1" x14ac:dyDescent="0.25">
      <c r="A1887" s="199" t="s">
        <v>6737</v>
      </c>
      <c r="B1887" s="199"/>
      <c r="C1887" s="199" t="s">
        <v>6738</v>
      </c>
      <c r="D1887" s="200" t="s">
        <v>12798</v>
      </c>
      <c r="E1887" s="203">
        <v>42.65</v>
      </c>
    </row>
    <row r="1888" spans="1:5" ht="15" customHeight="1" x14ac:dyDescent="0.25">
      <c r="A1888" s="199" t="s">
        <v>6739</v>
      </c>
      <c r="B1888" s="199"/>
      <c r="C1888" s="199" t="s">
        <v>6740</v>
      </c>
      <c r="D1888" s="200" t="s">
        <v>13629</v>
      </c>
      <c r="E1888" s="204">
        <v>12.48</v>
      </c>
    </row>
    <row r="1889" spans="1:5" ht="15" customHeight="1" x14ac:dyDescent="0.25">
      <c r="A1889" s="199" t="s">
        <v>6741</v>
      </c>
      <c r="B1889" s="199"/>
      <c r="C1889" s="199" t="s">
        <v>6742</v>
      </c>
      <c r="D1889" s="200" t="s">
        <v>12798</v>
      </c>
      <c r="E1889" s="204">
        <v>217.14</v>
      </c>
    </row>
    <row r="1890" spans="1:5" ht="15" customHeight="1" x14ac:dyDescent="0.25">
      <c r="A1890" s="199" t="s">
        <v>6743</v>
      </c>
      <c r="B1890" s="199"/>
      <c r="C1890" s="199" t="s">
        <v>6744</v>
      </c>
      <c r="D1890" s="200" t="s">
        <v>12798</v>
      </c>
      <c r="E1890" s="204">
        <v>134.82</v>
      </c>
    </row>
    <row r="1891" spans="1:5" ht="15" customHeight="1" x14ac:dyDescent="0.25">
      <c r="A1891" s="199" t="s">
        <v>6745</v>
      </c>
      <c r="B1891" s="199"/>
      <c r="C1891" s="199" t="s">
        <v>31805</v>
      </c>
      <c r="D1891" s="200" t="s">
        <v>12798</v>
      </c>
      <c r="E1891" s="203">
        <v>914.36</v>
      </c>
    </row>
    <row r="1892" spans="1:5" ht="15" customHeight="1" x14ac:dyDescent="0.25">
      <c r="A1892" s="199" t="s">
        <v>6746</v>
      </c>
      <c r="B1892" s="199"/>
      <c r="C1892" s="199" t="s">
        <v>31806</v>
      </c>
      <c r="D1892" s="200" t="s">
        <v>12798</v>
      </c>
      <c r="E1892" s="203">
        <v>1219.03</v>
      </c>
    </row>
    <row r="1893" spans="1:5" ht="15" customHeight="1" x14ac:dyDescent="0.25">
      <c r="A1893" s="199" t="s">
        <v>6747</v>
      </c>
      <c r="B1893" s="199"/>
      <c r="C1893" s="199" t="s">
        <v>31807</v>
      </c>
      <c r="D1893" s="200" t="s">
        <v>12798</v>
      </c>
      <c r="E1893" s="203">
        <v>156.11000000000001</v>
      </c>
    </row>
    <row r="1894" spans="1:5" ht="15" customHeight="1" x14ac:dyDescent="0.25">
      <c r="A1894" s="199" t="s">
        <v>6748</v>
      </c>
      <c r="B1894" s="199"/>
      <c r="C1894" s="199" t="s">
        <v>31808</v>
      </c>
      <c r="D1894" s="200" t="s">
        <v>12798</v>
      </c>
      <c r="E1894" s="203">
        <v>195.53</v>
      </c>
    </row>
    <row r="1895" spans="1:5" ht="15" customHeight="1" x14ac:dyDescent="0.25">
      <c r="A1895" s="199" t="s">
        <v>6749</v>
      </c>
      <c r="B1895" s="199"/>
      <c r="C1895" s="199" t="s">
        <v>31809</v>
      </c>
      <c r="D1895" s="200" t="s">
        <v>12798</v>
      </c>
      <c r="E1895" s="203">
        <v>248.42</v>
      </c>
    </row>
    <row r="1896" spans="1:5" ht="15" customHeight="1" x14ac:dyDescent="0.25">
      <c r="A1896" s="199" t="s">
        <v>6750</v>
      </c>
      <c r="B1896" s="199"/>
      <c r="C1896" s="199" t="s">
        <v>31810</v>
      </c>
      <c r="D1896" s="200" t="s">
        <v>12798</v>
      </c>
      <c r="E1896" s="203">
        <v>487.92</v>
      </c>
    </row>
    <row r="1897" spans="1:5" ht="15" customHeight="1" x14ac:dyDescent="0.25">
      <c r="A1897" s="199" t="s">
        <v>6751</v>
      </c>
      <c r="B1897" s="199"/>
      <c r="C1897" s="199" t="s">
        <v>31811</v>
      </c>
      <c r="D1897" s="200" t="s">
        <v>12798</v>
      </c>
      <c r="E1897" s="203">
        <v>249.36</v>
      </c>
    </row>
    <row r="1898" spans="1:5" ht="15" customHeight="1" x14ac:dyDescent="0.25">
      <c r="A1898" s="199" t="s">
        <v>6752</v>
      </c>
      <c r="B1898" s="199"/>
      <c r="C1898" s="199" t="s">
        <v>31812</v>
      </c>
      <c r="D1898" s="200" t="s">
        <v>12798</v>
      </c>
      <c r="E1898" s="203">
        <v>328.88</v>
      </c>
    </row>
    <row r="1899" spans="1:5" ht="15" customHeight="1" x14ac:dyDescent="0.25">
      <c r="A1899" s="199" t="s">
        <v>6753</v>
      </c>
      <c r="B1899" s="199"/>
      <c r="C1899" s="199" t="s">
        <v>31813</v>
      </c>
      <c r="D1899" s="200" t="s">
        <v>12798</v>
      </c>
      <c r="E1899" s="203">
        <v>408.4</v>
      </c>
    </row>
    <row r="1900" spans="1:5" ht="15" customHeight="1" x14ac:dyDescent="0.25">
      <c r="A1900" s="199" t="s">
        <v>6754</v>
      </c>
      <c r="B1900" s="199"/>
      <c r="C1900" s="199" t="s">
        <v>31814</v>
      </c>
      <c r="D1900" s="200" t="s">
        <v>12798</v>
      </c>
      <c r="E1900" s="203">
        <v>612.6</v>
      </c>
    </row>
    <row r="1901" spans="1:5" ht="15" customHeight="1" x14ac:dyDescent="0.25">
      <c r="A1901" s="199" t="s">
        <v>6755</v>
      </c>
      <c r="B1901" s="199"/>
      <c r="C1901" s="199" t="s">
        <v>31815</v>
      </c>
      <c r="D1901" s="200" t="s">
        <v>12798</v>
      </c>
      <c r="E1901" s="203">
        <v>317.85000000000002</v>
      </c>
    </row>
    <row r="1902" spans="1:5" ht="15" customHeight="1" x14ac:dyDescent="0.25">
      <c r="A1902" s="199" t="s">
        <v>6756</v>
      </c>
      <c r="B1902" s="199"/>
      <c r="C1902" s="199" t="s">
        <v>31816</v>
      </c>
      <c r="D1902" s="200" t="s">
        <v>12798</v>
      </c>
      <c r="E1902" s="203">
        <v>262.93</v>
      </c>
    </row>
    <row r="1903" spans="1:5" ht="15" customHeight="1" x14ac:dyDescent="0.25">
      <c r="A1903" s="199" t="s">
        <v>6757</v>
      </c>
      <c r="B1903" s="199"/>
      <c r="C1903" s="199" t="s">
        <v>31817</v>
      </c>
      <c r="D1903" s="200" t="s">
        <v>12798</v>
      </c>
      <c r="E1903" s="203">
        <v>416.1</v>
      </c>
    </row>
    <row r="1904" spans="1:5" ht="15" customHeight="1" x14ac:dyDescent="0.25">
      <c r="A1904" s="199" t="s">
        <v>6758</v>
      </c>
      <c r="B1904" s="199"/>
      <c r="C1904" s="199" t="s">
        <v>31818</v>
      </c>
      <c r="D1904" s="200" t="s">
        <v>12798</v>
      </c>
      <c r="E1904" s="203">
        <v>541.82000000000005</v>
      </c>
    </row>
    <row r="1905" spans="1:5" ht="15" customHeight="1" x14ac:dyDescent="0.25">
      <c r="A1905" s="199" t="s">
        <v>6759</v>
      </c>
      <c r="B1905" s="199"/>
      <c r="C1905" s="199" t="s">
        <v>31819</v>
      </c>
      <c r="D1905" s="200" t="s">
        <v>12798</v>
      </c>
      <c r="E1905" s="203">
        <v>745.55</v>
      </c>
    </row>
    <row r="1906" spans="1:5" ht="15" customHeight="1" x14ac:dyDescent="0.25">
      <c r="A1906" s="199" t="s">
        <v>6760</v>
      </c>
      <c r="B1906" s="199"/>
      <c r="C1906" s="199" t="s">
        <v>31820</v>
      </c>
      <c r="D1906" s="200" t="s">
        <v>12798</v>
      </c>
      <c r="E1906" s="204">
        <v>392.37</v>
      </c>
    </row>
    <row r="1907" spans="1:5" ht="15" customHeight="1" x14ac:dyDescent="0.25">
      <c r="A1907" s="199" t="s">
        <v>6761</v>
      </c>
      <c r="B1907" s="199"/>
      <c r="C1907" s="199" t="s">
        <v>31821</v>
      </c>
      <c r="D1907" s="200" t="s">
        <v>12798</v>
      </c>
      <c r="E1907" s="204">
        <v>510.1</v>
      </c>
    </row>
    <row r="1908" spans="1:5" ht="15" customHeight="1" x14ac:dyDescent="0.25">
      <c r="A1908" s="199" t="s">
        <v>6762</v>
      </c>
      <c r="B1908" s="199"/>
      <c r="C1908" s="199" t="s">
        <v>31822</v>
      </c>
      <c r="D1908" s="200" t="s">
        <v>12798</v>
      </c>
      <c r="E1908" s="204">
        <v>539.53</v>
      </c>
    </row>
    <row r="1909" spans="1:5" ht="15" customHeight="1" x14ac:dyDescent="0.25">
      <c r="A1909" s="199" t="s">
        <v>6763</v>
      </c>
      <c r="B1909" s="199"/>
      <c r="C1909" s="199" t="s">
        <v>31823</v>
      </c>
      <c r="D1909" s="200" t="s">
        <v>12798</v>
      </c>
      <c r="E1909" s="204">
        <v>566.14</v>
      </c>
    </row>
    <row r="1910" spans="1:5" ht="15" customHeight="1" x14ac:dyDescent="0.25">
      <c r="A1910" s="199" t="s">
        <v>6764</v>
      </c>
      <c r="B1910" s="199"/>
      <c r="C1910" s="199" t="s">
        <v>31824</v>
      </c>
      <c r="D1910" s="200" t="s">
        <v>12798</v>
      </c>
      <c r="E1910" s="204">
        <v>598.39</v>
      </c>
    </row>
    <row r="1911" spans="1:5" ht="15" customHeight="1" x14ac:dyDescent="0.25">
      <c r="A1911" s="199" t="s">
        <v>6765</v>
      </c>
      <c r="B1911" s="199"/>
      <c r="C1911" s="199" t="s">
        <v>31825</v>
      </c>
      <c r="D1911" s="200" t="s">
        <v>12798</v>
      </c>
      <c r="E1911" s="204">
        <v>627.83000000000004</v>
      </c>
    </row>
    <row r="1912" spans="1:5" ht="15" customHeight="1" x14ac:dyDescent="0.25">
      <c r="A1912" s="199" t="s">
        <v>6766</v>
      </c>
      <c r="B1912" s="199"/>
      <c r="C1912" s="199" t="s">
        <v>31826</v>
      </c>
      <c r="D1912" s="200" t="s">
        <v>12798</v>
      </c>
      <c r="E1912" s="204">
        <v>657.26</v>
      </c>
    </row>
    <row r="1913" spans="1:5" ht="15" customHeight="1" x14ac:dyDescent="0.25">
      <c r="A1913" s="199" t="s">
        <v>6767</v>
      </c>
      <c r="B1913" s="199"/>
      <c r="C1913" s="199" t="s">
        <v>31827</v>
      </c>
      <c r="D1913" s="200" t="s">
        <v>12798</v>
      </c>
      <c r="E1913" s="204">
        <v>974.24</v>
      </c>
    </row>
    <row r="1914" spans="1:5" ht="15" customHeight="1" x14ac:dyDescent="0.25">
      <c r="A1914" s="199" t="s">
        <v>6768</v>
      </c>
      <c r="B1914" s="199"/>
      <c r="C1914" s="199" t="s">
        <v>31828</v>
      </c>
      <c r="D1914" s="200" t="s">
        <v>12798</v>
      </c>
      <c r="E1914" s="204">
        <v>491.4</v>
      </c>
    </row>
    <row r="1915" spans="1:5" ht="15" customHeight="1" x14ac:dyDescent="0.25">
      <c r="A1915" s="199" t="s">
        <v>6769</v>
      </c>
      <c r="B1915" s="199"/>
      <c r="C1915" s="199" t="s">
        <v>31829</v>
      </c>
      <c r="D1915" s="200" t="s">
        <v>12798</v>
      </c>
      <c r="E1915" s="203">
        <v>629.36</v>
      </c>
    </row>
    <row r="1916" spans="1:5" ht="15" customHeight="1" x14ac:dyDescent="0.25">
      <c r="A1916" s="199" t="s">
        <v>6770</v>
      </c>
      <c r="B1916" s="199"/>
      <c r="C1916" s="199" t="s">
        <v>31830</v>
      </c>
      <c r="D1916" s="200" t="s">
        <v>12798</v>
      </c>
      <c r="E1916" s="204">
        <v>767.31</v>
      </c>
    </row>
    <row r="1917" spans="1:5" ht="15" customHeight="1" x14ac:dyDescent="0.25">
      <c r="A1917" s="199" t="s">
        <v>6771</v>
      </c>
      <c r="B1917" s="199"/>
      <c r="C1917" s="199" t="s">
        <v>31831</v>
      </c>
      <c r="D1917" s="200" t="s">
        <v>12798</v>
      </c>
      <c r="E1917" s="204">
        <v>1058.5899999999999</v>
      </c>
    </row>
    <row r="1918" spans="1:5" ht="15" customHeight="1" x14ac:dyDescent="0.25">
      <c r="A1918" s="199" t="s">
        <v>6772</v>
      </c>
      <c r="B1918" s="199"/>
      <c r="C1918" s="199" t="s">
        <v>31832</v>
      </c>
      <c r="D1918" s="200" t="s">
        <v>12798</v>
      </c>
      <c r="E1918" s="204">
        <v>1376.44</v>
      </c>
    </row>
    <row r="1919" spans="1:5" ht="15" customHeight="1" x14ac:dyDescent="0.25">
      <c r="A1919" s="199" t="s">
        <v>6773</v>
      </c>
      <c r="B1919" s="199"/>
      <c r="C1919" s="199" t="s">
        <v>31833</v>
      </c>
      <c r="D1919" s="200" t="s">
        <v>12798</v>
      </c>
      <c r="E1919" s="204">
        <v>581.80999999999995</v>
      </c>
    </row>
    <row r="1920" spans="1:5" ht="15" customHeight="1" x14ac:dyDescent="0.25">
      <c r="A1920" s="199" t="s">
        <v>6774</v>
      </c>
      <c r="B1920" s="199"/>
      <c r="C1920" s="199" t="s">
        <v>31834</v>
      </c>
      <c r="D1920" s="200" t="s">
        <v>12798</v>
      </c>
      <c r="E1920" s="204">
        <v>740.74</v>
      </c>
    </row>
    <row r="1921" spans="1:5" ht="15" customHeight="1" x14ac:dyDescent="0.25">
      <c r="A1921" s="199" t="s">
        <v>6775</v>
      </c>
      <c r="B1921" s="199"/>
      <c r="C1921" s="199" t="s">
        <v>31835</v>
      </c>
      <c r="D1921" s="200" t="s">
        <v>12798</v>
      </c>
      <c r="E1921" s="204">
        <v>899.66</v>
      </c>
    </row>
    <row r="1922" spans="1:5" ht="15" customHeight="1" x14ac:dyDescent="0.25">
      <c r="A1922" s="199" t="s">
        <v>6776</v>
      </c>
      <c r="B1922" s="199"/>
      <c r="C1922" s="199" t="s">
        <v>31836</v>
      </c>
      <c r="D1922" s="200" t="s">
        <v>12798</v>
      </c>
      <c r="E1922" s="204">
        <v>1220.53</v>
      </c>
    </row>
    <row r="1923" spans="1:5" ht="15" customHeight="1" x14ac:dyDescent="0.25">
      <c r="A1923" s="199" t="s">
        <v>6777</v>
      </c>
      <c r="B1923" s="199"/>
      <c r="C1923" s="199" t="s">
        <v>31837</v>
      </c>
      <c r="D1923" s="200" t="s">
        <v>12798</v>
      </c>
      <c r="E1923" s="204">
        <v>1581.82</v>
      </c>
    </row>
    <row r="1924" spans="1:5" ht="15" customHeight="1" x14ac:dyDescent="0.25">
      <c r="A1924" s="199" t="s">
        <v>6778</v>
      </c>
      <c r="B1924" s="199"/>
      <c r="C1924" s="199" t="s">
        <v>31838</v>
      </c>
      <c r="D1924" s="200" t="s">
        <v>12798</v>
      </c>
      <c r="E1924" s="203">
        <v>859.24</v>
      </c>
    </row>
    <row r="1925" spans="1:5" ht="15" customHeight="1" x14ac:dyDescent="0.25">
      <c r="A1925" s="199" t="s">
        <v>6779</v>
      </c>
      <c r="B1925" s="199"/>
      <c r="C1925" s="199" t="s">
        <v>31839</v>
      </c>
      <c r="D1925" s="200" t="s">
        <v>12798</v>
      </c>
      <c r="E1925" s="204">
        <v>1039.8800000000001</v>
      </c>
    </row>
    <row r="1926" spans="1:5" ht="15" customHeight="1" x14ac:dyDescent="0.25">
      <c r="A1926" s="199" t="s">
        <v>6780</v>
      </c>
      <c r="B1926" s="199"/>
      <c r="C1926" s="199" t="s">
        <v>31840</v>
      </c>
      <c r="D1926" s="200" t="s">
        <v>12798</v>
      </c>
      <c r="E1926" s="204">
        <v>1519.16</v>
      </c>
    </row>
    <row r="1927" spans="1:5" ht="15" customHeight="1" x14ac:dyDescent="0.25">
      <c r="A1927" s="199" t="s">
        <v>6781</v>
      </c>
      <c r="B1927" s="199"/>
      <c r="C1927" s="199" t="s">
        <v>31841</v>
      </c>
      <c r="D1927" s="200" t="s">
        <v>12798</v>
      </c>
      <c r="E1927" s="204">
        <v>1040.69</v>
      </c>
    </row>
    <row r="1928" spans="1:5" ht="15" customHeight="1" x14ac:dyDescent="0.25">
      <c r="A1928" s="199" t="s">
        <v>6782</v>
      </c>
      <c r="B1928" s="199"/>
      <c r="C1928" s="199" t="s">
        <v>31842</v>
      </c>
      <c r="D1928" s="200" t="s">
        <v>12798</v>
      </c>
      <c r="E1928" s="204">
        <v>240.39</v>
      </c>
    </row>
    <row r="1929" spans="1:5" ht="15" customHeight="1" x14ac:dyDescent="0.25">
      <c r="A1929" s="199" t="s">
        <v>6783</v>
      </c>
      <c r="B1929" s="199"/>
      <c r="C1929" s="199" t="s">
        <v>31843</v>
      </c>
      <c r="D1929" s="200" t="s">
        <v>12798</v>
      </c>
      <c r="E1929" s="201">
        <v>271.16000000000003</v>
      </c>
    </row>
    <row r="1930" spans="1:5" ht="15" customHeight="1" x14ac:dyDescent="0.25">
      <c r="A1930" s="199" t="s">
        <v>6784</v>
      </c>
      <c r="B1930" s="199"/>
      <c r="C1930" s="199" t="s">
        <v>31844</v>
      </c>
      <c r="D1930" s="200" t="s">
        <v>12798</v>
      </c>
      <c r="E1930" s="203">
        <v>332.69</v>
      </c>
    </row>
    <row r="1931" spans="1:5" ht="15" customHeight="1" x14ac:dyDescent="0.25">
      <c r="A1931" s="199" t="s">
        <v>6785</v>
      </c>
      <c r="B1931" s="199"/>
      <c r="C1931" s="199" t="s">
        <v>31845</v>
      </c>
      <c r="D1931" s="200" t="s">
        <v>12798</v>
      </c>
      <c r="E1931" s="203">
        <v>382.76</v>
      </c>
    </row>
    <row r="1932" spans="1:5" ht="15" customHeight="1" x14ac:dyDescent="0.25">
      <c r="A1932" s="199" t="s">
        <v>6786</v>
      </c>
      <c r="B1932" s="199"/>
      <c r="C1932" s="199" t="s">
        <v>31846</v>
      </c>
      <c r="D1932" s="200" t="s">
        <v>12798</v>
      </c>
      <c r="E1932" s="203">
        <v>462.28</v>
      </c>
    </row>
    <row r="1933" spans="1:5" ht="15" customHeight="1" x14ac:dyDescent="0.25">
      <c r="A1933" s="199" t="s">
        <v>6787</v>
      </c>
      <c r="B1933" s="199"/>
      <c r="C1933" s="199" t="s">
        <v>31847</v>
      </c>
      <c r="D1933" s="200" t="s">
        <v>12798</v>
      </c>
      <c r="E1933" s="205">
        <v>541.79999999999995</v>
      </c>
    </row>
    <row r="1934" spans="1:5" ht="15" customHeight="1" x14ac:dyDescent="0.25">
      <c r="A1934" s="199" t="s">
        <v>6788</v>
      </c>
      <c r="B1934" s="199"/>
      <c r="C1934" s="199" t="s">
        <v>31848</v>
      </c>
      <c r="D1934" s="200" t="s">
        <v>12798</v>
      </c>
      <c r="E1934" s="203">
        <v>806.51</v>
      </c>
    </row>
    <row r="1935" spans="1:5" ht="15" customHeight="1" x14ac:dyDescent="0.25">
      <c r="A1935" s="199" t="s">
        <v>6789</v>
      </c>
      <c r="B1935" s="199"/>
      <c r="C1935" s="199" t="s">
        <v>31849</v>
      </c>
      <c r="D1935" s="200" t="s">
        <v>12798</v>
      </c>
      <c r="E1935" s="203">
        <v>511.76</v>
      </c>
    </row>
    <row r="1936" spans="1:5" ht="15" customHeight="1" x14ac:dyDescent="0.25">
      <c r="A1936" s="199" t="s">
        <v>6790</v>
      </c>
      <c r="B1936" s="199"/>
      <c r="C1936" s="199" t="s">
        <v>31850</v>
      </c>
      <c r="D1936" s="200" t="s">
        <v>12798</v>
      </c>
      <c r="E1936" s="203">
        <v>610.01</v>
      </c>
    </row>
    <row r="1937" spans="1:5" ht="15" customHeight="1" x14ac:dyDescent="0.25">
      <c r="A1937" s="199" t="s">
        <v>6791</v>
      </c>
      <c r="B1937" s="199"/>
      <c r="C1937" s="199" t="s">
        <v>31851</v>
      </c>
      <c r="D1937" s="200" t="s">
        <v>12798</v>
      </c>
      <c r="E1937" s="203">
        <v>1011.33</v>
      </c>
    </row>
    <row r="1938" spans="1:5" ht="15" customHeight="1" x14ac:dyDescent="0.25">
      <c r="A1938" s="199" t="s">
        <v>6792</v>
      </c>
      <c r="B1938" s="199"/>
      <c r="C1938" s="199" t="s">
        <v>31852</v>
      </c>
      <c r="D1938" s="200" t="s">
        <v>12798</v>
      </c>
      <c r="E1938" s="203">
        <v>658.15</v>
      </c>
    </row>
    <row r="1939" spans="1:5" ht="15" customHeight="1" x14ac:dyDescent="0.25">
      <c r="A1939" s="199" t="s">
        <v>6793</v>
      </c>
      <c r="B1939" s="199"/>
      <c r="C1939" s="199" t="s">
        <v>31853</v>
      </c>
      <c r="D1939" s="200" t="s">
        <v>12798</v>
      </c>
      <c r="E1939" s="203">
        <v>775.88</v>
      </c>
    </row>
    <row r="1940" spans="1:5" ht="15" customHeight="1" x14ac:dyDescent="0.25">
      <c r="A1940" s="199" t="s">
        <v>6794</v>
      </c>
      <c r="B1940" s="199"/>
      <c r="C1940" s="199" t="s">
        <v>31854</v>
      </c>
      <c r="D1940" s="200" t="s">
        <v>12798</v>
      </c>
      <c r="E1940" s="203">
        <v>893.61</v>
      </c>
    </row>
    <row r="1941" spans="1:5" ht="15" customHeight="1" x14ac:dyDescent="0.25">
      <c r="A1941" s="199" t="s">
        <v>6795</v>
      </c>
      <c r="B1941" s="199"/>
      <c r="C1941" s="199" t="s">
        <v>31855</v>
      </c>
      <c r="D1941" s="200" t="s">
        <v>12798</v>
      </c>
      <c r="E1941" s="203">
        <v>1304.76</v>
      </c>
    </row>
    <row r="1942" spans="1:5" ht="15" customHeight="1" x14ac:dyDescent="0.25">
      <c r="A1942" s="199" t="s">
        <v>6796</v>
      </c>
      <c r="B1942" s="199"/>
      <c r="C1942" s="199" t="s">
        <v>31856</v>
      </c>
      <c r="D1942" s="200" t="s">
        <v>12798</v>
      </c>
      <c r="E1942" s="203">
        <v>821.93</v>
      </c>
    </row>
    <row r="1943" spans="1:5" ht="15" customHeight="1" x14ac:dyDescent="0.25">
      <c r="A1943" s="199" t="s">
        <v>6797</v>
      </c>
      <c r="B1943" s="199"/>
      <c r="C1943" s="199" t="s">
        <v>31857</v>
      </c>
      <c r="D1943" s="200" t="s">
        <v>12798</v>
      </c>
      <c r="E1943" s="203">
        <v>959.88</v>
      </c>
    </row>
    <row r="1944" spans="1:5" ht="15" customHeight="1" x14ac:dyDescent="0.25">
      <c r="A1944" s="199" t="s">
        <v>6798</v>
      </c>
      <c r="B1944" s="199"/>
      <c r="C1944" s="199" t="s">
        <v>31858</v>
      </c>
      <c r="D1944" s="200" t="s">
        <v>12798</v>
      </c>
      <c r="E1944" s="203">
        <v>1097.83</v>
      </c>
    </row>
    <row r="1945" spans="1:5" ht="15" customHeight="1" x14ac:dyDescent="0.25">
      <c r="A1945" s="199" t="s">
        <v>6799</v>
      </c>
      <c r="B1945" s="199"/>
      <c r="C1945" s="199" t="s">
        <v>31859</v>
      </c>
      <c r="D1945" s="200" t="s">
        <v>12798</v>
      </c>
      <c r="E1945" s="203">
        <v>1479.87</v>
      </c>
    </row>
    <row r="1946" spans="1:5" ht="15" customHeight="1" x14ac:dyDescent="0.25">
      <c r="A1946" s="199" t="s">
        <v>6800</v>
      </c>
      <c r="B1946" s="199"/>
      <c r="C1946" s="199" t="s">
        <v>31860</v>
      </c>
      <c r="D1946" s="200" t="s">
        <v>12798</v>
      </c>
      <c r="E1946" s="203">
        <v>1797.73</v>
      </c>
    </row>
    <row r="1947" spans="1:5" ht="15" customHeight="1" x14ac:dyDescent="0.25">
      <c r="A1947" s="199" t="s">
        <v>6801</v>
      </c>
      <c r="B1947" s="199"/>
      <c r="C1947" s="199" t="s">
        <v>31861</v>
      </c>
      <c r="D1947" s="200" t="s">
        <v>12798</v>
      </c>
      <c r="E1947" s="203">
        <v>1003.1</v>
      </c>
    </row>
    <row r="1948" spans="1:5" ht="15" customHeight="1" x14ac:dyDescent="0.25">
      <c r="A1948" s="199" t="s">
        <v>6802</v>
      </c>
      <c r="B1948" s="199"/>
      <c r="C1948" s="199" t="s">
        <v>31862</v>
      </c>
      <c r="D1948" s="200" t="s">
        <v>12798</v>
      </c>
      <c r="E1948" s="203">
        <v>1162.02</v>
      </c>
    </row>
    <row r="1949" spans="1:5" ht="15" customHeight="1" x14ac:dyDescent="0.25">
      <c r="A1949" s="199" t="s">
        <v>6803</v>
      </c>
      <c r="B1949" s="199"/>
      <c r="C1949" s="199" t="s">
        <v>31863</v>
      </c>
      <c r="D1949" s="200" t="s">
        <v>12798</v>
      </c>
      <c r="E1949" s="203">
        <v>1320.95</v>
      </c>
    </row>
    <row r="1950" spans="1:5" ht="15" customHeight="1" x14ac:dyDescent="0.25">
      <c r="A1950" s="199" t="s">
        <v>6804</v>
      </c>
      <c r="B1950" s="199"/>
      <c r="C1950" s="199" t="s">
        <v>31864</v>
      </c>
      <c r="D1950" s="200" t="s">
        <v>12798</v>
      </c>
      <c r="E1950" s="203">
        <v>1743.59</v>
      </c>
    </row>
    <row r="1951" spans="1:5" ht="15" customHeight="1" x14ac:dyDescent="0.25">
      <c r="A1951" s="199" t="s">
        <v>6805</v>
      </c>
      <c r="B1951" s="199"/>
      <c r="C1951" s="199" t="s">
        <v>31865</v>
      </c>
      <c r="D1951" s="200" t="s">
        <v>12798</v>
      </c>
      <c r="E1951" s="203">
        <v>2104.88</v>
      </c>
    </row>
    <row r="1952" spans="1:5" ht="15" customHeight="1" x14ac:dyDescent="0.25">
      <c r="A1952" s="199" t="s">
        <v>6806</v>
      </c>
      <c r="B1952" s="199"/>
      <c r="C1952" s="199" t="s">
        <v>31866</v>
      </c>
      <c r="D1952" s="200" t="s">
        <v>12798</v>
      </c>
      <c r="E1952" s="203">
        <v>1382.3</v>
      </c>
    </row>
    <row r="1953" spans="1:5" ht="15" customHeight="1" x14ac:dyDescent="0.25">
      <c r="A1953" s="199" t="s">
        <v>6807</v>
      </c>
      <c r="B1953" s="199"/>
      <c r="C1953" s="199" t="s">
        <v>31867</v>
      </c>
      <c r="D1953" s="200" t="s">
        <v>12798</v>
      </c>
      <c r="E1953" s="203">
        <v>1562.95</v>
      </c>
    </row>
    <row r="1954" spans="1:5" ht="15" customHeight="1" x14ac:dyDescent="0.25">
      <c r="A1954" s="199" t="s">
        <v>6808</v>
      </c>
      <c r="B1954" s="199"/>
      <c r="C1954" s="199" t="s">
        <v>6809</v>
      </c>
      <c r="D1954" s="200" t="s">
        <v>12798</v>
      </c>
      <c r="E1954" s="203">
        <v>891.54</v>
      </c>
    </row>
    <row r="1955" spans="1:5" ht="15" customHeight="1" x14ac:dyDescent="0.25">
      <c r="A1955" s="199" t="s">
        <v>6810</v>
      </c>
      <c r="B1955" s="199"/>
      <c r="C1955" s="199" t="s">
        <v>6811</v>
      </c>
      <c r="D1955" s="200" t="s">
        <v>12798</v>
      </c>
      <c r="E1955" s="203">
        <v>1656.81</v>
      </c>
    </row>
    <row r="1956" spans="1:5" ht="15" customHeight="1" x14ac:dyDescent="0.25">
      <c r="A1956" s="199" t="s">
        <v>6812</v>
      </c>
      <c r="B1956" s="199"/>
      <c r="C1956" s="199" t="s">
        <v>6813</v>
      </c>
      <c r="D1956" s="200" t="s">
        <v>12798</v>
      </c>
      <c r="E1956" s="203">
        <v>647.36</v>
      </c>
    </row>
    <row r="1957" spans="1:5" ht="15" customHeight="1" x14ac:dyDescent="0.25">
      <c r="A1957" s="199" t="s">
        <v>14224</v>
      </c>
      <c r="B1957" s="199"/>
      <c r="C1957" s="199" t="s">
        <v>14225</v>
      </c>
      <c r="D1957" s="200" t="s">
        <v>12798</v>
      </c>
      <c r="E1957" s="203">
        <v>2838.11</v>
      </c>
    </row>
    <row r="1958" spans="1:5" ht="15" customHeight="1" x14ac:dyDescent="0.25">
      <c r="A1958" s="199" t="s">
        <v>14226</v>
      </c>
      <c r="B1958" s="199"/>
      <c r="C1958" s="199" t="s">
        <v>14227</v>
      </c>
      <c r="D1958" s="200" t="s">
        <v>12798</v>
      </c>
      <c r="E1958" s="205">
        <v>656.8</v>
      </c>
    </row>
    <row r="1959" spans="1:5" ht="15" customHeight="1" x14ac:dyDescent="0.25">
      <c r="A1959" s="199" t="s">
        <v>6814</v>
      </c>
      <c r="B1959" s="199"/>
      <c r="C1959" s="199" t="s">
        <v>6815</v>
      </c>
      <c r="D1959" s="200" t="s">
        <v>12798</v>
      </c>
      <c r="E1959" s="205">
        <v>688.34</v>
      </c>
    </row>
    <row r="1960" spans="1:5" ht="15" customHeight="1" x14ac:dyDescent="0.25">
      <c r="A1960" s="199" t="s">
        <v>14228</v>
      </c>
      <c r="B1960" s="199"/>
      <c r="C1960" s="199" t="s">
        <v>14229</v>
      </c>
      <c r="D1960" s="200" t="s">
        <v>12798</v>
      </c>
      <c r="E1960" s="203">
        <v>3623.45</v>
      </c>
    </row>
    <row r="1961" spans="1:5" ht="15" customHeight="1" x14ac:dyDescent="0.25">
      <c r="A1961" s="199" t="s">
        <v>6816</v>
      </c>
      <c r="B1961" s="199"/>
      <c r="C1961" s="199" t="s">
        <v>31868</v>
      </c>
      <c r="D1961" s="200" t="s">
        <v>12798</v>
      </c>
      <c r="E1961" s="203">
        <v>32172.74</v>
      </c>
    </row>
    <row r="1962" spans="1:5" ht="15" customHeight="1" x14ac:dyDescent="0.25">
      <c r="A1962" s="199" t="s">
        <v>6819</v>
      </c>
      <c r="B1962" s="199"/>
      <c r="C1962" s="199" t="s">
        <v>31869</v>
      </c>
      <c r="D1962" s="200" t="s">
        <v>12798</v>
      </c>
      <c r="E1962" s="203">
        <v>1198.56</v>
      </c>
    </row>
    <row r="1963" spans="1:5" ht="15" customHeight="1" x14ac:dyDescent="0.25">
      <c r="A1963" s="199" t="s">
        <v>6818</v>
      </c>
      <c r="B1963" s="199"/>
      <c r="C1963" s="199" t="s">
        <v>31870</v>
      </c>
      <c r="D1963" s="200" t="s">
        <v>12798</v>
      </c>
      <c r="E1963" s="205">
        <v>1272.55</v>
      </c>
    </row>
    <row r="1964" spans="1:5" ht="15" customHeight="1" x14ac:dyDescent="0.25">
      <c r="A1964" s="199" t="s">
        <v>6824</v>
      </c>
      <c r="B1964" s="199"/>
      <c r="C1964" s="199" t="s">
        <v>31871</v>
      </c>
      <c r="D1964" s="200" t="s">
        <v>12798</v>
      </c>
      <c r="E1964" s="205">
        <v>1294.1600000000001</v>
      </c>
    </row>
    <row r="1965" spans="1:5" ht="15" customHeight="1" x14ac:dyDescent="0.25">
      <c r="A1965" s="199" t="s">
        <v>6825</v>
      </c>
      <c r="B1965" s="199"/>
      <c r="C1965" s="199" t="s">
        <v>31872</v>
      </c>
      <c r="D1965" s="200" t="s">
        <v>12798</v>
      </c>
      <c r="E1965" s="203">
        <v>1611.62</v>
      </c>
    </row>
    <row r="1966" spans="1:5" ht="15" customHeight="1" x14ac:dyDescent="0.25">
      <c r="A1966" s="199" t="s">
        <v>6817</v>
      </c>
      <c r="B1966" s="199"/>
      <c r="C1966" s="199" t="s">
        <v>31873</v>
      </c>
      <c r="D1966" s="200" t="s">
        <v>12798</v>
      </c>
      <c r="E1966" s="203">
        <v>9088.01</v>
      </c>
    </row>
    <row r="1967" spans="1:5" ht="15" customHeight="1" x14ac:dyDescent="0.25">
      <c r="A1967" s="199" t="s">
        <v>31874</v>
      </c>
      <c r="B1967" s="199"/>
      <c r="C1967" s="199" t="s">
        <v>31875</v>
      </c>
      <c r="D1967" s="200" t="s">
        <v>12798</v>
      </c>
      <c r="E1967" s="205">
        <v>1720.07</v>
      </c>
    </row>
    <row r="1968" spans="1:5" ht="15" customHeight="1" x14ac:dyDescent="0.25">
      <c r="A1968" s="199" t="s">
        <v>6820</v>
      </c>
      <c r="B1968" s="199"/>
      <c r="C1968" s="199" t="s">
        <v>31876</v>
      </c>
      <c r="D1968" s="200" t="s">
        <v>12798</v>
      </c>
      <c r="E1968" s="203">
        <v>1768.74</v>
      </c>
    </row>
    <row r="1969" spans="1:5" ht="15" customHeight="1" x14ac:dyDescent="0.25">
      <c r="A1969" s="199" t="s">
        <v>6821</v>
      </c>
      <c r="B1969" s="199"/>
      <c r="C1969" s="199" t="s">
        <v>31877</v>
      </c>
      <c r="D1969" s="200" t="s">
        <v>12798</v>
      </c>
      <c r="E1969" s="203">
        <v>2144.84</v>
      </c>
    </row>
    <row r="1970" spans="1:5" ht="15" customHeight="1" x14ac:dyDescent="0.25">
      <c r="A1970" s="199" t="s">
        <v>6822</v>
      </c>
      <c r="B1970" s="199"/>
      <c r="C1970" s="199" t="s">
        <v>31878</v>
      </c>
      <c r="D1970" s="200" t="s">
        <v>12798</v>
      </c>
      <c r="E1970" s="203">
        <v>4453.79</v>
      </c>
    </row>
    <row r="1971" spans="1:5" ht="15" customHeight="1" x14ac:dyDescent="0.25">
      <c r="A1971" s="199" t="s">
        <v>6823</v>
      </c>
      <c r="B1971" s="199"/>
      <c r="C1971" s="199" t="s">
        <v>31879</v>
      </c>
      <c r="D1971" s="200" t="s">
        <v>12798</v>
      </c>
      <c r="E1971" s="203">
        <v>6371.53</v>
      </c>
    </row>
    <row r="1972" spans="1:5" ht="15" customHeight="1" x14ac:dyDescent="0.25">
      <c r="A1972" s="199" t="s">
        <v>6826</v>
      </c>
      <c r="B1972" s="199"/>
      <c r="C1972" s="199" t="s">
        <v>6827</v>
      </c>
      <c r="D1972" s="200" t="s">
        <v>13629</v>
      </c>
      <c r="E1972" s="203">
        <v>96.39</v>
      </c>
    </row>
    <row r="1973" spans="1:5" ht="15" customHeight="1" x14ac:dyDescent="0.25">
      <c r="A1973" s="199" t="s">
        <v>6828</v>
      </c>
      <c r="B1973" s="199"/>
      <c r="C1973" s="199" t="s">
        <v>6829</v>
      </c>
      <c r="D1973" s="200" t="s">
        <v>12798</v>
      </c>
      <c r="E1973" s="203">
        <v>126.57</v>
      </c>
    </row>
    <row r="1974" spans="1:5" ht="15" customHeight="1" x14ac:dyDescent="0.25">
      <c r="A1974" s="199" t="s">
        <v>6830</v>
      </c>
      <c r="B1974" s="199"/>
      <c r="C1974" s="199" t="s">
        <v>6831</v>
      </c>
      <c r="D1974" s="200" t="s">
        <v>12798</v>
      </c>
      <c r="E1974" s="203">
        <v>274.76</v>
      </c>
    </row>
    <row r="1975" spans="1:5" ht="15" customHeight="1" x14ac:dyDescent="0.25">
      <c r="A1975" s="199" t="s">
        <v>6832</v>
      </c>
      <c r="B1975" s="199"/>
      <c r="C1975" s="199" t="s">
        <v>6833</v>
      </c>
      <c r="D1975" s="200" t="s">
        <v>12798</v>
      </c>
      <c r="E1975" s="203">
        <v>253.06</v>
      </c>
    </row>
    <row r="1976" spans="1:5" ht="15" customHeight="1" x14ac:dyDescent="0.25">
      <c r="A1976" s="199" t="s">
        <v>6834</v>
      </c>
      <c r="B1976" s="199"/>
      <c r="C1976" s="199" t="s">
        <v>6835</v>
      </c>
      <c r="D1976" s="200" t="s">
        <v>12798</v>
      </c>
      <c r="E1976" s="203">
        <v>93.74</v>
      </c>
    </row>
    <row r="1977" spans="1:5" ht="15" customHeight="1" x14ac:dyDescent="0.25">
      <c r="A1977" s="199" t="s">
        <v>6836</v>
      </c>
      <c r="B1977" s="199"/>
      <c r="C1977" s="199" t="s">
        <v>6837</v>
      </c>
      <c r="D1977" s="200" t="s">
        <v>12798</v>
      </c>
      <c r="E1977" s="203">
        <v>300.72000000000003</v>
      </c>
    </row>
    <row r="1978" spans="1:5" ht="15" customHeight="1" x14ac:dyDescent="0.25">
      <c r="A1978" s="199" t="s">
        <v>6838</v>
      </c>
      <c r="B1978" s="199"/>
      <c r="C1978" s="199" t="s">
        <v>6839</v>
      </c>
      <c r="D1978" s="200" t="s">
        <v>12798</v>
      </c>
      <c r="E1978" s="203">
        <v>81.11</v>
      </c>
    </row>
    <row r="1979" spans="1:5" ht="15" customHeight="1" x14ac:dyDescent="0.25">
      <c r="A1979" s="199" t="s">
        <v>6841</v>
      </c>
      <c r="B1979" s="199"/>
      <c r="C1979" s="199" t="s">
        <v>14230</v>
      </c>
      <c r="D1979" s="200" t="s">
        <v>3</v>
      </c>
      <c r="E1979" s="203">
        <v>236.34</v>
      </c>
    </row>
    <row r="1980" spans="1:5" ht="15" customHeight="1" x14ac:dyDescent="0.25">
      <c r="A1980" s="199" t="s">
        <v>6840</v>
      </c>
      <c r="B1980" s="199"/>
      <c r="C1980" s="199" t="s">
        <v>14231</v>
      </c>
      <c r="D1980" s="200" t="s">
        <v>3</v>
      </c>
      <c r="E1980" s="203">
        <v>184.28</v>
      </c>
    </row>
    <row r="1981" spans="1:5" ht="15" customHeight="1" x14ac:dyDescent="0.25">
      <c r="A1981" s="199" t="s">
        <v>25262</v>
      </c>
      <c r="B1981" s="199"/>
      <c r="C1981" s="199" t="s">
        <v>25263</v>
      </c>
      <c r="D1981" s="200" t="s">
        <v>12798</v>
      </c>
      <c r="E1981" s="203">
        <v>3849.34</v>
      </c>
    </row>
    <row r="1982" spans="1:5" ht="15" customHeight="1" x14ac:dyDescent="0.25">
      <c r="A1982" s="199" t="s">
        <v>6842</v>
      </c>
      <c r="B1982" s="199"/>
      <c r="C1982" s="199" t="s">
        <v>6843</v>
      </c>
      <c r="D1982" s="200" t="s">
        <v>12798</v>
      </c>
      <c r="E1982" s="205">
        <v>1902.86</v>
      </c>
    </row>
    <row r="1983" spans="1:5" ht="15" customHeight="1" x14ac:dyDescent="0.25">
      <c r="A1983" s="199" t="s">
        <v>6844</v>
      </c>
      <c r="B1983" s="199"/>
      <c r="C1983" s="199" t="s">
        <v>6845</v>
      </c>
      <c r="D1983" s="200" t="s">
        <v>12798</v>
      </c>
      <c r="E1983" s="203">
        <v>2928.36</v>
      </c>
    </row>
    <row r="1984" spans="1:5" ht="15" customHeight="1" x14ac:dyDescent="0.25">
      <c r="A1984" s="199" t="s">
        <v>6846</v>
      </c>
      <c r="B1984" s="199"/>
      <c r="C1984" s="199" t="s">
        <v>6847</v>
      </c>
      <c r="D1984" s="200" t="s">
        <v>12798</v>
      </c>
      <c r="E1984" s="203">
        <v>3356.19</v>
      </c>
    </row>
    <row r="1985" spans="1:5" ht="15" customHeight="1" x14ac:dyDescent="0.25">
      <c r="A1985" s="199" t="s">
        <v>6848</v>
      </c>
      <c r="B1985" s="199"/>
      <c r="C1985" s="199" t="s">
        <v>6849</v>
      </c>
      <c r="D1985" s="200" t="s">
        <v>12798</v>
      </c>
      <c r="E1985" s="205">
        <v>3779.13</v>
      </c>
    </row>
    <row r="1986" spans="1:5" ht="15" customHeight="1" x14ac:dyDescent="0.25">
      <c r="A1986" s="199" t="s">
        <v>6850</v>
      </c>
      <c r="B1986" s="199"/>
      <c r="C1986" s="199" t="s">
        <v>6851</v>
      </c>
      <c r="D1986" s="200" t="s">
        <v>3</v>
      </c>
      <c r="E1986" s="205">
        <v>88.14</v>
      </c>
    </row>
    <row r="1987" spans="1:5" ht="15" customHeight="1" x14ac:dyDescent="0.25">
      <c r="A1987" s="199" t="s">
        <v>6852</v>
      </c>
      <c r="B1987" s="199"/>
      <c r="C1987" s="199" t="s">
        <v>6853</v>
      </c>
      <c r="D1987" s="200" t="s">
        <v>3</v>
      </c>
      <c r="E1987" s="205">
        <v>122.93</v>
      </c>
    </row>
    <row r="1988" spans="1:5" ht="15" customHeight="1" x14ac:dyDescent="0.25">
      <c r="A1988" s="199" t="s">
        <v>6854</v>
      </c>
      <c r="B1988" s="199"/>
      <c r="C1988" s="199" t="s">
        <v>6855</v>
      </c>
      <c r="D1988" s="200" t="s">
        <v>3</v>
      </c>
      <c r="E1988" s="203">
        <v>174.34</v>
      </c>
    </row>
    <row r="1989" spans="1:5" ht="15" customHeight="1" x14ac:dyDescent="0.25">
      <c r="A1989" s="199" t="s">
        <v>6856</v>
      </c>
      <c r="B1989" s="199"/>
      <c r="C1989" s="199" t="s">
        <v>6857</v>
      </c>
      <c r="D1989" s="200" t="s">
        <v>3</v>
      </c>
      <c r="E1989" s="205">
        <v>222.55</v>
      </c>
    </row>
    <row r="1990" spans="1:5" ht="15" customHeight="1" x14ac:dyDescent="0.25">
      <c r="A1990" s="199" t="s">
        <v>6858</v>
      </c>
      <c r="B1990" s="199"/>
      <c r="C1990" s="199" t="s">
        <v>6859</v>
      </c>
      <c r="D1990" s="200" t="s">
        <v>3</v>
      </c>
      <c r="E1990" s="205">
        <v>31.74</v>
      </c>
    </row>
    <row r="1991" spans="1:5" ht="15" customHeight="1" x14ac:dyDescent="0.25">
      <c r="A1991" s="199" t="s">
        <v>6860</v>
      </c>
      <c r="B1991" s="199"/>
      <c r="C1991" s="199" t="s">
        <v>6861</v>
      </c>
      <c r="D1991" s="200" t="s">
        <v>3</v>
      </c>
      <c r="E1991" s="205">
        <v>68.72</v>
      </c>
    </row>
    <row r="1992" spans="1:5" ht="15" customHeight="1" x14ac:dyDescent="0.25">
      <c r="A1992" s="199" t="s">
        <v>6862</v>
      </c>
      <c r="B1992" s="199"/>
      <c r="C1992" s="199" t="s">
        <v>6863</v>
      </c>
      <c r="D1992" s="200" t="s">
        <v>3</v>
      </c>
      <c r="E1992" s="205">
        <v>118.39</v>
      </c>
    </row>
    <row r="1993" spans="1:5" ht="15" customHeight="1" x14ac:dyDescent="0.25">
      <c r="A1993" s="199" t="s">
        <v>6864</v>
      </c>
      <c r="B1993" s="199"/>
      <c r="C1993" s="199" t="s">
        <v>6865</v>
      </c>
      <c r="D1993" s="200" t="s">
        <v>3</v>
      </c>
      <c r="E1993" s="205">
        <v>88.99</v>
      </c>
    </row>
    <row r="1994" spans="1:5" ht="15" customHeight="1" x14ac:dyDescent="0.25">
      <c r="A1994" s="199" t="s">
        <v>6866</v>
      </c>
      <c r="B1994" s="199"/>
      <c r="C1994" s="199" t="s">
        <v>6867</v>
      </c>
      <c r="D1994" s="200" t="s">
        <v>3</v>
      </c>
      <c r="E1994" s="205">
        <v>146.6</v>
      </c>
    </row>
    <row r="1995" spans="1:5" ht="15" customHeight="1" x14ac:dyDescent="0.25">
      <c r="A1995" s="199" t="s">
        <v>6868</v>
      </c>
      <c r="B1995" s="199"/>
      <c r="C1995" s="199" t="s">
        <v>6869</v>
      </c>
      <c r="D1995" s="200" t="s">
        <v>3</v>
      </c>
      <c r="E1995" s="203">
        <v>292.54000000000002</v>
      </c>
    </row>
    <row r="1996" spans="1:5" ht="15" customHeight="1" x14ac:dyDescent="0.25">
      <c r="A1996" s="199" t="s">
        <v>6870</v>
      </c>
      <c r="B1996" s="199"/>
      <c r="C1996" s="199" t="s">
        <v>6871</v>
      </c>
      <c r="D1996" s="200" t="s">
        <v>3</v>
      </c>
      <c r="E1996" s="205">
        <v>159</v>
      </c>
    </row>
    <row r="1997" spans="1:5" ht="15" customHeight="1" x14ac:dyDescent="0.25">
      <c r="A1997" s="199" t="s">
        <v>6872</v>
      </c>
      <c r="B1997" s="199"/>
      <c r="C1997" s="199" t="s">
        <v>6873</v>
      </c>
      <c r="D1997" s="200" t="s">
        <v>3</v>
      </c>
      <c r="E1997" s="203">
        <v>117.82</v>
      </c>
    </row>
    <row r="1998" spans="1:5" ht="15" customHeight="1" x14ac:dyDescent="0.25">
      <c r="A1998" s="199" t="s">
        <v>6874</v>
      </c>
      <c r="B1998" s="199"/>
      <c r="C1998" s="199" t="s">
        <v>6875</v>
      </c>
      <c r="D1998" s="200" t="s">
        <v>3</v>
      </c>
      <c r="E1998" s="205">
        <v>366.05</v>
      </c>
    </row>
    <row r="1999" spans="1:5" ht="15" customHeight="1" x14ac:dyDescent="0.25">
      <c r="A1999" s="199" t="s">
        <v>6876</v>
      </c>
      <c r="B1999" s="199"/>
      <c r="C1999" s="199" t="s">
        <v>6877</v>
      </c>
      <c r="D1999" s="200" t="s">
        <v>3</v>
      </c>
      <c r="E1999" s="203">
        <v>232.51</v>
      </c>
    </row>
    <row r="2000" spans="1:5" ht="15" customHeight="1" x14ac:dyDescent="0.25">
      <c r="A2000" s="199" t="s">
        <v>6878</v>
      </c>
      <c r="B2000" s="199"/>
      <c r="C2000" s="199" t="s">
        <v>6879</v>
      </c>
      <c r="D2000" s="200" t="s">
        <v>3</v>
      </c>
      <c r="E2000" s="203">
        <v>459.7</v>
      </c>
    </row>
    <row r="2001" spans="1:5" ht="15" customHeight="1" x14ac:dyDescent="0.25">
      <c r="A2001" s="199" t="s">
        <v>6880</v>
      </c>
      <c r="B2001" s="199"/>
      <c r="C2001" s="199" t="s">
        <v>6881</v>
      </c>
      <c r="D2001" s="200" t="s">
        <v>3</v>
      </c>
      <c r="E2001" s="205">
        <v>307.04000000000002</v>
      </c>
    </row>
    <row r="2002" spans="1:5" ht="15" customHeight="1" x14ac:dyDescent="0.25">
      <c r="A2002" s="199" t="s">
        <v>6882</v>
      </c>
      <c r="B2002" s="199"/>
      <c r="C2002" s="199" t="s">
        <v>6883</v>
      </c>
      <c r="D2002" s="200" t="s">
        <v>3</v>
      </c>
      <c r="E2002" s="206">
        <v>173.5</v>
      </c>
    </row>
    <row r="2003" spans="1:5" ht="15" customHeight="1" x14ac:dyDescent="0.25">
      <c r="A2003" s="199" t="s">
        <v>6884</v>
      </c>
      <c r="B2003" s="199"/>
      <c r="C2003" s="199" t="s">
        <v>6885</v>
      </c>
      <c r="D2003" s="200" t="s">
        <v>3</v>
      </c>
      <c r="E2003" s="205">
        <v>132.32</v>
      </c>
    </row>
    <row r="2004" spans="1:5" ht="15" customHeight="1" x14ac:dyDescent="0.25">
      <c r="A2004" s="199" t="s">
        <v>6886</v>
      </c>
      <c r="B2004" s="199"/>
      <c r="C2004" s="199" t="s">
        <v>6887</v>
      </c>
      <c r="D2004" s="200" t="s">
        <v>3</v>
      </c>
      <c r="E2004" s="205">
        <v>380.55</v>
      </c>
    </row>
    <row r="2005" spans="1:5" ht="15" customHeight="1" x14ac:dyDescent="0.25">
      <c r="A2005" s="199" t="s">
        <v>6888</v>
      </c>
      <c r="B2005" s="199"/>
      <c r="C2005" s="199" t="s">
        <v>6889</v>
      </c>
      <c r="D2005" s="200" t="s">
        <v>3</v>
      </c>
      <c r="E2005" s="203">
        <v>247.01</v>
      </c>
    </row>
    <row r="2006" spans="1:5" ht="15" customHeight="1" x14ac:dyDescent="0.25">
      <c r="A2006" s="199" t="s">
        <v>6890</v>
      </c>
      <c r="B2006" s="199"/>
      <c r="C2006" s="199" t="s">
        <v>6891</v>
      </c>
      <c r="D2006" s="200" t="s">
        <v>3</v>
      </c>
      <c r="E2006" s="203">
        <v>205.83</v>
      </c>
    </row>
    <row r="2007" spans="1:5" ht="15" customHeight="1" x14ac:dyDescent="0.25">
      <c r="A2007" s="199" t="s">
        <v>6892</v>
      </c>
      <c r="B2007" s="199"/>
      <c r="C2007" s="199" t="s">
        <v>6893</v>
      </c>
      <c r="D2007" s="200" t="s">
        <v>3</v>
      </c>
      <c r="E2007" s="205">
        <v>269.56</v>
      </c>
    </row>
    <row r="2008" spans="1:5" ht="15" customHeight="1" x14ac:dyDescent="0.25">
      <c r="A2008" s="199" t="s">
        <v>6894</v>
      </c>
      <c r="B2008" s="199"/>
      <c r="C2008" s="199" t="s">
        <v>6895</v>
      </c>
      <c r="D2008" s="200" t="s">
        <v>3</v>
      </c>
      <c r="E2008" s="205">
        <v>351.73</v>
      </c>
    </row>
    <row r="2009" spans="1:5" ht="15" customHeight="1" x14ac:dyDescent="0.25">
      <c r="A2009" s="199" t="s">
        <v>6896</v>
      </c>
      <c r="B2009" s="199"/>
      <c r="C2009" s="199" t="s">
        <v>6897</v>
      </c>
      <c r="D2009" s="200" t="s">
        <v>3</v>
      </c>
      <c r="E2009" s="205">
        <v>451.2</v>
      </c>
    </row>
    <row r="2010" spans="1:5" ht="15" customHeight="1" x14ac:dyDescent="0.25">
      <c r="A2010" s="199" t="s">
        <v>6898</v>
      </c>
      <c r="B2010" s="199"/>
      <c r="C2010" s="199" t="s">
        <v>6899</v>
      </c>
      <c r="D2010" s="200" t="s">
        <v>3</v>
      </c>
      <c r="E2010" s="205">
        <v>586.41999999999996</v>
      </c>
    </row>
    <row r="2011" spans="1:5" ht="15" customHeight="1" x14ac:dyDescent="0.25">
      <c r="A2011" s="199" t="s">
        <v>6900</v>
      </c>
      <c r="B2011" s="199"/>
      <c r="C2011" s="199" t="s">
        <v>6901</v>
      </c>
      <c r="D2011" s="200" t="s">
        <v>3</v>
      </c>
      <c r="E2011" s="205">
        <v>861.06</v>
      </c>
    </row>
    <row r="2012" spans="1:5" ht="15" customHeight="1" x14ac:dyDescent="0.25">
      <c r="A2012" s="199" t="s">
        <v>6902</v>
      </c>
      <c r="B2012" s="199"/>
      <c r="C2012" s="199" t="s">
        <v>6903</v>
      </c>
      <c r="D2012" s="200" t="s">
        <v>3</v>
      </c>
      <c r="E2012" s="205">
        <v>1051.92</v>
      </c>
    </row>
    <row r="2013" spans="1:5" ht="15" customHeight="1" x14ac:dyDescent="0.25">
      <c r="A2013" s="199" t="s">
        <v>6904</v>
      </c>
      <c r="B2013" s="199"/>
      <c r="C2013" s="199" t="s">
        <v>6905</v>
      </c>
      <c r="D2013" s="200" t="s">
        <v>3</v>
      </c>
      <c r="E2013" s="204">
        <v>34.049999999999997</v>
      </c>
    </row>
    <row r="2014" spans="1:5" ht="15" customHeight="1" x14ac:dyDescent="0.25">
      <c r="A2014" s="199" t="s">
        <v>6906</v>
      </c>
      <c r="B2014" s="199"/>
      <c r="C2014" s="199" t="s">
        <v>6907</v>
      </c>
      <c r="D2014" s="200" t="s">
        <v>3</v>
      </c>
      <c r="E2014" s="203">
        <v>63.58</v>
      </c>
    </row>
    <row r="2015" spans="1:5" ht="15" customHeight="1" x14ac:dyDescent="0.25">
      <c r="A2015" s="199" t="s">
        <v>6908</v>
      </c>
      <c r="B2015" s="199"/>
      <c r="C2015" s="199" t="s">
        <v>6909</v>
      </c>
      <c r="D2015" s="200" t="s">
        <v>3</v>
      </c>
      <c r="E2015" s="203">
        <v>127.35</v>
      </c>
    </row>
    <row r="2016" spans="1:5" ht="15" customHeight="1" x14ac:dyDescent="0.25">
      <c r="A2016" s="199" t="s">
        <v>6910</v>
      </c>
      <c r="B2016" s="199"/>
      <c r="C2016" s="199" t="s">
        <v>6911</v>
      </c>
      <c r="D2016" s="200" t="s">
        <v>3</v>
      </c>
      <c r="E2016" s="203">
        <v>24.07</v>
      </c>
    </row>
    <row r="2017" spans="1:5" ht="15" customHeight="1" x14ac:dyDescent="0.25">
      <c r="A2017" s="199" t="s">
        <v>6912</v>
      </c>
      <c r="B2017" s="199"/>
      <c r="C2017" s="199" t="s">
        <v>6913</v>
      </c>
      <c r="D2017" s="200" t="s">
        <v>3</v>
      </c>
      <c r="E2017" s="204">
        <v>31.87</v>
      </c>
    </row>
    <row r="2018" spans="1:5" ht="15" customHeight="1" x14ac:dyDescent="0.25">
      <c r="A2018" s="199" t="s">
        <v>31880</v>
      </c>
      <c r="B2018" s="199"/>
      <c r="C2018" s="199" t="s">
        <v>31881</v>
      </c>
      <c r="D2018" s="200" t="s">
        <v>3</v>
      </c>
      <c r="E2018" s="203">
        <v>13.46</v>
      </c>
    </row>
    <row r="2019" spans="1:5" ht="15" customHeight="1" x14ac:dyDescent="0.25">
      <c r="A2019" s="199" t="s">
        <v>31882</v>
      </c>
      <c r="B2019" s="199"/>
      <c r="C2019" s="199" t="s">
        <v>31883</v>
      </c>
      <c r="D2019" s="200" t="s">
        <v>3</v>
      </c>
      <c r="E2019" s="204">
        <v>22.75</v>
      </c>
    </row>
    <row r="2020" spans="1:5" ht="15" customHeight="1" x14ac:dyDescent="0.25">
      <c r="A2020" s="199" t="s">
        <v>31884</v>
      </c>
      <c r="B2020" s="199"/>
      <c r="C2020" s="199" t="s">
        <v>31885</v>
      </c>
      <c r="D2020" s="200" t="s">
        <v>3</v>
      </c>
      <c r="E2020" s="203">
        <v>64.13</v>
      </c>
    </row>
    <row r="2021" spans="1:5" ht="15" customHeight="1" x14ac:dyDescent="0.25">
      <c r="A2021" s="199" t="s">
        <v>31886</v>
      </c>
      <c r="B2021" s="199"/>
      <c r="C2021" s="199" t="s">
        <v>31887</v>
      </c>
      <c r="D2021" s="200" t="s">
        <v>3</v>
      </c>
      <c r="E2021" s="203">
        <v>9.24</v>
      </c>
    </row>
    <row r="2022" spans="1:5" ht="15" customHeight="1" x14ac:dyDescent="0.25">
      <c r="A2022" s="199" t="s">
        <v>6914</v>
      </c>
      <c r="B2022" s="199"/>
      <c r="C2022" s="199" t="s">
        <v>14369</v>
      </c>
      <c r="D2022" s="200" t="s">
        <v>3</v>
      </c>
      <c r="E2022" s="205">
        <v>62.59</v>
      </c>
    </row>
    <row r="2023" spans="1:5" ht="15" customHeight="1" x14ac:dyDescent="0.25">
      <c r="A2023" s="199" t="s">
        <v>6915</v>
      </c>
      <c r="B2023" s="199"/>
      <c r="C2023" s="199" t="s">
        <v>6916</v>
      </c>
      <c r="D2023" s="200" t="s">
        <v>3</v>
      </c>
      <c r="E2023" s="205">
        <v>84.96</v>
      </c>
    </row>
    <row r="2024" spans="1:5" ht="15" customHeight="1" x14ac:dyDescent="0.25">
      <c r="A2024" s="199" t="s">
        <v>6917</v>
      </c>
      <c r="B2024" s="199"/>
      <c r="C2024" s="199" t="s">
        <v>6918</v>
      </c>
      <c r="D2024" s="200" t="s">
        <v>3</v>
      </c>
      <c r="E2024" s="205">
        <v>117.86</v>
      </c>
    </row>
    <row r="2025" spans="1:5" ht="15" customHeight="1" x14ac:dyDescent="0.25">
      <c r="A2025" s="199" t="s">
        <v>6919</v>
      </c>
      <c r="B2025" s="199"/>
      <c r="C2025" s="199" t="s">
        <v>6920</v>
      </c>
      <c r="D2025" s="200" t="s">
        <v>3</v>
      </c>
      <c r="E2025" s="205">
        <v>163.77000000000001</v>
      </c>
    </row>
    <row r="2026" spans="1:5" ht="15" customHeight="1" x14ac:dyDescent="0.25">
      <c r="A2026" s="199" t="s">
        <v>6921</v>
      </c>
      <c r="B2026" s="199"/>
      <c r="C2026" s="199" t="s">
        <v>6922</v>
      </c>
      <c r="D2026" s="200" t="s">
        <v>3</v>
      </c>
      <c r="E2026" s="205">
        <v>188.45</v>
      </c>
    </row>
    <row r="2027" spans="1:5" ht="15" customHeight="1" x14ac:dyDescent="0.25">
      <c r="A2027" s="199" t="s">
        <v>6923</v>
      </c>
      <c r="B2027" s="199"/>
      <c r="C2027" s="199" t="s">
        <v>6924</v>
      </c>
      <c r="D2027" s="200" t="s">
        <v>3</v>
      </c>
      <c r="E2027" s="204">
        <v>615.70000000000005</v>
      </c>
    </row>
    <row r="2028" spans="1:5" ht="15" customHeight="1" x14ac:dyDescent="0.25">
      <c r="A2028" s="199" t="s">
        <v>6925</v>
      </c>
      <c r="B2028" s="199"/>
      <c r="C2028" s="199" t="s">
        <v>6926</v>
      </c>
      <c r="D2028" s="200" t="s">
        <v>3</v>
      </c>
      <c r="E2028" s="203">
        <v>894.24</v>
      </c>
    </row>
    <row r="2029" spans="1:5" ht="15" customHeight="1" x14ac:dyDescent="0.25">
      <c r="A2029" s="199" t="s">
        <v>6927</v>
      </c>
      <c r="B2029" s="199"/>
      <c r="C2029" s="199" t="s">
        <v>6928</v>
      </c>
      <c r="D2029" s="200" t="s">
        <v>3</v>
      </c>
      <c r="E2029" s="203">
        <v>1288.25</v>
      </c>
    </row>
    <row r="2030" spans="1:5" ht="15" customHeight="1" x14ac:dyDescent="0.25">
      <c r="A2030" s="199" t="s">
        <v>6929</v>
      </c>
      <c r="B2030" s="199"/>
      <c r="C2030" s="199" t="s">
        <v>6930</v>
      </c>
      <c r="D2030" s="200" t="s">
        <v>3</v>
      </c>
      <c r="E2030" s="203">
        <v>159.56</v>
      </c>
    </row>
    <row r="2031" spans="1:5" ht="15" customHeight="1" x14ac:dyDescent="0.25">
      <c r="A2031" s="199" t="s">
        <v>6931</v>
      </c>
      <c r="B2031" s="199"/>
      <c r="C2031" s="199" t="s">
        <v>6932</v>
      </c>
      <c r="D2031" s="200" t="s">
        <v>3</v>
      </c>
      <c r="E2031" s="204">
        <v>191.65</v>
      </c>
    </row>
    <row r="2032" spans="1:5" ht="15" customHeight="1" x14ac:dyDescent="0.25">
      <c r="A2032" s="199" t="s">
        <v>6933</v>
      </c>
      <c r="B2032" s="199"/>
      <c r="C2032" s="199" t="s">
        <v>6934</v>
      </c>
      <c r="D2032" s="200" t="s">
        <v>3</v>
      </c>
      <c r="E2032" s="204">
        <v>271.61</v>
      </c>
    </row>
    <row r="2033" spans="1:5" ht="15" customHeight="1" x14ac:dyDescent="0.25">
      <c r="A2033" s="199" t="s">
        <v>6935</v>
      </c>
      <c r="B2033" s="199"/>
      <c r="C2033" s="199" t="s">
        <v>6936</v>
      </c>
      <c r="D2033" s="200" t="s">
        <v>3</v>
      </c>
      <c r="E2033" s="203">
        <v>444.46</v>
      </c>
    </row>
    <row r="2034" spans="1:5" ht="15" customHeight="1" x14ac:dyDescent="0.25">
      <c r="A2034" s="199" t="s">
        <v>6937</v>
      </c>
      <c r="B2034" s="199"/>
      <c r="C2034" s="199" t="s">
        <v>6938</v>
      </c>
      <c r="D2034" s="200" t="s">
        <v>3</v>
      </c>
      <c r="E2034" s="204">
        <v>7847.29</v>
      </c>
    </row>
    <row r="2035" spans="1:5" ht="15" customHeight="1" x14ac:dyDescent="0.25">
      <c r="A2035" s="199" t="s">
        <v>6939</v>
      </c>
      <c r="B2035" s="199"/>
      <c r="C2035" s="199" t="s">
        <v>6940</v>
      </c>
      <c r="D2035" s="200" t="s">
        <v>3</v>
      </c>
      <c r="E2035" s="203">
        <v>8145.45</v>
      </c>
    </row>
    <row r="2036" spans="1:5" ht="15" customHeight="1" x14ac:dyDescent="0.25">
      <c r="A2036" s="199" t="s">
        <v>6941</v>
      </c>
      <c r="B2036" s="199"/>
      <c r="C2036" s="199" t="s">
        <v>6942</v>
      </c>
      <c r="D2036" s="200" t="s">
        <v>3</v>
      </c>
      <c r="E2036" s="203">
        <v>8443.01</v>
      </c>
    </row>
    <row r="2037" spans="1:5" ht="15" customHeight="1" x14ac:dyDescent="0.25">
      <c r="A2037" s="199" t="s">
        <v>6943</v>
      </c>
      <c r="B2037" s="199"/>
      <c r="C2037" s="199" t="s">
        <v>6944</v>
      </c>
      <c r="D2037" s="200" t="s">
        <v>3</v>
      </c>
      <c r="E2037" s="203">
        <v>8747.76</v>
      </c>
    </row>
    <row r="2038" spans="1:5" ht="15" customHeight="1" x14ac:dyDescent="0.25">
      <c r="A2038" s="199" t="s">
        <v>6945</v>
      </c>
      <c r="B2038" s="199"/>
      <c r="C2038" s="199" t="s">
        <v>6946</v>
      </c>
      <c r="D2038" s="200" t="s">
        <v>3</v>
      </c>
      <c r="E2038" s="203">
        <v>12179.84</v>
      </c>
    </row>
    <row r="2039" spans="1:5" ht="15" customHeight="1" x14ac:dyDescent="0.25">
      <c r="A2039" s="199" t="s">
        <v>6947</v>
      </c>
      <c r="B2039" s="199"/>
      <c r="C2039" s="199" t="s">
        <v>6948</v>
      </c>
      <c r="D2039" s="200" t="s">
        <v>3</v>
      </c>
      <c r="E2039" s="203">
        <v>12556</v>
      </c>
    </row>
    <row r="2040" spans="1:5" ht="15" customHeight="1" x14ac:dyDescent="0.25">
      <c r="A2040" s="199" t="s">
        <v>6949</v>
      </c>
      <c r="B2040" s="199"/>
      <c r="C2040" s="199" t="s">
        <v>6950</v>
      </c>
      <c r="D2040" s="200" t="s">
        <v>3</v>
      </c>
      <c r="E2040" s="203">
        <v>12919.72</v>
      </c>
    </row>
    <row r="2041" spans="1:5" ht="15" customHeight="1" x14ac:dyDescent="0.25">
      <c r="A2041" s="199" t="s">
        <v>6951</v>
      </c>
      <c r="B2041" s="199"/>
      <c r="C2041" s="199" t="s">
        <v>6952</v>
      </c>
      <c r="D2041" s="200" t="s">
        <v>3</v>
      </c>
      <c r="E2041" s="203">
        <v>13314.33</v>
      </c>
    </row>
    <row r="2042" spans="1:5" ht="15" customHeight="1" x14ac:dyDescent="0.25">
      <c r="A2042" s="199" t="s">
        <v>6953</v>
      </c>
      <c r="B2042" s="199"/>
      <c r="C2042" s="199" t="s">
        <v>6954</v>
      </c>
      <c r="D2042" s="200" t="s">
        <v>3</v>
      </c>
      <c r="E2042" s="203">
        <v>13756.94</v>
      </c>
    </row>
    <row r="2043" spans="1:5" ht="15" customHeight="1" x14ac:dyDescent="0.25">
      <c r="A2043" s="199" t="s">
        <v>6955</v>
      </c>
      <c r="B2043" s="199"/>
      <c r="C2043" s="199" t="s">
        <v>6956</v>
      </c>
      <c r="D2043" s="200" t="s">
        <v>3</v>
      </c>
      <c r="E2043" s="203">
        <v>14217.97</v>
      </c>
    </row>
    <row r="2044" spans="1:5" ht="15" customHeight="1" x14ac:dyDescent="0.25">
      <c r="A2044" s="199" t="s">
        <v>6957</v>
      </c>
      <c r="B2044" s="199"/>
      <c r="C2044" s="199" t="s">
        <v>6958</v>
      </c>
      <c r="D2044" s="200" t="s">
        <v>3</v>
      </c>
      <c r="E2044" s="203">
        <v>14648.54</v>
      </c>
    </row>
    <row r="2045" spans="1:5" ht="15" customHeight="1" x14ac:dyDescent="0.25">
      <c r="A2045" s="199" t="s">
        <v>6959</v>
      </c>
      <c r="B2045" s="199"/>
      <c r="C2045" s="199" t="s">
        <v>6960</v>
      </c>
      <c r="D2045" s="200" t="s">
        <v>3</v>
      </c>
      <c r="E2045" s="203">
        <v>15202.7</v>
      </c>
    </row>
    <row r="2046" spans="1:5" ht="15" customHeight="1" x14ac:dyDescent="0.25">
      <c r="A2046" s="199" t="s">
        <v>6961</v>
      </c>
      <c r="B2046" s="199"/>
      <c r="C2046" s="199" t="s">
        <v>6962</v>
      </c>
      <c r="D2046" s="200" t="s">
        <v>3</v>
      </c>
      <c r="E2046" s="203">
        <v>15621.41</v>
      </c>
    </row>
    <row r="2047" spans="1:5" ht="15" customHeight="1" x14ac:dyDescent="0.25">
      <c r="A2047" s="199" t="s">
        <v>6963</v>
      </c>
      <c r="B2047" s="199"/>
      <c r="C2047" s="199" t="s">
        <v>6964</v>
      </c>
      <c r="D2047" s="200" t="s">
        <v>3</v>
      </c>
      <c r="E2047" s="203">
        <v>16082.87</v>
      </c>
    </row>
    <row r="2048" spans="1:5" ht="15" customHeight="1" x14ac:dyDescent="0.25">
      <c r="A2048" s="199" t="s">
        <v>6965</v>
      </c>
      <c r="B2048" s="199"/>
      <c r="C2048" s="199" t="s">
        <v>6966</v>
      </c>
      <c r="D2048" s="200" t="s">
        <v>3</v>
      </c>
      <c r="E2048" s="203">
        <v>16550.11</v>
      </c>
    </row>
    <row r="2049" spans="1:5" ht="15" customHeight="1" x14ac:dyDescent="0.25">
      <c r="A2049" s="199" t="s">
        <v>6967</v>
      </c>
      <c r="B2049" s="199"/>
      <c r="C2049" s="199" t="s">
        <v>6968</v>
      </c>
      <c r="D2049" s="200" t="s">
        <v>3</v>
      </c>
      <c r="E2049" s="203">
        <v>16944.54</v>
      </c>
    </row>
    <row r="2050" spans="1:5" ht="15" customHeight="1" x14ac:dyDescent="0.25">
      <c r="A2050" s="199" t="s">
        <v>6969</v>
      </c>
      <c r="B2050" s="199"/>
      <c r="C2050" s="199" t="s">
        <v>6970</v>
      </c>
      <c r="D2050" s="200" t="s">
        <v>3</v>
      </c>
      <c r="E2050" s="203">
        <v>17364.22</v>
      </c>
    </row>
    <row r="2051" spans="1:5" ht="15" customHeight="1" x14ac:dyDescent="0.25">
      <c r="A2051" s="199" t="s">
        <v>6971</v>
      </c>
      <c r="B2051" s="199"/>
      <c r="C2051" s="199" t="s">
        <v>6972</v>
      </c>
      <c r="D2051" s="200" t="s">
        <v>3</v>
      </c>
      <c r="E2051" s="203">
        <v>17758.25</v>
      </c>
    </row>
    <row r="2052" spans="1:5" ht="15" customHeight="1" x14ac:dyDescent="0.25">
      <c r="A2052" s="199" t="s">
        <v>6973</v>
      </c>
      <c r="B2052" s="199"/>
      <c r="C2052" s="199" t="s">
        <v>6974</v>
      </c>
      <c r="D2052" s="200" t="s">
        <v>3</v>
      </c>
      <c r="E2052" s="203">
        <v>18154.62</v>
      </c>
    </row>
    <row r="2053" spans="1:5" ht="15" customHeight="1" x14ac:dyDescent="0.25">
      <c r="A2053" s="199" t="s">
        <v>6975</v>
      </c>
      <c r="B2053" s="199"/>
      <c r="C2053" s="199" t="s">
        <v>6976</v>
      </c>
      <c r="D2053" s="200" t="s">
        <v>13629</v>
      </c>
      <c r="E2053" s="205">
        <v>1821.04</v>
      </c>
    </row>
    <row r="2054" spans="1:5" ht="15" customHeight="1" x14ac:dyDescent="0.25">
      <c r="A2054" s="199" t="s">
        <v>6977</v>
      </c>
      <c r="B2054" s="199"/>
      <c r="C2054" s="199" t="s">
        <v>6978</v>
      </c>
      <c r="D2054" s="200" t="s">
        <v>13629</v>
      </c>
      <c r="E2054" s="204">
        <v>2461.1</v>
      </c>
    </row>
    <row r="2055" spans="1:5" ht="15" customHeight="1" x14ac:dyDescent="0.25">
      <c r="A2055" s="199" t="s">
        <v>6979</v>
      </c>
      <c r="B2055" s="199"/>
      <c r="C2055" s="199" t="s">
        <v>6980</v>
      </c>
      <c r="D2055" s="200" t="s">
        <v>13629</v>
      </c>
      <c r="E2055" s="204">
        <v>2617.54</v>
      </c>
    </row>
    <row r="2056" spans="1:5" ht="15" customHeight="1" x14ac:dyDescent="0.25">
      <c r="A2056" s="199" t="s">
        <v>6981</v>
      </c>
      <c r="B2056" s="199"/>
      <c r="C2056" s="199" t="s">
        <v>6982</v>
      </c>
      <c r="D2056" s="200" t="s">
        <v>13629</v>
      </c>
      <c r="E2056" s="203">
        <v>3258.18</v>
      </c>
    </row>
    <row r="2057" spans="1:5" ht="15" customHeight="1" x14ac:dyDescent="0.25">
      <c r="A2057" s="199" t="s">
        <v>6983</v>
      </c>
      <c r="B2057" s="199"/>
      <c r="C2057" s="199" t="s">
        <v>6984</v>
      </c>
      <c r="D2057" s="200" t="s">
        <v>13629</v>
      </c>
      <c r="E2057" s="204">
        <v>3631.59</v>
      </c>
    </row>
    <row r="2058" spans="1:5" ht="15" customHeight="1" x14ac:dyDescent="0.25">
      <c r="A2058" s="199" t="s">
        <v>6985</v>
      </c>
      <c r="B2058" s="199"/>
      <c r="C2058" s="199" t="s">
        <v>6986</v>
      </c>
      <c r="D2058" s="200" t="s">
        <v>13629</v>
      </c>
      <c r="E2058" s="204">
        <v>1168.6099999999999</v>
      </c>
    </row>
    <row r="2059" spans="1:5" ht="15" customHeight="1" x14ac:dyDescent="0.25">
      <c r="A2059" s="199" t="s">
        <v>6987</v>
      </c>
      <c r="B2059" s="199"/>
      <c r="C2059" s="199" t="s">
        <v>6988</v>
      </c>
      <c r="D2059" s="200" t="s">
        <v>13629</v>
      </c>
      <c r="E2059" s="204">
        <v>1300.1199999999999</v>
      </c>
    </row>
    <row r="2060" spans="1:5" ht="15" customHeight="1" x14ac:dyDescent="0.25">
      <c r="A2060" s="199" t="s">
        <v>6989</v>
      </c>
      <c r="B2060" s="199"/>
      <c r="C2060" s="199" t="s">
        <v>6990</v>
      </c>
      <c r="D2060" s="200" t="s">
        <v>13629</v>
      </c>
      <c r="E2060" s="204">
        <v>1416.71</v>
      </c>
    </row>
    <row r="2061" spans="1:5" ht="15" customHeight="1" x14ac:dyDescent="0.25">
      <c r="A2061" s="199" t="s">
        <v>6991</v>
      </c>
      <c r="B2061" s="199"/>
      <c r="C2061" s="199" t="s">
        <v>6992</v>
      </c>
      <c r="D2061" s="200" t="s">
        <v>13629</v>
      </c>
      <c r="E2061" s="204">
        <v>1537.96</v>
      </c>
    </row>
    <row r="2062" spans="1:5" ht="15" customHeight="1" x14ac:dyDescent="0.25">
      <c r="A2062" s="199" t="s">
        <v>6993</v>
      </c>
      <c r="B2062" s="199"/>
      <c r="C2062" s="199" t="s">
        <v>6994</v>
      </c>
      <c r="D2062" s="200" t="s">
        <v>13629</v>
      </c>
      <c r="E2062" s="204">
        <v>1672.77</v>
      </c>
    </row>
    <row r="2063" spans="1:5" ht="15" customHeight="1" x14ac:dyDescent="0.25">
      <c r="A2063" s="199" t="s">
        <v>6995</v>
      </c>
      <c r="B2063" s="199"/>
      <c r="C2063" s="199" t="s">
        <v>6996</v>
      </c>
      <c r="D2063" s="200" t="s">
        <v>3</v>
      </c>
      <c r="E2063" s="204">
        <v>825.47</v>
      </c>
    </row>
    <row r="2064" spans="1:5" ht="15" customHeight="1" x14ac:dyDescent="0.25">
      <c r="A2064" s="199" t="s">
        <v>6997</v>
      </c>
      <c r="B2064" s="199"/>
      <c r="C2064" s="199" t="s">
        <v>6998</v>
      </c>
      <c r="D2064" s="200" t="s">
        <v>3</v>
      </c>
      <c r="E2064" s="203">
        <v>290.55</v>
      </c>
    </row>
    <row r="2065" spans="1:5" ht="15" customHeight="1" x14ac:dyDescent="0.25">
      <c r="A2065" s="199" t="s">
        <v>6999</v>
      </c>
      <c r="B2065" s="199"/>
      <c r="C2065" s="199" t="s">
        <v>7000</v>
      </c>
      <c r="D2065" s="200" t="s">
        <v>13629</v>
      </c>
      <c r="E2065" s="203">
        <v>2956.15</v>
      </c>
    </row>
    <row r="2066" spans="1:5" ht="15" customHeight="1" x14ac:dyDescent="0.25">
      <c r="A2066" s="199" t="s">
        <v>7001</v>
      </c>
      <c r="B2066" s="199"/>
      <c r="C2066" s="199" t="s">
        <v>7002</v>
      </c>
      <c r="D2066" s="200" t="s">
        <v>13629</v>
      </c>
      <c r="E2066" s="203">
        <v>3561.05</v>
      </c>
    </row>
    <row r="2067" spans="1:5" ht="15" customHeight="1" x14ac:dyDescent="0.25">
      <c r="A2067" s="199" t="s">
        <v>7003</v>
      </c>
      <c r="B2067" s="199"/>
      <c r="C2067" s="199" t="s">
        <v>7004</v>
      </c>
      <c r="D2067" s="200" t="s">
        <v>13629</v>
      </c>
      <c r="E2067" s="203">
        <v>3834.2</v>
      </c>
    </row>
    <row r="2068" spans="1:5" ht="15" customHeight="1" x14ac:dyDescent="0.25">
      <c r="A2068" s="199" t="s">
        <v>7005</v>
      </c>
      <c r="B2068" s="199"/>
      <c r="C2068" s="199" t="s">
        <v>7006</v>
      </c>
      <c r="D2068" s="200" t="s">
        <v>13629</v>
      </c>
      <c r="E2068" s="203">
        <v>4154.9799999999996</v>
      </c>
    </row>
    <row r="2069" spans="1:5" ht="15" customHeight="1" x14ac:dyDescent="0.25">
      <c r="A2069" s="199" t="s">
        <v>7007</v>
      </c>
      <c r="B2069" s="199"/>
      <c r="C2069" s="199" t="s">
        <v>7008</v>
      </c>
      <c r="D2069" s="200" t="s">
        <v>13629</v>
      </c>
      <c r="E2069" s="205">
        <v>4811.6099999999997</v>
      </c>
    </row>
    <row r="2070" spans="1:5" ht="15" customHeight="1" x14ac:dyDescent="0.25">
      <c r="A2070" s="199" t="s">
        <v>7009</v>
      </c>
      <c r="B2070" s="199"/>
      <c r="C2070" s="199" t="s">
        <v>7010</v>
      </c>
      <c r="D2070" s="200" t="s">
        <v>13629</v>
      </c>
      <c r="E2070" s="203">
        <v>2007.57</v>
      </c>
    </row>
    <row r="2071" spans="1:5" ht="15" customHeight="1" x14ac:dyDescent="0.25">
      <c r="A2071" s="199" t="s">
        <v>7011</v>
      </c>
      <c r="B2071" s="199"/>
      <c r="C2071" s="199" t="s">
        <v>7012</v>
      </c>
      <c r="D2071" s="200" t="s">
        <v>13629</v>
      </c>
      <c r="E2071" s="203">
        <v>2110.19</v>
      </c>
    </row>
    <row r="2072" spans="1:5" ht="15" customHeight="1" x14ac:dyDescent="0.25">
      <c r="A2072" s="199" t="s">
        <v>7013</v>
      </c>
      <c r="B2072" s="199"/>
      <c r="C2072" s="199" t="s">
        <v>7014</v>
      </c>
      <c r="D2072" s="200" t="s">
        <v>13629</v>
      </c>
      <c r="E2072" s="203">
        <v>2193.0300000000002</v>
      </c>
    </row>
    <row r="2073" spans="1:5" ht="15" customHeight="1" x14ac:dyDescent="0.25">
      <c r="A2073" s="199" t="s">
        <v>7015</v>
      </c>
      <c r="B2073" s="199"/>
      <c r="C2073" s="199" t="s">
        <v>7016</v>
      </c>
      <c r="D2073" s="200" t="s">
        <v>13629</v>
      </c>
      <c r="E2073" s="203">
        <v>2478.83</v>
      </c>
    </row>
    <row r="2074" spans="1:5" ht="15" customHeight="1" x14ac:dyDescent="0.25">
      <c r="A2074" s="199" t="s">
        <v>7017</v>
      </c>
      <c r="B2074" s="199"/>
      <c r="C2074" s="199" t="s">
        <v>7018</v>
      </c>
      <c r="D2074" s="200" t="s">
        <v>13629</v>
      </c>
      <c r="E2074" s="205">
        <v>2708.61</v>
      </c>
    </row>
    <row r="2075" spans="1:5" ht="15" customHeight="1" x14ac:dyDescent="0.25">
      <c r="A2075" s="199" t="s">
        <v>7019</v>
      </c>
      <c r="B2075" s="199"/>
      <c r="C2075" s="199" t="s">
        <v>7020</v>
      </c>
      <c r="D2075" s="200" t="s">
        <v>13629</v>
      </c>
      <c r="E2075" s="205">
        <v>3676.83</v>
      </c>
    </row>
    <row r="2076" spans="1:5" ht="15" customHeight="1" x14ac:dyDescent="0.25">
      <c r="A2076" s="199" t="s">
        <v>7021</v>
      </c>
      <c r="B2076" s="199"/>
      <c r="C2076" s="199" t="s">
        <v>7022</v>
      </c>
      <c r="D2076" s="200" t="s">
        <v>13629</v>
      </c>
      <c r="E2076" s="205">
        <v>4003.62</v>
      </c>
    </row>
    <row r="2077" spans="1:5" ht="15" customHeight="1" x14ac:dyDescent="0.25">
      <c r="A2077" s="199" t="s">
        <v>7023</v>
      </c>
      <c r="B2077" s="199"/>
      <c r="C2077" s="199" t="s">
        <v>7024</v>
      </c>
      <c r="D2077" s="200" t="s">
        <v>13629</v>
      </c>
      <c r="E2077" s="205">
        <v>4328.95</v>
      </c>
    </row>
    <row r="2078" spans="1:5" ht="15" customHeight="1" x14ac:dyDescent="0.25">
      <c r="A2078" s="199" t="s">
        <v>7025</v>
      </c>
      <c r="B2078" s="199"/>
      <c r="C2078" s="199" t="s">
        <v>7026</v>
      </c>
      <c r="D2078" s="200" t="s">
        <v>13629</v>
      </c>
      <c r="E2078" s="206">
        <v>4681.47</v>
      </c>
    </row>
    <row r="2079" spans="1:5" ht="15" customHeight="1" x14ac:dyDescent="0.25">
      <c r="A2079" s="199" t="s">
        <v>7027</v>
      </c>
      <c r="B2079" s="199"/>
      <c r="C2079" s="199" t="s">
        <v>7028</v>
      </c>
      <c r="D2079" s="200" t="s">
        <v>13629</v>
      </c>
      <c r="E2079" s="206">
        <v>5428.6</v>
      </c>
    </row>
    <row r="2080" spans="1:5" ht="15" customHeight="1" x14ac:dyDescent="0.25">
      <c r="A2080" s="199" t="s">
        <v>7029</v>
      </c>
      <c r="B2080" s="199"/>
      <c r="C2080" s="199" t="s">
        <v>7030</v>
      </c>
      <c r="D2080" s="200" t="s">
        <v>13629</v>
      </c>
      <c r="E2080" s="206">
        <v>2481.87</v>
      </c>
    </row>
    <row r="2081" spans="1:5" ht="15" customHeight="1" x14ac:dyDescent="0.25">
      <c r="A2081" s="199" t="s">
        <v>7031</v>
      </c>
      <c r="B2081" s="199"/>
      <c r="C2081" s="199" t="s">
        <v>7032</v>
      </c>
      <c r="D2081" s="200" t="s">
        <v>13629</v>
      </c>
      <c r="E2081" s="206">
        <v>2702.97</v>
      </c>
    </row>
    <row r="2082" spans="1:5" ht="15" customHeight="1" x14ac:dyDescent="0.25">
      <c r="A2082" s="199" t="s">
        <v>7033</v>
      </c>
      <c r="B2082" s="199"/>
      <c r="C2082" s="199" t="s">
        <v>7034</v>
      </c>
      <c r="D2082" s="200" t="s">
        <v>13629</v>
      </c>
      <c r="E2082" s="206">
        <v>2815.17</v>
      </c>
    </row>
    <row r="2083" spans="1:5" ht="15" customHeight="1" x14ac:dyDescent="0.25">
      <c r="A2083" s="199" t="s">
        <v>7035</v>
      </c>
      <c r="B2083" s="199"/>
      <c r="C2083" s="199" t="s">
        <v>7036</v>
      </c>
      <c r="D2083" s="200" t="s">
        <v>13629</v>
      </c>
      <c r="E2083" s="206">
        <v>2912.99</v>
      </c>
    </row>
    <row r="2084" spans="1:5" ht="15" customHeight="1" x14ac:dyDescent="0.25">
      <c r="A2084" s="199" t="s">
        <v>7037</v>
      </c>
      <c r="B2084" s="199"/>
      <c r="C2084" s="199" t="s">
        <v>7038</v>
      </c>
      <c r="D2084" s="200" t="s">
        <v>13629</v>
      </c>
      <c r="E2084" s="206">
        <v>3321.81</v>
      </c>
    </row>
    <row r="2085" spans="1:5" ht="15" customHeight="1" x14ac:dyDescent="0.25">
      <c r="A2085" s="199" t="s">
        <v>7039</v>
      </c>
      <c r="B2085" s="199"/>
      <c r="C2085" s="199" t="s">
        <v>7040</v>
      </c>
      <c r="D2085" s="200" t="s">
        <v>13629</v>
      </c>
      <c r="E2085" s="206">
        <v>4235.04</v>
      </c>
    </row>
    <row r="2086" spans="1:5" ht="15" customHeight="1" x14ac:dyDescent="0.25">
      <c r="A2086" s="199" t="s">
        <v>7041</v>
      </c>
      <c r="B2086" s="199"/>
      <c r="C2086" s="199" t="s">
        <v>7042</v>
      </c>
      <c r="D2086" s="200" t="s">
        <v>13629</v>
      </c>
      <c r="E2086" s="206">
        <v>4589.41</v>
      </c>
    </row>
    <row r="2087" spans="1:5" ht="15" customHeight="1" x14ac:dyDescent="0.25">
      <c r="A2087" s="199" t="s">
        <v>7043</v>
      </c>
      <c r="B2087" s="199"/>
      <c r="C2087" s="199" t="s">
        <v>7044</v>
      </c>
      <c r="D2087" s="200" t="s">
        <v>13629</v>
      </c>
      <c r="E2087" s="206">
        <v>4942.3100000000004</v>
      </c>
    </row>
    <row r="2088" spans="1:5" ht="15" customHeight="1" x14ac:dyDescent="0.25">
      <c r="A2088" s="199" t="s">
        <v>7045</v>
      </c>
      <c r="B2088" s="199"/>
      <c r="C2088" s="199" t="s">
        <v>7046</v>
      </c>
      <c r="D2088" s="200" t="s">
        <v>13629</v>
      </c>
      <c r="E2088" s="206">
        <v>5322.41</v>
      </c>
    </row>
    <row r="2089" spans="1:5" ht="15" customHeight="1" x14ac:dyDescent="0.25">
      <c r="A2089" s="199" t="s">
        <v>7047</v>
      </c>
      <c r="B2089" s="199"/>
      <c r="C2089" s="199" t="s">
        <v>7048</v>
      </c>
      <c r="D2089" s="200" t="s">
        <v>13629</v>
      </c>
      <c r="E2089" s="206">
        <v>6124.68</v>
      </c>
    </row>
    <row r="2090" spans="1:5" ht="15" customHeight="1" x14ac:dyDescent="0.25">
      <c r="A2090" s="199" t="s">
        <v>7049</v>
      </c>
      <c r="B2090" s="199"/>
      <c r="C2090" s="199" t="s">
        <v>7050</v>
      </c>
      <c r="D2090" s="200" t="s">
        <v>13629</v>
      </c>
      <c r="E2090" s="206">
        <v>3075.85</v>
      </c>
    </row>
    <row r="2091" spans="1:5" ht="15" customHeight="1" x14ac:dyDescent="0.25">
      <c r="A2091" s="199" t="s">
        <v>7051</v>
      </c>
      <c r="B2091" s="199"/>
      <c r="C2091" s="199" t="s">
        <v>7052</v>
      </c>
      <c r="D2091" s="200" t="s">
        <v>13629</v>
      </c>
      <c r="E2091" s="206">
        <v>3194.65</v>
      </c>
    </row>
    <row r="2092" spans="1:5" ht="15" customHeight="1" x14ac:dyDescent="0.25">
      <c r="A2092" s="199" t="s">
        <v>7053</v>
      </c>
      <c r="B2092" s="199"/>
      <c r="C2092" s="199" t="s">
        <v>7054</v>
      </c>
      <c r="D2092" s="200" t="s">
        <v>13629</v>
      </c>
      <c r="E2092" s="206">
        <v>3306.85</v>
      </c>
    </row>
    <row r="2093" spans="1:5" ht="15" customHeight="1" x14ac:dyDescent="0.25">
      <c r="A2093" s="199" t="s">
        <v>7055</v>
      </c>
      <c r="B2093" s="199"/>
      <c r="C2093" s="199" t="s">
        <v>7056</v>
      </c>
      <c r="D2093" s="200" t="s">
        <v>13629</v>
      </c>
      <c r="E2093" s="205">
        <v>3562.74</v>
      </c>
    </row>
    <row r="2094" spans="1:5" ht="15" customHeight="1" x14ac:dyDescent="0.25">
      <c r="A2094" s="199" t="s">
        <v>7057</v>
      </c>
      <c r="B2094" s="199"/>
      <c r="C2094" s="199" t="s">
        <v>7058</v>
      </c>
      <c r="D2094" s="200" t="s">
        <v>13629</v>
      </c>
      <c r="E2094" s="205">
        <v>3852.45</v>
      </c>
    </row>
    <row r="2095" spans="1:5" ht="15" customHeight="1" x14ac:dyDescent="0.25">
      <c r="A2095" s="199" t="s">
        <v>7059</v>
      </c>
      <c r="B2095" s="199"/>
      <c r="C2095" s="199" t="s">
        <v>7060</v>
      </c>
      <c r="D2095" s="200" t="s">
        <v>12798</v>
      </c>
      <c r="E2095" s="205">
        <v>478.09</v>
      </c>
    </row>
    <row r="2096" spans="1:5" ht="15" customHeight="1" x14ac:dyDescent="0.25">
      <c r="A2096" s="199" t="s">
        <v>7061</v>
      </c>
      <c r="B2096" s="199"/>
      <c r="C2096" s="199" t="s">
        <v>7062</v>
      </c>
      <c r="D2096" s="200" t="s">
        <v>13629</v>
      </c>
      <c r="E2096" s="205">
        <v>2477.2399999999998</v>
      </c>
    </row>
    <row r="2097" spans="1:5" ht="15" customHeight="1" x14ac:dyDescent="0.25">
      <c r="A2097" s="199" t="s">
        <v>7063</v>
      </c>
      <c r="B2097" s="199"/>
      <c r="C2097" s="199" t="s">
        <v>7064</v>
      </c>
      <c r="D2097" s="200" t="s">
        <v>13629</v>
      </c>
      <c r="E2097" s="205">
        <v>2804.94</v>
      </c>
    </row>
    <row r="2098" spans="1:5" ht="15" customHeight="1" x14ac:dyDescent="0.25">
      <c r="A2098" s="199" t="s">
        <v>7065</v>
      </c>
      <c r="B2098" s="199"/>
      <c r="C2098" s="199" t="s">
        <v>7066</v>
      </c>
      <c r="D2098" s="200" t="s">
        <v>13629</v>
      </c>
      <c r="E2098" s="205">
        <v>1431.09</v>
      </c>
    </row>
    <row r="2099" spans="1:5" ht="15" customHeight="1" x14ac:dyDescent="0.25">
      <c r="A2099" s="199" t="s">
        <v>7067</v>
      </c>
      <c r="B2099" s="199"/>
      <c r="C2099" s="199" t="s">
        <v>7068</v>
      </c>
      <c r="D2099" s="200" t="s">
        <v>13629</v>
      </c>
      <c r="E2099" s="205">
        <v>1856.54</v>
      </c>
    </row>
    <row r="2100" spans="1:5" ht="15" customHeight="1" x14ac:dyDescent="0.25">
      <c r="A2100" s="199" t="s">
        <v>7069</v>
      </c>
      <c r="B2100" s="199"/>
      <c r="C2100" s="199" t="s">
        <v>7070</v>
      </c>
      <c r="D2100" s="200" t="s">
        <v>13629</v>
      </c>
      <c r="E2100" s="205">
        <v>2575.66</v>
      </c>
    </row>
    <row r="2101" spans="1:5" ht="15" customHeight="1" x14ac:dyDescent="0.25">
      <c r="A2101" s="199" t="s">
        <v>7071</v>
      </c>
      <c r="B2101" s="199"/>
      <c r="C2101" s="199" t="s">
        <v>7072</v>
      </c>
      <c r="D2101" s="200" t="s">
        <v>13629</v>
      </c>
      <c r="E2101" s="205">
        <v>1805.73</v>
      </c>
    </row>
    <row r="2102" spans="1:5" ht="15" customHeight="1" x14ac:dyDescent="0.25">
      <c r="A2102" s="199" t="s">
        <v>7073</v>
      </c>
      <c r="B2102" s="199"/>
      <c r="C2102" s="199" t="s">
        <v>7074</v>
      </c>
      <c r="D2102" s="200" t="s">
        <v>13629</v>
      </c>
      <c r="E2102" s="205">
        <v>2345.4899999999998</v>
      </c>
    </row>
    <row r="2103" spans="1:5" ht="15" customHeight="1" x14ac:dyDescent="0.25">
      <c r="A2103" s="199" t="s">
        <v>7075</v>
      </c>
      <c r="B2103" s="199"/>
      <c r="C2103" s="199" t="s">
        <v>7076</v>
      </c>
      <c r="D2103" s="200" t="s">
        <v>13629</v>
      </c>
      <c r="E2103" s="203">
        <v>3246.95</v>
      </c>
    </row>
    <row r="2104" spans="1:5" ht="15" customHeight="1" x14ac:dyDescent="0.25">
      <c r="A2104" s="199" t="s">
        <v>7077</v>
      </c>
      <c r="B2104" s="199"/>
      <c r="C2104" s="199" t="s">
        <v>7078</v>
      </c>
      <c r="D2104" s="200" t="s">
        <v>13629</v>
      </c>
      <c r="E2104" s="203">
        <v>1876.91</v>
      </c>
    </row>
    <row r="2105" spans="1:5" ht="15" customHeight="1" x14ac:dyDescent="0.25">
      <c r="A2105" s="199" t="s">
        <v>7079</v>
      </c>
      <c r="B2105" s="199"/>
      <c r="C2105" s="199" t="s">
        <v>7080</v>
      </c>
      <c r="D2105" s="200" t="s">
        <v>13629</v>
      </c>
      <c r="E2105" s="205">
        <v>2748.28</v>
      </c>
    </row>
    <row r="2106" spans="1:5" ht="15" customHeight="1" x14ac:dyDescent="0.25">
      <c r="A2106" s="199" t="s">
        <v>7081</v>
      </c>
      <c r="B2106" s="199"/>
      <c r="C2106" s="199" t="s">
        <v>7082</v>
      </c>
      <c r="D2106" s="200" t="s">
        <v>13629</v>
      </c>
      <c r="E2106" s="205">
        <v>1782.4</v>
      </c>
    </row>
    <row r="2107" spans="1:5" ht="15" customHeight="1" x14ac:dyDescent="0.25">
      <c r="A2107" s="199" t="s">
        <v>7083</v>
      </c>
      <c r="B2107" s="199"/>
      <c r="C2107" s="199" t="s">
        <v>7084</v>
      </c>
      <c r="D2107" s="200" t="s">
        <v>13629</v>
      </c>
      <c r="E2107" s="205">
        <v>2553.7399999999998</v>
      </c>
    </row>
    <row r="2108" spans="1:5" ht="15" customHeight="1" x14ac:dyDescent="0.25">
      <c r="A2108" s="199" t="s">
        <v>7085</v>
      </c>
      <c r="B2108" s="199"/>
      <c r="C2108" s="199" t="s">
        <v>7086</v>
      </c>
      <c r="D2108" s="200" t="s">
        <v>13629</v>
      </c>
      <c r="E2108" s="205">
        <v>2256.34</v>
      </c>
    </row>
    <row r="2109" spans="1:5" ht="15" customHeight="1" x14ac:dyDescent="0.25">
      <c r="A2109" s="199" t="s">
        <v>7087</v>
      </c>
      <c r="B2109" s="199"/>
      <c r="C2109" s="199" t="s">
        <v>7088</v>
      </c>
      <c r="D2109" s="200" t="s">
        <v>13629</v>
      </c>
      <c r="E2109" s="205">
        <v>3210.03</v>
      </c>
    </row>
    <row r="2110" spans="1:5" ht="15" customHeight="1" x14ac:dyDescent="0.25">
      <c r="A2110" s="199" t="s">
        <v>7089</v>
      </c>
      <c r="B2110" s="199"/>
      <c r="C2110" s="199" t="s">
        <v>7090</v>
      </c>
      <c r="D2110" s="200" t="s">
        <v>13629</v>
      </c>
      <c r="E2110" s="205">
        <v>1401.61</v>
      </c>
    </row>
    <row r="2111" spans="1:5" ht="15" customHeight="1" x14ac:dyDescent="0.25">
      <c r="A2111" s="199" t="s">
        <v>7091</v>
      </c>
      <c r="B2111" s="199"/>
      <c r="C2111" s="199" t="s">
        <v>7092</v>
      </c>
      <c r="D2111" s="200" t="s">
        <v>13629</v>
      </c>
      <c r="E2111" s="205">
        <v>2250.06</v>
      </c>
    </row>
    <row r="2112" spans="1:5" ht="15" customHeight="1" x14ac:dyDescent="0.25">
      <c r="A2112" s="199" t="s">
        <v>7093</v>
      </c>
      <c r="B2112" s="199"/>
      <c r="C2112" s="199" t="s">
        <v>7094</v>
      </c>
      <c r="D2112" s="200" t="s">
        <v>13629</v>
      </c>
      <c r="E2112" s="205">
        <v>1593.47</v>
      </c>
    </row>
    <row r="2113" spans="1:5" ht="15" customHeight="1" x14ac:dyDescent="0.25">
      <c r="A2113" s="199" t="s">
        <v>7095</v>
      </c>
      <c r="B2113" s="199"/>
      <c r="C2113" s="199" t="s">
        <v>7096</v>
      </c>
      <c r="D2113" s="200" t="s">
        <v>13629</v>
      </c>
      <c r="E2113" s="205">
        <v>679.13</v>
      </c>
    </row>
    <row r="2114" spans="1:5" ht="15" customHeight="1" x14ac:dyDescent="0.25">
      <c r="A2114" s="199" t="s">
        <v>7097</v>
      </c>
      <c r="B2114" s="199"/>
      <c r="C2114" s="199" t="s">
        <v>7098</v>
      </c>
      <c r="D2114" s="200" t="s">
        <v>3</v>
      </c>
      <c r="E2114" s="205">
        <v>921.33</v>
      </c>
    </row>
    <row r="2115" spans="1:5" ht="15" customHeight="1" x14ac:dyDescent="0.25">
      <c r="A2115" s="199" t="s">
        <v>7099</v>
      </c>
      <c r="B2115" s="199"/>
      <c r="C2115" s="199" t="s">
        <v>7100</v>
      </c>
      <c r="D2115" s="200" t="s">
        <v>3</v>
      </c>
      <c r="E2115" s="205">
        <v>1216.98</v>
      </c>
    </row>
    <row r="2116" spans="1:5" ht="15" customHeight="1" x14ac:dyDescent="0.25">
      <c r="A2116" s="199" t="s">
        <v>7101</v>
      </c>
      <c r="B2116" s="199"/>
      <c r="C2116" s="199" t="s">
        <v>7102</v>
      </c>
      <c r="D2116" s="200" t="s">
        <v>3</v>
      </c>
      <c r="E2116" s="205">
        <v>1331.04</v>
      </c>
    </row>
    <row r="2117" spans="1:5" ht="15" customHeight="1" x14ac:dyDescent="0.25">
      <c r="A2117" s="199" t="s">
        <v>7103</v>
      </c>
      <c r="B2117" s="199"/>
      <c r="C2117" s="199" t="s">
        <v>7104</v>
      </c>
      <c r="D2117" s="200" t="s">
        <v>3</v>
      </c>
      <c r="E2117" s="205">
        <v>1447.85</v>
      </c>
    </row>
    <row r="2118" spans="1:5" ht="15" customHeight="1" x14ac:dyDescent="0.25">
      <c r="A2118" s="199" t="s">
        <v>7105</v>
      </c>
      <c r="B2118" s="199"/>
      <c r="C2118" s="199" t="s">
        <v>7106</v>
      </c>
      <c r="D2118" s="200" t="s">
        <v>3</v>
      </c>
      <c r="E2118" s="205">
        <v>2094.63</v>
      </c>
    </row>
    <row r="2119" spans="1:5" ht="15" customHeight="1" x14ac:dyDescent="0.25">
      <c r="A2119" s="199" t="s">
        <v>7107</v>
      </c>
      <c r="B2119" s="199"/>
      <c r="C2119" s="199" t="s">
        <v>7108</v>
      </c>
      <c r="D2119" s="200" t="s">
        <v>3</v>
      </c>
      <c r="E2119" s="205">
        <v>462.76</v>
      </c>
    </row>
    <row r="2120" spans="1:5" ht="15" customHeight="1" x14ac:dyDescent="0.25">
      <c r="A2120" s="199" t="s">
        <v>7109</v>
      </c>
      <c r="B2120" s="199"/>
      <c r="C2120" s="199" t="s">
        <v>7110</v>
      </c>
      <c r="D2120" s="200" t="s">
        <v>3</v>
      </c>
      <c r="E2120" s="205">
        <v>554.01</v>
      </c>
    </row>
    <row r="2121" spans="1:5" ht="15" customHeight="1" x14ac:dyDescent="0.25">
      <c r="A2121" s="199" t="s">
        <v>7111</v>
      </c>
      <c r="B2121" s="199"/>
      <c r="C2121" s="199" t="s">
        <v>7112</v>
      </c>
      <c r="D2121" s="200" t="s">
        <v>3</v>
      </c>
      <c r="E2121" s="205">
        <v>639.91</v>
      </c>
    </row>
    <row r="2122" spans="1:5" ht="15" customHeight="1" x14ac:dyDescent="0.25">
      <c r="A2122" s="199" t="s">
        <v>7113</v>
      </c>
      <c r="B2122" s="199"/>
      <c r="C2122" s="199" t="s">
        <v>7114</v>
      </c>
      <c r="D2122" s="200" t="s">
        <v>3</v>
      </c>
      <c r="E2122" s="205">
        <v>736.67</v>
      </c>
    </row>
    <row r="2123" spans="1:5" ht="15" customHeight="1" x14ac:dyDescent="0.25">
      <c r="A2123" s="199" t="s">
        <v>7115</v>
      </c>
      <c r="B2123" s="199"/>
      <c r="C2123" s="199" t="s">
        <v>7116</v>
      </c>
      <c r="D2123" s="200" t="s">
        <v>3</v>
      </c>
      <c r="E2123" s="205">
        <v>827.16</v>
      </c>
    </row>
    <row r="2124" spans="1:5" ht="15" customHeight="1" x14ac:dyDescent="0.25">
      <c r="A2124" s="199" t="s">
        <v>7117</v>
      </c>
      <c r="B2124" s="199"/>
      <c r="C2124" s="199" t="s">
        <v>7118</v>
      </c>
      <c r="D2124" s="200" t="s">
        <v>3</v>
      </c>
      <c r="E2124" s="205">
        <v>1194.79</v>
      </c>
    </row>
    <row r="2125" spans="1:5" ht="15" customHeight="1" x14ac:dyDescent="0.25">
      <c r="A2125" s="199" t="s">
        <v>7119</v>
      </c>
      <c r="B2125" s="199"/>
      <c r="C2125" s="199" t="s">
        <v>7120</v>
      </c>
      <c r="D2125" s="200" t="s">
        <v>3</v>
      </c>
      <c r="E2125" s="205">
        <v>1513.9</v>
      </c>
    </row>
    <row r="2126" spans="1:5" ht="15" customHeight="1" x14ac:dyDescent="0.25">
      <c r="A2126" s="199" t="s">
        <v>7121</v>
      </c>
      <c r="B2126" s="199"/>
      <c r="C2126" s="199" t="s">
        <v>7122</v>
      </c>
      <c r="D2126" s="200" t="s">
        <v>3</v>
      </c>
      <c r="E2126" s="205">
        <v>1632.77</v>
      </c>
    </row>
    <row r="2127" spans="1:5" ht="15" customHeight="1" x14ac:dyDescent="0.25">
      <c r="A2127" s="199" t="s">
        <v>7123</v>
      </c>
      <c r="B2127" s="199"/>
      <c r="C2127" s="199" t="s">
        <v>7124</v>
      </c>
      <c r="D2127" s="200" t="s">
        <v>3</v>
      </c>
      <c r="E2127" s="205">
        <v>1754.99</v>
      </c>
    </row>
    <row r="2128" spans="1:5" ht="15" customHeight="1" x14ac:dyDescent="0.25">
      <c r="A2128" s="199" t="s">
        <v>7125</v>
      </c>
      <c r="B2128" s="199"/>
      <c r="C2128" s="199" t="s">
        <v>7126</v>
      </c>
      <c r="D2128" s="200" t="s">
        <v>3</v>
      </c>
      <c r="E2128" s="205">
        <v>2317.71</v>
      </c>
    </row>
    <row r="2129" spans="1:5" ht="15" customHeight="1" x14ac:dyDescent="0.25">
      <c r="A2129" s="199" t="s">
        <v>7127</v>
      </c>
      <c r="B2129" s="199"/>
      <c r="C2129" s="199" t="s">
        <v>7128</v>
      </c>
      <c r="D2129" s="200" t="s">
        <v>3</v>
      </c>
      <c r="E2129" s="205">
        <v>701.35</v>
      </c>
    </row>
    <row r="2130" spans="1:5" ht="15" customHeight="1" x14ac:dyDescent="0.25">
      <c r="A2130" s="199" t="s">
        <v>7129</v>
      </c>
      <c r="B2130" s="199"/>
      <c r="C2130" s="199" t="s">
        <v>7130</v>
      </c>
      <c r="D2130" s="200" t="s">
        <v>3</v>
      </c>
      <c r="E2130" s="205">
        <v>798.01</v>
      </c>
    </row>
    <row r="2131" spans="1:5" ht="15" customHeight="1" x14ac:dyDescent="0.25">
      <c r="A2131" s="199" t="s">
        <v>7131</v>
      </c>
      <c r="B2131" s="199"/>
      <c r="C2131" s="199" t="s">
        <v>7132</v>
      </c>
      <c r="D2131" s="200" t="s">
        <v>3</v>
      </c>
      <c r="E2131" s="205">
        <v>890.55</v>
      </c>
    </row>
    <row r="2132" spans="1:5" ht="15" customHeight="1" x14ac:dyDescent="0.25">
      <c r="A2132" s="199" t="s">
        <v>7133</v>
      </c>
      <c r="B2132" s="199"/>
      <c r="C2132" s="199" t="s">
        <v>7134</v>
      </c>
      <c r="D2132" s="200" t="s">
        <v>3</v>
      </c>
      <c r="E2132" s="205">
        <v>991.8</v>
      </c>
    </row>
    <row r="2133" spans="1:5" ht="15" customHeight="1" x14ac:dyDescent="0.25">
      <c r="A2133" s="199" t="s">
        <v>7135</v>
      </c>
      <c r="B2133" s="199"/>
      <c r="C2133" s="199" t="s">
        <v>7136</v>
      </c>
      <c r="D2133" s="200" t="s">
        <v>3</v>
      </c>
      <c r="E2133" s="205">
        <v>1088.94</v>
      </c>
    </row>
    <row r="2134" spans="1:5" ht="15" customHeight="1" x14ac:dyDescent="0.25">
      <c r="A2134" s="199" t="s">
        <v>7137</v>
      </c>
      <c r="B2134" s="199"/>
      <c r="C2134" s="199" t="s">
        <v>7138</v>
      </c>
      <c r="D2134" s="200" t="s">
        <v>13629</v>
      </c>
      <c r="E2134" s="205">
        <v>886.96</v>
      </c>
    </row>
    <row r="2135" spans="1:5" ht="15" customHeight="1" x14ac:dyDescent="0.25">
      <c r="A2135" s="199" t="s">
        <v>7139</v>
      </c>
      <c r="B2135" s="199"/>
      <c r="C2135" s="199" t="s">
        <v>7140</v>
      </c>
      <c r="D2135" s="200" t="s">
        <v>13629</v>
      </c>
      <c r="E2135" s="203">
        <v>224.58</v>
      </c>
    </row>
    <row r="2136" spans="1:5" ht="15" customHeight="1" x14ac:dyDescent="0.25">
      <c r="A2136" s="199" t="s">
        <v>7141</v>
      </c>
      <c r="B2136" s="199"/>
      <c r="C2136" s="199" t="s">
        <v>7142</v>
      </c>
      <c r="D2136" s="200" t="s">
        <v>13629</v>
      </c>
      <c r="E2136" s="205">
        <v>307.02999999999997</v>
      </c>
    </row>
    <row r="2137" spans="1:5" ht="15" customHeight="1" x14ac:dyDescent="0.25">
      <c r="A2137" s="199" t="s">
        <v>7143</v>
      </c>
      <c r="B2137" s="199"/>
      <c r="C2137" s="199" t="s">
        <v>7144</v>
      </c>
      <c r="D2137" s="200" t="s">
        <v>13629</v>
      </c>
      <c r="E2137" s="205">
        <v>400.65</v>
      </c>
    </row>
    <row r="2138" spans="1:5" ht="15" customHeight="1" x14ac:dyDescent="0.25">
      <c r="A2138" s="199" t="s">
        <v>7145</v>
      </c>
      <c r="B2138" s="199"/>
      <c r="C2138" s="199" t="s">
        <v>7146</v>
      </c>
      <c r="D2138" s="200" t="s">
        <v>13629</v>
      </c>
      <c r="E2138" s="205">
        <v>505.46</v>
      </c>
    </row>
    <row r="2139" spans="1:5" ht="15" customHeight="1" x14ac:dyDescent="0.25">
      <c r="A2139" s="199" t="s">
        <v>7147</v>
      </c>
      <c r="B2139" s="199"/>
      <c r="C2139" s="199" t="s">
        <v>7148</v>
      </c>
      <c r="D2139" s="200" t="s">
        <v>13629</v>
      </c>
      <c r="E2139" s="205">
        <v>621.45000000000005</v>
      </c>
    </row>
    <row r="2140" spans="1:5" ht="15" customHeight="1" x14ac:dyDescent="0.25">
      <c r="A2140" s="199" t="s">
        <v>7149</v>
      </c>
      <c r="B2140" s="199"/>
      <c r="C2140" s="199" t="s">
        <v>7150</v>
      </c>
      <c r="D2140" s="200" t="s">
        <v>13629</v>
      </c>
      <c r="E2140" s="205">
        <v>748.61</v>
      </c>
    </row>
    <row r="2141" spans="1:5" ht="15" customHeight="1" x14ac:dyDescent="0.25">
      <c r="A2141" s="199" t="s">
        <v>7151</v>
      </c>
      <c r="B2141" s="199"/>
      <c r="C2141" s="199" t="s">
        <v>7152</v>
      </c>
      <c r="D2141" s="200" t="s">
        <v>3</v>
      </c>
      <c r="E2141" s="205">
        <v>42.68</v>
      </c>
    </row>
    <row r="2142" spans="1:5" ht="15" customHeight="1" x14ac:dyDescent="0.25">
      <c r="A2142" s="199" t="s">
        <v>7153</v>
      </c>
      <c r="B2142" s="199"/>
      <c r="C2142" s="199" t="s">
        <v>7154</v>
      </c>
      <c r="D2142" s="200" t="s">
        <v>3</v>
      </c>
      <c r="E2142" s="205">
        <v>45.74</v>
      </c>
    </row>
    <row r="2143" spans="1:5" ht="15" customHeight="1" x14ac:dyDescent="0.25">
      <c r="A2143" s="199" t="s">
        <v>7155</v>
      </c>
      <c r="B2143" s="199"/>
      <c r="C2143" s="199" t="s">
        <v>7156</v>
      </c>
      <c r="D2143" s="200" t="s">
        <v>3</v>
      </c>
      <c r="E2143" s="205">
        <v>48.54</v>
      </c>
    </row>
    <row r="2144" spans="1:5" ht="15" customHeight="1" x14ac:dyDescent="0.25">
      <c r="A2144" s="199" t="s">
        <v>7157</v>
      </c>
      <c r="B2144" s="199"/>
      <c r="C2144" s="199" t="s">
        <v>14370</v>
      </c>
      <c r="D2144" s="200" t="s">
        <v>13629</v>
      </c>
      <c r="E2144" s="205">
        <v>442.33</v>
      </c>
    </row>
    <row r="2145" spans="1:5" ht="15" customHeight="1" x14ac:dyDescent="0.25">
      <c r="A2145" s="199" t="s">
        <v>7158</v>
      </c>
      <c r="B2145" s="199"/>
      <c r="C2145" s="199" t="s">
        <v>7159</v>
      </c>
      <c r="D2145" s="200" t="s">
        <v>13629</v>
      </c>
      <c r="E2145" s="205">
        <v>73.08</v>
      </c>
    </row>
    <row r="2146" spans="1:5" ht="15" customHeight="1" x14ac:dyDescent="0.25">
      <c r="A2146" s="199" t="s">
        <v>7160</v>
      </c>
      <c r="B2146" s="199"/>
      <c r="C2146" s="199" t="s">
        <v>7161</v>
      </c>
      <c r="D2146" s="200" t="s">
        <v>13629</v>
      </c>
      <c r="E2146" s="205">
        <v>1032.6099999999999</v>
      </c>
    </row>
    <row r="2147" spans="1:5" ht="15" customHeight="1" x14ac:dyDescent="0.25">
      <c r="A2147" s="199" t="s">
        <v>7162</v>
      </c>
      <c r="B2147" s="199"/>
      <c r="C2147" s="199" t="s">
        <v>7163</v>
      </c>
      <c r="D2147" s="200" t="s">
        <v>13629</v>
      </c>
      <c r="E2147" s="205">
        <v>67.89</v>
      </c>
    </row>
    <row r="2148" spans="1:5" ht="15" customHeight="1" x14ac:dyDescent="0.25">
      <c r="A2148" s="199" t="s">
        <v>7164</v>
      </c>
      <c r="B2148" s="199"/>
      <c r="C2148" s="199" t="s">
        <v>7165</v>
      </c>
      <c r="D2148" s="200" t="s">
        <v>12798</v>
      </c>
      <c r="E2148" s="205">
        <v>281.43</v>
      </c>
    </row>
    <row r="2149" spans="1:5" ht="15" customHeight="1" x14ac:dyDescent="0.25">
      <c r="A2149" s="199" t="s">
        <v>7166</v>
      </c>
      <c r="B2149" s="199"/>
      <c r="C2149" s="199" t="s">
        <v>7167</v>
      </c>
      <c r="D2149" s="200" t="s">
        <v>12798</v>
      </c>
      <c r="E2149" s="205">
        <v>371.73</v>
      </c>
    </row>
    <row r="2150" spans="1:5" ht="15" customHeight="1" x14ac:dyDescent="0.25">
      <c r="A2150" s="199" t="s">
        <v>7168</v>
      </c>
      <c r="B2150" s="199"/>
      <c r="C2150" s="199" t="s">
        <v>7169</v>
      </c>
      <c r="D2150" s="200" t="s">
        <v>12798</v>
      </c>
      <c r="E2150" s="205">
        <v>1145.7</v>
      </c>
    </row>
    <row r="2151" spans="1:5" ht="15" customHeight="1" x14ac:dyDescent="0.25">
      <c r="A2151" s="199" t="s">
        <v>7170</v>
      </c>
      <c r="B2151" s="199"/>
      <c r="C2151" s="199" t="s">
        <v>7171</v>
      </c>
      <c r="D2151" s="200" t="s">
        <v>12798</v>
      </c>
      <c r="E2151" s="205">
        <v>1270.5899999999999</v>
      </c>
    </row>
    <row r="2152" spans="1:5" ht="15" customHeight="1" x14ac:dyDescent="0.25">
      <c r="A2152" s="199" t="s">
        <v>7172</v>
      </c>
      <c r="B2152" s="199"/>
      <c r="C2152" s="199" t="s">
        <v>7173</v>
      </c>
      <c r="D2152" s="200" t="s">
        <v>12798</v>
      </c>
      <c r="E2152" s="205">
        <v>78.7</v>
      </c>
    </row>
    <row r="2153" spans="1:5" ht="15" customHeight="1" x14ac:dyDescent="0.25">
      <c r="A2153" s="199" t="s">
        <v>7174</v>
      </c>
      <c r="B2153" s="199"/>
      <c r="C2153" s="199" t="s">
        <v>11797</v>
      </c>
      <c r="D2153" s="200" t="s">
        <v>12798</v>
      </c>
      <c r="E2153" s="203">
        <v>114.44</v>
      </c>
    </row>
    <row r="2154" spans="1:5" ht="15" customHeight="1" x14ac:dyDescent="0.25">
      <c r="A2154" s="199" t="s">
        <v>7175</v>
      </c>
      <c r="B2154" s="199"/>
      <c r="C2154" s="199" t="s">
        <v>7176</v>
      </c>
      <c r="D2154" s="200" t="s">
        <v>13629</v>
      </c>
      <c r="E2154" s="203">
        <v>32.799999999999997</v>
      </c>
    </row>
    <row r="2155" spans="1:5" ht="15" customHeight="1" x14ac:dyDescent="0.25">
      <c r="A2155" s="199" t="s">
        <v>7177</v>
      </c>
      <c r="B2155" s="199"/>
      <c r="C2155" s="199" t="s">
        <v>7178</v>
      </c>
      <c r="D2155" s="200" t="s">
        <v>12798</v>
      </c>
      <c r="E2155" s="205">
        <v>15.82</v>
      </c>
    </row>
    <row r="2156" spans="1:5" ht="15" customHeight="1" x14ac:dyDescent="0.25">
      <c r="A2156" s="199" t="s">
        <v>7179</v>
      </c>
      <c r="B2156" s="199"/>
      <c r="C2156" s="199" t="s">
        <v>7180</v>
      </c>
      <c r="D2156" s="200" t="s">
        <v>12798</v>
      </c>
      <c r="E2156" s="205">
        <v>109.35</v>
      </c>
    </row>
    <row r="2157" spans="1:5" ht="15" customHeight="1" x14ac:dyDescent="0.25">
      <c r="A2157" s="199" t="s">
        <v>7181</v>
      </c>
      <c r="B2157" s="199"/>
      <c r="C2157" s="199" t="s">
        <v>7182</v>
      </c>
      <c r="D2157" s="200" t="s">
        <v>13629</v>
      </c>
      <c r="E2157" s="205">
        <v>711.98</v>
      </c>
    </row>
    <row r="2158" spans="1:5" ht="15" customHeight="1" x14ac:dyDescent="0.25">
      <c r="A2158" s="199" t="s">
        <v>7183</v>
      </c>
      <c r="B2158" s="199"/>
      <c r="C2158" s="199" t="s">
        <v>7184</v>
      </c>
      <c r="D2158" s="200" t="s">
        <v>13629</v>
      </c>
      <c r="E2158" s="205">
        <v>227.65</v>
      </c>
    </row>
    <row r="2159" spans="1:5" ht="15" customHeight="1" x14ac:dyDescent="0.25">
      <c r="A2159" s="199" t="s">
        <v>7185</v>
      </c>
      <c r="B2159" s="199"/>
      <c r="C2159" s="199" t="s">
        <v>7186</v>
      </c>
      <c r="D2159" s="200" t="s">
        <v>13629</v>
      </c>
      <c r="E2159" s="203">
        <v>219.31</v>
      </c>
    </row>
    <row r="2160" spans="1:5" ht="15" customHeight="1" x14ac:dyDescent="0.25">
      <c r="A2160" s="199" t="s">
        <v>7187</v>
      </c>
      <c r="B2160" s="199"/>
      <c r="C2160" s="199" t="s">
        <v>7188</v>
      </c>
      <c r="D2160" s="200" t="s">
        <v>13629</v>
      </c>
      <c r="E2160" s="203">
        <v>209.69</v>
      </c>
    </row>
    <row r="2161" spans="1:5" ht="15" customHeight="1" x14ac:dyDescent="0.25">
      <c r="A2161" s="199" t="s">
        <v>7189</v>
      </c>
      <c r="B2161" s="199"/>
      <c r="C2161" s="199" t="s">
        <v>7190</v>
      </c>
      <c r="D2161" s="200" t="s">
        <v>13629</v>
      </c>
      <c r="E2161" s="203">
        <v>864.47</v>
      </c>
    </row>
    <row r="2162" spans="1:5" ht="15" customHeight="1" x14ac:dyDescent="0.25">
      <c r="A2162" s="199" t="s">
        <v>7191</v>
      </c>
      <c r="B2162" s="199"/>
      <c r="C2162" s="199" t="s">
        <v>7192</v>
      </c>
      <c r="D2162" s="200" t="s">
        <v>12798</v>
      </c>
      <c r="E2162" s="203">
        <v>349.44</v>
      </c>
    </row>
    <row r="2163" spans="1:5" ht="15" customHeight="1" x14ac:dyDescent="0.25">
      <c r="A2163" s="199" t="s">
        <v>7193</v>
      </c>
      <c r="B2163" s="199"/>
      <c r="C2163" s="199" t="s">
        <v>7194</v>
      </c>
      <c r="D2163" s="200" t="s">
        <v>12798</v>
      </c>
      <c r="E2163" s="203">
        <v>474.33</v>
      </c>
    </row>
    <row r="2164" spans="1:5" ht="15" customHeight="1" x14ac:dyDescent="0.25">
      <c r="A2164" s="199" t="s">
        <v>7195</v>
      </c>
      <c r="B2164" s="199"/>
      <c r="C2164" s="199" t="s">
        <v>7196</v>
      </c>
      <c r="D2164" s="200" t="s">
        <v>12798</v>
      </c>
      <c r="E2164" s="205">
        <v>220.66</v>
      </c>
    </row>
    <row r="2165" spans="1:5" ht="15" customHeight="1" x14ac:dyDescent="0.25">
      <c r="A2165" s="199" t="s">
        <v>7197</v>
      </c>
      <c r="B2165" s="199"/>
      <c r="C2165" s="199" t="s">
        <v>7198</v>
      </c>
      <c r="D2165" s="200" t="s">
        <v>12798</v>
      </c>
      <c r="E2165" s="205">
        <v>181.37</v>
      </c>
    </row>
    <row r="2166" spans="1:5" ht="15" customHeight="1" x14ac:dyDescent="0.25">
      <c r="A2166" s="199" t="s">
        <v>7199</v>
      </c>
      <c r="B2166" s="199"/>
      <c r="C2166" s="199" t="s">
        <v>7200</v>
      </c>
      <c r="D2166" s="200" t="s">
        <v>12798</v>
      </c>
      <c r="E2166" s="205">
        <v>321.89999999999998</v>
      </c>
    </row>
    <row r="2167" spans="1:5" ht="15" customHeight="1" x14ac:dyDescent="0.25">
      <c r="A2167" s="199" t="s">
        <v>7201</v>
      </c>
      <c r="B2167" s="199"/>
      <c r="C2167" s="199" t="s">
        <v>7202</v>
      </c>
      <c r="D2167" s="200" t="s">
        <v>12798</v>
      </c>
      <c r="E2167" s="205">
        <v>753.79</v>
      </c>
    </row>
    <row r="2168" spans="1:5" ht="15" customHeight="1" x14ac:dyDescent="0.25">
      <c r="A2168" s="199" t="s">
        <v>11798</v>
      </c>
      <c r="B2168" s="199"/>
      <c r="C2168" s="199" t="s">
        <v>11799</v>
      </c>
      <c r="D2168" s="200" t="s">
        <v>12798</v>
      </c>
      <c r="E2168" s="205">
        <v>232.96</v>
      </c>
    </row>
    <row r="2169" spans="1:5" ht="15" customHeight="1" x14ac:dyDescent="0.25">
      <c r="A2169" s="199" t="s">
        <v>11800</v>
      </c>
      <c r="B2169" s="199"/>
      <c r="C2169" s="199" t="s">
        <v>11801</v>
      </c>
      <c r="D2169" s="200" t="s">
        <v>12798</v>
      </c>
      <c r="E2169" s="203">
        <v>30.6</v>
      </c>
    </row>
    <row r="2170" spans="1:5" ht="15" customHeight="1" x14ac:dyDescent="0.25">
      <c r="A2170" s="199" t="s">
        <v>21770</v>
      </c>
      <c r="B2170" s="199"/>
      <c r="C2170" s="199" t="s">
        <v>21771</v>
      </c>
      <c r="D2170" s="200" t="s">
        <v>12798</v>
      </c>
      <c r="E2170" s="203">
        <v>17.05</v>
      </c>
    </row>
    <row r="2171" spans="1:5" ht="15" customHeight="1" x14ac:dyDescent="0.25">
      <c r="A2171" s="199" t="s">
        <v>7203</v>
      </c>
      <c r="B2171" s="199"/>
      <c r="C2171" s="199" t="s">
        <v>14232</v>
      </c>
      <c r="D2171" s="200" t="s">
        <v>12798</v>
      </c>
      <c r="E2171" s="203">
        <v>17.05</v>
      </c>
    </row>
    <row r="2172" spans="1:5" ht="15" customHeight="1" x14ac:dyDescent="0.25">
      <c r="A2172" s="199" t="s">
        <v>21772</v>
      </c>
      <c r="B2172" s="199"/>
      <c r="C2172" s="199" t="s">
        <v>21773</v>
      </c>
      <c r="D2172" s="200" t="s">
        <v>12798</v>
      </c>
      <c r="E2172" s="203">
        <v>17.05</v>
      </c>
    </row>
    <row r="2173" spans="1:5" ht="15" customHeight="1" x14ac:dyDescent="0.25">
      <c r="A2173" s="199" t="s">
        <v>21774</v>
      </c>
      <c r="B2173" s="199"/>
      <c r="C2173" s="199" t="s">
        <v>21775</v>
      </c>
      <c r="D2173" s="200" t="s">
        <v>12798</v>
      </c>
      <c r="E2173" s="205">
        <v>17.23</v>
      </c>
    </row>
    <row r="2174" spans="1:5" ht="15" customHeight="1" x14ac:dyDescent="0.25">
      <c r="A2174" s="199" t="s">
        <v>21776</v>
      </c>
      <c r="B2174" s="199"/>
      <c r="C2174" s="199" t="s">
        <v>21777</v>
      </c>
      <c r="D2174" s="200" t="s">
        <v>12798</v>
      </c>
      <c r="E2174" s="203">
        <v>17.23</v>
      </c>
    </row>
    <row r="2175" spans="1:5" ht="15" customHeight="1" x14ac:dyDescent="0.25">
      <c r="A2175" s="199" t="s">
        <v>21778</v>
      </c>
      <c r="B2175" s="199"/>
      <c r="C2175" s="199" t="s">
        <v>21779</v>
      </c>
      <c r="D2175" s="200" t="s">
        <v>12798</v>
      </c>
      <c r="E2175" s="203">
        <v>17.23</v>
      </c>
    </row>
    <row r="2176" spans="1:5" ht="15" customHeight="1" x14ac:dyDescent="0.25">
      <c r="A2176" s="199" t="s">
        <v>21780</v>
      </c>
      <c r="B2176" s="199"/>
      <c r="C2176" s="199" t="s">
        <v>21781</v>
      </c>
      <c r="D2176" s="200" t="s">
        <v>12798</v>
      </c>
      <c r="E2176" s="203">
        <v>68.3</v>
      </c>
    </row>
    <row r="2177" spans="1:5" ht="15" customHeight="1" x14ac:dyDescent="0.25">
      <c r="A2177" s="199" t="s">
        <v>21782</v>
      </c>
      <c r="B2177" s="199"/>
      <c r="C2177" s="199" t="s">
        <v>21783</v>
      </c>
      <c r="D2177" s="200" t="s">
        <v>12798</v>
      </c>
      <c r="E2177" s="203">
        <v>17.23</v>
      </c>
    </row>
    <row r="2178" spans="1:5" ht="15" customHeight="1" x14ac:dyDescent="0.25">
      <c r="A2178" s="199" t="s">
        <v>21784</v>
      </c>
      <c r="B2178" s="199"/>
      <c r="C2178" s="199" t="s">
        <v>21785</v>
      </c>
      <c r="D2178" s="200" t="s">
        <v>12798</v>
      </c>
      <c r="E2178" s="203">
        <v>17.23</v>
      </c>
    </row>
    <row r="2179" spans="1:5" ht="15" customHeight="1" x14ac:dyDescent="0.25">
      <c r="A2179" s="199" t="s">
        <v>21786</v>
      </c>
      <c r="B2179" s="199"/>
      <c r="C2179" s="199" t="s">
        <v>21787</v>
      </c>
      <c r="D2179" s="200" t="s">
        <v>12798</v>
      </c>
      <c r="E2179" s="203">
        <v>17.23</v>
      </c>
    </row>
    <row r="2180" spans="1:5" ht="15" customHeight="1" x14ac:dyDescent="0.25">
      <c r="A2180" s="199" t="s">
        <v>21788</v>
      </c>
      <c r="B2180" s="199"/>
      <c r="C2180" s="199" t="s">
        <v>21789</v>
      </c>
      <c r="D2180" s="200" t="s">
        <v>12798</v>
      </c>
      <c r="E2180" s="203">
        <v>17.23</v>
      </c>
    </row>
    <row r="2181" spans="1:5" ht="15" customHeight="1" x14ac:dyDescent="0.25">
      <c r="A2181" s="199" t="s">
        <v>21790</v>
      </c>
      <c r="B2181" s="199"/>
      <c r="C2181" s="199" t="s">
        <v>21791</v>
      </c>
      <c r="D2181" s="200" t="s">
        <v>12798</v>
      </c>
      <c r="E2181" s="204">
        <v>10.23</v>
      </c>
    </row>
    <row r="2182" spans="1:5" ht="15" customHeight="1" x14ac:dyDescent="0.25">
      <c r="A2182" s="199" t="s">
        <v>21792</v>
      </c>
      <c r="B2182" s="199"/>
      <c r="C2182" s="199" t="s">
        <v>21793</v>
      </c>
      <c r="D2182" s="200" t="s">
        <v>12798</v>
      </c>
      <c r="E2182" s="204">
        <v>10.23</v>
      </c>
    </row>
    <row r="2183" spans="1:5" ht="15" customHeight="1" x14ac:dyDescent="0.25">
      <c r="A2183" s="199" t="s">
        <v>7204</v>
      </c>
      <c r="B2183" s="199"/>
      <c r="C2183" s="199" t="s">
        <v>14233</v>
      </c>
      <c r="D2183" s="200" t="s">
        <v>12798</v>
      </c>
      <c r="E2183" s="204">
        <v>17.23</v>
      </c>
    </row>
    <row r="2184" spans="1:5" ht="15" customHeight="1" x14ac:dyDescent="0.25">
      <c r="A2184" s="199" t="s">
        <v>21794</v>
      </c>
      <c r="B2184" s="199"/>
      <c r="C2184" s="199" t="s">
        <v>21795</v>
      </c>
      <c r="D2184" s="200" t="s">
        <v>12798</v>
      </c>
      <c r="E2184" s="203">
        <v>17.23</v>
      </c>
    </row>
    <row r="2185" spans="1:5" ht="15" customHeight="1" x14ac:dyDescent="0.25">
      <c r="A2185" s="199" t="s">
        <v>7205</v>
      </c>
      <c r="B2185" s="199"/>
      <c r="C2185" s="199" t="s">
        <v>14234</v>
      </c>
      <c r="D2185" s="200" t="s">
        <v>12798</v>
      </c>
      <c r="E2185" s="204">
        <v>17.23</v>
      </c>
    </row>
    <row r="2186" spans="1:5" ht="15" customHeight="1" x14ac:dyDescent="0.25">
      <c r="A2186" s="199" t="s">
        <v>21796</v>
      </c>
      <c r="B2186" s="199"/>
      <c r="C2186" s="199" t="s">
        <v>21797</v>
      </c>
      <c r="D2186" s="200" t="s">
        <v>12798</v>
      </c>
      <c r="E2186" s="205">
        <v>17.23</v>
      </c>
    </row>
    <row r="2187" spans="1:5" ht="15" customHeight="1" x14ac:dyDescent="0.25">
      <c r="A2187" s="199" t="s">
        <v>25264</v>
      </c>
      <c r="B2187" s="199"/>
      <c r="C2187" s="199" t="s">
        <v>25265</v>
      </c>
      <c r="D2187" s="200" t="s">
        <v>12798</v>
      </c>
      <c r="E2187" s="204">
        <v>106.63</v>
      </c>
    </row>
    <row r="2188" spans="1:5" ht="15" customHeight="1" x14ac:dyDescent="0.25">
      <c r="A2188" s="199" t="s">
        <v>25266</v>
      </c>
      <c r="B2188" s="199"/>
      <c r="C2188" s="199" t="s">
        <v>25267</v>
      </c>
      <c r="D2188" s="200" t="s">
        <v>12798</v>
      </c>
      <c r="E2188" s="203">
        <v>38.25</v>
      </c>
    </row>
    <row r="2189" spans="1:5" ht="15" customHeight="1" x14ac:dyDescent="0.25">
      <c r="A2189" s="199" t="s">
        <v>25268</v>
      </c>
      <c r="B2189" s="199"/>
      <c r="C2189" s="199" t="s">
        <v>25269</v>
      </c>
      <c r="D2189" s="200" t="s">
        <v>12798</v>
      </c>
      <c r="E2189" s="203">
        <v>38.25</v>
      </c>
    </row>
    <row r="2190" spans="1:5" ht="15" customHeight="1" x14ac:dyDescent="0.25">
      <c r="A2190" s="199" t="s">
        <v>25270</v>
      </c>
      <c r="B2190" s="199"/>
      <c r="C2190" s="199" t="s">
        <v>25271</v>
      </c>
      <c r="D2190" s="200" t="s">
        <v>12798</v>
      </c>
      <c r="E2190" s="205">
        <v>38.25</v>
      </c>
    </row>
    <row r="2191" spans="1:5" ht="15" customHeight="1" x14ac:dyDescent="0.25">
      <c r="A2191" s="199" t="s">
        <v>25272</v>
      </c>
      <c r="B2191" s="199"/>
      <c r="C2191" s="199" t="s">
        <v>25273</v>
      </c>
      <c r="D2191" s="200" t="s">
        <v>12798</v>
      </c>
      <c r="E2191" s="205">
        <v>38.25</v>
      </c>
    </row>
    <row r="2192" spans="1:5" ht="15" customHeight="1" x14ac:dyDescent="0.25">
      <c r="A2192" s="199" t="s">
        <v>7206</v>
      </c>
      <c r="B2192" s="199"/>
      <c r="C2192" s="199" t="s">
        <v>14235</v>
      </c>
      <c r="D2192" s="200" t="s">
        <v>12798</v>
      </c>
      <c r="E2192" s="204">
        <v>23.94</v>
      </c>
    </row>
    <row r="2193" spans="1:5" ht="15" customHeight="1" x14ac:dyDescent="0.25">
      <c r="A2193" s="199" t="s">
        <v>7208</v>
      </c>
      <c r="B2193" s="199"/>
      <c r="C2193" s="199" t="s">
        <v>14236</v>
      </c>
      <c r="D2193" s="200" t="s">
        <v>12798</v>
      </c>
      <c r="E2193" s="203">
        <v>20.22</v>
      </c>
    </row>
    <row r="2194" spans="1:5" ht="15" customHeight="1" x14ac:dyDescent="0.25">
      <c r="A2194" s="199" t="s">
        <v>7209</v>
      </c>
      <c r="B2194" s="199"/>
      <c r="C2194" s="199" t="s">
        <v>14237</v>
      </c>
      <c r="D2194" s="200" t="s">
        <v>12798</v>
      </c>
      <c r="E2194" s="204">
        <v>20.22</v>
      </c>
    </row>
    <row r="2195" spans="1:5" ht="15" customHeight="1" x14ac:dyDescent="0.25">
      <c r="A2195" s="199" t="s">
        <v>21798</v>
      </c>
      <c r="B2195" s="199"/>
      <c r="C2195" s="199" t="s">
        <v>21799</v>
      </c>
      <c r="D2195" s="200" t="s">
        <v>12798</v>
      </c>
      <c r="E2195" s="204">
        <v>20.22</v>
      </c>
    </row>
    <row r="2196" spans="1:5" ht="15" customHeight="1" x14ac:dyDescent="0.25">
      <c r="A2196" s="199" t="s">
        <v>7210</v>
      </c>
      <c r="B2196" s="199"/>
      <c r="C2196" s="199" t="s">
        <v>14238</v>
      </c>
      <c r="D2196" s="200" t="s">
        <v>12798</v>
      </c>
      <c r="E2196" s="203">
        <v>20.22</v>
      </c>
    </row>
    <row r="2197" spans="1:5" ht="15" customHeight="1" x14ac:dyDescent="0.25">
      <c r="A2197" s="199" t="s">
        <v>21800</v>
      </c>
      <c r="B2197" s="199"/>
      <c r="C2197" s="199" t="s">
        <v>21801</v>
      </c>
      <c r="D2197" s="200" t="s">
        <v>12798</v>
      </c>
      <c r="E2197" s="203">
        <v>20.22</v>
      </c>
    </row>
    <row r="2198" spans="1:5" ht="15" customHeight="1" x14ac:dyDescent="0.25">
      <c r="A2198" s="199" t="s">
        <v>21802</v>
      </c>
      <c r="B2198" s="199"/>
      <c r="C2198" s="199" t="s">
        <v>21803</v>
      </c>
      <c r="D2198" s="200" t="s">
        <v>12798</v>
      </c>
      <c r="E2198" s="203">
        <v>20.22</v>
      </c>
    </row>
    <row r="2199" spans="1:5" ht="15" customHeight="1" x14ac:dyDescent="0.25">
      <c r="A2199" s="199" t="s">
        <v>21804</v>
      </c>
      <c r="B2199" s="199"/>
      <c r="C2199" s="199" t="s">
        <v>21805</v>
      </c>
      <c r="D2199" s="200" t="s">
        <v>12798</v>
      </c>
      <c r="E2199" s="203">
        <v>20.22</v>
      </c>
    </row>
    <row r="2200" spans="1:5" ht="15" customHeight="1" x14ac:dyDescent="0.25">
      <c r="A2200" s="199" t="s">
        <v>21806</v>
      </c>
      <c r="B2200" s="199"/>
      <c r="C2200" s="199" t="s">
        <v>21807</v>
      </c>
      <c r="D2200" s="200" t="s">
        <v>12798</v>
      </c>
      <c r="E2200" s="203">
        <v>15.14</v>
      </c>
    </row>
    <row r="2201" spans="1:5" ht="15" customHeight="1" x14ac:dyDescent="0.25">
      <c r="A2201" s="199" t="s">
        <v>21808</v>
      </c>
      <c r="B2201" s="199"/>
      <c r="C2201" s="199" t="s">
        <v>21809</v>
      </c>
      <c r="D2201" s="200" t="s">
        <v>12798</v>
      </c>
      <c r="E2201" s="203">
        <v>12.38</v>
      </c>
    </row>
    <row r="2202" spans="1:5" ht="15" customHeight="1" x14ac:dyDescent="0.25">
      <c r="A2202" s="199" t="s">
        <v>21810</v>
      </c>
      <c r="B2202" s="199"/>
      <c r="C2202" s="199" t="s">
        <v>21811</v>
      </c>
      <c r="D2202" s="200" t="s">
        <v>12798</v>
      </c>
      <c r="E2202" s="203">
        <v>16.399999999999999</v>
      </c>
    </row>
    <row r="2203" spans="1:5" ht="15" customHeight="1" x14ac:dyDescent="0.25">
      <c r="A2203" s="199" t="s">
        <v>21812</v>
      </c>
      <c r="B2203" s="199"/>
      <c r="C2203" s="199" t="s">
        <v>21813</v>
      </c>
      <c r="D2203" s="200" t="s">
        <v>12798</v>
      </c>
      <c r="E2203" s="203">
        <v>12.38</v>
      </c>
    </row>
    <row r="2204" spans="1:5" ht="15" customHeight="1" x14ac:dyDescent="0.25">
      <c r="A2204" s="199" t="s">
        <v>7207</v>
      </c>
      <c r="B2204" s="199"/>
      <c r="C2204" s="199" t="s">
        <v>14239</v>
      </c>
      <c r="D2204" s="200" t="s">
        <v>12798</v>
      </c>
      <c r="E2204" s="203">
        <v>20.22</v>
      </c>
    </row>
    <row r="2205" spans="1:5" ht="15" customHeight="1" x14ac:dyDescent="0.25">
      <c r="A2205" s="199" t="s">
        <v>21814</v>
      </c>
      <c r="B2205" s="199"/>
      <c r="C2205" s="199" t="s">
        <v>21815</v>
      </c>
      <c r="D2205" s="200" t="s">
        <v>12798</v>
      </c>
      <c r="E2205" s="203">
        <v>12.38</v>
      </c>
    </row>
    <row r="2206" spans="1:5" ht="15" customHeight="1" x14ac:dyDescent="0.25">
      <c r="A2206" s="199" t="s">
        <v>21816</v>
      </c>
      <c r="B2206" s="199"/>
      <c r="C2206" s="199" t="s">
        <v>21817</v>
      </c>
      <c r="D2206" s="200" t="s">
        <v>12798</v>
      </c>
      <c r="E2206" s="203">
        <v>12.38</v>
      </c>
    </row>
    <row r="2207" spans="1:5" ht="15" customHeight="1" x14ac:dyDescent="0.25">
      <c r="A2207" s="199" t="s">
        <v>21818</v>
      </c>
      <c r="B2207" s="199"/>
      <c r="C2207" s="199" t="s">
        <v>21819</v>
      </c>
      <c r="D2207" s="200" t="s">
        <v>12798</v>
      </c>
      <c r="E2207" s="203">
        <v>20.22</v>
      </c>
    </row>
    <row r="2208" spans="1:5" ht="15" customHeight="1" x14ac:dyDescent="0.25">
      <c r="A2208" s="199" t="s">
        <v>21820</v>
      </c>
      <c r="B2208" s="199"/>
      <c r="C2208" s="199" t="s">
        <v>21821</v>
      </c>
      <c r="D2208" s="200" t="s">
        <v>12798</v>
      </c>
      <c r="E2208" s="203">
        <v>20.22</v>
      </c>
    </row>
    <row r="2209" spans="1:5" ht="15" customHeight="1" x14ac:dyDescent="0.25">
      <c r="A2209" s="199" t="s">
        <v>21822</v>
      </c>
      <c r="B2209" s="199"/>
      <c r="C2209" s="199" t="s">
        <v>21823</v>
      </c>
      <c r="D2209" s="200" t="s">
        <v>12798</v>
      </c>
      <c r="E2209" s="204">
        <v>20.22</v>
      </c>
    </row>
    <row r="2210" spans="1:5" ht="15" customHeight="1" x14ac:dyDescent="0.25">
      <c r="A2210" s="199" t="s">
        <v>21824</v>
      </c>
      <c r="B2210" s="199"/>
      <c r="C2210" s="199" t="s">
        <v>21825</v>
      </c>
      <c r="D2210" s="200" t="s">
        <v>12798</v>
      </c>
      <c r="E2210" s="204">
        <v>20.22</v>
      </c>
    </row>
    <row r="2211" spans="1:5" ht="15" customHeight="1" x14ac:dyDescent="0.25">
      <c r="A2211" s="199" t="s">
        <v>21826</v>
      </c>
      <c r="B2211" s="199"/>
      <c r="C2211" s="199" t="s">
        <v>21827</v>
      </c>
      <c r="D2211" s="200" t="s">
        <v>12798</v>
      </c>
      <c r="E2211" s="204">
        <v>20.22</v>
      </c>
    </row>
    <row r="2212" spans="1:5" ht="15" customHeight="1" x14ac:dyDescent="0.25">
      <c r="A2212" s="199" t="s">
        <v>21828</v>
      </c>
      <c r="B2212" s="199"/>
      <c r="C2212" s="199" t="s">
        <v>21829</v>
      </c>
      <c r="D2212" s="200" t="s">
        <v>12798</v>
      </c>
      <c r="E2212" s="204">
        <v>20.22</v>
      </c>
    </row>
    <row r="2213" spans="1:5" ht="15" customHeight="1" x14ac:dyDescent="0.25">
      <c r="A2213" s="199" t="s">
        <v>7211</v>
      </c>
      <c r="B2213" s="199"/>
      <c r="C2213" s="199" t="s">
        <v>14240</v>
      </c>
      <c r="D2213" s="200" t="s">
        <v>12798</v>
      </c>
      <c r="E2213" s="204">
        <v>20.22</v>
      </c>
    </row>
    <row r="2214" spans="1:5" ht="15" customHeight="1" x14ac:dyDescent="0.25">
      <c r="A2214" s="199" t="s">
        <v>7212</v>
      </c>
      <c r="B2214" s="199"/>
      <c r="C2214" s="199" t="s">
        <v>31888</v>
      </c>
      <c r="D2214" s="200" t="s">
        <v>12798</v>
      </c>
      <c r="E2214" s="204">
        <v>123.79</v>
      </c>
    </row>
    <row r="2215" spans="1:5" ht="15" customHeight="1" x14ac:dyDescent="0.25">
      <c r="A2215" s="199" t="s">
        <v>7213</v>
      </c>
      <c r="B2215" s="199"/>
      <c r="C2215" s="199" t="s">
        <v>7214</v>
      </c>
      <c r="D2215" s="200" t="s">
        <v>13629</v>
      </c>
      <c r="E2215" s="204">
        <v>10.5</v>
      </c>
    </row>
    <row r="2216" spans="1:5" ht="15" customHeight="1" x14ac:dyDescent="0.25">
      <c r="A2216" s="199" t="s">
        <v>31889</v>
      </c>
      <c r="B2216" s="199"/>
      <c r="C2216" s="199" t="s">
        <v>31890</v>
      </c>
      <c r="D2216" s="200" t="s">
        <v>12798</v>
      </c>
      <c r="E2216" s="204">
        <v>1024.32</v>
      </c>
    </row>
    <row r="2217" spans="1:5" ht="15" customHeight="1" x14ac:dyDescent="0.25">
      <c r="A2217" s="199" t="s">
        <v>31891</v>
      </c>
      <c r="B2217" s="199"/>
      <c r="C2217" s="199" t="s">
        <v>31892</v>
      </c>
      <c r="D2217" s="200" t="s">
        <v>12798</v>
      </c>
      <c r="E2217" s="204">
        <v>110.78</v>
      </c>
    </row>
    <row r="2218" spans="1:5" ht="15" customHeight="1" x14ac:dyDescent="0.25">
      <c r="A2218" s="199" t="s">
        <v>31893</v>
      </c>
      <c r="B2218" s="199"/>
      <c r="C2218" s="199" t="s">
        <v>31894</v>
      </c>
      <c r="D2218" s="200" t="s">
        <v>12798</v>
      </c>
      <c r="E2218" s="204">
        <v>147.16999999999999</v>
      </c>
    </row>
    <row r="2219" spans="1:5" ht="15" customHeight="1" x14ac:dyDescent="0.25">
      <c r="A2219" s="199" t="s">
        <v>31895</v>
      </c>
      <c r="B2219" s="199"/>
      <c r="C2219" s="199" t="s">
        <v>31896</v>
      </c>
      <c r="D2219" s="200" t="s">
        <v>12798</v>
      </c>
      <c r="E2219" s="204">
        <v>208.38</v>
      </c>
    </row>
    <row r="2220" spans="1:5" ht="15" customHeight="1" x14ac:dyDescent="0.25">
      <c r="A2220" s="199" t="s">
        <v>7215</v>
      </c>
      <c r="B2220" s="199"/>
      <c r="C2220" s="199" t="s">
        <v>7216</v>
      </c>
      <c r="D2220" s="200" t="s">
        <v>13629</v>
      </c>
      <c r="E2220" s="204">
        <v>137.85</v>
      </c>
    </row>
    <row r="2221" spans="1:5" ht="15" customHeight="1" x14ac:dyDescent="0.25">
      <c r="A2221" s="199" t="s">
        <v>7217</v>
      </c>
      <c r="B2221" s="199"/>
      <c r="C2221" s="199" t="s">
        <v>7218</v>
      </c>
      <c r="D2221" s="200" t="s">
        <v>13629</v>
      </c>
      <c r="E2221" s="201">
        <v>128.29</v>
      </c>
    </row>
    <row r="2222" spans="1:5" ht="15" customHeight="1" x14ac:dyDescent="0.25">
      <c r="A2222" s="199" t="s">
        <v>7219</v>
      </c>
      <c r="B2222" s="199"/>
      <c r="C2222" s="199" t="s">
        <v>7220</v>
      </c>
      <c r="D2222" s="200" t="s">
        <v>13629</v>
      </c>
      <c r="E2222" s="201">
        <v>130.38999999999999</v>
      </c>
    </row>
    <row r="2223" spans="1:5" ht="15" customHeight="1" x14ac:dyDescent="0.25">
      <c r="A2223" s="199" t="s">
        <v>7221</v>
      </c>
      <c r="B2223" s="199"/>
      <c r="C2223" s="199" t="s">
        <v>7222</v>
      </c>
      <c r="D2223" s="200" t="s">
        <v>13629</v>
      </c>
      <c r="E2223" s="204">
        <v>131.63</v>
      </c>
    </row>
    <row r="2224" spans="1:5" ht="15" customHeight="1" x14ac:dyDescent="0.25">
      <c r="A2224" s="199" t="s">
        <v>7223</v>
      </c>
      <c r="B2224" s="199"/>
      <c r="C2224" s="199" t="s">
        <v>7224</v>
      </c>
      <c r="D2224" s="200" t="s">
        <v>3</v>
      </c>
      <c r="E2224" s="204">
        <v>42.57</v>
      </c>
    </row>
    <row r="2225" spans="1:5" ht="15" customHeight="1" x14ac:dyDescent="0.25">
      <c r="A2225" s="199" t="s">
        <v>7225</v>
      </c>
      <c r="B2225" s="199"/>
      <c r="C2225" s="199" t="s">
        <v>7226</v>
      </c>
      <c r="D2225" s="200" t="s">
        <v>3</v>
      </c>
      <c r="E2225" s="204">
        <v>51.99</v>
      </c>
    </row>
    <row r="2226" spans="1:5" ht="15" customHeight="1" x14ac:dyDescent="0.25">
      <c r="A2226" s="199" t="s">
        <v>7227</v>
      </c>
      <c r="B2226" s="199"/>
      <c r="C2226" s="199" t="s">
        <v>7228</v>
      </c>
      <c r="D2226" s="200" t="s">
        <v>3</v>
      </c>
      <c r="E2226" s="204">
        <v>36.01</v>
      </c>
    </row>
    <row r="2227" spans="1:5" ht="15" customHeight="1" x14ac:dyDescent="0.25">
      <c r="A2227" s="199" t="s">
        <v>7230</v>
      </c>
      <c r="B2227" s="199"/>
      <c r="C2227" s="199" t="s">
        <v>13677</v>
      </c>
      <c r="D2227" s="200" t="s">
        <v>12798</v>
      </c>
      <c r="E2227" s="203">
        <v>50.19</v>
      </c>
    </row>
    <row r="2228" spans="1:5" ht="15" customHeight="1" x14ac:dyDescent="0.25">
      <c r="A2228" s="199" t="s">
        <v>7229</v>
      </c>
      <c r="B2228" s="199"/>
      <c r="C2228" s="199" t="s">
        <v>13678</v>
      </c>
      <c r="D2228" s="200" t="s">
        <v>12798</v>
      </c>
      <c r="E2228" s="204">
        <v>45.39</v>
      </c>
    </row>
    <row r="2229" spans="1:5" ht="15" customHeight="1" x14ac:dyDescent="0.25">
      <c r="A2229" s="199" t="s">
        <v>7231</v>
      </c>
      <c r="B2229" s="199"/>
      <c r="C2229" s="199" t="s">
        <v>14371</v>
      </c>
      <c r="D2229" s="200" t="s">
        <v>13629</v>
      </c>
      <c r="E2229" s="204">
        <v>120.12</v>
      </c>
    </row>
    <row r="2230" spans="1:5" ht="15" customHeight="1" x14ac:dyDescent="0.25">
      <c r="A2230" s="199" t="s">
        <v>7232</v>
      </c>
      <c r="B2230" s="199"/>
      <c r="C2230" s="199" t="s">
        <v>14372</v>
      </c>
      <c r="D2230" s="200" t="s">
        <v>13629</v>
      </c>
      <c r="E2230" s="204">
        <v>141.72</v>
      </c>
    </row>
    <row r="2231" spans="1:5" ht="15" customHeight="1" x14ac:dyDescent="0.25">
      <c r="A2231" s="199" t="s">
        <v>7233</v>
      </c>
      <c r="B2231" s="199"/>
      <c r="C2231" s="199" t="s">
        <v>7234</v>
      </c>
      <c r="D2231" s="200" t="s">
        <v>13629</v>
      </c>
      <c r="E2231" s="204">
        <v>104.29</v>
      </c>
    </row>
    <row r="2232" spans="1:5" ht="15" customHeight="1" x14ac:dyDescent="0.25">
      <c r="A2232" s="199" t="s">
        <v>7235</v>
      </c>
      <c r="B2232" s="199"/>
      <c r="C2232" s="199" t="s">
        <v>7236</v>
      </c>
      <c r="D2232" s="200" t="s">
        <v>13629</v>
      </c>
      <c r="E2232" s="204">
        <v>201.71</v>
      </c>
    </row>
    <row r="2233" spans="1:5" ht="15" customHeight="1" x14ac:dyDescent="0.25">
      <c r="A2233" s="199" t="s">
        <v>7237</v>
      </c>
      <c r="B2233" s="199"/>
      <c r="C2233" s="199" t="s">
        <v>7238</v>
      </c>
      <c r="D2233" s="200" t="s">
        <v>13629</v>
      </c>
      <c r="E2233" s="204">
        <v>143.53</v>
      </c>
    </row>
    <row r="2234" spans="1:5" ht="15" customHeight="1" x14ac:dyDescent="0.25">
      <c r="A2234" s="199" t="s">
        <v>7239</v>
      </c>
      <c r="B2234" s="199"/>
      <c r="C2234" s="199" t="s">
        <v>7240</v>
      </c>
      <c r="D2234" s="200" t="s">
        <v>13629</v>
      </c>
      <c r="E2234" s="204">
        <v>67.209999999999994</v>
      </c>
    </row>
    <row r="2235" spans="1:5" ht="15" customHeight="1" x14ac:dyDescent="0.25">
      <c r="A2235" s="199" t="s">
        <v>7241</v>
      </c>
      <c r="B2235" s="199"/>
      <c r="C2235" s="199" t="s">
        <v>7242</v>
      </c>
      <c r="D2235" s="200" t="s">
        <v>13629</v>
      </c>
      <c r="E2235" s="204">
        <v>319.95</v>
      </c>
    </row>
    <row r="2236" spans="1:5" ht="15" customHeight="1" x14ac:dyDescent="0.25">
      <c r="A2236" s="199" t="s">
        <v>7243</v>
      </c>
      <c r="B2236" s="199"/>
      <c r="C2236" s="199" t="s">
        <v>7244</v>
      </c>
      <c r="D2236" s="200" t="s">
        <v>13629</v>
      </c>
      <c r="E2236" s="204">
        <v>464.62</v>
      </c>
    </row>
    <row r="2237" spans="1:5" ht="15" customHeight="1" x14ac:dyDescent="0.25">
      <c r="A2237" s="199" t="s">
        <v>7245</v>
      </c>
      <c r="B2237" s="199"/>
      <c r="C2237" s="199" t="s">
        <v>7246</v>
      </c>
      <c r="D2237" s="200" t="s">
        <v>13629</v>
      </c>
      <c r="E2237" s="204">
        <v>80.260000000000005</v>
      </c>
    </row>
    <row r="2238" spans="1:5" ht="15" customHeight="1" x14ac:dyDescent="0.25">
      <c r="A2238" s="199" t="s">
        <v>7247</v>
      </c>
      <c r="B2238" s="199"/>
      <c r="C2238" s="199" t="s">
        <v>7248</v>
      </c>
      <c r="D2238" s="200" t="s">
        <v>13629</v>
      </c>
      <c r="E2238" s="204">
        <v>84.55</v>
      </c>
    </row>
    <row r="2239" spans="1:5" ht="15" customHeight="1" x14ac:dyDescent="0.25">
      <c r="A2239" s="199" t="s">
        <v>7249</v>
      </c>
      <c r="B2239" s="199"/>
      <c r="C2239" s="199" t="s">
        <v>7250</v>
      </c>
      <c r="D2239" s="200" t="s">
        <v>13629</v>
      </c>
      <c r="E2239" s="204">
        <v>173.46</v>
      </c>
    </row>
    <row r="2240" spans="1:5" ht="15" customHeight="1" x14ac:dyDescent="0.25">
      <c r="A2240" s="199" t="s">
        <v>7251</v>
      </c>
      <c r="B2240" s="199"/>
      <c r="C2240" s="199" t="s">
        <v>7252</v>
      </c>
      <c r="D2240" s="200" t="s">
        <v>13629</v>
      </c>
      <c r="E2240" s="204">
        <v>145.34</v>
      </c>
    </row>
    <row r="2241" spans="1:5" ht="15" customHeight="1" x14ac:dyDescent="0.25">
      <c r="A2241" s="199" t="s">
        <v>7253</v>
      </c>
      <c r="B2241" s="199"/>
      <c r="C2241" s="199" t="s">
        <v>7254</v>
      </c>
      <c r="D2241" s="200" t="s">
        <v>13629</v>
      </c>
      <c r="E2241" s="204">
        <v>64.81</v>
      </c>
    </row>
    <row r="2242" spans="1:5" ht="15" customHeight="1" x14ac:dyDescent="0.25">
      <c r="A2242" s="199" t="s">
        <v>7255</v>
      </c>
      <c r="B2242" s="199"/>
      <c r="C2242" s="199" t="s">
        <v>7256</v>
      </c>
      <c r="D2242" s="200" t="s">
        <v>13629</v>
      </c>
      <c r="E2242" s="204">
        <v>239.64</v>
      </c>
    </row>
    <row r="2243" spans="1:5" ht="15" customHeight="1" x14ac:dyDescent="0.25">
      <c r="A2243" s="199" t="s">
        <v>7257</v>
      </c>
      <c r="B2243" s="199"/>
      <c r="C2243" s="199" t="s">
        <v>7258</v>
      </c>
      <c r="D2243" s="200" t="s">
        <v>13629</v>
      </c>
      <c r="E2243" s="204">
        <v>384.59</v>
      </c>
    </row>
    <row r="2244" spans="1:5" ht="15" customHeight="1" x14ac:dyDescent="0.25">
      <c r="A2244" s="199" t="s">
        <v>7259</v>
      </c>
      <c r="B2244" s="199"/>
      <c r="C2244" s="199" t="s">
        <v>7260</v>
      </c>
      <c r="D2244" s="200" t="s">
        <v>13629</v>
      </c>
      <c r="E2244" s="204">
        <v>69.03</v>
      </c>
    </row>
    <row r="2245" spans="1:5" ht="15" customHeight="1" x14ac:dyDescent="0.25">
      <c r="A2245" s="199" t="s">
        <v>7261</v>
      </c>
      <c r="B2245" s="199"/>
      <c r="C2245" s="199" t="s">
        <v>14373</v>
      </c>
      <c r="D2245" s="200" t="s">
        <v>13629</v>
      </c>
      <c r="E2245" s="204">
        <v>498.8</v>
      </c>
    </row>
    <row r="2246" spans="1:5" ht="15" customHeight="1" x14ac:dyDescent="0.25">
      <c r="A2246" s="199" t="s">
        <v>7262</v>
      </c>
      <c r="B2246" s="199"/>
      <c r="C2246" s="199" t="s">
        <v>14374</v>
      </c>
      <c r="D2246" s="200" t="s">
        <v>13629</v>
      </c>
      <c r="E2246" s="204">
        <v>397.36</v>
      </c>
    </row>
    <row r="2247" spans="1:5" ht="15" customHeight="1" x14ac:dyDescent="0.25">
      <c r="A2247" s="199" t="s">
        <v>7263</v>
      </c>
      <c r="B2247" s="199"/>
      <c r="C2247" s="199" t="s">
        <v>7264</v>
      </c>
      <c r="D2247" s="200" t="s">
        <v>13629</v>
      </c>
      <c r="E2247" s="204">
        <v>118.33</v>
      </c>
    </row>
    <row r="2248" spans="1:5" ht="15" customHeight="1" x14ac:dyDescent="0.25">
      <c r="A2248" s="199" t="s">
        <v>7265</v>
      </c>
      <c r="B2248" s="199"/>
      <c r="C2248" s="199" t="s">
        <v>7266</v>
      </c>
      <c r="D2248" s="200" t="s">
        <v>13629</v>
      </c>
      <c r="E2248" s="204">
        <v>118.01</v>
      </c>
    </row>
    <row r="2249" spans="1:5" ht="15" customHeight="1" x14ac:dyDescent="0.25">
      <c r="A2249" s="199" t="s">
        <v>7267</v>
      </c>
      <c r="B2249" s="199"/>
      <c r="C2249" s="199" t="s">
        <v>7268</v>
      </c>
      <c r="D2249" s="200" t="s">
        <v>13629</v>
      </c>
      <c r="E2249" s="204">
        <v>803.06</v>
      </c>
    </row>
    <row r="2250" spans="1:5" ht="15" customHeight="1" x14ac:dyDescent="0.25">
      <c r="A2250" s="199" t="s">
        <v>7269</v>
      </c>
      <c r="B2250" s="199"/>
      <c r="C2250" s="199" t="s">
        <v>7270</v>
      </c>
      <c r="D2250" s="200" t="s">
        <v>12798</v>
      </c>
      <c r="E2250" s="204">
        <v>3181.56</v>
      </c>
    </row>
    <row r="2251" spans="1:5" ht="15" customHeight="1" x14ac:dyDescent="0.25">
      <c r="A2251" s="199" t="s">
        <v>7271</v>
      </c>
      <c r="B2251" s="199"/>
      <c r="C2251" s="199" t="s">
        <v>13679</v>
      </c>
      <c r="D2251" s="200" t="s">
        <v>12798</v>
      </c>
      <c r="E2251" s="204">
        <v>121.6</v>
      </c>
    </row>
    <row r="2252" spans="1:5" ht="15" customHeight="1" x14ac:dyDescent="0.25">
      <c r="A2252" s="199" t="s">
        <v>7272</v>
      </c>
      <c r="B2252" s="199"/>
      <c r="C2252" s="199" t="s">
        <v>13680</v>
      </c>
      <c r="D2252" s="200" t="s">
        <v>12798</v>
      </c>
      <c r="E2252" s="204">
        <v>182.1</v>
      </c>
    </row>
    <row r="2253" spans="1:5" ht="15" customHeight="1" x14ac:dyDescent="0.25">
      <c r="A2253" s="199" t="s">
        <v>7273</v>
      </c>
      <c r="B2253" s="199"/>
      <c r="C2253" s="199" t="s">
        <v>7274</v>
      </c>
      <c r="D2253" s="200" t="s">
        <v>13629</v>
      </c>
      <c r="E2253" s="204">
        <v>137.53</v>
      </c>
    </row>
    <row r="2254" spans="1:5" ht="15" customHeight="1" x14ac:dyDescent="0.25">
      <c r="A2254" s="199" t="s">
        <v>7275</v>
      </c>
      <c r="B2254" s="199"/>
      <c r="C2254" s="199" t="s">
        <v>7276</v>
      </c>
      <c r="D2254" s="200" t="s">
        <v>13629</v>
      </c>
      <c r="E2254" s="203">
        <v>248.14</v>
      </c>
    </row>
    <row r="2255" spans="1:5" ht="15" customHeight="1" x14ac:dyDescent="0.25">
      <c r="A2255" s="199" t="s">
        <v>7277</v>
      </c>
      <c r="B2255" s="199"/>
      <c r="C2255" s="199" t="s">
        <v>7278</v>
      </c>
      <c r="D2255" s="200" t="s">
        <v>13629</v>
      </c>
      <c r="E2255" s="204">
        <v>197.23</v>
      </c>
    </row>
    <row r="2256" spans="1:5" ht="15" customHeight="1" x14ac:dyDescent="0.25">
      <c r="A2256" s="199" t="s">
        <v>7279</v>
      </c>
      <c r="B2256" s="199"/>
      <c r="C2256" s="199" t="s">
        <v>7280</v>
      </c>
      <c r="D2256" s="200" t="s">
        <v>13629</v>
      </c>
      <c r="E2256" s="203">
        <v>103.07</v>
      </c>
    </row>
    <row r="2257" spans="1:5" ht="15" customHeight="1" x14ac:dyDescent="0.25">
      <c r="A2257" s="199" t="s">
        <v>7281</v>
      </c>
      <c r="B2257" s="199"/>
      <c r="C2257" s="199" t="s">
        <v>7282</v>
      </c>
      <c r="D2257" s="200" t="s">
        <v>13629</v>
      </c>
      <c r="E2257" s="203">
        <v>358.82</v>
      </c>
    </row>
    <row r="2258" spans="1:5" ht="15" customHeight="1" x14ac:dyDescent="0.25">
      <c r="A2258" s="199" t="s">
        <v>7283</v>
      </c>
      <c r="B2258" s="199"/>
      <c r="C2258" s="199" t="s">
        <v>7284</v>
      </c>
      <c r="D2258" s="200" t="s">
        <v>13629</v>
      </c>
      <c r="E2258" s="203">
        <v>122.04</v>
      </c>
    </row>
    <row r="2259" spans="1:5" ht="15" customHeight="1" x14ac:dyDescent="0.25">
      <c r="A2259" s="199" t="s">
        <v>7285</v>
      </c>
      <c r="B2259" s="199"/>
      <c r="C2259" s="199" t="s">
        <v>7286</v>
      </c>
      <c r="D2259" s="200" t="s">
        <v>13629</v>
      </c>
      <c r="E2259" s="203">
        <v>32.31</v>
      </c>
    </row>
    <row r="2260" spans="1:5" ht="15" customHeight="1" x14ac:dyDescent="0.25">
      <c r="A2260" s="199" t="s">
        <v>7287</v>
      </c>
      <c r="B2260" s="199"/>
      <c r="C2260" s="199" t="s">
        <v>13681</v>
      </c>
      <c r="D2260" s="200" t="s">
        <v>12798</v>
      </c>
      <c r="E2260" s="204">
        <v>20.47</v>
      </c>
    </row>
    <row r="2261" spans="1:5" ht="15" customHeight="1" x14ac:dyDescent="0.25">
      <c r="A2261" s="199" t="s">
        <v>7288</v>
      </c>
      <c r="B2261" s="199"/>
      <c r="C2261" s="199" t="s">
        <v>13682</v>
      </c>
      <c r="D2261" s="200" t="s">
        <v>12798</v>
      </c>
      <c r="E2261" s="204">
        <v>23.08</v>
      </c>
    </row>
    <row r="2262" spans="1:5" ht="15" customHeight="1" x14ac:dyDescent="0.25">
      <c r="A2262" s="199" t="s">
        <v>7289</v>
      </c>
      <c r="B2262" s="199"/>
      <c r="C2262" s="199" t="s">
        <v>13683</v>
      </c>
      <c r="D2262" s="200" t="s">
        <v>12798</v>
      </c>
      <c r="E2262" s="204">
        <v>19.3</v>
      </c>
    </row>
    <row r="2263" spans="1:5" ht="15" customHeight="1" x14ac:dyDescent="0.25">
      <c r="A2263" s="199" t="s">
        <v>7290</v>
      </c>
      <c r="B2263" s="199"/>
      <c r="C2263" s="199" t="s">
        <v>13684</v>
      </c>
      <c r="D2263" s="200" t="s">
        <v>12798</v>
      </c>
      <c r="E2263" s="204">
        <v>38.15</v>
      </c>
    </row>
    <row r="2264" spans="1:5" ht="15" customHeight="1" x14ac:dyDescent="0.25">
      <c r="A2264" s="199" t="s">
        <v>7291</v>
      </c>
      <c r="B2264" s="199"/>
      <c r="C2264" s="199" t="s">
        <v>13685</v>
      </c>
      <c r="D2264" s="200" t="s">
        <v>12798</v>
      </c>
      <c r="E2264" s="204">
        <v>239.79</v>
      </c>
    </row>
    <row r="2265" spans="1:5" ht="15" customHeight="1" x14ac:dyDescent="0.25">
      <c r="A2265" s="199" t="s">
        <v>7292</v>
      </c>
      <c r="B2265" s="199"/>
      <c r="C2265" s="199" t="s">
        <v>13686</v>
      </c>
      <c r="D2265" s="200" t="s">
        <v>12798</v>
      </c>
      <c r="E2265" s="203">
        <v>125.18</v>
      </c>
    </row>
    <row r="2266" spans="1:5" ht="15" customHeight="1" x14ac:dyDescent="0.25">
      <c r="A2266" s="199" t="s">
        <v>7293</v>
      </c>
      <c r="B2266" s="199"/>
      <c r="C2266" s="199" t="s">
        <v>13687</v>
      </c>
      <c r="D2266" s="200" t="s">
        <v>12798</v>
      </c>
      <c r="E2266" s="203">
        <v>234.36</v>
      </c>
    </row>
    <row r="2267" spans="1:5" ht="15" customHeight="1" x14ac:dyDescent="0.25">
      <c r="A2267" s="199" t="s">
        <v>14241</v>
      </c>
      <c r="B2267" s="199"/>
      <c r="C2267" s="199" t="s">
        <v>14242</v>
      </c>
      <c r="D2267" s="200" t="s">
        <v>2</v>
      </c>
      <c r="E2267" s="205">
        <v>401.06</v>
      </c>
    </row>
    <row r="2268" spans="1:5" ht="15" customHeight="1" x14ac:dyDescent="0.25">
      <c r="A2268" s="199" t="s">
        <v>7294</v>
      </c>
      <c r="B2268" s="199"/>
      <c r="C2268" s="199" t="s">
        <v>14243</v>
      </c>
      <c r="D2268" s="200" t="s">
        <v>2</v>
      </c>
      <c r="E2268" s="205">
        <v>136.74</v>
      </c>
    </row>
    <row r="2269" spans="1:5" ht="15" customHeight="1" x14ac:dyDescent="0.25">
      <c r="A2269" s="199" t="s">
        <v>7295</v>
      </c>
      <c r="B2269" s="199"/>
      <c r="C2269" s="199" t="s">
        <v>14244</v>
      </c>
      <c r="D2269" s="200" t="s">
        <v>2</v>
      </c>
      <c r="E2269" s="205">
        <v>172.02</v>
      </c>
    </row>
    <row r="2270" spans="1:5" ht="15" customHeight="1" x14ac:dyDescent="0.25">
      <c r="A2270" s="199" t="s">
        <v>7296</v>
      </c>
      <c r="B2270" s="199"/>
      <c r="C2270" s="199" t="s">
        <v>14245</v>
      </c>
      <c r="D2270" s="200" t="s">
        <v>2</v>
      </c>
      <c r="E2270" s="203">
        <v>229.26</v>
      </c>
    </row>
    <row r="2271" spans="1:5" ht="15" customHeight="1" x14ac:dyDescent="0.25">
      <c r="A2271" s="199" t="s">
        <v>7297</v>
      </c>
      <c r="B2271" s="199"/>
      <c r="C2271" s="199" t="s">
        <v>14246</v>
      </c>
      <c r="D2271" s="200" t="s">
        <v>2</v>
      </c>
      <c r="E2271" s="205">
        <v>153.88</v>
      </c>
    </row>
    <row r="2272" spans="1:5" ht="15" customHeight="1" x14ac:dyDescent="0.25">
      <c r="A2272" s="199" t="s">
        <v>14247</v>
      </c>
      <c r="B2272" s="199"/>
      <c r="C2272" s="199" t="s">
        <v>14248</v>
      </c>
      <c r="D2272" s="200" t="s">
        <v>2</v>
      </c>
      <c r="E2272" s="205">
        <v>191.95</v>
      </c>
    </row>
    <row r="2273" spans="1:5" ht="15" customHeight="1" x14ac:dyDescent="0.25">
      <c r="A2273" s="199" t="s">
        <v>7298</v>
      </c>
      <c r="B2273" s="199"/>
      <c r="C2273" s="199" t="s">
        <v>14249</v>
      </c>
      <c r="D2273" s="200" t="s">
        <v>2</v>
      </c>
      <c r="E2273" s="203">
        <v>315.16000000000003</v>
      </c>
    </row>
    <row r="2274" spans="1:5" ht="15" customHeight="1" x14ac:dyDescent="0.25">
      <c r="A2274" s="199" t="s">
        <v>7299</v>
      </c>
      <c r="B2274" s="199"/>
      <c r="C2274" s="199" t="s">
        <v>14250</v>
      </c>
      <c r="D2274" s="200" t="s">
        <v>2</v>
      </c>
      <c r="E2274" s="203">
        <v>235.35</v>
      </c>
    </row>
    <row r="2275" spans="1:5" ht="15" customHeight="1" x14ac:dyDescent="0.25">
      <c r="A2275" s="199" t="s">
        <v>7300</v>
      </c>
      <c r="B2275" s="199"/>
      <c r="C2275" s="199" t="s">
        <v>14251</v>
      </c>
      <c r="D2275" s="200" t="s">
        <v>2</v>
      </c>
      <c r="E2275" s="203">
        <v>274.93</v>
      </c>
    </row>
    <row r="2276" spans="1:5" ht="15" customHeight="1" x14ac:dyDescent="0.25">
      <c r="A2276" s="199" t="s">
        <v>7301</v>
      </c>
      <c r="B2276" s="199"/>
      <c r="C2276" s="199" t="s">
        <v>21830</v>
      </c>
      <c r="D2276" s="200" t="s">
        <v>12798</v>
      </c>
      <c r="E2276" s="203">
        <v>727.59</v>
      </c>
    </row>
    <row r="2277" spans="1:5" ht="15" customHeight="1" x14ac:dyDescent="0.25">
      <c r="A2277" s="199" t="s">
        <v>7302</v>
      </c>
      <c r="B2277" s="199"/>
      <c r="C2277" s="199" t="s">
        <v>21831</v>
      </c>
      <c r="D2277" s="200" t="s">
        <v>12798</v>
      </c>
      <c r="E2277" s="204">
        <v>1005.47</v>
      </c>
    </row>
    <row r="2278" spans="1:5" ht="15" customHeight="1" x14ac:dyDescent="0.25">
      <c r="A2278" s="199" t="s">
        <v>7303</v>
      </c>
      <c r="B2278" s="199"/>
      <c r="C2278" s="199" t="s">
        <v>21832</v>
      </c>
      <c r="D2278" s="200" t="s">
        <v>12798</v>
      </c>
      <c r="E2278" s="203">
        <v>46.84</v>
      </c>
    </row>
    <row r="2279" spans="1:5" ht="15" customHeight="1" x14ac:dyDescent="0.25">
      <c r="A2279" s="199" t="s">
        <v>7308</v>
      </c>
      <c r="B2279" s="199"/>
      <c r="C2279" s="199" t="s">
        <v>21833</v>
      </c>
      <c r="D2279" s="200" t="s">
        <v>12798</v>
      </c>
      <c r="E2279" s="203">
        <v>232.48</v>
      </c>
    </row>
    <row r="2280" spans="1:5" ht="15" customHeight="1" x14ac:dyDescent="0.25">
      <c r="A2280" s="199" t="s">
        <v>7309</v>
      </c>
      <c r="B2280" s="199"/>
      <c r="C2280" s="199" t="s">
        <v>21834</v>
      </c>
      <c r="D2280" s="200" t="s">
        <v>12798</v>
      </c>
      <c r="E2280" s="204">
        <v>59.86</v>
      </c>
    </row>
    <row r="2281" spans="1:5" ht="15" customHeight="1" x14ac:dyDescent="0.25">
      <c r="A2281" s="199" t="s">
        <v>7305</v>
      </c>
      <c r="B2281" s="199"/>
      <c r="C2281" s="199" t="s">
        <v>21835</v>
      </c>
      <c r="D2281" s="200" t="s">
        <v>12798</v>
      </c>
      <c r="E2281" s="204">
        <v>54.39</v>
      </c>
    </row>
    <row r="2282" spans="1:5" ht="15" customHeight="1" x14ac:dyDescent="0.25">
      <c r="A2282" s="199" t="s">
        <v>7304</v>
      </c>
      <c r="B2282" s="199"/>
      <c r="C2282" s="199" t="s">
        <v>21836</v>
      </c>
      <c r="D2282" s="200" t="s">
        <v>12798</v>
      </c>
      <c r="E2282" s="203">
        <v>55.26</v>
      </c>
    </row>
    <row r="2283" spans="1:5" ht="15" customHeight="1" x14ac:dyDescent="0.25">
      <c r="A2283" s="199" t="s">
        <v>7306</v>
      </c>
      <c r="B2283" s="199"/>
      <c r="C2283" s="199" t="s">
        <v>21837</v>
      </c>
      <c r="D2283" s="200" t="s">
        <v>12798</v>
      </c>
      <c r="E2283" s="203">
        <v>17.059999999999999</v>
      </c>
    </row>
    <row r="2284" spans="1:5" ht="15" customHeight="1" x14ac:dyDescent="0.25">
      <c r="A2284" s="199" t="s">
        <v>7307</v>
      </c>
      <c r="B2284" s="199"/>
      <c r="C2284" s="199" t="s">
        <v>21838</v>
      </c>
      <c r="D2284" s="200" t="s">
        <v>12798</v>
      </c>
      <c r="E2284" s="204">
        <v>17.28</v>
      </c>
    </row>
    <row r="2285" spans="1:5" ht="15" customHeight="1" x14ac:dyDescent="0.25">
      <c r="A2285" s="199" t="s">
        <v>7310</v>
      </c>
      <c r="B2285" s="199"/>
      <c r="C2285" s="199" t="s">
        <v>21839</v>
      </c>
      <c r="D2285" s="200" t="s">
        <v>12798</v>
      </c>
      <c r="E2285" s="203">
        <v>56.95</v>
      </c>
    </row>
    <row r="2286" spans="1:5" ht="15" customHeight="1" x14ac:dyDescent="0.25">
      <c r="A2286" s="199" t="s">
        <v>7311</v>
      </c>
      <c r="B2286" s="199"/>
      <c r="C2286" s="199" t="s">
        <v>25274</v>
      </c>
      <c r="D2286" s="200" t="s">
        <v>12798</v>
      </c>
      <c r="E2286" s="203">
        <v>157.04</v>
      </c>
    </row>
    <row r="2287" spans="1:5" ht="15" customHeight="1" x14ac:dyDescent="0.25">
      <c r="A2287" s="199" t="s">
        <v>7312</v>
      </c>
      <c r="B2287" s="199"/>
      <c r="C2287" s="199" t="s">
        <v>25275</v>
      </c>
      <c r="D2287" s="200" t="s">
        <v>12798</v>
      </c>
      <c r="E2287" s="204">
        <v>301.45</v>
      </c>
    </row>
    <row r="2288" spans="1:5" ht="15" customHeight="1" x14ac:dyDescent="0.25">
      <c r="A2288" s="199" t="s">
        <v>7313</v>
      </c>
      <c r="B2288" s="199"/>
      <c r="C2288" s="199" t="s">
        <v>25276</v>
      </c>
      <c r="D2288" s="200" t="s">
        <v>12798</v>
      </c>
      <c r="E2288" s="203">
        <v>215.85</v>
      </c>
    </row>
    <row r="2289" spans="1:5" ht="15" customHeight="1" x14ac:dyDescent="0.25">
      <c r="A2289" s="199" t="s">
        <v>7314</v>
      </c>
      <c r="B2289" s="199"/>
      <c r="C2289" s="199" t="s">
        <v>7315</v>
      </c>
      <c r="D2289" s="200" t="s">
        <v>12798</v>
      </c>
      <c r="E2289" s="203">
        <v>136.19999999999999</v>
      </c>
    </row>
    <row r="2290" spans="1:5" ht="15" customHeight="1" x14ac:dyDescent="0.25">
      <c r="A2290" s="199" t="s">
        <v>7316</v>
      </c>
      <c r="B2290" s="199"/>
      <c r="C2290" s="199" t="s">
        <v>7317</v>
      </c>
      <c r="D2290" s="200" t="s">
        <v>12798</v>
      </c>
      <c r="E2290" s="203">
        <v>188.05</v>
      </c>
    </row>
    <row r="2291" spans="1:5" ht="15" customHeight="1" x14ac:dyDescent="0.25">
      <c r="A2291" s="199" t="s">
        <v>7318</v>
      </c>
      <c r="B2291" s="199"/>
      <c r="C2291" s="199" t="s">
        <v>7319</v>
      </c>
      <c r="D2291" s="200" t="s">
        <v>12798</v>
      </c>
      <c r="E2291" s="203">
        <v>242.48</v>
      </c>
    </row>
    <row r="2292" spans="1:5" ht="15" customHeight="1" x14ac:dyDescent="0.25">
      <c r="A2292" s="199" t="s">
        <v>7320</v>
      </c>
      <c r="B2292" s="199"/>
      <c r="C2292" s="199" t="s">
        <v>7321</v>
      </c>
      <c r="D2292" s="200" t="s">
        <v>12798</v>
      </c>
      <c r="E2292" s="203">
        <v>148.38</v>
      </c>
    </row>
    <row r="2293" spans="1:5" ht="15" customHeight="1" x14ac:dyDescent="0.25">
      <c r="A2293" s="199" t="s">
        <v>7322</v>
      </c>
      <c r="B2293" s="199"/>
      <c r="C2293" s="199" t="s">
        <v>7323</v>
      </c>
      <c r="D2293" s="200" t="s">
        <v>12798</v>
      </c>
      <c r="E2293" s="203">
        <v>397.68</v>
      </c>
    </row>
    <row r="2294" spans="1:5" ht="15" customHeight="1" x14ac:dyDescent="0.25">
      <c r="A2294" s="199" t="s">
        <v>7324</v>
      </c>
      <c r="B2294" s="199"/>
      <c r="C2294" s="199" t="s">
        <v>7325</v>
      </c>
      <c r="D2294" s="200" t="s">
        <v>12798</v>
      </c>
      <c r="E2294" s="203">
        <v>275.38</v>
      </c>
    </row>
    <row r="2295" spans="1:5" ht="15" customHeight="1" x14ac:dyDescent="0.25">
      <c r="A2295" s="199" t="s">
        <v>7326</v>
      </c>
      <c r="B2295" s="199"/>
      <c r="C2295" s="199" t="s">
        <v>7327</v>
      </c>
      <c r="D2295" s="200" t="s">
        <v>12798</v>
      </c>
      <c r="E2295" s="205">
        <v>398.95</v>
      </c>
    </row>
    <row r="2296" spans="1:5" ht="15" customHeight="1" x14ac:dyDescent="0.25">
      <c r="A2296" s="199" t="s">
        <v>7328</v>
      </c>
      <c r="B2296" s="199"/>
      <c r="C2296" s="199" t="s">
        <v>7329</v>
      </c>
      <c r="D2296" s="200" t="s">
        <v>12798</v>
      </c>
      <c r="E2296" s="203">
        <v>400.84</v>
      </c>
    </row>
    <row r="2297" spans="1:5" ht="15" customHeight="1" x14ac:dyDescent="0.25">
      <c r="A2297" s="199" t="s">
        <v>7330</v>
      </c>
      <c r="B2297" s="199"/>
      <c r="C2297" s="199" t="s">
        <v>7331</v>
      </c>
      <c r="D2297" s="200" t="s">
        <v>12798</v>
      </c>
      <c r="E2297" s="203">
        <v>337.4</v>
      </c>
    </row>
    <row r="2298" spans="1:5" ht="15" customHeight="1" x14ac:dyDescent="0.25">
      <c r="A2298" s="199" t="s">
        <v>7332</v>
      </c>
      <c r="B2298" s="199"/>
      <c r="C2298" s="199" t="s">
        <v>7333</v>
      </c>
      <c r="D2298" s="200" t="s">
        <v>12798</v>
      </c>
      <c r="E2298" s="203">
        <v>277.99</v>
      </c>
    </row>
    <row r="2299" spans="1:5" ht="15" customHeight="1" x14ac:dyDescent="0.25">
      <c r="A2299" s="199" t="s">
        <v>7334</v>
      </c>
      <c r="B2299" s="199"/>
      <c r="C2299" s="199" t="s">
        <v>7335</v>
      </c>
      <c r="D2299" s="200" t="s">
        <v>12798</v>
      </c>
      <c r="E2299" s="203">
        <v>155.69</v>
      </c>
    </row>
    <row r="2300" spans="1:5" ht="15" customHeight="1" x14ac:dyDescent="0.25">
      <c r="A2300" s="199" t="s">
        <v>7336</v>
      </c>
      <c r="B2300" s="199"/>
      <c r="C2300" s="199" t="s">
        <v>7337</v>
      </c>
      <c r="D2300" s="200" t="s">
        <v>12798</v>
      </c>
      <c r="E2300" s="203">
        <v>196.94</v>
      </c>
    </row>
    <row r="2301" spans="1:5" ht="15" customHeight="1" x14ac:dyDescent="0.25">
      <c r="A2301" s="199" t="s">
        <v>7338</v>
      </c>
      <c r="B2301" s="199"/>
      <c r="C2301" s="199" t="s">
        <v>7339</v>
      </c>
      <c r="D2301" s="200" t="s">
        <v>12798</v>
      </c>
      <c r="E2301" s="204">
        <v>339.95</v>
      </c>
    </row>
    <row r="2302" spans="1:5" ht="15" customHeight="1" x14ac:dyDescent="0.25">
      <c r="A2302" s="199" t="s">
        <v>7340</v>
      </c>
      <c r="B2302" s="199"/>
      <c r="C2302" s="199" t="s">
        <v>7341</v>
      </c>
      <c r="D2302" s="200" t="s">
        <v>12798</v>
      </c>
      <c r="E2302" s="203">
        <v>528.15</v>
      </c>
    </row>
    <row r="2303" spans="1:5" ht="15" customHeight="1" x14ac:dyDescent="0.25">
      <c r="A2303" s="199" t="s">
        <v>7342</v>
      </c>
      <c r="B2303" s="199"/>
      <c r="C2303" s="199" t="s">
        <v>11802</v>
      </c>
      <c r="D2303" s="200" t="s">
        <v>2</v>
      </c>
      <c r="E2303" s="203">
        <v>28.06</v>
      </c>
    </row>
    <row r="2304" spans="1:5" ht="15" customHeight="1" x14ac:dyDescent="0.25">
      <c r="A2304" s="199" t="s">
        <v>7343</v>
      </c>
      <c r="B2304" s="199"/>
      <c r="C2304" s="199" t="s">
        <v>11803</v>
      </c>
      <c r="D2304" s="200" t="s">
        <v>2</v>
      </c>
      <c r="E2304" s="204">
        <v>31.06</v>
      </c>
    </row>
    <row r="2305" spans="1:5" ht="15" customHeight="1" x14ac:dyDescent="0.25">
      <c r="A2305" s="199" t="s">
        <v>7344</v>
      </c>
      <c r="B2305" s="199"/>
      <c r="C2305" s="199" t="s">
        <v>11804</v>
      </c>
      <c r="D2305" s="200" t="s">
        <v>2</v>
      </c>
      <c r="E2305" s="204">
        <v>37.78</v>
      </c>
    </row>
    <row r="2306" spans="1:5" ht="15" customHeight="1" x14ac:dyDescent="0.25">
      <c r="A2306" s="199" t="s">
        <v>7346</v>
      </c>
      <c r="B2306" s="199"/>
      <c r="C2306" s="199" t="s">
        <v>7347</v>
      </c>
      <c r="D2306" s="200" t="s">
        <v>2</v>
      </c>
      <c r="E2306" s="204">
        <v>27.4</v>
      </c>
    </row>
    <row r="2307" spans="1:5" ht="15" customHeight="1" x14ac:dyDescent="0.25">
      <c r="A2307" s="199" t="s">
        <v>7345</v>
      </c>
      <c r="B2307" s="199"/>
      <c r="C2307" s="199" t="s">
        <v>11805</v>
      </c>
      <c r="D2307" s="200" t="s">
        <v>12798</v>
      </c>
      <c r="E2307" s="204">
        <v>14.76</v>
      </c>
    </row>
    <row r="2308" spans="1:5" ht="15" customHeight="1" x14ac:dyDescent="0.25">
      <c r="A2308" s="199" t="s">
        <v>7348</v>
      </c>
      <c r="B2308" s="199"/>
      <c r="C2308" s="199" t="s">
        <v>11806</v>
      </c>
      <c r="D2308" s="200" t="s">
        <v>12798</v>
      </c>
      <c r="E2308" s="204">
        <v>3.92</v>
      </c>
    </row>
    <row r="2309" spans="1:5" ht="15" customHeight="1" x14ac:dyDescent="0.25">
      <c r="A2309" s="199" t="s">
        <v>7349</v>
      </c>
      <c r="B2309" s="199"/>
      <c r="C2309" s="199" t="s">
        <v>11807</v>
      </c>
      <c r="D2309" s="200" t="s">
        <v>12798</v>
      </c>
      <c r="E2309" s="203">
        <v>166.41</v>
      </c>
    </row>
    <row r="2310" spans="1:5" ht="15" customHeight="1" x14ac:dyDescent="0.25">
      <c r="A2310" s="199" t="s">
        <v>11808</v>
      </c>
      <c r="B2310" s="199"/>
      <c r="C2310" s="199" t="s">
        <v>11809</v>
      </c>
      <c r="D2310" s="200" t="s">
        <v>12798</v>
      </c>
      <c r="E2310" s="203">
        <v>82.88</v>
      </c>
    </row>
    <row r="2311" spans="1:5" ht="15" customHeight="1" x14ac:dyDescent="0.25">
      <c r="A2311" s="199" t="s">
        <v>11810</v>
      </c>
      <c r="B2311" s="199"/>
      <c r="C2311" s="199" t="s">
        <v>11811</v>
      </c>
      <c r="D2311" s="200" t="s">
        <v>12798</v>
      </c>
      <c r="E2311" s="203">
        <v>82.88</v>
      </c>
    </row>
    <row r="2312" spans="1:5" ht="15" customHeight="1" x14ac:dyDescent="0.25">
      <c r="A2312" s="199" t="s">
        <v>11812</v>
      </c>
      <c r="B2312" s="199"/>
      <c r="C2312" s="199" t="s">
        <v>11813</v>
      </c>
      <c r="D2312" s="200" t="s">
        <v>12798</v>
      </c>
      <c r="E2312" s="203">
        <v>105.3</v>
      </c>
    </row>
    <row r="2313" spans="1:5" ht="15" customHeight="1" x14ac:dyDescent="0.25">
      <c r="A2313" s="199" t="s">
        <v>11814</v>
      </c>
      <c r="B2313" s="199"/>
      <c r="C2313" s="199" t="s">
        <v>11815</v>
      </c>
      <c r="D2313" s="200" t="s">
        <v>12798</v>
      </c>
      <c r="E2313" s="203">
        <v>105.3</v>
      </c>
    </row>
    <row r="2314" spans="1:5" ht="15" customHeight="1" x14ac:dyDescent="0.25">
      <c r="A2314" s="199" t="s">
        <v>7350</v>
      </c>
      <c r="B2314" s="199"/>
      <c r="C2314" s="199" t="s">
        <v>11816</v>
      </c>
      <c r="D2314" s="200" t="s">
        <v>12798</v>
      </c>
      <c r="E2314" s="203">
        <v>105.3</v>
      </c>
    </row>
    <row r="2315" spans="1:5" ht="15" customHeight="1" x14ac:dyDescent="0.25">
      <c r="A2315" s="199" t="s">
        <v>11817</v>
      </c>
      <c r="B2315" s="199"/>
      <c r="C2315" s="199" t="s">
        <v>11818</v>
      </c>
      <c r="D2315" s="200" t="s">
        <v>12798</v>
      </c>
      <c r="E2315" s="203">
        <v>105.3</v>
      </c>
    </row>
    <row r="2316" spans="1:5" ht="15" customHeight="1" x14ac:dyDescent="0.25">
      <c r="A2316" s="199" t="s">
        <v>7351</v>
      </c>
      <c r="B2316" s="199"/>
      <c r="C2316" s="199" t="s">
        <v>11819</v>
      </c>
      <c r="D2316" s="200" t="s">
        <v>12798</v>
      </c>
      <c r="E2316" s="203">
        <v>101.26</v>
      </c>
    </row>
    <row r="2317" spans="1:5" ht="15" customHeight="1" x14ac:dyDescent="0.25">
      <c r="A2317" s="199" t="s">
        <v>11820</v>
      </c>
      <c r="B2317" s="199"/>
      <c r="C2317" s="199" t="s">
        <v>11821</v>
      </c>
      <c r="D2317" s="200" t="s">
        <v>12798</v>
      </c>
      <c r="E2317" s="203">
        <v>96.12</v>
      </c>
    </row>
    <row r="2318" spans="1:5" ht="15" customHeight="1" x14ac:dyDescent="0.25">
      <c r="A2318" s="199" t="s">
        <v>11822</v>
      </c>
      <c r="B2318" s="199"/>
      <c r="C2318" s="199" t="s">
        <v>11823</v>
      </c>
      <c r="D2318" s="200" t="s">
        <v>12798</v>
      </c>
      <c r="E2318" s="203">
        <v>97.41</v>
      </c>
    </row>
    <row r="2319" spans="1:5" ht="15" customHeight="1" x14ac:dyDescent="0.25">
      <c r="A2319" s="199" t="s">
        <v>11824</v>
      </c>
      <c r="B2319" s="199"/>
      <c r="C2319" s="199" t="s">
        <v>11825</v>
      </c>
      <c r="D2319" s="200" t="s">
        <v>12798</v>
      </c>
      <c r="E2319" s="203">
        <v>74.709999999999994</v>
      </c>
    </row>
    <row r="2320" spans="1:5" ht="15" customHeight="1" x14ac:dyDescent="0.25">
      <c r="A2320" s="199" t="s">
        <v>11826</v>
      </c>
      <c r="B2320" s="199"/>
      <c r="C2320" s="199" t="s">
        <v>11827</v>
      </c>
      <c r="D2320" s="200" t="s">
        <v>12798</v>
      </c>
      <c r="E2320" s="203">
        <v>82.42</v>
      </c>
    </row>
    <row r="2321" spans="1:5" ht="15" customHeight="1" x14ac:dyDescent="0.25">
      <c r="A2321" s="199" t="s">
        <v>11828</v>
      </c>
      <c r="B2321" s="199"/>
      <c r="C2321" s="199" t="s">
        <v>11829</v>
      </c>
      <c r="D2321" s="200" t="s">
        <v>12798</v>
      </c>
      <c r="E2321" s="203">
        <v>76.489999999999995</v>
      </c>
    </row>
    <row r="2322" spans="1:5" ht="15" customHeight="1" x14ac:dyDescent="0.25">
      <c r="A2322" s="199" t="s">
        <v>7352</v>
      </c>
      <c r="B2322" s="199"/>
      <c r="C2322" s="199" t="s">
        <v>11830</v>
      </c>
      <c r="D2322" s="200" t="s">
        <v>12798</v>
      </c>
      <c r="E2322" s="203">
        <v>101.54</v>
      </c>
    </row>
    <row r="2323" spans="1:5" ht="15" customHeight="1" x14ac:dyDescent="0.25">
      <c r="A2323" s="199" t="s">
        <v>11831</v>
      </c>
      <c r="B2323" s="199"/>
      <c r="C2323" s="199" t="s">
        <v>11832</v>
      </c>
      <c r="D2323" s="200" t="s">
        <v>12798</v>
      </c>
      <c r="E2323" s="204">
        <v>82.89</v>
      </c>
    </row>
    <row r="2324" spans="1:5" ht="15" customHeight="1" x14ac:dyDescent="0.25">
      <c r="A2324" s="199" t="s">
        <v>11833</v>
      </c>
      <c r="B2324" s="199"/>
      <c r="C2324" s="199" t="s">
        <v>11834</v>
      </c>
      <c r="D2324" s="200" t="s">
        <v>12798</v>
      </c>
      <c r="E2324" s="203">
        <v>97.41</v>
      </c>
    </row>
    <row r="2325" spans="1:5" ht="15" customHeight="1" x14ac:dyDescent="0.25">
      <c r="A2325" s="199" t="s">
        <v>11835</v>
      </c>
      <c r="B2325" s="199"/>
      <c r="C2325" s="199" t="s">
        <v>11836</v>
      </c>
      <c r="D2325" s="200" t="s">
        <v>12798</v>
      </c>
      <c r="E2325" s="204">
        <v>97.4</v>
      </c>
    </row>
    <row r="2326" spans="1:5" ht="15" customHeight="1" x14ac:dyDescent="0.25">
      <c r="A2326" s="199" t="s">
        <v>7353</v>
      </c>
      <c r="B2326" s="199"/>
      <c r="C2326" s="199" t="s">
        <v>11837</v>
      </c>
      <c r="D2326" s="200" t="s">
        <v>12798</v>
      </c>
      <c r="E2326" s="204">
        <v>102.03</v>
      </c>
    </row>
    <row r="2327" spans="1:5" ht="15" customHeight="1" x14ac:dyDescent="0.25">
      <c r="A2327" s="199" t="s">
        <v>11838</v>
      </c>
      <c r="B2327" s="199"/>
      <c r="C2327" s="199" t="s">
        <v>11839</v>
      </c>
      <c r="D2327" s="200" t="s">
        <v>12798</v>
      </c>
      <c r="E2327" s="204">
        <v>78.52</v>
      </c>
    </row>
    <row r="2328" spans="1:5" ht="15" customHeight="1" x14ac:dyDescent="0.25">
      <c r="A2328" s="199" t="s">
        <v>11840</v>
      </c>
      <c r="B2328" s="199"/>
      <c r="C2328" s="199" t="s">
        <v>11841</v>
      </c>
      <c r="D2328" s="200" t="s">
        <v>2</v>
      </c>
      <c r="E2328" s="204">
        <v>56.44</v>
      </c>
    </row>
    <row r="2329" spans="1:5" ht="15" customHeight="1" x14ac:dyDescent="0.25">
      <c r="A2329" s="199" t="s">
        <v>11842</v>
      </c>
      <c r="B2329" s="199"/>
      <c r="C2329" s="199" t="s">
        <v>11843</v>
      </c>
      <c r="D2329" s="200" t="s">
        <v>2</v>
      </c>
      <c r="E2329" s="204">
        <v>44.1</v>
      </c>
    </row>
    <row r="2330" spans="1:5" ht="15" customHeight="1" x14ac:dyDescent="0.25">
      <c r="A2330" s="199" t="s">
        <v>11844</v>
      </c>
      <c r="B2330" s="199"/>
      <c r="C2330" s="199" t="s">
        <v>11845</v>
      </c>
      <c r="D2330" s="200" t="s">
        <v>2</v>
      </c>
      <c r="E2330" s="204">
        <v>18.39</v>
      </c>
    </row>
    <row r="2331" spans="1:5" ht="15" customHeight="1" x14ac:dyDescent="0.25">
      <c r="A2331" s="199" t="s">
        <v>11846</v>
      </c>
      <c r="B2331" s="199"/>
      <c r="C2331" s="199" t="s">
        <v>11847</v>
      </c>
      <c r="D2331" s="200" t="s">
        <v>2</v>
      </c>
      <c r="E2331" s="203">
        <v>65.010000000000005</v>
      </c>
    </row>
    <row r="2332" spans="1:5" ht="15" customHeight="1" x14ac:dyDescent="0.25">
      <c r="A2332" s="199" t="s">
        <v>7355</v>
      </c>
      <c r="B2332" s="199"/>
      <c r="C2332" s="199" t="s">
        <v>11848</v>
      </c>
      <c r="D2332" s="200" t="s">
        <v>12798</v>
      </c>
      <c r="E2332" s="203">
        <v>24.63</v>
      </c>
    </row>
    <row r="2333" spans="1:5" ht="15" customHeight="1" x14ac:dyDescent="0.25">
      <c r="A2333" s="199" t="s">
        <v>11849</v>
      </c>
      <c r="B2333" s="199"/>
      <c r="C2333" s="199" t="s">
        <v>11850</v>
      </c>
      <c r="D2333" s="200" t="s">
        <v>12798</v>
      </c>
      <c r="E2333" s="203">
        <v>177.39</v>
      </c>
    </row>
    <row r="2334" spans="1:5" ht="15" customHeight="1" x14ac:dyDescent="0.25">
      <c r="A2334" s="199" t="s">
        <v>7354</v>
      </c>
      <c r="B2334" s="199"/>
      <c r="C2334" s="199" t="s">
        <v>11851</v>
      </c>
      <c r="D2334" s="200" t="s">
        <v>12798</v>
      </c>
      <c r="E2334" s="203">
        <v>177.39</v>
      </c>
    </row>
    <row r="2335" spans="1:5" ht="15" customHeight="1" x14ac:dyDescent="0.25">
      <c r="A2335" s="199" t="s">
        <v>21840</v>
      </c>
      <c r="B2335" s="199"/>
      <c r="C2335" s="199" t="s">
        <v>21841</v>
      </c>
      <c r="D2335" s="200" t="s">
        <v>38</v>
      </c>
      <c r="E2335" s="203">
        <v>799.7</v>
      </c>
    </row>
    <row r="2336" spans="1:5" ht="15" customHeight="1" x14ac:dyDescent="0.25">
      <c r="A2336" s="199" t="s">
        <v>7358</v>
      </c>
      <c r="B2336" s="199"/>
      <c r="C2336" s="199" t="s">
        <v>21842</v>
      </c>
      <c r="D2336" s="200" t="s">
        <v>12798</v>
      </c>
      <c r="E2336" s="203">
        <v>250.7</v>
      </c>
    </row>
    <row r="2337" spans="1:5" ht="15" customHeight="1" x14ac:dyDescent="0.25">
      <c r="A2337" s="199" t="s">
        <v>21843</v>
      </c>
      <c r="B2337" s="199"/>
      <c r="C2337" s="199" t="s">
        <v>21844</v>
      </c>
      <c r="D2337" s="200" t="s">
        <v>12798</v>
      </c>
      <c r="E2337" s="203">
        <v>65.77</v>
      </c>
    </row>
    <row r="2338" spans="1:5" ht="15" customHeight="1" x14ac:dyDescent="0.25">
      <c r="A2338" s="199" t="s">
        <v>7359</v>
      </c>
      <c r="B2338" s="199"/>
      <c r="C2338" s="199" t="s">
        <v>21845</v>
      </c>
      <c r="D2338" s="200" t="s">
        <v>3</v>
      </c>
      <c r="E2338" s="203">
        <v>2.66</v>
      </c>
    </row>
    <row r="2339" spans="1:5" ht="15" customHeight="1" x14ac:dyDescent="0.25">
      <c r="A2339" s="199" t="s">
        <v>7360</v>
      </c>
      <c r="B2339" s="199"/>
      <c r="C2339" s="199" t="s">
        <v>21846</v>
      </c>
      <c r="D2339" s="200" t="s">
        <v>3</v>
      </c>
      <c r="E2339" s="203">
        <v>3.43</v>
      </c>
    </row>
    <row r="2340" spans="1:5" ht="15" customHeight="1" x14ac:dyDescent="0.25">
      <c r="A2340" s="199" t="s">
        <v>7361</v>
      </c>
      <c r="B2340" s="199"/>
      <c r="C2340" s="199" t="s">
        <v>21847</v>
      </c>
      <c r="D2340" s="200" t="s">
        <v>3</v>
      </c>
      <c r="E2340" s="203">
        <v>5.64</v>
      </c>
    </row>
    <row r="2341" spans="1:5" ht="15" customHeight="1" x14ac:dyDescent="0.25">
      <c r="A2341" s="199" t="s">
        <v>7362</v>
      </c>
      <c r="B2341" s="199"/>
      <c r="C2341" s="199" t="s">
        <v>7363</v>
      </c>
      <c r="D2341" s="200" t="s">
        <v>3</v>
      </c>
      <c r="E2341" s="203">
        <v>3.61</v>
      </c>
    </row>
    <row r="2342" spans="1:5" ht="15" customHeight="1" x14ac:dyDescent="0.25">
      <c r="A2342" s="199" t="s">
        <v>7364</v>
      </c>
      <c r="B2342" s="199"/>
      <c r="C2342" s="199" t="s">
        <v>7365</v>
      </c>
      <c r="D2342" s="200" t="s">
        <v>3</v>
      </c>
      <c r="E2342" s="203">
        <v>5.62</v>
      </c>
    </row>
    <row r="2343" spans="1:5" ht="15" customHeight="1" x14ac:dyDescent="0.25">
      <c r="A2343" s="199" t="s">
        <v>7366</v>
      </c>
      <c r="B2343" s="199"/>
      <c r="C2343" s="199" t="s">
        <v>7367</v>
      </c>
      <c r="D2343" s="200" t="s">
        <v>3</v>
      </c>
      <c r="E2343" s="203">
        <v>7.23</v>
      </c>
    </row>
    <row r="2344" spans="1:5" ht="15" customHeight="1" x14ac:dyDescent="0.25">
      <c r="A2344" s="199" t="s">
        <v>7368</v>
      </c>
      <c r="B2344" s="199"/>
      <c r="C2344" s="199" t="s">
        <v>7369</v>
      </c>
      <c r="D2344" s="200" t="s">
        <v>3</v>
      </c>
      <c r="E2344" s="203">
        <v>10.119999999999999</v>
      </c>
    </row>
    <row r="2345" spans="1:5" ht="15" customHeight="1" x14ac:dyDescent="0.25">
      <c r="A2345" s="199" t="s">
        <v>7370</v>
      </c>
      <c r="B2345" s="199"/>
      <c r="C2345" s="199" t="s">
        <v>7371</v>
      </c>
      <c r="D2345" s="200" t="s">
        <v>3</v>
      </c>
      <c r="E2345" s="203">
        <v>11</v>
      </c>
    </row>
    <row r="2346" spans="1:5" ht="15" customHeight="1" x14ac:dyDescent="0.25">
      <c r="A2346" s="199" t="s">
        <v>7372</v>
      </c>
      <c r="B2346" s="199"/>
      <c r="C2346" s="199" t="s">
        <v>7373</v>
      </c>
      <c r="D2346" s="200" t="s">
        <v>3</v>
      </c>
      <c r="E2346" s="203">
        <v>14.06</v>
      </c>
    </row>
    <row r="2347" spans="1:5" ht="15" customHeight="1" x14ac:dyDescent="0.25">
      <c r="A2347" s="199" t="s">
        <v>7374</v>
      </c>
      <c r="B2347" s="199"/>
      <c r="C2347" s="199" t="s">
        <v>21848</v>
      </c>
      <c r="D2347" s="200" t="s">
        <v>3</v>
      </c>
      <c r="E2347" s="203">
        <v>42.09</v>
      </c>
    </row>
    <row r="2348" spans="1:5" ht="15" customHeight="1" x14ac:dyDescent="0.25">
      <c r="A2348" s="199" t="s">
        <v>7375</v>
      </c>
      <c r="B2348" s="199"/>
      <c r="C2348" s="199" t="s">
        <v>21849</v>
      </c>
      <c r="D2348" s="200" t="s">
        <v>3</v>
      </c>
      <c r="E2348" s="204">
        <v>28.06</v>
      </c>
    </row>
    <row r="2349" spans="1:5" ht="15" customHeight="1" x14ac:dyDescent="0.25">
      <c r="A2349" s="199" t="s">
        <v>7376</v>
      </c>
      <c r="B2349" s="199"/>
      <c r="C2349" s="199" t="s">
        <v>21850</v>
      </c>
      <c r="D2349" s="200" t="s">
        <v>3</v>
      </c>
      <c r="E2349" s="204">
        <v>23.02</v>
      </c>
    </row>
    <row r="2350" spans="1:5" ht="15" customHeight="1" x14ac:dyDescent="0.25">
      <c r="A2350" s="199" t="s">
        <v>7377</v>
      </c>
      <c r="B2350" s="199"/>
      <c r="C2350" s="199" t="s">
        <v>21851</v>
      </c>
      <c r="D2350" s="200" t="s">
        <v>3</v>
      </c>
      <c r="E2350" s="204">
        <v>16.399999999999999</v>
      </c>
    </row>
    <row r="2351" spans="1:5" ht="15" customHeight="1" x14ac:dyDescent="0.25">
      <c r="A2351" s="199" t="s">
        <v>7378</v>
      </c>
      <c r="B2351" s="199"/>
      <c r="C2351" s="199" t="s">
        <v>21852</v>
      </c>
      <c r="D2351" s="200" t="s">
        <v>3</v>
      </c>
      <c r="E2351" s="204">
        <v>6.95</v>
      </c>
    </row>
    <row r="2352" spans="1:5" ht="15" customHeight="1" x14ac:dyDescent="0.25">
      <c r="A2352" s="199" t="s">
        <v>7379</v>
      </c>
      <c r="B2352" s="199"/>
      <c r="C2352" s="199" t="s">
        <v>21853</v>
      </c>
      <c r="D2352" s="200" t="s">
        <v>3</v>
      </c>
      <c r="E2352" s="204">
        <v>9.7200000000000006</v>
      </c>
    </row>
    <row r="2353" spans="1:5" ht="15" customHeight="1" x14ac:dyDescent="0.25">
      <c r="A2353" s="199" t="s">
        <v>21854</v>
      </c>
      <c r="B2353" s="199"/>
      <c r="C2353" s="199" t="s">
        <v>21855</v>
      </c>
      <c r="D2353" s="200" t="s">
        <v>2</v>
      </c>
      <c r="E2353" s="204">
        <v>38.86</v>
      </c>
    </row>
    <row r="2354" spans="1:5" ht="15" customHeight="1" x14ac:dyDescent="0.25">
      <c r="A2354" s="199" t="s">
        <v>7380</v>
      </c>
      <c r="B2354" s="199"/>
      <c r="C2354" s="199" t="s">
        <v>7381</v>
      </c>
      <c r="D2354" s="200" t="s">
        <v>2</v>
      </c>
      <c r="E2354" s="201">
        <v>8.64</v>
      </c>
    </row>
    <row r="2355" spans="1:5" ht="15" customHeight="1" x14ac:dyDescent="0.25">
      <c r="A2355" s="199" t="s">
        <v>7382</v>
      </c>
      <c r="B2355" s="199"/>
      <c r="C2355" s="199" t="s">
        <v>7383</v>
      </c>
      <c r="D2355" s="200" t="s">
        <v>12798</v>
      </c>
      <c r="E2355" s="201">
        <v>6.19</v>
      </c>
    </row>
    <row r="2356" spans="1:5" ht="15" customHeight="1" x14ac:dyDescent="0.25">
      <c r="A2356" s="199" t="s">
        <v>7384</v>
      </c>
      <c r="B2356" s="199"/>
      <c r="C2356" s="199" t="s">
        <v>7385</v>
      </c>
      <c r="D2356" s="200" t="s">
        <v>12798</v>
      </c>
      <c r="E2356" s="203">
        <v>7.59</v>
      </c>
    </row>
    <row r="2357" spans="1:5" ht="15" customHeight="1" x14ac:dyDescent="0.25">
      <c r="A2357" s="199" t="s">
        <v>7386</v>
      </c>
      <c r="B2357" s="199"/>
      <c r="C2357" s="199" t="s">
        <v>7387</v>
      </c>
      <c r="D2357" s="200" t="s">
        <v>12798</v>
      </c>
      <c r="E2357" s="204">
        <v>7.03</v>
      </c>
    </row>
    <row r="2358" spans="1:5" ht="15" customHeight="1" x14ac:dyDescent="0.25">
      <c r="A2358" s="199" t="s">
        <v>7388</v>
      </c>
      <c r="B2358" s="199"/>
      <c r="C2358" s="199" t="s">
        <v>7389</v>
      </c>
      <c r="D2358" s="200" t="s">
        <v>12798</v>
      </c>
      <c r="E2358" s="204">
        <v>7.17</v>
      </c>
    </row>
    <row r="2359" spans="1:5" ht="15" customHeight="1" x14ac:dyDescent="0.25">
      <c r="A2359" s="199" t="s">
        <v>7390</v>
      </c>
      <c r="B2359" s="199"/>
      <c r="C2359" s="199" t="s">
        <v>7391</v>
      </c>
      <c r="D2359" s="200" t="s">
        <v>2</v>
      </c>
      <c r="E2359" s="203">
        <v>31.5</v>
      </c>
    </row>
    <row r="2360" spans="1:5" ht="15" customHeight="1" x14ac:dyDescent="0.25">
      <c r="A2360" s="199" t="s">
        <v>7392</v>
      </c>
      <c r="B2360" s="199"/>
      <c r="C2360" s="199" t="s">
        <v>7393</v>
      </c>
      <c r="D2360" s="200" t="s">
        <v>3</v>
      </c>
      <c r="E2360" s="203">
        <v>1.1000000000000001</v>
      </c>
    </row>
    <row r="2361" spans="1:5" ht="15" customHeight="1" x14ac:dyDescent="0.25">
      <c r="A2361" s="199" t="s">
        <v>7394</v>
      </c>
      <c r="B2361" s="199"/>
      <c r="C2361" s="199" t="s">
        <v>7395</v>
      </c>
      <c r="D2361" s="200" t="s">
        <v>13629</v>
      </c>
      <c r="E2361" s="203">
        <v>163.04</v>
      </c>
    </row>
    <row r="2362" spans="1:5" ht="15" customHeight="1" x14ac:dyDescent="0.25">
      <c r="A2362" s="199" t="s">
        <v>7396</v>
      </c>
      <c r="B2362" s="199"/>
      <c r="C2362" s="199" t="s">
        <v>7397</v>
      </c>
      <c r="D2362" s="200" t="s">
        <v>13629</v>
      </c>
      <c r="E2362" s="203">
        <v>207.45</v>
      </c>
    </row>
    <row r="2363" spans="1:5" ht="15" customHeight="1" x14ac:dyDescent="0.25">
      <c r="A2363" s="199" t="s">
        <v>7398</v>
      </c>
      <c r="B2363" s="199"/>
      <c r="C2363" s="199" t="s">
        <v>7399</v>
      </c>
      <c r="D2363" s="200" t="s">
        <v>13629</v>
      </c>
      <c r="E2363" s="203">
        <v>118.22</v>
      </c>
    </row>
    <row r="2364" spans="1:5" ht="15" customHeight="1" x14ac:dyDescent="0.25">
      <c r="A2364" s="199" t="s">
        <v>7400</v>
      </c>
      <c r="B2364" s="199"/>
      <c r="C2364" s="199" t="s">
        <v>7401</v>
      </c>
      <c r="D2364" s="200" t="s">
        <v>13629</v>
      </c>
      <c r="E2364" s="204">
        <v>112.99</v>
      </c>
    </row>
    <row r="2365" spans="1:5" ht="15" customHeight="1" x14ac:dyDescent="0.25">
      <c r="A2365" s="199" t="s">
        <v>7402</v>
      </c>
      <c r="B2365" s="199"/>
      <c r="C2365" s="199" t="s">
        <v>7403</v>
      </c>
      <c r="D2365" s="200" t="s">
        <v>13629</v>
      </c>
      <c r="E2365" s="204">
        <v>50.08</v>
      </c>
    </row>
    <row r="2366" spans="1:5" ht="15" customHeight="1" x14ac:dyDescent="0.25">
      <c r="A2366" s="199" t="s">
        <v>7404</v>
      </c>
      <c r="B2366" s="199"/>
      <c r="C2366" s="199" t="s">
        <v>7405</v>
      </c>
      <c r="D2366" s="200" t="s">
        <v>13629</v>
      </c>
      <c r="E2366" s="204">
        <v>81.91</v>
      </c>
    </row>
    <row r="2367" spans="1:5" ht="15" customHeight="1" x14ac:dyDescent="0.25">
      <c r="A2367" s="199" t="s">
        <v>7406</v>
      </c>
      <c r="B2367" s="199"/>
      <c r="C2367" s="199" t="s">
        <v>7407</v>
      </c>
      <c r="D2367" s="200" t="s">
        <v>13629</v>
      </c>
      <c r="E2367" s="204">
        <v>94.85</v>
      </c>
    </row>
    <row r="2368" spans="1:5" ht="15" customHeight="1" x14ac:dyDescent="0.25">
      <c r="A2368" s="199" t="s">
        <v>7408</v>
      </c>
      <c r="B2368" s="199"/>
      <c r="C2368" s="199" t="s">
        <v>7409</v>
      </c>
      <c r="D2368" s="200" t="s">
        <v>13629</v>
      </c>
      <c r="E2368" s="204">
        <v>150.69</v>
      </c>
    </row>
    <row r="2369" spans="1:5" ht="15" customHeight="1" x14ac:dyDescent="0.25">
      <c r="A2369" s="199" t="s">
        <v>7410</v>
      </c>
      <c r="B2369" s="199"/>
      <c r="C2369" s="199" t="s">
        <v>7411</v>
      </c>
      <c r="D2369" s="200" t="s">
        <v>13629</v>
      </c>
      <c r="E2369" s="203">
        <v>79.81</v>
      </c>
    </row>
    <row r="2370" spans="1:5" ht="15" customHeight="1" x14ac:dyDescent="0.25">
      <c r="A2370" s="199" t="s">
        <v>7412</v>
      </c>
      <c r="B2370" s="199"/>
      <c r="C2370" s="199" t="s">
        <v>7413</v>
      </c>
      <c r="D2370" s="200" t="s">
        <v>13629</v>
      </c>
      <c r="E2370" s="204">
        <v>79.819999999999993</v>
      </c>
    </row>
    <row r="2371" spans="1:5" ht="15" customHeight="1" x14ac:dyDescent="0.25">
      <c r="A2371" s="199" t="s">
        <v>7414</v>
      </c>
      <c r="B2371" s="199"/>
      <c r="C2371" s="199" t="s">
        <v>7415</v>
      </c>
      <c r="D2371" s="200" t="s">
        <v>13629</v>
      </c>
      <c r="E2371" s="204">
        <v>61.82</v>
      </c>
    </row>
    <row r="2372" spans="1:5" ht="15" customHeight="1" x14ac:dyDescent="0.25">
      <c r="A2372" s="199" t="s">
        <v>7416</v>
      </c>
      <c r="B2372" s="199"/>
      <c r="C2372" s="199" t="s">
        <v>7417</v>
      </c>
      <c r="D2372" s="200" t="s">
        <v>13629</v>
      </c>
      <c r="E2372" s="204">
        <v>44.95</v>
      </c>
    </row>
    <row r="2373" spans="1:5" ht="15" customHeight="1" x14ac:dyDescent="0.25">
      <c r="A2373" s="199" t="s">
        <v>7418</v>
      </c>
      <c r="B2373" s="199"/>
      <c r="C2373" s="199" t="s">
        <v>7419</v>
      </c>
      <c r="D2373" s="200" t="s">
        <v>13629</v>
      </c>
      <c r="E2373" s="203">
        <v>38.97</v>
      </c>
    </row>
    <row r="2374" spans="1:5" ht="15" customHeight="1" x14ac:dyDescent="0.25">
      <c r="A2374" s="199" t="s">
        <v>7420</v>
      </c>
      <c r="B2374" s="199"/>
      <c r="C2374" s="199" t="s">
        <v>7421</v>
      </c>
      <c r="D2374" s="200" t="s">
        <v>13629</v>
      </c>
      <c r="E2374" s="204">
        <v>718.29</v>
      </c>
    </row>
    <row r="2375" spans="1:5" ht="15" customHeight="1" x14ac:dyDescent="0.25">
      <c r="A2375" s="199" t="s">
        <v>7422</v>
      </c>
      <c r="B2375" s="199"/>
      <c r="C2375" s="199" t="s">
        <v>7423</v>
      </c>
      <c r="D2375" s="200" t="s">
        <v>13629</v>
      </c>
      <c r="E2375" s="204">
        <v>44.53</v>
      </c>
    </row>
    <row r="2376" spans="1:5" ht="15" customHeight="1" x14ac:dyDescent="0.25">
      <c r="A2376" s="199" t="s">
        <v>7424</v>
      </c>
      <c r="B2376" s="199"/>
      <c r="C2376" s="199" t="s">
        <v>7425</v>
      </c>
      <c r="D2376" s="200" t="s">
        <v>13629</v>
      </c>
      <c r="E2376" s="204">
        <v>33.54</v>
      </c>
    </row>
    <row r="2377" spans="1:5" ht="15" customHeight="1" x14ac:dyDescent="0.25">
      <c r="A2377" s="199" t="s">
        <v>7426</v>
      </c>
      <c r="B2377" s="199"/>
      <c r="C2377" s="199" t="s">
        <v>7427</v>
      </c>
      <c r="D2377" s="200" t="s">
        <v>13629</v>
      </c>
      <c r="E2377" s="204">
        <v>33.380000000000003</v>
      </c>
    </row>
    <row r="2378" spans="1:5" ht="15" customHeight="1" x14ac:dyDescent="0.25">
      <c r="A2378" s="199" t="s">
        <v>7428</v>
      </c>
      <c r="B2378" s="199"/>
      <c r="C2378" s="199" t="s">
        <v>7429</v>
      </c>
      <c r="D2378" s="200" t="s">
        <v>38</v>
      </c>
      <c r="E2378" s="204">
        <v>1.27</v>
      </c>
    </row>
    <row r="2379" spans="1:5" ht="15" customHeight="1" x14ac:dyDescent="0.25">
      <c r="A2379" s="199" t="s">
        <v>7430</v>
      </c>
      <c r="B2379" s="199"/>
      <c r="C2379" s="199" t="s">
        <v>7431</v>
      </c>
      <c r="D2379" s="200" t="s">
        <v>38</v>
      </c>
      <c r="E2379" s="204">
        <v>0.38</v>
      </c>
    </row>
    <row r="2380" spans="1:5" ht="15" customHeight="1" x14ac:dyDescent="0.25">
      <c r="A2380" s="199" t="s">
        <v>7432</v>
      </c>
      <c r="B2380" s="199"/>
      <c r="C2380" s="199" t="s">
        <v>7433</v>
      </c>
      <c r="D2380" s="200" t="s">
        <v>13629</v>
      </c>
      <c r="E2380" s="203">
        <v>62.13</v>
      </c>
    </row>
    <row r="2381" spans="1:5" ht="15" customHeight="1" x14ac:dyDescent="0.25">
      <c r="A2381" s="199" t="s">
        <v>7434</v>
      </c>
      <c r="B2381" s="199"/>
      <c r="C2381" s="199" t="s">
        <v>7435</v>
      </c>
      <c r="D2381" s="200" t="s">
        <v>13629</v>
      </c>
      <c r="E2381" s="203">
        <v>180.66</v>
      </c>
    </row>
    <row r="2382" spans="1:5" ht="15" customHeight="1" x14ac:dyDescent="0.25">
      <c r="A2382" s="199" t="s">
        <v>7436</v>
      </c>
      <c r="B2382" s="199"/>
      <c r="C2382" s="199" t="s">
        <v>7437</v>
      </c>
      <c r="D2382" s="200" t="s">
        <v>13629</v>
      </c>
      <c r="E2382" s="203">
        <v>115.5</v>
      </c>
    </row>
    <row r="2383" spans="1:5" ht="15" customHeight="1" x14ac:dyDescent="0.25">
      <c r="A2383" s="199" t="s">
        <v>7438</v>
      </c>
      <c r="B2383" s="199"/>
      <c r="C2383" s="199" t="s">
        <v>7439</v>
      </c>
      <c r="D2383" s="200" t="s">
        <v>13629</v>
      </c>
      <c r="E2383" s="203">
        <v>100.21</v>
      </c>
    </row>
    <row r="2384" spans="1:5" ht="15" customHeight="1" x14ac:dyDescent="0.25">
      <c r="A2384" s="199" t="s">
        <v>7440</v>
      </c>
      <c r="B2384" s="199"/>
      <c r="C2384" s="199" t="s">
        <v>7441</v>
      </c>
      <c r="D2384" s="200" t="s">
        <v>13629</v>
      </c>
      <c r="E2384" s="204">
        <v>108.1</v>
      </c>
    </row>
    <row r="2385" spans="1:5" ht="15" customHeight="1" x14ac:dyDescent="0.25">
      <c r="A2385" s="199" t="s">
        <v>7442</v>
      </c>
      <c r="B2385" s="199"/>
      <c r="C2385" s="199" t="s">
        <v>7443</v>
      </c>
      <c r="D2385" s="200" t="s">
        <v>13629</v>
      </c>
      <c r="E2385" s="201">
        <v>100.69</v>
      </c>
    </row>
    <row r="2386" spans="1:5" ht="15" customHeight="1" x14ac:dyDescent="0.25">
      <c r="A2386" s="199" t="s">
        <v>4285</v>
      </c>
      <c r="B2386" s="199"/>
      <c r="C2386" s="199" t="s">
        <v>4286</v>
      </c>
      <c r="D2386" s="200" t="s">
        <v>12798</v>
      </c>
      <c r="E2386" s="201">
        <v>69.73</v>
      </c>
    </row>
    <row r="2387" spans="1:5" ht="15" customHeight="1" x14ac:dyDescent="0.25">
      <c r="A2387" s="199" t="s">
        <v>4287</v>
      </c>
      <c r="B2387" s="199"/>
      <c r="C2387" s="199" t="s">
        <v>4288</v>
      </c>
      <c r="D2387" s="200" t="s">
        <v>12798</v>
      </c>
      <c r="E2387" s="201">
        <v>69.5</v>
      </c>
    </row>
    <row r="2388" spans="1:5" ht="15" customHeight="1" x14ac:dyDescent="0.25">
      <c r="A2388" s="199" t="s">
        <v>14252</v>
      </c>
      <c r="B2388" s="199"/>
      <c r="C2388" s="199" t="s">
        <v>14253</v>
      </c>
      <c r="D2388" s="200" t="s">
        <v>3</v>
      </c>
      <c r="E2388" s="201">
        <v>210</v>
      </c>
    </row>
    <row r="2389" spans="1:5" ht="15" customHeight="1" x14ac:dyDescent="0.25">
      <c r="A2389" s="199" t="s">
        <v>14254</v>
      </c>
      <c r="B2389" s="199"/>
      <c r="C2389" s="199" t="s">
        <v>14255</v>
      </c>
      <c r="D2389" s="200" t="s">
        <v>3</v>
      </c>
      <c r="E2389" s="201">
        <v>244</v>
      </c>
    </row>
    <row r="2390" spans="1:5" ht="15" customHeight="1" x14ac:dyDescent="0.25">
      <c r="A2390" s="199" t="s">
        <v>14256</v>
      </c>
      <c r="B2390" s="199"/>
      <c r="C2390" s="199" t="s">
        <v>14257</v>
      </c>
      <c r="D2390" s="200" t="s">
        <v>3</v>
      </c>
      <c r="E2390" s="201">
        <v>121</v>
      </c>
    </row>
    <row r="2391" spans="1:5" ht="15" customHeight="1" x14ac:dyDescent="0.25">
      <c r="A2391" s="199" t="s">
        <v>14258</v>
      </c>
      <c r="B2391" s="199"/>
      <c r="C2391" s="199" t="s">
        <v>14259</v>
      </c>
      <c r="D2391" s="200" t="s">
        <v>3</v>
      </c>
      <c r="E2391" s="201">
        <v>141</v>
      </c>
    </row>
    <row r="2392" spans="1:5" ht="15" customHeight="1" x14ac:dyDescent="0.25">
      <c r="A2392" s="199" t="s">
        <v>14260</v>
      </c>
      <c r="B2392" s="199"/>
      <c r="C2392" s="199" t="s">
        <v>14261</v>
      </c>
      <c r="D2392" s="200" t="s">
        <v>3</v>
      </c>
      <c r="E2392" s="204">
        <v>150</v>
      </c>
    </row>
    <row r="2393" spans="1:5" ht="15" customHeight="1" x14ac:dyDescent="0.25">
      <c r="A2393" s="199" t="s">
        <v>14262</v>
      </c>
      <c r="B2393" s="199"/>
      <c r="C2393" s="199" t="s">
        <v>14263</v>
      </c>
      <c r="D2393" s="200" t="s">
        <v>3</v>
      </c>
      <c r="E2393" s="204">
        <v>168</v>
      </c>
    </row>
    <row r="2394" spans="1:5" ht="15" customHeight="1" x14ac:dyDescent="0.25">
      <c r="A2394" s="199" t="s">
        <v>14264</v>
      </c>
      <c r="B2394" s="199"/>
      <c r="C2394" s="199" t="s">
        <v>14265</v>
      </c>
      <c r="D2394" s="200" t="s">
        <v>3</v>
      </c>
      <c r="E2394" s="204">
        <v>302</v>
      </c>
    </row>
    <row r="2395" spans="1:5" ht="15" customHeight="1" x14ac:dyDescent="0.25">
      <c r="A2395" s="199" t="s">
        <v>14266</v>
      </c>
      <c r="B2395" s="199"/>
      <c r="C2395" s="199" t="s">
        <v>14267</v>
      </c>
      <c r="D2395" s="200" t="s">
        <v>3</v>
      </c>
      <c r="E2395" s="204">
        <v>353</v>
      </c>
    </row>
    <row r="2396" spans="1:5" ht="15" customHeight="1" x14ac:dyDescent="0.25">
      <c r="A2396" s="199" t="s">
        <v>14268</v>
      </c>
      <c r="B2396" s="199"/>
      <c r="C2396" s="199" t="s">
        <v>14269</v>
      </c>
      <c r="D2396" s="200" t="s">
        <v>3</v>
      </c>
      <c r="E2396" s="204">
        <v>151</v>
      </c>
    </row>
    <row r="2397" spans="1:5" ht="15" customHeight="1" x14ac:dyDescent="0.25">
      <c r="A2397" s="199" t="s">
        <v>14270</v>
      </c>
      <c r="B2397" s="199"/>
      <c r="C2397" s="199" t="s">
        <v>14271</v>
      </c>
      <c r="D2397" s="200" t="s">
        <v>3</v>
      </c>
      <c r="E2397" s="204">
        <v>177</v>
      </c>
    </row>
    <row r="2398" spans="1:5" ht="15" customHeight="1" x14ac:dyDescent="0.25">
      <c r="A2398" s="199" t="s">
        <v>14272</v>
      </c>
      <c r="B2398" s="199"/>
      <c r="C2398" s="199" t="s">
        <v>14273</v>
      </c>
      <c r="D2398" s="200" t="s">
        <v>3</v>
      </c>
      <c r="E2398" s="201">
        <v>187</v>
      </c>
    </row>
    <row r="2399" spans="1:5" ht="15" customHeight="1" x14ac:dyDescent="0.25">
      <c r="A2399" s="199" t="s">
        <v>14274</v>
      </c>
      <c r="B2399" s="199"/>
      <c r="C2399" s="199" t="s">
        <v>14275</v>
      </c>
      <c r="D2399" s="200" t="s">
        <v>3</v>
      </c>
      <c r="E2399" s="201">
        <v>209</v>
      </c>
    </row>
    <row r="2400" spans="1:5" ht="15" customHeight="1" x14ac:dyDescent="0.25">
      <c r="A2400" s="199" t="s">
        <v>21856</v>
      </c>
      <c r="B2400" s="199"/>
      <c r="C2400" s="199" t="s">
        <v>21857</v>
      </c>
      <c r="D2400" s="200" t="s">
        <v>1622</v>
      </c>
      <c r="E2400" s="204">
        <v>83.3</v>
      </c>
    </row>
    <row r="2401" spans="1:5" ht="15" customHeight="1" x14ac:dyDescent="0.25">
      <c r="A2401" s="199" t="s">
        <v>21858</v>
      </c>
      <c r="B2401" s="199"/>
      <c r="C2401" s="199" t="s">
        <v>21859</v>
      </c>
      <c r="D2401" s="200" t="s">
        <v>12798</v>
      </c>
      <c r="E2401" s="201">
        <v>34.57</v>
      </c>
    </row>
    <row r="2402" spans="1:5" ht="15" customHeight="1" x14ac:dyDescent="0.25">
      <c r="A2402" s="199" t="s">
        <v>7444</v>
      </c>
      <c r="B2402" s="199"/>
      <c r="C2402" s="199" t="s">
        <v>7445</v>
      </c>
      <c r="D2402" s="200" t="s">
        <v>38</v>
      </c>
      <c r="E2402" s="201">
        <v>23.48</v>
      </c>
    </row>
    <row r="2403" spans="1:5" ht="15" customHeight="1" x14ac:dyDescent="0.25">
      <c r="A2403" s="199" t="s">
        <v>7446</v>
      </c>
      <c r="B2403" s="199"/>
      <c r="C2403" s="199" t="s">
        <v>7447</v>
      </c>
      <c r="D2403" s="200" t="s">
        <v>2</v>
      </c>
      <c r="E2403" s="201">
        <v>62.84</v>
      </c>
    </row>
    <row r="2404" spans="1:5" ht="15" customHeight="1" x14ac:dyDescent="0.25">
      <c r="A2404" s="199" t="s">
        <v>7448</v>
      </c>
      <c r="B2404" s="199"/>
      <c r="C2404" s="199" t="s">
        <v>7449</v>
      </c>
      <c r="D2404" s="200" t="s">
        <v>2</v>
      </c>
      <c r="E2404" s="201">
        <v>74.06</v>
      </c>
    </row>
    <row r="2405" spans="1:5" ht="15" customHeight="1" x14ac:dyDescent="0.25">
      <c r="A2405" s="199" t="s">
        <v>4724</v>
      </c>
      <c r="B2405" s="199"/>
      <c r="C2405" s="199" t="s">
        <v>21860</v>
      </c>
      <c r="D2405" s="200" t="s">
        <v>2</v>
      </c>
      <c r="E2405" s="201">
        <v>127.64</v>
      </c>
    </row>
    <row r="2406" spans="1:5" ht="15" customHeight="1" x14ac:dyDescent="0.25">
      <c r="A2406" s="199" t="s">
        <v>7450</v>
      </c>
      <c r="B2406" s="199"/>
      <c r="C2406" s="199" t="s">
        <v>7451</v>
      </c>
      <c r="D2406" s="200" t="s">
        <v>13629</v>
      </c>
      <c r="E2406" s="204">
        <v>433.58</v>
      </c>
    </row>
    <row r="2407" spans="1:5" ht="15" customHeight="1" x14ac:dyDescent="0.25">
      <c r="A2407" s="199" t="s">
        <v>7459</v>
      </c>
      <c r="B2407" s="199"/>
      <c r="C2407" s="199" t="s">
        <v>7460</v>
      </c>
      <c r="D2407" s="200" t="s">
        <v>3</v>
      </c>
      <c r="E2407" s="201">
        <v>469.34</v>
      </c>
    </row>
    <row r="2408" spans="1:5" ht="15" customHeight="1" x14ac:dyDescent="0.25">
      <c r="A2408" s="199" t="s">
        <v>7461</v>
      </c>
      <c r="B2408" s="199"/>
      <c r="C2408" s="199" t="s">
        <v>7462</v>
      </c>
      <c r="D2408" s="200" t="s">
        <v>3</v>
      </c>
      <c r="E2408" s="203">
        <v>460.01</v>
      </c>
    </row>
    <row r="2409" spans="1:5" ht="15" customHeight="1" x14ac:dyDescent="0.25">
      <c r="A2409" s="199" t="s">
        <v>7463</v>
      </c>
      <c r="B2409" s="199"/>
      <c r="C2409" s="199" t="s">
        <v>7464</v>
      </c>
      <c r="D2409" s="200" t="s">
        <v>3</v>
      </c>
      <c r="E2409" s="203">
        <v>503.11</v>
      </c>
    </row>
    <row r="2410" spans="1:5" ht="15" customHeight="1" x14ac:dyDescent="0.25">
      <c r="A2410" s="199" t="s">
        <v>7465</v>
      </c>
      <c r="B2410" s="199"/>
      <c r="C2410" s="199" t="s">
        <v>7466</v>
      </c>
      <c r="D2410" s="200" t="s">
        <v>3</v>
      </c>
      <c r="E2410" s="203">
        <v>781.24</v>
      </c>
    </row>
    <row r="2411" spans="1:5" ht="15" customHeight="1" x14ac:dyDescent="0.25">
      <c r="A2411" s="199" t="s">
        <v>7467</v>
      </c>
      <c r="B2411" s="199"/>
      <c r="C2411" s="199" t="s">
        <v>14375</v>
      </c>
      <c r="D2411" s="200" t="s">
        <v>3</v>
      </c>
      <c r="E2411" s="203">
        <v>737.46</v>
      </c>
    </row>
    <row r="2412" spans="1:5" ht="15" customHeight="1" x14ac:dyDescent="0.25">
      <c r="A2412" s="199" t="s">
        <v>7468</v>
      </c>
      <c r="B2412" s="199"/>
      <c r="C2412" s="199" t="s">
        <v>14376</v>
      </c>
      <c r="D2412" s="200" t="s">
        <v>3</v>
      </c>
      <c r="E2412" s="204">
        <v>1007.66</v>
      </c>
    </row>
    <row r="2413" spans="1:5" ht="15" customHeight="1" x14ac:dyDescent="0.25">
      <c r="A2413" s="199" t="s">
        <v>7469</v>
      </c>
      <c r="B2413" s="199"/>
      <c r="C2413" s="199" t="s">
        <v>14377</v>
      </c>
      <c r="D2413" s="200" t="s">
        <v>3</v>
      </c>
      <c r="E2413" s="204">
        <v>801.4</v>
      </c>
    </row>
    <row r="2414" spans="1:5" ht="15" customHeight="1" x14ac:dyDescent="0.25">
      <c r="A2414" s="199" t="s">
        <v>7470</v>
      </c>
      <c r="B2414" s="199"/>
      <c r="C2414" s="199" t="s">
        <v>7471</v>
      </c>
      <c r="D2414" s="200" t="s">
        <v>3</v>
      </c>
      <c r="E2414" s="204">
        <v>74.650000000000006</v>
      </c>
    </row>
    <row r="2415" spans="1:5" ht="15" customHeight="1" x14ac:dyDescent="0.25">
      <c r="A2415" s="199" t="s">
        <v>7472</v>
      </c>
      <c r="B2415" s="199"/>
      <c r="C2415" s="199" t="s">
        <v>7473</v>
      </c>
      <c r="D2415" s="200" t="s">
        <v>3</v>
      </c>
      <c r="E2415" s="203">
        <v>79.25</v>
      </c>
    </row>
    <row r="2416" spans="1:5" ht="15" customHeight="1" x14ac:dyDescent="0.25">
      <c r="A2416" s="199" t="s">
        <v>7474</v>
      </c>
      <c r="B2416" s="199"/>
      <c r="C2416" s="199" t="s">
        <v>7475</v>
      </c>
      <c r="D2416" s="200" t="s">
        <v>3</v>
      </c>
      <c r="E2416" s="204">
        <v>82.58</v>
      </c>
    </row>
    <row r="2417" spans="1:5" ht="15" customHeight="1" x14ac:dyDescent="0.25">
      <c r="A2417" s="199" t="s">
        <v>7476</v>
      </c>
      <c r="B2417" s="199"/>
      <c r="C2417" s="199" t="s">
        <v>7477</v>
      </c>
      <c r="D2417" s="200" t="s">
        <v>3</v>
      </c>
      <c r="E2417" s="204">
        <v>27.49</v>
      </c>
    </row>
    <row r="2418" spans="1:5" ht="15" customHeight="1" x14ac:dyDescent="0.25">
      <c r="A2418" s="199" t="s">
        <v>7478</v>
      </c>
      <c r="B2418" s="199"/>
      <c r="C2418" s="199" t="s">
        <v>7479</v>
      </c>
      <c r="D2418" s="200" t="s">
        <v>3</v>
      </c>
      <c r="E2418" s="204">
        <v>29.21</v>
      </c>
    </row>
    <row r="2419" spans="1:5" ht="15" customHeight="1" x14ac:dyDescent="0.25">
      <c r="A2419" s="199" t="s">
        <v>7480</v>
      </c>
      <c r="B2419" s="199"/>
      <c r="C2419" s="199" t="s">
        <v>7481</v>
      </c>
      <c r="D2419" s="200" t="s">
        <v>3</v>
      </c>
      <c r="E2419" s="204">
        <v>117.41</v>
      </c>
    </row>
    <row r="2420" spans="1:5" ht="15" customHeight="1" x14ac:dyDescent="0.25">
      <c r="A2420" s="199" t="s">
        <v>7482</v>
      </c>
      <c r="B2420" s="199"/>
      <c r="C2420" s="199" t="s">
        <v>7483</v>
      </c>
      <c r="D2420" s="200" t="s">
        <v>3</v>
      </c>
      <c r="E2420" s="204">
        <v>61.23</v>
      </c>
    </row>
    <row r="2421" spans="1:5" ht="15" customHeight="1" x14ac:dyDescent="0.25">
      <c r="A2421" s="199" t="s">
        <v>7484</v>
      </c>
      <c r="B2421" s="199"/>
      <c r="C2421" s="199" t="s">
        <v>7485</v>
      </c>
      <c r="D2421" s="200" t="s">
        <v>3</v>
      </c>
      <c r="E2421" s="203">
        <v>78.56</v>
      </c>
    </row>
    <row r="2422" spans="1:5" ht="15" customHeight="1" x14ac:dyDescent="0.25">
      <c r="A2422" s="199" t="s">
        <v>7486</v>
      </c>
      <c r="B2422" s="199"/>
      <c r="C2422" s="199" t="s">
        <v>7487</v>
      </c>
      <c r="D2422" s="200" t="s">
        <v>3</v>
      </c>
      <c r="E2422" s="204">
        <v>105.38</v>
      </c>
    </row>
    <row r="2423" spans="1:5" ht="15" customHeight="1" x14ac:dyDescent="0.25">
      <c r="A2423" s="199" t="s">
        <v>7489</v>
      </c>
      <c r="B2423" s="199"/>
      <c r="C2423" s="199" t="s">
        <v>7490</v>
      </c>
      <c r="D2423" s="200" t="s">
        <v>3</v>
      </c>
      <c r="E2423" s="204">
        <v>58.97</v>
      </c>
    </row>
    <row r="2424" spans="1:5" ht="15" customHeight="1" x14ac:dyDescent="0.25">
      <c r="A2424" s="199" t="s">
        <v>7491</v>
      </c>
      <c r="B2424" s="199"/>
      <c r="C2424" s="199" t="s">
        <v>7492</v>
      </c>
      <c r="D2424" s="200" t="s">
        <v>3</v>
      </c>
      <c r="E2424" s="204">
        <v>39.68</v>
      </c>
    </row>
    <row r="2425" spans="1:5" ht="15" customHeight="1" x14ac:dyDescent="0.25">
      <c r="A2425" s="199" t="s">
        <v>7488</v>
      </c>
      <c r="B2425" s="199"/>
      <c r="C2425" s="199" t="s">
        <v>21861</v>
      </c>
      <c r="D2425" s="200" t="s">
        <v>2</v>
      </c>
      <c r="E2425" s="201">
        <v>80.62</v>
      </c>
    </row>
    <row r="2426" spans="1:5" ht="15" customHeight="1" x14ac:dyDescent="0.25">
      <c r="A2426" s="199" t="s">
        <v>7493</v>
      </c>
      <c r="B2426" s="199"/>
      <c r="C2426" s="199" t="s">
        <v>7494</v>
      </c>
      <c r="D2426" s="200" t="s">
        <v>3</v>
      </c>
      <c r="E2426" s="201">
        <v>42.6</v>
      </c>
    </row>
    <row r="2427" spans="1:5" ht="15" customHeight="1" x14ac:dyDescent="0.25">
      <c r="A2427" s="199" t="s">
        <v>4174</v>
      </c>
      <c r="B2427" s="199"/>
      <c r="C2427" s="199" t="s">
        <v>13614</v>
      </c>
      <c r="D2427" s="200" t="s">
        <v>3</v>
      </c>
      <c r="E2427" s="204">
        <v>40.01</v>
      </c>
    </row>
    <row r="2428" spans="1:5" ht="15" customHeight="1" x14ac:dyDescent="0.25">
      <c r="A2428" s="199" t="s">
        <v>7495</v>
      </c>
      <c r="B2428" s="199"/>
      <c r="C2428" s="199" t="s">
        <v>7496</v>
      </c>
      <c r="D2428" s="200" t="s">
        <v>3</v>
      </c>
      <c r="E2428" s="203">
        <v>54.96</v>
      </c>
    </row>
    <row r="2429" spans="1:5" ht="15" customHeight="1" x14ac:dyDescent="0.25">
      <c r="A2429" s="199" t="s">
        <v>7497</v>
      </c>
      <c r="B2429" s="199"/>
      <c r="C2429" s="199" t="s">
        <v>7498</v>
      </c>
      <c r="D2429" s="200" t="s">
        <v>3</v>
      </c>
      <c r="E2429" s="203">
        <v>105.71</v>
      </c>
    </row>
    <row r="2430" spans="1:5" ht="15" customHeight="1" x14ac:dyDescent="0.25">
      <c r="A2430" s="199" t="s">
        <v>7499</v>
      </c>
      <c r="B2430" s="199"/>
      <c r="C2430" s="199" t="s">
        <v>7500</v>
      </c>
      <c r="D2430" s="200" t="s">
        <v>3</v>
      </c>
      <c r="E2430" s="204">
        <v>322.75</v>
      </c>
    </row>
    <row r="2431" spans="1:5" ht="15" customHeight="1" x14ac:dyDescent="0.25">
      <c r="A2431" s="199" t="s">
        <v>7501</v>
      </c>
      <c r="B2431" s="199"/>
      <c r="C2431" s="199" t="s">
        <v>7502</v>
      </c>
      <c r="D2431" s="200" t="s">
        <v>12798</v>
      </c>
      <c r="E2431" s="203">
        <v>320.35000000000002</v>
      </c>
    </row>
    <row r="2432" spans="1:5" ht="15" customHeight="1" x14ac:dyDescent="0.25">
      <c r="A2432" s="199" t="s">
        <v>7503</v>
      </c>
      <c r="B2432" s="199"/>
      <c r="C2432" s="199" t="s">
        <v>7504</v>
      </c>
      <c r="D2432" s="200" t="s">
        <v>12798</v>
      </c>
      <c r="E2432" s="204">
        <v>347.41</v>
      </c>
    </row>
    <row r="2433" spans="1:5" ht="15" customHeight="1" x14ac:dyDescent="0.25">
      <c r="A2433" s="199" t="s">
        <v>7505</v>
      </c>
      <c r="B2433" s="199"/>
      <c r="C2433" s="199" t="s">
        <v>7506</v>
      </c>
      <c r="D2433" s="200" t="s">
        <v>12798</v>
      </c>
      <c r="E2433" s="204">
        <v>187.59</v>
      </c>
    </row>
    <row r="2434" spans="1:5" ht="15" customHeight="1" x14ac:dyDescent="0.25">
      <c r="A2434" s="199" t="s">
        <v>7507</v>
      </c>
      <c r="B2434" s="199"/>
      <c r="C2434" s="199" t="s">
        <v>7508</v>
      </c>
      <c r="D2434" s="200" t="s">
        <v>12798</v>
      </c>
      <c r="E2434" s="204">
        <v>213.61</v>
      </c>
    </row>
    <row r="2435" spans="1:5" ht="15" customHeight="1" x14ac:dyDescent="0.25">
      <c r="A2435" s="199" t="s">
        <v>7509</v>
      </c>
      <c r="B2435" s="199"/>
      <c r="C2435" s="199" t="s">
        <v>7510</v>
      </c>
      <c r="D2435" s="200" t="s">
        <v>12798</v>
      </c>
      <c r="E2435" s="203">
        <v>211.52</v>
      </c>
    </row>
    <row r="2436" spans="1:5" ht="15" customHeight="1" x14ac:dyDescent="0.25">
      <c r="A2436" s="199" t="s">
        <v>7511</v>
      </c>
      <c r="B2436" s="199"/>
      <c r="C2436" s="199" t="s">
        <v>7512</v>
      </c>
      <c r="D2436" s="200" t="s">
        <v>12798</v>
      </c>
      <c r="E2436" s="203">
        <v>237.54</v>
      </c>
    </row>
    <row r="2437" spans="1:5" ht="15" customHeight="1" x14ac:dyDescent="0.25">
      <c r="A2437" s="199" t="s">
        <v>7513</v>
      </c>
      <c r="B2437" s="199"/>
      <c r="C2437" s="199" t="s">
        <v>7514</v>
      </c>
      <c r="D2437" s="200" t="s">
        <v>13629</v>
      </c>
      <c r="E2437" s="203">
        <v>40.119999999999997</v>
      </c>
    </row>
    <row r="2438" spans="1:5" ht="15" customHeight="1" x14ac:dyDescent="0.25">
      <c r="A2438" s="199" t="s">
        <v>7515</v>
      </c>
      <c r="B2438" s="199"/>
      <c r="C2438" s="199" t="s">
        <v>7516</v>
      </c>
      <c r="D2438" s="200" t="s">
        <v>3</v>
      </c>
      <c r="E2438" s="203">
        <v>144.72</v>
      </c>
    </row>
    <row r="2439" spans="1:5" ht="15" customHeight="1" x14ac:dyDescent="0.25">
      <c r="A2439" s="199" t="s">
        <v>7517</v>
      </c>
      <c r="B2439" s="199"/>
      <c r="C2439" s="199" t="s">
        <v>7518</v>
      </c>
      <c r="D2439" s="200" t="s">
        <v>3</v>
      </c>
      <c r="E2439" s="203">
        <v>211.3</v>
      </c>
    </row>
    <row r="2440" spans="1:5" ht="15" customHeight="1" x14ac:dyDescent="0.25">
      <c r="A2440" s="199" t="s">
        <v>7519</v>
      </c>
      <c r="B2440" s="199"/>
      <c r="C2440" s="199" t="s">
        <v>7520</v>
      </c>
      <c r="D2440" s="200" t="s">
        <v>4049</v>
      </c>
      <c r="E2440" s="203">
        <v>1308.1600000000001</v>
      </c>
    </row>
    <row r="2441" spans="1:5" ht="15" customHeight="1" x14ac:dyDescent="0.25">
      <c r="A2441" s="199" t="s">
        <v>7521</v>
      </c>
      <c r="B2441" s="199"/>
      <c r="C2441" s="199" t="s">
        <v>7522</v>
      </c>
      <c r="D2441" s="200" t="s">
        <v>4049</v>
      </c>
      <c r="E2441" s="203">
        <v>877.62</v>
      </c>
    </row>
    <row r="2442" spans="1:5" ht="15" customHeight="1" x14ac:dyDescent="0.25">
      <c r="A2442" s="199" t="s">
        <v>7523</v>
      </c>
      <c r="B2442" s="199"/>
      <c r="C2442" s="199" t="s">
        <v>31897</v>
      </c>
      <c r="D2442" s="200" t="s">
        <v>12798</v>
      </c>
      <c r="E2442" s="203">
        <v>768.89</v>
      </c>
    </row>
    <row r="2443" spans="1:5" ht="15" customHeight="1" x14ac:dyDescent="0.25">
      <c r="A2443" s="199" t="s">
        <v>7524</v>
      </c>
      <c r="B2443" s="199"/>
      <c r="C2443" s="199" t="s">
        <v>31898</v>
      </c>
      <c r="D2443" s="200" t="s">
        <v>12798</v>
      </c>
      <c r="E2443" s="203">
        <v>2237.44</v>
      </c>
    </row>
    <row r="2444" spans="1:5" ht="15" customHeight="1" x14ac:dyDescent="0.25">
      <c r="A2444" s="199" t="s">
        <v>7526</v>
      </c>
      <c r="B2444" s="199"/>
      <c r="C2444" s="199" t="s">
        <v>31899</v>
      </c>
      <c r="D2444" s="200" t="s">
        <v>12798</v>
      </c>
      <c r="E2444" s="203">
        <v>3684.9</v>
      </c>
    </row>
    <row r="2445" spans="1:5" ht="15" customHeight="1" x14ac:dyDescent="0.25">
      <c r="A2445" s="199" t="s">
        <v>7525</v>
      </c>
      <c r="B2445" s="199"/>
      <c r="C2445" s="199" t="s">
        <v>31900</v>
      </c>
      <c r="D2445" s="200" t="s">
        <v>12798</v>
      </c>
      <c r="E2445" s="203">
        <v>4562.78</v>
      </c>
    </row>
    <row r="2446" spans="1:5" ht="15" customHeight="1" x14ac:dyDescent="0.25">
      <c r="A2446" s="199" t="s">
        <v>7527</v>
      </c>
      <c r="B2446" s="199"/>
      <c r="C2446" s="199" t="s">
        <v>7528</v>
      </c>
      <c r="D2446" s="200" t="s">
        <v>12798</v>
      </c>
      <c r="E2446" s="203">
        <v>2634.25</v>
      </c>
    </row>
    <row r="2447" spans="1:5" ht="15" customHeight="1" x14ac:dyDescent="0.25">
      <c r="A2447" s="199" t="s">
        <v>7529</v>
      </c>
      <c r="B2447" s="199"/>
      <c r="C2447" s="199" t="s">
        <v>7530</v>
      </c>
      <c r="D2447" s="200" t="s">
        <v>12798</v>
      </c>
      <c r="E2447" s="204">
        <v>720.14</v>
      </c>
    </row>
    <row r="2448" spans="1:5" ht="15" customHeight="1" x14ac:dyDescent="0.25">
      <c r="A2448" s="199" t="s">
        <v>7531</v>
      </c>
      <c r="B2448" s="199"/>
      <c r="C2448" s="199" t="s">
        <v>7532</v>
      </c>
      <c r="D2448" s="200" t="s">
        <v>12798</v>
      </c>
      <c r="E2448" s="204">
        <v>1144.8399999999999</v>
      </c>
    </row>
    <row r="2449" spans="1:5" ht="15" customHeight="1" x14ac:dyDescent="0.25">
      <c r="A2449" s="199" t="s">
        <v>7533</v>
      </c>
      <c r="B2449" s="199"/>
      <c r="C2449" s="199" t="s">
        <v>7534</v>
      </c>
      <c r="D2449" s="200" t="s">
        <v>12798</v>
      </c>
      <c r="E2449" s="204">
        <v>1459.17</v>
      </c>
    </row>
    <row r="2450" spans="1:5" ht="15" customHeight="1" x14ac:dyDescent="0.25">
      <c r="A2450" s="199" t="s">
        <v>7535</v>
      </c>
      <c r="B2450" s="199"/>
      <c r="C2450" s="199" t="s">
        <v>7536</v>
      </c>
      <c r="D2450" s="200" t="s">
        <v>12798</v>
      </c>
      <c r="E2450" s="204">
        <v>1659.18</v>
      </c>
    </row>
    <row r="2451" spans="1:5" ht="15" customHeight="1" x14ac:dyDescent="0.25">
      <c r="A2451" s="199" t="s">
        <v>7537</v>
      </c>
      <c r="B2451" s="199"/>
      <c r="C2451" s="199" t="s">
        <v>7538</v>
      </c>
      <c r="D2451" s="200" t="s">
        <v>12798</v>
      </c>
      <c r="E2451" s="204">
        <v>1449.99</v>
      </c>
    </row>
    <row r="2452" spans="1:5" ht="15" customHeight="1" x14ac:dyDescent="0.25">
      <c r="A2452" s="199" t="s">
        <v>7539</v>
      </c>
      <c r="B2452" s="199"/>
      <c r="C2452" s="199" t="s">
        <v>7540</v>
      </c>
      <c r="D2452" s="200" t="s">
        <v>12798</v>
      </c>
      <c r="E2452" s="203">
        <v>1385.58</v>
      </c>
    </row>
    <row r="2453" spans="1:5" ht="15" customHeight="1" x14ac:dyDescent="0.25">
      <c r="A2453" s="199" t="s">
        <v>6118</v>
      </c>
      <c r="B2453" s="199"/>
      <c r="C2453" s="199" t="s">
        <v>6119</v>
      </c>
      <c r="D2453" s="200" t="s">
        <v>38</v>
      </c>
      <c r="E2453" s="203">
        <v>661.29</v>
      </c>
    </row>
    <row r="2454" spans="1:5" ht="15" customHeight="1" x14ac:dyDescent="0.25">
      <c r="A2454" s="199" t="s">
        <v>7541</v>
      </c>
      <c r="B2454" s="199"/>
      <c r="C2454" s="199" t="s">
        <v>11852</v>
      </c>
      <c r="D2454" s="200" t="s">
        <v>2</v>
      </c>
      <c r="E2454" s="203">
        <v>5.81</v>
      </c>
    </row>
    <row r="2455" spans="1:5" ht="15" customHeight="1" x14ac:dyDescent="0.25">
      <c r="A2455" s="199" t="s">
        <v>7548</v>
      </c>
      <c r="B2455" s="199"/>
      <c r="C2455" s="199" t="s">
        <v>11853</v>
      </c>
      <c r="D2455" s="200" t="s">
        <v>3</v>
      </c>
      <c r="E2455" s="203">
        <v>2.69</v>
      </c>
    </row>
    <row r="2456" spans="1:5" ht="15" customHeight="1" x14ac:dyDescent="0.25">
      <c r="A2456" s="199" t="s">
        <v>7542</v>
      </c>
      <c r="B2456" s="199"/>
      <c r="C2456" s="199" t="s">
        <v>7543</v>
      </c>
      <c r="D2456" s="200" t="s">
        <v>2</v>
      </c>
      <c r="E2456" s="203">
        <v>10.99</v>
      </c>
    </row>
    <row r="2457" spans="1:5" ht="15" customHeight="1" x14ac:dyDescent="0.25">
      <c r="A2457" s="199" t="s">
        <v>7544</v>
      </c>
      <c r="B2457" s="199"/>
      <c r="C2457" s="199" t="s">
        <v>7545</v>
      </c>
      <c r="D2457" s="200" t="s">
        <v>2</v>
      </c>
      <c r="E2457" s="203">
        <v>2.04</v>
      </c>
    </row>
    <row r="2458" spans="1:5" ht="15" customHeight="1" x14ac:dyDescent="0.25">
      <c r="A2458" s="199" t="s">
        <v>7546</v>
      </c>
      <c r="B2458" s="199"/>
      <c r="C2458" s="199" t="s">
        <v>7547</v>
      </c>
      <c r="D2458" s="200" t="s">
        <v>2</v>
      </c>
      <c r="E2458" s="203">
        <v>7.15</v>
      </c>
    </row>
    <row r="2459" spans="1:5" ht="15" customHeight="1" x14ac:dyDescent="0.25">
      <c r="A2459" s="199" t="s">
        <v>7549</v>
      </c>
      <c r="B2459" s="199"/>
      <c r="C2459" s="199" t="s">
        <v>7550</v>
      </c>
      <c r="D2459" s="200" t="s">
        <v>963</v>
      </c>
      <c r="E2459" s="203">
        <v>2246.1999999999998</v>
      </c>
    </row>
    <row r="2460" spans="1:5" ht="15" customHeight="1" x14ac:dyDescent="0.25">
      <c r="A2460" s="199" t="s">
        <v>7551</v>
      </c>
      <c r="B2460" s="199"/>
      <c r="C2460" s="199" t="s">
        <v>7552</v>
      </c>
      <c r="D2460" s="200" t="s">
        <v>963</v>
      </c>
      <c r="E2460" s="203">
        <v>4492.3999999999996</v>
      </c>
    </row>
    <row r="2461" spans="1:5" ht="15" customHeight="1" x14ac:dyDescent="0.25">
      <c r="A2461" s="199" t="s">
        <v>1624</v>
      </c>
      <c r="B2461" s="199"/>
      <c r="C2461" s="199" t="s">
        <v>7553</v>
      </c>
      <c r="D2461" s="200" t="s">
        <v>2</v>
      </c>
      <c r="E2461" s="204">
        <v>7.54</v>
      </c>
    </row>
    <row r="2462" spans="1:5" ht="15" customHeight="1" x14ac:dyDescent="0.25">
      <c r="A2462" s="199" t="s">
        <v>7554</v>
      </c>
      <c r="B2462" s="199"/>
      <c r="C2462" s="199" t="s">
        <v>7555</v>
      </c>
      <c r="D2462" s="200" t="s">
        <v>2</v>
      </c>
      <c r="E2462" s="204">
        <v>8.41</v>
      </c>
    </row>
    <row r="2463" spans="1:5" ht="15" customHeight="1" x14ac:dyDescent="0.25">
      <c r="A2463" s="199" t="s">
        <v>11420</v>
      </c>
      <c r="B2463" s="199"/>
      <c r="C2463" s="199" t="s">
        <v>11421</v>
      </c>
      <c r="D2463" s="200" t="s">
        <v>38</v>
      </c>
      <c r="E2463" s="204">
        <v>188.51</v>
      </c>
    </row>
    <row r="2464" spans="1:5" ht="15" customHeight="1" x14ac:dyDescent="0.25">
      <c r="A2464" s="199" t="s">
        <v>7452</v>
      </c>
      <c r="B2464" s="199"/>
      <c r="C2464" s="199" t="s">
        <v>11422</v>
      </c>
      <c r="D2464" s="200" t="s">
        <v>2</v>
      </c>
      <c r="E2464" s="204">
        <v>77.62</v>
      </c>
    </row>
    <row r="2465" spans="1:5" ht="15" customHeight="1" x14ac:dyDescent="0.25">
      <c r="A2465" s="199" t="s">
        <v>11423</v>
      </c>
      <c r="B2465" s="199"/>
      <c r="C2465" s="199" t="s">
        <v>11424</v>
      </c>
      <c r="D2465" s="200" t="s">
        <v>2</v>
      </c>
      <c r="E2465" s="204">
        <v>75.150000000000006</v>
      </c>
    </row>
    <row r="2466" spans="1:5" ht="15" customHeight="1" x14ac:dyDescent="0.25">
      <c r="A2466" s="199" t="s">
        <v>11425</v>
      </c>
      <c r="B2466" s="199"/>
      <c r="C2466" s="199" t="s">
        <v>11426</v>
      </c>
      <c r="D2466" s="200" t="s">
        <v>2</v>
      </c>
      <c r="E2466" s="203">
        <v>95.2</v>
      </c>
    </row>
    <row r="2467" spans="1:5" ht="15" customHeight="1" x14ac:dyDescent="0.25">
      <c r="A2467" s="199" t="s">
        <v>7556</v>
      </c>
      <c r="B2467" s="199"/>
      <c r="C2467" s="199" t="s">
        <v>11427</v>
      </c>
      <c r="D2467" s="200" t="s">
        <v>2</v>
      </c>
      <c r="E2467" s="204">
        <v>101.22</v>
      </c>
    </row>
    <row r="2468" spans="1:5" ht="15" customHeight="1" x14ac:dyDescent="0.25">
      <c r="A2468" s="199" t="s">
        <v>7557</v>
      </c>
      <c r="B2468" s="199"/>
      <c r="C2468" s="199" t="s">
        <v>11428</v>
      </c>
      <c r="D2468" s="200" t="s">
        <v>2</v>
      </c>
      <c r="E2468" s="204">
        <v>67.87</v>
      </c>
    </row>
    <row r="2469" spans="1:5" ht="15" customHeight="1" x14ac:dyDescent="0.25">
      <c r="A2469" s="199" t="s">
        <v>7558</v>
      </c>
      <c r="B2469" s="199"/>
      <c r="C2469" s="199" t="s">
        <v>11429</v>
      </c>
      <c r="D2469" s="200" t="s">
        <v>2</v>
      </c>
      <c r="E2469" s="203">
        <v>85.69</v>
      </c>
    </row>
    <row r="2470" spans="1:5" ht="15" customHeight="1" x14ac:dyDescent="0.25">
      <c r="A2470" s="199" t="s">
        <v>7559</v>
      </c>
      <c r="B2470" s="199"/>
      <c r="C2470" s="199" t="s">
        <v>7560</v>
      </c>
      <c r="D2470" s="200" t="s">
        <v>2</v>
      </c>
      <c r="E2470" s="204">
        <v>29.94</v>
      </c>
    </row>
    <row r="2471" spans="1:5" ht="15" customHeight="1" x14ac:dyDescent="0.25">
      <c r="A2471" s="199" t="s">
        <v>7561</v>
      </c>
      <c r="B2471" s="199"/>
      <c r="C2471" s="199" t="s">
        <v>7562</v>
      </c>
      <c r="D2471" s="200" t="s">
        <v>13629</v>
      </c>
      <c r="E2471" s="204">
        <v>967.22</v>
      </c>
    </row>
    <row r="2472" spans="1:5" ht="15" customHeight="1" x14ac:dyDescent="0.25">
      <c r="A2472" s="199" t="s">
        <v>7564</v>
      </c>
      <c r="B2472" s="199"/>
      <c r="C2472" s="199" t="s">
        <v>11430</v>
      </c>
      <c r="D2472" s="200" t="s">
        <v>2</v>
      </c>
      <c r="E2472" s="204">
        <v>80.22</v>
      </c>
    </row>
    <row r="2473" spans="1:5" ht="15" customHeight="1" x14ac:dyDescent="0.25">
      <c r="A2473" s="199" t="s">
        <v>7565</v>
      </c>
      <c r="B2473" s="199"/>
      <c r="C2473" s="199" t="s">
        <v>7566</v>
      </c>
      <c r="D2473" s="200" t="s">
        <v>38</v>
      </c>
      <c r="E2473" s="204">
        <v>911.73</v>
      </c>
    </row>
    <row r="2474" spans="1:5" ht="15" customHeight="1" x14ac:dyDescent="0.25">
      <c r="A2474" s="199" t="s">
        <v>7567</v>
      </c>
      <c r="B2474" s="199"/>
      <c r="C2474" s="199" t="s">
        <v>7568</v>
      </c>
      <c r="D2474" s="200" t="s">
        <v>38</v>
      </c>
      <c r="E2474" s="204">
        <v>1670.62</v>
      </c>
    </row>
    <row r="2475" spans="1:5" ht="15" customHeight="1" x14ac:dyDescent="0.25">
      <c r="A2475" s="199" t="s">
        <v>7569</v>
      </c>
      <c r="B2475" s="199"/>
      <c r="C2475" s="199" t="s">
        <v>7570</v>
      </c>
      <c r="D2475" s="200" t="s">
        <v>2</v>
      </c>
      <c r="E2475" s="204">
        <v>41</v>
      </c>
    </row>
    <row r="2476" spans="1:5" ht="15" customHeight="1" x14ac:dyDescent="0.25">
      <c r="A2476" s="199" t="s">
        <v>7563</v>
      </c>
      <c r="B2476" s="199"/>
      <c r="C2476" s="199" t="s">
        <v>14276</v>
      </c>
      <c r="D2476" s="200" t="s">
        <v>2</v>
      </c>
      <c r="E2476" s="203">
        <v>36.83</v>
      </c>
    </row>
    <row r="2477" spans="1:5" ht="15" customHeight="1" x14ac:dyDescent="0.25">
      <c r="A2477" s="199" t="s">
        <v>7571</v>
      </c>
      <c r="B2477" s="199"/>
      <c r="C2477" s="199" t="s">
        <v>7572</v>
      </c>
      <c r="D2477" s="200" t="s">
        <v>2</v>
      </c>
      <c r="E2477" s="203">
        <v>247.72</v>
      </c>
    </row>
    <row r="2478" spans="1:5" ht="15" customHeight="1" x14ac:dyDescent="0.25">
      <c r="A2478" s="199" t="s">
        <v>13688</v>
      </c>
      <c r="B2478" s="199"/>
      <c r="C2478" s="199" t="s">
        <v>13689</v>
      </c>
      <c r="D2478" s="200" t="s">
        <v>12798</v>
      </c>
      <c r="E2478" s="203">
        <v>3544.29</v>
      </c>
    </row>
    <row r="2479" spans="1:5" ht="15" customHeight="1" x14ac:dyDescent="0.25">
      <c r="A2479" s="199" t="s">
        <v>13690</v>
      </c>
      <c r="B2479" s="199"/>
      <c r="C2479" s="199" t="s">
        <v>13691</v>
      </c>
      <c r="D2479" s="200" t="s">
        <v>4</v>
      </c>
      <c r="E2479" s="203">
        <v>14.78</v>
      </c>
    </row>
    <row r="2480" spans="1:5" ht="15" customHeight="1" x14ac:dyDescent="0.25">
      <c r="A2480" s="199" t="s">
        <v>7573</v>
      </c>
      <c r="B2480" s="199"/>
      <c r="C2480" s="199" t="s">
        <v>13692</v>
      </c>
      <c r="D2480" s="200" t="s">
        <v>4</v>
      </c>
      <c r="E2480" s="203">
        <v>1.45</v>
      </c>
    </row>
    <row r="2481" spans="1:5" ht="15" customHeight="1" x14ac:dyDescent="0.25">
      <c r="A2481" s="199" t="s">
        <v>13693</v>
      </c>
      <c r="B2481" s="199"/>
      <c r="C2481" s="199" t="s">
        <v>13694</v>
      </c>
      <c r="D2481" s="200" t="s">
        <v>12798</v>
      </c>
      <c r="E2481" s="203">
        <v>2243.06</v>
      </c>
    </row>
    <row r="2482" spans="1:5" ht="15" customHeight="1" x14ac:dyDescent="0.25">
      <c r="A2482" s="199" t="s">
        <v>13695</v>
      </c>
      <c r="B2482" s="199"/>
      <c r="C2482" s="199" t="s">
        <v>13696</v>
      </c>
      <c r="D2482" s="200" t="s">
        <v>752</v>
      </c>
      <c r="E2482" s="203">
        <v>0.68</v>
      </c>
    </row>
    <row r="2483" spans="1:5" ht="15" customHeight="1" x14ac:dyDescent="0.25">
      <c r="A2483" s="199" t="s">
        <v>7574</v>
      </c>
      <c r="B2483" s="199"/>
      <c r="C2483" s="199" t="s">
        <v>14277</v>
      </c>
      <c r="D2483" s="200" t="s">
        <v>38</v>
      </c>
      <c r="E2483" s="204">
        <v>40.840000000000003</v>
      </c>
    </row>
    <row r="2484" spans="1:5" ht="15" customHeight="1" x14ac:dyDescent="0.25">
      <c r="A2484" s="199" t="s">
        <v>7575</v>
      </c>
      <c r="B2484" s="199"/>
      <c r="C2484" s="199" t="s">
        <v>14278</v>
      </c>
      <c r="D2484" s="200" t="s">
        <v>38</v>
      </c>
      <c r="E2484" s="203">
        <v>3.02</v>
      </c>
    </row>
    <row r="2485" spans="1:5" ht="15" customHeight="1" x14ac:dyDescent="0.25">
      <c r="A2485" s="199" t="s">
        <v>7577</v>
      </c>
      <c r="B2485" s="199"/>
      <c r="C2485" s="199" t="s">
        <v>11854</v>
      </c>
      <c r="D2485" s="200" t="s">
        <v>38</v>
      </c>
      <c r="E2485" s="203">
        <v>40.47</v>
      </c>
    </row>
    <row r="2486" spans="1:5" ht="15" customHeight="1" x14ac:dyDescent="0.25">
      <c r="A2486" s="199" t="s">
        <v>7576</v>
      </c>
      <c r="B2486" s="199"/>
      <c r="C2486" s="199" t="s">
        <v>11855</v>
      </c>
      <c r="D2486" s="200" t="s">
        <v>38</v>
      </c>
      <c r="E2486" s="203">
        <v>24.15</v>
      </c>
    </row>
    <row r="2487" spans="1:5" ht="15" customHeight="1" x14ac:dyDescent="0.25">
      <c r="A2487" s="199" t="s">
        <v>14279</v>
      </c>
      <c r="B2487" s="199"/>
      <c r="C2487" s="199" t="s">
        <v>14280</v>
      </c>
      <c r="D2487" s="200" t="s">
        <v>753</v>
      </c>
      <c r="E2487" s="203">
        <v>3.88</v>
      </c>
    </row>
    <row r="2488" spans="1:5" ht="15" customHeight="1" x14ac:dyDescent="0.25">
      <c r="A2488" s="199" t="s">
        <v>14281</v>
      </c>
      <c r="B2488" s="199"/>
      <c r="C2488" s="199" t="s">
        <v>14282</v>
      </c>
      <c r="D2488" s="200" t="s">
        <v>753</v>
      </c>
      <c r="E2488" s="203">
        <v>1.76</v>
      </c>
    </row>
    <row r="2489" spans="1:5" ht="15" customHeight="1" x14ac:dyDescent="0.25">
      <c r="A2489" s="199" t="s">
        <v>14283</v>
      </c>
      <c r="B2489" s="199"/>
      <c r="C2489" s="199" t="s">
        <v>14284</v>
      </c>
      <c r="D2489" s="200" t="s">
        <v>753</v>
      </c>
      <c r="E2489" s="203">
        <v>2.59</v>
      </c>
    </row>
    <row r="2490" spans="1:5" ht="15" customHeight="1" x14ac:dyDescent="0.25">
      <c r="A2490" s="199" t="s">
        <v>14285</v>
      </c>
      <c r="B2490" s="199"/>
      <c r="C2490" s="199" t="s">
        <v>14286</v>
      </c>
      <c r="D2490" s="200" t="s">
        <v>753</v>
      </c>
      <c r="E2490" s="205">
        <v>1.67</v>
      </c>
    </row>
    <row r="2491" spans="1:5" ht="15" customHeight="1" x14ac:dyDescent="0.25">
      <c r="A2491" s="199" t="s">
        <v>14287</v>
      </c>
      <c r="B2491" s="199"/>
      <c r="C2491" s="199" t="s">
        <v>14288</v>
      </c>
      <c r="D2491" s="200" t="s">
        <v>753</v>
      </c>
      <c r="E2491" s="205">
        <v>2.0099999999999998</v>
      </c>
    </row>
    <row r="2492" spans="1:5" ht="15" customHeight="1" x14ac:dyDescent="0.25">
      <c r="A2492" s="199" t="s">
        <v>14289</v>
      </c>
      <c r="B2492" s="199"/>
      <c r="C2492" s="199" t="s">
        <v>14290</v>
      </c>
      <c r="D2492" s="200" t="s">
        <v>753</v>
      </c>
      <c r="E2492" s="205">
        <v>1.59</v>
      </c>
    </row>
    <row r="2493" spans="1:5" ht="15" customHeight="1" x14ac:dyDescent="0.25">
      <c r="A2493" s="199" t="s">
        <v>14291</v>
      </c>
      <c r="B2493" s="199"/>
      <c r="C2493" s="199" t="s">
        <v>14292</v>
      </c>
      <c r="D2493" s="200" t="s">
        <v>38</v>
      </c>
      <c r="E2493" s="205">
        <v>5.96</v>
      </c>
    </row>
    <row r="2494" spans="1:5" ht="15" customHeight="1" x14ac:dyDescent="0.25">
      <c r="A2494" s="199" t="s">
        <v>7578</v>
      </c>
      <c r="B2494" s="199"/>
      <c r="C2494" s="199" t="s">
        <v>13697</v>
      </c>
      <c r="D2494" s="200" t="s">
        <v>38</v>
      </c>
      <c r="E2494" s="205">
        <v>66</v>
      </c>
    </row>
    <row r="2495" spans="1:5" ht="15" customHeight="1" x14ac:dyDescent="0.25">
      <c r="A2495" s="199" t="s">
        <v>7579</v>
      </c>
      <c r="B2495" s="199"/>
      <c r="C2495" s="199" t="s">
        <v>13698</v>
      </c>
      <c r="D2495" s="200" t="s">
        <v>38</v>
      </c>
      <c r="E2495" s="203">
        <v>66</v>
      </c>
    </row>
    <row r="2496" spans="1:5" ht="15" customHeight="1" x14ac:dyDescent="0.25">
      <c r="A2496" s="199" t="s">
        <v>7453</v>
      </c>
      <c r="B2496" s="199"/>
      <c r="C2496" s="199" t="s">
        <v>7454</v>
      </c>
      <c r="D2496" s="200" t="s">
        <v>13629</v>
      </c>
      <c r="E2496" s="205">
        <v>1371.62</v>
      </c>
    </row>
    <row r="2497" spans="1:5" ht="15" customHeight="1" x14ac:dyDescent="0.25">
      <c r="A2497" s="199" t="s">
        <v>7455</v>
      </c>
      <c r="B2497" s="199"/>
      <c r="C2497" s="199" t="s">
        <v>7456</v>
      </c>
      <c r="D2497" s="200" t="s">
        <v>3</v>
      </c>
      <c r="E2497" s="205">
        <v>352.01</v>
      </c>
    </row>
    <row r="2498" spans="1:5" ht="15" customHeight="1" x14ac:dyDescent="0.25">
      <c r="A2498" s="199" t="s">
        <v>7457</v>
      </c>
      <c r="B2498" s="199"/>
      <c r="C2498" s="199" t="s">
        <v>7458</v>
      </c>
      <c r="D2498" s="200" t="s">
        <v>3</v>
      </c>
      <c r="E2498" s="205">
        <v>402.6</v>
      </c>
    </row>
    <row r="2499" spans="1:5" ht="15" customHeight="1" x14ac:dyDescent="0.25">
      <c r="A2499" s="199" t="s">
        <v>21862</v>
      </c>
      <c r="B2499" s="199"/>
      <c r="C2499" s="199" t="s">
        <v>21863</v>
      </c>
      <c r="D2499" s="200" t="s">
        <v>12798</v>
      </c>
      <c r="E2499" s="205">
        <v>556.47</v>
      </c>
    </row>
    <row r="2500" spans="1:5" ht="15" customHeight="1" x14ac:dyDescent="0.25">
      <c r="A2500" s="199" t="s">
        <v>7580</v>
      </c>
      <c r="B2500" s="199"/>
      <c r="C2500" s="199" t="s">
        <v>21864</v>
      </c>
      <c r="D2500" s="200" t="s">
        <v>12798</v>
      </c>
      <c r="E2500" s="205">
        <v>449.28</v>
      </c>
    </row>
    <row r="2501" spans="1:5" ht="15" customHeight="1" x14ac:dyDescent="0.25">
      <c r="A2501" s="199" t="s">
        <v>7581</v>
      </c>
      <c r="B2501" s="199"/>
      <c r="C2501" s="199" t="s">
        <v>7582</v>
      </c>
      <c r="D2501" s="200" t="s">
        <v>2</v>
      </c>
      <c r="E2501" s="203">
        <v>107.93</v>
      </c>
    </row>
    <row r="2502" spans="1:5" ht="15" customHeight="1" x14ac:dyDescent="0.25">
      <c r="A2502" s="199" t="s">
        <v>4468</v>
      </c>
      <c r="B2502" s="199"/>
      <c r="C2502" s="199" t="s">
        <v>4469</v>
      </c>
      <c r="D2502" s="200" t="s">
        <v>2</v>
      </c>
      <c r="E2502" s="201">
        <v>233.63</v>
      </c>
    </row>
    <row r="2503" spans="1:5" ht="15" customHeight="1" x14ac:dyDescent="0.25">
      <c r="A2503" s="199" t="s">
        <v>4501</v>
      </c>
      <c r="B2503" s="199"/>
      <c r="C2503" s="199" t="s">
        <v>25173</v>
      </c>
      <c r="D2503" s="200" t="s">
        <v>2</v>
      </c>
      <c r="E2503" s="201">
        <v>467.62</v>
      </c>
    </row>
    <row r="2504" spans="1:5" ht="15" customHeight="1" x14ac:dyDescent="0.25">
      <c r="A2504" s="199" t="s">
        <v>4502</v>
      </c>
      <c r="B2504" s="199"/>
      <c r="C2504" s="199" t="s">
        <v>25174</v>
      </c>
      <c r="D2504" s="200" t="s">
        <v>2</v>
      </c>
      <c r="E2504" s="204">
        <v>490.32</v>
      </c>
    </row>
    <row r="2505" spans="1:5" ht="15" customHeight="1" x14ac:dyDescent="0.25">
      <c r="A2505" s="199" t="s">
        <v>4503</v>
      </c>
      <c r="B2505" s="199"/>
      <c r="C2505" s="199" t="s">
        <v>25175</v>
      </c>
      <c r="D2505" s="200" t="s">
        <v>2</v>
      </c>
      <c r="E2505" s="201">
        <v>530.45000000000005</v>
      </c>
    </row>
    <row r="2506" spans="1:5" ht="15" customHeight="1" x14ac:dyDescent="0.25">
      <c r="A2506" s="199" t="s">
        <v>4504</v>
      </c>
      <c r="B2506" s="199"/>
      <c r="C2506" s="199" t="s">
        <v>25176</v>
      </c>
      <c r="D2506" s="200" t="s">
        <v>2</v>
      </c>
      <c r="E2506" s="201">
        <v>536.42999999999995</v>
      </c>
    </row>
    <row r="2507" spans="1:5" ht="15" customHeight="1" x14ac:dyDescent="0.25">
      <c r="A2507" s="199" t="s">
        <v>4505</v>
      </c>
      <c r="B2507" s="199"/>
      <c r="C2507" s="199" t="s">
        <v>25177</v>
      </c>
      <c r="D2507" s="200" t="s">
        <v>2</v>
      </c>
      <c r="E2507" s="205">
        <v>364.71</v>
      </c>
    </row>
    <row r="2508" spans="1:5" ht="15" customHeight="1" x14ac:dyDescent="0.25">
      <c r="A2508" s="199" t="s">
        <v>4506</v>
      </c>
      <c r="B2508" s="199"/>
      <c r="C2508" s="199" t="s">
        <v>25178</v>
      </c>
      <c r="D2508" s="200" t="s">
        <v>2</v>
      </c>
      <c r="E2508" s="205">
        <v>361.22</v>
      </c>
    </row>
    <row r="2509" spans="1:5" ht="15" customHeight="1" x14ac:dyDescent="0.25">
      <c r="A2509" s="199" t="s">
        <v>4507</v>
      </c>
      <c r="B2509" s="199"/>
      <c r="C2509" s="199" t="s">
        <v>25179</v>
      </c>
      <c r="D2509" s="200" t="s">
        <v>2</v>
      </c>
      <c r="E2509" s="201">
        <v>640.67999999999995</v>
      </c>
    </row>
    <row r="2510" spans="1:5" ht="15" customHeight="1" x14ac:dyDescent="0.25">
      <c r="A2510" s="199" t="s">
        <v>5026</v>
      </c>
      <c r="B2510" s="199"/>
      <c r="C2510" s="199" t="s">
        <v>25277</v>
      </c>
      <c r="D2510" s="200" t="s">
        <v>12798</v>
      </c>
      <c r="E2510" s="201">
        <v>456.51</v>
      </c>
    </row>
    <row r="2511" spans="1:5" ht="15" customHeight="1" x14ac:dyDescent="0.25">
      <c r="A2511" s="199" t="s">
        <v>7583</v>
      </c>
      <c r="B2511" s="199"/>
      <c r="C2511" s="199" t="s">
        <v>7584</v>
      </c>
      <c r="D2511" s="200" t="s">
        <v>13629</v>
      </c>
      <c r="E2511" s="203">
        <v>1804.58</v>
      </c>
    </row>
    <row r="2512" spans="1:5" ht="15" customHeight="1" x14ac:dyDescent="0.25">
      <c r="A2512" s="199" t="s">
        <v>7585</v>
      </c>
      <c r="B2512" s="199"/>
      <c r="C2512" s="199" t="s">
        <v>7586</v>
      </c>
      <c r="D2512" s="200" t="s">
        <v>13629</v>
      </c>
      <c r="E2512" s="204">
        <v>2053.48</v>
      </c>
    </row>
    <row r="2513" spans="1:5" ht="15" customHeight="1" x14ac:dyDescent="0.25">
      <c r="A2513" s="199" t="s">
        <v>7587</v>
      </c>
      <c r="B2513" s="199"/>
      <c r="C2513" s="199" t="s">
        <v>7588</v>
      </c>
      <c r="D2513" s="200" t="s">
        <v>13629</v>
      </c>
      <c r="E2513" s="204">
        <v>1306.76</v>
      </c>
    </row>
    <row r="2514" spans="1:5" ht="15" customHeight="1" x14ac:dyDescent="0.25">
      <c r="A2514" s="199" t="s">
        <v>7589</v>
      </c>
      <c r="B2514" s="199"/>
      <c r="C2514" s="199" t="s">
        <v>7590</v>
      </c>
      <c r="D2514" s="200" t="s">
        <v>13629</v>
      </c>
      <c r="E2514" s="204">
        <v>2053.48</v>
      </c>
    </row>
    <row r="2515" spans="1:5" ht="15" customHeight="1" x14ac:dyDescent="0.25">
      <c r="A2515" s="199" t="s">
        <v>7591</v>
      </c>
      <c r="B2515" s="199"/>
      <c r="C2515" s="199" t="s">
        <v>7592</v>
      </c>
      <c r="D2515" s="200" t="s">
        <v>13629</v>
      </c>
      <c r="E2515" s="204">
        <v>746.72</v>
      </c>
    </row>
    <row r="2516" spans="1:5" ht="15" customHeight="1" x14ac:dyDescent="0.25">
      <c r="A2516" s="199" t="s">
        <v>7593</v>
      </c>
      <c r="B2516" s="199"/>
      <c r="C2516" s="199" t="s">
        <v>7594</v>
      </c>
      <c r="D2516" s="200" t="s">
        <v>13629</v>
      </c>
      <c r="E2516" s="204">
        <v>995.63</v>
      </c>
    </row>
    <row r="2517" spans="1:5" ht="15" customHeight="1" x14ac:dyDescent="0.25">
      <c r="A2517" s="199" t="s">
        <v>7595</v>
      </c>
      <c r="B2517" s="199"/>
      <c r="C2517" s="199" t="s">
        <v>7596</v>
      </c>
      <c r="D2517" s="200" t="s">
        <v>13629</v>
      </c>
      <c r="E2517" s="204">
        <v>475.85</v>
      </c>
    </row>
    <row r="2518" spans="1:5" ht="15" customHeight="1" x14ac:dyDescent="0.25">
      <c r="A2518" s="199" t="s">
        <v>7597</v>
      </c>
      <c r="B2518" s="199"/>
      <c r="C2518" s="199" t="s">
        <v>7598</v>
      </c>
      <c r="D2518" s="200" t="s">
        <v>13629</v>
      </c>
      <c r="E2518" s="204">
        <v>2302.39</v>
      </c>
    </row>
    <row r="2519" spans="1:5" ht="15" customHeight="1" x14ac:dyDescent="0.25">
      <c r="A2519" s="199" t="s">
        <v>7599</v>
      </c>
      <c r="B2519" s="199"/>
      <c r="C2519" s="199" t="s">
        <v>7600</v>
      </c>
      <c r="D2519" s="200" t="s">
        <v>13629</v>
      </c>
      <c r="E2519" s="203">
        <v>497.81</v>
      </c>
    </row>
    <row r="2520" spans="1:5" ht="15" customHeight="1" x14ac:dyDescent="0.25">
      <c r="A2520" s="199" t="s">
        <v>7601</v>
      </c>
      <c r="B2520" s="199"/>
      <c r="C2520" s="199" t="s">
        <v>7602</v>
      </c>
      <c r="D2520" s="200" t="s">
        <v>13629</v>
      </c>
      <c r="E2520" s="204">
        <v>1041.02</v>
      </c>
    </row>
    <row r="2521" spans="1:5" ht="15" customHeight="1" x14ac:dyDescent="0.25">
      <c r="A2521" s="199" t="s">
        <v>7603</v>
      </c>
      <c r="B2521" s="199"/>
      <c r="C2521" s="199" t="s">
        <v>7604</v>
      </c>
      <c r="D2521" s="200" t="s">
        <v>13629</v>
      </c>
      <c r="E2521" s="203">
        <v>176.52</v>
      </c>
    </row>
    <row r="2522" spans="1:5" ht="15" customHeight="1" x14ac:dyDescent="0.25">
      <c r="A2522" s="199" t="s">
        <v>7605</v>
      </c>
      <c r="B2522" s="199"/>
      <c r="C2522" s="199" t="s">
        <v>7606</v>
      </c>
      <c r="D2522" s="200" t="s">
        <v>13629</v>
      </c>
      <c r="E2522" s="205">
        <v>353.03</v>
      </c>
    </row>
    <row r="2523" spans="1:5" ht="15" customHeight="1" x14ac:dyDescent="0.25">
      <c r="A2523" s="199" t="s">
        <v>7607</v>
      </c>
      <c r="B2523" s="199"/>
      <c r="C2523" s="199" t="s">
        <v>7608</v>
      </c>
      <c r="D2523" s="200" t="s">
        <v>13629</v>
      </c>
      <c r="E2523" s="204">
        <v>635.96</v>
      </c>
    </row>
    <row r="2524" spans="1:5" ht="15" customHeight="1" x14ac:dyDescent="0.25">
      <c r="A2524" s="199" t="s">
        <v>7609</v>
      </c>
      <c r="B2524" s="199"/>
      <c r="C2524" s="199" t="s">
        <v>7610</v>
      </c>
      <c r="D2524" s="200" t="s">
        <v>13629</v>
      </c>
      <c r="E2524" s="204">
        <v>645.32000000000005</v>
      </c>
    </row>
    <row r="2525" spans="1:5" ht="15" customHeight="1" x14ac:dyDescent="0.25">
      <c r="A2525" s="199" t="s">
        <v>7611</v>
      </c>
      <c r="B2525" s="199"/>
      <c r="C2525" s="199" t="s">
        <v>7612</v>
      </c>
      <c r="D2525" s="200" t="s">
        <v>13629</v>
      </c>
      <c r="E2525" s="203">
        <v>953.94</v>
      </c>
    </row>
    <row r="2526" spans="1:5" ht="15" customHeight="1" x14ac:dyDescent="0.25">
      <c r="A2526" s="199" t="s">
        <v>7613</v>
      </c>
      <c r="B2526" s="199"/>
      <c r="C2526" s="199" t="s">
        <v>7614</v>
      </c>
      <c r="D2526" s="200" t="s">
        <v>13629</v>
      </c>
      <c r="E2526" s="203">
        <v>967.97</v>
      </c>
    </row>
    <row r="2527" spans="1:5" ht="15" customHeight="1" x14ac:dyDescent="0.25">
      <c r="A2527" s="199" t="s">
        <v>7615</v>
      </c>
      <c r="B2527" s="199"/>
      <c r="C2527" s="199" t="s">
        <v>7616</v>
      </c>
      <c r="D2527" s="200" t="s">
        <v>13629</v>
      </c>
      <c r="E2527" s="205">
        <v>1271.93</v>
      </c>
    </row>
    <row r="2528" spans="1:5" ht="15" customHeight="1" x14ac:dyDescent="0.25">
      <c r="A2528" s="199" t="s">
        <v>7617</v>
      </c>
      <c r="B2528" s="199"/>
      <c r="C2528" s="199" t="s">
        <v>7618</v>
      </c>
      <c r="D2528" s="200" t="s">
        <v>13629</v>
      </c>
      <c r="E2528" s="204">
        <v>1290.6300000000001</v>
      </c>
    </row>
    <row r="2529" spans="1:5" ht="15" customHeight="1" x14ac:dyDescent="0.25">
      <c r="A2529" s="199" t="s">
        <v>7619</v>
      </c>
      <c r="B2529" s="199"/>
      <c r="C2529" s="199" t="s">
        <v>7620</v>
      </c>
      <c r="D2529" s="200" t="s">
        <v>13629</v>
      </c>
      <c r="E2529" s="201">
        <v>631.29</v>
      </c>
    </row>
    <row r="2530" spans="1:5" ht="15" customHeight="1" x14ac:dyDescent="0.25">
      <c r="A2530" s="199" t="s">
        <v>7621</v>
      </c>
      <c r="B2530" s="199"/>
      <c r="C2530" s="199" t="s">
        <v>7622</v>
      </c>
      <c r="D2530" s="200" t="s">
        <v>13629</v>
      </c>
      <c r="E2530" s="205">
        <v>322.66000000000003</v>
      </c>
    </row>
    <row r="2531" spans="1:5" ht="15" customHeight="1" x14ac:dyDescent="0.25">
      <c r="A2531" s="199" t="s">
        <v>7623</v>
      </c>
      <c r="B2531" s="199"/>
      <c r="C2531" s="199" t="s">
        <v>7624</v>
      </c>
      <c r="D2531" s="200" t="s">
        <v>13629</v>
      </c>
      <c r="E2531" s="201">
        <v>364.74</v>
      </c>
    </row>
    <row r="2532" spans="1:5" ht="15" customHeight="1" x14ac:dyDescent="0.25">
      <c r="A2532" s="199" t="s">
        <v>7625</v>
      </c>
      <c r="B2532" s="199"/>
      <c r="C2532" s="199" t="s">
        <v>7626</v>
      </c>
      <c r="D2532" s="200" t="s">
        <v>13629</v>
      </c>
      <c r="E2532" s="204">
        <v>411.51</v>
      </c>
    </row>
    <row r="2533" spans="1:5" ht="15" customHeight="1" x14ac:dyDescent="0.25">
      <c r="A2533" s="199" t="s">
        <v>7627</v>
      </c>
      <c r="B2533" s="199"/>
      <c r="C2533" s="199" t="s">
        <v>7628</v>
      </c>
      <c r="D2533" s="200" t="s">
        <v>13629</v>
      </c>
      <c r="E2533" s="201">
        <v>153.85</v>
      </c>
    </row>
    <row r="2534" spans="1:5" ht="15" customHeight="1" x14ac:dyDescent="0.25">
      <c r="A2534" s="199" t="s">
        <v>7629</v>
      </c>
      <c r="B2534" s="199"/>
      <c r="C2534" s="199" t="s">
        <v>7630</v>
      </c>
      <c r="D2534" s="200" t="s">
        <v>13629</v>
      </c>
      <c r="E2534" s="204">
        <v>303.95</v>
      </c>
    </row>
    <row r="2535" spans="1:5" ht="15" customHeight="1" x14ac:dyDescent="0.25">
      <c r="A2535" s="199" t="s">
        <v>7631</v>
      </c>
      <c r="B2535" s="199"/>
      <c r="C2535" s="199" t="s">
        <v>7632</v>
      </c>
      <c r="D2535" s="200" t="s">
        <v>13629</v>
      </c>
      <c r="E2535" s="204">
        <v>308.63</v>
      </c>
    </row>
    <row r="2536" spans="1:5" ht="15" customHeight="1" x14ac:dyDescent="0.25">
      <c r="A2536" s="199" t="s">
        <v>7633</v>
      </c>
      <c r="B2536" s="199"/>
      <c r="C2536" s="199" t="s">
        <v>7634</v>
      </c>
      <c r="D2536" s="200" t="s">
        <v>13629</v>
      </c>
      <c r="E2536" s="201">
        <v>243.16</v>
      </c>
    </row>
    <row r="2537" spans="1:5" ht="15" customHeight="1" x14ac:dyDescent="0.25">
      <c r="A2537" s="199" t="s">
        <v>7635</v>
      </c>
      <c r="B2537" s="199"/>
      <c r="C2537" s="199" t="s">
        <v>7636</v>
      </c>
      <c r="D2537" s="200" t="s">
        <v>13629</v>
      </c>
      <c r="E2537" s="201">
        <v>252.51</v>
      </c>
    </row>
    <row r="2538" spans="1:5" ht="15" customHeight="1" x14ac:dyDescent="0.25">
      <c r="A2538" s="199" t="s">
        <v>7637</v>
      </c>
      <c r="B2538" s="199"/>
      <c r="C2538" s="199" t="s">
        <v>14378</v>
      </c>
      <c r="D2538" s="200" t="s">
        <v>13629</v>
      </c>
      <c r="E2538" s="201">
        <v>2305.37</v>
      </c>
    </row>
    <row r="2539" spans="1:5" ht="15" customHeight="1" x14ac:dyDescent="0.25">
      <c r="A2539" s="199" t="s">
        <v>7638</v>
      </c>
      <c r="B2539" s="199"/>
      <c r="C2539" s="199" t="s">
        <v>14379</v>
      </c>
      <c r="D2539" s="200" t="s">
        <v>13629</v>
      </c>
      <c r="E2539" s="201">
        <v>2339.27</v>
      </c>
    </row>
    <row r="2540" spans="1:5" ht="15" customHeight="1" x14ac:dyDescent="0.25">
      <c r="A2540" s="199" t="s">
        <v>7639</v>
      </c>
      <c r="B2540" s="199"/>
      <c r="C2540" s="199" t="s">
        <v>7640</v>
      </c>
      <c r="D2540" s="200" t="s">
        <v>13629</v>
      </c>
      <c r="E2540" s="201">
        <v>2623.35</v>
      </c>
    </row>
    <row r="2541" spans="1:5" ht="15" customHeight="1" x14ac:dyDescent="0.25">
      <c r="A2541" s="199" t="s">
        <v>7641</v>
      </c>
      <c r="B2541" s="199"/>
      <c r="C2541" s="199" t="s">
        <v>7642</v>
      </c>
      <c r="D2541" s="200" t="s">
        <v>13629</v>
      </c>
      <c r="E2541" s="201">
        <v>2661.93</v>
      </c>
    </row>
    <row r="2542" spans="1:5" ht="15" customHeight="1" x14ac:dyDescent="0.25">
      <c r="A2542" s="199" t="s">
        <v>7643</v>
      </c>
      <c r="B2542" s="199"/>
      <c r="C2542" s="199" t="s">
        <v>14380</v>
      </c>
      <c r="D2542" s="200" t="s">
        <v>13629</v>
      </c>
      <c r="E2542" s="201">
        <v>305.81</v>
      </c>
    </row>
    <row r="2543" spans="1:5" ht="15" customHeight="1" x14ac:dyDescent="0.25">
      <c r="A2543" s="199" t="s">
        <v>7644</v>
      </c>
      <c r="B2543" s="199"/>
      <c r="C2543" s="199" t="s">
        <v>14381</v>
      </c>
      <c r="D2543" s="200" t="s">
        <v>13629</v>
      </c>
      <c r="E2543" s="204">
        <v>326.2</v>
      </c>
    </row>
    <row r="2544" spans="1:5" ht="15" customHeight="1" x14ac:dyDescent="0.25">
      <c r="A2544" s="199" t="s">
        <v>7645</v>
      </c>
      <c r="B2544" s="199"/>
      <c r="C2544" s="199" t="s">
        <v>14382</v>
      </c>
      <c r="D2544" s="200" t="s">
        <v>13629</v>
      </c>
      <c r="E2544" s="204">
        <v>717.44</v>
      </c>
    </row>
    <row r="2545" spans="1:5" ht="15" customHeight="1" x14ac:dyDescent="0.25">
      <c r="A2545" s="199" t="s">
        <v>7646</v>
      </c>
      <c r="B2545" s="199"/>
      <c r="C2545" s="199" t="s">
        <v>14383</v>
      </c>
      <c r="D2545" s="200" t="s">
        <v>13629</v>
      </c>
      <c r="E2545" s="205">
        <v>1036.3699999999999</v>
      </c>
    </row>
    <row r="2546" spans="1:5" ht="15" customHeight="1" x14ac:dyDescent="0.25">
      <c r="A2546" s="199" t="s">
        <v>7647</v>
      </c>
      <c r="B2546" s="199"/>
      <c r="C2546" s="199" t="s">
        <v>7648</v>
      </c>
      <c r="D2546" s="200" t="s">
        <v>13629</v>
      </c>
      <c r="E2546" s="203">
        <v>269.44</v>
      </c>
    </row>
    <row r="2547" spans="1:5" ht="15" customHeight="1" x14ac:dyDescent="0.25">
      <c r="A2547" s="199" t="s">
        <v>4536</v>
      </c>
      <c r="B2547" s="199"/>
      <c r="C2547" s="199" t="s">
        <v>25205</v>
      </c>
      <c r="D2547" s="200" t="s">
        <v>12798</v>
      </c>
      <c r="E2547" s="203">
        <v>567.13</v>
      </c>
    </row>
    <row r="2548" spans="1:5" ht="15" customHeight="1" x14ac:dyDescent="0.25">
      <c r="A2548" s="199" t="s">
        <v>4538</v>
      </c>
      <c r="B2548" s="199"/>
      <c r="C2548" s="199" t="s">
        <v>25206</v>
      </c>
      <c r="D2548" s="200" t="s">
        <v>12798</v>
      </c>
      <c r="E2548" s="203">
        <v>609.39</v>
      </c>
    </row>
    <row r="2549" spans="1:5" ht="15" customHeight="1" x14ac:dyDescent="0.25">
      <c r="A2549" s="199" t="s">
        <v>4539</v>
      </c>
      <c r="B2549" s="199"/>
      <c r="C2549" s="199" t="s">
        <v>25207</v>
      </c>
      <c r="D2549" s="200" t="s">
        <v>12798</v>
      </c>
      <c r="E2549" s="203">
        <v>487.21</v>
      </c>
    </row>
    <row r="2550" spans="1:5" ht="15" customHeight="1" x14ac:dyDescent="0.25">
      <c r="A2550" s="199" t="s">
        <v>4537</v>
      </c>
      <c r="B2550" s="199"/>
      <c r="C2550" s="199" t="s">
        <v>25208</v>
      </c>
      <c r="D2550" s="200" t="s">
        <v>12798</v>
      </c>
      <c r="E2550" s="203">
        <v>468.93</v>
      </c>
    </row>
    <row r="2551" spans="1:5" ht="15" customHeight="1" x14ac:dyDescent="0.25">
      <c r="A2551" s="199" t="s">
        <v>4540</v>
      </c>
      <c r="B2551" s="199"/>
      <c r="C2551" s="199" t="s">
        <v>25209</v>
      </c>
      <c r="D2551" s="200" t="s">
        <v>12798</v>
      </c>
      <c r="E2551" s="203">
        <v>511.19</v>
      </c>
    </row>
    <row r="2552" spans="1:5" ht="15" customHeight="1" x14ac:dyDescent="0.25">
      <c r="A2552" s="199" t="s">
        <v>4541</v>
      </c>
      <c r="B2552" s="199"/>
      <c r="C2552" s="199" t="s">
        <v>25210</v>
      </c>
      <c r="D2552" s="200" t="s">
        <v>12798</v>
      </c>
      <c r="E2552" s="203">
        <v>507.2</v>
      </c>
    </row>
    <row r="2553" spans="1:5" ht="15" customHeight="1" x14ac:dyDescent="0.25">
      <c r="A2553" s="199" t="s">
        <v>4516</v>
      </c>
      <c r="B2553" s="199"/>
      <c r="C2553" s="199" t="s">
        <v>25180</v>
      </c>
      <c r="D2553" s="200" t="s">
        <v>2</v>
      </c>
      <c r="E2553" s="205">
        <v>423.01</v>
      </c>
    </row>
    <row r="2554" spans="1:5" ht="15" customHeight="1" x14ac:dyDescent="0.25">
      <c r="A2554" s="199" t="s">
        <v>4508</v>
      </c>
      <c r="B2554" s="199"/>
      <c r="C2554" s="199" t="s">
        <v>25181</v>
      </c>
      <c r="D2554" s="200" t="s">
        <v>12798</v>
      </c>
      <c r="E2554" s="205">
        <v>500.92</v>
      </c>
    </row>
    <row r="2555" spans="1:5" ht="15" customHeight="1" x14ac:dyDescent="0.25">
      <c r="A2555" s="199" t="s">
        <v>4509</v>
      </c>
      <c r="B2555" s="199"/>
      <c r="C2555" s="199" t="s">
        <v>25182</v>
      </c>
      <c r="D2555" s="200" t="s">
        <v>12798</v>
      </c>
      <c r="E2555" s="205">
        <v>540.26</v>
      </c>
    </row>
    <row r="2556" spans="1:5" ht="15" customHeight="1" x14ac:dyDescent="0.25">
      <c r="A2556" s="199" t="s">
        <v>4511</v>
      </c>
      <c r="B2556" s="199"/>
      <c r="C2556" s="199" t="s">
        <v>25183</v>
      </c>
      <c r="D2556" s="200" t="s">
        <v>12798</v>
      </c>
      <c r="E2556" s="205">
        <v>738.74</v>
      </c>
    </row>
    <row r="2557" spans="1:5" ht="15" customHeight="1" x14ac:dyDescent="0.25">
      <c r="A2557" s="199" t="s">
        <v>4510</v>
      </c>
      <c r="B2557" s="199"/>
      <c r="C2557" s="199" t="s">
        <v>25184</v>
      </c>
      <c r="D2557" s="200" t="s">
        <v>12798</v>
      </c>
      <c r="E2557" s="203">
        <v>600.16999999999996</v>
      </c>
    </row>
    <row r="2558" spans="1:5" ht="15" customHeight="1" x14ac:dyDescent="0.25">
      <c r="A2558" s="199" t="s">
        <v>4512</v>
      </c>
      <c r="B2558" s="199"/>
      <c r="C2558" s="199" t="s">
        <v>25185</v>
      </c>
      <c r="D2558" s="200" t="s">
        <v>12798</v>
      </c>
      <c r="E2558" s="203">
        <v>628.92999999999995</v>
      </c>
    </row>
    <row r="2559" spans="1:5" ht="15" customHeight="1" x14ac:dyDescent="0.25">
      <c r="A2559" s="199" t="s">
        <v>4514</v>
      </c>
      <c r="B2559" s="199"/>
      <c r="C2559" s="199" t="s">
        <v>31901</v>
      </c>
      <c r="D2559" s="200" t="s">
        <v>12798</v>
      </c>
      <c r="E2559" s="203">
        <v>388.2</v>
      </c>
    </row>
    <row r="2560" spans="1:5" ht="15" customHeight="1" x14ac:dyDescent="0.25">
      <c r="A2560" s="199" t="s">
        <v>4513</v>
      </c>
      <c r="B2560" s="199"/>
      <c r="C2560" s="199" t="s">
        <v>31902</v>
      </c>
      <c r="D2560" s="200" t="s">
        <v>12798</v>
      </c>
      <c r="E2560" s="205">
        <v>444.63</v>
      </c>
    </row>
    <row r="2561" spans="1:5" ht="15" customHeight="1" x14ac:dyDescent="0.25">
      <c r="A2561" s="199" t="s">
        <v>4515</v>
      </c>
      <c r="B2561" s="199"/>
      <c r="C2561" s="199" t="s">
        <v>31903</v>
      </c>
      <c r="D2561" s="200" t="s">
        <v>12798</v>
      </c>
      <c r="E2561" s="203">
        <v>434.42</v>
      </c>
    </row>
    <row r="2562" spans="1:5" ht="15" customHeight="1" x14ac:dyDescent="0.25">
      <c r="A2562" s="199" t="s">
        <v>7649</v>
      </c>
      <c r="B2562" s="199"/>
      <c r="C2562" s="199" t="s">
        <v>7650</v>
      </c>
      <c r="D2562" s="200" t="s">
        <v>12798</v>
      </c>
      <c r="E2562" s="205">
        <v>569.76</v>
      </c>
    </row>
    <row r="2563" spans="1:5" ht="15" customHeight="1" x14ac:dyDescent="0.25">
      <c r="A2563" s="199" t="s">
        <v>7651</v>
      </c>
      <c r="B2563" s="199"/>
      <c r="C2563" s="199" t="s">
        <v>7652</v>
      </c>
      <c r="D2563" s="200" t="s">
        <v>13629</v>
      </c>
      <c r="E2563" s="203">
        <v>621.82000000000005</v>
      </c>
    </row>
    <row r="2564" spans="1:5" ht="15" customHeight="1" x14ac:dyDescent="0.25">
      <c r="A2564" s="199" t="s">
        <v>7653</v>
      </c>
      <c r="B2564" s="199"/>
      <c r="C2564" s="199" t="s">
        <v>7654</v>
      </c>
      <c r="D2564" s="200" t="s">
        <v>13629</v>
      </c>
      <c r="E2564" s="203">
        <v>710.66</v>
      </c>
    </row>
    <row r="2565" spans="1:5" ht="15" customHeight="1" x14ac:dyDescent="0.25">
      <c r="A2565" s="199" t="s">
        <v>7655</v>
      </c>
      <c r="B2565" s="199"/>
      <c r="C2565" s="199" t="s">
        <v>7656</v>
      </c>
      <c r="D2565" s="200" t="s">
        <v>13629</v>
      </c>
      <c r="E2565" s="203">
        <v>888.32</v>
      </c>
    </row>
    <row r="2566" spans="1:5" ht="15" customHeight="1" x14ac:dyDescent="0.25">
      <c r="A2566" s="199" t="s">
        <v>7657</v>
      </c>
      <c r="B2566" s="199"/>
      <c r="C2566" s="199" t="s">
        <v>14384</v>
      </c>
      <c r="D2566" s="200" t="s">
        <v>13629</v>
      </c>
      <c r="E2566" s="203">
        <v>365.31</v>
      </c>
    </row>
    <row r="2567" spans="1:5" ht="15" customHeight="1" x14ac:dyDescent="0.25">
      <c r="A2567" s="199" t="s">
        <v>7658</v>
      </c>
      <c r="B2567" s="199"/>
      <c r="C2567" s="199" t="s">
        <v>14385</v>
      </c>
      <c r="D2567" s="200" t="s">
        <v>2</v>
      </c>
      <c r="E2567" s="203">
        <v>151.5</v>
      </c>
    </row>
    <row r="2568" spans="1:5" ht="15" customHeight="1" x14ac:dyDescent="0.25">
      <c r="A2568" s="199" t="s">
        <v>7659</v>
      </c>
      <c r="B2568" s="199"/>
      <c r="C2568" s="199" t="s">
        <v>7660</v>
      </c>
      <c r="D2568" s="200" t="s">
        <v>13629</v>
      </c>
      <c r="E2568" s="203">
        <v>191.59</v>
      </c>
    </row>
    <row r="2569" spans="1:5" ht="15" customHeight="1" x14ac:dyDescent="0.25">
      <c r="A2569" s="199" t="s">
        <v>7661</v>
      </c>
      <c r="B2569" s="199"/>
      <c r="C2569" s="199" t="s">
        <v>14386</v>
      </c>
      <c r="D2569" s="200" t="s">
        <v>38</v>
      </c>
      <c r="E2569" s="205">
        <v>3938.27</v>
      </c>
    </row>
    <row r="2570" spans="1:5" ht="15" customHeight="1" x14ac:dyDescent="0.25">
      <c r="A2570" s="199" t="s">
        <v>7662</v>
      </c>
      <c r="B2570" s="199"/>
      <c r="C2570" s="199" t="s">
        <v>14387</v>
      </c>
      <c r="D2570" s="200" t="s">
        <v>38</v>
      </c>
      <c r="E2570" s="205">
        <v>3938.27</v>
      </c>
    </row>
    <row r="2571" spans="1:5" ht="15" customHeight="1" x14ac:dyDescent="0.25">
      <c r="A2571" s="199" t="s">
        <v>7663</v>
      </c>
      <c r="B2571" s="199"/>
      <c r="C2571" s="199" t="s">
        <v>14388</v>
      </c>
      <c r="D2571" s="200" t="s">
        <v>38</v>
      </c>
      <c r="E2571" s="203">
        <v>1775.4</v>
      </c>
    </row>
    <row r="2572" spans="1:5" ht="15" customHeight="1" x14ac:dyDescent="0.25">
      <c r="A2572" s="199" t="s">
        <v>7664</v>
      </c>
      <c r="B2572" s="199"/>
      <c r="C2572" s="199" t="s">
        <v>14389</v>
      </c>
      <c r="D2572" s="200" t="s">
        <v>38</v>
      </c>
      <c r="E2572" s="203">
        <v>1942.71</v>
      </c>
    </row>
    <row r="2573" spans="1:5" ht="15" customHeight="1" x14ac:dyDescent="0.25">
      <c r="A2573" s="199" t="s">
        <v>7665</v>
      </c>
      <c r="B2573" s="199"/>
      <c r="C2573" s="199" t="s">
        <v>14390</v>
      </c>
      <c r="D2573" s="200" t="s">
        <v>38</v>
      </c>
      <c r="E2573" s="203">
        <v>2391.84</v>
      </c>
    </row>
    <row r="2574" spans="1:5" ht="15" customHeight="1" x14ac:dyDescent="0.25">
      <c r="A2574" s="199" t="s">
        <v>7666</v>
      </c>
      <c r="B2574" s="199"/>
      <c r="C2574" s="199" t="s">
        <v>7667</v>
      </c>
      <c r="D2574" s="200" t="s">
        <v>2</v>
      </c>
      <c r="E2574" s="203">
        <v>166.16</v>
      </c>
    </row>
    <row r="2575" spans="1:5" ht="15" customHeight="1" x14ac:dyDescent="0.25">
      <c r="A2575" s="199" t="s">
        <v>7668</v>
      </c>
      <c r="B2575" s="199"/>
      <c r="C2575" s="199" t="s">
        <v>14391</v>
      </c>
      <c r="D2575" s="200" t="s">
        <v>2</v>
      </c>
      <c r="E2575" s="203">
        <v>257</v>
      </c>
    </row>
    <row r="2576" spans="1:5" ht="15" customHeight="1" x14ac:dyDescent="0.25">
      <c r="A2576" s="199" t="s">
        <v>7669</v>
      </c>
      <c r="B2576" s="199"/>
      <c r="C2576" s="199" t="s">
        <v>14392</v>
      </c>
      <c r="D2576" s="200" t="s">
        <v>2</v>
      </c>
      <c r="E2576" s="203">
        <v>208.85</v>
      </c>
    </row>
    <row r="2577" spans="1:5" ht="15" customHeight="1" x14ac:dyDescent="0.25">
      <c r="A2577" s="199" t="s">
        <v>7670</v>
      </c>
      <c r="B2577" s="199"/>
      <c r="C2577" s="199" t="s">
        <v>14393</v>
      </c>
      <c r="D2577" s="200" t="s">
        <v>2</v>
      </c>
      <c r="E2577" s="203">
        <v>180.01</v>
      </c>
    </row>
    <row r="2578" spans="1:5" ht="15" customHeight="1" x14ac:dyDescent="0.25">
      <c r="A2578" s="199" t="s">
        <v>7671</v>
      </c>
      <c r="B2578" s="199"/>
      <c r="C2578" s="199" t="s">
        <v>14394</v>
      </c>
      <c r="D2578" s="200" t="s">
        <v>2</v>
      </c>
      <c r="E2578" s="203">
        <v>325.76</v>
      </c>
    </row>
    <row r="2579" spans="1:5" ht="15" customHeight="1" x14ac:dyDescent="0.25">
      <c r="A2579" s="199" t="s">
        <v>7672</v>
      </c>
      <c r="B2579" s="199"/>
      <c r="C2579" s="199" t="s">
        <v>14395</v>
      </c>
      <c r="D2579" s="200" t="s">
        <v>38</v>
      </c>
      <c r="E2579" s="203">
        <v>2826.51</v>
      </c>
    </row>
    <row r="2580" spans="1:5" ht="15" customHeight="1" x14ac:dyDescent="0.25">
      <c r="A2580" s="199" t="s">
        <v>7673</v>
      </c>
      <c r="B2580" s="199"/>
      <c r="C2580" s="199" t="s">
        <v>14396</v>
      </c>
      <c r="D2580" s="200" t="s">
        <v>38</v>
      </c>
      <c r="E2580" s="205">
        <v>2754.85</v>
      </c>
    </row>
    <row r="2581" spans="1:5" ht="15" customHeight="1" x14ac:dyDescent="0.25">
      <c r="A2581" s="199" t="s">
        <v>7674</v>
      </c>
      <c r="B2581" s="199"/>
      <c r="C2581" s="199" t="s">
        <v>14397</v>
      </c>
      <c r="D2581" s="200" t="s">
        <v>38</v>
      </c>
      <c r="E2581" s="205">
        <v>1943.68</v>
      </c>
    </row>
    <row r="2582" spans="1:5" ht="15" customHeight="1" x14ac:dyDescent="0.25">
      <c r="A2582" s="199" t="s">
        <v>7675</v>
      </c>
      <c r="B2582" s="199"/>
      <c r="C2582" s="199" t="s">
        <v>7676</v>
      </c>
      <c r="D2582" s="200" t="s">
        <v>13629</v>
      </c>
      <c r="E2582" s="205">
        <v>244.94</v>
      </c>
    </row>
    <row r="2583" spans="1:5" ht="15" customHeight="1" x14ac:dyDescent="0.25">
      <c r="A2583" s="199" t="s">
        <v>7677</v>
      </c>
      <c r="B2583" s="199"/>
      <c r="C2583" s="199" t="s">
        <v>14293</v>
      </c>
      <c r="D2583" s="200" t="s">
        <v>12798</v>
      </c>
      <c r="E2583" s="205">
        <v>18021.32</v>
      </c>
    </row>
    <row r="2584" spans="1:5" ht="15" customHeight="1" x14ac:dyDescent="0.25">
      <c r="A2584" s="199" t="s">
        <v>7678</v>
      </c>
      <c r="B2584" s="199"/>
      <c r="C2584" s="199" t="s">
        <v>14294</v>
      </c>
      <c r="D2584" s="200" t="s">
        <v>12798</v>
      </c>
      <c r="E2584" s="203">
        <v>22149.279999999999</v>
      </c>
    </row>
    <row r="2585" spans="1:5" ht="15" customHeight="1" x14ac:dyDescent="0.25">
      <c r="A2585" s="199" t="s">
        <v>7679</v>
      </c>
      <c r="B2585" s="199"/>
      <c r="C2585" s="199" t="s">
        <v>14295</v>
      </c>
      <c r="D2585" s="200" t="s">
        <v>12798</v>
      </c>
      <c r="E2585" s="203">
        <v>24339.67</v>
      </c>
    </row>
    <row r="2586" spans="1:5" ht="15" customHeight="1" x14ac:dyDescent="0.25">
      <c r="A2586" s="199" t="s">
        <v>7680</v>
      </c>
      <c r="B2586" s="199"/>
      <c r="C2586" s="199" t="s">
        <v>14296</v>
      </c>
      <c r="D2586" s="200" t="s">
        <v>12798</v>
      </c>
      <c r="E2586" s="203">
        <v>26613.75</v>
      </c>
    </row>
    <row r="2587" spans="1:5" ht="15" customHeight="1" x14ac:dyDescent="0.25">
      <c r="A2587" s="199" t="s">
        <v>7681</v>
      </c>
      <c r="B2587" s="199"/>
      <c r="C2587" s="199" t="s">
        <v>14297</v>
      </c>
      <c r="D2587" s="200" t="s">
        <v>12798</v>
      </c>
      <c r="E2587" s="203">
        <v>28632.06</v>
      </c>
    </row>
    <row r="2588" spans="1:5" ht="15" customHeight="1" x14ac:dyDescent="0.25">
      <c r="A2588" s="199" t="s">
        <v>7682</v>
      </c>
      <c r="B2588" s="199"/>
      <c r="C2588" s="199" t="s">
        <v>14398</v>
      </c>
      <c r="D2588" s="200" t="s">
        <v>12798</v>
      </c>
      <c r="E2588" s="203">
        <v>4755.29</v>
      </c>
    </row>
    <row r="2589" spans="1:5" ht="15" customHeight="1" x14ac:dyDescent="0.25">
      <c r="A2589" s="199" t="s">
        <v>7683</v>
      </c>
      <c r="B2589" s="199"/>
      <c r="C2589" s="199" t="s">
        <v>7684</v>
      </c>
      <c r="D2589" s="200" t="s">
        <v>4049</v>
      </c>
      <c r="E2589" s="203">
        <v>6115.75</v>
      </c>
    </row>
    <row r="2590" spans="1:5" ht="15" customHeight="1" x14ac:dyDescent="0.25">
      <c r="A2590" s="199" t="s">
        <v>7685</v>
      </c>
      <c r="B2590" s="199"/>
      <c r="C2590" s="199" t="s">
        <v>7686</v>
      </c>
      <c r="D2590" s="200" t="s">
        <v>12798</v>
      </c>
      <c r="E2590" s="203">
        <v>3073.09</v>
      </c>
    </row>
    <row r="2591" spans="1:5" ht="15" customHeight="1" x14ac:dyDescent="0.25">
      <c r="A2591" s="199" t="s">
        <v>7687</v>
      </c>
      <c r="B2591" s="199"/>
      <c r="C2591" s="199" t="s">
        <v>14399</v>
      </c>
      <c r="D2591" s="200" t="s">
        <v>4049</v>
      </c>
      <c r="E2591" s="203">
        <v>666.7</v>
      </c>
    </row>
    <row r="2592" spans="1:5" ht="15" customHeight="1" x14ac:dyDescent="0.25">
      <c r="A2592" s="199" t="s">
        <v>7688</v>
      </c>
      <c r="B2592" s="199"/>
      <c r="C2592" s="199" t="s">
        <v>7689</v>
      </c>
      <c r="D2592" s="200" t="s">
        <v>3</v>
      </c>
      <c r="E2592" s="203">
        <v>68.67</v>
      </c>
    </row>
    <row r="2593" spans="1:5" ht="15" customHeight="1" x14ac:dyDescent="0.25">
      <c r="A2593" s="199" t="s">
        <v>7690</v>
      </c>
      <c r="B2593" s="199"/>
      <c r="C2593" s="199" t="s">
        <v>7691</v>
      </c>
      <c r="D2593" s="200" t="s">
        <v>4049</v>
      </c>
      <c r="E2593" s="203">
        <v>517.09</v>
      </c>
    </row>
    <row r="2594" spans="1:5" ht="15" customHeight="1" x14ac:dyDescent="0.25">
      <c r="A2594" s="199" t="s">
        <v>7692</v>
      </c>
      <c r="B2594" s="199"/>
      <c r="C2594" s="199" t="s">
        <v>7693</v>
      </c>
      <c r="D2594" s="200" t="s">
        <v>13629</v>
      </c>
      <c r="E2594" s="203">
        <v>242.36</v>
      </c>
    </row>
    <row r="2595" spans="1:5" ht="15" customHeight="1" x14ac:dyDescent="0.25">
      <c r="A2595" s="199" t="s">
        <v>7694</v>
      </c>
      <c r="B2595" s="199"/>
      <c r="C2595" s="199" t="s">
        <v>7695</v>
      </c>
      <c r="D2595" s="200" t="s">
        <v>2</v>
      </c>
      <c r="E2595" s="203">
        <v>184.08</v>
      </c>
    </row>
    <row r="2596" spans="1:5" ht="15" customHeight="1" x14ac:dyDescent="0.25">
      <c r="A2596" s="199" t="s">
        <v>7696</v>
      </c>
      <c r="B2596" s="199"/>
      <c r="C2596" s="199" t="s">
        <v>7697</v>
      </c>
      <c r="D2596" s="200" t="s">
        <v>13629</v>
      </c>
      <c r="E2596" s="205">
        <v>877.75</v>
      </c>
    </row>
    <row r="2597" spans="1:5" ht="15" customHeight="1" x14ac:dyDescent="0.25">
      <c r="A2597" s="199" t="s">
        <v>7698</v>
      </c>
      <c r="B2597" s="199"/>
      <c r="C2597" s="199" t="s">
        <v>7699</v>
      </c>
      <c r="D2597" s="200" t="s">
        <v>13629</v>
      </c>
      <c r="E2597" s="205">
        <v>741.67</v>
      </c>
    </row>
    <row r="2598" spans="1:5" ht="15" customHeight="1" x14ac:dyDescent="0.25">
      <c r="A2598" s="199" t="s">
        <v>7700</v>
      </c>
      <c r="B2598" s="199"/>
      <c r="C2598" s="199" t="s">
        <v>7701</v>
      </c>
      <c r="D2598" s="200" t="s">
        <v>13629</v>
      </c>
      <c r="E2598" s="205">
        <v>614.54</v>
      </c>
    </row>
    <row r="2599" spans="1:5" ht="15" customHeight="1" x14ac:dyDescent="0.25">
      <c r="A2599" s="199" t="s">
        <v>7702</v>
      </c>
      <c r="B2599" s="199"/>
      <c r="C2599" s="199" t="s">
        <v>7703</v>
      </c>
      <c r="D2599" s="200" t="s">
        <v>13629</v>
      </c>
      <c r="E2599" s="205">
        <v>748.77</v>
      </c>
    </row>
    <row r="2600" spans="1:5" ht="15" customHeight="1" x14ac:dyDescent="0.25">
      <c r="A2600" s="199" t="s">
        <v>7704</v>
      </c>
      <c r="B2600" s="199"/>
      <c r="C2600" s="199" t="s">
        <v>7705</v>
      </c>
      <c r="D2600" s="200" t="s">
        <v>13629</v>
      </c>
      <c r="E2600" s="205">
        <v>629.21</v>
      </c>
    </row>
    <row r="2601" spans="1:5" ht="15" customHeight="1" x14ac:dyDescent="0.25">
      <c r="A2601" s="199" t="s">
        <v>7706</v>
      </c>
      <c r="B2601" s="199"/>
      <c r="C2601" s="199" t="s">
        <v>7707</v>
      </c>
      <c r="D2601" s="200" t="s">
        <v>13629</v>
      </c>
      <c r="E2601" s="203">
        <v>623.24</v>
      </c>
    </row>
    <row r="2602" spans="1:5" ht="15" customHeight="1" x14ac:dyDescent="0.25">
      <c r="A2602" s="199" t="s">
        <v>7708</v>
      </c>
      <c r="B2602" s="199"/>
      <c r="C2602" s="199" t="s">
        <v>7709</v>
      </c>
      <c r="D2602" s="200" t="s">
        <v>13629</v>
      </c>
      <c r="E2602" s="203">
        <v>326.2</v>
      </c>
    </row>
    <row r="2603" spans="1:5" ht="15" customHeight="1" x14ac:dyDescent="0.25">
      <c r="A2603" s="199" t="s">
        <v>7710</v>
      </c>
      <c r="B2603" s="199"/>
      <c r="C2603" s="199" t="s">
        <v>7711</v>
      </c>
      <c r="D2603" s="200" t="s">
        <v>13629</v>
      </c>
      <c r="E2603" s="203">
        <v>2525.6</v>
      </c>
    </row>
    <row r="2604" spans="1:5" ht="15" customHeight="1" x14ac:dyDescent="0.25">
      <c r="A2604" s="199" t="s">
        <v>7712</v>
      </c>
      <c r="B2604" s="199"/>
      <c r="C2604" s="199" t="s">
        <v>7713</v>
      </c>
      <c r="D2604" s="200" t="s">
        <v>13629</v>
      </c>
      <c r="E2604" s="203">
        <v>1824.08</v>
      </c>
    </row>
    <row r="2605" spans="1:5" ht="15" customHeight="1" x14ac:dyDescent="0.25">
      <c r="A2605" s="199" t="s">
        <v>7714</v>
      </c>
      <c r="B2605" s="199"/>
      <c r="C2605" s="199" t="s">
        <v>7715</v>
      </c>
      <c r="D2605" s="200" t="s">
        <v>13629</v>
      </c>
      <c r="E2605" s="203">
        <v>1313.55</v>
      </c>
    </row>
    <row r="2606" spans="1:5" ht="15" customHeight="1" x14ac:dyDescent="0.25">
      <c r="A2606" s="199" t="s">
        <v>7716</v>
      </c>
      <c r="B2606" s="199"/>
      <c r="C2606" s="199" t="s">
        <v>7717</v>
      </c>
      <c r="D2606" s="200" t="s">
        <v>13629</v>
      </c>
      <c r="E2606" s="205">
        <v>2018.44</v>
      </c>
    </row>
    <row r="2607" spans="1:5" ht="15" customHeight="1" x14ac:dyDescent="0.25">
      <c r="A2607" s="199" t="s">
        <v>7718</v>
      </c>
      <c r="B2607" s="199"/>
      <c r="C2607" s="199" t="s">
        <v>14400</v>
      </c>
      <c r="D2607" s="200" t="s">
        <v>13629</v>
      </c>
      <c r="E2607" s="205">
        <v>1313.48</v>
      </c>
    </row>
    <row r="2608" spans="1:5" ht="15" customHeight="1" x14ac:dyDescent="0.25">
      <c r="A2608" s="199" t="s">
        <v>7719</v>
      </c>
      <c r="B2608" s="199"/>
      <c r="C2608" s="199" t="s">
        <v>7720</v>
      </c>
      <c r="D2608" s="200" t="s">
        <v>3</v>
      </c>
      <c r="E2608" s="205">
        <v>20.03</v>
      </c>
    </row>
    <row r="2609" spans="1:5" ht="15" customHeight="1" x14ac:dyDescent="0.25">
      <c r="A2609" s="199" t="s">
        <v>7721</v>
      </c>
      <c r="B2609" s="199"/>
      <c r="C2609" s="199" t="s">
        <v>13699</v>
      </c>
      <c r="D2609" s="200" t="s">
        <v>3</v>
      </c>
      <c r="E2609" s="203">
        <v>32.549999999999997</v>
      </c>
    </row>
    <row r="2610" spans="1:5" ht="15" customHeight="1" x14ac:dyDescent="0.25">
      <c r="A2610" s="199" t="s">
        <v>7722</v>
      </c>
      <c r="B2610" s="199"/>
      <c r="C2610" s="199" t="s">
        <v>7723</v>
      </c>
      <c r="D2610" s="200" t="s">
        <v>3</v>
      </c>
      <c r="E2610" s="206">
        <v>728.71</v>
      </c>
    </row>
    <row r="2611" spans="1:5" ht="15" customHeight="1" x14ac:dyDescent="0.25">
      <c r="A2611" s="199" t="s">
        <v>7724</v>
      </c>
      <c r="B2611" s="199"/>
      <c r="C2611" s="199" t="s">
        <v>7725</v>
      </c>
      <c r="D2611" s="200" t="s">
        <v>3</v>
      </c>
      <c r="E2611" s="206">
        <v>2001.15</v>
      </c>
    </row>
    <row r="2612" spans="1:5" ht="15" customHeight="1" x14ac:dyDescent="0.25">
      <c r="A2612" s="199" t="s">
        <v>7726</v>
      </c>
      <c r="B2612" s="199"/>
      <c r="C2612" s="199" t="s">
        <v>7727</v>
      </c>
      <c r="D2612" s="200" t="s">
        <v>13629</v>
      </c>
      <c r="E2612" s="206">
        <v>203.86</v>
      </c>
    </row>
    <row r="2613" spans="1:5" ht="15" customHeight="1" x14ac:dyDescent="0.25">
      <c r="A2613" s="199" t="s">
        <v>7728</v>
      </c>
      <c r="B2613" s="199"/>
      <c r="C2613" s="199" t="s">
        <v>7729</v>
      </c>
      <c r="D2613" s="200" t="s">
        <v>13629</v>
      </c>
      <c r="E2613" s="206">
        <v>636.30999999999995</v>
      </c>
    </row>
    <row r="2614" spans="1:5" ht="15" customHeight="1" x14ac:dyDescent="0.25">
      <c r="A2614" s="199" t="s">
        <v>7730</v>
      </c>
      <c r="B2614" s="199"/>
      <c r="C2614" s="199" t="s">
        <v>7731</v>
      </c>
      <c r="D2614" s="200" t="s">
        <v>2</v>
      </c>
      <c r="E2614" s="206">
        <v>1119.43</v>
      </c>
    </row>
    <row r="2615" spans="1:5" ht="15" customHeight="1" x14ac:dyDescent="0.25">
      <c r="A2615" s="199" t="s">
        <v>21865</v>
      </c>
      <c r="B2615" s="199"/>
      <c r="C2615" s="199" t="s">
        <v>21866</v>
      </c>
      <c r="D2615" s="200" t="s">
        <v>2</v>
      </c>
      <c r="E2615" s="205">
        <v>994.15</v>
      </c>
    </row>
    <row r="2616" spans="1:5" ht="15" customHeight="1" x14ac:dyDescent="0.25">
      <c r="A2616" s="199" t="s">
        <v>21867</v>
      </c>
      <c r="B2616" s="199"/>
      <c r="C2616" s="199" t="s">
        <v>21868</v>
      </c>
      <c r="D2616" s="200" t="s">
        <v>2</v>
      </c>
      <c r="E2616" s="205">
        <v>781.94</v>
      </c>
    </row>
    <row r="2617" spans="1:5" ht="15" customHeight="1" x14ac:dyDescent="0.25">
      <c r="A2617" s="199" t="s">
        <v>21869</v>
      </c>
      <c r="B2617" s="199"/>
      <c r="C2617" s="199" t="s">
        <v>21870</v>
      </c>
      <c r="D2617" s="200" t="s">
        <v>2</v>
      </c>
      <c r="E2617" s="205">
        <v>1264.54</v>
      </c>
    </row>
    <row r="2618" spans="1:5" ht="15" customHeight="1" x14ac:dyDescent="0.25">
      <c r="A2618" s="199" t="s">
        <v>21871</v>
      </c>
      <c r="B2618" s="199"/>
      <c r="C2618" s="199" t="s">
        <v>21872</v>
      </c>
      <c r="D2618" s="200" t="s">
        <v>2</v>
      </c>
      <c r="E2618" s="203">
        <v>1513.39</v>
      </c>
    </row>
    <row r="2619" spans="1:5" ht="15" customHeight="1" x14ac:dyDescent="0.25">
      <c r="A2619" s="199" t="s">
        <v>21873</v>
      </c>
      <c r="B2619" s="199"/>
      <c r="C2619" s="199" t="s">
        <v>21874</v>
      </c>
      <c r="D2619" s="200" t="s">
        <v>2</v>
      </c>
      <c r="E2619" s="204">
        <v>1226.58</v>
      </c>
    </row>
    <row r="2620" spans="1:5" ht="15" customHeight="1" x14ac:dyDescent="0.25">
      <c r="A2620" s="199" t="s">
        <v>21875</v>
      </c>
      <c r="B2620" s="199"/>
      <c r="C2620" s="199" t="s">
        <v>21876</v>
      </c>
      <c r="D2620" s="200" t="s">
        <v>12798</v>
      </c>
      <c r="E2620" s="203">
        <v>2225.89</v>
      </c>
    </row>
    <row r="2621" spans="1:5" ht="15" customHeight="1" x14ac:dyDescent="0.25">
      <c r="A2621" s="199" t="s">
        <v>21877</v>
      </c>
      <c r="B2621" s="199"/>
      <c r="C2621" s="199" t="s">
        <v>21878</v>
      </c>
      <c r="D2621" s="200" t="s">
        <v>12798</v>
      </c>
      <c r="E2621" s="203">
        <v>800.9</v>
      </c>
    </row>
    <row r="2622" spans="1:5" ht="15" customHeight="1" x14ac:dyDescent="0.25">
      <c r="A2622" s="199" t="s">
        <v>21879</v>
      </c>
      <c r="B2622" s="199"/>
      <c r="C2622" s="199" t="s">
        <v>21880</v>
      </c>
      <c r="D2622" s="200" t="s">
        <v>2</v>
      </c>
      <c r="E2622" s="203">
        <v>1287.6199999999999</v>
      </c>
    </row>
    <row r="2623" spans="1:5" ht="15" customHeight="1" x14ac:dyDescent="0.25">
      <c r="A2623" s="199" t="s">
        <v>21881</v>
      </c>
      <c r="B2623" s="199"/>
      <c r="C2623" s="199" t="s">
        <v>21882</v>
      </c>
      <c r="D2623" s="200" t="s">
        <v>2</v>
      </c>
      <c r="E2623" s="203">
        <v>1000.81</v>
      </c>
    </row>
    <row r="2624" spans="1:5" ht="15" customHeight="1" x14ac:dyDescent="0.25">
      <c r="A2624" s="199" t="s">
        <v>21883</v>
      </c>
      <c r="B2624" s="199"/>
      <c r="C2624" s="199" t="s">
        <v>21884</v>
      </c>
      <c r="D2624" s="200" t="s">
        <v>2</v>
      </c>
      <c r="E2624" s="203">
        <v>434.25</v>
      </c>
    </row>
    <row r="2625" spans="1:5" ht="15" customHeight="1" x14ac:dyDescent="0.25">
      <c r="A2625" s="199" t="s">
        <v>21885</v>
      </c>
      <c r="B2625" s="199"/>
      <c r="C2625" s="199" t="s">
        <v>21886</v>
      </c>
      <c r="D2625" s="200" t="s">
        <v>2</v>
      </c>
      <c r="E2625" s="203">
        <v>1124.0899999999999</v>
      </c>
    </row>
    <row r="2626" spans="1:5" ht="15" customHeight="1" x14ac:dyDescent="0.25">
      <c r="A2626" s="199" t="s">
        <v>21887</v>
      </c>
      <c r="B2626" s="199"/>
      <c r="C2626" s="199" t="s">
        <v>21888</v>
      </c>
      <c r="D2626" s="200" t="s">
        <v>12798</v>
      </c>
      <c r="E2626" s="203">
        <v>889.59</v>
      </c>
    </row>
    <row r="2627" spans="1:5" ht="15" customHeight="1" x14ac:dyDescent="0.25">
      <c r="A2627" s="199" t="s">
        <v>21889</v>
      </c>
      <c r="B2627" s="199"/>
      <c r="C2627" s="199" t="s">
        <v>21890</v>
      </c>
      <c r="D2627" s="200" t="s">
        <v>12798</v>
      </c>
      <c r="E2627" s="203">
        <v>672.89</v>
      </c>
    </row>
    <row r="2628" spans="1:5" ht="15" customHeight="1" x14ac:dyDescent="0.25">
      <c r="A2628" s="199" t="s">
        <v>14298</v>
      </c>
      <c r="B2628" s="199"/>
      <c r="C2628" s="199" t="s">
        <v>14299</v>
      </c>
      <c r="D2628" s="200" t="s">
        <v>12798</v>
      </c>
      <c r="E2628" s="203">
        <v>259.73</v>
      </c>
    </row>
    <row r="2629" spans="1:5" ht="15" customHeight="1" x14ac:dyDescent="0.25">
      <c r="A2629" s="199" t="s">
        <v>14300</v>
      </c>
      <c r="B2629" s="199"/>
      <c r="C2629" s="199" t="s">
        <v>14301</v>
      </c>
      <c r="D2629" s="200" t="s">
        <v>12798</v>
      </c>
      <c r="E2629" s="203">
        <v>325.86</v>
      </c>
    </row>
    <row r="2630" spans="1:5" ht="15" customHeight="1" x14ac:dyDescent="0.25">
      <c r="A2630" s="199" t="s">
        <v>7732</v>
      </c>
      <c r="B2630" s="199"/>
      <c r="C2630" s="199" t="s">
        <v>14401</v>
      </c>
      <c r="D2630" s="200" t="s">
        <v>2</v>
      </c>
      <c r="E2630" s="205">
        <v>1293.3499999999999</v>
      </c>
    </row>
    <row r="2631" spans="1:5" ht="15" customHeight="1" x14ac:dyDescent="0.25">
      <c r="A2631" s="199" t="s">
        <v>7733</v>
      </c>
      <c r="B2631" s="199"/>
      <c r="C2631" s="199" t="s">
        <v>7734</v>
      </c>
      <c r="D2631" s="200" t="s">
        <v>2</v>
      </c>
      <c r="E2631" s="205">
        <v>358.97</v>
      </c>
    </row>
    <row r="2632" spans="1:5" ht="15" customHeight="1" x14ac:dyDescent="0.25">
      <c r="A2632" s="199" t="s">
        <v>7735</v>
      </c>
      <c r="B2632" s="199"/>
      <c r="C2632" s="199" t="s">
        <v>7736</v>
      </c>
      <c r="D2632" s="200" t="s">
        <v>2</v>
      </c>
      <c r="E2632" s="205">
        <v>1060.6300000000001</v>
      </c>
    </row>
    <row r="2633" spans="1:5" ht="15" customHeight="1" x14ac:dyDescent="0.25">
      <c r="A2633" s="199" t="s">
        <v>7737</v>
      </c>
      <c r="B2633" s="199"/>
      <c r="C2633" s="199" t="s">
        <v>7738</v>
      </c>
      <c r="D2633" s="200" t="s">
        <v>2</v>
      </c>
      <c r="E2633" s="205">
        <v>792.47</v>
      </c>
    </row>
    <row r="2634" spans="1:5" ht="15" customHeight="1" x14ac:dyDescent="0.25">
      <c r="A2634" s="199" t="s">
        <v>7739</v>
      </c>
      <c r="B2634" s="199"/>
      <c r="C2634" s="199" t="s">
        <v>7740</v>
      </c>
      <c r="D2634" s="200" t="s">
        <v>2</v>
      </c>
      <c r="E2634" s="205">
        <v>792.47</v>
      </c>
    </row>
    <row r="2635" spans="1:5" ht="15" customHeight="1" x14ac:dyDescent="0.25">
      <c r="A2635" s="199" t="s">
        <v>14302</v>
      </c>
      <c r="B2635" s="199"/>
      <c r="C2635" s="199" t="s">
        <v>14303</v>
      </c>
      <c r="D2635" s="200" t="s">
        <v>12798</v>
      </c>
      <c r="E2635" s="204">
        <v>2709.27</v>
      </c>
    </row>
    <row r="2636" spans="1:5" ht="15" customHeight="1" x14ac:dyDescent="0.25">
      <c r="A2636" s="199" t="s">
        <v>14304</v>
      </c>
      <c r="B2636" s="199"/>
      <c r="C2636" s="199" t="s">
        <v>14305</v>
      </c>
      <c r="D2636" s="200" t="s">
        <v>12798</v>
      </c>
      <c r="E2636" s="204">
        <v>2964</v>
      </c>
    </row>
    <row r="2637" spans="1:5" ht="15" customHeight="1" x14ac:dyDescent="0.25">
      <c r="A2637" s="199" t="s">
        <v>14306</v>
      </c>
      <c r="B2637" s="199"/>
      <c r="C2637" s="199" t="s">
        <v>14307</v>
      </c>
      <c r="D2637" s="200" t="s">
        <v>12798</v>
      </c>
      <c r="E2637" s="203">
        <v>3218.72</v>
      </c>
    </row>
    <row r="2638" spans="1:5" ht="15" customHeight="1" x14ac:dyDescent="0.25">
      <c r="A2638" s="199" t="s">
        <v>14308</v>
      </c>
      <c r="B2638" s="199"/>
      <c r="C2638" s="199" t="s">
        <v>14309</v>
      </c>
      <c r="D2638" s="200" t="s">
        <v>2</v>
      </c>
      <c r="E2638" s="205">
        <v>1195.0899999999999</v>
      </c>
    </row>
    <row r="2639" spans="1:5" ht="15" customHeight="1" x14ac:dyDescent="0.25">
      <c r="A2639" s="199" t="s">
        <v>14310</v>
      </c>
      <c r="B2639" s="199"/>
      <c r="C2639" s="199" t="s">
        <v>14311</v>
      </c>
      <c r="D2639" s="200" t="s">
        <v>12798</v>
      </c>
      <c r="E2639" s="203">
        <v>2616.77</v>
      </c>
    </row>
    <row r="2640" spans="1:5" ht="15" customHeight="1" x14ac:dyDescent="0.25">
      <c r="A2640" s="199" t="s">
        <v>7741</v>
      </c>
      <c r="B2640" s="199"/>
      <c r="C2640" s="199" t="s">
        <v>7742</v>
      </c>
      <c r="D2640" s="200" t="s">
        <v>2</v>
      </c>
      <c r="E2640" s="203">
        <v>501</v>
      </c>
    </row>
    <row r="2641" spans="1:5" ht="15" customHeight="1" x14ac:dyDescent="0.25">
      <c r="A2641" s="199" t="s">
        <v>14312</v>
      </c>
      <c r="B2641" s="199"/>
      <c r="C2641" s="199" t="s">
        <v>14313</v>
      </c>
      <c r="D2641" s="200" t="s">
        <v>12798</v>
      </c>
      <c r="E2641" s="205">
        <v>2914.18</v>
      </c>
    </row>
    <row r="2642" spans="1:5" ht="15" customHeight="1" x14ac:dyDescent="0.25">
      <c r="A2642" s="199" t="s">
        <v>14314</v>
      </c>
      <c r="B2642" s="199"/>
      <c r="C2642" s="199" t="s">
        <v>14315</v>
      </c>
      <c r="D2642" s="200" t="s">
        <v>12798</v>
      </c>
      <c r="E2642" s="203">
        <v>472.77</v>
      </c>
    </row>
    <row r="2643" spans="1:5" ht="15" customHeight="1" x14ac:dyDescent="0.25">
      <c r="A2643" s="199" t="s">
        <v>14316</v>
      </c>
      <c r="B2643" s="199"/>
      <c r="C2643" s="199" t="s">
        <v>14317</v>
      </c>
      <c r="D2643" s="200" t="s">
        <v>12798</v>
      </c>
      <c r="E2643" s="203">
        <v>43</v>
      </c>
    </row>
    <row r="2644" spans="1:5" ht="15" customHeight="1" x14ac:dyDescent="0.25">
      <c r="A2644" s="199" t="s">
        <v>21891</v>
      </c>
      <c r="B2644" s="199"/>
      <c r="C2644" s="199" t="s">
        <v>21892</v>
      </c>
      <c r="D2644" s="200" t="s">
        <v>3</v>
      </c>
      <c r="E2644" s="205">
        <v>382.3</v>
      </c>
    </row>
    <row r="2645" spans="1:5" ht="15" customHeight="1" x14ac:dyDescent="0.25">
      <c r="A2645" s="199" t="s">
        <v>21893</v>
      </c>
      <c r="B2645" s="199"/>
      <c r="C2645" s="199" t="s">
        <v>21894</v>
      </c>
      <c r="D2645" s="200" t="s">
        <v>3</v>
      </c>
      <c r="E2645" s="205">
        <v>337.65</v>
      </c>
    </row>
    <row r="2646" spans="1:5" ht="15" customHeight="1" x14ac:dyDescent="0.25">
      <c r="A2646" s="199" t="s">
        <v>14318</v>
      </c>
      <c r="B2646" s="199"/>
      <c r="C2646" s="199" t="s">
        <v>14319</v>
      </c>
      <c r="D2646" s="200" t="s">
        <v>12798</v>
      </c>
      <c r="E2646" s="205">
        <v>701.49</v>
      </c>
    </row>
    <row r="2647" spans="1:5" ht="15" customHeight="1" x14ac:dyDescent="0.25">
      <c r="A2647" s="199" t="s">
        <v>14320</v>
      </c>
      <c r="B2647" s="199"/>
      <c r="C2647" s="199" t="s">
        <v>14321</v>
      </c>
      <c r="D2647" s="200" t="s">
        <v>12798</v>
      </c>
      <c r="E2647" s="205">
        <v>147.81</v>
      </c>
    </row>
    <row r="2648" spans="1:5" ht="15" customHeight="1" x14ac:dyDescent="0.25">
      <c r="A2648" s="199" t="s">
        <v>21895</v>
      </c>
      <c r="B2648" s="199"/>
      <c r="C2648" s="199" t="s">
        <v>25278</v>
      </c>
      <c r="D2648" s="200" t="s">
        <v>3</v>
      </c>
      <c r="E2648" s="203">
        <v>1013.61</v>
      </c>
    </row>
    <row r="2649" spans="1:5" ht="15" customHeight="1" x14ac:dyDescent="0.25">
      <c r="A2649" s="199" t="s">
        <v>21896</v>
      </c>
      <c r="B2649" s="199"/>
      <c r="C2649" s="199" t="s">
        <v>25279</v>
      </c>
      <c r="D2649" s="200" t="s">
        <v>3</v>
      </c>
      <c r="E2649" s="205">
        <v>1146.28</v>
      </c>
    </row>
    <row r="2650" spans="1:5" ht="15" customHeight="1" x14ac:dyDescent="0.25">
      <c r="A2650" s="199" t="s">
        <v>25280</v>
      </c>
      <c r="B2650" s="199"/>
      <c r="C2650" s="199" t="s">
        <v>25281</v>
      </c>
      <c r="D2650" s="200" t="s">
        <v>12798</v>
      </c>
      <c r="E2650" s="203">
        <v>2027.56</v>
      </c>
    </row>
    <row r="2651" spans="1:5" ht="15" customHeight="1" x14ac:dyDescent="0.25">
      <c r="A2651" s="199" t="s">
        <v>25282</v>
      </c>
      <c r="B2651" s="199"/>
      <c r="C2651" s="199" t="s">
        <v>25283</v>
      </c>
      <c r="D2651" s="200" t="s">
        <v>12798</v>
      </c>
      <c r="E2651" s="203">
        <v>2755.48</v>
      </c>
    </row>
    <row r="2652" spans="1:5" ht="15" customHeight="1" x14ac:dyDescent="0.25">
      <c r="A2652" s="199" t="s">
        <v>25284</v>
      </c>
      <c r="B2652" s="199"/>
      <c r="C2652" s="199" t="s">
        <v>25285</v>
      </c>
      <c r="D2652" s="200" t="s">
        <v>12798</v>
      </c>
      <c r="E2652" s="205">
        <v>2487.34</v>
      </c>
    </row>
    <row r="2653" spans="1:5" ht="15" customHeight="1" x14ac:dyDescent="0.25">
      <c r="A2653" s="199" t="s">
        <v>25286</v>
      </c>
      <c r="B2653" s="199"/>
      <c r="C2653" s="199" t="s">
        <v>25287</v>
      </c>
      <c r="D2653" s="200" t="s">
        <v>12798</v>
      </c>
      <c r="E2653" s="203">
        <v>1925.66</v>
      </c>
    </row>
    <row r="2654" spans="1:5" ht="15" customHeight="1" x14ac:dyDescent="0.25">
      <c r="A2654" s="199" t="s">
        <v>25288</v>
      </c>
      <c r="B2654" s="199"/>
      <c r="C2654" s="199" t="s">
        <v>25289</v>
      </c>
      <c r="D2654" s="200" t="s">
        <v>12798</v>
      </c>
      <c r="E2654" s="203">
        <v>276.06</v>
      </c>
    </row>
    <row r="2655" spans="1:5" ht="15" customHeight="1" x14ac:dyDescent="0.25">
      <c r="A2655" s="199" t="s">
        <v>25290</v>
      </c>
      <c r="B2655" s="199"/>
      <c r="C2655" s="199" t="s">
        <v>25291</v>
      </c>
      <c r="D2655" s="200" t="s">
        <v>12798</v>
      </c>
      <c r="E2655" s="203">
        <v>746.2</v>
      </c>
    </row>
    <row r="2656" spans="1:5" ht="15" customHeight="1" x14ac:dyDescent="0.25">
      <c r="A2656" s="199" t="s">
        <v>25292</v>
      </c>
      <c r="B2656" s="199"/>
      <c r="C2656" s="199" t="s">
        <v>25293</v>
      </c>
      <c r="D2656" s="200" t="s">
        <v>3</v>
      </c>
      <c r="E2656" s="203">
        <v>162.51</v>
      </c>
    </row>
    <row r="2657" spans="1:5" ht="15" customHeight="1" x14ac:dyDescent="0.25">
      <c r="A2657" s="199" t="s">
        <v>25294</v>
      </c>
      <c r="B2657" s="199"/>
      <c r="C2657" s="199" t="s">
        <v>25295</v>
      </c>
      <c r="D2657" s="200" t="s">
        <v>3</v>
      </c>
      <c r="E2657" s="205">
        <v>217.4</v>
      </c>
    </row>
    <row r="2658" spans="1:5" ht="15" customHeight="1" x14ac:dyDescent="0.25">
      <c r="A2658" s="199" t="s">
        <v>7743</v>
      </c>
      <c r="B2658" s="199"/>
      <c r="C2658" s="199" t="s">
        <v>25296</v>
      </c>
      <c r="D2658" s="200" t="s">
        <v>3</v>
      </c>
      <c r="E2658" s="203">
        <v>197.22</v>
      </c>
    </row>
    <row r="2659" spans="1:5" ht="15" customHeight="1" x14ac:dyDescent="0.25">
      <c r="A2659" s="199" t="s">
        <v>25297</v>
      </c>
      <c r="B2659" s="199"/>
      <c r="C2659" s="199" t="s">
        <v>25298</v>
      </c>
      <c r="D2659" s="200" t="s">
        <v>3</v>
      </c>
      <c r="E2659" s="205">
        <v>473.62</v>
      </c>
    </row>
    <row r="2660" spans="1:5" ht="15" customHeight="1" x14ac:dyDescent="0.25">
      <c r="A2660" s="199" t="s">
        <v>7744</v>
      </c>
      <c r="B2660" s="199"/>
      <c r="C2660" s="199" t="s">
        <v>7745</v>
      </c>
      <c r="D2660" s="200" t="s">
        <v>3</v>
      </c>
      <c r="E2660" s="203">
        <v>225.43</v>
      </c>
    </row>
    <row r="2661" spans="1:5" ht="15" customHeight="1" x14ac:dyDescent="0.25">
      <c r="A2661" s="199" t="s">
        <v>7746</v>
      </c>
      <c r="B2661" s="199"/>
      <c r="C2661" s="199" t="s">
        <v>7747</v>
      </c>
      <c r="D2661" s="200" t="s">
        <v>3</v>
      </c>
      <c r="E2661" s="203">
        <v>215.46</v>
      </c>
    </row>
    <row r="2662" spans="1:5" ht="15" customHeight="1" x14ac:dyDescent="0.25">
      <c r="A2662" s="199" t="s">
        <v>25299</v>
      </c>
      <c r="B2662" s="199"/>
      <c r="C2662" s="199" t="s">
        <v>25300</v>
      </c>
      <c r="D2662" s="200" t="s">
        <v>12798</v>
      </c>
      <c r="E2662" s="205">
        <v>3306.52</v>
      </c>
    </row>
    <row r="2663" spans="1:5" ht="15" customHeight="1" x14ac:dyDescent="0.25">
      <c r="A2663" s="199" t="s">
        <v>7748</v>
      </c>
      <c r="B2663" s="199"/>
      <c r="C2663" s="199" t="s">
        <v>14322</v>
      </c>
      <c r="D2663" s="200" t="s">
        <v>38</v>
      </c>
      <c r="E2663" s="205">
        <v>2076.37</v>
      </c>
    </row>
    <row r="2664" spans="1:5" ht="15" customHeight="1" x14ac:dyDescent="0.25">
      <c r="A2664" s="199" t="s">
        <v>7749</v>
      </c>
      <c r="B2664" s="199"/>
      <c r="C2664" s="199" t="s">
        <v>7750</v>
      </c>
      <c r="D2664" s="200" t="s">
        <v>13629</v>
      </c>
      <c r="E2664" s="205">
        <v>1485.68</v>
      </c>
    </row>
    <row r="2665" spans="1:5" ht="15" customHeight="1" x14ac:dyDescent="0.25">
      <c r="A2665" s="199" t="s">
        <v>7751</v>
      </c>
      <c r="B2665" s="199"/>
      <c r="C2665" s="199" t="s">
        <v>7752</v>
      </c>
      <c r="D2665" s="200" t="s">
        <v>13629</v>
      </c>
      <c r="E2665" s="205">
        <v>451.4</v>
      </c>
    </row>
    <row r="2666" spans="1:5" ht="15" customHeight="1" x14ac:dyDescent="0.25">
      <c r="A2666" s="199" t="s">
        <v>7753</v>
      </c>
      <c r="B2666" s="199"/>
      <c r="C2666" s="199" t="s">
        <v>7754</v>
      </c>
      <c r="D2666" s="200" t="s">
        <v>12798</v>
      </c>
      <c r="E2666" s="205">
        <v>670.03</v>
      </c>
    </row>
    <row r="2667" spans="1:5" ht="15" customHeight="1" x14ac:dyDescent="0.25">
      <c r="A2667" s="199" t="s">
        <v>7755</v>
      </c>
      <c r="B2667" s="199"/>
      <c r="C2667" s="199" t="s">
        <v>7756</v>
      </c>
      <c r="D2667" s="200" t="s">
        <v>3</v>
      </c>
      <c r="E2667" s="203">
        <v>588.35</v>
      </c>
    </row>
    <row r="2668" spans="1:5" ht="15" customHeight="1" x14ac:dyDescent="0.25">
      <c r="A2668" s="199" t="s">
        <v>4445</v>
      </c>
      <c r="B2668" s="199"/>
      <c r="C2668" s="199" t="s">
        <v>4446</v>
      </c>
      <c r="D2668" s="200" t="s">
        <v>2</v>
      </c>
      <c r="E2668" s="205">
        <v>205.85</v>
      </c>
    </row>
    <row r="2669" spans="1:5" ht="15" customHeight="1" x14ac:dyDescent="0.25">
      <c r="A2669" s="199" t="s">
        <v>4447</v>
      </c>
      <c r="B2669" s="199"/>
      <c r="C2669" s="199" t="s">
        <v>4448</v>
      </c>
      <c r="D2669" s="200" t="s">
        <v>2</v>
      </c>
      <c r="E2669" s="203">
        <v>250.38</v>
      </c>
    </row>
    <row r="2670" spans="1:5" ht="15" customHeight="1" x14ac:dyDescent="0.25">
      <c r="A2670" s="199" t="s">
        <v>4449</v>
      </c>
      <c r="B2670" s="199"/>
      <c r="C2670" s="199" t="s">
        <v>4450</v>
      </c>
      <c r="D2670" s="200" t="s">
        <v>2</v>
      </c>
      <c r="E2670" s="204">
        <v>159.66999999999999</v>
      </c>
    </row>
    <row r="2671" spans="1:5" ht="15" customHeight="1" x14ac:dyDescent="0.25">
      <c r="A2671" s="199" t="s">
        <v>4451</v>
      </c>
      <c r="B2671" s="199"/>
      <c r="C2671" s="199" t="s">
        <v>4452</v>
      </c>
      <c r="D2671" s="200" t="s">
        <v>2</v>
      </c>
      <c r="E2671" s="203">
        <v>143.85</v>
      </c>
    </row>
    <row r="2672" spans="1:5" ht="15" customHeight="1" x14ac:dyDescent="0.25">
      <c r="A2672" s="199" t="s">
        <v>4453</v>
      </c>
      <c r="B2672" s="199"/>
      <c r="C2672" s="199" t="s">
        <v>4454</v>
      </c>
      <c r="D2672" s="200" t="s">
        <v>2</v>
      </c>
      <c r="E2672" s="203">
        <v>189.28</v>
      </c>
    </row>
    <row r="2673" spans="1:5" ht="15" customHeight="1" x14ac:dyDescent="0.25">
      <c r="A2673" s="199" t="s">
        <v>4455</v>
      </c>
      <c r="B2673" s="199"/>
      <c r="C2673" s="199" t="s">
        <v>4456</v>
      </c>
      <c r="D2673" s="200" t="s">
        <v>2</v>
      </c>
      <c r="E2673" s="203">
        <v>96.75</v>
      </c>
    </row>
    <row r="2674" spans="1:5" ht="15" customHeight="1" x14ac:dyDescent="0.25">
      <c r="A2674" s="199" t="s">
        <v>4457</v>
      </c>
      <c r="B2674" s="199"/>
      <c r="C2674" s="199" t="s">
        <v>4458</v>
      </c>
      <c r="D2674" s="200" t="s">
        <v>2</v>
      </c>
      <c r="E2674" s="203">
        <v>141.84</v>
      </c>
    </row>
    <row r="2675" spans="1:5" ht="15" customHeight="1" x14ac:dyDescent="0.25">
      <c r="A2675" s="199" t="s">
        <v>4459</v>
      </c>
      <c r="B2675" s="199"/>
      <c r="C2675" s="199" t="s">
        <v>4460</v>
      </c>
      <c r="D2675" s="200" t="s">
        <v>2</v>
      </c>
      <c r="E2675" s="203">
        <v>186.36</v>
      </c>
    </row>
    <row r="2676" spans="1:5" ht="15" customHeight="1" x14ac:dyDescent="0.25">
      <c r="A2676" s="199" t="s">
        <v>4461</v>
      </c>
      <c r="B2676" s="199"/>
      <c r="C2676" s="199" t="s">
        <v>4462</v>
      </c>
      <c r="D2676" s="200" t="s">
        <v>2</v>
      </c>
      <c r="E2676" s="205">
        <v>95.66</v>
      </c>
    </row>
    <row r="2677" spans="1:5" ht="15" customHeight="1" x14ac:dyDescent="0.25">
      <c r="A2677" s="199" t="s">
        <v>7820</v>
      </c>
      <c r="B2677" s="199"/>
      <c r="C2677" s="199" t="s">
        <v>7821</v>
      </c>
      <c r="D2677" s="200" t="s">
        <v>38</v>
      </c>
      <c r="E2677" s="205">
        <v>43.32</v>
      </c>
    </row>
    <row r="2678" spans="1:5" ht="15" customHeight="1" x14ac:dyDescent="0.25">
      <c r="A2678" s="199" t="s">
        <v>7822</v>
      </c>
      <c r="B2678" s="199"/>
      <c r="C2678" s="199" t="s">
        <v>14323</v>
      </c>
      <c r="D2678" s="200" t="s">
        <v>38</v>
      </c>
      <c r="E2678" s="205">
        <v>28.88</v>
      </c>
    </row>
    <row r="2679" spans="1:5" ht="15" customHeight="1" x14ac:dyDescent="0.25">
      <c r="A2679" s="199" t="s">
        <v>7823</v>
      </c>
      <c r="B2679" s="199"/>
      <c r="C2679" s="199" t="s">
        <v>7824</v>
      </c>
      <c r="D2679" s="200" t="s">
        <v>38</v>
      </c>
      <c r="E2679" s="205">
        <v>30.63</v>
      </c>
    </row>
    <row r="2680" spans="1:5" ht="15" customHeight="1" x14ac:dyDescent="0.25">
      <c r="A2680" s="199" t="s">
        <v>7825</v>
      </c>
      <c r="B2680" s="199"/>
      <c r="C2680" s="199" t="s">
        <v>7826</v>
      </c>
      <c r="D2680" s="200" t="s">
        <v>38</v>
      </c>
      <c r="E2680" s="205">
        <v>1001.42</v>
      </c>
    </row>
    <row r="2681" spans="1:5" ht="15" customHeight="1" x14ac:dyDescent="0.25">
      <c r="A2681" s="199" t="s">
        <v>7827</v>
      </c>
      <c r="B2681" s="199"/>
      <c r="C2681" s="199" t="s">
        <v>7828</v>
      </c>
      <c r="D2681" s="200" t="s">
        <v>38</v>
      </c>
      <c r="E2681" s="203">
        <v>560.41</v>
      </c>
    </row>
    <row r="2682" spans="1:5" ht="15" customHeight="1" x14ac:dyDescent="0.25">
      <c r="A2682" s="199" t="s">
        <v>7829</v>
      </c>
      <c r="B2682" s="199"/>
      <c r="C2682" s="199" t="s">
        <v>21897</v>
      </c>
      <c r="D2682" s="200" t="s">
        <v>38</v>
      </c>
      <c r="E2682" s="203">
        <v>595.92999999999995</v>
      </c>
    </row>
    <row r="2683" spans="1:5" ht="15" customHeight="1" x14ac:dyDescent="0.25">
      <c r="A2683" s="199" t="s">
        <v>7830</v>
      </c>
      <c r="B2683" s="199"/>
      <c r="C2683" s="199" t="s">
        <v>21898</v>
      </c>
      <c r="D2683" s="200" t="s">
        <v>38</v>
      </c>
      <c r="E2683" s="203">
        <v>559.71</v>
      </c>
    </row>
    <row r="2684" spans="1:5" ht="15" customHeight="1" x14ac:dyDescent="0.25">
      <c r="A2684" s="199" t="s">
        <v>7831</v>
      </c>
      <c r="B2684" s="199"/>
      <c r="C2684" s="199" t="s">
        <v>21899</v>
      </c>
      <c r="D2684" s="200" t="s">
        <v>38</v>
      </c>
      <c r="E2684" s="203">
        <v>644.25</v>
      </c>
    </row>
    <row r="2685" spans="1:5" ht="15" customHeight="1" x14ac:dyDescent="0.25">
      <c r="A2685" s="199" t="s">
        <v>7832</v>
      </c>
      <c r="B2685" s="199"/>
      <c r="C2685" s="199" t="s">
        <v>21900</v>
      </c>
      <c r="D2685" s="200" t="s">
        <v>38</v>
      </c>
      <c r="E2685" s="203">
        <v>549.87</v>
      </c>
    </row>
    <row r="2686" spans="1:5" ht="15" customHeight="1" x14ac:dyDescent="0.25">
      <c r="A2686" s="199" t="s">
        <v>7833</v>
      </c>
      <c r="B2686" s="199"/>
      <c r="C2686" s="199" t="s">
        <v>21901</v>
      </c>
      <c r="D2686" s="200" t="s">
        <v>38</v>
      </c>
      <c r="E2686" s="203">
        <v>492.93</v>
      </c>
    </row>
    <row r="2687" spans="1:5" ht="15" customHeight="1" x14ac:dyDescent="0.25">
      <c r="A2687" s="199" t="s">
        <v>7834</v>
      </c>
      <c r="B2687" s="199"/>
      <c r="C2687" s="199" t="s">
        <v>21902</v>
      </c>
      <c r="D2687" s="200" t="s">
        <v>38</v>
      </c>
      <c r="E2687" s="203">
        <v>454.71</v>
      </c>
    </row>
    <row r="2688" spans="1:5" ht="15" customHeight="1" x14ac:dyDescent="0.25">
      <c r="A2688" s="199" t="s">
        <v>7835</v>
      </c>
      <c r="B2688" s="199"/>
      <c r="C2688" s="199" t="s">
        <v>21903</v>
      </c>
      <c r="D2688" s="200" t="s">
        <v>38</v>
      </c>
      <c r="E2688" s="203">
        <v>427.41</v>
      </c>
    </row>
    <row r="2689" spans="1:5" ht="15" customHeight="1" x14ac:dyDescent="0.25">
      <c r="A2689" s="199" t="s">
        <v>7836</v>
      </c>
      <c r="B2689" s="199"/>
      <c r="C2689" s="199" t="s">
        <v>7837</v>
      </c>
      <c r="D2689" s="200" t="s">
        <v>2</v>
      </c>
      <c r="E2689" s="205">
        <v>363.4</v>
      </c>
    </row>
    <row r="2690" spans="1:5" ht="15" customHeight="1" x14ac:dyDescent="0.25">
      <c r="A2690" s="199" t="s">
        <v>7838</v>
      </c>
      <c r="B2690" s="199"/>
      <c r="C2690" s="199" t="s">
        <v>14324</v>
      </c>
      <c r="D2690" s="200" t="s">
        <v>38</v>
      </c>
      <c r="E2690" s="205">
        <v>523.73</v>
      </c>
    </row>
    <row r="2691" spans="1:5" ht="15" customHeight="1" x14ac:dyDescent="0.25">
      <c r="A2691" s="199" t="s">
        <v>7839</v>
      </c>
      <c r="B2691" s="199"/>
      <c r="C2691" s="199" t="s">
        <v>14325</v>
      </c>
      <c r="D2691" s="200" t="s">
        <v>38</v>
      </c>
      <c r="E2691" s="205">
        <v>578.26</v>
      </c>
    </row>
    <row r="2692" spans="1:5" ht="15" customHeight="1" x14ac:dyDescent="0.25">
      <c r="A2692" s="199" t="s">
        <v>7840</v>
      </c>
      <c r="B2692" s="199"/>
      <c r="C2692" s="199" t="s">
        <v>14326</v>
      </c>
      <c r="D2692" s="200" t="s">
        <v>38</v>
      </c>
      <c r="E2692" s="203">
        <v>556.61</v>
      </c>
    </row>
    <row r="2693" spans="1:5" ht="15" customHeight="1" x14ac:dyDescent="0.25">
      <c r="A2693" s="199" t="s">
        <v>7841</v>
      </c>
      <c r="B2693" s="199"/>
      <c r="C2693" s="199" t="s">
        <v>14327</v>
      </c>
      <c r="D2693" s="200" t="s">
        <v>38</v>
      </c>
      <c r="E2693" s="203">
        <v>607.75</v>
      </c>
    </row>
    <row r="2694" spans="1:5" ht="15" customHeight="1" x14ac:dyDescent="0.25">
      <c r="A2694" s="199" t="s">
        <v>7842</v>
      </c>
      <c r="B2694" s="199"/>
      <c r="C2694" s="199" t="s">
        <v>14328</v>
      </c>
      <c r="D2694" s="200" t="s">
        <v>38</v>
      </c>
      <c r="E2694" s="203">
        <v>593.85</v>
      </c>
    </row>
    <row r="2695" spans="1:5" ht="15" customHeight="1" x14ac:dyDescent="0.25">
      <c r="A2695" s="199" t="s">
        <v>7843</v>
      </c>
      <c r="B2695" s="199"/>
      <c r="C2695" s="199" t="s">
        <v>14329</v>
      </c>
      <c r="D2695" s="200" t="s">
        <v>38</v>
      </c>
      <c r="E2695" s="204">
        <v>651.79999999999995</v>
      </c>
    </row>
    <row r="2696" spans="1:5" ht="15" customHeight="1" x14ac:dyDescent="0.25">
      <c r="A2696" s="199" t="s">
        <v>7844</v>
      </c>
      <c r="B2696" s="199"/>
      <c r="C2696" s="199" t="s">
        <v>14330</v>
      </c>
      <c r="D2696" s="200" t="s">
        <v>38</v>
      </c>
      <c r="E2696" s="203">
        <v>637.75</v>
      </c>
    </row>
    <row r="2697" spans="1:5" ht="15" customHeight="1" x14ac:dyDescent="0.25">
      <c r="A2697" s="199" t="s">
        <v>7845</v>
      </c>
      <c r="B2697" s="199"/>
      <c r="C2697" s="199" t="s">
        <v>14331</v>
      </c>
      <c r="D2697" s="200" t="s">
        <v>38</v>
      </c>
      <c r="E2697" s="203">
        <v>675.44</v>
      </c>
    </row>
    <row r="2698" spans="1:5" ht="15" customHeight="1" x14ac:dyDescent="0.25">
      <c r="A2698" s="199" t="s">
        <v>7846</v>
      </c>
      <c r="B2698" s="199"/>
      <c r="C2698" s="199" t="s">
        <v>14332</v>
      </c>
      <c r="D2698" s="200" t="s">
        <v>38</v>
      </c>
      <c r="E2698" s="203">
        <v>731.42</v>
      </c>
    </row>
    <row r="2699" spans="1:5" ht="15" customHeight="1" x14ac:dyDescent="0.25">
      <c r="A2699" s="199" t="s">
        <v>7847</v>
      </c>
      <c r="B2699" s="199"/>
      <c r="C2699" s="199" t="s">
        <v>14333</v>
      </c>
      <c r="D2699" s="200" t="s">
        <v>38</v>
      </c>
      <c r="E2699" s="203">
        <v>715.74</v>
      </c>
    </row>
    <row r="2700" spans="1:5" ht="15" customHeight="1" x14ac:dyDescent="0.25">
      <c r="A2700" s="199" t="s">
        <v>7848</v>
      </c>
      <c r="B2700" s="199"/>
      <c r="C2700" s="199" t="s">
        <v>14334</v>
      </c>
      <c r="D2700" s="200" t="s">
        <v>38</v>
      </c>
      <c r="E2700" s="203">
        <v>588.45000000000005</v>
      </c>
    </row>
    <row r="2701" spans="1:5" ht="15" customHeight="1" x14ac:dyDescent="0.25">
      <c r="A2701" s="199" t="s">
        <v>7849</v>
      </c>
      <c r="B2701" s="199"/>
      <c r="C2701" s="199" t="s">
        <v>14335</v>
      </c>
      <c r="D2701" s="200" t="s">
        <v>38</v>
      </c>
      <c r="E2701" s="204">
        <v>608.67999999999995</v>
      </c>
    </row>
    <row r="2702" spans="1:5" ht="15" customHeight="1" x14ac:dyDescent="0.25">
      <c r="A2702" s="199" t="s">
        <v>7850</v>
      </c>
      <c r="B2702" s="199"/>
      <c r="C2702" s="199" t="s">
        <v>7851</v>
      </c>
      <c r="D2702" s="200" t="s">
        <v>38</v>
      </c>
      <c r="E2702" s="203">
        <v>405.93</v>
      </c>
    </row>
    <row r="2703" spans="1:5" ht="15" customHeight="1" x14ac:dyDescent="0.25">
      <c r="A2703" s="199" t="s">
        <v>7852</v>
      </c>
      <c r="B2703" s="199"/>
      <c r="C2703" s="199" t="s">
        <v>7853</v>
      </c>
      <c r="D2703" s="200" t="s">
        <v>38</v>
      </c>
      <c r="E2703" s="203">
        <v>434.38</v>
      </c>
    </row>
    <row r="2704" spans="1:5" ht="15" customHeight="1" x14ac:dyDescent="0.25">
      <c r="A2704" s="199" t="s">
        <v>7854</v>
      </c>
      <c r="B2704" s="199"/>
      <c r="C2704" s="199" t="s">
        <v>14336</v>
      </c>
      <c r="D2704" s="200" t="s">
        <v>38</v>
      </c>
      <c r="E2704" s="204">
        <v>558.38</v>
      </c>
    </row>
    <row r="2705" spans="1:5" ht="15" customHeight="1" x14ac:dyDescent="0.25">
      <c r="A2705" s="199" t="s">
        <v>7855</v>
      </c>
      <c r="B2705" s="199"/>
      <c r="C2705" s="199" t="s">
        <v>14337</v>
      </c>
      <c r="D2705" s="200" t="s">
        <v>38</v>
      </c>
      <c r="E2705" s="204">
        <v>551.77</v>
      </c>
    </row>
    <row r="2706" spans="1:5" ht="15" customHeight="1" x14ac:dyDescent="0.25">
      <c r="A2706" s="199" t="s">
        <v>7856</v>
      </c>
      <c r="B2706" s="199"/>
      <c r="C2706" s="199" t="s">
        <v>14338</v>
      </c>
      <c r="D2706" s="200" t="s">
        <v>38</v>
      </c>
      <c r="E2706" s="204">
        <v>531.59</v>
      </c>
    </row>
    <row r="2707" spans="1:5" ht="15" customHeight="1" x14ac:dyDescent="0.25">
      <c r="A2707" s="199" t="s">
        <v>7857</v>
      </c>
      <c r="B2707" s="199"/>
      <c r="C2707" s="199" t="s">
        <v>14339</v>
      </c>
      <c r="D2707" s="200" t="s">
        <v>38</v>
      </c>
      <c r="E2707" s="204">
        <v>552.65</v>
      </c>
    </row>
    <row r="2708" spans="1:5" ht="15" customHeight="1" x14ac:dyDescent="0.25">
      <c r="A2708" s="199" t="s">
        <v>7858</v>
      </c>
      <c r="B2708" s="199"/>
      <c r="C2708" s="199" t="s">
        <v>14340</v>
      </c>
      <c r="D2708" s="200" t="s">
        <v>38</v>
      </c>
      <c r="E2708" s="205">
        <v>560.6</v>
      </c>
    </row>
    <row r="2709" spans="1:5" ht="15" customHeight="1" x14ac:dyDescent="0.25">
      <c r="A2709" s="199" t="s">
        <v>7859</v>
      </c>
      <c r="B2709" s="199"/>
      <c r="C2709" s="199" t="s">
        <v>14341</v>
      </c>
      <c r="D2709" s="200" t="s">
        <v>38</v>
      </c>
      <c r="E2709" s="203">
        <v>577.16</v>
      </c>
    </row>
    <row r="2710" spans="1:5" ht="15" customHeight="1" x14ac:dyDescent="0.25">
      <c r="A2710" s="199" t="s">
        <v>7860</v>
      </c>
      <c r="B2710" s="199"/>
      <c r="C2710" s="199" t="s">
        <v>14342</v>
      </c>
      <c r="D2710" s="200" t="s">
        <v>38</v>
      </c>
      <c r="E2710" s="203">
        <v>525.80999999999995</v>
      </c>
    </row>
    <row r="2711" spans="1:5" ht="15" customHeight="1" x14ac:dyDescent="0.25">
      <c r="A2711" s="199" t="s">
        <v>7861</v>
      </c>
      <c r="B2711" s="199"/>
      <c r="C2711" s="199" t="s">
        <v>14343</v>
      </c>
      <c r="D2711" s="200" t="s">
        <v>2</v>
      </c>
      <c r="E2711" s="203">
        <v>7.65</v>
      </c>
    </row>
    <row r="2712" spans="1:5" ht="15" customHeight="1" x14ac:dyDescent="0.25">
      <c r="A2712" s="199" t="s">
        <v>7862</v>
      </c>
      <c r="B2712" s="199"/>
      <c r="C2712" s="199" t="s">
        <v>14344</v>
      </c>
      <c r="D2712" s="200" t="s">
        <v>2</v>
      </c>
      <c r="E2712" s="203">
        <v>114.83</v>
      </c>
    </row>
    <row r="2713" spans="1:5" ht="15" customHeight="1" x14ac:dyDescent="0.25">
      <c r="A2713" s="199" t="s">
        <v>7863</v>
      </c>
      <c r="B2713" s="199"/>
      <c r="C2713" s="199" t="s">
        <v>14345</v>
      </c>
      <c r="D2713" s="200" t="s">
        <v>2</v>
      </c>
      <c r="E2713" s="203">
        <v>20.11</v>
      </c>
    </row>
    <row r="2714" spans="1:5" ht="15" customHeight="1" x14ac:dyDescent="0.25">
      <c r="A2714" s="199" t="s">
        <v>7864</v>
      </c>
      <c r="B2714" s="199"/>
      <c r="C2714" s="199" t="s">
        <v>14346</v>
      </c>
      <c r="D2714" s="200" t="s">
        <v>2</v>
      </c>
      <c r="E2714" s="203">
        <v>7.65</v>
      </c>
    </row>
    <row r="2715" spans="1:5" ht="15" customHeight="1" x14ac:dyDescent="0.25">
      <c r="A2715" s="199" t="s">
        <v>7865</v>
      </c>
      <c r="B2715" s="199"/>
      <c r="C2715" s="199" t="s">
        <v>14347</v>
      </c>
      <c r="D2715" s="200" t="s">
        <v>2</v>
      </c>
      <c r="E2715" s="203">
        <v>101.76</v>
      </c>
    </row>
    <row r="2716" spans="1:5" ht="15" customHeight="1" x14ac:dyDescent="0.25">
      <c r="A2716" s="199" t="s">
        <v>7866</v>
      </c>
      <c r="B2716" s="199"/>
      <c r="C2716" s="199" t="s">
        <v>14348</v>
      </c>
      <c r="D2716" s="200" t="s">
        <v>2</v>
      </c>
      <c r="E2716" s="203">
        <v>20.11</v>
      </c>
    </row>
    <row r="2717" spans="1:5" ht="15" customHeight="1" x14ac:dyDescent="0.25">
      <c r="A2717" s="199" t="s">
        <v>7867</v>
      </c>
      <c r="B2717" s="199"/>
      <c r="C2717" s="199" t="s">
        <v>14349</v>
      </c>
      <c r="D2717" s="200" t="s">
        <v>2</v>
      </c>
      <c r="E2717" s="203">
        <v>8.4499999999999993</v>
      </c>
    </row>
    <row r="2718" spans="1:5" ht="15" customHeight="1" x14ac:dyDescent="0.25">
      <c r="A2718" s="199" t="s">
        <v>7868</v>
      </c>
      <c r="B2718" s="199"/>
      <c r="C2718" s="199" t="s">
        <v>14350</v>
      </c>
      <c r="D2718" s="200" t="s">
        <v>2</v>
      </c>
      <c r="E2718" s="203">
        <v>81.290000000000006</v>
      </c>
    </row>
    <row r="2719" spans="1:5" ht="15" customHeight="1" x14ac:dyDescent="0.25">
      <c r="A2719" s="199" t="s">
        <v>7869</v>
      </c>
      <c r="B2719" s="199"/>
      <c r="C2719" s="199" t="s">
        <v>14351</v>
      </c>
      <c r="D2719" s="200" t="s">
        <v>2</v>
      </c>
      <c r="E2719" s="203">
        <v>24.49</v>
      </c>
    </row>
    <row r="2720" spans="1:5" ht="15" customHeight="1" x14ac:dyDescent="0.25">
      <c r="A2720" s="199" t="s">
        <v>7870</v>
      </c>
      <c r="B2720" s="199"/>
      <c r="C2720" s="199" t="s">
        <v>7871</v>
      </c>
      <c r="D2720" s="200" t="s">
        <v>2</v>
      </c>
      <c r="E2720" s="203">
        <v>172.09</v>
      </c>
    </row>
    <row r="2721" spans="1:5" ht="15" customHeight="1" x14ac:dyDescent="0.25">
      <c r="A2721" s="199" t="s">
        <v>7872</v>
      </c>
      <c r="B2721" s="199"/>
      <c r="C2721" s="199" t="s">
        <v>7873</v>
      </c>
      <c r="D2721" s="200" t="s">
        <v>2</v>
      </c>
      <c r="E2721" s="203">
        <v>59.17</v>
      </c>
    </row>
    <row r="2722" spans="1:5" ht="15" customHeight="1" x14ac:dyDescent="0.25">
      <c r="A2722" s="199" t="s">
        <v>7874</v>
      </c>
      <c r="B2722" s="199"/>
      <c r="C2722" s="199" t="s">
        <v>7875</v>
      </c>
      <c r="D2722" s="200" t="s">
        <v>38</v>
      </c>
      <c r="E2722" s="203">
        <v>92</v>
      </c>
    </row>
    <row r="2723" spans="1:5" ht="15" customHeight="1" x14ac:dyDescent="0.25">
      <c r="A2723" s="199" t="s">
        <v>7876</v>
      </c>
      <c r="B2723" s="199"/>
      <c r="C2723" s="199" t="s">
        <v>14352</v>
      </c>
      <c r="D2723" s="200" t="s">
        <v>38</v>
      </c>
      <c r="E2723" s="203">
        <v>72.290000000000006</v>
      </c>
    </row>
    <row r="2724" spans="1:5" ht="15" customHeight="1" x14ac:dyDescent="0.25">
      <c r="A2724" s="199" t="s">
        <v>7877</v>
      </c>
      <c r="B2724" s="199"/>
      <c r="C2724" s="199" t="s">
        <v>14402</v>
      </c>
      <c r="D2724" s="200" t="s">
        <v>2</v>
      </c>
      <c r="E2724" s="203">
        <v>11.15</v>
      </c>
    </row>
    <row r="2725" spans="1:5" ht="15" customHeight="1" x14ac:dyDescent="0.25">
      <c r="A2725" s="199" t="s">
        <v>7878</v>
      </c>
      <c r="B2725" s="199"/>
      <c r="C2725" s="199" t="s">
        <v>7879</v>
      </c>
      <c r="D2725" s="200" t="s">
        <v>3</v>
      </c>
      <c r="E2725" s="203">
        <v>18.71</v>
      </c>
    </row>
    <row r="2726" spans="1:5" ht="15" customHeight="1" x14ac:dyDescent="0.25">
      <c r="A2726" s="199" t="s">
        <v>7880</v>
      </c>
      <c r="B2726" s="199"/>
      <c r="C2726" s="199" t="s">
        <v>7881</v>
      </c>
      <c r="D2726" s="200" t="s">
        <v>3</v>
      </c>
      <c r="E2726" s="203">
        <v>8.84</v>
      </c>
    </row>
    <row r="2727" spans="1:5" ht="15" customHeight="1" x14ac:dyDescent="0.25">
      <c r="A2727" s="199" t="s">
        <v>7882</v>
      </c>
      <c r="B2727" s="199"/>
      <c r="C2727" s="199" t="s">
        <v>7883</v>
      </c>
      <c r="D2727" s="200" t="s">
        <v>2</v>
      </c>
      <c r="E2727" s="203">
        <v>200.76</v>
      </c>
    </row>
    <row r="2728" spans="1:5" ht="15" customHeight="1" x14ac:dyDescent="0.25">
      <c r="A2728" s="199" t="s">
        <v>7884</v>
      </c>
      <c r="B2728" s="199"/>
      <c r="C2728" s="199" t="s">
        <v>7885</v>
      </c>
      <c r="D2728" s="200" t="s">
        <v>2</v>
      </c>
      <c r="E2728" s="203">
        <v>240.27</v>
      </c>
    </row>
    <row r="2729" spans="1:5" ht="15" customHeight="1" x14ac:dyDescent="0.25">
      <c r="A2729" s="199" t="s">
        <v>7886</v>
      </c>
      <c r="B2729" s="199"/>
      <c r="C2729" s="199" t="s">
        <v>7887</v>
      </c>
      <c r="D2729" s="200" t="s">
        <v>2</v>
      </c>
      <c r="E2729" s="203">
        <v>172.09</v>
      </c>
    </row>
    <row r="2730" spans="1:5" ht="15" customHeight="1" x14ac:dyDescent="0.25">
      <c r="A2730" s="199" t="s">
        <v>7888</v>
      </c>
      <c r="B2730" s="199"/>
      <c r="C2730" s="199" t="s">
        <v>7889</v>
      </c>
      <c r="D2730" s="200" t="s">
        <v>3</v>
      </c>
      <c r="E2730" s="203">
        <v>43.52</v>
      </c>
    </row>
    <row r="2731" spans="1:5" ht="15" customHeight="1" x14ac:dyDescent="0.25">
      <c r="A2731" s="199" t="s">
        <v>7890</v>
      </c>
      <c r="B2731" s="199"/>
      <c r="C2731" s="199" t="s">
        <v>14353</v>
      </c>
      <c r="D2731" s="200" t="s">
        <v>38</v>
      </c>
      <c r="E2731" s="203">
        <v>108.64</v>
      </c>
    </row>
    <row r="2732" spans="1:5" ht="15" customHeight="1" x14ac:dyDescent="0.25">
      <c r="A2732" s="199" t="s">
        <v>7891</v>
      </c>
      <c r="B2732" s="199"/>
      <c r="C2732" s="199" t="s">
        <v>7892</v>
      </c>
      <c r="D2732" s="200" t="s">
        <v>38</v>
      </c>
      <c r="E2732" s="203">
        <v>2195.02</v>
      </c>
    </row>
    <row r="2733" spans="1:5" ht="15" customHeight="1" x14ac:dyDescent="0.25">
      <c r="A2733" s="199" t="s">
        <v>7758</v>
      </c>
      <c r="B2733" s="199"/>
      <c r="C2733" s="199" t="s">
        <v>63</v>
      </c>
      <c r="D2733" s="200" t="s">
        <v>13713</v>
      </c>
      <c r="E2733" s="203">
        <v>22.57</v>
      </c>
    </row>
    <row r="2734" spans="1:5" ht="15" customHeight="1" x14ac:dyDescent="0.25">
      <c r="A2734" s="199" t="s">
        <v>7759</v>
      </c>
      <c r="B2734" s="199"/>
      <c r="C2734" s="199" t="s">
        <v>7760</v>
      </c>
      <c r="D2734" s="200" t="s">
        <v>13713</v>
      </c>
      <c r="E2734" s="203">
        <v>22</v>
      </c>
    </row>
    <row r="2735" spans="1:5" ht="15" customHeight="1" x14ac:dyDescent="0.25">
      <c r="A2735" s="199" t="s">
        <v>7761</v>
      </c>
      <c r="B2735" s="199"/>
      <c r="C2735" s="199" t="s">
        <v>42</v>
      </c>
      <c r="D2735" s="200" t="s">
        <v>13713</v>
      </c>
      <c r="E2735" s="203">
        <v>22.49</v>
      </c>
    </row>
    <row r="2736" spans="1:5" ht="15" customHeight="1" x14ac:dyDescent="0.25">
      <c r="A2736" s="199" t="s">
        <v>7762</v>
      </c>
      <c r="B2736" s="199"/>
      <c r="C2736" s="199" t="s">
        <v>64</v>
      </c>
      <c r="D2736" s="200" t="s">
        <v>13713</v>
      </c>
      <c r="E2736" s="203">
        <v>23.04</v>
      </c>
    </row>
    <row r="2737" spans="1:5" ht="15" customHeight="1" x14ac:dyDescent="0.25">
      <c r="A2737" s="199" t="s">
        <v>7763</v>
      </c>
      <c r="B2737" s="199"/>
      <c r="C2737" s="199" t="s">
        <v>65</v>
      </c>
      <c r="D2737" s="200" t="s">
        <v>13713</v>
      </c>
      <c r="E2737" s="203">
        <v>24.27</v>
      </c>
    </row>
    <row r="2738" spans="1:5" ht="15" customHeight="1" x14ac:dyDescent="0.25">
      <c r="A2738" s="199" t="s">
        <v>7764</v>
      </c>
      <c r="B2738" s="199"/>
      <c r="C2738" s="199" t="s">
        <v>7765</v>
      </c>
      <c r="D2738" s="200" t="s">
        <v>13713</v>
      </c>
      <c r="E2738" s="203">
        <v>22.49</v>
      </c>
    </row>
    <row r="2739" spans="1:5" ht="15" customHeight="1" x14ac:dyDescent="0.25">
      <c r="A2739" s="199" t="s">
        <v>7766</v>
      </c>
      <c r="B2739" s="199"/>
      <c r="C2739" s="199" t="s">
        <v>66</v>
      </c>
      <c r="D2739" s="200" t="s">
        <v>13713</v>
      </c>
      <c r="E2739" s="201">
        <v>23.82</v>
      </c>
    </row>
    <row r="2740" spans="1:5" ht="15" customHeight="1" x14ac:dyDescent="0.25">
      <c r="A2740" s="199" t="s">
        <v>7767</v>
      </c>
      <c r="B2740" s="199"/>
      <c r="C2740" s="199" t="s">
        <v>7768</v>
      </c>
      <c r="D2740" s="200" t="s">
        <v>13713</v>
      </c>
      <c r="E2740" s="203">
        <v>20.420000000000002</v>
      </c>
    </row>
    <row r="2741" spans="1:5" ht="15" customHeight="1" x14ac:dyDescent="0.25">
      <c r="A2741" s="199" t="s">
        <v>7769</v>
      </c>
      <c r="B2741" s="199"/>
      <c r="C2741" s="199" t="s">
        <v>814</v>
      </c>
      <c r="D2741" s="200" t="s">
        <v>963</v>
      </c>
      <c r="E2741" s="204">
        <v>4255.62</v>
      </c>
    </row>
    <row r="2742" spans="1:5" ht="15" customHeight="1" x14ac:dyDescent="0.25">
      <c r="A2742" s="199" t="s">
        <v>7770</v>
      </c>
      <c r="B2742" s="199"/>
      <c r="C2742" s="199" t="s">
        <v>7771</v>
      </c>
      <c r="D2742" s="200" t="s">
        <v>963</v>
      </c>
      <c r="E2742" s="201">
        <v>3800.17</v>
      </c>
    </row>
    <row r="2743" spans="1:5" ht="15" customHeight="1" x14ac:dyDescent="0.25">
      <c r="A2743" s="199" t="s">
        <v>7772</v>
      </c>
      <c r="B2743" s="199"/>
      <c r="C2743" s="199" t="s">
        <v>68</v>
      </c>
      <c r="D2743" s="200" t="s">
        <v>13713</v>
      </c>
      <c r="E2743" s="203">
        <v>27.92</v>
      </c>
    </row>
    <row r="2744" spans="1:5" ht="15" customHeight="1" x14ac:dyDescent="0.25">
      <c r="A2744" s="199" t="s">
        <v>13700</v>
      </c>
      <c r="B2744" s="199"/>
      <c r="C2744" s="199" t="s">
        <v>766</v>
      </c>
      <c r="D2744" s="200" t="s">
        <v>13713</v>
      </c>
      <c r="E2744" s="204">
        <v>21.5</v>
      </c>
    </row>
    <row r="2745" spans="1:5" ht="15" customHeight="1" x14ac:dyDescent="0.25">
      <c r="A2745" s="199" t="s">
        <v>7773</v>
      </c>
      <c r="B2745" s="199"/>
      <c r="C2745" s="199" t="s">
        <v>7774</v>
      </c>
      <c r="D2745" s="200" t="s">
        <v>13713</v>
      </c>
      <c r="E2745" s="201">
        <v>29.85</v>
      </c>
    </row>
    <row r="2746" spans="1:5" ht="15" customHeight="1" x14ac:dyDescent="0.25">
      <c r="A2746" s="199" t="s">
        <v>7775</v>
      </c>
      <c r="B2746" s="199"/>
      <c r="C2746" s="199" t="s">
        <v>7776</v>
      </c>
      <c r="D2746" s="200" t="s">
        <v>13713</v>
      </c>
      <c r="E2746" s="204">
        <v>27.39</v>
      </c>
    </row>
    <row r="2747" spans="1:5" ht="15" customHeight="1" x14ac:dyDescent="0.25">
      <c r="A2747" s="199" t="s">
        <v>7777</v>
      </c>
      <c r="B2747" s="199"/>
      <c r="C2747" s="199" t="s">
        <v>770</v>
      </c>
      <c r="D2747" s="200" t="s">
        <v>13713</v>
      </c>
      <c r="E2747" s="204">
        <v>21.66</v>
      </c>
    </row>
    <row r="2748" spans="1:5" ht="15" customHeight="1" x14ac:dyDescent="0.25">
      <c r="A2748" s="199" t="s">
        <v>7778</v>
      </c>
      <c r="B2748" s="199"/>
      <c r="C2748" s="199" t="s">
        <v>67</v>
      </c>
      <c r="D2748" s="200" t="s">
        <v>13713</v>
      </c>
      <c r="E2748" s="203">
        <v>31.37</v>
      </c>
    </row>
    <row r="2749" spans="1:5" ht="15" customHeight="1" x14ac:dyDescent="0.25">
      <c r="A2749" s="199" t="s">
        <v>7779</v>
      </c>
      <c r="B2749" s="199"/>
      <c r="C2749" s="199" t="s">
        <v>7780</v>
      </c>
      <c r="D2749" s="200" t="s">
        <v>13713</v>
      </c>
      <c r="E2749" s="204">
        <v>27.78</v>
      </c>
    </row>
    <row r="2750" spans="1:5" ht="15" customHeight="1" x14ac:dyDescent="0.25">
      <c r="A2750" s="199" t="s">
        <v>7781</v>
      </c>
      <c r="B2750" s="199"/>
      <c r="C2750" s="199" t="s">
        <v>43</v>
      </c>
      <c r="D2750" s="200" t="s">
        <v>13713</v>
      </c>
      <c r="E2750" s="204">
        <v>28.55</v>
      </c>
    </row>
    <row r="2751" spans="1:5" ht="15" customHeight="1" x14ac:dyDescent="0.25">
      <c r="A2751" s="199" t="s">
        <v>7782</v>
      </c>
      <c r="B2751" s="199"/>
      <c r="C2751" s="199" t="s">
        <v>832</v>
      </c>
      <c r="D2751" s="200" t="s">
        <v>963</v>
      </c>
      <c r="E2751" s="204">
        <v>9614.2999999999993</v>
      </c>
    </row>
    <row r="2752" spans="1:5" ht="15" customHeight="1" x14ac:dyDescent="0.25">
      <c r="A2752" s="199" t="s">
        <v>7783</v>
      </c>
      <c r="B2752" s="199"/>
      <c r="C2752" s="199" t="s">
        <v>7784</v>
      </c>
      <c r="D2752" s="200" t="s">
        <v>963</v>
      </c>
      <c r="E2752" s="204">
        <v>20794.32</v>
      </c>
    </row>
    <row r="2753" spans="1:5" ht="15" customHeight="1" x14ac:dyDescent="0.25">
      <c r="A2753" s="199" t="s">
        <v>7785</v>
      </c>
      <c r="B2753" s="199"/>
      <c r="C2753" s="199" t="s">
        <v>823</v>
      </c>
      <c r="D2753" s="200" t="s">
        <v>963</v>
      </c>
      <c r="E2753" s="204">
        <v>21497.040000000001</v>
      </c>
    </row>
    <row r="2754" spans="1:5" ht="15" customHeight="1" x14ac:dyDescent="0.25">
      <c r="A2754" s="199" t="s">
        <v>7786</v>
      </c>
      <c r="B2754" s="199"/>
      <c r="C2754" s="199" t="s">
        <v>7787</v>
      </c>
      <c r="D2754" s="200" t="s">
        <v>963</v>
      </c>
      <c r="E2754" s="201">
        <v>26791.83</v>
      </c>
    </row>
    <row r="2755" spans="1:5" ht="15" customHeight="1" x14ac:dyDescent="0.25">
      <c r="A2755" s="199" t="s">
        <v>7788</v>
      </c>
      <c r="B2755" s="199"/>
      <c r="C2755" s="199" t="s">
        <v>11431</v>
      </c>
      <c r="D2755" s="200" t="s">
        <v>963</v>
      </c>
      <c r="E2755" s="203">
        <v>20794.32</v>
      </c>
    </row>
    <row r="2756" spans="1:5" ht="15" customHeight="1" x14ac:dyDescent="0.25">
      <c r="A2756" s="199" t="s">
        <v>7789</v>
      </c>
      <c r="B2756" s="199"/>
      <c r="C2756" s="199" t="s">
        <v>827</v>
      </c>
      <c r="D2756" s="200" t="s">
        <v>963</v>
      </c>
      <c r="E2756" s="203">
        <v>20794.32</v>
      </c>
    </row>
    <row r="2757" spans="1:5" ht="15" customHeight="1" x14ac:dyDescent="0.25">
      <c r="A2757" s="199" t="s">
        <v>7790</v>
      </c>
      <c r="B2757" s="199"/>
      <c r="C2757" s="199" t="s">
        <v>7791</v>
      </c>
      <c r="D2757" s="200" t="s">
        <v>13713</v>
      </c>
      <c r="E2757" s="203">
        <v>28.16</v>
      </c>
    </row>
    <row r="2758" spans="1:5" ht="15" customHeight="1" x14ac:dyDescent="0.25">
      <c r="A2758" s="199" t="s">
        <v>7792</v>
      </c>
      <c r="B2758" s="199"/>
      <c r="C2758" s="199" t="s">
        <v>775</v>
      </c>
      <c r="D2758" s="200" t="s">
        <v>13713</v>
      </c>
      <c r="E2758" s="204">
        <v>28.56</v>
      </c>
    </row>
    <row r="2759" spans="1:5" ht="15" customHeight="1" x14ac:dyDescent="0.25">
      <c r="A2759" s="199" t="s">
        <v>7793</v>
      </c>
      <c r="B2759" s="199"/>
      <c r="C2759" s="199" t="s">
        <v>7794</v>
      </c>
      <c r="D2759" s="200" t="s">
        <v>13713</v>
      </c>
      <c r="E2759" s="203">
        <v>29.3</v>
      </c>
    </row>
    <row r="2760" spans="1:5" ht="15" customHeight="1" x14ac:dyDescent="0.25">
      <c r="A2760" s="199" t="s">
        <v>7795</v>
      </c>
      <c r="B2760" s="199"/>
      <c r="C2760" s="199" t="s">
        <v>71</v>
      </c>
      <c r="D2760" s="200" t="s">
        <v>13713</v>
      </c>
      <c r="E2760" s="205">
        <v>28.16</v>
      </c>
    </row>
    <row r="2761" spans="1:5" ht="15" customHeight="1" x14ac:dyDescent="0.25">
      <c r="A2761" s="199" t="s">
        <v>7796</v>
      </c>
      <c r="B2761" s="199"/>
      <c r="C2761" s="199" t="s">
        <v>56</v>
      </c>
      <c r="D2761" s="200" t="s">
        <v>13713</v>
      </c>
      <c r="E2761" s="204">
        <v>23.85</v>
      </c>
    </row>
    <row r="2762" spans="1:5" ht="15" customHeight="1" x14ac:dyDescent="0.25">
      <c r="A2762" s="199" t="s">
        <v>7797</v>
      </c>
      <c r="B2762" s="199"/>
      <c r="C2762" s="199" t="s">
        <v>7798</v>
      </c>
      <c r="D2762" s="200" t="s">
        <v>13713</v>
      </c>
      <c r="E2762" s="204">
        <v>29.85</v>
      </c>
    </row>
    <row r="2763" spans="1:5" ht="15" customHeight="1" x14ac:dyDescent="0.25">
      <c r="A2763" s="199" t="s">
        <v>7799</v>
      </c>
      <c r="B2763" s="199"/>
      <c r="C2763" s="199" t="s">
        <v>41</v>
      </c>
      <c r="D2763" s="200" t="s">
        <v>13713</v>
      </c>
      <c r="E2763" s="204">
        <v>27.88</v>
      </c>
    </row>
    <row r="2764" spans="1:5" ht="15" customHeight="1" x14ac:dyDescent="0.25">
      <c r="A2764" s="199" t="s">
        <v>7800</v>
      </c>
      <c r="B2764" s="199"/>
      <c r="C2764" s="199" t="s">
        <v>825</v>
      </c>
      <c r="D2764" s="200" t="s">
        <v>963</v>
      </c>
      <c r="E2764" s="204">
        <v>15358.61</v>
      </c>
    </row>
    <row r="2765" spans="1:5" ht="15" customHeight="1" x14ac:dyDescent="0.25">
      <c r="A2765" s="199" t="s">
        <v>7801</v>
      </c>
      <c r="B2765" s="199"/>
      <c r="C2765" s="199" t="s">
        <v>7802</v>
      </c>
      <c r="D2765" s="200" t="s">
        <v>13713</v>
      </c>
      <c r="E2765" s="204">
        <v>24.47</v>
      </c>
    </row>
    <row r="2766" spans="1:5" ht="15" customHeight="1" x14ac:dyDescent="0.25">
      <c r="A2766" s="199" t="s">
        <v>7803</v>
      </c>
      <c r="B2766" s="199"/>
      <c r="C2766" s="199" t="s">
        <v>1625</v>
      </c>
      <c r="D2766" s="200" t="s">
        <v>13713</v>
      </c>
      <c r="E2766" s="204">
        <v>25.34</v>
      </c>
    </row>
    <row r="2767" spans="1:5" ht="15" customHeight="1" x14ac:dyDescent="0.25">
      <c r="A2767" s="199" t="s">
        <v>7804</v>
      </c>
      <c r="B2767" s="199"/>
      <c r="C2767" s="199" t="s">
        <v>40</v>
      </c>
      <c r="D2767" s="200" t="s">
        <v>13713</v>
      </c>
      <c r="E2767" s="204">
        <v>28.16</v>
      </c>
    </row>
    <row r="2768" spans="1:5" ht="15" customHeight="1" x14ac:dyDescent="0.25">
      <c r="A2768" s="199" t="s">
        <v>7805</v>
      </c>
      <c r="B2768" s="199"/>
      <c r="C2768" s="199" t="s">
        <v>54</v>
      </c>
      <c r="D2768" s="200" t="s">
        <v>13713</v>
      </c>
      <c r="E2768" s="204">
        <v>29.64</v>
      </c>
    </row>
    <row r="2769" spans="1:5" ht="15" customHeight="1" x14ac:dyDescent="0.25">
      <c r="A2769" s="199" t="s">
        <v>7806</v>
      </c>
      <c r="B2769" s="199"/>
      <c r="C2769" s="199" t="s">
        <v>69</v>
      </c>
      <c r="D2769" s="200" t="s">
        <v>13713</v>
      </c>
      <c r="E2769" s="205">
        <v>25.65</v>
      </c>
    </row>
    <row r="2770" spans="1:5" ht="15" customHeight="1" x14ac:dyDescent="0.25">
      <c r="A2770" s="199" t="s">
        <v>7807</v>
      </c>
      <c r="B2770" s="199"/>
      <c r="C2770" s="199" t="s">
        <v>7808</v>
      </c>
      <c r="D2770" s="200" t="s">
        <v>13713</v>
      </c>
      <c r="E2770" s="205">
        <v>27.78</v>
      </c>
    </row>
    <row r="2771" spans="1:5" ht="15" customHeight="1" x14ac:dyDescent="0.25">
      <c r="A2771" s="199" t="s">
        <v>7809</v>
      </c>
      <c r="B2771" s="199"/>
      <c r="C2771" s="199" t="s">
        <v>806</v>
      </c>
      <c r="D2771" s="200" t="s">
        <v>13713</v>
      </c>
      <c r="E2771" s="204">
        <v>20.350000000000001</v>
      </c>
    </row>
    <row r="2772" spans="1:5" ht="15" customHeight="1" x14ac:dyDescent="0.25">
      <c r="A2772" s="199" t="s">
        <v>7810</v>
      </c>
      <c r="B2772" s="199"/>
      <c r="C2772" s="199" t="s">
        <v>7811</v>
      </c>
      <c r="D2772" s="200" t="s">
        <v>13713</v>
      </c>
      <c r="E2772" s="205">
        <v>20.420000000000002</v>
      </c>
    </row>
    <row r="2773" spans="1:5" ht="15" customHeight="1" x14ac:dyDescent="0.25">
      <c r="A2773" s="199" t="s">
        <v>7812</v>
      </c>
      <c r="B2773" s="199"/>
      <c r="C2773" s="199" t="s">
        <v>59</v>
      </c>
      <c r="D2773" s="200" t="s">
        <v>13713</v>
      </c>
      <c r="E2773" s="204">
        <v>27.92</v>
      </c>
    </row>
    <row r="2774" spans="1:5" ht="15" customHeight="1" x14ac:dyDescent="0.25">
      <c r="A2774" s="199" t="s">
        <v>7813</v>
      </c>
      <c r="B2774" s="199"/>
      <c r="C2774" s="199" t="s">
        <v>39</v>
      </c>
      <c r="D2774" s="200" t="s">
        <v>13713</v>
      </c>
      <c r="E2774" s="204">
        <v>20.420000000000002</v>
      </c>
    </row>
    <row r="2775" spans="1:5" ht="15" customHeight="1" x14ac:dyDescent="0.25">
      <c r="A2775" s="199" t="s">
        <v>7814</v>
      </c>
      <c r="B2775" s="199"/>
      <c r="C2775" s="199" t="s">
        <v>7815</v>
      </c>
      <c r="D2775" s="200" t="s">
        <v>13713</v>
      </c>
      <c r="E2775" s="204">
        <v>27.78</v>
      </c>
    </row>
    <row r="2776" spans="1:5" ht="15" customHeight="1" x14ac:dyDescent="0.25">
      <c r="A2776" s="199" t="s">
        <v>7816</v>
      </c>
      <c r="B2776" s="199"/>
      <c r="C2776" s="199" t="s">
        <v>1550</v>
      </c>
      <c r="D2776" s="200" t="s">
        <v>963</v>
      </c>
      <c r="E2776" s="204">
        <v>6768.56</v>
      </c>
    </row>
    <row r="2777" spans="1:5" ht="15" customHeight="1" x14ac:dyDescent="0.25">
      <c r="A2777" s="199" t="s">
        <v>7817</v>
      </c>
      <c r="B2777" s="199"/>
      <c r="C2777" s="199" t="s">
        <v>70</v>
      </c>
      <c r="D2777" s="200" t="s">
        <v>13713</v>
      </c>
      <c r="E2777" s="204">
        <v>27.5</v>
      </c>
    </row>
    <row r="2778" spans="1:5" ht="15" customHeight="1" x14ac:dyDescent="0.25">
      <c r="A2778" s="199" t="s">
        <v>13701</v>
      </c>
      <c r="B2778" s="199"/>
      <c r="C2778" s="199" t="s">
        <v>13702</v>
      </c>
      <c r="D2778" s="200" t="s">
        <v>13713</v>
      </c>
      <c r="E2778" s="204">
        <v>45.16</v>
      </c>
    </row>
    <row r="2779" spans="1:5" ht="15" customHeight="1" x14ac:dyDescent="0.25">
      <c r="A2779" s="199" t="s">
        <v>7818</v>
      </c>
      <c r="B2779" s="199"/>
      <c r="C2779" s="199" t="s">
        <v>55</v>
      </c>
      <c r="D2779" s="200" t="s">
        <v>13713</v>
      </c>
      <c r="E2779" s="204">
        <v>22.61</v>
      </c>
    </row>
    <row r="2780" spans="1:5" ht="15" customHeight="1" x14ac:dyDescent="0.25">
      <c r="A2780" s="199" t="s">
        <v>14354</v>
      </c>
      <c r="B2780" s="199"/>
      <c r="C2780" s="199" t="s">
        <v>1540</v>
      </c>
      <c r="D2780" s="200" t="s">
        <v>963</v>
      </c>
      <c r="E2780" s="206">
        <v>4178.13</v>
      </c>
    </row>
    <row r="2781" spans="1:5" ht="15" customHeight="1" x14ac:dyDescent="0.25">
      <c r="A2781" s="199" t="s">
        <v>7819</v>
      </c>
      <c r="B2781" s="199"/>
      <c r="C2781" s="199" t="s">
        <v>812</v>
      </c>
      <c r="D2781" s="200" t="s">
        <v>963</v>
      </c>
      <c r="E2781" s="206">
        <v>5144.4799999999996</v>
      </c>
    </row>
    <row r="2782" spans="1:5" ht="15" customHeight="1" x14ac:dyDescent="0.25">
      <c r="A2782" s="199" t="s">
        <v>31904</v>
      </c>
      <c r="B2782" s="199"/>
      <c r="C2782" s="199" t="s">
        <v>19479</v>
      </c>
      <c r="D2782" s="200" t="s">
        <v>38</v>
      </c>
      <c r="E2782" s="206">
        <v>30.85</v>
      </c>
    </row>
    <row r="2783" spans="1:5" ht="15" customHeight="1" x14ac:dyDescent="0.25">
      <c r="A2783" s="199" t="s">
        <v>31905</v>
      </c>
      <c r="B2783" s="199"/>
      <c r="C2783" s="199" t="s">
        <v>25301</v>
      </c>
      <c r="D2783" s="200" t="s">
        <v>38</v>
      </c>
      <c r="E2783" s="206">
        <v>8.81</v>
      </c>
    </row>
    <row r="2784" spans="1:5" ht="15" customHeight="1" x14ac:dyDescent="0.25">
      <c r="A2784" s="199" t="s">
        <v>31906</v>
      </c>
      <c r="B2784" s="199"/>
      <c r="C2784" s="199" t="s">
        <v>25302</v>
      </c>
      <c r="D2784" s="200" t="s">
        <v>38</v>
      </c>
      <c r="E2784" s="206">
        <v>6.45</v>
      </c>
    </row>
    <row r="2785" spans="1:5" ht="15" customHeight="1" x14ac:dyDescent="0.25">
      <c r="A2785" s="199" t="s">
        <v>31907</v>
      </c>
      <c r="B2785" s="199"/>
      <c r="C2785" s="199" t="s">
        <v>25303</v>
      </c>
      <c r="D2785" s="200" t="s">
        <v>38</v>
      </c>
      <c r="E2785" s="206">
        <v>5.1100000000000003</v>
      </c>
    </row>
    <row r="2786" spans="1:5" ht="15" customHeight="1" x14ac:dyDescent="0.25">
      <c r="A2786" s="199" t="s">
        <v>31908</v>
      </c>
      <c r="B2786" s="199"/>
      <c r="C2786" s="199" t="s">
        <v>25304</v>
      </c>
      <c r="D2786" s="200" t="s">
        <v>38</v>
      </c>
      <c r="E2786" s="204">
        <v>4.7</v>
      </c>
    </row>
    <row r="2787" spans="1:5" ht="15" customHeight="1" x14ac:dyDescent="0.25">
      <c r="A2787" s="199" t="s">
        <v>31909</v>
      </c>
      <c r="B2787" s="199"/>
      <c r="C2787" s="199" t="s">
        <v>25305</v>
      </c>
      <c r="D2787" s="200" t="s">
        <v>38</v>
      </c>
      <c r="E2787" s="204">
        <v>5.43</v>
      </c>
    </row>
    <row r="2788" spans="1:5" ht="15" customHeight="1" x14ac:dyDescent="0.25">
      <c r="A2788" s="199" t="s">
        <v>31910</v>
      </c>
      <c r="B2788" s="199"/>
      <c r="C2788" s="199" t="s">
        <v>19487</v>
      </c>
      <c r="D2788" s="200" t="s">
        <v>38</v>
      </c>
      <c r="E2788" s="204">
        <v>9.68</v>
      </c>
    </row>
    <row r="2789" spans="1:5" ht="15" customHeight="1" x14ac:dyDescent="0.25">
      <c r="A2789" s="199" t="s">
        <v>31911</v>
      </c>
      <c r="B2789" s="199"/>
      <c r="C2789" s="199" t="s">
        <v>25306</v>
      </c>
      <c r="D2789" s="200" t="s">
        <v>38</v>
      </c>
      <c r="E2789" s="204">
        <v>14.01</v>
      </c>
    </row>
    <row r="2790" spans="1:5" ht="15" customHeight="1" x14ac:dyDescent="0.25">
      <c r="A2790" s="199" t="s">
        <v>31912</v>
      </c>
      <c r="B2790" s="199"/>
      <c r="C2790" s="199" t="s">
        <v>31913</v>
      </c>
      <c r="D2790" s="200" t="s">
        <v>38</v>
      </c>
      <c r="E2790" s="204">
        <v>12.27</v>
      </c>
    </row>
    <row r="2791" spans="1:5" ht="15" customHeight="1" x14ac:dyDescent="0.25">
      <c r="A2791" s="199" t="s">
        <v>31914</v>
      </c>
      <c r="B2791" s="199"/>
      <c r="C2791" s="199" t="s">
        <v>31915</v>
      </c>
      <c r="D2791" s="200" t="s">
        <v>2</v>
      </c>
      <c r="E2791" s="204">
        <v>0.52</v>
      </c>
    </row>
    <row r="2792" spans="1:5" ht="15" customHeight="1" x14ac:dyDescent="0.25">
      <c r="A2792" s="199" t="s">
        <v>31916</v>
      </c>
      <c r="B2792" s="199"/>
      <c r="C2792" s="199" t="s">
        <v>20130</v>
      </c>
      <c r="D2792" s="200" t="s">
        <v>38</v>
      </c>
      <c r="E2792" s="204">
        <v>44.88</v>
      </c>
    </row>
    <row r="2793" spans="1:5" ht="15" customHeight="1" x14ac:dyDescent="0.25">
      <c r="A2793" s="199" t="s">
        <v>31917</v>
      </c>
      <c r="B2793" s="199"/>
      <c r="C2793" s="199" t="s">
        <v>20131</v>
      </c>
      <c r="D2793" s="200" t="s">
        <v>38</v>
      </c>
      <c r="E2793" s="206">
        <v>329.72</v>
      </c>
    </row>
    <row r="2794" spans="1:5" ht="15" customHeight="1" x14ac:dyDescent="0.25">
      <c r="A2794" s="199" t="s">
        <v>31918</v>
      </c>
      <c r="B2794" s="199"/>
      <c r="C2794" s="199" t="s">
        <v>31919</v>
      </c>
      <c r="D2794" s="200" t="s">
        <v>38</v>
      </c>
      <c r="E2794" s="204">
        <v>24.89</v>
      </c>
    </row>
    <row r="2795" spans="1:5" ht="15" customHeight="1" x14ac:dyDescent="0.25">
      <c r="A2795" s="199" t="s">
        <v>31920</v>
      </c>
      <c r="B2795" s="199"/>
      <c r="C2795" s="199" t="s">
        <v>25307</v>
      </c>
      <c r="D2795" s="200" t="s">
        <v>12798</v>
      </c>
      <c r="E2795" s="204">
        <v>39.06</v>
      </c>
    </row>
    <row r="2796" spans="1:5" ht="15" customHeight="1" x14ac:dyDescent="0.25">
      <c r="A2796" s="199" t="s">
        <v>31921</v>
      </c>
      <c r="B2796" s="199"/>
      <c r="C2796" s="199" t="s">
        <v>25308</v>
      </c>
      <c r="D2796" s="200" t="s">
        <v>12798</v>
      </c>
      <c r="E2796" s="204">
        <v>97.66</v>
      </c>
    </row>
    <row r="2797" spans="1:5" ht="15" customHeight="1" x14ac:dyDescent="0.25">
      <c r="A2797" s="199" t="s">
        <v>31922</v>
      </c>
      <c r="B2797" s="199"/>
      <c r="C2797" s="199" t="s">
        <v>14403</v>
      </c>
      <c r="D2797" s="200" t="s">
        <v>38</v>
      </c>
      <c r="E2797" s="204">
        <v>6.9</v>
      </c>
    </row>
    <row r="2798" spans="1:5" ht="15" customHeight="1" x14ac:dyDescent="0.25">
      <c r="A2798" s="199" t="s">
        <v>31923</v>
      </c>
      <c r="B2798" s="199"/>
      <c r="C2798" s="199" t="s">
        <v>31924</v>
      </c>
      <c r="D2798" s="200" t="s">
        <v>38</v>
      </c>
      <c r="E2798" s="204">
        <v>6.21</v>
      </c>
    </row>
    <row r="2799" spans="1:5" ht="15" customHeight="1" x14ac:dyDescent="0.25">
      <c r="A2799" s="199" t="s">
        <v>31925</v>
      </c>
      <c r="B2799" s="199"/>
      <c r="C2799" s="199" t="s">
        <v>31926</v>
      </c>
      <c r="D2799" s="200" t="s">
        <v>38</v>
      </c>
      <c r="E2799" s="204">
        <v>6.68</v>
      </c>
    </row>
    <row r="2800" spans="1:5" ht="15" customHeight="1" x14ac:dyDescent="0.25">
      <c r="A2800" s="199" t="s">
        <v>31927</v>
      </c>
      <c r="B2800" s="199"/>
      <c r="C2800" s="199" t="s">
        <v>31928</v>
      </c>
      <c r="D2800" s="200" t="s">
        <v>38</v>
      </c>
      <c r="E2800" s="204">
        <v>7.07</v>
      </c>
    </row>
    <row r="2801" spans="1:5" ht="15" customHeight="1" x14ac:dyDescent="0.25">
      <c r="A2801" s="199" t="s">
        <v>31929</v>
      </c>
      <c r="B2801" s="199"/>
      <c r="C2801" s="199" t="s">
        <v>31930</v>
      </c>
      <c r="D2801" s="200" t="s">
        <v>38</v>
      </c>
      <c r="E2801" s="204">
        <v>7.88</v>
      </c>
    </row>
    <row r="2802" spans="1:5" ht="15" customHeight="1" x14ac:dyDescent="0.25">
      <c r="A2802" s="199" t="s">
        <v>31931</v>
      </c>
      <c r="B2802" s="199"/>
      <c r="C2802" s="199" t="s">
        <v>31932</v>
      </c>
      <c r="D2802" s="200" t="s">
        <v>38</v>
      </c>
      <c r="E2802" s="204">
        <v>8.17</v>
      </c>
    </row>
    <row r="2803" spans="1:5" ht="15" customHeight="1" x14ac:dyDescent="0.25">
      <c r="A2803" s="199" t="s">
        <v>31933</v>
      </c>
      <c r="B2803" s="199"/>
      <c r="C2803" s="199" t="s">
        <v>31934</v>
      </c>
      <c r="D2803" s="200" t="s">
        <v>38</v>
      </c>
      <c r="E2803" s="204">
        <v>8.4600000000000009</v>
      </c>
    </row>
    <row r="2804" spans="1:5" ht="15" customHeight="1" x14ac:dyDescent="0.25">
      <c r="A2804" s="199" t="s">
        <v>31935</v>
      </c>
      <c r="B2804" s="199"/>
      <c r="C2804" s="199" t="s">
        <v>31936</v>
      </c>
      <c r="D2804" s="200" t="s">
        <v>38</v>
      </c>
      <c r="E2804" s="204">
        <v>9.2100000000000009</v>
      </c>
    </row>
    <row r="2805" spans="1:5" ht="15" customHeight="1" x14ac:dyDescent="0.25">
      <c r="A2805" s="199" t="s">
        <v>31937</v>
      </c>
      <c r="B2805" s="199"/>
      <c r="C2805" s="199" t="s">
        <v>31938</v>
      </c>
      <c r="D2805" s="200" t="s">
        <v>38</v>
      </c>
      <c r="E2805" s="205">
        <v>9.5</v>
      </c>
    </row>
    <row r="2806" spans="1:5" ht="15" customHeight="1" x14ac:dyDescent="0.25">
      <c r="A2806" s="199" t="s">
        <v>31939</v>
      </c>
      <c r="B2806" s="199"/>
      <c r="C2806" s="199" t="s">
        <v>31940</v>
      </c>
      <c r="D2806" s="200" t="s">
        <v>38</v>
      </c>
      <c r="E2806" s="204">
        <v>9.74</v>
      </c>
    </row>
    <row r="2807" spans="1:5" ht="15" customHeight="1" x14ac:dyDescent="0.25">
      <c r="A2807" s="199" t="s">
        <v>31941</v>
      </c>
      <c r="B2807" s="199"/>
      <c r="C2807" s="199" t="s">
        <v>31942</v>
      </c>
      <c r="D2807" s="200" t="s">
        <v>38</v>
      </c>
      <c r="E2807" s="204">
        <v>10.5</v>
      </c>
    </row>
    <row r="2808" spans="1:5" ht="15" customHeight="1" x14ac:dyDescent="0.25">
      <c r="A2808" s="199" t="s">
        <v>31943</v>
      </c>
      <c r="B2808" s="199"/>
      <c r="C2808" s="199" t="s">
        <v>31944</v>
      </c>
      <c r="D2808" s="200" t="s">
        <v>38</v>
      </c>
      <c r="E2808" s="204">
        <v>11.04</v>
      </c>
    </row>
    <row r="2809" spans="1:5" ht="15" customHeight="1" x14ac:dyDescent="0.25">
      <c r="A2809" s="199" t="s">
        <v>31945</v>
      </c>
      <c r="B2809" s="199"/>
      <c r="C2809" s="199" t="s">
        <v>31946</v>
      </c>
      <c r="D2809" s="200" t="s">
        <v>38</v>
      </c>
      <c r="E2809" s="205">
        <v>12.25</v>
      </c>
    </row>
    <row r="2810" spans="1:5" ht="15" customHeight="1" x14ac:dyDescent="0.25">
      <c r="A2810" s="199" t="s">
        <v>31947</v>
      </c>
      <c r="B2810" s="199"/>
      <c r="C2810" s="199" t="s">
        <v>31948</v>
      </c>
      <c r="D2810" s="200" t="s">
        <v>38</v>
      </c>
      <c r="E2810" s="205">
        <v>12.72</v>
      </c>
    </row>
    <row r="2811" spans="1:5" ht="15" customHeight="1" x14ac:dyDescent="0.25">
      <c r="A2811" s="199" t="s">
        <v>31949</v>
      </c>
      <c r="B2811" s="199"/>
      <c r="C2811" s="199" t="s">
        <v>31950</v>
      </c>
      <c r="D2811" s="200" t="s">
        <v>38</v>
      </c>
      <c r="E2811" s="201">
        <v>5.47</v>
      </c>
    </row>
    <row r="2812" spans="1:5" ht="15" customHeight="1" x14ac:dyDescent="0.25">
      <c r="A2812" s="199" t="s">
        <v>31951</v>
      </c>
      <c r="B2812" s="199"/>
      <c r="C2812" s="199" t="s">
        <v>31952</v>
      </c>
      <c r="D2812" s="200" t="s">
        <v>38</v>
      </c>
      <c r="E2812" s="201">
        <v>6.21</v>
      </c>
    </row>
    <row r="2813" spans="1:5" ht="15" customHeight="1" x14ac:dyDescent="0.25">
      <c r="A2813" s="199" t="s">
        <v>31953</v>
      </c>
      <c r="B2813" s="199"/>
      <c r="C2813" s="199" t="s">
        <v>31954</v>
      </c>
      <c r="D2813" s="200" t="s">
        <v>38</v>
      </c>
      <c r="E2813" s="204">
        <v>6.48</v>
      </c>
    </row>
    <row r="2814" spans="1:5" ht="15" customHeight="1" x14ac:dyDescent="0.25">
      <c r="A2814" s="199" t="s">
        <v>31955</v>
      </c>
      <c r="B2814" s="199"/>
      <c r="C2814" s="199" t="s">
        <v>31956</v>
      </c>
      <c r="D2814" s="200" t="s">
        <v>38</v>
      </c>
      <c r="E2814" s="201">
        <v>6.68</v>
      </c>
    </row>
    <row r="2815" spans="1:5" ht="15" customHeight="1" x14ac:dyDescent="0.25">
      <c r="A2815" s="199" t="s">
        <v>31957</v>
      </c>
      <c r="B2815" s="199"/>
      <c r="C2815" s="199" t="s">
        <v>31958</v>
      </c>
      <c r="D2815" s="200" t="s">
        <v>38</v>
      </c>
      <c r="E2815" s="201">
        <v>6.91</v>
      </c>
    </row>
    <row r="2816" spans="1:5" ht="15" customHeight="1" x14ac:dyDescent="0.25">
      <c r="A2816" s="199" t="s">
        <v>31959</v>
      </c>
      <c r="B2816" s="199"/>
      <c r="C2816" s="199" t="s">
        <v>31960</v>
      </c>
      <c r="D2816" s="200" t="s">
        <v>38</v>
      </c>
      <c r="E2816" s="201">
        <v>7.11</v>
      </c>
    </row>
    <row r="2817" spans="1:5" ht="15" customHeight="1" x14ac:dyDescent="0.25">
      <c r="A2817" s="199" t="s">
        <v>31961</v>
      </c>
      <c r="B2817" s="199"/>
      <c r="C2817" s="199" t="s">
        <v>31962</v>
      </c>
      <c r="D2817" s="200" t="s">
        <v>38</v>
      </c>
      <c r="E2817" s="201">
        <v>7.73</v>
      </c>
    </row>
    <row r="2818" spans="1:5" ht="15" customHeight="1" x14ac:dyDescent="0.25">
      <c r="A2818" s="199" t="s">
        <v>31963</v>
      </c>
      <c r="B2818" s="199"/>
      <c r="C2818" s="199" t="s">
        <v>31964</v>
      </c>
      <c r="D2818" s="200" t="s">
        <v>38</v>
      </c>
      <c r="E2818" s="204">
        <v>7.92</v>
      </c>
    </row>
    <row r="2819" spans="1:5" ht="15" customHeight="1" x14ac:dyDescent="0.25">
      <c r="A2819" s="199" t="s">
        <v>31965</v>
      </c>
      <c r="B2819" s="199"/>
      <c r="C2819" s="199" t="s">
        <v>31966</v>
      </c>
      <c r="D2819" s="200" t="s">
        <v>38</v>
      </c>
      <c r="E2819" s="204">
        <v>8.07</v>
      </c>
    </row>
    <row r="2820" spans="1:5" ht="15" customHeight="1" x14ac:dyDescent="0.25">
      <c r="A2820" s="199" t="s">
        <v>31967</v>
      </c>
      <c r="B2820" s="199"/>
      <c r="C2820" s="199" t="s">
        <v>31968</v>
      </c>
      <c r="D2820" s="200" t="s">
        <v>38</v>
      </c>
      <c r="E2820" s="204">
        <v>8.27</v>
      </c>
    </row>
    <row r="2821" spans="1:5" ht="15" customHeight="1" x14ac:dyDescent="0.25">
      <c r="A2821" s="199" t="s">
        <v>31969</v>
      </c>
      <c r="B2821" s="199"/>
      <c r="C2821" s="199" t="s">
        <v>31970</v>
      </c>
      <c r="D2821" s="200" t="s">
        <v>38</v>
      </c>
      <c r="E2821" s="204">
        <v>9.0299999999999994</v>
      </c>
    </row>
    <row r="2822" spans="1:5" ht="15" customHeight="1" x14ac:dyDescent="0.25">
      <c r="A2822" s="199" t="s">
        <v>31971</v>
      </c>
      <c r="B2822" s="199"/>
      <c r="C2822" s="199" t="s">
        <v>31972</v>
      </c>
      <c r="D2822" s="200" t="s">
        <v>38</v>
      </c>
      <c r="E2822" s="204">
        <v>9.56</v>
      </c>
    </row>
    <row r="2823" spans="1:5" ht="15" customHeight="1" x14ac:dyDescent="0.25">
      <c r="A2823" s="199" t="s">
        <v>31973</v>
      </c>
      <c r="B2823" s="199"/>
      <c r="C2823" s="199" t="s">
        <v>31974</v>
      </c>
      <c r="D2823" s="200" t="s">
        <v>38</v>
      </c>
      <c r="E2823" s="201">
        <v>9.85</v>
      </c>
    </row>
    <row r="2824" spans="1:5" ht="15" customHeight="1" x14ac:dyDescent="0.25">
      <c r="A2824" s="199" t="s">
        <v>31975</v>
      </c>
      <c r="B2824" s="199"/>
      <c r="C2824" s="199" t="s">
        <v>31976</v>
      </c>
      <c r="D2824" s="200" t="s">
        <v>38</v>
      </c>
      <c r="E2824" s="201">
        <v>5.38</v>
      </c>
    </row>
    <row r="2825" spans="1:5" ht="15" customHeight="1" x14ac:dyDescent="0.25">
      <c r="A2825" s="199" t="s">
        <v>31977</v>
      </c>
      <c r="B2825" s="199"/>
      <c r="C2825" s="199" t="s">
        <v>31978</v>
      </c>
      <c r="D2825" s="200" t="s">
        <v>38</v>
      </c>
      <c r="E2825" s="204">
        <v>5.65</v>
      </c>
    </row>
    <row r="2826" spans="1:5" ht="15" customHeight="1" x14ac:dyDescent="0.25">
      <c r="A2826" s="199" t="s">
        <v>31979</v>
      </c>
      <c r="B2826" s="199"/>
      <c r="C2826" s="199" t="s">
        <v>31980</v>
      </c>
      <c r="D2826" s="200" t="s">
        <v>38</v>
      </c>
      <c r="E2826" s="203">
        <v>6.29</v>
      </c>
    </row>
    <row r="2827" spans="1:5" ht="15" customHeight="1" x14ac:dyDescent="0.25">
      <c r="A2827" s="199" t="s">
        <v>31981</v>
      </c>
      <c r="B2827" s="199"/>
      <c r="C2827" s="199" t="s">
        <v>31982</v>
      </c>
      <c r="D2827" s="200" t="s">
        <v>38</v>
      </c>
      <c r="E2827" s="204">
        <v>6.48</v>
      </c>
    </row>
    <row r="2828" spans="1:5" ht="15" customHeight="1" x14ac:dyDescent="0.25">
      <c r="A2828" s="199" t="s">
        <v>31983</v>
      </c>
      <c r="B2828" s="199"/>
      <c r="C2828" s="199" t="s">
        <v>31984</v>
      </c>
      <c r="D2828" s="200" t="s">
        <v>38</v>
      </c>
      <c r="E2828" s="204">
        <v>6.64</v>
      </c>
    </row>
    <row r="2829" spans="1:5" ht="15" customHeight="1" x14ac:dyDescent="0.25">
      <c r="A2829" s="199" t="s">
        <v>31985</v>
      </c>
      <c r="B2829" s="199"/>
      <c r="C2829" s="199" t="s">
        <v>31986</v>
      </c>
      <c r="D2829" s="200" t="s">
        <v>38</v>
      </c>
      <c r="E2829" s="203">
        <v>6.8</v>
      </c>
    </row>
    <row r="2830" spans="1:5" ht="15" customHeight="1" x14ac:dyDescent="0.25">
      <c r="A2830" s="199" t="s">
        <v>31987</v>
      </c>
      <c r="B2830" s="199"/>
      <c r="C2830" s="199" t="s">
        <v>31988</v>
      </c>
      <c r="D2830" s="200" t="s">
        <v>38</v>
      </c>
      <c r="E2830" s="201">
        <v>6.95</v>
      </c>
    </row>
    <row r="2831" spans="1:5" ht="15" customHeight="1" x14ac:dyDescent="0.25">
      <c r="A2831" s="199" t="s">
        <v>31989</v>
      </c>
      <c r="B2831" s="199"/>
      <c r="C2831" s="199" t="s">
        <v>31990</v>
      </c>
      <c r="D2831" s="200" t="s">
        <v>38</v>
      </c>
      <c r="E2831" s="201">
        <v>7.11</v>
      </c>
    </row>
    <row r="2832" spans="1:5" ht="15" customHeight="1" x14ac:dyDescent="0.25">
      <c r="A2832" s="199" t="s">
        <v>31991</v>
      </c>
      <c r="B2832" s="199"/>
      <c r="C2832" s="199" t="s">
        <v>31992</v>
      </c>
      <c r="D2832" s="200" t="s">
        <v>38</v>
      </c>
      <c r="E2832" s="201">
        <v>7.68</v>
      </c>
    </row>
    <row r="2833" spans="1:5" ht="15" customHeight="1" x14ac:dyDescent="0.25">
      <c r="A2833" s="199" t="s">
        <v>31993</v>
      </c>
      <c r="B2833" s="199"/>
      <c r="C2833" s="199" t="s">
        <v>31994</v>
      </c>
      <c r="D2833" s="200" t="s">
        <v>38</v>
      </c>
      <c r="E2833" s="201">
        <v>7.83</v>
      </c>
    </row>
    <row r="2834" spans="1:5" ht="15" customHeight="1" x14ac:dyDescent="0.25">
      <c r="A2834" s="199" t="s">
        <v>31995</v>
      </c>
      <c r="B2834" s="199"/>
      <c r="C2834" s="199" t="s">
        <v>31996</v>
      </c>
      <c r="D2834" s="200" t="s">
        <v>38</v>
      </c>
      <c r="E2834" s="201">
        <v>8.1199999999999992</v>
      </c>
    </row>
    <row r="2835" spans="1:5" ht="15" customHeight="1" x14ac:dyDescent="0.25">
      <c r="A2835" s="199" t="s">
        <v>31997</v>
      </c>
      <c r="B2835" s="199"/>
      <c r="C2835" s="199" t="s">
        <v>31998</v>
      </c>
      <c r="D2835" s="200" t="s">
        <v>38</v>
      </c>
      <c r="E2835" s="201">
        <v>8.56</v>
      </c>
    </row>
    <row r="2836" spans="1:5" ht="15" customHeight="1" x14ac:dyDescent="0.25">
      <c r="A2836" s="199" t="s">
        <v>31999</v>
      </c>
      <c r="B2836" s="199"/>
      <c r="C2836" s="199" t="s">
        <v>32000</v>
      </c>
      <c r="D2836" s="200" t="s">
        <v>38</v>
      </c>
      <c r="E2836" s="201">
        <v>9.2100000000000009</v>
      </c>
    </row>
    <row r="2837" spans="1:5" ht="15" customHeight="1" x14ac:dyDescent="0.25">
      <c r="A2837" s="199" t="s">
        <v>32001</v>
      </c>
      <c r="B2837" s="199"/>
      <c r="C2837" s="199" t="s">
        <v>32002</v>
      </c>
      <c r="D2837" s="200" t="s">
        <v>38</v>
      </c>
      <c r="E2837" s="201">
        <v>8.68</v>
      </c>
    </row>
    <row r="2838" spans="1:5" ht="15" customHeight="1" x14ac:dyDescent="0.25">
      <c r="A2838" s="199" t="s">
        <v>32003</v>
      </c>
      <c r="B2838" s="199"/>
      <c r="C2838" s="199" t="s">
        <v>32004</v>
      </c>
      <c r="D2838" s="200" t="s">
        <v>38</v>
      </c>
      <c r="E2838" s="201">
        <v>9.24</v>
      </c>
    </row>
    <row r="2839" spans="1:5" ht="15" customHeight="1" x14ac:dyDescent="0.25">
      <c r="A2839" s="199" t="s">
        <v>32005</v>
      </c>
      <c r="B2839" s="199"/>
      <c r="C2839" s="199" t="s">
        <v>32006</v>
      </c>
      <c r="D2839" s="200" t="s">
        <v>38</v>
      </c>
      <c r="E2839" s="201">
        <v>9.64</v>
      </c>
    </row>
    <row r="2840" spans="1:5" ht="15" customHeight="1" x14ac:dyDescent="0.25">
      <c r="A2840" s="199" t="s">
        <v>32007</v>
      </c>
      <c r="B2840" s="199"/>
      <c r="C2840" s="199" t="s">
        <v>32008</v>
      </c>
      <c r="D2840" s="200" t="s">
        <v>38</v>
      </c>
      <c r="E2840" s="201">
        <v>10.78</v>
      </c>
    </row>
    <row r="2841" spans="1:5" ht="15" customHeight="1" x14ac:dyDescent="0.25">
      <c r="A2841" s="199" t="s">
        <v>32009</v>
      </c>
      <c r="B2841" s="199"/>
      <c r="C2841" s="199" t="s">
        <v>32010</v>
      </c>
      <c r="D2841" s="200" t="s">
        <v>38</v>
      </c>
      <c r="E2841" s="204">
        <v>11.12</v>
      </c>
    </row>
    <row r="2842" spans="1:5" ht="15" customHeight="1" x14ac:dyDescent="0.25">
      <c r="A2842" s="199" t="s">
        <v>32011</v>
      </c>
      <c r="B2842" s="199"/>
      <c r="C2842" s="199" t="s">
        <v>32012</v>
      </c>
      <c r="D2842" s="200" t="s">
        <v>38</v>
      </c>
      <c r="E2842" s="204">
        <v>11.46</v>
      </c>
    </row>
    <row r="2843" spans="1:5" ht="15" customHeight="1" x14ac:dyDescent="0.25">
      <c r="A2843" s="199" t="s">
        <v>32013</v>
      </c>
      <c r="B2843" s="199"/>
      <c r="C2843" s="199" t="s">
        <v>32014</v>
      </c>
      <c r="D2843" s="200" t="s">
        <v>38</v>
      </c>
      <c r="E2843" s="204">
        <v>11.79</v>
      </c>
    </row>
    <row r="2844" spans="1:5" ht="15" customHeight="1" x14ac:dyDescent="0.25">
      <c r="A2844" s="199" t="s">
        <v>32015</v>
      </c>
      <c r="B2844" s="199"/>
      <c r="C2844" s="199" t="s">
        <v>32016</v>
      </c>
      <c r="D2844" s="200" t="s">
        <v>38</v>
      </c>
      <c r="E2844" s="204">
        <v>12.06</v>
      </c>
    </row>
    <row r="2845" spans="1:5" ht="15" customHeight="1" x14ac:dyDescent="0.25">
      <c r="A2845" s="199" t="s">
        <v>32017</v>
      </c>
      <c r="B2845" s="199"/>
      <c r="C2845" s="199" t="s">
        <v>32018</v>
      </c>
      <c r="D2845" s="200" t="s">
        <v>38</v>
      </c>
      <c r="E2845" s="201">
        <v>13.17</v>
      </c>
    </row>
    <row r="2846" spans="1:5" ht="15" customHeight="1" x14ac:dyDescent="0.25">
      <c r="A2846" s="199" t="s">
        <v>32019</v>
      </c>
      <c r="B2846" s="199"/>
      <c r="C2846" s="199" t="s">
        <v>32020</v>
      </c>
      <c r="D2846" s="200" t="s">
        <v>38</v>
      </c>
      <c r="E2846" s="201">
        <v>13.51</v>
      </c>
    </row>
    <row r="2847" spans="1:5" ht="15" customHeight="1" x14ac:dyDescent="0.25">
      <c r="A2847" s="199" t="s">
        <v>32021</v>
      </c>
      <c r="B2847" s="199"/>
      <c r="C2847" s="199" t="s">
        <v>32022</v>
      </c>
      <c r="D2847" s="200" t="s">
        <v>38</v>
      </c>
      <c r="E2847" s="201">
        <v>14.01</v>
      </c>
    </row>
    <row r="2848" spans="1:5" ht="15" customHeight="1" x14ac:dyDescent="0.25">
      <c r="A2848" s="199" t="s">
        <v>32023</v>
      </c>
      <c r="B2848" s="199"/>
      <c r="C2848" s="199" t="s">
        <v>32024</v>
      </c>
      <c r="D2848" s="200" t="s">
        <v>38</v>
      </c>
      <c r="E2848" s="201">
        <v>15.69</v>
      </c>
    </row>
    <row r="2849" spans="1:5" ht="15" customHeight="1" x14ac:dyDescent="0.25">
      <c r="A2849" s="199" t="s">
        <v>32025</v>
      </c>
      <c r="B2849" s="199"/>
      <c r="C2849" s="199" t="s">
        <v>32026</v>
      </c>
      <c r="D2849" s="200" t="s">
        <v>38</v>
      </c>
      <c r="E2849" s="201">
        <v>16.2</v>
      </c>
    </row>
    <row r="2850" spans="1:5" ht="15" customHeight="1" x14ac:dyDescent="0.25">
      <c r="A2850" s="199" t="s">
        <v>32027</v>
      </c>
      <c r="B2850" s="199"/>
      <c r="C2850" s="199" t="s">
        <v>32028</v>
      </c>
      <c r="D2850" s="200" t="s">
        <v>38</v>
      </c>
      <c r="E2850" s="201">
        <v>8.3800000000000008</v>
      </c>
    </row>
    <row r="2851" spans="1:5" ht="15" customHeight="1" x14ac:dyDescent="0.25">
      <c r="A2851" s="199" t="s">
        <v>32029</v>
      </c>
      <c r="B2851" s="199"/>
      <c r="C2851" s="199" t="s">
        <v>32030</v>
      </c>
      <c r="D2851" s="200" t="s">
        <v>38</v>
      </c>
      <c r="E2851" s="201">
        <v>8.73</v>
      </c>
    </row>
    <row r="2852" spans="1:5" ht="15" customHeight="1" x14ac:dyDescent="0.25">
      <c r="A2852" s="199" t="s">
        <v>32031</v>
      </c>
      <c r="B2852" s="199"/>
      <c r="C2852" s="199" t="s">
        <v>32032</v>
      </c>
      <c r="D2852" s="200" t="s">
        <v>38</v>
      </c>
      <c r="E2852" s="201">
        <v>8.99</v>
      </c>
    </row>
    <row r="2853" spans="1:5" ht="15" customHeight="1" x14ac:dyDescent="0.25">
      <c r="A2853" s="199" t="s">
        <v>32033</v>
      </c>
      <c r="B2853" s="199"/>
      <c r="C2853" s="199" t="s">
        <v>32034</v>
      </c>
      <c r="D2853" s="200" t="s">
        <v>38</v>
      </c>
      <c r="E2853" s="201">
        <v>9.24</v>
      </c>
    </row>
    <row r="2854" spans="1:5" ht="15" customHeight="1" x14ac:dyDescent="0.25">
      <c r="A2854" s="199" t="s">
        <v>32035</v>
      </c>
      <c r="B2854" s="199"/>
      <c r="C2854" s="199" t="s">
        <v>32036</v>
      </c>
      <c r="D2854" s="200" t="s">
        <v>38</v>
      </c>
      <c r="E2854" s="201">
        <v>9.44</v>
      </c>
    </row>
    <row r="2855" spans="1:5" ht="15" customHeight="1" x14ac:dyDescent="0.25">
      <c r="A2855" s="199" t="s">
        <v>32037</v>
      </c>
      <c r="B2855" s="199"/>
      <c r="C2855" s="199" t="s">
        <v>32038</v>
      </c>
      <c r="D2855" s="200" t="s">
        <v>38</v>
      </c>
      <c r="E2855" s="201">
        <v>9.69</v>
      </c>
    </row>
    <row r="2856" spans="1:5" ht="15" customHeight="1" x14ac:dyDescent="0.25">
      <c r="A2856" s="199" t="s">
        <v>32039</v>
      </c>
      <c r="B2856" s="199"/>
      <c r="C2856" s="199" t="s">
        <v>32040</v>
      </c>
      <c r="D2856" s="200" t="s">
        <v>38</v>
      </c>
      <c r="E2856" s="201">
        <v>9.89</v>
      </c>
    </row>
    <row r="2857" spans="1:5" ht="15" customHeight="1" x14ac:dyDescent="0.25">
      <c r="A2857" s="199" t="s">
        <v>32041</v>
      </c>
      <c r="B2857" s="199"/>
      <c r="C2857" s="199" t="s">
        <v>32042</v>
      </c>
      <c r="D2857" s="200" t="s">
        <v>38</v>
      </c>
      <c r="E2857" s="201">
        <v>10.85</v>
      </c>
    </row>
    <row r="2858" spans="1:5" ht="15" customHeight="1" x14ac:dyDescent="0.25">
      <c r="A2858" s="199" t="s">
        <v>32043</v>
      </c>
      <c r="B2858" s="199"/>
      <c r="C2858" s="199" t="s">
        <v>32044</v>
      </c>
      <c r="D2858" s="200" t="s">
        <v>38</v>
      </c>
      <c r="E2858" s="201">
        <v>11.05</v>
      </c>
    </row>
    <row r="2859" spans="1:5" ht="15" customHeight="1" x14ac:dyDescent="0.25">
      <c r="A2859" s="199" t="s">
        <v>32045</v>
      </c>
      <c r="B2859" s="199"/>
      <c r="C2859" s="199" t="s">
        <v>32046</v>
      </c>
      <c r="D2859" s="200" t="s">
        <v>38</v>
      </c>
      <c r="E2859" s="201">
        <v>11.25</v>
      </c>
    </row>
    <row r="2860" spans="1:5" ht="15" customHeight="1" x14ac:dyDescent="0.25">
      <c r="A2860" s="199" t="s">
        <v>32047</v>
      </c>
      <c r="B2860" s="199"/>
      <c r="C2860" s="199" t="s">
        <v>32048</v>
      </c>
      <c r="D2860" s="200" t="s">
        <v>38</v>
      </c>
      <c r="E2860" s="201">
        <v>11.59</v>
      </c>
    </row>
    <row r="2861" spans="1:5" ht="15" customHeight="1" x14ac:dyDescent="0.25">
      <c r="A2861" s="199" t="s">
        <v>32049</v>
      </c>
      <c r="B2861" s="199"/>
      <c r="C2861" s="199" t="s">
        <v>32050</v>
      </c>
      <c r="D2861" s="200" t="s">
        <v>38</v>
      </c>
      <c r="E2861" s="201">
        <v>12.2</v>
      </c>
    </row>
    <row r="2862" spans="1:5" ht="15" customHeight="1" x14ac:dyDescent="0.25">
      <c r="A2862" s="199" t="s">
        <v>32051</v>
      </c>
      <c r="B2862" s="199"/>
      <c r="C2862" s="199" t="s">
        <v>32052</v>
      </c>
      <c r="D2862" s="200" t="s">
        <v>38</v>
      </c>
      <c r="E2862" s="201">
        <v>13.25</v>
      </c>
    </row>
    <row r="2863" spans="1:5" ht="15" customHeight="1" x14ac:dyDescent="0.25">
      <c r="A2863" s="199" t="s">
        <v>32053</v>
      </c>
      <c r="B2863" s="199"/>
      <c r="C2863" s="199" t="s">
        <v>32054</v>
      </c>
      <c r="D2863" s="200" t="s">
        <v>38</v>
      </c>
      <c r="E2863" s="201">
        <v>8.2799999999999994</v>
      </c>
    </row>
    <row r="2864" spans="1:5" ht="15" customHeight="1" x14ac:dyDescent="0.25">
      <c r="A2864" s="199" t="s">
        <v>32055</v>
      </c>
      <c r="B2864" s="199"/>
      <c r="C2864" s="199" t="s">
        <v>32056</v>
      </c>
      <c r="D2864" s="200" t="s">
        <v>38</v>
      </c>
      <c r="E2864" s="201">
        <v>8.58</v>
      </c>
    </row>
    <row r="2865" spans="1:5" ht="15" customHeight="1" x14ac:dyDescent="0.25">
      <c r="A2865" s="199" t="s">
        <v>32057</v>
      </c>
      <c r="B2865" s="199"/>
      <c r="C2865" s="199" t="s">
        <v>32058</v>
      </c>
      <c r="D2865" s="200" t="s">
        <v>38</v>
      </c>
      <c r="E2865" s="201">
        <v>8.7799999999999994</v>
      </c>
    </row>
    <row r="2866" spans="1:5" ht="15" customHeight="1" x14ac:dyDescent="0.25">
      <c r="A2866" s="199" t="s">
        <v>32059</v>
      </c>
      <c r="B2866" s="199"/>
      <c r="C2866" s="199" t="s">
        <v>32060</v>
      </c>
      <c r="D2866" s="200" t="s">
        <v>38</v>
      </c>
      <c r="E2866" s="201">
        <v>8.99</v>
      </c>
    </row>
    <row r="2867" spans="1:5" ht="15" customHeight="1" x14ac:dyDescent="0.25">
      <c r="A2867" s="199" t="s">
        <v>32061</v>
      </c>
      <c r="B2867" s="199"/>
      <c r="C2867" s="199" t="s">
        <v>32062</v>
      </c>
      <c r="D2867" s="200" t="s">
        <v>38</v>
      </c>
      <c r="E2867" s="201">
        <v>9.19</v>
      </c>
    </row>
    <row r="2868" spans="1:5" ht="15" customHeight="1" x14ac:dyDescent="0.25">
      <c r="A2868" s="199" t="s">
        <v>32063</v>
      </c>
      <c r="B2868" s="199"/>
      <c r="C2868" s="199" t="s">
        <v>32064</v>
      </c>
      <c r="D2868" s="200" t="s">
        <v>38</v>
      </c>
      <c r="E2868" s="201">
        <v>9.34</v>
      </c>
    </row>
    <row r="2869" spans="1:5" ht="15" customHeight="1" x14ac:dyDescent="0.25">
      <c r="A2869" s="199" t="s">
        <v>32065</v>
      </c>
      <c r="B2869" s="199"/>
      <c r="C2869" s="199" t="s">
        <v>32066</v>
      </c>
      <c r="D2869" s="200" t="s">
        <v>38</v>
      </c>
      <c r="E2869" s="201">
        <v>9.5399999999999991</v>
      </c>
    </row>
    <row r="2870" spans="1:5" ht="15" customHeight="1" x14ac:dyDescent="0.25">
      <c r="A2870" s="199" t="s">
        <v>32067</v>
      </c>
      <c r="B2870" s="199"/>
      <c r="C2870" s="199" t="s">
        <v>32068</v>
      </c>
      <c r="D2870" s="200" t="s">
        <v>38</v>
      </c>
      <c r="E2870" s="201">
        <v>9.69</v>
      </c>
    </row>
    <row r="2871" spans="1:5" ht="15" customHeight="1" x14ac:dyDescent="0.25">
      <c r="A2871" s="199" t="s">
        <v>32069</v>
      </c>
      <c r="B2871" s="199"/>
      <c r="C2871" s="199" t="s">
        <v>32070</v>
      </c>
      <c r="D2871" s="200" t="s">
        <v>38</v>
      </c>
      <c r="E2871" s="204">
        <v>9.84</v>
      </c>
    </row>
    <row r="2872" spans="1:5" ht="15" customHeight="1" x14ac:dyDescent="0.25">
      <c r="A2872" s="199" t="s">
        <v>32071</v>
      </c>
      <c r="B2872" s="199"/>
      <c r="C2872" s="199" t="s">
        <v>32072</v>
      </c>
      <c r="D2872" s="200" t="s">
        <v>38</v>
      </c>
      <c r="E2872" s="204">
        <v>10.78</v>
      </c>
    </row>
    <row r="2873" spans="1:5" ht="15" customHeight="1" x14ac:dyDescent="0.25">
      <c r="A2873" s="199" t="s">
        <v>32073</v>
      </c>
      <c r="B2873" s="199"/>
      <c r="C2873" s="199" t="s">
        <v>32074</v>
      </c>
      <c r="D2873" s="200" t="s">
        <v>38</v>
      </c>
      <c r="E2873" s="204">
        <v>11.05</v>
      </c>
    </row>
    <row r="2874" spans="1:5" ht="15" customHeight="1" x14ac:dyDescent="0.25">
      <c r="A2874" s="199" t="s">
        <v>32075</v>
      </c>
      <c r="B2874" s="199"/>
      <c r="C2874" s="199" t="s">
        <v>32076</v>
      </c>
      <c r="D2874" s="200" t="s">
        <v>38</v>
      </c>
      <c r="E2874" s="204">
        <v>11.52</v>
      </c>
    </row>
    <row r="2875" spans="1:5" ht="15" customHeight="1" x14ac:dyDescent="0.25">
      <c r="A2875" s="199" t="s">
        <v>32077</v>
      </c>
      <c r="B2875" s="199"/>
      <c r="C2875" s="199" t="s">
        <v>32078</v>
      </c>
      <c r="D2875" s="200" t="s">
        <v>38</v>
      </c>
      <c r="E2875" s="204">
        <v>11.79</v>
      </c>
    </row>
    <row r="2876" spans="1:5" ht="15" customHeight="1" x14ac:dyDescent="0.25">
      <c r="A2876" s="199" t="s">
        <v>32079</v>
      </c>
      <c r="B2876" s="199"/>
      <c r="C2876" s="199" t="s">
        <v>32080</v>
      </c>
      <c r="D2876" s="200" t="s">
        <v>38</v>
      </c>
      <c r="E2876" s="204">
        <v>42.87</v>
      </c>
    </row>
    <row r="2877" spans="1:5" ht="15" customHeight="1" x14ac:dyDescent="0.25">
      <c r="A2877" s="199" t="s">
        <v>32081</v>
      </c>
      <c r="B2877" s="199"/>
      <c r="C2877" s="199" t="s">
        <v>32082</v>
      </c>
      <c r="D2877" s="200" t="s">
        <v>38</v>
      </c>
      <c r="E2877" s="204">
        <v>43.62</v>
      </c>
    </row>
    <row r="2878" spans="1:5" ht="15" customHeight="1" x14ac:dyDescent="0.25">
      <c r="A2878" s="199" t="s">
        <v>32083</v>
      </c>
      <c r="B2878" s="199"/>
      <c r="C2878" s="199" t="s">
        <v>32084</v>
      </c>
      <c r="D2878" s="200" t="s">
        <v>38</v>
      </c>
      <c r="E2878" s="204">
        <v>44.21</v>
      </c>
    </row>
    <row r="2879" spans="1:5" ht="15" customHeight="1" x14ac:dyDescent="0.25">
      <c r="A2879" s="199" t="s">
        <v>32085</v>
      </c>
      <c r="B2879" s="199"/>
      <c r="C2879" s="199" t="s">
        <v>32086</v>
      </c>
      <c r="D2879" s="200" t="s">
        <v>38</v>
      </c>
      <c r="E2879" s="204">
        <v>45.95</v>
      </c>
    </row>
    <row r="2880" spans="1:5" ht="15" customHeight="1" x14ac:dyDescent="0.25">
      <c r="A2880" s="199" t="s">
        <v>32087</v>
      </c>
      <c r="B2880" s="199"/>
      <c r="C2880" s="199" t="s">
        <v>32088</v>
      </c>
      <c r="D2880" s="200" t="s">
        <v>38</v>
      </c>
      <c r="E2880" s="204">
        <v>46.44</v>
      </c>
    </row>
    <row r="2881" spans="1:5" ht="15" customHeight="1" x14ac:dyDescent="0.25">
      <c r="A2881" s="199" t="s">
        <v>32089</v>
      </c>
      <c r="B2881" s="199"/>
      <c r="C2881" s="199" t="s">
        <v>32090</v>
      </c>
      <c r="D2881" s="200" t="s">
        <v>38</v>
      </c>
      <c r="E2881" s="201">
        <v>46.94</v>
      </c>
    </row>
    <row r="2882" spans="1:5" ht="15" customHeight="1" x14ac:dyDescent="0.25">
      <c r="A2882" s="199" t="s">
        <v>32091</v>
      </c>
      <c r="B2882" s="199"/>
      <c r="C2882" s="199" t="s">
        <v>32092</v>
      </c>
      <c r="D2882" s="200" t="s">
        <v>38</v>
      </c>
      <c r="E2882" s="201">
        <v>47.44</v>
      </c>
    </row>
    <row r="2883" spans="1:5" ht="15" customHeight="1" x14ac:dyDescent="0.25">
      <c r="A2883" s="199" t="s">
        <v>32093</v>
      </c>
      <c r="B2883" s="199"/>
      <c r="C2883" s="199" t="s">
        <v>32094</v>
      </c>
      <c r="D2883" s="200" t="s">
        <v>38</v>
      </c>
      <c r="E2883" s="201">
        <v>47.84</v>
      </c>
    </row>
    <row r="2884" spans="1:5" ht="15" customHeight="1" x14ac:dyDescent="0.25">
      <c r="A2884" s="199" t="s">
        <v>32095</v>
      </c>
      <c r="B2884" s="199"/>
      <c r="C2884" s="199" t="s">
        <v>32096</v>
      </c>
      <c r="D2884" s="200" t="s">
        <v>38</v>
      </c>
      <c r="E2884" s="201">
        <v>48.34</v>
      </c>
    </row>
    <row r="2885" spans="1:5" ht="15" customHeight="1" x14ac:dyDescent="0.25">
      <c r="A2885" s="199" t="s">
        <v>32097</v>
      </c>
      <c r="B2885" s="199"/>
      <c r="C2885" s="199" t="s">
        <v>32098</v>
      </c>
      <c r="D2885" s="200" t="s">
        <v>38</v>
      </c>
      <c r="E2885" s="204">
        <v>49.9</v>
      </c>
    </row>
    <row r="2886" spans="1:5" ht="15" customHeight="1" x14ac:dyDescent="0.25">
      <c r="A2886" s="199" t="s">
        <v>32099</v>
      </c>
      <c r="B2886" s="199"/>
      <c r="C2886" s="199" t="s">
        <v>32100</v>
      </c>
      <c r="D2886" s="200" t="s">
        <v>38</v>
      </c>
      <c r="E2886" s="204">
        <v>50.77</v>
      </c>
    </row>
    <row r="2887" spans="1:5" ht="15" customHeight="1" x14ac:dyDescent="0.25">
      <c r="A2887" s="199" t="s">
        <v>32101</v>
      </c>
      <c r="B2887" s="199"/>
      <c r="C2887" s="199" t="s">
        <v>32102</v>
      </c>
      <c r="D2887" s="200" t="s">
        <v>38</v>
      </c>
      <c r="E2887" s="204">
        <v>53.3</v>
      </c>
    </row>
    <row r="2888" spans="1:5" ht="15" customHeight="1" x14ac:dyDescent="0.25">
      <c r="A2888" s="199" t="s">
        <v>32103</v>
      </c>
      <c r="B2888" s="199"/>
      <c r="C2888" s="199" t="s">
        <v>32104</v>
      </c>
      <c r="D2888" s="200" t="s">
        <v>38</v>
      </c>
      <c r="E2888" s="204">
        <v>54.05</v>
      </c>
    </row>
    <row r="2889" spans="1:5" ht="15" customHeight="1" x14ac:dyDescent="0.25">
      <c r="A2889" s="199" t="s">
        <v>32105</v>
      </c>
      <c r="B2889" s="199"/>
      <c r="C2889" s="199" t="s">
        <v>32106</v>
      </c>
      <c r="D2889" s="200" t="s">
        <v>38</v>
      </c>
      <c r="E2889" s="204">
        <v>42.42</v>
      </c>
    </row>
    <row r="2890" spans="1:5" ht="15" customHeight="1" x14ac:dyDescent="0.25">
      <c r="A2890" s="199" t="s">
        <v>32107</v>
      </c>
      <c r="B2890" s="199"/>
      <c r="C2890" s="199" t="s">
        <v>32108</v>
      </c>
      <c r="D2890" s="200" t="s">
        <v>38</v>
      </c>
      <c r="E2890" s="204">
        <v>42.87</v>
      </c>
    </row>
    <row r="2891" spans="1:5" ht="15" customHeight="1" x14ac:dyDescent="0.25">
      <c r="A2891" s="199" t="s">
        <v>32109</v>
      </c>
      <c r="B2891" s="199"/>
      <c r="C2891" s="199" t="s">
        <v>32110</v>
      </c>
      <c r="D2891" s="200" t="s">
        <v>38</v>
      </c>
      <c r="E2891" s="204">
        <v>43.32</v>
      </c>
    </row>
    <row r="2892" spans="1:5" ht="15" customHeight="1" x14ac:dyDescent="0.25">
      <c r="A2892" s="199" t="s">
        <v>32111</v>
      </c>
      <c r="B2892" s="199"/>
      <c r="C2892" s="199" t="s">
        <v>32112</v>
      </c>
      <c r="D2892" s="200" t="s">
        <v>38</v>
      </c>
      <c r="E2892" s="204">
        <v>43.62</v>
      </c>
    </row>
    <row r="2893" spans="1:5" ht="15" customHeight="1" x14ac:dyDescent="0.25">
      <c r="A2893" s="199" t="s">
        <v>32113</v>
      </c>
      <c r="B2893" s="199"/>
      <c r="C2893" s="199" t="s">
        <v>32114</v>
      </c>
      <c r="D2893" s="200" t="s">
        <v>38</v>
      </c>
      <c r="E2893" s="201">
        <v>43.99</v>
      </c>
    </row>
    <row r="2894" spans="1:5" ht="15" customHeight="1" x14ac:dyDescent="0.25">
      <c r="A2894" s="199" t="s">
        <v>32115</v>
      </c>
      <c r="B2894" s="199"/>
      <c r="C2894" s="199" t="s">
        <v>32116</v>
      </c>
      <c r="D2894" s="200" t="s">
        <v>38</v>
      </c>
      <c r="E2894" s="201">
        <v>44.29</v>
      </c>
    </row>
    <row r="2895" spans="1:5" ht="15" customHeight="1" x14ac:dyDescent="0.25">
      <c r="A2895" s="199" t="s">
        <v>32117</v>
      </c>
      <c r="B2895" s="199"/>
      <c r="C2895" s="199" t="s">
        <v>32118</v>
      </c>
      <c r="D2895" s="200" t="s">
        <v>38</v>
      </c>
      <c r="E2895" s="201">
        <v>44.59</v>
      </c>
    </row>
    <row r="2896" spans="1:5" ht="15" customHeight="1" x14ac:dyDescent="0.25">
      <c r="A2896" s="199" t="s">
        <v>32119</v>
      </c>
      <c r="B2896" s="199"/>
      <c r="C2896" s="199" t="s">
        <v>32120</v>
      </c>
      <c r="D2896" s="200" t="s">
        <v>38</v>
      </c>
      <c r="E2896" s="201">
        <v>46.04</v>
      </c>
    </row>
    <row r="2897" spans="1:5" ht="15" customHeight="1" x14ac:dyDescent="0.25">
      <c r="A2897" s="199" t="s">
        <v>32121</v>
      </c>
      <c r="B2897" s="199"/>
      <c r="C2897" s="199" t="s">
        <v>32122</v>
      </c>
      <c r="D2897" s="200" t="s">
        <v>38</v>
      </c>
      <c r="E2897" s="201">
        <v>46.34</v>
      </c>
    </row>
    <row r="2898" spans="1:5" ht="15" customHeight="1" x14ac:dyDescent="0.25">
      <c r="A2898" s="199" t="s">
        <v>32123</v>
      </c>
      <c r="B2898" s="199"/>
      <c r="C2898" s="199" t="s">
        <v>32124</v>
      </c>
      <c r="D2898" s="200" t="s">
        <v>38</v>
      </c>
      <c r="E2898" s="201">
        <v>46.64</v>
      </c>
    </row>
    <row r="2899" spans="1:5" ht="15" customHeight="1" x14ac:dyDescent="0.25">
      <c r="A2899" s="199" t="s">
        <v>32125</v>
      </c>
      <c r="B2899" s="199"/>
      <c r="C2899" s="199" t="s">
        <v>32126</v>
      </c>
      <c r="D2899" s="200" t="s">
        <v>38</v>
      </c>
      <c r="E2899" s="204">
        <v>47.14</v>
      </c>
    </row>
    <row r="2900" spans="1:5" ht="15" customHeight="1" x14ac:dyDescent="0.25">
      <c r="A2900" s="199" t="s">
        <v>32127</v>
      </c>
      <c r="B2900" s="199"/>
      <c r="C2900" s="199" t="s">
        <v>32128</v>
      </c>
      <c r="D2900" s="200" t="s">
        <v>38</v>
      </c>
      <c r="E2900" s="204">
        <v>48.04</v>
      </c>
    </row>
    <row r="2901" spans="1:5" ht="15" customHeight="1" x14ac:dyDescent="0.25">
      <c r="A2901" s="199" t="s">
        <v>32129</v>
      </c>
      <c r="B2901" s="199"/>
      <c r="C2901" s="199" t="s">
        <v>32130</v>
      </c>
      <c r="D2901" s="200" t="s">
        <v>38</v>
      </c>
      <c r="E2901" s="204">
        <v>49.65</v>
      </c>
    </row>
    <row r="2902" spans="1:5" ht="15" customHeight="1" x14ac:dyDescent="0.25">
      <c r="A2902" s="199" t="s">
        <v>32131</v>
      </c>
      <c r="B2902" s="199"/>
      <c r="C2902" s="199" t="s">
        <v>32132</v>
      </c>
      <c r="D2902" s="200" t="s">
        <v>38</v>
      </c>
      <c r="E2902" s="204">
        <v>42.27</v>
      </c>
    </row>
    <row r="2903" spans="1:5" ht="15" customHeight="1" x14ac:dyDescent="0.25">
      <c r="A2903" s="199" t="s">
        <v>32133</v>
      </c>
      <c r="B2903" s="199"/>
      <c r="C2903" s="199" t="s">
        <v>32134</v>
      </c>
      <c r="D2903" s="200" t="s">
        <v>38</v>
      </c>
      <c r="E2903" s="204">
        <v>42.64</v>
      </c>
    </row>
    <row r="2904" spans="1:5" ht="15" customHeight="1" x14ac:dyDescent="0.25">
      <c r="A2904" s="199" t="s">
        <v>32135</v>
      </c>
      <c r="B2904" s="199"/>
      <c r="C2904" s="199" t="s">
        <v>32136</v>
      </c>
      <c r="D2904" s="200" t="s">
        <v>38</v>
      </c>
      <c r="E2904" s="204">
        <v>42.94</v>
      </c>
    </row>
    <row r="2905" spans="1:5" ht="15" customHeight="1" x14ac:dyDescent="0.25">
      <c r="A2905" s="199" t="s">
        <v>32137</v>
      </c>
      <c r="B2905" s="199"/>
      <c r="C2905" s="199" t="s">
        <v>32138</v>
      </c>
      <c r="D2905" s="200" t="s">
        <v>38</v>
      </c>
      <c r="E2905" s="204">
        <v>43.24</v>
      </c>
    </row>
    <row r="2906" spans="1:5" ht="15" customHeight="1" x14ac:dyDescent="0.25">
      <c r="A2906" s="199" t="s">
        <v>32139</v>
      </c>
      <c r="B2906" s="199"/>
      <c r="C2906" s="199" t="s">
        <v>32140</v>
      </c>
      <c r="D2906" s="200" t="s">
        <v>38</v>
      </c>
      <c r="E2906" s="204">
        <v>43.54</v>
      </c>
    </row>
    <row r="2907" spans="1:5" ht="15" customHeight="1" x14ac:dyDescent="0.25">
      <c r="A2907" s="199" t="s">
        <v>32141</v>
      </c>
      <c r="B2907" s="199"/>
      <c r="C2907" s="199" t="s">
        <v>32142</v>
      </c>
      <c r="D2907" s="200" t="s">
        <v>38</v>
      </c>
      <c r="E2907" s="204">
        <v>43.76</v>
      </c>
    </row>
    <row r="2908" spans="1:5" ht="15" customHeight="1" x14ac:dyDescent="0.25">
      <c r="A2908" s="199" t="s">
        <v>32143</v>
      </c>
      <c r="B2908" s="199"/>
      <c r="C2908" s="199" t="s">
        <v>32144</v>
      </c>
      <c r="D2908" s="200" t="s">
        <v>38</v>
      </c>
      <c r="E2908" s="204">
        <v>44.06</v>
      </c>
    </row>
    <row r="2909" spans="1:5" ht="15" customHeight="1" x14ac:dyDescent="0.25">
      <c r="A2909" s="199" t="s">
        <v>32145</v>
      </c>
      <c r="B2909" s="199"/>
      <c r="C2909" s="199" t="s">
        <v>32146</v>
      </c>
      <c r="D2909" s="200" t="s">
        <v>38</v>
      </c>
      <c r="E2909" s="204">
        <v>44.29</v>
      </c>
    </row>
    <row r="2910" spans="1:5" ht="15" customHeight="1" x14ac:dyDescent="0.25">
      <c r="A2910" s="199" t="s">
        <v>32147</v>
      </c>
      <c r="B2910" s="199"/>
      <c r="C2910" s="199" t="s">
        <v>32148</v>
      </c>
      <c r="D2910" s="200" t="s">
        <v>38</v>
      </c>
      <c r="E2910" s="204">
        <v>44.51</v>
      </c>
    </row>
    <row r="2911" spans="1:5" ht="15" customHeight="1" x14ac:dyDescent="0.25">
      <c r="A2911" s="199" t="s">
        <v>32149</v>
      </c>
      <c r="B2911" s="199"/>
      <c r="C2911" s="199" t="s">
        <v>32150</v>
      </c>
      <c r="D2911" s="200" t="s">
        <v>38</v>
      </c>
      <c r="E2911" s="204">
        <v>45.95</v>
      </c>
    </row>
    <row r="2912" spans="1:5" ht="15" customHeight="1" x14ac:dyDescent="0.25">
      <c r="A2912" s="199" t="s">
        <v>32151</v>
      </c>
      <c r="B2912" s="199"/>
      <c r="C2912" s="199" t="s">
        <v>32152</v>
      </c>
      <c r="D2912" s="200" t="s">
        <v>38</v>
      </c>
      <c r="E2912" s="204">
        <v>46.34</v>
      </c>
    </row>
    <row r="2913" spans="1:5" ht="15" customHeight="1" x14ac:dyDescent="0.25">
      <c r="A2913" s="199" t="s">
        <v>32153</v>
      </c>
      <c r="B2913" s="199"/>
      <c r="C2913" s="199" t="s">
        <v>32154</v>
      </c>
      <c r="D2913" s="200" t="s">
        <v>38</v>
      </c>
      <c r="E2913" s="204">
        <v>47.04</v>
      </c>
    </row>
    <row r="2914" spans="1:5" ht="15" customHeight="1" x14ac:dyDescent="0.25">
      <c r="A2914" s="199" t="s">
        <v>32155</v>
      </c>
      <c r="B2914" s="199"/>
      <c r="C2914" s="199" t="s">
        <v>32156</v>
      </c>
      <c r="D2914" s="200" t="s">
        <v>38</v>
      </c>
      <c r="E2914" s="204">
        <v>47.44</v>
      </c>
    </row>
    <row r="2915" spans="1:5" ht="15" customHeight="1" x14ac:dyDescent="0.25">
      <c r="A2915" s="199" t="s">
        <v>32157</v>
      </c>
      <c r="B2915" s="199"/>
      <c r="C2915" s="199" t="s">
        <v>32158</v>
      </c>
      <c r="D2915" s="200" t="s">
        <v>38</v>
      </c>
      <c r="E2915" s="204">
        <v>40.74</v>
      </c>
    </row>
    <row r="2916" spans="1:5" ht="15" customHeight="1" x14ac:dyDescent="0.25">
      <c r="A2916" s="199" t="s">
        <v>32159</v>
      </c>
      <c r="B2916" s="199"/>
      <c r="C2916" s="199" t="s">
        <v>32160</v>
      </c>
      <c r="D2916" s="200" t="s">
        <v>38</v>
      </c>
      <c r="E2916" s="204">
        <v>41.52</v>
      </c>
    </row>
    <row r="2917" spans="1:5" ht="15" customHeight="1" x14ac:dyDescent="0.25">
      <c r="A2917" s="199" t="s">
        <v>32161</v>
      </c>
      <c r="B2917" s="199"/>
      <c r="C2917" s="199" t="s">
        <v>32162</v>
      </c>
      <c r="D2917" s="200" t="s">
        <v>38</v>
      </c>
      <c r="E2917" s="204">
        <v>43.09</v>
      </c>
    </row>
    <row r="2918" spans="1:5" ht="15" customHeight="1" x14ac:dyDescent="0.25">
      <c r="A2918" s="199" t="s">
        <v>32163</v>
      </c>
      <c r="B2918" s="199"/>
      <c r="C2918" s="199" t="s">
        <v>32164</v>
      </c>
      <c r="D2918" s="200" t="s">
        <v>38</v>
      </c>
      <c r="E2918" s="204">
        <v>43.65</v>
      </c>
    </row>
    <row r="2919" spans="1:5" ht="15" customHeight="1" x14ac:dyDescent="0.25">
      <c r="A2919" s="199" t="s">
        <v>32165</v>
      </c>
      <c r="B2919" s="199"/>
      <c r="C2919" s="199" t="s">
        <v>32166</v>
      </c>
      <c r="D2919" s="200" t="s">
        <v>38</v>
      </c>
      <c r="E2919" s="204">
        <v>44.14</v>
      </c>
    </row>
    <row r="2920" spans="1:5" ht="15" customHeight="1" x14ac:dyDescent="0.25">
      <c r="A2920" s="199" t="s">
        <v>32167</v>
      </c>
      <c r="B2920" s="199"/>
      <c r="C2920" s="199" t="s">
        <v>32168</v>
      </c>
      <c r="D2920" s="200" t="s">
        <v>38</v>
      </c>
      <c r="E2920" s="204">
        <v>45.59</v>
      </c>
    </row>
    <row r="2921" spans="1:5" ht="15" customHeight="1" x14ac:dyDescent="0.25">
      <c r="A2921" s="199" t="s">
        <v>32169</v>
      </c>
      <c r="B2921" s="199"/>
      <c r="C2921" s="199" t="s">
        <v>32170</v>
      </c>
      <c r="D2921" s="200" t="s">
        <v>38</v>
      </c>
      <c r="E2921" s="204">
        <v>45.99</v>
      </c>
    </row>
    <row r="2922" spans="1:5" ht="15" customHeight="1" x14ac:dyDescent="0.25">
      <c r="A2922" s="199" t="s">
        <v>32171</v>
      </c>
      <c r="B2922" s="199"/>
      <c r="C2922" s="199" t="s">
        <v>32172</v>
      </c>
      <c r="D2922" s="200" t="s">
        <v>38</v>
      </c>
      <c r="E2922" s="204">
        <v>46.49</v>
      </c>
    </row>
    <row r="2923" spans="1:5" ht="15" customHeight="1" x14ac:dyDescent="0.25">
      <c r="A2923" s="199" t="s">
        <v>32173</v>
      </c>
      <c r="B2923" s="199"/>
      <c r="C2923" s="199" t="s">
        <v>32174</v>
      </c>
      <c r="D2923" s="200" t="s">
        <v>38</v>
      </c>
      <c r="E2923" s="204">
        <v>46.99</v>
      </c>
    </row>
    <row r="2924" spans="1:5" ht="15" customHeight="1" x14ac:dyDescent="0.25">
      <c r="A2924" s="199" t="s">
        <v>32175</v>
      </c>
      <c r="B2924" s="199"/>
      <c r="C2924" s="199" t="s">
        <v>32176</v>
      </c>
      <c r="D2924" s="200" t="s">
        <v>38</v>
      </c>
      <c r="E2924" s="204">
        <v>47.39</v>
      </c>
    </row>
    <row r="2925" spans="1:5" ht="15" customHeight="1" x14ac:dyDescent="0.25">
      <c r="A2925" s="199" t="s">
        <v>32177</v>
      </c>
      <c r="B2925" s="199"/>
      <c r="C2925" s="199" t="s">
        <v>32178</v>
      </c>
      <c r="D2925" s="200" t="s">
        <v>38</v>
      </c>
      <c r="E2925" s="204">
        <v>49.24</v>
      </c>
    </row>
    <row r="2926" spans="1:5" ht="15" customHeight="1" x14ac:dyDescent="0.25">
      <c r="A2926" s="199" t="s">
        <v>32179</v>
      </c>
      <c r="B2926" s="199"/>
      <c r="C2926" s="199" t="s">
        <v>32180</v>
      </c>
      <c r="D2926" s="200" t="s">
        <v>38</v>
      </c>
      <c r="E2926" s="204">
        <v>50.45</v>
      </c>
    </row>
    <row r="2927" spans="1:5" ht="15" customHeight="1" x14ac:dyDescent="0.25">
      <c r="A2927" s="199" t="s">
        <v>32181</v>
      </c>
      <c r="B2927" s="199"/>
      <c r="C2927" s="199" t="s">
        <v>32182</v>
      </c>
      <c r="D2927" s="200" t="s">
        <v>38</v>
      </c>
      <c r="E2927" s="204">
        <v>52.14</v>
      </c>
    </row>
    <row r="2928" spans="1:5" ht="15" customHeight="1" x14ac:dyDescent="0.25">
      <c r="A2928" s="199" t="s">
        <v>32183</v>
      </c>
      <c r="B2928" s="199"/>
      <c r="C2928" s="199" t="s">
        <v>32184</v>
      </c>
      <c r="D2928" s="200" t="s">
        <v>38</v>
      </c>
      <c r="E2928" s="204">
        <v>40.32</v>
      </c>
    </row>
    <row r="2929" spans="1:5" ht="15" customHeight="1" x14ac:dyDescent="0.25">
      <c r="A2929" s="199" t="s">
        <v>32185</v>
      </c>
      <c r="B2929" s="199"/>
      <c r="C2929" s="199" t="s">
        <v>32186</v>
      </c>
      <c r="D2929" s="200" t="s">
        <v>38</v>
      </c>
      <c r="E2929" s="204">
        <v>40.74</v>
      </c>
    </row>
    <row r="2930" spans="1:5" ht="15" customHeight="1" x14ac:dyDescent="0.25">
      <c r="A2930" s="199" t="s">
        <v>32187</v>
      </c>
      <c r="B2930" s="199"/>
      <c r="C2930" s="199" t="s">
        <v>32188</v>
      </c>
      <c r="D2930" s="200" t="s">
        <v>38</v>
      </c>
      <c r="E2930" s="204">
        <v>41.16</v>
      </c>
    </row>
    <row r="2931" spans="1:5" ht="15" customHeight="1" x14ac:dyDescent="0.25">
      <c r="A2931" s="199" t="s">
        <v>32189</v>
      </c>
      <c r="B2931" s="199"/>
      <c r="C2931" s="199" t="s">
        <v>32190</v>
      </c>
      <c r="D2931" s="200" t="s">
        <v>38</v>
      </c>
      <c r="E2931" s="204">
        <v>41.52</v>
      </c>
    </row>
    <row r="2932" spans="1:5" ht="15" customHeight="1" x14ac:dyDescent="0.25">
      <c r="A2932" s="199" t="s">
        <v>32191</v>
      </c>
      <c r="B2932" s="199"/>
      <c r="C2932" s="199" t="s">
        <v>32192</v>
      </c>
      <c r="D2932" s="200" t="s">
        <v>38</v>
      </c>
      <c r="E2932" s="204">
        <v>42.77</v>
      </c>
    </row>
    <row r="2933" spans="1:5" ht="15" customHeight="1" x14ac:dyDescent="0.25">
      <c r="A2933" s="199" t="s">
        <v>32193</v>
      </c>
      <c r="B2933" s="199"/>
      <c r="C2933" s="199" t="s">
        <v>32194</v>
      </c>
      <c r="D2933" s="200" t="s">
        <v>38</v>
      </c>
      <c r="E2933" s="204">
        <v>43.09</v>
      </c>
    </row>
    <row r="2934" spans="1:5" ht="15" customHeight="1" x14ac:dyDescent="0.25">
      <c r="A2934" s="199" t="s">
        <v>32195</v>
      </c>
      <c r="B2934" s="199"/>
      <c r="C2934" s="199" t="s">
        <v>32196</v>
      </c>
      <c r="D2934" s="200" t="s">
        <v>38</v>
      </c>
      <c r="E2934" s="204">
        <v>43.41</v>
      </c>
    </row>
    <row r="2935" spans="1:5" ht="15" customHeight="1" x14ac:dyDescent="0.25">
      <c r="A2935" s="199" t="s">
        <v>32197</v>
      </c>
      <c r="B2935" s="199"/>
      <c r="C2935" s="199" t="s">
        <v>32198</v>
      </c>
      <c r="D2935" s="200" t="s">
        <v>38</v>
      </c>
      <c r="E2935" s="204">
        <v>43.73</v>
      </c>
    </row>
    <row r="2936" spans="1:5" ht="15" customHeight="1" x14ac:dyDescent="0.25">
      <c r="A2936" s="199" t="s">
        <v>32199</v>
      </c>
      <c r="B2936" s="199"/>
      <c r="C2936" s="199" t="s">
        <v>32200</v>
      </c>
      <c r="D2936" s="200" t="s">
        <v>38</v>
      </c>
      <c r="E2936" s="204">
        <v>43.98</v>
      </c>
    </row>
    <row r="2937" spans="1:5" ht="15" customHeight="1" x14ac:dyDescent="0.25">
      <c r="A2937" s="199" t="s">
        <v>32201</v>
      </c>
      <c r="B2937" s="199"/>
      <c r="C2937" s="199" t="s">
        <v>32202</v>
      </c>
      <c r="D2937" s="200" t="s">
        <v>38</v>
      </c>
      <c r="E2937" s="204">
        <v>44.3</v>
      </c>
    </row>
    <row r="2938" spans="1:5" ht="15" customHeight="1" x14ac:dyDescent="0.25">
      <c r="A2938" s="199" t="s">
        <v>32203</v>
      </c>
      <c r="B2938" s="199"/>
      <c r="C2938" s="199" t="s">
        <v>32204</v>
      </c>
      <c r="D2938" s="200" t="s">
        <v>38</v>
      </c>
      <c r="E2938" s="204">
        <v>45.79</v>
      </c>
    </row>
    <row r="2939" spans="1:5" ht="15" customHeight="1" x14ac:dyDescent="0.25">
      <c r="A2939" s="199" t="s">
        <v>32205</v>
      </c>
      <c r="B2939" s="199"/>
      <c r="C2939" s="199" t="s">
        <v>32206</v>
      </c>
      <c r="D2939" s="200" t="s">
        <v>38</v>
      </c>
      <c r="E2939" s="204">
        <v>46.59</v>
      </c>
    </row>
    <row r="2940" spans="1:5" ht="15" customHeight="1" x14ac:dyDescent="0.25">
      <c r="A2940" s="199" t="s">
        <v>32207</v>
      </c>
      <c r="B2940" s="199"/>
      <c r="C2940" s="199" t="s">
        <v>32208</v>
      </c>
      <c r="D2940" s="200" t="s">
        <v>38</v>
      </c>
      <c r="E2940" s="204">
        <v>47.09</v>
      </c>
    </row>
    <row r="2941" spans="1:5" ht="15" customHeight="1" x14ac:dyDescent="0.25">
      <c r="A2941" s="199" t="s">
        <v>32209</v>
      </c>
      <c r="B2941" s="199"/>
      <c r="C2941" s="199" t="s">
        <v>32210</v>
      </c>
      <c r="D2941" s="200" t="s">
        <v>38</v>
      </c>
      <c r="E2941" s="204">
        <v>40.14</v>
      </c>
    </row>
    <row r="2942" spans="1:5" ht="15" customHeight="1" x14ac:dyDescent="0.25">
      <c r="A2942" s="199" t="s">
        <v>32211</v>
      </c>
      <c r="B2942" s="199"/>
      <c r="C2942" s="199" t="s">
        <v>32212</v>
      </c>
      <c r="D2942" s="200" t="s">
        <v>38</v>
      </c>
      <c r="E2942" s="204">
        <v>40.56</v>
      </c>
    </row>
    <row r="2943" spans="1:5" ht="15" customHeight="1" x14ac:dyDescent="0.25">
      <c r="A2943" s="199" t="s">
        <v>32213</v>
      </c>
      <c r="B2943" s="199"/>
      <c r="C2943" s="199" t="s">
        <v>32214</v>
      </c>
      <c r="D2943" s="200" t="s">
        <v>38</v>
      </c>
      <c r="E2943" s="204">
        <v>40.86</v>
      </c>
    </row>
    <row r="2944" spans="1:5" ht="15" customHeight="1" x14ac:dyDescent="0.25">
      <c r="A2944" s="199" t="s">
        <v>32215</v>
      </c>
      <c r="B2944" s="199"/>
      <c r="C2944" s="199" t="s">
        <v>32216</v>
      </c>
      <c r="D2944" s="200" t="s">
        <v>38</v>
      </c>
      <c r="E2944" s="204">
        <v>41.16</v>
      </c>
    </row>
    <row r="2945" spans="1:5" ht="15" customHeight="1" x14ac:dyDescent="0.25">
      <c r="A2945" s="199" t="s">
        <v>32217</v>
      </c>
      <c r="B2945" s="199"/>
      <c r="C2945" s="199" t="s">
        <v>32218</v>
      </c>
      <c r="D2945" s="200" t="s">
        <v>38</v>
      </c>
      <c r="E2945" s="204">
        <v>41.46</v>
      </c>
    </row>
    <row r="2946" spans="1:5" ht="15" customHeight="1" x14ac:dyDescent="0.25">
      <c r="A2946" s="199" t="s">
        <v>32219</v>
      </c>
      <c r="B2946" s="199"/>
      <c r="C2946" s="199" t="s">
        <v>32220</v>
      </c>
      <c r="D2946" s="200" t="s">
        <v>38</v>
      </c>
      <c r="E2946" s="204">
        <v>42.61</v>
      </c>
    </row>
    <row r="2947" spans="1:5" ht="15" customHeight="1" x14ac:dyDescent="0.25">
      <c r="A2947" s="199" t="s">
        <v>32221</v>
      </c>
      <c r="B2947" s="199"/>
      <c r="C2947" s="199" t="s">
        <v>32222</v>
      </c>
      <c r="D2947" s="200" t="s">
        <v>38</v>
      </c>
      <c r="E2947" s="204">
        <v>42.85</v>
      </c>
    </row>
    <row r="2948" spans="1:5" ht="15" customHeight="1" x14ac:dyDescent="0.25">
      <c r="A2948" s="199" t="s">
        <v>32223</v>
      </c>
      <c r="B2948" s="199"/>
      <c r="C2948" s="199" t="s">
        <v>32224</v>
      </c>
      <c r="D2948" s="200" t="s">
        <v>38</v>
      </c>
      <c r="E2948" s="204">
        <v>43.09</v>
      </c>
    </row>
    <row r="2949" spans="1:5" ht="15" customHeight="1" x14ac:dyDescent="0.25">
      <c r="A2949" s="199" t="s">
        <v>32225</v>
      </c>
      <c r="B2949" s="199"/>
      <c r="C2949" s="199" t="s">
        <v>32226</v>
      </c>
      <c r="D2949" s="200" t="s">
        <v>38</v>
      </c>
      <c r="E2949" s="204">
        <v>43.33</v>
      </c>
    </row>
    <row r="2950" spans="1:5" ht="15" customHeight="1" x14ac:dyDescent="0.25">
      <c r="A2950" s="199" t="s">
        <v>32227</v>
      </c>
      <c r="B2950" s="199"/>
      <c r="C2950" s="199" t="s">
        <v>32228</v>
      </c>
      <c r="D2950" s="200" t="s">
        <v>38</v>
      </c>
      <c r="E2950" s="204">
        <v>43.57</v>
      </c>
    </row>
    <row r="2951" spans="1:5" ht="15" customHeight="1" x14ac:dyDescent="0.25">
      <c r="A2951" s="199" t="s">
        <v>32229</v>
      </c>
      <c r="B2951" s="199"/>
      <c r="C2951" s="199" t="s">
        <v>32230</v>
      </c>
      <c r="D2951" s="200" t="s">
        <v>38</v>
      </c>
      <c r="E2951" s="204">
        <v>44.06</v>
      </c>
    </row>
    <row r="2952" spans="1:5" ht="15" customHeight="1" x14ac:dyDescent="0.25">
      <c r="A2952" s="199" t="s">
        <v>32231</v>
      </c>
      <c r="B2952" s="199"/>
      <c r="C2952" s="199" t="s">
        <v>32232</v>
      </c>
      <c r="D2952" s="200" t="s">
        <v>38</v>
      </c>
      <c r="E2952" s="204">
        <v>45.69</v>
      </c>
    </row>
    <row r="2953" spans="1:5" ht="15" customHeight="1" x14ac:dyDescent="0.25">
      <c r="A2953" s="199" t="s">
        <v>32233</v>
      </c>
      <c r="B2953" s="199"/>
      <c r="C2953" s="199" t="s">
        <v>32234</v>
      </c>
      <c r="D2953" s="200" t="s">
        <v>38</v>
      </c>
      <c r="E2953" s="204">
        <v>46.09</v>
      </c>
    </row>
    <row r="2954" spans="1:5" ht="15" customHeight="1" x14ac:dyDescent="0.25">
      <c r="A2954" s="199" t="s">
        <v>32235</v>
      </c>
      <c r="B2954" s="199"/>
      <c r="C2954" s="199" t="s">
        <v>25309</v>
      </c>
      <c r="D2954" s="200" t="s">
        <v>38</v>
      </c>
      <c r="E2954" s="204">
        <v>7.66</v>
      </c>
    </row>
    <row r="2955" spans="1:5" ht="15" customHeight="1" x14ac:dyDescent="0.25">
      <c r="A2955" s="199" t="s">
        <v>32236</v>
      </c>
      <c r="B2955" s="199"/>
      <c r="C2955" s="199" t="s">
        <v>32237</v>
      </c>
      <c r="D2955" s="200" t="s">
        <v>38</v>
      </c>
      <c r="E2955" s="204">
        <v>19.670000000000002</v>
      </c>
    </row>
    <row r="2956" spans="1:5" ht="15" customHeight="1" x14ac:dyDescent="0.25">
      <c r="A2956" s="199" t="s">
        <v>32238</v>
      </c>
      <c r="B2956" s="199"/>
      <c r="C2956" s="199" t="s">
        <v>32239</v>
      </c>
      <c r="D2956" s="200" t="s">
        <v>38</v>
      </c>
      <c r="E2956" s="204">
        <v>20.27</v>
      </c>
    </row>
    <row r="2957" spans="1:5" ht="15" customHeight="1" x14ac:dyDescent="0.25">
      <c r="A2957" s="199" t="s">
        <v>32240</v>
      </c>
      <c r="B2957" s="199"/>
      <c r="C2957" s="199" t="s">
        <v>32241</v>
      </c>
      <c r="D2957" s="200" t="s">
        <v>38</v>
      </c>
      <c r="E2957" s="204">
        <v>20.77</v>
      </c>
    </row>
    <row r="2958" spans="1:5" ht="15" customHeight="1" x14ac:dyDescent="0.25">
      <c r="A2958" s="199" t="s">
        <v>32242</v>
      </c>
      <c r="B2958" s="199"/>
      <c r="C2958" s="199" t="s">
        <v>32243</v>
      </c>
      <c r="D2958" s="200" t="s">
        <v>38</v>
      </c>
      <c r="E2958" s="204">
        <v>21.17</v>
      </c>
    </row>
    <row r="2959" spans="1:5" ht="15" customHeight="1" x14ac:dyDescent="0.25">
      <c r="A2959" s="199" t="s">
        <v>32244</v>
      </c>
      <c r="B2959" s="199"/>
      <c r="C2959" s="199" t="s">
        <v>32245</v>
      </c>
      <c r="D2959" s="200" t="s">
        <v>38</v>
      </c>
      <c r="E2959" s="204">
        <v>21.57</v>
      </c>
    </row>
    <row r="2960" spans="1:5" ht="15" customHeight="1" x14ac:dyDescent="0.25">
      <c r="A2960" s="199" t="s">
        <v>32246</v>
      </c>
      <c r="B2960" s="199"/>
      <c r="C2960" s="199" t="s">
        <v>32247</v>
      </c>
      <c r="D2960" s="200" t="s">
        <v>38</v>
      </c>
      <c r="E2960" s="204">
        <v>21.97</v>
      </c>
    </row>
    <row r="2961" spans="1:5" ht="15" customHeight="1" x14ac:dyDescent="0.25">
      <c r="A2961" s="199" t="s">
        <v>32248</v>
      </c>
      <c r="B2961" s="199"/>
      <c r="C2961" s="199" t="s">
        <v>32249</v>
      </c>
      <c r="D2961" s="200" t="s">
        <v>38</v>
      </c>
      <c r="E2961" s="204">
        <v>24.47</v>
      </c>
    </row>
    <row r="2962" spans="1:5" ht="15" customHeight="1" x14ac:dyDescent="0.25">
      <c r="A2962" s="199" t="s">
        <v>32250</v>
      </c>
      <c r="B2962" s="199"/>
      <c r="C2962" s="199" t="s">
        <v>32251</v>
      </c>
      <c r="D2962" s="200" t="s">
        <v>38</v>
      </c>
      <c r="E2962" s="204">
        <v>24.92</v>
      </c>
    </row>
    <row r="2963" spans="1:5" ht="15" customHeight="1" x14ac:dyDescent="0.25">
      <c r="A2963" s="199" t="s">
        <v>32252</v>
      </c>
      <c r="B2963" s="199"/>
      <c r="C2963" s="199" t="s">
        <v>32253</v>
      </c>
      <c r="D2963" s="200" t="s">
        <v>38</v>
      </c>
      <c r="E2963" s="204">
        <v>25.22</v>
      </c>
    </row>
    <row r="2964" spans="1:5" ht="15" customHeight="1" x14ac:dyDescent="0.25">
      <c r="A2964" s="199" t="s">
        <v>32254</v>
      </c>
      <c r="B2964" s="199"/>
      <c r="C2964" s="199" t="s">
        <v>32255</v>
      </c>
      <c r="D2964" s="200" t="s">
        <v>38</v>
      </c>
      <c r="E2964" s="204">
        <v>25.67</v>
      </c>
    </row>
    <row r="2965" spans="1:5" ht="15" customHeight="1" x14ac:dyDescent="0.25">
      <c r="A2965" s="199" t="s">
        <v>32256</v>
      </c>
      <c r="B2965" s="199"/>
      <c r="C2965" s="199" t="s">
        <v>32257</v>
      </c>
      <c r="D2965" s="200" t="s">
        <v>38</v>
      </c>
      <c r="E2965" s="204">
        <v>26.27</v>
      </c>
    </row>
    <row r="2966" spans="1:5" ht="15" customHeight="1" x14ac:dyDescent="0.25">
      <c r="A2966" s="199" t="s">
        <v>32258</v>
      </c>
      <c r="B2966" s="199"/>
      <c r="C2966" s="199" t="s">
        <v>32259</v>
      </c>
      <c r="D2966" s="200" t="s">
        <v>38</v>
      </c>
      <c r="E2966" s="204">
        <v>27.32</v>
      </c>
    </row>
    <row r="2967" spans="1:5" ht="15" customHeight="1" x14ac:dyDescent="0.25">
      <c r="A2967" s="199" t="s">
        <v>32260</v>
      </c>
      <c r="B2967" s="199"/>
      <c r="C2967" s="199" t="s">
        <v>32261</v>
      </c>
      <c r="D2967" s="200" t="s">
        <v>38</v>
      </c>
      <c r="E2967" s="204">
        <v>27.78</v>
      </c>
    </row>
    <row r="2968" spans="1:5" ht="15" customHeight="1" x14ac:dyDescent="0.25">
      <c r="A2968" s="199" t="s">
        <v>32262</v>
      </c>
      <c r="B2968" s="199"/>
      <c r="C2968" s="199" t="s">
        <v>32263</v>
      </c>
      <c r="D2968" s="200" t="s">
        <v>38</v>
      </c>
      <c r="E2968" s="204">
        <v>19.260000000000002</v>
      </c>
    </row>
    <row r="2969" spans="1:5" ht="15" customHeight="1" x14ac:dyDescent="0.25">
      <c r="A2969" s="199" t="s">
        <v>32264</v>
      </c>
      <c r="B2969" s="199"/>
      <c r="C2969" s="199" t="s">
        <v>32265</v>
      </c>
      <c r="D2969" s="200" t="s">
        <v>38</v>
      </c>
      <c r="E2969" s="204">
        <v>19.670000000000002</v>
      </c>
    </row>
    <row r="2970" spans="1:5" ht="15" customHeight="1" x14ac:dyDescent="0.25">
      <c r="A2970" s="199" t="s">
        <v>32266</v>
      </c>
      <c r="B2970" s="199"/>
      <c r="C2970" s="199" t="s">
        <v>32267</v>
      </c>
      <c r="D2970" s="200" t="s">
        <v>38</v>
      </c>
      <c r="E2970" s="204">
        <v>19.97</v>
      </c>
    </row>
    <row r="2971" spans="1:5" ht="15" customHeight="1" x14ac:dyDescent="0.25">
      <c r="A2971" s="199" t="s">
        <v>32268</v>
      </c>
      <c r="B2971" s="199"/>
      <c r="C2971" s="199" t="s">
        <v>32269</v>
      </c>
      <c r="D2971" s="200" t="s">
        <v>38</v>
      </c>
      <c r="E2971" s="204">
        <v>20.27</v>
      </c>
    </row>
    <row r="2972" spans="1:5" ht="15" customHeight="1" x14ac:dyDescent="0.25">
      <c r="A2972" s="199" t="s">
        <v>32270</v>
      </c>
      <c r="B2972" s="199"/>
      <c r="C2972" s="199" t="s">
        <v>32271</v>
      </c>
      <c r="D2972" s="200" t="s">
        <v>38</v>
      </c>
      <c r="E2972" s="204">
        <v>20.47</v>
      </c>
    </row>
    <row r="2973" spans="1:5" ht="15" customHeight="1" x14ac:dyDescent="0.25">
      <c r="A2973" s="199" t="s">
        <v>32272</v>
      </c>
      <c r="B2973" s="199"/>
      <c r="C2973" s="199" t="s">
        <v>32273</v>
      </c>
      <c r="D2973" s="200" t="s">
        <v>38</v>
      </c>
      <c r="E2973" s="204">
        <v>20.77</v>
      </c>
    </row>
    <row r="2974" spans="1:5" ht="15" customHeight="1" x14ac:dyDescent="0.25">
      <c r="A2974" s="199" t="s">
        <v>32274</v>
      </c>
      <c r="B2974" s="199"/>
      <c r="C2974" s="199" t="s">
        <v>32275</v>
      </c>
      <c r="D2974" s="200" t="s">
        <v>38</v>
      </c>
      <c r="E2974" s="204">
        <v>20.97</v>
      </c>
    </row>
    <row r="2975" spans="1:5" ht="15" customHeight="1" x14ac:dyDescent="0.25">
      <c r="A2975" s="199" t="s">
        <v>32276</v>
      </c>
      <c r="B2975" s="199"/>
      <c r="C2975" s="199" t="s">
        <v>32277</v>
      </c>
      <c r="D2975" s="200" t="s">
        <v>38</v>
      </c>
      <c r="E2975" s="204">
        <v>21.27</v>
      </c>
    </row>
    <row r="2976" spans="1:5" ht="15" customHeight="1" x14ac:dyDescent="0.25">
      <c r="A2976" s="199" t="s">
        <v>32278</v>
      </c>
      <c r="B2976" s="199"/>
      <c r="C2976" s="199" t="s">
        <v>32279</v>
      </c>
      <c r="D2976" s="200" t="s">
        <v>38</v>
      </c>
      <c r="E2976" s="204">
        <v>21.47</v>
      </c>
    </row>
    <row r="2977" spans="1:5" ht="15" customHeight="1" x14ac:dyDescent="0.25">
      <c r="A2977" s="199" t="s">
        <v>32280</v>
      </c>
      <c r="B2977" s="199"/>
      <c r="C2977" s="199" t="s">
        <v>32281</v>
      </c>
      <c r="D2977" s="200" t="s">
        <v>38</v>
      </c>
      <c r="E2977" s="201">
        <v>21.67</v>
      </c>
    </row>
    <row r="2978" spans="1:5" ht="15" customHeight="1" x14ac:dyDescent="0.25">
      <c r="A2978" s="199" t="s">
        <v>32282</v>
      </c>
      <c r="B2978" s="199"/>
      <c r="C2978" s="199" t="s">
        <v>32283</v>
      </c>
      <c r="D2978" s="200" t="s">
        <v>38</v>
      </c>
      <c r="E2978" s="204">
        <v>22.07</v>
      </c>
    </row>
    <row r="2979" spans="1:5" ht="15" customHeight="1" x14ac:dyDescent="0.25">
      <c r="A2979" s="199" t="s">
        <v>32284</v>
      </c>
      <c r="B2979" s="199"/>
      <c r="C2979" s="199" t="s">
        <v>32285</v>
      </c>
      <c r="D2979" s="200" t="s">
        <v>38</v>
      </c>
      <c r="E2979" s="204">
        <v>25.07</v>
      </c>
    </row>
    <row r="2980" spans="1:5" ht="15" customHeight="1" x14ac:dyDescent="0.25">
      <c r="A2980" s="199" t="s">
        <v>32286</v>
      </c>
      <c r="B2980" s="199"/>
      <c r="C2980" s="199" t="s">
        <v>32287</v>
      </c>
      <c r="D2980" s="200" t="s">
        <v>38</v>
      </c>
      <c r="E2980" s="204">
        <v>25.37</v>
      </c>
    </row>
    <row r="2981" spans="1:5" ht="15" customHeight="1" x14ac:dyDescent="0.25">
      <c r="A2981" s="199" t="s">
        <v>32288</v>
      </c>
      <c r="B2981" s="199"/>
      <c r="C2981" s="199" t="s">
        <v>32289</v>
      </c>
      <c r="D2981" s="200" t="s">
        <v>38</v>
      </c>
      <c r="E2981" s="204">
        <v>19.16</v>
      </c>
    </row>
    <row r="2982" spans="1:5" ht="15" customHeight="1" x14ac:dyDescent="0.25">
      <c r="A2982" s="199" t="s">
        <v>32290</v>
      </c>
      <c r="B2982" s="199"/>
      <c r="C2982" s="199" t="s">
        <v>32291</v>
      </c>
      <c r="D2982" s="200" t="s">
        <v>38</v>
      </c>
      <c r="E2982" s="204">
        <v>19.47</v>
      </c>
    </row>
    <row r="2983" spans="1:5" ht="15" customHeight="1" x14ac:dyDescent="0.25">
      <c r="A2983" s="199" t="s">
        <v>32292</v>
      </c>
      <c r="B2983" s="199"/>
      <c r="C2983" s="199" t="s">
        <v>32293</v>
      </c>
      <c r="D2983" s="200" t="s">
        <v>38</v>
      </c>
      <c r="E2983" s="204">
        <v>19.77</v>
      </c>
    </row>
    <row r="2984" spans="1:5" ht="15" customHeight="1" x14ac:dyDescent="0.25">
      <c r="A2984" s="199" t="s">
        <v>32294</v>
      </c>
      <c r="B2984" s="199"/>
      <c r="C2984" s="199" t="s">
        <v>32295</v>
      </c>
      <c r="D2984" s="200" t="s">
        <v>38</v>
      </c>
      <c r="E2984" s="204">
        <v>19.97</v>
      </c>
    </row>
    <row r="2985" spans="1:5" ht="15" customHeight="1" x14ac:dyDescent="0.25">
      <c r="A2985" s="199" t="s">
        <v>32296</v>
      </c>
      <c r="B2985" s="199"/>
      <c r="C2985" s="199" t="s">
        <v>32297</v>
      </c>
      <c r="D2985" s="200" t="s">
        <v>38</v>
      </c>
      <c r="E2985" s="204">
        <v>20.170000000000002</v>
      </c>
    </row>
    <row r="2986" spans="1:5" ht="15" customHeight="1" x14ac:dyDescent="0.25">
      <c r="A2986" s="199" t="s">
        <v>32298</v>
      </c>
      <c r="B2986" s="199"/>
      <c r="C2986" s="199" t="s">
        <v>32299</v>
      </c>
      <c r="D2986" s="200" t="s">
        <v>38</v>
      </c>
      <c r="E2986" s="204">
        <v>20.37</v>
      </c>
    </row>
    <row r="2987" spans="1:5" ht="15" customHeight="1" x14ac:dyDescent="0.25">
      <c r="A2987" s="199" t="s">
        <v>32300</v>
      </c>
      <c r="B2987" s="199"/>
      <c r="C2987" s="199" t="s">
        <v>32301</v>
      </c>
      <c r="D2987" s="200" t="s">
        <v>38</v>
      </c>
      <c r="E2987" s="204">
        <v>20.57</v>
      </c>
    </row>
    <row r="2988" spans="1:5" ht="15" customHeight="1" x14ac:dyDescent="0.25">
      <c r="A2988" s="199" t="s">
        <v>32302</v>
      </c>
      <c r="B2988" s="199"/>
      <c r="C2988" s="199" t="s">
        <v>32303</v>
      </c>
      <c r="D2988" s="200" t="s">
        <v>38</v>
      </c>
      <c r="E2988" s="204">
        <v>20.77</v>
      </c>
    </row>
    <row r="2989" spans="1:5" ht="15" customHeight="1" x14ac:dyDescent="0.25">
      <c r="A2989" s="199" t="s">
        <v>32304</v>
      </c>
      <c r="B2989" s="199"/>
      <c r="C2989" s="199" t="s">
        <v>32305</v>
      </c>
      <c r="D2989" s="200" t="s">
        <v>38</v>
      </c>
      <c r="E2989" s="204">
        <v>20.97</v>
      </c>
    </row>
    <row r="2990" spans="1:5" ht="15" customHeight="1" x14ac:dyDescent="0.25">
      <c r="A2990" s="199" t="s">
        <v>32306</v>
      </c>
      <c r="B2990" s="199"/>
      <c r="C2990" s="199" t="s">
        <v>32307</v>
      </c>
      <c r="D2990" s="200" t="s">
        <v>38</v>
      </c>
      <c r="E2990" s="204">
        <v>21.17</v>
      </c>
    </row>
    <row r="2991" spans="1:5" ht="15" customHeight="1" x14ac:dyDescent="0.25">
      <c r="A2991" s="199" t="s">
        <v>32308</v>
      </c>
      <c r="B2991" s="199"/>
      <c r="C2991" s="199" t="s">
        <v>32309</v>
      </c>
      <c r="D2991" s="200" t="s">
        <v>38</v>
      </c>
      <c r="E2991" s="204">
        <v>21.47</v>
      </c>
    </row>
    <row r="2992" spans="1:5" ht="15" customHeight="1" x14ac:dyDescent="0.25">
      <c r="A2992" s="199" t="s">
        <v>32310</v>
      </c>
      <c r="B2992" s="199"/>
      <c r="C2992" s="199" t="s">
        <v>32311</v>
      </c>
      <c r="D2992" s="200" t="s">
        <v>38</v>
      </c>
      <c r="E2992" s="204">
        <v>22.07</v>
      </c>
    </row>
    <row r="2993" spans="1:5" ht="15" customHeight="1" x14ac:dyDescent="0.25">
      <c r="A2993" s="199" t="s">
        <v>32312</v>
      </c>
      <c r="B2993" s="199"/>
      <c r="C2993" s="199" t="s">
        <v>32313</v>
      </c>
      <c r="D2993" s="200" t="s">
        <v>38</v>
      </c>
      <c r="E2993" s="204">
        <v>24.62</v>
      </c>
    </row>
    <row r="2994" spans="1:5" ht="15" customHeight="1" x14ac:dyDescent="0.25">
      <c r="A2994" s="199" t="s">
        <v>32314</v>
      </c>
      <c r="B2994" s="199"/>
      <c r="C2994" s="199" t="s">
        <v>25310</v>
      </c>
      <c r="D2994" s="200" t="s">
        <v>38</v>
      </c>
      <c r="E2994" s="204">
        <v>829.79</v>
      </c>
    </row>
    <row r="2995" spans="1:5" ht="15" customHeight="1" x14ac:dyDescent="0.25">
      <c r="A2995" s="199" t="s">
        <v>32315</v>
      </c>
      <c r="B2995" s="199"/>
      <c r="C2995" s="199" t="s">
        <v>25311</v>
      </c>
      <c r="D2995" s="200" t="s">
        <v>38</v>
      </c>
      <c r="E2995" s="204">
        <v>46.75</v>
      </c>
    </row>
    <row r="2996" spans="1:5" ht="15" customHeight="1" x14ac:dyDescent="0.25">
      <c r="A2996" s="199" t="s">
        <v>32316</v>
      </c>
      <c r="B2996" s="199"/>
      <c r="C2996" s="199" t="s">
        <v>25312</v>
      </c>
      <c r="D2996" s="200" t="s">
        <v>38</v>
      </c>
      <c r="E2996" s="204">
        <v>87.69</v>
      </c>
    </row>
    <row r="2997" spans="1:5" ht="15" customHeight="1" x14ac:dyDescent="0.25">
      <c r="A2997" s="199" t="s">
        <v>32317</v>
      </c>
      <c r="B2997" s="199"/>
      <c r="C2997" s="199" t="s">
        <v>25313</v>
      </c>
      <c r="D2997" s="200" t="s">
        <v>38</v>
      </c>
      <c r="E2997" s="204">
        <v>162.38</v>
      </c>
    </row>
    <row r="2998" spans="1:5" ht="15" customHeight="1" x14ac:dyDescent="0.25">
      <c r="A2998" s="199" t="s">
        <v>32318</v>
      </c>
      <c r="B2998" s="199"/>
      <c r="C2998" s="199" t="s">
        <v>32319</v>
      </c>
      <c r="D2998" s="200" t="s">
        <v>38</v>
      </c>
      <c r="E2998" s="204">
        <v>262.04000000000002</v>
      </c>
    </row>
    <row r="2999" spans="1:5" ht="15" customHeight="1" x14ac:dyDescent="0.25">
      <c r="A2999" s="199" t="s">
        <v>32320</v>
      </c>
      <c r="B2999" s="199"/>
      <c r="C2999" s="199" t="s">
        <v>32321</v>
      </c>
      <c r="D2999" s="200" t="s">
        <v>38</v>
      </c>
      <c r="E2999" s="204">
        <v>138.88999999999999</v>
      </c>
    </row>
    <row r="3000" spans="1:5" ht="15" customHeight="1" x14ac:dyDescent="0.25">
      <c r="A3000" s="199" t="s">
        <v>32322</v>
      </c>
      <c r="B3000" s="199"/>
      <c r="C3000" s="199" t="s">
        <v>32323</v>
      </c>
      <c r="D3000" s="200" t="s">
        <v>38</v>
      </c>
      <c r="E3000" s="204">
        <v>2.37</v>
      </c>
    </row>
    <row r="3001" spans="1:5" ht="15" customHeight="1" x14ac:dyDescent="0.25">
      <c r="A3001" s="199" t="s">
        <v>32324</v>
      </c>
      <c r="B3001" s="199"/>
      <c r="C3001" s="199" t="s">
        <v>32325</v>
      </c>
      <c r="D3001" s="200" t="s">
        <v>38</v>
      </c>
      <c r="E3001" s="204">
        <v>6.53</v>
      </c>
    </row>
    <row r="3002" spans="1:5" ht="15" customHeight="1" x14ac:dyDescent="0.25">
      <c r="A3002" s="199" t="s">
        <v>32326</v>
      </c>
      <c r="B3002" s="199"/>
      <c r="C3002" s="199" t="s">
        <v>25314</v>
      </c>
      <c r="D3002" s="200" t="s">
        <v>38</v>
      </c>
      <c r="E3002" s="204">
        <v>587.17999999999995</v>
      </c>
    </row>
    <row r="3003" spans="1:5" ht="15" customHeight="1" x14ac:dyDescent="0.25">
      <c r="A3003" s="199" t="s">
        <v>32327</v>
      </c>
      <c r="B3003" s="199"/>
      <c r="C3003" s="199" t="s">
        <v>25315</v>
      </c>
      <c r="D3003" s="200" t="s">
        <v>38</v>
      </c>
      <c r="E3003" s="204">
        <v>32.58</v>
      </c>
    </row>
    <row r="3004" spans="1:5" ht="15" customHeight="1" x14ac:dyDescent="0.25">
      <c r="A3004" s="199" t="s">
        <v>32328</v>
      </c>
      <c r="B3004" s="199"/>
      <c r="C3004" s="199" t="s">
        <v>25316</v>
      </c>
      <c r="D3004" s="200" t="s">
        <v>38</v>
      </c>
      <c r="E3004" s="204">
        <v>61.99</v>
      </c>
    </row>
    <row r="3005" spans="1:5" ht="15" customHeight="1" x14ac:dyDescent="0.25">
      <c r="A3005" s="199" t="s">
        <v>32329</v>
      </c>
      <c r="B3005" s="199"/>
      <c r="C3005" s="199" t="s">
        <v>25317</v>
      </c>
      <c r="D3005" s="200" t="s">
        <v>38</v>
      </c>
      <c r="E3005" s="204">
        <v>116.89</v>
      </c>
    </row>
    <row r="3006" spans="1:5" ht="15" customHeight="1" x14ac:dyDescent="0.25">
      <c r="A3006" s="199" t="s">
        <v>32330</v>
      </c>
      <c r="B3006" s="199"/>
      <c r="C3006" s="199" t="s">
        <v>25318</v>
      </c>
      <c r="D3006" s="200" t="s">
        <v>38</v>
      </c>
      <c r="E3006" s="204">
        <v>188.52</v>
      </c>
    </row>
    <row r="3007" spans="1:5" ht="15" customHeight="1" x14ac:dyDescent="0.25">
      <c r="A3007" s="199" t="s">
        <v>32331</v>
      </c>
      <c r="B3007" s="199"/>
      <c r="C3007" s="199" t="s">
        <v>25319</v>
      </c>
      <c r="D3007" s="200" t="s">
        <v>38</v>
      </c>
      <c r="E3007" s="204">
        <v>71.989999999999995</v>
      </c>
    </row>
    <row r="3008" spans="1:5" ht="15" customHeight="1" x14ac:dyDescent="0.25">
      <c r="A3008" s="199" t="s">
        <v>32332</v>
      </c>
      <c r="B3008" s="199"/>
      <c r="C3008" s="199" t="s">
        <v>25320</v>
      </c>
      <c r="D3008" s="200" t="s">
        <v>38</v>
      </c>
      <c r="E3008" s="204">
        <v>92.57</v>
      </c>
    </row>
    <row r="3009" spans="1:5" ht="15" customHeight="1" x14ac:dyDescent="0.25">
      <c r="A3009" s="199" t="s">
        <v>32333</v>
      </c>
      <c r="B3009" s="199"/>
      <c r="C3009" s="199" t="s">
        <v>25321</v>
      </c>
      <c r="D3009" s="200" t="s">
        <v>38</v>
      </c>
      <c r="E3009" s="204">
        <v>6.88</v>
      </c>
    </row>
    <row r="3010" spans="1:5" ht="15" customHeight="1" x14ac:dyDescent="0.25">
      <c r="A3010" s="199" t="s">
        <v>32334</v>
      </c>
      <c r="B3010" s="199"/>
      <c r="C3010" s="199" t="s">
        <v>32335</v>
      </c>
      <c r="D3010" s="200" t="s">
        <v>38</v>
      </c>
      <c r="E3010" s="204">
        <v>10.61</v>
      </c>
    </row>
    <row r="3011" spans="1:5" ht="15" customHeight="1" x14ac:dyDescent="0.25">
      <c r="A3011" s="199" t="s">
        <v>32336</v>
      </c>
      <c r="B3011" s="199"/>
      <c r="C3011" s="199" t="s">
        <v>20391</v>
      </c>
      <c r="D3011" s="200" t="s">
        <v>38</v>
      </c>
      <c r="E3011" s="204">
        <v>3.13</v>
      </c>
    </row>
    <row r="3012" spans="1:5" ht="15" customHeight="1" x14ac:dyDescent="0.25">
      <c r="A3012" s="199" t="s">
        <v>32337</v>
      </c>
      <c r="B3012" s="199"/>
      <c r="C3012" s="199" t="s">
        <v>25322</v>
      </c>
      <c r="D3012" s="200" t="s">
        <v>38</v>
      </c>
      <c r="E3012" s="204">
        <v>34.99</v>
      </c>
    </row>
    <row r="3013" spans="1:5" ht="15" customHeight="1" x14ac:dyDescent="0.25">
      <c r="A3013" s="199" t="s">
        <v>32338</v>
      </c>
      <c r="B3013" s="199"/>
      <c r="C3013" s="199" t="s">
        <v>20393</v>
      </c>
      <c r="D3013" s="200" t="s">
        <v>2</v>
      </c>
      <c r="E3013" s="204">
        <v>0.55000000000000004</v>
      </c>
    </row>
    <row r="3014" spans="1:5" ht="15" customHeight="1" x14ac:dyDescent="0.25">
      <c r="A3014" s="199" t="s">
        <v>32339</v>
      </c>
      <c r="B3014" s="199"/>
      <c r="C3014" s="199" t="s">
        <v>20394</v>
      </c>
      <c r="D3014" s="200" t="s">
        <v>1554</v>
      </c>
      <c r="E3014" s="203">
        <v>77.459999999999994</v>
      </c>
    </row>
    <row r="3015" spans="1:5" ht="15" customHeight="1" x14ac:dyDescent="0.25">
      <c r="A3015" s="199" t="s">
        <v>32340</v>
      </c>
      <c r="B3015" s="199"/>
      <c r="C3015" s="199" t="s">
        <v>20395</v>
      </c>
      <c r="D3015" s="200" t="s">
        <v>2</v>
      </c>
      <c r="E3015" s="204">
        <v>143.91</v>
      </c>
    </row>
    <row r="3016" spans="1:5" ht="15" customHeight="1" x14ac:dyDescent="0.25">
      <c r="A3016" s="199" t="s">
        <v>32341</v>
      </c>
      <c r="B3016" s="199"/>
      <c r="C3016" s="199" t="s">
        <v>19536</v>
      </c>
      <c r="D3016" s="200" t="s">
        <v>38</v>
      </c>
      <c r="E3016" s="204">
        <v>16.420000000000002</v>
      </c>
    </row>
    <row r="3017" spans="1:5" ht="15" customHeight="1" x14ac:dyDescent="0.25">
      <c r="A3017" s="199" t="s">
        <v>32342</v>
      </c>
      <c r="B3017" s="199"/>
      <c r="C3017" s="199" t="s">
        <v>19343</v>
      </c>
      <c r="D3017" s="200" t="s">
        <v>2</v>
      </c>
      <c r="E3017" s="203">
        <v>0.08</v>
      </c>
    </row>
    <row r="3018" spans="1:5" ht="15" customHeight="1" x14ac:dyDescent="0.25">
      <c r="A3018" s="199" t="s">
        <v>32343</v>
      </c>
      <c r="B3018" s="199"/>
      <c r="C3018" s="199" t="s">
        <v>32344</v>
      </c>
      <c r="D3018" s="200" t="s">
        <v>752</v>
      </c>
      <c r="E3018" s="203">
        <v>0.98</v>
      </c>
    </row>
    <row r="3019" spans="1:5" ht="15" customHeight="1" x14ac:dyDescent="0.25">
      <c r="A3019" s="199" t="s">
        <v>32345</v>
      </c>
      <c r="B3019" s="199"/>
      <c r="C3019" s="199" t="s">
        <v>32346</v>
      </c>
      <c r="D3019" s="200" t="s">
        <v>752</v>
      </c>
      <c r="E3019" s="203">
        <v>0.78</v>
      </c>
    </row>
    <row r="3020" spans="1:5" ht="15" customHeight="1" x14ac:dyDescent="0.25">
      <c r="A3020" s="199" t="s">
        <v>32347</v>
      </c>
      <c r="B3020" s="199"/>
      <c r="C3020" s="199" t="s">
        <v>32348</v>
      </c>
      <c r="D3020" s="200" t="s">
        <v>752</v>
      </c>
      <c r="E3020" s="201">
        <v>0.64</v>
      </c>
    </row>
    <row r="3021" spans="1:5" ht="15" customHeight="1" x14ac:dyDescent="0.25">
      <c r="A3021" s="199" t="s">
        <v>32349</v>
      </c>
      <c r="B3021" s="199"/>
      <c r="C3021" s="199" t="s">
        <v>20396</v>
      </c>
      <c r="D3021" s="200" t="s">
        <v>1554</v>
      </c>
      <c r="E3021" s="201">
        <v>290.88</v>
      </c>
    </row>
    <row r="3022" spans="1:5" ht="15" customHeight="1" x14ac:dyDescent="0.25">
      <c r="A3022" s="199" t="s">
        <v>32350</v>
      </c>
      <c r="B3022" s="199"/>
      <c r="C3022" s="199" t="s">
        <v>32351</v>
      </c>
      <c r="D3022" s="200" t="s">
        <v>38</v>
      </c>
      <c r="E3022" s="201">
        <v>58.89</v>
      </c>
    </row>
    <row r="3023" spans="1:5" ht="15" customHeight="1" x14ac:dyDescent="0.25">
      <c r="A3023" s="199" t="s">
        <v>32352</v>
      </c>
      <c r="B3023" s="199"/>
      <c r="C3023" s="199" t="s">
        <v>32353</v>
      </c>
      <c r="D3023" s="200" t="s">
        <v>38</v>
      </c>
      <c r="E3023" s="201">
        <v>51.31</v>
      </c>
    </row>
    <row r="3024" spans="1:5" ht="15" customHeight="1" x14ac:dyDescent="0.25">
      <c r="A3024" s="199" t="s">
        <v>32354</v>
      </c>
      <c r="B3024" s="199"/>
      <c r="C3024" s="199" t="s">
        <v>32355</v>
      </c>
      <c r="D3024" s="200" t="s">
        <v>38</v>
      </c>
      <c r="E3024" s="201">
        <v>102.43</v>
      </c>
    </row>
    <row r="3025" spans="1:5" ht="15" customHeight="1" x14ac:dyDescent="0.25">
      <c r="A3025" s="199" t="s">
        <v>32356</v>
      </c>
      <c r="B3025" s="199"/>
      <c r="C3025" s="199" t="s">
        <v>32357</v>
      </c>
      <c r="D3025" s="200" t="s">
        <v>38</v>
      </c>
      <c r="E3025" s="201">
        <v>63.44</v>
      </c>
    </row>
    <row r="3026" spans="1:5" ht="15" customHeight="1" x14ac:dyDescent="0.25">
      <c r="A3026" s="199" t="s">
        <v>32358</v>
      </c>
      <c r="B3026" s="199"/>
      <c r="C3026" s="199" t="s">
        <v>32359</v>
      </c>
      <c r="D3026" s="200" t="s">
        <v>38</v>
      </c>
      <c r="E3026" s="203">
        <v>12.96</v>
      </c>
    </row>
    <row r="3027" spans="1:5" ht="15" customHeight="1" x14ac:dyDescent="0.25">
      <c r="A3027" s="199" t="s">
        <v>32360</v>
      </c>
      <c r="B3027" s="199"/>
      <c r="C3027" s="199" t="s">
        <v>32361</v>
      </c>
      <c r="D3027" s="200" t="s">
        <v>38</v>
      </c>
      <c r="E3027" s="204">
        <v>107.09</v>
      </c>
    </row>
    <row r="3028" spans="1:5" ht="15" customHeight="1" x14ac:dyDescent="0.25">
      <c r="A3028" s="199" t="s">
        <v>32362</v>
      </c>
      <c r="B3028" s="199"/>
      <c r="C3028" s="199" t="s">
        <v>32363</v>
      </c>
      <c r="D3028" s="200" t="s">
        <v>38</v>
      </c>
      <c r="E3028" s="204">
        <v>35.56</v>
      </c>
    </row>
    <row r="3029" spans="1:5" ht="15" customHeight="1" x14ac:dyDescent="0.25">
      <c r="A3029" s="199" t="s">
        <v>32364</v>
      </c>
      <c r="B3029" s="199"/>
      <c r="C3029" s="199" t="s">
        <v>32365</v>
      </c>
      <c r="D3029" s="200" t="s">
        <v>38</v>
      </c>
      <c r="E3029" s="203">
        <v>147.75</v>
      </c>
    </row>
    <row r="3030" spans="1:5" ht="15" customHeight="1" x14ac:dyDescent="0.25">
      <c r="A3030" s="199" t="s">
        <v>32366</v>
      </c>
      <c r="B3030" s="199"/>
      <c r="C3030" s="199" t="s">
        <v>32367</v>
      </c>
      <c r="D3030" s="200" t="s">
        <v>38</v>
      </c>
      <c r="E3030" s="203">
        <v>72.64</v>
      </c>
    </row>
    <row r="3031" spans="1:5" ht="15" customHeight="1" x14ac:dyDescent="0.25">
      <c r="A3031" s="199" t="s">
        <v>32368</v>
      </c>
      <c r="B3031" s="199"/>
      <c r="C3031" s="199" t="s">
        <v>32369</v>
      </c>
      <c r="D3031" s="200" t="s">
        <v>38</v>
      </c>
      <c r="E3031" s="204">
        <v>93.04</v>
      </c>
    </row>
    <row r="3032" spans="1:5" ht="15" customHeight="1" x14ac:dyDescent="0.25">
      <c r="A3032" s="199" t="s">
        <v>32370</v>
      </c>
      <c r="B3032" s="199"/>
      <c r="C3032" s="199" t="s">
        <v>32371</v>
      </c>
      <c r="D3032" s="200" t="s">
        <v>38</v>
      </c>
      <c r="E3032" s="204">
        <v>21.51</v>
      </c>
    </row>
    <row r="3033" spans="1:5" ht="15" customHeight="1" x14ac:dyDescent="0.25">
      <c r="A3033" s="199" t="s">
        <v>32372</v>
      </c>
      <c r="B3033" s="199"/>
      <c r="C3033" s="199" t="s">
        <v>32373</v>
      </c>
      <c r="D3033" s="200" t="s">
        <v>38</v>
      </c>
      <c r="E3033" s="204">
        <v>133.58000000000001</v>
      </c>
    </row>
    <row r="3034" spans="1:5" ht="15" customHeight="1" x14ac:dyDescent="0.25">
      <c r="A3034" s="199" t="s">
        <v>32374</v>
      </c>
      <c r="B3034" s="199"/>
      <c r="C3034" s="199" t="s">
        <v>32375</v>
      </c>
      <c r="D3034" s="200" t="s">
        <v>38</v>
      </c>
      <c r="E3034" s="201">
        <v>58.48</v>
      </c>
    </row>
    <row r="3035" spans="1:5" ht="15" customHeight="1" x14ac:dyDescent="0.25">
      <c r="A3035" s="199" t="s">
        <v>32376</v>
      </c>
      <c r="B3035" s="199"/>
      <c r="C3035" s="199" t="s">
        <v>32377</v>
      </c>
      <c r="D3035" s="200" t="s">
        <v>38</v>
      </c>
      <c r="E3035" s="204">
        <v>13.92</v>
      </c>
    </row>
    <row r="3036" spans="1:5" ht="15" customHeight="1" x14ac:dyDescent="0.25">
      <c r="A3036" s="199" t="s">
        <v>32378</v>
      </c>
      <c r="B3036" s="199"/>
      <c r="C3036" s="199" t="s">
        <v>32379</v>
      </c>
      <c r="D3036" s="200" t="s">
        <v>38</v>
      </c>
      <c r="E3036" s="201">
        <v>28.79</v>
      </c>
    </row>
    <row r="3037" spans="1:5" ht="15" customHeight="1" x14ac:dyDescent="0.25">
      <c r="A3037" s="199" t="s">
        <v>32380</v>
      </c>
      <c r="B3037" s="199"/>
      <c r="C3037" s="199" t="s">
        <v>32381</v>
      </c>
      <c r="D3037" s="200" t="s">
        <v>38</v>
      </c>
      <c r="E3037" s="204">
        <v>108.56</v>
      </c>
    </row>
    <row r="3038" spans="1:5" ht="15" customHeight="1" x14ac:dyDescent="0.25">
      <c r="A3038" s="199" t="s">
        <v>32382</v>
      </c>
      <c r="B3038" s="199"/>
      <c r="C3038" s="199" t="s">
        <v>32383</v>
      </c>
      <c r="D3038" s="200" t="s">
        <v>38</v>
      </c>
      <c r="E3038" s="203">
        <v>151.25</v>
      </c>
    </row>
    <row r="3039" spans="1:5" ht="15" customHeight="1" x14ac:dyDescent="0.25">
      <c r="A3039" s="199" t="s">
        <v>32384</v>
      </c>
      <c r="B3039" s="199"/>
      <c r="C3039" s="199" t="s">
        <v>32385</v>
      </c>
      <c r="D3039" s="200" t="s">
        <v>38</v>
      </c>
      <c r="E3039" s="204">
        <v>102.32</v>
      </c>
    </row>
    <row r="3040" spans="1:5" ht="15" customHeight="1" x14ac:dyDescent="0.25">
      <c r="A3040" s="199" t="s">
        <v>32386</v>
      </c>
      <c r="B3040" s="199"/>
      <c r="C3040" s="199" t="s">
        <v>32387</v>
      </c>
      <c r="D3040" s="200" t="s">
        <v>38</v>
      </c>
      <c r="E3040" s="201">
        <v>99.81</v>
      </c>
    </row>
    <row r="3041" spans="1:5" ht="15" customHeight="1" x14ac:dyDescent="0.25">
      <c r="A3041" s="199" t="s">
        <v>32388</v>
      </c>
      <c r="B3041" s="199"/>
      <c r="C3041" s="199" t="s">
        <v>32389</v>
      </c>
      <c r="D3041" s="200" t="s">
        <v>38</v>
      </c>
      <c r="E3041" s="201">
        <v>108.05</v>
      </c>
    </row>
    <row r="3042" spans="1:5" ht="15" customHeight="1" x14ac:dyDescent="0.25">
      <c r="A3042" s="199" t="s">
        <v>32390</v>
      </c>
      <c r="B3042" s="199"/>
      <c r="C3042" s="199" t="s">
        <v>32391</v>
      </c>
      <c r="D3042" s="200" t="s">
        <v>38</v>
      </c>
      <c r="E3042" s="203">
        <v>199.87</v>
      </c>
    </row>
    <row r="3043" spans="1:5" ht="15" customHeight="1" x14ac:dyDescent="0.25">
      <c r="A3043" s="199" t="s">
        <v>32392</v>
      </c>
      <c r="B3043" s="199"/>
      <c r="C3043" s="199" t="s">
        <v>32393</v>
      </c>
      <c r="D3043" s="200" t="s">
        <v>38</v>
      </c>
      <c r="E3043" s="203">
        <v>97.64</v>
      </c>
    </row>
    <row r="3044" spans="1:5" ht="15" customHeight="1" x14ac:dyDescent="0.25">
      <c r="A3044" s="199" t="s">
        <v>32394</v>
      </c>
      <c r="B3044" s="199"/>
      <c r="C3044" s="199" t="s">
        <v>32395</v>
      </c>
      <c r="D3044" s="200" t="s">
        <v>38</v>
      </c>
      <c r="E3044" s="203">
        <v>202.79</v>
      </c>
    </row>
    <row r="3045" spans="1:5" ht="15" customHeight="1" x14ac:dyDescent="0.25">
      <c r="A3045" s="199" t="s">
        <v>32396</v>
      </c>
      <c r="B3045" s="199"/>
      <c r="C3045" s="199" t="s">
        <v>32397</v>
      </c>
      <c r="D3045" s="200" t="s">
        <v>38</v>
      </c>
      <c r="E3045" s="204">
        <v>100.56</v>
      </c>
    </row>
    <row r="3046" spans="1:5" ht="15" customHeight="1" x14ac:dyDescent="0.25">
      <c r="A3046" s="199" t="s">
        <v>32398</v>
      </c>
      <c r="B3046" s="199"/>
      <c r="C3046" s="199" t="s">
        <v>32399</v>
      </c>
      <c r="D3046" s="200" t="s">
        <v>38</v>
      </c>
      <c r="E3046" s="203">
        <v>254.3</v>
      </c>
    </row>
    <row r="3047" spans="1:5" ht="15" customHeight="1" x14ac:dyDescent="0.25">
      <c r="A3047" s="199" t="s">
        <v>32400</v>
      </c>
      <c r="B3047" s="199"/>
      <c r="C3047" s="199" t="s">
        <v>32401</v>
      </c>
      <c r="D3047" s="200" t="s">
        <v>38</v>
      </c>
      <c r="E3047" s="203">
        <v>158.16</v>
      </c>
    </row>
    <row r="3048" spans="1:5" ht="15" customHeight="1" x14ac:dyDescent="0.25">
      <c r="A3048" s="199" t="s">
        <v>32402</v>
      </c>
      <c r="B3048" s="199"/>
      <c r="C3048" s="199" t="s">
        <v>32403</v>
      </c>
      <c r="D3048" s="200" t="s">
        <v>38</v>
      </c>
      <c r="E3048" s="203">
        <v>257.22000000000003</v>
      </c>
    </row>
    <row r="3049" spans="1:5" ht="15" customHeight="1" x14ac:dyDescent="0.25">
      <c r="A3049" s="199" t="s">
        <v>32404</v>
      </c>
      <c r="B3049" s="199"/>
      <c r="C3049" s="199" t="s">
        <v>32405</v>
      </c>
      <c r="D3049" s="200" t="s">
        <v>38</v>
      </c>
      <c r="E3049" s="203">
        <v>161.08000000000001</v>
      </c>
    </row>
    <row r="3050" spans="1:5" ht="15" customHeight="1" x14ac:dyDescent="0.25">
      <c r="A3050" s="199" t="s">
        <v>32406</v>
      </c>
      <c r="B3050" s="199"/>
      <c r="C3050" s="199" t="s">
        <v>32407</v>
      </c>
      <c r="D3050" s="200" t="s">
        <v>38</v>
      </c>
      <c r="E3050" s="203">
        <v>173.17</v>
      </c>
    </row>
    <row r="3051" spans="1:5" ht="15" customHeight="1" x14ac:dyDescent="0.25">
      <c r="A3051" s="199" t="s">
        <v>32408</v>
      </c>
      <c r="B3051" s="199"/>
      <c r="C3051" s="199" t="s">
        <v>32409</v>
      </c>
      <c r="D3051" s="200" t="s">
        <v>38</v>
      </c>
      <c r="E3051" s="203">
        <v>81.319999999999993</v>
      </c>
    </row>
    <row r="3052" spans="1:5" ht="15" customHeight="1" x14ac:dyDescent="0.25">
      <c r="A3052" s="199" t="s">
        <v>32410</v>
      </c>
      <c r="B3052" s="199"/>
      <c r="C3052" s="199" t="s">
        <v>32411</v>
      </c>
      <c r="D3052" s="200" t="s">
        <v>38</v>
      </c>
      <c r="E3052" s="203">
        <v>168.06</v>
      </c>
    </row>
    <row r="3053" spans="1:5" ht="15" customHeight="1" x14ac:dyDescent="0.25">
      <c r="A3053" s="199" t="s">
        <v>32412</v>
      </c>
      <c r="B3053" s="199"/>
      <c r="C3053" s="199" t="s">
        <v>32413</v>
      </c>
      <c r="D3053" s="200" t="s">
        <v>38</v>
      </c>
      <c r="E3053" s="204">
        <v>76.209999999999994</v>
      </c>
    </row>
    <row r="3054" spans="1:5" ht="15" customHeight="1" x14ac:dyDescent="0.25">
      <c r="A3054" s="199" t="s">
        <v>32414</v>
      </c>
      <c r="B3054" s="199"/>
      <c r="C3054" s="199" t="s">
        <v>32415</v>
      </c>
      <c r="D3054" s="200" t="s">
        <v>38</v>
      </c>
      <c r="E3054" s="203">
        <v>177.73</v>
      </c>
    </row>
    <row r="3055" spans="1:5" ht="15" customHeight="1" x14ac:dyDescent="0.25">
      <c r="A3055" s="199" t="s">
        <v>32416</v>
      </c>
      <c r="B3055" s="199"/>
      <c r="C3055" s="199" t="s">
        <v>32417</v>
      </c>
      <c r="D3055" s="200" t="s">
        <v>38</v>
      </c>
      <c r="E3055" s="203">
        <v>104.88</v>
      </c>
    </row>
    <row r="3056" spans="1:5" ht="15" customHeight="1" x14ac:dyDescent="0.25">
      <c r="A3056" s="199" t="s">
        <v>32418</v>
      </c>
      <c r="B3056" s="199"/>
      <c r="C3056" s="199" t="s">
        <v>32419</v>
      </c>
      <c r="D3056" s="200" t="s">
        <v>38</v>
      </c>
      <c r="E3056" s="204">
        <v>36.01</v>
      </c>
    </row>
    <row r="3057" spans="1:5" ht="15" customHeight="1" x14ac:dyDescent="0.25">
      <c r="A3057" s="199" t="s">
        <v>32420</v>
      </c>
      <c r="B3057" s="199"/>
      <c r="C3057" s="199" t="s">
        <v>32421</v>
      </c>
      <c r="D3057" s="200" t="s">
        <v>38</v>
      </c>
      <c r="E3057" s="204">
        <v>36.200000000000003</v>
      </c>
    </row>
    <row r="3058" spans="1:5" ht="15" customHeight="1" x14ac:dyDescent="0.25">
      <c r="A3058" s="199" t="s">
        <v>32422</v>
      </c>
      <c r="B3058" s="199"/>
      <c r="C3058" s="199" t="s">
        <v>32423</v>
      </c>
      <c r="D3058" s="200" t="s">
        <v>38</v>
      </c>
      <c r="E3058" s="201">
        <v>114.01</v>
      </c>
    </row>
    <row r="3059" spans="1:5" ht="15" customHeight="1" x14ac:dyDescent="0.25">
      <c r="A3059" s="199" t="s">
        <v>32424</v>
      </c>
      <c r="B3059" s="199"/>
      <c r="C3059" s="199" t="s">
        <v>32425</v>
      </c>
      <c r="D3059" s="200" t="s">
        <v>38</v>
      </c>
      <c r="E3059" s="204">
        <v>61.81</v>
      </c>
    </row>
    <row r="3060" spans="1:5" ht="15" customHeight="1" x14ac:dyDescent="0.25">
      <c r="A3060" s="199" t="s">
        <v>32426</v>
      </c>
      <c r="B3060" s="199"/>
      <c r="C3060" s="199" t="s">
        <v>32427</v>
      </c>
      <c r="D3060" s="200" t="s">
        <v>38</v>
      </c>
      <c r="E3060" s="203">
        <v>21.95</v>
      </c>
    </row>
    <row r="3061" spans="1:5" ht="15" customHeight="1" x14ac:dyDescent="0.25">
      <c r="A3061" s="199" t="s">
        <v>32428</v>
      </c>
      <c r="B3061" s="199"/>
      <c r="C3061" s="199" t="s">
        <v>32429</v>
      </c>
      <c r="D3061" s="200" t="s">
        <v>38</v>
      </c>
      <c r="E3061" s="203">
        <v>22.16</v>
      </c>
    </row>
    <row r="3062" spans="1:5" ht="15" customHeight="1" x14ac:dyDescent="0.25">
      <c r="A3062" s="199" t="s">
        <v>32430</v>
      </c>
      <c r="B3062" s="199"/>
      <c r="C3062" s="199" t="s">
        <v>32431</v>
      </c>
      <c r="D3062" s="200" t="s">
        <v>38</v>
      </c>
      <c r="E3062" s="203">
        <v>125.09</v>
      </c>
    </row>
    <row r="3063" spans="1:5" ht="15" customHeight="1" x14ac:dyDescent="0.25">
      <c r="A3063" s="199" t="s">
        <v>32432</v>
      </c>
      <c r="B3063" s="199"/>
      <c r="C3063" s="199" t="s">
        <v>32433</v>
      </c>
      <c r="D3063" s="200" t="s">
        <v>38</v>
      </c>
      <c r="E3063" s="205">
        <v>39.340000000000003</v>
      </c>
    </row>
    <row r="3064" spans="1:5" ht="15" customHeight="1" x14ac:dyDescent="0.25">
      <c r="A3064" s="199" t="s">
        <v>32434</v>
      </c>
      <c r="B3064" s="199"/>
      <c r="C3064" s="199" t="s">
        <v>32435</v>
      </c>
      <c r="D3064" s="200" t="s">
        <v>38</v>
      </c>
      <c r="E3064" s="205">
        <v>181.66</v>
      </c>
    </row>
    <row r="3065" spans="1:5" ht="15" customHeight="1" x14ac:dyDescent="0.25">
      <c r="A3065" s="199" t="s">
        <v>32436</v>
      </c>
      <c r="B3065" s="199"/>
      <c r="C3065" s="199" t="s">
        <v>32437</v>
      </c>
      <c r="D3065" s="200" t="s">
        <v>62</v>
      </c>
      <c r="E3065" s="206">
        <v>199.01</v>
      </c>
    </row>
    <row r="3066" spans="1:5" ht="15" customHeight="1" x14ac:dyDescent="0.25">
      <c r="A3066" s="199" t="s">
        <v>32438</v>
      </c>
      <c r="B3066" s="199"/>
      <c r="C3066" s="199" t="s">
        <v>32439</v>
      </c>
      <c r="D3066" s="200" t="s">
        <v>62</v>
      </c>
      <c r="E3066" s="206">
        <v>146.21</v>
      </c>
    </row>
    <row r="3067" spans="1:5" ht="15" customHeight="1" x14ac:dyDescent="0.25">
      <c r="A3067" s="199" t="s">
        <v>32440</v>
      </c>
      <c r="B3067" s="199"/>
      <c r="C3067" s="199" t="s">
        <v>32441</v>
      </c>
      <c r="D3067" s="200" t="s">
        <v>62</v>
      </c>
      <c r="E3067" s="206">
        <v>203.83</v>
      </c>
    </row>
    <row r="3068" spans="1:5" ht="15" customHeight="1" x14ac:dyDescent="0.25">
      <c r="A3068" s="199" t="s">
        <v>32442</v>
      </c>
      <c r="B3068" s="199"/>
      <c r="C3068" s="199" t="s">
        <v>32443</v>
      </c>
      <c r="D3068" s="200" t="s">
        <v>62</v>
      </c>
      <c r="E3068" s="206">
        <v>150.13</v>
      </c>
    </row>
    <row r="3069" spans="1:5" ht="15" customHeight="1" x14ac:dyDescent="0.25">
      <c r="A3069" s="199" t="s">
        <v>32444</v>
      </c>
      <c r="B3069" s="199"/>
      <c r="C3069" s="199" t="s">
        <v>32445</v>
      </c>
      <c r="D3069" s="200" t="s">
        <v>62</v>
      </c>
      <c r="E3069" s="206">
        <v>205.01</v>
      </c>
    </row>
    <row r="3070" spans="1:5" ht="15" customHeight="1" x14ac:dyDescent="0.25">
      <c r="A3070" s="199" t="s">
        <v>32446</v>
      </c>
      <c r="B3070" s="199"/>
      <c r="C3070" s="199" t="s">
        <v>32447</v>
      </c>
      <c r="D3070" s="200" t="s">
        <v>62</v>
      </c>
      <c r="E3070" s="206">
        <v>148.54</v>
      </c>
    </row>
    <row r="3071" spans="1:5" ht="15" customHeight="1" x14ac:dyDescent="0.25">
      <c r="A3071" s="199" t="s">
        <v>32448</v>
      </c>
      <c r="B3071" s="199"/>
      <c r="C3071" s="199" t="s">
        <v>32449</v>
      </c>
      <c r="D3071" s="200" t="s">
        <v>62</v>
      </c>
      <c r="E3071" s="206">
        <v>242.78</v>
      </c>
    </row>
    <row r="3072" spans="1:5" ht="15" customHeight="1" x14ac:dyDescent="0.25">
      <c r="A3072" s="199" t="s">
        <v>32450</v>
      </c>
      <c r="B3072" s="199"/>
      <c r="C3072" s="199" t="s">
        <v>32451</v>
      </c>
      <c r="D3072" s="200" t="s">
        <v>62</v>
      </c>
      <c r="E3072" s="206">
        <v>188.85</v>
      </c>
    </row>
    <row r="3073" spans="1:5" ht="15" customHeight="1" x14ac:dyDescent="0.25">
      <c r="A3073" s="199" t="s">
        <v>32452</v>
      </c>
      <c r="B3073" s="199"/>
      <c r="C3073" s="199" t="s">
        <v>32453</v>
      </c>
      <c r="D3073" s="200" t="s">
        <v>62</v>
      </c>
      <c r="E3073" s="205">
        <v>247.62</v>
      </c>
    </row>
    <row r="3074" spans="1:5" ht="15" customHeight="1" x14ac:dyDescent="0.25">
      <c r="A3074" s="199" t="s">
        <v>32454</v>
      </c>
      <c r="B3074" s="199"/>
      <c r="C3074" s="199" t="s">
        <v>32455</v>
      </c>
      <c r="D3074" s="200" t="s">
        <v>62</v>
      </c>
      <c r="E3074" s="205">
        <v>192.79</v>
      </c>
    </row>
    <row r="3075" spans="1:5" ht="15" customHeight="1" x14ac:dyDescent="0.25">
      <c r="A3075" s="199" t="s">
        <v>32456</v>
      </c>
      <c r="B3075" s="199"/>
      <c r="C3075" s="199" t="s">
        <v>32457</v>
      </c>
      <c r="D3075" s="200" t="s">
        <v>62</v>
      </c>
      <c r="E3075" s="205">
        <v>255.64</v>
      </c>
    </row>
    <row r="3076" spans="1:5" ht="15" customHeight="1" x14ac:dyDescent="0.25">
      <c r="A3076" s="199" t="s">
        <v>32458</v>
      </c>
      <c r="B3076" s="199"/>
      <c r="C3076" s="199" t="s">
        <v>32459</v>
      </c>
      <c r="D3076" s="200" t="s">
        <v>62</v>
      </c>
      <c r="E3076" s="205">
        <v>199.21</v>
      </c>
    </row>
    <row r="3077" spans="1:5" ht="15" customHeight="1" x14ac:dyDescent="0.25">
      <c r="A3077" s="199" t="s">
        <v>32460</v>
      </c>
      <c r="B3077" s="199"/>
      <c r="C3077" s="199" t="s">
        <v>32461</v>
      </c>
      <c r="D3077" s="200" t="s">
        <v>62</v>
      </c>
      <c r="E3077" s="205">
        <v>242.09</v>
      </c>
    </row>
    <row r="3078" spans="1:5" ht="15" customHeight="1" x14ac:dyDescent="0.25">
      <c r="A3078" s="199" t="s">
        <v>32462</v>
      </c>
      <c r="B3078" s="199"/>
      <c r="C3078" s="199" t="s">
        <v>32463</v>
      </c>
      <c r="D3078" s="200" t="s">
        <v>62</v>
      </c>
      <c r="E3078" s="205">
        <v>198.71</v>
      </c>
    </row>
    <row r="3079" spans="1:5" ht="15" customHeight="1" x14ac:dyDescent="0.25">
      <c r="A3079" s="199" t="s">
        <v>32464</v>
      </c>
      <c r="B3079" s="199"/>
      <c r="C3079" s="199" t="s">
        <v>32465</v>
      </c>
      <c r="D3079" s="200" t="s">
        <v>62</v>
      </c>
      <c r="E3079" s="205">
        <v>246.71</v>
      </c>
    </row>
    <row r="3080" spans="1:5" ht="15" customHeight="1" x14ac:dyDescent="0.25">
      <c r="A3080" s="199" t="s">
        <v>32466</v>
      </c>
      <c r="B3080" s="199"/>
      <c r="C3080" s="199" t="s">
        <v>32467</v>
      </c>
      <c r="D3080" s="200" t="s">
        <v>62</v>
      </c>
      <c r="E3080" s="205">
        <v>203.85</v>
      </c>
    </row>
    <row r="3081" spans="1:5" ht="15" customHeight="1" x14ac:dyDescent="0.25">
      <c r="A3081" s="199" t="s">
        <v>32468</v>
      </c>
      <c r="B3081" s="199"/>
      <c r="C3081" s="199" t="s">
        <v>32469</v>
      </c>
      <c r="D3081" s="200" t="s">
        <v>62</v>
      </c>
      <c r="E3081" s="206">
        <v>247.66</v>
      </c>
    </row>
    <row r="3082" spans="1:5" ht="15" customHeight="1" x14ac:dyDescent="0.25">
      <c r="A3082" s="199" t="s">
        <v>32470</v>
      </c>
      <c r="B3082" s="199"/>
      <c r="C3082" s="199" t="s">
        <v>32471</v>
      </c>
      <c r="D3082" s="200" t="s">
        <v>62</v>
      </c>
      <c r="E3082" s="205">
        <v>206.39</v>
      </c>
    </row>
    <row r="3083" spans="1:5" ht="15" customHeight="1" x14ac:dyDescent="0.25">
      <c r="A3083" s="199" t="s">
        <v>32472</v>
      </c>
      <c r="B3083" s="199"/>
      <c r="C3083" s="199" t="s">
        <v>32473</v>
      </c>
      <c r="D3083" s="200" t="s">
        <v>62</v>
      </c>
      <c r="E3083" s="206">
        <v>243.14</v>
      </c>
    </row>
    <row r="3084" spans="1:5" ht="15" customHeight="1" x14ac:dyDescent="0.25">
      <c r="A3084" s="199" t="s">
        <v>32474</v>
      </c>
      <c r="B3084" s="199"/>
      <c r="C3084" s="199" t="s">
        <v>32475</v>
      </c>
      <c r="D3084" s="200" t="s">
        <v>62</v>
      </c>
      <c r="E3084" s="205">
        <v>198.4</v>
      </c>
    </row>
    <row r="3085" spans="1:5" ht="15" customHeight="1" x14ac:dyDescent="0.25">
      <c r="A3085" s="199" t="s">
        <v>32476</v>
      </c>
      <c r="B3085" s="199"/>
      <c r="C3085" s="199" t="s">
        <v>32477</v>
      </c>
      <c r="D3085" s="200" t="s">
        <v>38</v>
      </c>
      <c r="E3085" s="205">
        <v>12.14</v>
      </c>
    </row>
    <row r="3086" spans="1:5" ht="15" customHeight="1" x14ac:dyDescent="0.25">
      <c r="A3086" s="199" t="s">
        <v>32478</v>
      </c>
      <c r="B3086" s="199"/>
      <c r="C3086" s="199" t="s">
        <v>32479</v>
      </c>
      <c r="D3086" s="200" t="s">
        <v>38</v>
      </c>
      <c r="E3086" s="205">
        <v>111.5</v>
      </c>
    </row>
    <row r="3087" spans="1:5" ht="15" customHeight="1" x14ac:dyDescent="0.25">
      <c r="A3087" s="199" t="s">
        <v>32480</v>
      </c>
      <c r="B3087" s="199"/>
      <c r="C3087" s="199" t="s">
        <v>32481</v>
      </c>
      <c r="D3087" s="200" t="s">
        <v>38</v>
      </c>
      <c r="E3087" s="205">
        <v>80.52</v>
      </c>
    </row>
    <row r="3088" spans="1:5" ht="15" customHeight="1" x14ac:dyDescent="0.25">
      <c r="A3088" s="199" t="s">
        <v>32482</v>
      </c>
      <c r="B3088" s="199"/>
      <c r="C3088" s="199" t="s">
        <v>32483</v>
      </c>
      <c r="D3088" s="200" t="s">
        <v>38</v>
      </c>
      <c r="E3088" s="205">
        <v>60.88</v>
      </c>
    </row>
    <row r="3089" spans="1:5" ht="15" customHeight="1" x14ac:dyDescent="0.25">
      <c r="A3089" s="199" t="s">
        <v>32484</v>
      </c>
      <c r="B3089" s="199"/>
      <c r="C3089" s="199" t="s">
        <v>32485</v>
      </c>
      <c r="D3089" s="200" t="s">
        <v>38</v>
      </c>
      <c r="E3089" s="206">
        <v>51.88</v>
      </c>
    </row>
    <row r="3090" spans="1:5" ht="15" customHeight="1" x14ac:dyDescent="0.25">
      <c r="A3090" s="199" t="s">
        <v>32486</v>
      </c>
      <c r="B3090" s="199"/>
      <c r="C3090" s="199" t="s">
        <v>32487</v>
      </c>
      <c r="D3090" s="200" t="s">
        <v>38</v>
      </c>
      <c r="E3090" s="205">
        <v>155.94</v>
      </c>
    </row>
    <row r="3091" spans="1:5" ht="15" customHeight="1" x14ac:dyDescent="0.25">
      <c r="A3091" s="199" t="s">
        <v>32488</v>
      </c>
      <c r="B3091" s="199"/>
      <c r="C3091" s="199" t="s">
        <v>32489</v>
      </c>
      <c r="D3091" s="200" t="s">
        <v>38</v>
      </c>
      <c r="E3091" s="206">
        <v>110.14</v>
      </c>
    </row>
    <row r="3092" spans="1:5" ht="15" customHeight="1" x14ac:dyDescent="0.25">
      <c r="A3092" s="199" t="s">
        <v>32490</v>
      </c>
      <c r="B3092" s="199"/>
      <c r="C3092" s="199" t="s">
        <v>32491</v>
      </c>
      <c r="D3092" s="200" t="s">
        <v>38</v>
      </c>
      <c r="E3092" s="206">
        <v>87.52</v>
      </c>
    </row>
    <row r="3093" spans="1:5" ht="15" customHeight="1" x14ac:dyDescent="0.25">
      <c r="A3093" s="199" t="s">
        <v>32492</v>
      </c>
      <c r="B3093" s="199"/>
      <c r="C3093" s="199" t="s">
        <v>32493</v>
      </c>
      <c r="D3093" s="200" t="s">
        <v>38</v>
      </c>
      <c r="E3093" s="205">
        <v>74.16</v>
      </c>
    </row>
    <row r="3094" spans="1:5" ht="15" customHeight="1" x14ac:dyDescent="0.25">
      <c r="A3094" s="199" t="s">
        <v>32494</v>
      </c>
      <c r="B3094" s="199"/>
      <c r="C3094" s="199" t="s">
        <v>32495</v>
      </c>
      <c r="D3094" s="200" t="s">
        <v>2</v>
      </c>
      <c r="E3094" s="206">
        <v>32.1</v>
      </c>
    </row>
    <row r="3095" spans="1:5" ht="15" customHeight="1" x14ac:dyDescent="0.25">
      <c r="A3095" s="199" t="s">
        <v>32496</v>
      </c>
      <c r="B3095" s="199"/>
      <c r="C3095" s="199" t="s">
        <v>32497</v>
      </c>
      <c r="D3095" s="200" t="s">
        <v>2</v>
      </c>
      <c r="E3095" s="206">
        <v>0.37</v>
      </c>
    </row>
    <row r="3096" spans="1:5" ht="15" customHeight="1" x14ac:dyDescent="0.25">
      <c r="A3096" s="199" t="s">
        <v>32498</v>
      </c>
      <c r="B3096" s="199"/>
      <c r="C3096" s="199" t="s">
        <v>32499</v>
      </c>
      <c r="D3096" s="200" t="s">
        <v>2</v>
      </c>
      <c r="E3096" s="206">
        <v>0.4</v>
      </c>
    </row>
    <row r="3097" spans="1:5" ht="15" customHeight="1" x14ac:dyDescent="0.25">
      <c r="A3097" s="199" t="s">
        <v>32500</v>
      </c>
      <c r="B3097" s="199"/>
      <c r="C3097" s="199" t="s">
        <v>32501</v>
      </c>
      <c r="D3097" s="200" t="s">
        <v>2</v>
      </c>
      <c r="E3097" s="206">
        <v>0.62</v>
      </c>
    </row>
    <row r="3098" spans="1:5" ht="15" customHeight="1" x14ac:dyDescent="0.25">
      <c r="A3098" s="199" t="s">
        <v>32502</v>
      </c>
      <c r="B3098" s="199"/>
      <c r="C3098" s="199" t="s">
        <v>32503</v>
      </c>
      <c r="D3098" s="200" t="s">
        <v>2</v>
      </c>
      <c r="E3098" s="206">
        <v>0.43</v>
      </c>
    </row>
    <row r="3099" spans="1:5" ht="15" customHeight="1" x14ac:dyDescent="0.25">
      <c r="A3099" s="199" t="s">
        <v>32504</v>
      </c>
      <c r="B3099" s="199"/>
      <c r="C3099" s="199" t="s">
        <v>32505</v>
      </c>
      <c r="D3099" s="200" t="s">
        <v>2</v>
      </c>
      <c r="E3099" s="206">
        <v>1.1200000000000001</v>
      </c>
    </row>
    <row r="3100" spans="1:5" ht="15" customHeight="1" x14ac:dyDescent="0.25">
      <c r="A3100" s="199" t="s">
        <v>32506</v>
      </c>
      <c r="B3100" s="199"/>
      <c r="C3100" s="199" t="s">
        <v>32507</v>
      </c>
      <c r="D3100" s="200" t="s">
        <v>2</v>
      </c>
      <c r="E3100" s="206">
        <v>0.78</v>
      </c>
    </row>
    <row r="3101" spans="1:5" ht="15" customHeight="1" x14ac:dyDescent="0.25">
      <c r="A3101" s="199" t="s">
        <v>32508</v>
      </c>
      <c r="B3101" s="199"/>
      <c r="C3101" s="199" t="s">
        <v>32509</v>
      </c>
      <c r="D3101" s="200" t="s">
        <v>2</v>
      </c>
      <c r="E3101" s="206">
        <v>1.75</v>
      </c>
    </row>
    <row r="3102" spans="1:5" ht="15" customHeight="1" x14ac:dyDescent="0.25">
      <c r="A3102" s="199" t="s">
        <v>32510</v>
      </c>
      <c r="B3102" s="199"/>
      <c r="C3102" s="199" t="s">
        <v>32511</v>
      </c>
      <c r="D3102" s="200" t="s">
        <v>2</v>
      </c>
      <c r="E3102" s="206">
        <v>1.24</v>
      </c>
    </row>
    <row r="3103" spans="1:5" ht="15" customHeight="1" x14ac:dyDescent="0.25">
      <c r="A3103" s="199" t="s">
        <v>32512</v>
      </c>
      <c r="B3103" s="199"/>
      <c r="C3103" s="199" t="s">
        <v>32513</v>
      </c>
      <c r="D3103" s="200" t="s">
        <v>2</v>
      </c>
      <c r="E3103" s="206">
        <v>3.42</v>
      </c>
    </row>
    <row r="3104" spans="1:5" ht="15" customHeight="1" x14ac:dyDescent="0.25">
      <c r="A3104" s="199" t="s">
        <v>32514</v>
      </c>
      <c r="B3104" s="199"/>
      <c r="C3104" s="199" t="s">
        <v>32515</v>
      </c>
      <c r="D3104" s="200" t="s">
        <v>2</v>
      </c>
      <c r="E3104" s="206">
        <v>2.4</v>
      </c>
    </row>
    <row r="3105" spans="1:5" ht="15" customHeight="1" x14ac:dyDescent="0.25">
      <c r="A3105" s="199" t="s">
        <v>32516</v>
      </c>
      <c r="B3105" s="199"/>
      <c r="C3105" s="199" t="s">
        <v>32517</v>
      </c>
      <c r="D3105" s="200" t="s">
        <v>38</v>
      </c>
      <c r="E3105" s="206">
        <v>202.37</v>
      </c>
    </row>
    <row r="3106" spans="1:5" ht="15" customHeight="1" x14ac:dyDescent="0.25">
      <c r="A3106" s="199" t="s">
        <v>32518</v>
      </c>
      <c r="B3106" s="199"/>
      <c r="C3106" s="199" t="s">
        <v>32519</v>
      </c>
      <c r="D3106" s="200" t="s">
        <v>38</v>
      </c>
      <c r="E3106" s="206">
        <v>111.57</v>
      </c>
    </row>
    <row r="3107" spans="1:5" ht="15" customHeight="1" x14ac:dyDescent="0.25">
      <c r="A3107" s="199" t="s">
        <v>32520</v>
      </c>
      <c r="B3107" s="199"/>
      <c r="C3107" s="199" t="s">
        <v>32521</v>
      </c>
      <c r="D3107" s="200" t="s">
        <v>38</v>
      </c>
      <c r="E3107" s="203">
        <v>203</v>
      </c>
    </row>
    <row r="3108" spans="1:5" ht="15" customHeight="1" x14ac:dyDescent="0.25">
      <c r="A3108" s="199" t="s">
        <v>32522</v>
      </c>
      <c r="B3108" s="199"/>
      <c r="C3108" s="199" t="s">
        <v>32523</v>
      </c>
      <c r="D3108" s="200" t="s">
        <v>38</v>
      </c>
      <c r="E3108" s="205">
        <v>112.18</v>
      </c>
    </row>
    <row r="3109" spans="1:5" ht="15" customHeight="1" x14ac:dyDescent="0.25">
      <c r="A3109" s="199" t="s">
        <v>32524</v>
      </c>
      <c r="B3109" s="199"/>
      <c r="C3109" s="199" t="s">
        <v>32525</v>
      </c>
      <c r="D3109" s="200" t="s">
        <v>38</v>
      </c>
      <c r="E3109" s="205">
        <v>209.14</v>
      </c>
    </row>
    <row r="3110" spans="1:5" ht="15" customHeight="1" x14ac:dyDescent="0.25">
      <c r="A3110" s="199" t="s">
        <v>32526</v>
      </c>
      <c r="B3110" s="199"/>
      <c r="C3110" s="199" t="s">
        <v>32527</v>
      </c>
      <c r="D3110" s="200" t="s">
        <v>38</v>
      </c>
      <c r="E3110" s="205">
        <v>112.89</v>
      </c>
    </row>
    <row r="3111" spans="1:5" ht="15" customHeight="1" x14ac:dyDescent="0.25">
      <c r="A3111" s="199" t="s">
        <v>32528</v>
      </c>
      <c r="B3111" s="199"/>
      <c r="C3111" s="199" t="s">
        <v>32529</v>
      </c>
      <c r="D3111" s="200" t="s">
        <v>38</v>
      </c>
      <c r="E3111" s="205">
        <v>209.58</v>
      </c>
    </row>
    <row r="3112" spans="1:5" ht="15" customHeight="1" x14ac:dyDescent="0.25">
      <c r="A3112" s="199" t="s">
        <v>32530</v>
      </c>
      <c r="B3112" s="199"/>
      <c r="C3112" s="199" t="s">
        <v>32531</v>
      </c>
      <c r="D3112" s="200" t="s">
        <v>38</v>
      </c>
      <c r="E3112" s="205">
        <v>113.14</v>
      </c>
    </row>
    <row r="3113" spans="1:5" ht="15" customHeight="1" x14ac:dyDescent="0.25">
      <c r="A3113" s="199" t="s">
        <v>32532</v>
      </c>
      <c r="B3113" s="199"/>
      <c r="C3113" s="199" t="s">
        <v>32533</v>
      </c>
      <c r="D3113" s="200" t="s">
        <v>38</v>
      </c>
      <c r="E3113" s="205">
        <v>219.3</v>
      </c>
    </row>
    <row r="3114" spans="1:5" ht="15" customHeight="1" x14ac:dyDescent="0.25">
      <c r="A3114" s="199" t="s">
        <v>32534</v>
      </c>
      <c r="B3114" s="199"/>
      <c r="C3114" s="199" t="s">
        <v>32535</v>
      </c>
      <c r="D3114" s="200" t="s">
        <v>38</v>
      </c>
      <c r="E3114" s="205">
        <v>131.80000000000001</v>
      </c>
    </row>
    <row r="3115" spans="1:5" ht="15" customHeight="1" x14ac:dyDescent="0.25">
      <c r="A3115" s="199" t="s">
        <v>32536</v>
      </c>
      <c r="B3115" s="199"/>
      <c r="C3115" s="199" t="s">
        <v>32537</v>
      </c>
      <c r="D3115" s="200" t="s">
        <v>2</v>
      </c>
      <c r="E3115" s="205">
        <v>4.21</v>
      </c>
    </row>
    <row r="3116" spans="1:5" ht="15" customHeight="1" x14ac:dyDescent="0.25">
      <c r="A3116" s="199" t="s">
        <v>32538</v>
      </c>
      <c r="B3116" s="199"/>
      <c r="C3116" s="199" t="s">
        <v>32539</v>
      </c>
      <c r="D3116" s="200" t="s">
        <v>2</v>
      </c>
      <c r="E3116" s="206">
        <v>2.2000000000000002</v>
      </c>
    </row>
    <row r="3117" spans="1:5" ht="15" customHeight="1" x14ac:dyDescent="0.25">
      <c r="A3117" s="199" t="s">
        <v>32540</v>
      </c>
      <c r="B3117" s="199"/>
      <c r="C3117" s="199" t="s">
        <v>32541</v>
      </c>
      <c r="D3117" s="200" t="s">
        <v>2</v>
      </c>
      <c r="E3117" s="203">
        <v>1.69</v>
      </c>
    </row>
    <row r="3118" spans="1:5" ht="15" customHeight="1" x14ac:dyDescent="0.25">
      <c r="A3118" s="199" t="s">
        <v>32542</v>
      </c>
      <c r="B3118" s="199"/>
      <c r="C3118" s="199" t="s">
        <v>32543</v>
      </c>
      <c r="D3118" s="200" t="s">
        <v>2</v>
      </c>
      <c r="E3118" s="205">
        <v>4.13</v>
      </c>
    </row>
    <row r="3119" spans="1:5" ht="15" customHeight="1" x14ac:dyDescent="0.25">
      <c r="A3119" s="199" t="s">
        <v>32544</v>
      </c>
      <c r="B3119" s="199"/>
      <c r="C3119" s="199" t="s">
        <v>32545</v>
      </c>
      <c r="D3119" s="200" t="s">
        <v>2</v>
      </c>
      <c r="E3119" s="205">
        <v>3.17</v>
      </c>
    </row>
    <row r="3120" spans="1:5" ht="15" customHeight="1" x14ac:dyDescent="0.25">
      <c r="A3120" s="199" t="s">
        <v>32546</v>
      </c>
      <c r="B3120" s="199"/>
      <c r="C3120" s="199" t="s">
        <v>32547</v>
      </c>
      <c r="D3120" s="200" t="s">
        <v>2</v>
      </c>
      <c r="E3120" s="205">
        <v>5.66</v>
      </c>
    </row>
    <row r="3121" spans="1:5" ht="15" customHeight="1" x14ac:dyDescent="0.25">
      <c r="A3121" s="199" t="s">
        <v>32548</v>
      </c>
      <c r="B3121" s="199"/>
      <c r="C3121" s="199" t="s">
        <v>32549</v>
      </c>
      <c r="D3121" s="200" t="s">
        <v>2</v>
      </c>
      <c r="E3121" s="205">
        <v>4.3499999999999996</v>
      </c>
    </row>
    <row r="3122" spans="1:5" ht="15" customHeight="1" x14ac:dyDescent="0.25">
      <c r="A3122" s="199" t="s">
        <v>32550</v>
      </c>
      <c r="B3122" s="199"/>
      <c r="C3122" s="199" t="s">
        <v>32551</v>
      </c>
      <c r="D3122" s="200" t="s">
        <v>2</v>
      </c>
      <c r="E3122" s="205">
        <v>0.3</v>
      </c>
    </row>
    <row r="3123" spans="1:5" ht="15" customHeight="1" x14ac:dyDescent="0.25">
      <c r="A3123" s="199" t="s">
        <v>32552</v>
      </c>
      <c r="B3123" s="199"/>
      <c r="C3123" s="199" t="s">
        <v>32553</v>
      </c>
      <c r="D3123" s="200" t="s">
        <v>2</v>
      </c>
      <c r="E3123" s="205">
        <v>0.3</v>
      </c>
    </row>
    <row r="3124" spans="1:5" ht="15" customHeight="1" x14ac:dyDescent="0.25">
      <c r="A3124" s="199" t="s">
        <v>32554</v>
      </c>
      <c r="B3124" s="199"/>
      <c r="C3124" s="199" t="s">
        <v>32555</v>
      </c>
      <c r="D3124" s="200" t="s">
        <v>38</v>
      </c>
      <c r="E3124" s="205">
        <v>349.12</v>
      </c>
    </row>
    <row r="3125" spans="1:5" ht="15" customHeight="1" x14ac:dyDescent="0.25">
      <c r="A3125" s="199" t="s">
        <v>32556</v>
      </c>
      <c r="B3125" s="199"/>
      <c r="C3125" s="199" t="s">
        <v>32557</v>
      </c>
      <c r="D3125" s="200" t="s">
        <v>38</v>
      </c>
      <c r="E3125" s="205">
        <v>228.17</v>
      </c>
    </row>
    <row r="3126" spans="1:5" ht="15" customHeight="1" x14ac:dyDescent="0.25">
      <c r="A3126" s="199" t="s">
        <v>32558</v>
      </c>
      <c r="B3126" s="199"/>
      <c r="C3126" s="199" t="s">
        <v>32559</v>
      </c>
      <c r="D3126" s="200" t="s">
        <v>38</v>
      </c>
      <c r="E3126" s="205">
        <v>340.45</v>
      </c>
    </row>
    <row r="3127" spans="1:5" ht="15" customHeight="1" x14ac:dyDescent="0.25">
      <c r="A3127" s="199" t="s">
        <v>32560</v>
      </c>
      <c r="B3127" s="199"/>
      <c r="C3127" s="199" t="s">
        <v>32561</v>
      </c>
      <c r="D3127" s="200" t="s">
        <v>38</v>
      </c>
      <c r="E3127" s="205">
        <v>216.72</v>
      </c>
    </row>
    <row r="3128" spans="1:5" ht="15" customHeight="1" x14ac:dyDescent="0.25">
      <c r="A3128" s="199" t="s">
        <v>32562</v>
      </c>
      <c r="B3128" s="199"/>
      <c r="C3128" s="199" t="s">
        <v>32563</v>
      </c>
      <c r="D3128" s="200" t="s">
        <v>38</v>
      </c>
      <c r="E3128" s="205">
        <v>335.73</v>
      </c>
    </row>
    <row r="3129" spans="1:5" ht="15" customHeight="1" x14ac:dyDescent="0.25">
      <c r="A3129" s="199" t="s">
        <v>32564</v>
      </c>
      <c r="B3129" s="199"/>
      <c r="C3129" s="199" t="s">
        <v>32565</v>
      </c>
      <c r="D3129" s="200" t="s">
        <v>38</v>
      </c>
      <c r="E3129" s="205">
        <v>214.52</v>
      </c>
    </row>
    <row r="3130" spans="1:5" ht="15" customHeight="1" x14ac:dyDescent="0.25">
      <c r="A3130" s="199" t="s">
        <v>32566</v>
      </c>
      <c r="B3130" s="199"/>
      <c r="C3130" s="199" t="s">
        <v>32567</v>
      </c>
      <c r="D3130" s="200" t="s">
        <v>38</v>
      </c>
      <c r="E3130" s="205">
        <v>354.09</v>
      </c>
    </row>
    <row r="3131" spans="1:5" ht="15" customHeight="1" x14ac:dyDescent="0.25">
      <c r="A3131" s="199" t="s">
        <v>32568</v>
      </c>
      <c r="B3131" s="199"/>
      <c r="C3131" s="199" t="s">
        <v>32569</v>
      </c>
      <c r="D3131" s="200" t="s">
        <v>38</v>
      </c>
      <c r="E3131" s="205">
        <v>229.72</v>
      </c>
    </row>
    <row r="3132" spans="1:5" ht="15" customHeight="1" x14ac:dyDescent="0.25">
      <c r="A3132" s="199" t="s">
        <v>32570</v>
      </c>
      <c r="B3132" s="199"/>
      <c r="C3132" s="199" t="s">
        <v>32571</v>
      </c>
      <c r="D3132" s="200" t="s">
        <v>38</v>
      </c>
      <c r="E3132" s="205">
        <v>349.12</v>
      </c>
    </row>
    <row r="3133" spans="1:5" ht="15" customHeight="1" x14ac:dyDescent="0.25">
      <c r="A3133" s="199" t="s">
        <v>32572</v>
      </c>
      <c r="B3133" s="199"/>
      <c r="C3133" s="199" t="s">
        <v>32573</v>
      </c>
      <c r="D3133" s="200" t="s">
        <v>38</v>
      </c>
      <c r="E3133" s="206">
        <v>228.17</v>
      </c>
    </row>
    <row r="3134" spans="1:5" ht="15" customHeight="1" x14ac:dyDescent="0.25">
      <c r="A3134" s="199" t="s">
        <v>32574</v>
      </c>
      <c r="B3134" s="199"/>
      <c r="C3134" s="199" t="s">
        <v>32575</v>
      </c>
      <c r="D3134" s="200" t="s">
        <v>38</v>
      </c>
      <c r="E3134" s="205">
        <v>340.45</v>
      </c>
    </row>
    <row r="3135" spans="1:5" ht="15" customHeight="1" x14ac:dyDescent="0.25">
      <c r="A3135" s="199" t="s">
        <v>32576</v>
      </c>
      <c r="B3135" s="199"/>
      <c r="C3135" s="199" t="s">
        <v>32577</v>
      </c>
      <c r="D3135" s="200" t="s">
        <v>38</v>
      </c>
      <c r="E3135" s="206">
        <v>216.72</v>
      </c>
    </row>
    <row r="3136" spans="1:5" ht="15" customHeight="1" x14ac:dyDescent="0.25">
      <c r="A3136" s="199" t="s">
        <v>32578</v>
      </c>
      <c r="B3136" s="199"/>
      <c r="C3136" s="199" t="s">
        <v>32579</v>
      </c>
      <c r="D3136" s="200" t="s">
        <v>38</v>
      </c>
      <c r="E3136" s="205">
        <v>351.78</v>
      </c>
    </row>
    <row r="3137" spans="1:5" ht="15" customHeight="1" x14ac:dyDescent="0.25">
      <c r="A3137" s="199" t="s">
        <v>32580</v>
      </c>
      <c r="B3137" s="199"/>
      <c r="C3137" s="199" t="s">
        <v>32581</v>
      </c>
      <c r="D3137" s="200" t="s">
        <v>38</v>
      </c>
      <c r="E3137" s="206">
        <v>233.46</v>
      </c>
    </row>
    <row r="3138" spans="1:5" ht="15" customHeight="1" x14ac:dyDescent="0.25">
      <c r="A3138" s="199" t="s">
        <v>32582</v>
      </c>
      <c r="B3138" s="199"/>
      <c r="C3138" s="199" t="s">
        <v>32583</v>
      </c>
      <c r="D3138" s="200" t="s">
        <v>38</v>
      </c>
      <c r="E3138" s="205">
        <v>352.87</v>
      </c>
    </row>
    <row r="3139" spans="1:5" ht="15" customHeight="1" x14ac:dyDescent="0.25">
      <c r="A3139" s="199" t="s">
        <v>32584</v>
      </c>
      <c r="B3139" s="199"/>
      <c r="C3139" s="199" t="s">
        <v>32585</v>
      </c>
      <c r="D3139" s="200" t="s">
        <v>38</v>
      </c>
      <c r="E3139" s="205">
        <v>229.08</v>
      </c>
    </row>
    <row r="3140" spans="1:5" ht="15" customHeight="1" x14ac:dyDescent="0.25">
      <c r="A3140" s="199" t="s">
        <v>32586</v>
      </c>
      <c r="B3140" s="199"/>
      <c r="C3140" s="199" t="s">
        <v>32587</v>
      </c>
      <c r="D3140" s="200" t="s">
        <v>38</v>
      </c>
      <c r="E3140" s="206">
        <v>90.58</v>
      </c>
    </row>
    <row r="3141" spans="1:5" ht="15" customHeight="1" x14ac:dyDescent="0.25">
      <c r="A3141" s="199" t="s">
        <v>32588</v>
      </c>
      <c r="B3141" s="199"/>
      <c r="C3141" s="199" t="s">
        <v>32589</v>
      </c>
      <c r="D3141" s="200" t="s">
        <v>38</v>
      </c>
      <c r="E3141" s="205">
        <v>128.34</v>
      </c>
    </row>
    <row r="3142" spans="1:5" ht="15" customHeight="1" x14ac:dyDescent="0.25">
      <c r="A3142" s="199" t="s">
        <v>32590</v>
      </c>
      <c r="B3142" s="199"/>
      <c r="C3142" s="199" t="s">
        <v>32591</v>
      </c>
      <c r="D3142" s="200" t="s">
        <v>38</v>
      </c>
      <c r="E3142" s="206">
        <v>61.98</v>
      </c>
    </row>
    <row r="3143" spans="1:5" ht="15" customHeight="1" x14ac:dyDescent="0.25">
      <c r="A3143" s="199" t="s">
        <v>32592</v>
      </c>
      <c r="B3143" s="199"/>
      <c r="C3143" s="199" t="s">
        <v>32593</v>
      </c>
      <c r="D3143" s="200" t="s">
        <v>38</v>
      </c>
      <c r="E3143" s="206">
        <v>99.73</v>
      </c>
    </row>
    <row r="3144" spans="1:5" ht="15" customHeight="1" x14ac:dyDescent="0.25">
      <c r="A3144" s="199" t="s">
        <v>32594</v>
      </c>
      <c r="B3144" s="199"/>
      <c r="C3144" s="199" t="s">
        <v>32595</v>
      </c>
      <c r="D3144" s="200" t="s">
        <v>38</v>
      </c>
      <c r="E3144" s="205">
        <v>77.540000000000006</v>
      </c>
    </row>
    <row r="3145" spans="1:5" ht="15" customHeight="1" x14ac:dyDescent="0.25">
      <c r="A3145" s="199" t="s">
        <v>32596</v>
      </c>
      <c r="B3145" s="199"/>
      <c r="C3145" s="199" t="s">
        <v>32597</v>
      </c>
      <c r="D3145" s="200" t="s">
        <v>38</v>
      </c>
      <c r="E3145" s="205">
        <v>39.78</v>
      </c>
    </row>
    <row r="3146" spans="1:5" ht="15" customHeight="1" x14ac:dyDescent="0.25">
      <c r="A3146" s="199" t="s">
        <v>32598</v>
      </c>
      <c r="B3146" s="199"/>
      <c r="C3146" s="199" t="s">
        <v>32599</v>
      </c>
      <c r="D3146" s="200" t="s">
        <v>38</v>
      </c>
      <c r="E3146" s="205">
        <v>64.77</v>
      </c>
    </row>
    <row r="3147" spans="1:5" ht="15" customHeight="1" x14ac:dyDescent="0.25">
      <c r="A3147" s="199" t="s">
        <v>32600</v>
      </c>
      <c r="B3147" s="199"/>
      <c r="C3147" s="199" t="s">
        <v>32601</v>
      </c>
      <c r="D3147" s="200" t="s">
        <v>38</v>
      </c>
      <c r="E3147" s="205">
        <v>84.61</v>
      </c>
    </row>
    <row r="3148" spans="1:5" ht="15" customHeight="1" x14ac:dyDescent="0.25">
      <c r="A3148" s="199" t="s">
        <v>32602</v>
      </c>
      <c r="B3148" s="199"/>
      <c r="C3148" s="199" t="s">
        <v>32603</v>
      </c>
      <c r="D3148" s="200" t="s">
        <v>38</v>
      </c>
      <c r="E3148" s="205">
        <v>52.42</v>
      </c>
    </row>
    <row r="3149" spans="1:5" ht="15" customHeight="1" x14ac:dyDescent="0.25">
      <c r="A3149" s="199" t="s">
        <v>32604</v>
      </c>
      <c r="B3149" s="199"/>
      <c r="C3149" s="199" t="s">
        <v>32605</v>
      </c>
      <c r="D3149" s="200" t="s">
        <v>38</v>
      </c>
      <c r="E3149" s="205">
        <v>30.6</v>
      </c>
    </row>
    <row r="3150" spans="1:5" ht="15" customHeight="1" x14ac:dyDescent="0.25">
      <c r="A3150" s="199" t="s">
        <v>32606</v>
      </c>
      <c r="B3150" s="199"/>
      <c r="C3150" s="199" t="s">
        <v>32607</v>
      </c>
      <c r="D3150" s="200" t="s">
        <v>38</v>
      </c>
      <c r="E3150" s="205">
        <v>12.59</v>
      </c>
    </row>
    <row r="3151" spans="1:5" ht="15" customHeight="1" x14ac:dyDescent="0.25">
      <c r="A3151" s="199" t="s">
        <v>32608</v>
      </c>
      <c r="B3151" s="199"/>
      <c r="C3151" s="199" t="s">
        <v>19184</v>
      </c>
      <c r="D3151" s="200" t="s">
        <v>38</v>
      </c>
      <c r="E3151" s="205">
        <v>8.61</v>
      </c>
    </row>
    <row r="3152" spans="1:5" ht="15" customHeight="1" x14ac:dyDescent="0.25">
      <c r="A3152" s="199" t="s">
        <v>32609</v>
      </c>
      <c r="B3152" s="199"/>
      <c r="C3152" s="199" t="s">
        <v>32610</v>
      </c>
      <c r="D3152" s="200" t="s">
        <v>38</v>
      </c>
      <c r="E3152" s="205">
        <v>26.48</v>
      </c>
    </row>
    <row r="3153" spans="1:5" ht="15" customHeight="1" x14ac:dyDescent="0.25">
      <c r="A3153" s="199" t="s">
        <v>32611</v>
      </c>
      <c r="B3153" s="199"/>
      <c r="C3153" s="199" t="s">
        <v>32612</v>
      </c>
      <c r="D3153" s="200" t="s">
        <v>38</v>
      </c>
      <c r="E3153" s="205">
        <v>12.14</v>
      </c>
    </row>
    <row r="3154" spans="1:5" ht="15" customHeight="1" x14ac:dyDescent="0.25">
      <c r="A3154" s="199" t="s">
        <v>32613</v>
      </c>
      <c r="B3154" s="199"/>
      <c r="C3154" s="199" t="s">
        <v>32614</v>
      </c>
      <c r="D3154" s="200" t="s">
        <v>2</v>
      </c>
      <c r="E3154" s="205">
        <v>1.19</v>
      </c>
    </row>
    <row r="3155" spans="1:5" ht="15" customHeight="1" x14ac:dyDescent="0.25">
      <c r="A3155" s="199" t="s">
        <v>32615</v>
      </c>
      <c r="B3155" s="199"/>
      <c r="C3155" s="199" t="s">
        <v>32616</v>
      </c>
      <c r="D3155" s="200" t="s">
        <v>2</v>
      </c>
      <c r="E3155" s="205">
        <v>1.06</v>
      </c>
    </row>
    <row r="3156" spans="1:5" ht="15" customHeight="1" x14ac:dyDescent="0.25">
      <c r="A3156" s="199" t="s">
        <v>32617</v>
      </c>
      <c r="B3156" s="199"/>
      <c r="C3156" s="199" t="s">
        <v>32618</v>
      </c>
      <c r="D3156" s="200" t="s">
        <v>2</v>
      </c>
      <c r="E3156" s="205">
        <v>0.97</v>
      </c>
    </row>
    <row r="3157" spans="1:5" ht="15" customHeight="1" x14ac:dyDescent="0.25">
      <c r="A3157" s="199" t="s">
        <v>32619</v>
      </c>
      <c r="B3157" s="199"/>
      <c r="C3157" s="199" t="s">
        <v>32620</v>
      </c>
      <c r="D3157" s="200" t="s">
        <v>38</v>
      </c>
      <c r="E3157" s="205">
        <v>58.5</v>
      </c>
    </row>
    <row r="3158" spans="1:5" ht="15" customHeight="1" x14ac:dyDescent="0.25">
      <c r="A3158" s="199" t="s">
        <v>32621</v>
      </c>
      <c r="B3158" s="199"/>
      <c r="C3158" s="199" t="s">
        <v>32622</v>
      </c>
      <c r="D3158" s="200" t="s">
        <v>38</v>
      </c>
      <c r="E3158" s="205">
        <v>58.69</v>
      </c>
    </row>
    <row r="3159" spans="1:5" ht="15" customHeight="1" x14ac:dyDescent="0.25">
      <c r="A3159" s="199" t="s">
        <v>32623</v>
      </c>
      <c r="B3159" s="199"/>
      <c r="C3159" s="199" t="s">
        <v>32624</v>
      </c>
      <c r="D3159" s="200" t="s">
        <v>38</v>
      </c>
      <c r="E3159" s="205">
        <v>50.91</v>
      </c>
    </row>
    <row r="3160" spans="1:5" ht="15" customHeight="1" x14ac:dyDescent="0.25">
      <c r="A3160" s="199" t="s">
        <v>32625</v>
      </c>
      <c r="B3160" s="199"/>
      <c r="C3160" s="199" t="s">
        <v>32626</v>
      </c>
      <c r="D3160" s="200" t="s">
        <v>38</v>
      </c>
      <c r="E3160" s="205">
        <v>51.11</v>
      </c>
    </row>
    <row r="3161" spans="1:5" ht="15" customHeight="1" x14ac:dyDescent="0.25">
      <c r="A3161" s="199" t="s">
        <v>32627</v>
      </c>
      <c r="B3161" s="199"/>
      <c r="C3161" s="199" t="s">
        <v>32628</v>
      </c>
      <c r="D3161" s="200" t="s">
        <v>38</v>
      </c>
      <c r="E3161" s="205">
        <v>102.03</v>
      </c>
    </row>
    <row r="3162" spans="1:5" ht="15" customHeight="1" x14ac:dyDescent="0.25">
      <c r="A3162" s="199" t="s">
        <v>32629</v>
      </c>
      <c r="B3162" s="199"/>
      <c r="C3162" s="199" t="s">
        <v>32630</v>
      </c>
      <c r="D3162" s="200" t="s">
        <v>38</v>
      </c>
      <c r="E3162" s="206">
        <v>63.03</v>
      </c>
    </row>
    <row r="3163" spans="1:5" ht="15" customHeight="1" x14ac:dyDescent="0.25">
      <c r="A3163" s="199" t="s">
        <v>32631</v>
      </c>
      <c r="B3163" s="199"/>
      <c r="C3163" s="199" t="s">
        <v>32632</v>
      </c>
      <c r="D3163" s="200" t="s">
        <v>38</v>
      </c>
      <c r="E3163" s="205">
        <v>253.93</v>
      </c>
    </row>
    <row r="3164" spans="1:5" ht="15" customHeight="1" x14ac:dyDescent="0.25">
      <c r="A3164" s="199" t="s">
        <v>32633</v>
      </c>
      <c r="B3164" s="199"/>
      <c r="C3164" s="199" t="s">
        <v>32634</v>
      </c>
      <c r="D3164" s="200" t="s">
        <v>38</v>
      </c>
      <c r="E3164" s="206">
        <v>254.13</v>
      </c>
    </row>
    <row r="3165" spans="1:5" ht="15" customHeight="1" x14ac:dyDescent="0.25">
      <c r="A3165" s="199" t="s">
        <v>32635</v>
      </c>
      <c r="B3165" s="199"/>
      <c r="C3165" s="199" t="s">
        <v>32636</v>
      </c>
      <c r="D3165" s="200" t="s">
        <v>38</v>
      </c>
      <c r="E3165" s="205">
        <v>157.79</v>
      </c>
    </row>
    <row r="3166" spans="1:5" ht="15" customHeight="1" x14ac:dyDescent="0.25">
      <c r="A3166" s="199" t="s">
        <v>32637</v>
      </c>
      <c r="B3166" s="199"/>
      <c r="C3166" s="199" t="s">
        <v>32638</v>
      </c>
      <c r="D3166" s="200" t="s">
        <v>38</v>
      </c>
      <c r="E3166" s="205">
        <v>157.99</v>
      </c>
    </row>
    <row r="3167" spans="1:5" ht="15" customHeight="1" x14ac:dyDescent="0.25">
      <c r="A3167" s="199" t="s">
        <v>32639</v>
      </c>
      <c r="B3167" s="199"/>
      <c r="C3167" s="199" t="s">
        <v>32640</v>
      </c>
      <c r="D3167" s="200" t="s">
        <v>38</v>
      </c>
      <c r="E3167" s="205">
        <v>256.86</v>
      </c>
    </row>
    <row r="3168" spans="1:5" ht="15" customHeight="1" x14ac:dyDescent="0.25">
      <c r="A3168" s="199" t="s">
        <v>32641</v>
      </c>
      <c r="B3168" s="199"/>
      <c r="C3168" s="199" t="s">
        <v>32642</v>
      </c>
      <c r="D3168" s="200" t="s">
        <v>38</v>
      </c>
      <c r="E3168" s="206">
        <v>257.05</v>
      </c>
    </row>
    <row r="3169" spans="1:5" ht="15" customHeight="1" x14ac:dyDescent="0.25">
      <c r="A3169" s="199" t="s">
        <v>32643</v>
      </c>
      <c r="B3169" s="199"/>
      <c r="C3169" s="199" t="s">
        <v>32644</v>
      </c>
      <c r="D3169" s="200" t="s">
        <v>38</v>
      </c>
      <c r="E3169" s="205">
        <v>160.72</v>
      </c>
    </row>
    <row r="3170" spans="1:5" ht="15" customHeight="1" x14ac:dyDescent="0.25">
      <c r="A3170" s="199" t="s">
        <v>32645</v>
      </c>
      <c r="B3170" s="199"/>
      <c r="C3170" s="199" t="s">
        <v>32646</v>
      </c>
      <c r="D3170" s="200" t="s">
        <v>38</v>
      </c>
      <c r="E3170" s="206">
        <v>160.91</v>
      </c>
    </row>
    <row r="3171" spans="1:5" ht="15" customHeight="1" x14ac:dyDescent="0.25">
      <c r="A3171" s="199" t="s">
        <v>32647</v>
      </c>
      <c r="B3171" s="199"/>
      <c r="C3171" s="199" t="s">
        <v>32648</v>
      </c>
      <c r="D3171" s="200" t="s">
        <v>38</v>
      </c>
      <c r="E3171" s="205">
        <v>253.12</v>
      </c>
    </row>
    <row r="3172" spans="1:5" ht="15" customHeight="1" x14ac:dyDescent="0.25">
      <c r="A3172" s="199" t="s">
        <v>32649</v>
      </c>
      <c r="B3172" s="199"/>
      <c r="C3172" s="199" t="s">
        <v>32650</v>
      </c>
      <c r="D3172" s="200" t="s">
        <v>38</v>
      </c>
      <c r="E3172" s="205">
        <v>153.74</v>
      </c>
    </row>
    <row r="3173" spans="1:5" ht="15" customHeight="1" x14ac:dyDescent="0.25">
      <c r="A3173" s="199" t="s">
        <v>32651</v>
      </c>
      <c r="B3173" s="199"/>
      <c r="C3173" s="199" t="s">
        <v>32652</v>
      </c>
      <c r="D3173" s="200" t="s">
        <v>38</v>
      </c>
      <c r="E3173" s="205">
        <v>12.24</v>
      </c>
    </row>
    <row r="3174" spans="1:5" ht="15" customHeight="1" x14ac:dyDescent="0.25">
      <c r="A3174" s="199" t="s">
        <v>32653</v>
      </c>
      <c r="B3174" s="199"/>
      <c r="C3174" s="199" t="s">
        <v>32654</v>
      </c>
      <c r="D3174" s="200" t="s">
        <v>38</v>
      </c>
      <c r="E3174" s="205">
        <v>12.82</v>
      </c>
    </row>
    <row r="3175" spans="1:5" ht="15" customHeight="1" x14ac:dyDescent="0.25">
      <c r="A3175" s="199" t="s">
        <v>32655</v>
      </c>
      <c r="B3175" s="199"/>
      <c r="C3175" s="199" t="s">
        <v>32656</v>
      </c>
      <c r="D3175" s="200" t="s">
        <v>38</v>
      </c>
      <c r="E3175" s="205">
        <v>106.7</v>
      </c>
    </row>
    <row r="3176" spans="1:5" ht="15" customHeight="1" x14ac:dyDescent="0.25">
      <c r="A3176" s="199" t="s">
        <v>32657</v>
      </c>
      <c r="B3176" s="199"/>
      <c r="C3176" s="199" t="s">
        <v>32658</v>
      </c>
      <c r="D3176" s="200" t="s">
        <v>38</v>
      </c>
      <c r="E3176" s="206">
        <v>35.17</v>
      </c>
    </row>
    <row r="3177" spans="1:5" ht="15" customHeight="1" x14ac:dyDescent="0.25">
      <c r="A3177" s="199" t="s">
        <v>32659</v>
      </c>
      <c r="B3177" s="199"/>
      <c r="C3177" s="199" t="s">
        <v>32660</v>
      </c>
      <c r="D3177" s="200" t="s">
        <v>38</v>
      </c>
      <c r="E3177" s="205">
        <v>147.36000000000001</v>
      </c>
    </row>
    <row r="3178" spans="1:5" ht="15" customHeight="1" x14ac:dyDescent="0.25">
      <c r="A3178" s="199" t="s">
        <v>32661</v>
      </c>
      <c r="B3178" s="199"/>
      <c r="C3178" s="199" t="s">
        <v>32662</v>
      </c>
      <c r="D3178" s="200" t="s">
        <v>38</v>
      </c>
      <c r="E3178" s="206">
        <v>72.44</v>
      </c>
    </row>
    <row r="3179" spans="1:5" ht="15" customHeight="1" x14ac:dyDescent="0.25">
      <c r="A3179" s="199" t="s">
        <v>32663</v>
      </c>
      <c r="B3179" s="199"/>
      <c r="C3179" s="199" t="s">
        <v>32664</v>
      </c>
      <c r="D3179" s="200" t="s">
        <v>38</v>
      </c>
      <c r="E3179" s="205">
        <v>72.25</v>
      </c>
    </row>
    <row r="3180" spans="1:5" ht="15" customHeight="1" x14ac:dyDescent="0.25">
      <c r="A3180" s="199" t="s">
        <v>32665</v>
      </c>
      <c r="B3180" s="199"/>
      <c r="C3180" s="199" t="s">
        <v>32666</v>
      </c>
      <c r="D3180" s="200" t="s">
        <v>38</v>
      </c>
      <c r="E3180" s="206">
        <v>147.55000000000001</v>
      </c>
    </row>
    <row r="3181" spans="1:5" ht="15" customHeight="1" x14ac:dyDescent="0.25">
      <c r="A3181" s="199" t="s">
        <v>32667</v>
      </c>
      <c r="B3181" s="199"/>
      <c r="C3181" s="199" t="s">
        <v>32668</v>
      </c>
      <c r="D3181" s="200" t="s">
        <v>38</v>
      </c>
      <c r="E3181" s="205">
        <v>92.64</v>
      </c>
    </row>
    <row r="3182" spans="1:5" ht="15" customHeight="1" x14ac:dyDescent="0.25">
      <c r="A3182" s="199" t="s">
        <v>32669</v>
      </c>
      <c r="B3182" s="199"/>
      <c r="C3182" s="199" t="s">
        <v>32670</v>
      </c>
      <c r="D3182" s="200" t="s">
        <v>38</v>
      </c>
      <c r="E3182" s="206">
        <v>21.11</v>
      </c>
    </row>
    <row r="3183" spans="1:5" ht="15" customHeight="1" x14ac:dyDescent="0.25">
      <c r="A3183" s="199" t="s">
        <v>32671</v>
      </c>
      <c r="B3183" s="199"/>
      <c r="C3183" s="199" t="s">
        <v>32672</v>
      </c>
      <c r="D3183" s="200" t="s">
        <v>38</v>
      </c>
      <c r="E3183" s="205">
        <v>133.19</v>
      </c>
    </row>
    <row r="3184" spans="1:5" ht="15" customHeight="1" x14ac:dyDescent="0.25">
      <c r="A3184" s="199" t="s">
        <v>32673</v>
      </c>
      <c r="B3184" s="199"/>
      <c r="C3184" s="199" t="s">
        <v>32674</v>
      </c>
      <c r="D3184" s="200" t="s">
        <v>38</v>
      </c>
      <c r="E3184" s="206">
        <v>133.38999999999999</v>
      </c>
    </row>
    <row r="3185" spans="1:5" ht="15" customHeight="1" x14ac:dyDescent="0.25">
      <c r="A3185" s="199" t="s">
        <v>32675</v>
      </c>
      <c r="B3185" s="199"/>
      <c r="C3185" s="199" t="s">
        <v>32676</v>
      </c>
      <c r="D3185" s="200" t="s">
        <v>38</v>
      </c>
      <c r="E3185" s="205">
        <v>58.08</v>
      </c>
    </row>
    <row r="3186" spans="1:5" ht="15" customHeight="1" x14ac:dyDescent="0.25">
      <c r="A3186" s="199" t="s">
        <v>32677</v>
      </c>
      <c r="B3186" s="199"/>
      <c r="C3186" s="199" t="s">
        <v>32678</v>
      </c>
      <c r="D3186" s="200" t="s">
        <v>38</v>
      </c>
      <c r="E3186" s="206">
        <v>58.28</v>
      </c>
    </row>
    <row r="3187" spans="1:5" ht="15" customHeight="1" x14ac:dyDescent="0.25">
      <c r="A3187" s="199" t="s">
        <v>32679</v>
      </c>
      <c r="B3187" s="199"/>
      <c r="C3187" s="199" t="s">
        <v>32680</v>
      </c>
      <c r="D3187" s="200" t="s">
        <v>38</v>
      </c>
      <c r="E3187" s="206">
        <v>13.52</v>
      </c>
    </row>
    <row r="3188" spans="1:5" ht="15" customHeight="1" x14ac:dyDescent="0.25">
      <c r="A3188" s="199" t="s">
        <v>32681</v>
      </c>
      <c r="B3188" s="199"/>
      <c r="C3188" s="199" t="s">
        <v>32682</v>
      </c>
      <c r="D3188" s="200" t="s">
        <v>38</v>
      </c>
      <c r="E3188" s="206">
        <v>13.72</v>
      </c>
    </row>
    <row r="3189" spans="1:5" ht="15" customHeight="1" x14ac:dyDescent="0.25">
      <c r="A3189" s="199" t="s">
        <v>32683</v>
      </c>
      <c r="B3189" s="199"/>
      <c r="C3189" s="199" t="s">
        <v>32684</v>
      </c>
      <c r="D3189" s="200" t="s">
        <v>38</v>
      </c>
      <c r="E3189" s="206">
        <v>28.37</v>
      </c>
    </row>
    <row r="3190" spans="1:5" ht="15" customHeight="1" x14ac:dyDescent="0.25">
      <c r="A3190" s="199" t="s">
        <v>32685</v>
      </c>
      <c r="B3190" s="199"/>
      <c r="C3190" s="199" t="s">
        <v>32686</v>
      </c>
      <c r="D3190" s="200" t="s">
        <v>38</v>
      </c>
      <c r="E3190" s="206">
        <v>110.03</v>
      </c>
    </row>
    <row r="3191" spans="1:5" ht="15" customHeight="1" x14ac:dyDescent="0.25">
      <c r="A3191" s="199" t="s">
        <v>32687</v>
      </c>
      <c r="B3191" s="199"/>
      <c r="C3191" s="199" t="s">
        <v>32688</v>
      </c>
      <c r="D3191" s="200" t="s">
        <v>38</v>
      </c>
      <c r="E3191" s="203">
        <v>150.84</v>
      </c>
    </row>
    <row r="3192" spans="1:5" ht="15" customHeight="1" x14ac:dyDescent="0.25">
      <c r="A3192" s="199" t="s">
        <v>32689</v>
      </c>
      <c r="B3192" s="199"/>
      <c r="C3192" s="199" t="s">
        <v>32690</v>
      </c>
      <c r="D3192" s="200" t="s">
        <v>38</v>
      </c>
      <c r="E3192" s="203">
        <v>51.59</v>
      </c>
    </row>
    <row r="3193" spans="1:5" ht="15" customHeight="1" x14ac:dyDescent="0.25">
      <c r="A3193" s="199" t="s">
        <v>32691</v>
      </c>
      <c r="B3193" s="199"/>
      <c r="C3193" s="199" t="s">
        <v>32692</v>
      </c>
      <c r="D3193" s="200" t="s">
        <v>38</v>
      </c>
      <c r="E3193" s="203">
        <v>46.15</v>
      </c>
    </row>
    <row r="3194" spans="1:5" ht="15" customHeight="1" x14ac:dyDescent="0.25">
      <c r="A3194" s="199" t="s">
        <v>32693</v>
      </c>
      <c r="B3194" s="199"/>
      <c r="C3194" s="199" t="s">
        <v>32694</v>
      </c>
      <c r="D3194" s="200" t="s">
        <v>2</v>
      </c>
      <c r="E3194" s="205">
        <v>1.75</v>
      </c>
    </row>
    <row r="3195" spans="1:5" ht="15" customHeight="1" x14ac:dyDescent="0.25">
      <c r="A3195" s="199" t="s">
        <v>32695</v>
      </c>
      <c r="B3195" s="199"/>
      <c r="C3195" s="199" t="s">
        <v>32696</v>
      </c>
      <c r="D3195" s="200" t="s">
        <v>2</v>
      </c>
      <c r="E3195" s="205">
        <v>1.33</v>
      </c>
    </row>
    <row r="3196" spans="1:5" ht="15" customHeight="1" x14ac:dyDescent="0.25">
      <c r="A3196" s="199" t="s">
        <v>32697</v>
      </c>
      <c r="B3196" s="199"/>
      <c r="C3196" s="199" t="s">
        <v>32698</v>
      </c>
      <c r="D3196" s="200" t="s">
        <v>2</v>
      </c>
      <c r="E3196" s="205">
        <v>5.47</v>
      </c>
    </row>
    <row r="3197" spans="1:5" ht="15" customHeight="1" x14ac:dyDescent="0.25">
      <c r="A3197" s="199" t="s">
        <v>32699</v>
      </c>
      <c r="B3197" s="199"/>
      <c r="C3197" s="199" t="s">
        <v>32700</v>
      </c>
      <c r="D3197" s="200" t="s">
        <v>2</v>
      </c>
      <c r="E3197" s="203">
        <v>3.72</v>
      </c>
    </row>
    <row r="3198" spans="1:5" ht="15" customHeight="1" x14ac:dyDescent="0.25">
      <c r="A3198" s="199" t="s">
        <v>32701</v>
      </c>
      <c r="B3198" s="199"/>
      <c r="C3198" s="199" t="s">
        <v>32702</v>
      </c>
      <c r="D3198" s="200" t="s">
        <v>2</v>
      </c>
      <c r="E3198" s="205">
        <v>5.47</v>
      </c>
    </row>
    <row r="3199" spans="1:5" ht="15" customHeight="1" x14ac:dyDescent="0.25">
      <c r="A3199" s="199" t="s">
        <v>32703</v>
      </c>
      <c r="B3199" s="199"/>
      <c r="C3199" s="199" t="s">
        <v>32704</v>
      </c>
      <c r="D3199" s="200" t="s">
        <v>2</v>
      </c>
      <c r="E3199" s="205">
        <v>3.72</v>
      </c>
    </row>
    <row r="3200" spans="1:5" ht="15" customHeight="1" x14ac:dyDescent="0.25">
      <c r="A3200" s="199" t="s">
        <v>32705</v>
      </c>
      <c r="B3200" s="199"/>
      <c r="C3200" s="199" t="s">
        <v>32706</v>
      </c>
      <c r="D3200" s="200" t="s">
        <v>2</v>
      </c>
      <c r="E3200" s="205">
        <v>4.96</v>
      </c>
    </row>
    <row r="3201" spans="1:5" ht="15" customHeight="1" x14ac:dyDescent="0.25">
      <c r="A3201" s="199" t="s">
        <v>32707</v>
      </c>
      <c r="B3201" s="199"/>
      <c r="C3201" s="199" t="s">
        <v>32708</v>
      </c>
      <c r="D3201" s="200" t="s">
        <v>2</v>
      </c>
      <c r="E3201" s="205">
        <v>3.2</v>
      </c>
    </row>
    <row r="3202" spans="1:5" ht="15" customHeight="1" x14ac:dyDescent="0.25">
      <c r="A3202" s="199" t="s">
        <v>32709</v>
      </c>
      <c r="B3202" s="199"/>
      <c r="C3202" s="199" t="s">
        <v>32710</v>
      </c>
      <c r="D3202" s="200" t="s">
        <v>2</v>
      </c>
      <c r="E3202" s="205">
        <v>4.96</v>
      </c>
    </row>
    <row r="3203" spans="1:5" ht="15" customHeight="1" x14ac:dyDescent="0.25">
      <c r="A3203" s="199" t="s">
        <v>32711</v>
      </c>
      <c r="B3203" s="199"/>
      <c r="C3203" s="199" t="s">
        <v>32712</v>
      </c>
      <c r="D3203" s="200" t="s">
        <v>2</v>
      </c>
      <c r="E3203" s="203">
        <v>3.2</v>
      </c>
    </row>
    <row r="3204" spans="1:5" ht="15" customHeight="1" x14ac:dyDescent="0.25">
      <c r="A3204" s="199" t="s">
        <v>32713</v>
      </c>
      <c r="B3204" s="199"/>
      <c r="C3204" s="199" t="s">
        <v>32714</v>
      </c>
      <c r="D3204" s="200" t="s">
        <v>2</v>
      </c>
      <c r="E3204" s="203">
        <v>1.93</v>
      </c>
    </row>
    <row r="3205" spans="1:5" ht="15" customHeight="1" x14ac:dyDescent="0.25">
      <c r="A3205" s="199" t="s">
        <v>32715</v>
      </c>
      <c r="B3205" s="199"/>
      <c r="C3205" s="199" t="s">
        <v>32716</v>
      </c>
      <c r="D3205" s="200" t="s">
        <v>2</v>
      </c>
      <c r="E3205" s="203">
        <v>1.39</v>
      </c>
    </row>
    <row r="3206" spans="1:5" ht="15" customHeight="1" x14ac:dyDescent="0.25">
      <c r="A3206" s="199" t="s">
        <v>32717</v>
      </c>
      <c r="B3206" s="199"/>
      <c r="C3206" s="199" t="s">
        <v>32718</v>
      </c>
      <c r="D3206" s="200" t="s">
        <v>2</v>
      </c>
      <c r="E3206" s="205">
        <v>1.93</v>
      </c>
    </row>
    <row r="3207" spans="1:5" ht="15" customHeight="1" x14ac:dyDescent="0.25">
      <c r="A3207" s="199" t="s">
        <v>32719</v>
      </c>
      <c r="B3207" s="199"/>
      <c r="C3207" s="199" t="s">
        <v>32720</v>
      </c>
      <c r="D3207" s="200" t="s">
        <v>2</v>
      </c>
      <c r="E3207" s="205">
        <v>1.39</v>
      </c>
    </row>
    <row r="3208" spans="1:5" ht="15" customHeight="1" x14ac:dyDescent="0.25">
      <c r="A3208" s="199" t="s">
        <v>32721</v>
      </c>
      <c r="B3208" s="199"/>
      <c r="C3208" s="199" t="s">
        <v>32722</v>
      </c>
      <c r="D3208" s="200" t="s">
        <v>2</v>
      </c>
      <c r="E3208" s="205">
        <v>1.7</v>
      </c>
    </row>
    <row r="3209" spans="1:5" ht="15" customHeight="1" x14ac:dyDescent="0.25">
      <c r="A3209" s="199" t="s">
        <v>32723</v>
      </c>
      <c r="B3209" s="199"/>
      <c r="C3209" s="199" t="s">
        <v>32724</v>
      </c>
      <c r="D3209" s="200" t="s">
        <v>2</v>
      </c>
      <c r="E3209" s="203">
        <v>1.17</v>
      </c>
    </row>
    <row r="3210" spans="1:5" ht="15" customHeight="1" x14ac:dyDescent="0.25">
      <c r="A3210" s="199" t="s">
        <v>32725</v>
      </c>
      <c r="B3210" s="199"/>
      <c r="C3210" s="199" t="s">
        <v>32726</v>
      </c>
      <c r="D3210" s="200" t="s">
        <v>2</v>
      </c>
      <c r="E3210" s="203">
        <v>1.7</v>
      </c>
    </row>
    <row r="3211" spans="1:5" ht="15" customHeight="1" x14ac:dyDescent="0.25">
      <c r="A3211" s="199" t="s">
        <v>32727</v>
      </c>
      <c r="B3211" s="199"/>
      <c r="C3211" s="199" t="s">
        <v>32728</v>
      </c>
      <c r="D3211" s="200" t="s">
        <v>2</v>
      </c>
      <c r="E3211" s="205">
        <v>1.17</v>
      </c>
    </row>
    <row r="3212" spans="1:5" ht="15" customHeight="1" x14ac:dyDescent="0.25">
      <c r="A3212" s="199" t="s">
        <v>32729</v>
      </c>
      <c r="B3212" s="199"/>
      <c r="C3212" s="199" t="s">
        <v>32730</v>
      </c>
      <c r="D3212" s="200" t="s">
        <v>2</v>
      </c>
      <c r="E3212" s="205">
        <v>6.03</v>
      </c>
    </row>
    <row r="3213" spans="1:5" ht="15" customHeight="1" x14ac:dyDescent="0.25">
      <c r="A3213" s="199" t="s">
        <v>32731</v>
      </c>
      <c r="B3213" s="199"/>
      <c r="C3213" s="199" t="s">
        <v>32732</v>
      </c>
      <c r="D3213" s="200" t="s">
        <v>2</v>
      </c>
      <c r="E3213" s="205">
        <v>4.09</v>
      </c>
    </row>
    <row r="3214" spans="1:5" ht="15" customHeight="1" x14ac:dyDescent="0.25">
      <c r="A3214" s="199" t="s">
        <v>32733</v>
      </c>
      <c r="B3214" s="199"/>
      <c r="C3214" s="199" t="s">
        <v>32734</v>
      </c>
      <c r="D3214" s="200" t="s">
        <v>2</v>
      </c>
      <c r="E3214" s="205">
        <v>6.03</v>
      </c>
    </row>
    <row r="3215" spans="1:5" ht="15" customHeight="1" x14ac:dyDescent="0.25">
      <c r="A3215" s="199" t="s">
        <v>32735</v>
      </c>
      <c r="B3215" s="199"/>
      <c r="C3215" s="199" t="s">
        <v>32736</v>
      </c>
      <c r="D3215" s="200" t="s">
        <v>2</v>
      </c>
      <c r="E3215" s="206">
        <v>4.09</v>
      </c>
    </row>
    <row r="3216" spans="1:5" ht="15" customHeight="1" x14ac:dyDescent="0.25">
      <c r="A3216" s="199" t="s">
        <v>32737</v>
      </c>
      <c r="B3216" s="199"/>
      <c r="C3216" s="199" t="s">
        <v>32738</v>
      </c>
      <c r="D3216" s="200" t="s">
        <v>2</v>
      </c>
      <c r="E3216" s="206">
        <v>5.51</v>
      </c>
    </row>
    <row r="3217" spans="1:5" ht="15" customHeight="1" x14ac:dyDescent="0.25">
      <c r="A3217" s="199" t="s">
        <v>32739</v>
      </c>
      <c r="B3217" s="199"/>
      <c r="C3217" s="199" t="s">
        <v>32740</v>
      </c>
      <c r="D3217" s="200" t="s">
        <v>2</v>
      </c>
      <c r="E3217" s="206">
        <v>3.58</v>
      </c>
    </row>
    <row r="3218" spans="1:5" ht="15" customHeight="1" x14ac:dyDescent="0.25">
      <c r="A3218" s="199" t="s">
        <v>32741</v>
      </c>
      <c r="B3218" s="199"/>
      <c r="C3218" s="199" t="s">
        <v>32742</v>
      </c>
      <c r="D3218" s="200" t="s">
        <v>2</v>
      </c>
      <c r="E3218" s="205">
        <v>5.51</v>
      </c>
    </row>
    <row r="3219" spans="1:5" ht="15" customHeight="1" x14ac:dyDescent="0.25">
      <c r="A3219" s="199" t="s">
        <v>32743</v>
      </c>
      <c r="B3219" s="199"/>
      <c r="C3219" s="199" t="s">
        <v>32744</v>
      </c>
      <c r="D3219" s="200" t="s">
        <v>2</v>
      </c>
      <c r="E3219" s="205">
        <v>3.58</v>
      </c>
    </row>
    <row r="3220" spans="1:5" ht="15" customHeight="1" x14ac:dyDescent="0.25">
      <c r="A3220" s="199" t="s">
        <v>32745</v>
      </c>
      <c r="B3220" s="199"/>
      <c r="C3220" s="199" t="s">
        <v>19244</v>
      </c>
      <c r="D3220" s="200" t="s">
        <v>2</v>
      </c>
      <c r="E3220" s="205">
        <v>0.06</v>
      </c>
    </row>
    <row r="3221" spans="1:5" ht="15" customHeight="1" x14ac:dyDescent="0.25">
      <c r="A3221" s="199" t="s">
        <v>32746</v>
      </c>
      <c r="B3221" s="199"/>
      <c r="C3221" s="199" t="s">
        <v>32747</v>
      </c>
      <c r="D3221" s="200" t="s">
        <v>2</v>
      </c>
      <c r="E3221" s="206">
        <v>0.21</v>
      </c>
    </row>
    <row r="3222" spans="1:5" ht="15" customHeight="1" x14ac:dyDescent="0.25">
      <c r="A3222" s="199" t="s">
        <v>32748</v>
      </c>
      <c r="B3222" s="199"/>
      <c r="C3222" s="199" t="s">
        <v>32749</v>
      </c>
      <c r="D3222" s="200" t="s">
        <v>2</v>
      </c>
      <c r="E3222" s="206">
        <v>0.31</v>
      </c>
    </row>
    <row r="3223" spans="1:5" ht="15" customHeight="1" x14ac:dyDescent="0.25">
      <c r="A3223" s="199" t="s">
        <v>32750</v>
      </c>
      <c r="B3223" s="199"/>
      <c r="C3223" s="199" t="s">
        <v>32751</v>
      </c>
      <c r="D3223" s="200" t="s">
        <v>2</v>
      </c>
      <c r="E3223" s="206">
        <v>1.8</v>
      </c>
    </row>
    <row r="3224" spans="1:5" ht="15" customHeight="1" x14ac:dyDescent="0.25">
      <c r="A3224" s="199" t="s">
        <v>32752</v>
      </c>
      <c r="B3224" s="199"/>
      <c r="C3224" s="199" t="s">
        <v>32753</v>
      </c>
      <c r="D3224" s="200" t="s">
        <v>38</v>
      </c>
      <c r="E3224" s="206">
        <v>489.98</v>
      </c>
    </row>
    <row r="3225" spans="1:5" ht="15" customHeight="1" x14ac:dyDescent="0.25">
      <c r="A3225" s="199" t="s">
        <v>32754</v>
      </c>
      <c r="B3225" s="199"/>
      <c r="C3225" s="199" t="s">
        <v>32755</v>
      </c>
      <c r="D3225" s="200" t="s">
        <v>38</v>
      </c>
      <c r="E3225" s="206">
        <v>373.03</v>
      </c>
    </row>
    <row r="3226" spans="1:5" ht="15" customHeight="1" x14ac:dyDescent="0.25">
      <c r="A3226" s="199" t="s">
        <v>32756</v>
      </c>
      <c r="B3226" s="199"/>
      <c r="C3226" s="199" t="s">
        <v>32757</v>
      </c>
      <c r="D3226" s="200" t="s">
        <v>38</v>
      </c>
      <c r="E3226" s="206">
        <v>387.06</v>
      </c>
    </row>
    <row r="3227" spans="1:5" ht="15" customHeight="1" x14ac:dyDescent="0.25">
      <c r="A3227" s="199" t="s">
        <v>32758</v>
      </c>
      <c r="B3227" s="199"/>
      <c r="C3227" s="199" t="s">
        <v>32759</v>
      </c>
      <c r="D3227" s="200" t="s">
        <v>38</v>
      </c>
      <c r="E3227" s="206">
        <v>277.98</v>
      </c>
    </row>
    <row r="3228" spans="1:5" ht="15" customHeight="1" x14ac:dyDescent="0.25">
      <c r="A3228" s="199" t="s">
        <v>32760</v>
      </c>
      <c r="B3228" s="199"/>
      <c r="C3228" s="199" t="s">
        <v>32761</v>
      </c>
      <c r="D3228" s="200" t="s">
        <v>38</v>
      </c>
      <c r="E3228" s="206">
        <v>396.77</v>
      </c>
    </row>
    <row r="3229" spans="1:5" ht="15" customHeight="1" x14ac:dyDescent="0.25">
      <c r="A3229" s="199" t="s">
        <v>32762</v>
      </c>
      <c r="B3229" s="199"/>
      <c r="C3229" s="199" t="s">
        <v>32763</v>
      </c>
      <c r="D3229" s="200" t="s">
        <v>38</v>
      </c>
      <c r="E3229" s="206">
        <v>287.69</v>
      </c>
    </row>
    <row r="3230" spans="1:5" ht="15" customHeight="1" x14ac:dyDescent="0.25">
      <c r="A3230" s="199" t="s">
        <v>32764</v>
      </c>
      <c r="B3230" s="199"/>
      <c r="C3230" s="199" t="s">
        <v>32765</v>
      </c>
      <c r="D3230" s="200" t="s">
        <v>38</v>
      </c>
      <c r="E3230" s="206">
        <v>298.52999999999997</v>
      </c>
    </row>
    <row r="3231" spans="1:5" ht="15" customHeight="1" x14ac:dyDescent="0.25">
      <c r="A3231" s="199" t="s">
        <v>32766</v>
      </c>
      <c r="B3231" s="199"/>
      <c r="C3231" s="199" t="s">
        <v>32767</v>
      </c>
      <c r="D3231" s="200" t="s">
        <v>38</v>
      </c>
      <c r="E3231" s="206">
        <v>203.77</v>
      </c>
    </row>
    <row r="3232" spans="1:5" ht="15" customHeight="1" x14ac:dyDescent="0.25">
      <c r="A3232" s="199" t="s">
        <v>32768</v>
      </c>
      <c r="B3232" s="199"/>
      <c r="C3232" s="199" t="s">
        <v>32769</v>
      </c>
      <c r="D3232" s="200" t="s">
        <v>3</v>
      </c>
      <c r="E3232" s="206">
        <v>19.079999999999998</v>
      </c>
    </row>
    <row r="3233" spans="1:5" ht="15" customHeight="1" x14ac:dyDescent="0.25">
      <c r="A3233" s="199" t="s">
        <v>32770</v>
      </c>
      <c r="B3233" s="199"/>
      <c r="C3233" s="199" t="s">
        <v>20450</v>
      </c>
      <c r="D3233" s="200" t="s">
        <v>62</v>
      </c>
      <c r="E3233" s="206">
        <v>21.66</v>
      </c>
    </row>
    <row r="3234" spans="1:5" ht="15" customHeight="1" x14ac:dyDescent="0.25">
      <c r="A3234" s="199" t="s">
        <v>32771</v>
      </c>
      <c r="B3234" s="199"/>
      <c r="C3234" s="199" t="s">
        <v>32772</v>
      </c>
      <c r="D3234" s="200" t="s">
        <v>62</v>
      </c>
      <c r="E3234" s="206">
        <v>3.22</v>
      </c>
    </row>
    <row r="3235" spans="1:5" ht="15" customHeight="1" x14ac:dyDescent="0.25">
      <c r="A3235" s="199" t="s">
        <v>32773</v>
      </c>
      <c r="B3235" s="199"/>
      <c r="C3235" s="199" t="s">
        <v>32774</v>
      </c>
      <c r="D3235" s="200" t="s">
        <v>62</v>
      </c>
      <c r="E3235" s="205">
        <v>8.1999999999999993</v>
      </c>
    </row>
    <row r="3236" spans="1:5" ht="15" customHeight="1" x14ac:dyDescent="0.25">
      <c r="A3236" s="199" t="s">
        <v>32775</v>
      </c>
      <c r="B3236" s="199"/>
      <c r="C3236" s="199" t="s">
        <v>32776</v>
      </c>
      <c r="D3236" s="200" t="s">
        <v>62</v>
      </c>
      <c r="E3236" s="206">
        <v>2.59</v>
      </c>
    </row>
    <row r="3237" spans="1:5" ht="15" customHeight="1" x14ac:dyDescent="0.25">
      <c r="A3237" s="199" t="s">
        <v>32777</v>
      </c>
      <c r="B3237" s="199"/>
      <c r="C3237" s="199" t="s">
        <v>32778</v>
      </c>
      <c r="D3237" s="200" t="s">
        <v>62</v>
      </c>
      <c r="E3237" s="206">
        <v>2.2599999999999998</v>
      </c>
    </row>
    <row r="3238" spans="1:5" ht="15" customHeight="1" x14ac:dyDescent="0.25">
      <c r="A3238" s="199" t="s">
        <v>32779</v>
      </c>
      <c r="B3238" s="199"/>
      <c r="C3238" s="199" t="s">
        <v>32780</v>
      </c>
      <c r="D3238" s="200" t="s">
        <v>62</v>
      </c>
      <c r="E3238" s="205">
        <v>7.25</v>
      </c>
    </row>
    <row r="3239" spans="1:5" ht="15" customHeight="1" x14ac:dyDescent="0.25">
      <c r="A3239" s="199" t="s">
        <v>32781</v>
      </c>
      <c r="B3239" s="199"/>
      <c r="C3239" s="199" t="s">
        <v>32782</v>
      </c>
      <c r="D3239" s="200" t="s">
        <v>62</v>
      </c>
      <c r="E3239" s="205">
        <v>1.63</v>
      </c>
    </row>
    <row r="3240" spans="1:5" ht="15" customHeight="1" x14ac:dyDescent="0.25">
      <c r="A3240" s="199" t="s">
        <v>32783</v>
      </c>
      <c r="B3240" s="199"/>
      <c r="C3240" s="199" t="s">
        <v>32784</v>
      </c>
      <c r="D3240" s="200" t="s">
        <v>62</v>
      </c>
      <c r="E3240" s="205">
        <v>1.92</v>
      </c>
    </row>
    <row r="3241" spans="1:5" ht="15" customHeight="1" x14ac:dyDescent="0.25">
      <c r="A3241" s="199" t="s">
        <v>32785</v>
      </c>
      <c r="B3241" s="199"/>
      <c r="C3241" s="199" t="s">
        <v>32786</v>
      </c>
      <c r="D3241" s="200" t="s">
        <v>62</v>
      </c>
      <c r="E3241" s="205">
        <v>3.06</v>
      </c>
    </row>
    <row r="3242" spans="1:5" ht="15" customHeight="1" x14ac:dyDescent="0.25">
      <c r="A3242" s="199" t="s">
        <v>32787</v>
      </c>
      <c r="B3242" s="199"/>
      <c r="C3242" s="199" t="s">
        <v>32788</v>
      </c>
      <c r="D3242" s="200" t="s">
        <v>62</v>
      </c>
      <c r="E3242" s="205">
        <v>4.95</v>
      </c>
    </row>
    <row r="3243" spans="1:5" ht="15" customHeight="1" x14ac:dyDescent="0.25">
      <c r="A3243" s="199" t="s">
        <v>32789</v>
      </c>
      <c r="B3243" s="199"/>
      <c r="C3243" s="199" t="s">
        <v>32790</v>
      </c>
      <c r="D3243" s="200" t="s">
        <v>62</v>
      </c>
      <c r="E3243" s="205">
        <v>2.64</v>
      </c>
    </row>
    <row r="3244" spans="1:5" ht="15" customHeight="1" x14ac:dyDescent="0.25">
      <c r="A3244" s="199" t="s">
        <v>32791</v>
      </c>
      <c r="B3244" s="199"/>
      <c r="C3244" s="199" t="s">
        <v>32792</v>
      </c>
      <c r="D3244" s="200" t="s">
        <v>62</v>
      </c>
      <c r="E3244" s="205">
        <v>8.9499999999999993</v>
      </c>
    </row>
    <row r="3245" spans="1:5" ht="15" customHeight="1" x14ac:dyDescent="0.25">
      <c r="A3245" s="199" t="s">
        <v>32793</v>
      </c>
      <c r="B3245" s="199"/>
      <c r="C3245" s="199" t="s">
        <v>20475</v>
      </c>
      <c r="D3245" s="200" t="s">
        <v>62</v>
      </c>
      <c r="E3245" s="205">
        <v>3.66</v>
      </c>
    </row>
    <row r="3246" spans="1:5" ht="15" customHeight="1" x14ac:dyDescent="0.25">
      <c r="A3246" s="199" t="s">
        <v>32794</v>
      </c>
      <c r="B3246" s="199"/>
      <c r="C3246" s="199" t="s">
        <v>20476</v>
      </c>
      <c r="D3246" s="200" t="s">
        <v>62</v>
      </c>
      <c r="E3246" s="205">
        <v>6.3</v>
      </c>
    </row>
    <row r="3247" spans="1:5" ht="15" customHeight="1" x14ac:dyDescent="0.25">
      <c r="A3247" s="199" t="s">
        <v>32795</v>
      </c>
      <c r="B3247" s="199"/>
      <c r="C3247" s="199" t="s">
        <v>20477</v>
      </c>
      <c r="D3247" s="200" t="s">
        <v>62</v>
      </c>
      <c r="E3247" s="206">
        <v>2.79</v>
      </c>
    </row>
    <row r="3248" spans="1:5" ht="15" customHeight="1" x14ac:dyDescent="0.25">
      <c r="A3248" s="199" t="s">
        <v>32796</v>
      </c>
      <c r="B3248" s="199"/>
      <c r="C3248" s="199" t="s">
        <v>20472</v>
      </c>
      <c r="D3248" s="200" t="s">
        <v>62</v>
      </c>
      <c r="E3248" s="205">
        <v>2.81</v>
      </c>
    </row>
    <row r="3249" spans="1:5" ht="15" customHeight="1" x14ac:dyDescent="0.25">
      <c r="A3249" s="199" t="s">
        <v>32797</v>
      </c>
      <c r="B3249" s="199"/>
      <c r="C3249" s="199" t="s">
        <v>20473</v>
      </c>
      <c r="D3249" s="200" t="s">
        <v>62</v>
      </c>
      <c r="E3249" s="205">
        <v>5.45</v>
      </c>
    </row>
    <row r="3250" spans="1:5" ht="15" customHeight="1" x14ac:dyDescent="0.25">
      <c r="A3250" s="199" t="s">
        <v>32798</v>
      </c>
      <c r="B3250" s="199"/>
      <c r="C3250" s="199" t="s">
        <v>32799</v>
      </c>
      <c r="D3250" s="200" t="s">
        <v>62</v>
      </c>
      <c r="E3250" s="205">
        <v>2.12</v>
      </c>
    </row>
    <row r="3251" spans="1:5" ht="15" customHeight="1" x14ac:dyDescent="0.25">
      <c r="A3251" s="199" t="s">
        <v>32800</v>
      </c>
      <c r="B3251" s="199"/>
      <c r="C3251" s="199" t="s">
        <v>32801</v>
      </c>
      <c r="D3251" s="200" t="s">
        <v>62</v>
      </c>
      <c r="E3251" s="205">
        <v>1.79</v>
      </c>
    </row>
    <row r="3252" spans="1:5" ht="15" customHeight="1" x14ac:dyDescent="0.25">
      <c r="A3252" s="199" t="s">
        <v>32802</v>
      </c>
      <c r="B3252" s="199"/>
      <c r="C3252" s="199" t="s">
        <v>32803</v>
      </c>
      <c r="D3252" s="200" t="s">
        <v>62</v>
      </c>
      <c r="E3252" s="205">
        <v>3.72</v>
      </c>
    </row>
    <row r="3253" spans="1:5" ht="15" customHeight="1" x14ac:dyDescent="0.25">
      <c r="A3253" s="199" t="s">
        <v>32804</v>
      </c>
      <c r="B3253" s="199"/>
      <c r="C3253" s="199" t="s">
        <v>32805</v>
      </c>
      <c r="D3253" s="200" t="s">
        <v>62</v>
      </c>
      <c r="E3253" s="205">
        <v>2.82</v>
      </c>
    </row>
    <row r="3254" spans="1:5" ht="15" customHeight="1" x14ac:dyDescent="0.25">
      <c r="A3254" s="199" t="s">
        <v>32806</v>
      </c>
      <c r="B3254" s="199"/>
      <c r="C3254" s="199" t="s">
        <v>20488</v>
      </c>
      <c r="D3254" s="200" t="s">
        <v>62</v>
      </c>
      <c r="E3254" s="205">
        <v>3.25</v>
      </c>
    </row>
    <row r="3255" spans="1:5" ht="15" customHeight="1" x14ac:dyDescent="0.25">
      <c r="A3255" s="199" t="s">
        <v>32807</v>
      </c>
      <c r="B3255" s="199"/>
      <c r="C3255" s="199" t="s">
        <v>32808</v>
      </c>
      <c r="D3255" s="200" t="s">
        <v>62</v>
      </c>
      <c r="E3255" s="205">
        <v>14.67</v>
      </c>
    </row>
    <row r="3256" spans="1:5" ht="15" customHeight="1" x14ac:dyDescent="0.25">
      <c r="A3256" s="199" t="s">
        <v>32809</v>
      </c>
      <c r="B3256" s="199"/>
      <c r="C3256" s="199" t="s">
        <v>32810</v>
      </c>
      <c r="D3256" s="200" t="s">
        <v>62</v>
      </c>
      <c r="E3256" s="205">
        <v>8.17</v>
      </c>
    </row>
    <row r="3257" spans="1:5" ht="15" customHeight="1" x14ac:dyDescent="0.25">
      <c r="A3257" s="199" t="s">
        <v>32811</v>
      </c>
      <c r="B3257" s="199"/>
      <c r="C3257" s="199" t="s">
        <v>32812</v>
      </c>
      <c r="D3257" s="200" t="s">
        <v>62</v>
      </c>
      <c r="E3257" s="204">
        <v>18.239999999999998</v>
      </c>
    </row>
    <row r="3258" spans="1:5" ht="15" customHeight="1" x14ac:dyDescent="0.25">
      <c r="A3258" s="199" t="s">
        <v>32813</v>
      </c>
      <c r="B3258" s="199"/>
      <c r="C3258" s="199" t="s">
        <v>32812</v>
      </c>
      <c r="D3258" s="200" t="s">
        <v>62</v>
      </c>
      <c r="E3258" s="203">
        <v>19.21</v>
      </c>
    </row>
    <row r="3259" spans="1:5" ht="15" customHeight="1" x14ac:dyDescent="0.25">
      <c r="A3259" s="199" t="s">
        <v>32814</v>
      </c>
      <c r="B3259" s="199"/>
      <c r="C3259" s="199" t="s">
        <v>32815</v>
      </c>
      <c r="D3259" s="200" t="s">
        <v>62</v>
      </c>
      <c r="E3259" s="201">
        <v>16.72</v>
      </c>
    </row>
    <row r="3260" spans="1:5" ht="15" customHeight="1" x14ac:dyDescent="0.25">
      <c r="A3260" s="199" t="s">
        <v>32816</v>
      </c>
      <c r="B3260" s="199"/>
      <c r="C3260" s="199" t="s">
        <v>20496</v>
      </c>
      <c r="D3260" s="200" t="s">
        <v>62</v>
      </c>
      <c r="E3260" s="203">
        <v>3.14</v>
      </c>
    </row>
    <row r="3261" spans="1:5" ht="15" customHeight="1" x14ac:dyDescent="0.25">
      <c r="A3261" s="199" t="s">
        <v>32817</v>
      </c>
      <c r="B3261" s="199"/>
      <c r="C3261" s="199" t="s">
        <v>32818</v>
      </c>
      <c r="D3261" s="200" t="s">
        <v>62</v>
      </c>
      <c r="E3261" s="203">
        <v>3.78</v>
      </c>
    </row>
    <row r="3262" spans="1:5" ht="15" customHeight="1" x14ac:dyDescent="0.25">
      <c r="A3262" s="199" t="s">
        <v>32819</v>
      </c>
      <c r="B3262" s="199"/>
      <c r="C3262" s="199" t="s">
        <v>32820</v>
      </c>
      <c r="D3262" s="200" t="s">
        <v>62</v>
      </c>
      <c r="E3262" s="204">
        <v>4.09</v>
      </c>
    </row>
    <row r="3263" spans="1:5" ht="15" customHeight="1" x14ac:dyDescent="0.25">
      <c r="A3263" s="199" t="s">
        <v>32821</v>
      </c>
      <c r="B3263" s="199"/>
      <c r="C3263" s="199" t="s">
        <v>32822</v>
      </c>
      <c r="D3263" s="200" t="s">
        <v>62</v>
      </c>
      <c r="E3263" s="204">
        <v>2.4700000000000002</v>
      </c>
    </row>
    <row r="3264" spans="1:5" ht="15" customHeight="1" x14ac:dyDescent="0.25">
      <c r="A3264" s="199" t="s">
        <v>32823</v>
      </c>
      <c r="B3264" s="199"/>
      <c r="C3264" s="199" t="s">
        <v>32824</v>
      </c>
      <c r="D3264" s="200" t="s">
        <v>62</v>
      </c>
      <c r="E3264" s="203">
        <v>2.61</v>
      </c>
    </row>
    <row r="3265" spans="1:5" ht="15" customHeight="1" x14ac:dyDescent="0.25">
      <c r="A3265" s="199" t="s">
        <v>32825</v>
      </c>
      <c r="B3265" s="199"/>
      <c r="C3265" s="199" t="s">
        <v>32826</v>
      </c>
      <c r="D3265" s="200" t="s">
        <v>62</v>
      </c>
      <c r="E3265" s="203">
        <v>6.97</v>
      </c>
    </row>
    <row r="3266" spans="1:5" ht="15" customHeight="1" x14ac:dyDescent="0.25">
      <c r="A3266" s="199" t="s">
        <v>32827</v>
      </c>
      <c r="B3266" s="199"/>
      <c r="C3266" s="199" t="s">
        <v>32828</v>
      </c>
      <c r="D3266" s="200" t="s">
        <v>62</v>
      </c>
      <c r="E3266" s="203">
        <v>5.23</v>
      </c>
    </row>
    <row r="3267" spans="1:5" ht="15" customHeight="1" x14ac:dyDescent="0.25">
      <c r="A3267" s="199" t="s">
        <v>32829</v>
      </c>
      <c r="B3267" s="199"/>
      <c r="C3267" s="199" t="s">
        <v>32830</v>
      </c>
      <c r="D3267" s="200" t="s">
        <v>62</v>
      </c>
      <c r="E3267" s="203">
        <v>4.37</v>
      </c>
    </row>
    <row r="3268" spans="1:5" ht="15" customHeight="1" x14ac:dyDescent="0.25">
      <c r="A3268" s="199" t="s">
        <v>32831</v>
      </c>
      <c r="B3268" s="199"/>
      <c r="C3268" s="199" t="s">
        <v>32832</v>
      </c>
      <c r="D3268" s="200" t="s">
        <v>62</v>
      </c>
      <c r="E3268" s="204">
        <v>3.86</v>
      </c>
    </row>
    <row r="3269" spans="1:5" ht="15" customHeight="1" x14ac:dyDescent="0.25">
      <c r="A3269" s="199" t="s">
        <v>32833</v>
      </c>
      <c r="B3269" s="199"/>
      <c r="C3269" s="199" t="s">
        <v>20506</v>
      </c>
      <c r="D3269" s="200" t="s">
        <v>62</v>
      </c>
      <c r="E3269" s="204">
        <v>26.7</v>
      </c>
    </row>
    <row r="3270" spans="1:5" ht="15" customHeight="1" x14ac:dyDescent="0.25">
      <c r="A3270" s="199" t="s">
        <v>32834</v>
      </c>
      <c r="B3270" s="199"/>
      <c r="C3270" s="199" t="s">
        <v>20507</v>
      </c>
      <c r="D3270" s="200" t="s">
        <v>62</v>
      </c>
      <c r="E3270" s="203">
        <v>21.86</v>
      </c>
    </row>
    <row r="3271" spans="1:5" ht="15" customHeight="1" x14ac:dyDescent="0.25">
      <c r="A3271" s="199" t="s">
        <v>32835</v>
      </c>
      <c r="B3271" s="199"/>
      <c r="C3271" s="199" t="s">
        <v>20508</v>
      </c>
      <c r="D3271" s="200" t="s">
        <v>62</v>
      </c>
      <c r="E3271" s="203">
        <v>32.6</v>
      </c>
    </row>
    <row r="3272" spans="1:5" ht="15" customHeight="1" x14ac:dyDescent="0.25">
      <c r="A3272" s="199" t="s">
        <v>32836</v>
      </c>
      <c r="B3272" s="199"/>
      <c r="C3272" s="199" t="s">
        <v>20509</v>
      </c>
      <c r="D3272" s="200" t="s">
        <v>62</v>
      </c>
      <c r="E3272" s="203">
        <v>32.64</v>
      </c>
    </row>
    <row r="3273" spans="1:5" ht="15" customHeight="1" x14ac:dyDescent="0.25">
      <c r="A3273" s="199" t="s">
        <v>32837</v>
      </c>
      <c r="B3273" s="199"/>
      <c r="C3273" s="199" t="s">
        <v>20510</v>
      </c>
      <c r="D3273" s="200" t="s">
        <v>62</v>
      </c>
      <c r="E3273" s="205">
        <v>29.62</v>
      </c>
    </row>
    <row r="3274" spans="1:5" ht="15" customHeight="1" x14ac:dyDescent="0.25">
      <c r="A3274" s="199" t="s">
        <v>32838</v>
      </c>
      <c r="B3274" s="199"/>
      <c r="C3274" s="199" t="s">
        <v>20511</v>
      </c>
      <c r="D3274" s="200" t="s">
        <v>62</v>
      </c>
      <c r="E3274" s="203">
        <v>26.81</v>
      </c>
    </row>
    <row r="3275" spans="1:5" ht="15" customHeight="1" x14ac:dyDescent="0.25">
      <c r="A3275" s="199" t="s">
        <v>32839</v>
      </c>
      <c r="B3275" s="199"/>
      <c r="C3275" s="199" t="s">
        <v>20517</v>
      </c>
      <c r="D3275" s="200" t="s">
        <v>62</v>
      </c>
      <c r="E3275" s="203">
        <v>1.05</v>
      </c>
    </row>
    <row r="3276" spans="1:5" ht="15" customHeight="1" x14ac:dyDescent="0.25">
      <c r="A3276" s="199" t="s">
        <v>32840</v>
      </c>
      <c r="B3276" s="199"/>
      <c r="C3276" s="199" t="s">
        <v>32841</v>
      </c>
      <c r="D3276" s="200" t="s">
        <v>62</v>
      </c>
      <c r="E3276" s="203">
        <v>10.53</v>
      </c>
    </row>
    <row r="3277" spans="1:5" ht="15" customHeight="1" x14ac:dyDescent="0.25">
      <c r="A3277" s="199" t="s">
        <v>32842</v>
      </c>
      <c r="B3277" s="199"/>
      <c r="C3277" s="199" t="s">
        <v>20520</v>
      </c>
      <c r="D3277" s="200" t="s">
        <v>62</v>
      </c>
      <c r="E3277" s="205">
        <v>8.6999999999999993</v>
      </c>
    </row>
    <row r="3278" spans="1:5" ht="15" customHeight="1" x14ac:dyDescent="0.25">
      <c r="A3278" s="199" t="s">
        <v>32843</v>
      </c>
      <c r="B3278" s="199"/>
      <c r="C3278" s="199" t="s">
        <v>20521</v>
      </c>
      <c r="D3278" s="200" t="s">
        <v>62</v>
      </c>
      <c r="E3278" s="203">
        <v>24.89</v>
      </c>
    </row>
    <row r="3279" spans="1:5" ht="15" customHeight="1" x14ac:dyDescent="0.25">
      <c r="A3279" s="199" t="s">
        <v>32844</v>
      </c>
      <c r="B3279" s="199"/>
      <c r="C3279" s="199" t="s">
        <v>32845</v>
      </c>
      <c r="D3279" s="200" t="s">
        <v>62</v>
      </c>
      <c r="E3279" s="201">
        <v>7.3</v>
      </c>
    </row>
    <row r="3280" spans="1:5" ht="15" customHeight="1" x14ac:dyDescent="0.25">
      <c r="A3280" s="199" t="s">
        <v>32846</v>
      </c>
      <c r="B3280" s="199"/>
      <c r="C3280" s="199" t="s">
        <v>32847</v>
      </c>
      <c r="D3280" s="200" t="s">
        <v>62</v>
      </c>
      <c r="E3280" s="201">
        <v>5.26</v>
      </c>
    </row>
    <row r="3281" spans="1:5" ht="15" customHeight="1" x14ac:dyDescent="0.25">
      <c r="A3281" s="199" t="s">
        <v>32848</v>
      </c>
      <c r="B3281" s="199"/>
      <c r="C3281" s="199" t="s">
        <v>32849</v>
      </c>
      <c r="D3281" s="200" t="s">
        <v>62</v>
      </c>
      <c r="E3281" s="201">
        <v>21.72</v>
      </c>
    </row>
    <row r="3282" spans="1:5" ht="15" customHeight="1" x14ac:dyDescent="0.25">
      <c r="A3282" s="199" t="s">
        <v>32850</v>
      </c>
      <c r="B3282" s="199"/>
      <c r="C3282" s="199" t="s">
        <v>32851</v>
      </c>
      <c r="D3282" s="200" t="s">
        <v>62</v>
      </c>
      <c r="E3282" s="204">
        <v>31.78</v>
      </c>
    </row>
    <row r="3283" spans="1:5" ht="15" customHeight="1" x14ac:dyDescent="0.25">
      <c r="A3283" s="199" t="s">
        <v>32852</v>
      </c>
      <c r="B3283" s="199"/>
      <c r="C3283" s="199" t="s">
        <v>20544</v>
      </c>
      <c r="D3283" s="200" t="s">
        <v>62</v>
      </c>
      <c r="E3283" s="204">
        <v>97.76</v>
      </c>
    </row>
    <row r="3284" spans="1:5" ht="15" customHeight="1" x14ac:dyDescent="0.25">
      <c r="A3284" s="199" t="s">
        <v>32853</v>
      </c>
      <c r="B3284" s="199"/>
      <c r="C3284" s="199" t="s">
        <v>32854</v>
      </c>
      <c r="D3284" s="200" t="s">
        <v>12798</v>
      </c>
      <c r="E3284" s="201">
        <v>3301.55</v>
      </c>
    </row>
    <row r="3285" spans="1:5" ht="15" customHeight="1" x14ac:dyDescent="0.25">
      <c r="A3285" s="199" t="s">
        <v>32855</v>
      </c>
      <c r="B3285" s="199"/>
      <c r="C3285" s="199" t="s">
        <v>32856</v>
      </c>
      <c r="D3285" s="200" t="s">
        <v>12798</v>
      </c>
      <c r="E3285" s="201">
        <v>7104.71</v>
      </c>
    </row>
    <row r="3286" spans="1:5" ht="15" customHeight="1" x14ac:dyDescent="0.25">
      <c r="A3286" s="199" t="s">
        <v>32857</v>
      </c>
      <c r="B3286" s="199"/>
      <c r="C3286" s="199" t="s">
        <v>32858</v>
      </c>
      <c r="D3286" s="200" t="s">
        <v>12798</v>
      </c>
      <c r="E3286" s="201">
        <v>3356.91</v>
      </c>
    </row>
    <row r="3287" spans="1:5" ht="15" customHeight="1" x14ac:dyDescent="0.25">
      <c r="A3287" s="199" t="s">
        <v>32859</v>
      </c>
      <c r="B3287" s="199"/>
      <c r="C3287" s="199" t="s">
        <v>32860</v>
      </c>
      <c r="D3287" s="200" t="s">
        <v>12798</v>
      </c>
      <c r="E3287" s="204">
        <v>6972.83</v>
      </c>
    </row>
    <row r="3288" spans="1:5" ht="15" customHeight="1" x14ac:dyDescent="0.25">
      <c r="A3288" s="199" t="s">
        <v>25323</v>
      </c>
      <c r="B3288" s="199"/>
      <c r="C3288" s="199" t="s">
        <v>25324</v>
      </c>
      <c r="D3288" s="200" t="s">
        <v>13713</v>
      </c>
      <c r="E3288" s="204">
        <v>48.97</v>
      </c>
    </row>
    <row r="3289" spans="1:5" ht="15" customHeight="1" x14ac:dyDescent="0.25">
      <c r="A3289" s="199" t="s">
        <v>25325</v>
      </c>
      <c r="B3289" s="199"/>
      <c r="C3289" s="199" t="s">
        <v>25326</v>
      </c>
      <c r="D3289" s="200" t="s">
        <v>13713</v>
      </c>
      <c r="E3289" s="205">
        <v>63.97</v>
      </c>
    </row>
    <row r="3290" spans="1:5" ht="15" customHeight="1" x14ac:dyDescent="0.25">
      <c r="A3290" s="199" t="s">
        <v>25327</v>
      </c>
      <c r="B3290" s="199"/>
      <c r="C3290" s="199" t="s">
        <v>25328</v>
      </c>
      <c r="D3290" s="200" t="s">
        <v>13713</v>
      </c>
      <c r="E3290" s="205">
        <v>106.11</v>
      </c>
    </row>
    <row r="3291" spans="1:5" ht="15" customHeight="1" x14ac:dyDescent="0.25">
      <c r="A3291" s="199" t="s">
        <v>25329</v>
      </c>
      <c r="B3291" s="199"/>
      <c r="C3291" s="199" t="s">
        <v>25330</v>
      </c>
      <c r="D3291" s="200" t="s">
        <v>13713</v>
      </c>
      <c r="E3291" s="206">
        <v>22.79</v>
      </c>
    </row>
    <row r="3292" spans="1:5" ht="15" customHeight="1" x14ac:dyDescent="0.25">
      <c r="A3292" s="199" t="s">
        <v>25331</v>
      </c>
      <c r="B3292" s="199"/>
      <c r="C3292" s="199" t="s">
        <v>25332</v>
      </c>
      <c r="D3292" s="200" t="s">
        <v>13713</v>
      </c>
      <c r="E3292" s="205">
        <v>33.409999999999997</v>
      </c>
    </row>
    <row r="3293" spans="1:5" ht="15" customHeight="1" x14ac:dyDescent="0.25">
      <c r="A3293" s="199" t="s">
        <v>25333</v>
      </c>
      <c r="B3293" s="199"/>
      <c r="C3293" s="199" t="s">
        <v>25334</v>
      </c>
      <c r="D3293" s="200" t="s">
        <v>13713</v>
      </c>
      <c r="E3293" s="205">
        <v>36.6</v>
      </c>
    </row>
    <row r="3294" spans="1:5" ht="15" customHeight="1" x14ac:dyDescent="0.25">
      <c r="A3294" s="199" t="s">
        <v>25335</v>
      </c>
      <c r="B3294" s="199"/>
      <c r="C3294" s="199" t="s">
        <v>25336</v>
      </c>
      <c r="D3294" s="200" t="s">
        <v>13713</v>
      </c>
      <c r="E3294" s="205">
        <v>47.47</v>
      </c>
    </row>
    <row r="3295" spans="1:5" ht="15" customHeight="1" x14ac:dyDescent="0.25">
      <c r="A3295" s="199" t="s">
        <v>25337</v>
      </c>
      <c r="B3295" s="199"/>
      <c r="C3295" s="199" t="s">
        <v>25338</v>
      </c>
      <c r="D3295" s="200" t="s">
        <v>13713</v>
      </c>
      <c r="E3295" s="203">
        <v>66.7</v>
      </c>
    </row>
    <row r="3296" spans="1:5" ht="15" customHeight="1" x14ac:dyDescent="0.25">
      <c r="A3296" s="199" t="s">
        <v>25339</v>
      </c>
      <c r="B3296" s="199"/>
      <c r="C3296" s="199" t="s">
        <v>25340</v>
      </c>
      <c r="D3296" s="200" t="s">
        <v>13713</v>
      </c>
      <c r="E3296" s="203">
        <v>36.6</v>
      </c>
    </row>
    <row r="3297" spans="1:5" ht="15" customHeight="1" x14ac:dyDescent="0.25">
      <c r="A3297" s="199" t="s">
        <v>25341</v>
      </c>
      <c r="B3297" s="199"/>
      <c r="C3297" s="199" t="s">
        <v>25342</v>
      </c>
      <c r="D3297" s="200" t="s">
        <v>13713</v>
      </c>
      <c r="E3297" s="203">
        <v>47.47</v>
      </c>
    </row>
    <row r="3298" spans="1:5" ht="15" customHeight="1" x14ac:dyDescent="0.25">
      <c r="A3298" s="199" t="s">
        <v>25343</v>
      </c>
      <c r="B3298" s="199"/>
      <c r="C3298" s="199" t="s">
        <v>25344</v>
      </c>
      <c r="D3298" s="200" t="s">
        <v>13713</v>
      </c>
      <c r="E3298" s="203">
        <v>66.7</v>
      </c>
    </row>
    <row r="3299" spans="1:5" ht="15" customHeight="1" x14ac:dyDescent="0.25">
      <c r="A3299" s="199" t="s">
        <v>25345</v>
      </c>
      <c r="B3299" s="199"/>
      <c r="C3299" s="199" t="s">
        <v>25346</v>
      </c>
      <c r="D3299" s="200" t="s">
        <v>13713</v>
      </c>
      <c r="E3299" s="203">
        <v>32.08</v>
      </c>
    </row>
    <row r="3300" spans="1:5" ht="15" customHeight="1" x14ac:dyDescent="0.25">
      <c r="A3300" s="199" t="s">
        <v>25347</v>
      </c>
      <c r="B3300" s="199"/>
      <c r="C3300" s="199" t="s">
        <v>25348</v>
      </c>
      <c r="D3300" s="200" t="s">
        <v>13713</v>
      </c>
      <c r="E3300" s="203">
        <v>41.33</v>
      </c>
    </row>
    <row r="3301" spans="1:5" ht="15" customHeight="1" x14ac:dyDescent="0.25">
      <c r="A3301" s="199" t="s">
        <v>25349</v>
      </c>
      <c r="B3301" s="199"/>
      <c r="C3301" s="199" t="s">
        <v>25350</v>
      </c>
      <c r="D3301" s="200" t="s">
        <v>13713</v>
      </c>
      <c r="E3301" s="205">
        <v>69.7</v>
      </c>
    </row>
    <row r="3302" spans="1:5" ht="15" customHeight="1" x14ac:dyDescent="0.25">
      <c r="A3302" s="199" t="s">
        <v>25351</v>
      </c>
      <c r="B3302" s="199"/>
      <c r="C3302" s="199" t="s">
        <v>25352</v>
      </c>
      <c r="D3302" s="200" t="s">
        <v>13713</v>
      </c>
      <c r="E3302" s="203">
        <v>21.63</v>
      </c>
    </row>
    <row r="3303" spans="1:5" ht="15" customHeight="1" x14ac:dyDescent="0.25">
      <c r="A3303" s="199" t="s">
        <v>25353</v>
      </c>
      <c r="B3303" s="199"/>
      <c r="C3303" s="199" t="s">
        <v>25354</v>
      </c>
      <c r="D3303" s="200" t="s">
        <v>13713</v>
      </c>
      <c r="E3303" s="205">
        <v>20.3</v>
      </c>
    </row>
    <row r="3304" spans="1:5" ht="15" customHeight="1" x14ac:dyDescent="0.25">
      <c r="A3304" s="199" t="s">
        <v>25355</v>
      </c>
      <c r="B3304" s="199"/>
      <c r="C3304" s="199" t="s">
        <v>25356</v>
      </c>
      <c r="D3304" s="200" t="s">
        <v>13713</v>
      </c>
      <c r="E3304" s="203">
        <v>19.07</v>
      </c>
    </row>
    <row r="3305" spans="1:5" ht="15" customHeight="1" x14ac:dyDescent="0.25">
      <c r="A3305" s="199" t="s">
        <v>25357</v>
      </c>
      <c r="B3305" s="199"/>
      <c r="C3305" s="199" t="s">
        <v>25358</v>
      </c>
      <c r="D3305" s="200" t="s">
        <v>13713</v>
      </c>
      <c r="E3305" s="203">
        <v>19.07</v>
      </c>
    </row>
    <row r="3306" spans="1:5" ht="15" customHeight="1" x14ac:dyDescent="0.25">
      <c r="A3306" s="199" t="s">
        <v>25359</v>
      </c>
      <c r="B3306" s="199"/>
      <c r="C3306" s="199" t="s">
        <v>25360</v>
      </c>
      <c r="D3306" s="200" t="s">
        <v>13713</v>
      </c>
      <c r="E3306" s="204">
        <v>35.799999999999997</v>
      </c>
    </row>
    <row r="3307" spans="1:5" ht="15" customHeight="1" x14ac:dyDescent="0.25">
      <c r="A3307" s="199" t="s">
        <v>25361</v>
      </c>
      <c r="B3307" s="199"/>
      <c r="C3307" s="199" t="s">
        <v>25362</v>
      </c>
      <c r="D3307" s="200" t="s">
        <v>13713</v>
      </c>
      <c r="E3307" s="203">
        <v>46.24</v>
      </c>
    </row>
    <row r="3308" spans="1:5" ht="15" customHeight="1" x14ac:dyDescent="0.25">
      <c r="A3308" s="199" t="s">
        <v>25363</v>
      </c>
      <c r="B3308" s="199"/>
      <c r="C3308" s="199" t="s">
        <v>25364</v>
      </c>
      <c r="D3308" s="200" t="s">
        <v>13713</v>
      </c>
      <c r="E3308" s="204">
        <v>76.650000000000006</v>
      </c>
    </row>
    <row r="3309" spans="1:5" ht="15" customHeight="1" x14ac:dyDescent="0.25">
      <c r="A3309" s="199" t="s">
        <v>25365</v>
      </c>
      <c r="B3309" s="199"/>
      <c r="C3309" s="199" t="s">
        <v>25366</v>
      </c>
      <c r="D3309" s="200" t="s">
        <v>13713</v>
      </c>
      <c r="E3309" s="203">
        <v>158.58000000000001</v>
      </c>
    </row>
    <row r="3310" spans="1:5" ht="15" customHeight="1" x14ac:dyDescent="0.25">
      <c r="A3310" s="199" t="s">
        <v>25367</v>
      </c>
      <c r="B3310" s="199"/>
      <c r="C3310" s="199" t="s">
        <v>25368</v>
      </c>
      <c r="D3310" s="200" t="s">
        <v>13713</v>
      </c>
      <c r="E3310" s="203">
        <v>36.06</v>
      </c>
    </row>
    <row r="3311" spans="1:5" ht="15" customHeight="1" x14ac:dyDescent="0.25">
      <c r="A3311" s="199" t="s">
        <v>25369</v>
      </c>
      <c r="B3311" s="199"/>
      <c r="C3311" s="199" t="s">
        <v>25370</v>
      </c>
      <c r="D3311" s="200" t="s">
        <v>13713</v>
      </c>
      <c r="E3311" s="203">
        <v>117.89</v>
      </c>
    </row>
    <row r="3312" spans="1:5" ht="15" customHeight="1" x14ac:dyDescent="0.25">
      <c r="A3312" s="199" t="s">
        <v>25371</v>
      </c>
      <c r="B3312" s="199"/>
      <c r="C3312" s="199" t="s">
        <v>25372</v>
      </c>
      <c r="D3312" s="200" t="s">
        <v>13713</v>
      </c>
      <c r="E3312" s="203">
        <v>122.8</v>
      </c>
    </row>
    <row r="3313" spans="1:5" ht="15" customHeight="1" x14ac:dyDescent="0.25">
      <c r="A3313" s="199" t="s">
        <v>25373</v>
      </c>
      <c r="B3313" s="199"/>
      <c r="C3313" s="199" t="s">
        <v>25374</v>
      </c>
      <c r="D3313" s="200" t="s">
        <v>13713</v>
      </c>
      <c r="E3313" s="203">
        <v>127.71</v>
      </c>
    </row>
    <row r="3314" spans="1:5" ht="15" customHeight="1" x14ac:dyDescent="0.25">
      <c r="A3314" s="199" t="s">
        <v>25375</v>
      </c>
      <c r="B3314" s="199"/>
      <c r="C3314" s="199" t="s">
        <v>25376</v>
      </c>
      <c r="D3314" s="200" t="s">
        <v>13713</v>
      </c>
      <c r="E3314" s="203">
        <v>117.89</v>
      </c>
    </row>
    <row r="3315" spans="1:5" ht="15" customHeight="1" x14ac:dyDescent="0.25">
      <c r="A3315" s="199" t="s">
        <v>25377</v>
      </c>
      <c r="B3315" s="199"/>
      <c r="C3315" s="199" t="s">
        <v>25378</v>
      </c>
      <c r="D3315" s="200" t="s">
        <v>13713</v>
      </c>
      <c r="E3315" s="205">
        <v>127.44</v>
      </c>
    </row>
    <row r="3316" spans="1:5" ht="15" customHeight="1" x14ac:dyDescent="0.25">
      <c r="A3316" s="199" t="s">
        <v>25379</v>
      </c>
      <c r="B3316" s="199"/>
      <c r="C3316" s="199" t="s">
        <v>25380</v>
      </c>
      <c r="D3316" s="200" t="s">
        <v>13713</v>
      </c>
      <c r="E3316" s="203">
        <v>136.97999999999999</v>
      </c>
    </row>
    <row r="3317" spans="1:5" ht="15" customHeight="1" x14ac:dyDescent="0.25">
      <c r="A3317" s="199" t="s">
        <v>25381</v>
      </c>
      <c r="B3317" s="199"/>
      <c r="C3317" s="199" t="s">
        <v>25382</v>
      </c>
      <c r="D3317" s="200" t="s">
        <v>13713</v>
      </c>
      <c r="E3317" s="203">
        <v>117.89</v>
      </c>
    </row>
    <row r="3318" spans="1:5" ht="15" customHeight="1" x14ac:dyDescent="0.25">
      <c r="A3318" s="199" t="s">
        <v>25383</v>
      </c>
      <c r="B3318" s="199"/>
      <c r="C3318" s="199" t="s">
        <v>25384</v>
      </c>
      <c r="D3318" s="200" t="s">
        <v>13713</v>
      </c>
      <c r="E3318" s="203">
        <v>128.38999999999999</v>
      </c>
    </row>
    <row r="3319" spans="1:5" ht="15" customHeight="1" x14ac:dyDescent="0.25">
      <c r="A3319" s="199" t="s">
        <v>25385</v>
      </c>
      <c r="B3319" s="199"/>
      <c r="C3319" s="199" t="s">
        <v>25386</v>
      </c>
      <c r="D3319" s="200" t="s">
        <v>13713</v>
      </c>
      <c r="E3319" s="203">
        <v>138.88999999999999</v>
      </c>
    </row>
    <row r="3320" spans="1:5" ht="15" customHeight="1" x14ac:dyDescent="0.25">
      <c r="A3320" s="199" t="s">
        <v>11919</v>
      </c>
      <c r="B3320" s="199"/>
      <c r="C3320" s="199" t="s">
        <v>14355</v>
      </c>
      <c r="D3320" s="200" t="s">
        <v>13713</v>
      </c>
      <c r="E3320" s="203">
        <v>233.82</v>
      </c>
    </row>
    <row r="3321" spans="1:5" ht="15" customHeight="1" x14ac:dyDescent="0.25">
      <c r="A3321" s="199" t="s">
        <v>11918</v>
      </c>
      <c r="B3321" s="199"/>
      <c r="C3321" s="199" t="s">
        <v>14356</v>
      </c>
      <c r="D3321" s="200" t="s">
        <v>13713</v>
      </c>
      <c r="E3321" s="205">
        <v>204.77</v>
      </c>
    </row>
    <row r="3322" spans="1:5" ht="15" customHeight="1" x14ac:dyDescent="0.25">
      <c r="A3322" s="199" t="s">
        <v>11920</v>
      </c>
      <c r="B3322" s="199"/>
      <c r="C3322" s="199" t="s">
        <v>14357</v>
      </c>
      <c r="D3322" s="200" t="s">
        <v>13713</v>
      </c>
      <c r="E3322" s="203">
        <v>175.85</v>
      </c>
    </row>
    <row r="3323" spans="1:5" ht="15" customHeight="1" x14ac:dyDescent="0.25">
      <c r="A3323" s="199" t="s">
        <v>11922</v>
      </c>
      <c r="B3323" s="199"/>
      <c r="C3323" s="199" t="s">
        <v>14358</v>
      </c>
      <c r="D3323" s="200" t="s">
        <v>13713</v>
      </c>
      <c r="E3323" s="205">
        <v>117.89</v>
      </c>
    </row>
    <row r="3324" spans="1:5" ht="15" customHeight="1" x14ac:dyDescent="0.25">
      <c r="A3324" s="199" t="s">
        <v>11921</v>
      </c>
      <c r="B3324" s="199"/>
      <c r="C3324" s="199" t="s">
        <v>14359</v>
      </c>
      <c r="D3324" s="200" t="s">
        <v>13713</v>
      </c>
      <c r="E3324" s="203">
        <v>120.75</v>
      </c>
    </row>
    <row r="3325" spans="1:5" ht="15" customHeight="1" x14ac:dyDescent="0.25">
      <c r="A3325" s="199" t="s">
        <v>11923</v>
      </c>
      <c r="B3325" s="199"/>
      <c r="C3325" s="199" t="s">
        <v>14360</v>
      </c>
      <c r="D3325" s="200" t="s">
        <v>13713</v>
      </c>
      <c r="E3325" s="205">
        <v>148.71</v>
      </c>
    </row>
    <row r="3326" spans="1:5" ht="15" customHeight="1" x14ac:dyDescent="0.25">
      <c r="A3326" s="199" t="s">
        <v>11917</v>
      </c>
      <c r="B3326" s="199"/>
      <c r="C3326" s="199" t="s">
        <v>32861</v>
      </c>
      <c r="D3326" s="200" t="s">
        <v>12798</v>
      </c>
      <c r="E3326" s="205">
        <v>258</v>
      </c>
    </row>
    <row r="3327" spans="1:5" ht="15" customHeight="1" x14ac:dyDescent="0.25">
      <c r="A3327" s="199" t="s">
        <v>11925</v>
      </c>
      <c r="B3327" s="199"/>
      <c r="C3327" s="199" t="s">
        <v>12116</v>
      </c>
      <c r="D3327" s="200" t="s">
        <v>963</v>
      </c>
      <c r="E3327" s="204">
        <v>1935.51</v>
      </c>
    </row>
    <row r="3328" spans="1:5" ht="15" customHeight="1" x14ac:dyDescent="0.25">
      <c r="A3328" s="199" t="s">
        <v>11926</v>
      </c>
      <c r="B3328" s="199"/>
      <c r="C3328" s="199" t="s">
        <v>12117</v>
      </c>
      <c r="D3328" s="200" t="s">
        <v>1554</v>
      </c>
      <c r="E3328" s="204">
        <v>1.24</v>
      </c>
    </row>
    <row r="3329" spans="1:5" ht="15" customHeight="1" x14ac:dyDescent="0.25">
      <c r="A3329" s="199" t="s">
        <v>13703</v>
      </c>
      <c r="B3329" s="199"/>
      <c r="C3329" s="199" t="s">
        <v>13704</v>
      </c>
      <c r="D3329" s="200" t="s">
        <v>963</v>
      </c>
      <c r="E3329" s="204">
        <v>1986.3</v>
      </c>
    </row>
    <row r="3330" spans="1:5" ht="15" customHeight="1" x14ac:dyDescent="0.25">
      <c r="A3330" s="199" t="s">
        <v>13705</v>
      </c>
      <c r="B3330" s="199"/>
      <c r="C3330" s="199" t="s">
        <v>13706</v>
      </c>
      <c r="D3330" s="200" t="s">
        <v>1554</v>
      </c>
      <c r="E3330" s="204">
        <v>1.1100000000000001</v>
      </c>
    </row>
    <row r="3331" spans="1:5" ht="15" customHeight="1" x14ac:dyDescent="0.25">
      <c r="A3331" s="199" t="s">
        <v>11927</v>
      </c>
      <c r="B3331" s="199"/>
      <c r="C3331" s="199" t="s">
        <v>12118</v>
      </c>
      <c r="D3331" s="200" t="s">
        <v>963</v>
      </c>
      <c r="E3331" s="204">
        <v>13835.94</v>
      </c>
    </row>
    <row r="3332" spans="1:5" ht="15" customHeight="1" x14ac:dyDescent="0.25">
      <c r="A3332" s="199" t="s">
        <v>11924</v>
      </c>
      <c r="B3332" s="199"/>
      <c r="C3332" s="199" t="s">
        <v>13707</v>
      </c>
      <c r="D3332" s="200" t="s">
        <v>1554</v>
      </c>
      <c r="E3332" s="204">
        <v>2.68</v>
      </c>
    </row>
    <row r="3333" spans="1:5" ht="15" customHeight="1" x14ac:dyDescent="0.25">
      <c r="A3333" s="199" t="s">
        <v>11928</v>
      </c>
      <c r="B3333" s="199"/>
      <c r="C3333" s="199" t="s">
        <v>12119</v>
      </c>
      <c r="D3333" s="200" t="s">
        <v>2</v>
      </c>
      <c r="E3333" s="204">
        <v>0.35</v>
      </c>
    </row>
    <row r="3334" spans="1:5" ht="15" customHeight="1" x14ac:dyDescent="0.25">
      <c r="A3334" s="199" t="s">
        <v>11929</v>
      </c>
      <c r="B3334" s="199"/>
      <c r="C3334" s="199" t="s">
        <v>12120</v>
      </c>
      <c r="D3334" s="200" t="s">
        <v>12798</v>
      </c>
      <c r="E3334" s="204">
        <v>1455.22</v>
      </c>
    </row>
    <row r="3335" spans="1:5" ht="15" customHeight="1" x14ac:dyDescent="0.25">
      <c r="A3335" s="199" t="s">
        <v>11930</v>
      </c>
      <c r="B3335" s="199"/>
      <c r="C3335" s="199" t="s">
        <v>12121</v>
      </c>
      <c r="D3335" s="200" t="s">
        <v>2</v>
      </c>
      <c r="E3335" s="204">
        <v>0.46</v>
      </c>
    </row>
    <row r="3336" spans="1:5" ht="15" customHeight="1" x14ac:dyDescent="0.25">
      <c r="A3336" s="199" t="s">
        <v>11931</v>
      </c>
      <c r="B3336" s="199"/>
      <c r="C3336" s="199" t="s">
        <v>12122</v>
      </c>
      <c r="D3336" s="200" t="s">
        <v>12798</v>
      </c>
      <c r="E3336" s="204">
        <v>3565.02</v>
      </c>
    </row>
    <row r="3337" spans="1:5" ht="15" customHeight="1" x14ac:dyDescent="0.25">
      <c r="A3337" s="199" t="s">
        <v>11932</v>
      </c>
      <c r="B3337" s="199"/>
      <c r="C3337" s="199" t="s">
        <v>12123</v>
      </c>
      <c r="D3337" s="200" t="s">
        <v>2</v>
      </c>
      <c r="E3337" s="204">
        <v>1.03</v>
      </c>
    </row>
    <row r="3338" spans="1:5" ht="15" customHeight="1" x14ac:dyDescent="0.25">
      <c r="A3338" s="199" t="s">
        <v>11933</v>
      </c>
      <c r="B3338" s="199"/>
      <c r="C3338" s="199" t="s">
        <v>12124</v>
      </c>
      <c r="D3338" s="200" t="s">
        <v>2</v>
      </c>
      <c r="E3338" s="204">
        <v>4.17</v>
      </c>
    </row>
    <row r="3339" spans="1:5" ht="15" customHeight="1" x14ac:dyDescent="0.25">
      <c r="A3339" s="199" t="s">
        <v>11934</v>
      </c>
      <c r="B3339" s="199"/>
      <c r="C3339" s="199" t="s">
        <v>12125</v>
      </c>
      <c r="D3339" s="200" t="s">
        <v>2</v>
      </c>
      <c r="E3339" s="204">
        <v>3.62</v>
      </c>
    </row>
    <row r="3340" spans="1:5" ht="15" customHeight="1" x14ac:dyDescent="0.25">
      <c r="A3340" s="199" t="s">
        <v>11935</v>
      </c>
      <c r="B3340" s="199"/>
      <c r="C3340" s="199" t="s">
        <v>12126</v>
      </c>
      <c r="D3340" s="200" t="s">
        <v>2</v>
      </c>
      <c r="E3340" s="204">
        <v>3.14</v>
      </c>
    </row>
    <row r="3341" spans="1:5" ht="15" customHeight="1" x14ac:dyDescent="0.25">
      <c r="A3341" s="199" t="s">
        <v>11936</v>
      </c>
      <c r="B3341" s="199"/>
      <c r="C3341" s="199" t="s">
        <v>12127</v>
      </c>
      <c r="D3341" s="200" t="s">
        <v>2</v>
      </c>
      <c r="E3341" s="204">
        <v>2.6</v>
      </c>
    </row>
    <row r="3342" spans="1:5" ht="15" customHeight="1" x14ac:dyDescent="0.25">
      <c r="A3342" s="199" t="s">
        <v>11937</v>
      </c>
      <c r="B3342" s="199"/>
      <c r="C3342" s="199" t="s">
        <v>12128</v>
      </c>
      <c r="D3342" s="200" t="s">
        <v>2</v>
      </c>
      <c r="E3342" s="204">
        <v>2.0499999999999998</v>
      </c>
    </row>
    <row r="3343" spans="1:5" ht="15" customHeight="1" x14ac:dyDescent="0.25">
      <c r="A3343" s="199" t="s">
        <v>11938</v>
      </c>
      <c r="B3343" s="199"/>
      <c r="C3343" s="199" t="s">
        <v>12129</v>
      </c>
      <c r="D3343" s="200" t="s">
        <v>2</v>
      </c>
      <c r="E3343" s="204">
        <v>1.57</v>
      </c>
    </row>
    <row r="3344" spans="1:5" ht="15" customHeight="1" x14ac:dyDescent="0.25">
      <c r="A3344" s="199" t="s">
        <v>11939</v>
      </c>
      <c r="B3344" s="199"/>
      <c r="C3344" s="199" t="s">
        <v>11866</v>
      </c>
      <c r="D3344" s="200" t="s">
        <v>2</v>
      </c>
      <c r="E3344" s="204">
        <v>0.12</v>
      </c>
    </row>
    <row r="3345" spans="1:5" ht="15" customHeight="1" x14ac:dyDescent="0.25">
      <c r="A3345" s="199" t="s">
        <v>11940</v>
      </c>
      <c r="B3345" s="199"/>
      <c r="C3345" s="199" t="s">
        <v>11865</v>
      </c>
      <c r="D3345" s="200" t="s">
        <v>2</v>
      </c>
      <c r="E3345" s="204">
        <v>0.12</v>
      </c>
    </row>
    <row r="3346" spans="1:5" ht="15" customHeight="1" x14ac:dyDescent="0.25">
      <c r="A3346" s="199" t="s">
        <v>11941</v>
      </c>
      <c r="B3346" s="199"/>
      <c r="C3346" s="199" t="s">
        <v>11863</v>
      </c>
      <c r="D3346" s="200" t="s">
        <v>2</v>
      </c>
      <c r="E3346" s="204">
        <v>0.24</v>
      </c>
    </row>
    <row r="3347" spans="1:5" ht="15" customHeight="1" x14ac:dyDescent="0.25">
      <c r="A3347" s="199" t="s">
        <v>11942</v>
      </c>
      <c r="B3347" s="199"/>
      <c r="C3347" s="199" t="s">
        <v>11864</v>
      </c>
      <c r="D3347" s="200" t="s">
        <v>2</v>
      </c>
      <c r="E3347" s="204">
        <v>0.18</v>
      </c>
    </row>
    <row r="3348" spans="1:5" ht="15" customHeight="1" x14ac:dyDescent="0.25">
      <c r="A3348" s="199" t="s">
        <v>11943</v>
      </c>
      <c r="B3348" s="199"/>
      <c r="C3348" s="199" t="s">
        <v>11860</v>
      </c>
      <c r="D3348" s="200" t="s">
        <v>2</v>
      </c>
      <c r="E3348" s="204">
        <v>0.42</v>
      </c>
    </row>
    <row r="3349" spans="1:5" ht="15" customHeight="1" x14ac:dyDescent="0.25">
      <c r="A3349" s="199" t="s">
        <v>11944</v>
      </c>
      <c r="B3349" s="199"/>
      <c r="C3349" s="199" t="s">
        <v>11861</v>
      </c>
      <c r="D3349" s="200" t="s">
        <v>2</v>
      </c>
      <c r="E3349" s="204">
        <v>0.36</v>
      </c>
    </row>
    <row r="3350" spans="1:5" ht="15" customHeight="1" x14ac:dyDescent="0.25">
      <c r="A3350" s="199" t="s">
        <v>11945</v>
      </c>
      <c r="B3350" s="199"/>
      <c r="C3350" s="199" t="s">
        <v>11862</v>
      </c>
      <c r="D3350" s="200" t="s">
        <v>2</v>
      </c>
      <c r="E3350" s="204">
        <v>0.3</v>
      </c>
    </row>
    <row r="3351" spans="1:5" ht="15" customHeight="1" x14ac:dyDescent="0.25">
      <c r="A3351" s="199" t="s">
        <v>11946</v>
      </c>
      <c r="B3351" s="199"/>
      <c r="C3351" s="199" t="s">
        <v>12130</v>
      </c>
      <c r="D3351" s="200" t="s">
        <v>2</v>
      </c>
      <c r="E3351" s="204">
        <v>0.48</v>
      </c>
    </row>
    <row r="3352" spans="1:5" ht="15" customHeight="1" x14ac:dyDescent="0.25">
      <c r="A3352" s="199" t="s">
        <v>11947</v>
      </c>
      <c r="B3352" s="199"/>
      <c r="C3352" s="199" t="s">
        <v>12131</v>
      </c>
      <c r="D3352" s="200" t="s">
        <v>2</v>
      </c>
      <c r="E3352" s="204">
        <v>0.85</v>
      </c>
    </row>
    <row r="3353" spans="1:5" ht="15" customHeight="1" x14ac:dyDescent="0.25">
      <c r="A3353" s="199" t="s">
        <v>11948</v>
      </c>
      <c r="B3353" s="199"/>
      <c r="C3353" s="199" t="s">
        <v>12132</v>
      </c>
      <c r="D3353" s="200" t="s">
        <v>2</v>
      </c>
      <c r="E3353" s="204">
        <v>3.02</v>
      </c>
    </row>
    <row r="3354" spans="1:5" ht="15" customHeight="1" x14ac:dyDescent="0.25">
      <c r="A3354" s="199" t="s">
        <v>11949</v>
      </c>
      <c r="B3354" s="199"/>
      <c r="C3354" s="199" t="s">
        <v>12133</v>
      </c>
      <c r="D3354" s="200" t="s">
        <v>2</v>
      </c>
      <c r="E3354" s="204">
        <v>2.54</v>
      </c>
    </row>
    <row r="3355" spans="1:5" ht="15" customHeight="1" x14ac:dyDescent="0.25">
      <c r="A3355" s="199" t="s">
        <v>11950</v>
      </c>
      <c r="B3355" s="199"/>
      <c r="C3355" s="199" t="s">
        <v>12134</v>
      </c>
      <c r="D3355" s="200" t="s">
        <v>2</v>
      </c>
      <c r="E3355" s="204">
        <v>2.11</v>
      </c>
    </row>
    <row r="3356" spans="1:5" ht="15" customHeight="1" x14ac:dyDescent="0.25">
      <c r="A3356" s="199" t="s">
        <v>11952</v>
      </c>
      <c r="B3356" s="199"/>
      <c r="C3356" s="199" t="s">
        <v>12135</v>
      </c>
      <c r="D3356" s="200" t="s">
        <v>2</v>
      </c>
      <c r="E3356" s="204">
        <v>1.69</v>
      </c>
    </row>
    <row r="3357" spans="1:5" ht="15" customHeight="1" x14ac:dyDescent="0.25">
      <c r="A3357" s="199" t="s">
        <v>11953</v>
      </c>
      <c r="B3357" s="199"/>
      <c r="C3357" s="199" t="s">
        <v>12136</v>
      </c>
      <c r="D3357" s="200" t="s">
        <v>2</v>
      </c>
      <c r="E3357" s="204">
        <v>1.27</v>
      </c>
    </row>
    <row r="3358" spans="1:5" ht="15" customHeight="1" x14ac:dyDescent="0.25">
      <c r="A3358" s="199" t="s">
        <v>11954</v>
      </c>
      <c r="B3358" s="199"/>
      <c r="C3358" s="199" t="s">
        <v>12137</v>
      </c>
      <c r="D3358" s="200" t="s">
        <v>2</v>
      </c>
      <c r="E3358" s="204">
        <v>3.44</v>
      </c>
    </row>
    <row r="3359" spans="1:5" ht="15" customHeight="1" x14ac:dyDescent="0.25">
      <c r="A3359" s="199" t="s">
        <v>11955</v>
      </c>
      <c r="B3359" s="199"/>
      <c r="C3359" s="199" t="s">
        <v>12138</v>
      </c>
      <c r="D3359" s="200" t="s">
        <v>2</v>
      </c>
      <c r="E3359" s="204">
        <v>1.27</v>
      </c>
    </row>
    <row r="3360" spans="1:5" ht="15" customHeight="1" x14ac:dyDescent="0.25">
      <c r="A3360" s="199" t="s">
        <v>11956</v>
      </c>
      <c r="B3360" s="199"/>
      <c r="C3360" s="199" t="s">
        <v>12139</v>
      </c>
      <c r="D3360" s="200" t="s">
        <v>2</v>
      </c>
      <c r="E3360" s="204">
        <v>5.13</v>
      </c>
    </row>
    <row r="3361" spans="1:5" ht="15" customHeight="1" x14ac:dyDescent="0.25">
      <c r="A3361" s="199" t="s">
        <v>11957</v>
      </c>
      <c r="B3361" s="199"/>
      <c r="C3361" s="199" t="s">
        <v>12140</v>
      </c>
      <c r="D3361" s="200" t="s">
        <v>2</v>
      </c>
      <c r="E3361" s="204">
        <v>4.47</v>
      </c>
    </row>
    <row r="3362" spans="1:5" ht="15" customHeight="1" x14ac:dyDescent="0.25">
      <c r="A3362" s="199" t="s">
        <v>11958</v>
      </c>
      <c r="B3362" s="199"/>
      <c r="C3362" s="199" t="s">
        <v>12141</v>
      </c>
      <c r="D3362" s="200" t="s">
        <v>2</v>
      </c>
      <c r="E3362" s="204">
        <v>3.86</v>
      </c>
    </row>
    <row r="3363" spans="1:5" ht="15" customHeight="1" x14ac:dyDescent="0.25">
      <c r="A3363" s="199" t="s">
        <v>11951</v>
      </c>
      <c r="B3363" s="199"/>
      <c r="C3363" s="199" t="s">
        <v>13708</v>
      </c>
      <c r="D3363" s="200" t="s">
        <v>2</v>
      </c>
      <c r="E3363" s="204">
        <v>3.2</v>
      </c>
    </row>
    <row r="3364" spans="1:5" ht="15" customHeight="1" x14ac:dyDescent="0.25">
      <c r="A3364" s="199" t="s">
        <v>11959</v>
      </c>
      <c r="B3364" s="199"/>
      <c r="C3364" s="199" t="s">
        <v>12142</v>
      </c>
      <c r="D3364" s="200" t="s">
        <v>2</v>
      </c>
      <c r="E3364" s="204">
        <v>2.54</v>
      </c>
    </row>
    <row r="3365" spans="1:5" ht="15" customHeight="1" x14ac:dyDescent="0.25">
      <c r="A3365" s="199" t="s">
        <v>11960</v>
      </c>
      <c r="B3365" s="199"/>
      <c r="C3365" s="199" t="s">
        <v>12143</v>
      </c>
      <c r="D3365" s="200" t="s">
        <v>2</v>
      </c>
      <c r="E3365" s="204">
        <v>1.93</v>
      </c>
    </row>
    <row r="3366" spans="1:5" ht="15" customHeight="1" x14ac:dyDescent="0.25">
      <c r="A3366" s="199" t="s">
        <v>11961</v>
      </c>
      <c r="B3366" s="199"/>
      <c r="C3366" s="199" t="s">
        <v>12144</v>
      </c>
      <c r="D3366" s="200" t="s">
        <v>12798</v>
      </c>
      <c r="E3366" s="204">
        <v>12293.34</v>
      </c>
    </row>
    <row r="3367" spans="1:5" ht="15" customHeight="1" x14ac:dyDescent="0.25">
      <c r="A3367" s="199" t="s">
        <v>11962</v>
      </c>
      <c r="B3367" s="199"/>
      <c r="C3367" s="199" t="s">
        <v>12145</v>
      </c>
      <c r="D3367" s="200" t="s">
        <v>12798</v>
      </c>
      <c r="E3367" s="204">
        <v>3579.43</v>
      </c>
    </row>
    <row r="3368" spans="1:5" ht="15" customHeight="1" x14ac:dyDescent="0.25">
      <c r="A3368" s="199" t="s">
        <v>11963</v>
      </c>
      <c r="B3368" s="199"/>
      <c r="C3368" s="199" t="s">
        <v>12146</v>
      </c>
      <c r="D3368" s="200" t="s">
        <v>12798</v>
      </c>
      <c r="E3368" s="204">
        <v>10736.49</v>
      </c>
    </row>
    <row r="3369" spans="1:5" ht="15" customHeight="1" x14ac:dyDescent="0.25">
      <c r="A3369" s="199" t="s">
        <v>11964</v>
      </c>
      <c r="B3369" s="199"/>
      <c r="C3369" s="199" t="s">
        <v>12147</v>
      </c>
      <c r="D3369" s="200" t="s">
        <v>12798</v>
      </c>
      <c r="E3369" s="204">
        <v>7158.86</v>
      </c>
    </row>
    <row r="3370" spans="1:5" ht="15" customHeight="1" x14ac:dyDescent="0.25">
      <c r="A3370" s="199" t="s">
        <v>11965</v>
      </c>
      <c r="B3370" s="199"/>
      <c r="C3370" s="199" t="s">
        <v>12148</v>
      </c>
      <c r="D3370" s="200" t="s">
        <v>12798</v>
      </c>
      <c r="E3370" s="204">
        <v>2434.5300000000002</v>
      </c>
    </row>
    <row r="3371" spans="1:5" ht="15" customHeight="1" x14ac:dyDescent="0.25">
      <c r="A3371" s="199" t="s">
        <v>11966</v>
      </c>
      <c r="B3371" s="199"/>
      <c r="C3371" s="199" t="s">
        <v>12149</v>
      </c>
      <c r="D3371" s="200" t="s">
        <v>12798</v>
      </c>
      <c r="E3371" s="204">
        <v>9912.7800000000007</v>
      </c>
    </row>
    <row r="3372" spans="1:5" ht="15" customHeight="1" x14ac:dyDescent="0.25">
      <c r="A3372" s="199" t="s">
        <v>11967</v>
      </c>
      <c r="B3372" s="199"/>
      <c r="C3372" s="199" t="s">
        <v>12150</v>
      </c>
      <c r="D3372" s="200" t="s">
        <v>12798</v>
      </c>
      <c r="E3372" s="204">
        <v>7547.23</v>
      </c>
    </row>
    <row r="3373" spans="1:5" ht="15" customHeight="1" x14ac:dyDescent="0.25">
      <c r="A3373" s="199" t="s">
        <v>11968</v>
      </c>
      <c r="B3373" s="199"/>
      <c r="C3373" s="199" t="s">
        <v>12151</v>
      </c>
      <c r="D3373" s="200" t="s">
        <v>12798</v>
      </c>
      <c r="E3373" s="204">
        <v>3780.85</v>
      </c>
    </row>
    <row r="3374" spans="1:5" ht="15" customHeight="1" x14ac:dyDescent="0.25">
      <c r="A3374" s="199" t="s">
        <v>11969</v>
      </c>
      <c r="B3374" s="199"/>
      <c r="C3374" s="199" t="s">
        <v>21904</v>
      </c>
      <c r="D3374" s="200" t="s">
        <v>2</v>
      </c>
      <c r="E3374" s="204">
        <v>0.73</v>
      </c>
    </row>
    <row r="3375" spans="1:5" ht="15" customHeight="1" x14ac:dyDescent="0.25">
      <c r="A3375" s="199" t="s">
        <v>11970</v>
      </c>
      <c r="B3375" s="199"/>
      <c r="C3375" s="199" t="s">
        <v>11868</v>
      </c>
      <c r="D3375" s="200" t="s">
        <v>2</v>
      </c>
      <c r="E3375" s="204">
        <v>2.5499999999999998</v>
      </c>
    </row>
    <row r="3376" spans="1:5" ht="15" customHeight="1" x14ac:dyDescent="0.25">
      <c r="A3376" s="199" t="s">
        <v>11971</v>
      </c>
      <c r="B3376" s="199"/>
      <c r="C3376" s="199" t="s">
        <v>11869</v>
      </c>
      <c r="D3376" s="200" t="s">
        <v>2</v>
      </c>
      <c r="E3376" s="204">
        <v>2.25</v>
      </c>
    </row>
    <row r="3377" spans="1:5" ht="15" customHeight="1" x14ac:dyDescent="0.25">
      <c r="A3377" s="199" t="s">
        <v>11972</v>
      </c>
      <c r="B3377" s="199"/>
      <c r="C3377" s="199" t="s">
        <v>11870</v>
      </c>
      <c r="D3377" s="200" t="s">
        <v>2</v>
      </c>
      <c r="E3377" s="204">
        <v>1.94</v>
      </c>
    </row>
    <row r="3378" spans="1:5" ht="15" customHeight="1" x14ac:dyDescent="0.25">
      <c r="A3378" s="199" t="s">
        <v>11973</v>
      </c>
      <c r="B3378" s="199"/>
      <c r="C3378" s="199" t="s">
        <v>11871</v>
      </c>
      <c r="D3378" s="200" t="s">
        <v>2</v>
      </c>
      <c r="E3378" s="204">
        <v>1.65</v>
      </c>
    </row>
    <row r="3379" spans="1:5" ht="15" customHeight="1" x14ac:dyDescent="0.25">
      <c r="A3379" s="199" t="s">
        <v>11974</v>
      </c>
      <c r="B3379" s="199"/>
      <c r="C3379" s="199" t="s">
        <v>11872</v>
      </c>
      <c r="D3379" s="200" t="s">
        <v>2</v>
      </c>
      <c r="E3379" s="204">
        <v>1.34</v>
      </c>
    </row>
    <row r="3380" spans="1:5" ht="15" customHeight="1" x14ac:dyDescent="0.25">
      <c r="A3380" s="199" t="s">
        <v>11975</v>
      </c>
      <c r="B3380" s="199"/>
      <c r="C3380" s="199" t="s">
        <v>21905</v>
      </c>
      <c r="D3380" s="200" t="s">
        <v>2</v>
      </c>
      <c r="E3380" s="204">
        <v>1.04</v>
      </c>
    </row>
    <row r="3381" spans="1:5" ht="15" customHeight="1" x14ac:dyDescent="0.25">
      <c r="A3381" s="199" t="s">
        <v>11976</v>
      </c>
      <c r="B3381" s="199"/>
      <c r="C3381" s="199" t="s">
        <v>11873</v>
      </c>
      <c r="D3381" s="200" t="s">
        <v>9</v>
      </c>
      <c r="E3381" s="204">
        <v>6</v>
      </c>
    </row>
    <row r="3382" spans="1:5" ht="15" customHeight="1" x14ac:dyDescent="0.25">
      <c r="A3382" s="199" t="s">
        <v>11977</v>
      </c>
      <c r="B3382" s="199"/>
      <c r="C3382" s="199" t="s">
        <v>12152</v>
      </c>
      <c r="D3382" s="200" t="s">
        <v>11867</v>
      </c>
      <c r="E3382" s="204">
        <v>610.98</v>
      </c>
    </row>
    <row r="3383" spans="1:5" ht="15" customHeight="1" x14ac:dyDescent="0.25">
      <c r="A3383" s="199" t="s">
        <v>11978</v>
      </c>
      <c r="B3383" s="199"/>
      <c r="C3383" s="199" t="s">
        <v>12153</v>
      </c>
      <c r="D3383" s="200" t="s">
        <v>11867</v>
      </c>
      <c r="E3383" s="204">
        <v>467.6</v>
      </c>
    </row>
    <row r="3384" spans="1:5" ht="15" customHeight="1" x14ac:dyDescent="0.25">
      <c r="A3384" s="199" t="s">
        <v>11979</v>
      </c>
      <c r="B3384" s="199"/>
      <c r="C3384" s="199" t="s">
        <v>12154</v>
      </c>
      <c r="D3384" s="200" t="s">
        <v>11867</v>
      </c>
      <c r="E3384" s="204">
        <v>759.56</v>
      </c>
    </row>
    <row r="3385" spans="1:5" ht="15" customHeight="1" x14ac:dyDescent="0.25">
      <c r="A3385" s="199" t="s">
        <v>11980</v>
      </c>
      <c r="B3385" s="199"/>
      <c r="C3385" s="199" t="s">
        <v>12155</v>
      </c>
      <c r="D3385" s="200" t="s">
        <v>11867</v>
      </c>
      <c r="E3385" s="204">
        <v>690.63</v>
      </c>
    </row>
    <row r="3386" spans="1:5" ht="15" customHeight="1" x14ac:dyDescent="0.25">
      <c r="A3386" s="199" t="s">
        <v>11981</v>
      </c>
      <c r="B3386" s="199"/>
      <c r="C3386" s="199" t="s">
        <v>12156</v>
      </c>
      <c r="D3386" s="200" t="s">
        <v>12798</v>
      </c>
      <c r="E3386" s="204">
        <v>1596.49</v>
      </c>
    </row>
    <row r="3387" spans="1:5" ht="15" customHeight="1" x14ac:dyDescent="0.25">
      <c r="A3387" s="199" t="s">
        <v>11982</v>
      </c>
      <c r="B3387" s="199"/>
      <c r="C3387" s="199" t="s">
        <v>12157</v>
      </c>
      <c r="D3387" s="200" t="s">
        <v>11867</v>
      </c>
      <c r="E3387" s="204">
        <v>1028.03</v>
      </c>
    </row>
    <row r="3388" spans="1:5" ht="15" customHeight="1" x14ac:dyDescent="0.25">
      <c r="A3388" s="199" t="s">
        <v>11983</v>
      </c>
      <c r="B3388" s="199"/>
      <c r="C3388" s="199" t="s">
        <v>12158</v>
      </c>
      <c r="D3388" s="200" t="s">
        <v>11867</v>
      </c>
      <c r="E3388" s="204">
        <v>979.83</v>
      </c>
    </row>
    <row r="3389" spans="1:5" ht="15" customHeight="1" x14ac:dyDescent="0.25">
      <c r="A3389" s="199" t="s">
        <v>11984</v>
      </c>
      <c r="B3389" s="199"/>
      <c r="C3389" s="199" t="s">
        <v>12159</v>
      </c>
      <c r="D3389" s="200" t="s">
        <v>11867</v>
      </c>
      <c r="E3389" s="204">
        <v>1558.97</v>
      </c>
    </row>
    <row r="3390" spans="1:5" ht="15" customHeight="1" x14ac:dyDescent="0.25">
      <c r="A3390" s="199" t="s">
        <v>11985</v>
      </c>
      <c r="B3390" s="199"/>
      <c r="C3390" s="199" t="s">
        <v>12160</v>
      </c>
      <c r="D3390" s="200" t="s">
        <v>11867</v>
      </c>
      <c r="E3390" s="204">
        <v>1380.48</v>
      </c>
    </row>
    <row r="3391" spans="1:5" ht="15" customHeight="1" x14ac:dyDescent="0.25">
      <c r="A3391" s="199" t="s">
        <v>11986</v>
      </c>
      <c r="B3391" s="199"/>
      <c r="C3391" s="199" t="s">
        <v>12161</v>
      </c>
      <c r="D3391" s="200" t="s">
        <v>11867</v>
      </c>
      <c r="E3391" s="204">
        <v>1882.36</v>
      </c>
    </row>
    <row r="3392" spans="1:5" ht="15" customHeight="1" x14ac:dyDescent="0.25">
      <c r="A3392" s="199" t="s">
        <v>11987</v>
      </c>
      <c r="B3392" s="199"/>
      <c r="C3392" s="199" t="s">
        <v>12162</v>
      </c>
      <c r="D3392" s="200" t="s">
        <v>11867</v>
      </c>
      <c r="E3392" s="204">
        <v>2012.5</v>
      </c>
    </row>
    <row r="3393" spans="1:5" ht="15" customHeight="1" x14ac:dyDescent="0.25">
      <c r="A3393" s="199" t="s">
        <v>11988</v>
      </c>
      <c r="B3393" s="199"/>
      <c r="C3393" s="199" t="s">
        <v>12163</v>
      </c>
      <c r="D3393" s="200" t="s">
        <v>11867</v>
      </c>
      <c r="E3393" s="201">
        <v>1813.81</v>
      </c>
    </row>
    <row r="3394" spans="1:5" ht="15" customHeight="1" x14ac:dyDescent="0.25">
      <c r="A3394" s="199" t="s">
        <v>11989</v>
      </c>
      <c r="B3394" s="199"/>
      <c r="C3394" s="199" t="s">
        <v>12164</v>
      </c>
      <c r="D3394" s="200" t="s">
        <v>11867</v>
      </c>
      <c r="E3394" s="201">
        <v>1309.32</v>
      </c>
    </row>
    <row r="3395" spans="1:5" ht="15" customHeight="1" x14ac:dyDescent="0.25">
      <c r="A3395" s="199" t="s">
        <v>11990</v>
      </c>
      <c r="B3395" s="199"/>
      <c r="C3395" s="199" t="s">
        <v>12165</v>
      </c>
      <c r="D3395" s="200" t="s">
        <v>11867</v>
      </c>
      <c r="E3395" s="201">
        <v>1387.99</v>
      </c>
    </row>
    <row r="3396" spans="1:5" ht="15" customHeight="1" x14ac:dyDescent="0.25">
      <c r="A3396" s="199" t="s">
        <v>11991</v>
      </c>
      <c r="B3396" s="199"/>
      <c r="C3396" s="199" t="s">
        <v>12166</v>
      </c>
      <c r="D3396" s="200" t="s">
        <v>11867</v>
      </c>
      <c r="E3396" s="201">
        <v>1626.9</v>
      </c>
    </row>
    <row r="3397" spans="1:5" ht="15" customHeight="1" x14ac:dyDescent="0.25">
      <c r="A3397" s="199" t="s">
        <v>11992</v>
      </c>
      <c r="B3397" s="199"/>
      <c r="C3397" s="199" t="s">
        <v>12167</v>
      </c>
      <c r="D3397" s="200" t="s">
        <v>11867</v>
      </c>
      <c r="E3397" s="201">
        <v>2366.2600000000002</v>
      </c>
    </row>
    <row r="3398" spans="1:5" ht="15" customHeight="1" x14ac:dyDescent="0.25">
      <c r="A3398" s="199" t="s">
        <v>11993</v>
      </c>
      <c r="B3398" s="199"/>
      <c r="C3398" s="199" t="s">
        <v>12168</v>
      </c>
      <c r="D3398" s="200" t="s">
        <v>11867</v>
      </c>
      <c r="E3398" s="201">
        <v>1492.54</v>
      </c>
    </row>
    <row r="3399" spans="1:5" ht="15" customHeight="1" x14ac:dyDescent="0.25">
      <c r="A3399" s="199" t="s">
        <v>11994</v>
      </c>
      <c r="B3399" s="199"/>
      <c r="C3399" s="199" t="s">
        <v>12169</v>
      </c>
      <c r="D3399" s="200" t="s">
        <v>11867</v>
      </c>
      <c r="E3399" s="201">
        <v>1291.1199999999999</v>
      </c>
    </row>
    <row r="3400" spans="1:5" ht="15" customHeight="1" x14ac:dyDescent="0.25">
      <c r="A3400" s="199" t="s">
        <v>11995</v>
      </c>
      <c r="B3400" s="199"/>
      <c r="C3400" s="199" t="s">
        <v>12170</v>
      </c>
      <c r="D3400" s="200" t="s">
        <v>11867</v>
      </c>
      <c r="E3400" s="201">
        <v>1761.61</v>
      </c>
    </row>
    <row r="3401" spans="1:5" ht="15" customHeight="1" x14ac:dyDescent="0.25">
      <c r="A3401" s="199" t="s">
        <v>11996</v>
      </c>
      <c r="B3401" s="199"/>
      <c r="C3401" s="199" t="s">
        <v>12171</v>
      </c>
      <c r="D3401" s="200" t="s">
        <v>11867</v>
      </c>
      <c r="E3401" s="201">
        <v>1030.1500000000001</v>
      </c>
    </row>
    <row r="3402" spans="1:5" ht="15" customHeight="1" x14ac:dyDescent="0.25">
      <c r="A3402" s="199" t="s">
        <v>11997</v>
      </c>
      <c r="B3402" s="199"/>
      <c r="C3402" s="199" t="s">
        <v>12172</v>
      </c>
      <c r="D3402" s="200" t="s">
        <v>11867</v>
      </c>
      <c r="E3402" s="201">
        <v>1882.36</v>
      </c>
    </row>
    <row r="3403" spans="1:5" ht="15" customHeight="1" x14ac:dyDescent="0.25">
      <c r="A3403" s="199" t="s">
        <v>11998</v>
      </c>
      <c r="B3403" s="199"/>
      <c r="C3403" s="199" t="s">
        <v>12173</v>
      </c>
      <c r="D3403" s="200" t="s">
        <v>11867</v>
      </c>
      <c r="E3403" s="201">
        <v>1492.54</v>
      </c>
    </row>
    <row r="3404" spans="1:5" ht="15" customHeight="1" x14ac:dyDescent="0.25">
      <c r="A3404" s="199" t="s">
        <v>11999</v>
      </c>
      <c r="B3404" s="199"/>
      <c r="C3404" s="199" t="s">
        <v>32862</v>
      </c>
      <c r="D3404" s="200" t="s">
        <v>11867</v>
      </c>
      <c r="E3404" s="201">
        <v>1810.24</v>
      </c>
    </row>
    <row r="3405" spans="1:5" ht="15" customHeight="1" x14ac:dyDescent="0.25">
      <c r="A3405" s="199" t="s">
        <v>12000</v>
      </c>
      <c r="B3405" s="199"/>
      <c r="C3405" s="199" t="s">
        <v>12174</v>
      </c>
      <c r="D3405" s="200" t="s">
        <v>11867</v>
      </c>
      <c r="E3405" s="201">
        <v>1738.12</v>
      </c>
    </row>
    <row r="3406" spans="1:5" ht="15" customHeight="1" x14ac:dyDescent="0.25">
      <c r="A3406" s="199" t="s">
        <v>12001</v>
      </c>
      <c r="B3406" s="199"/>
      <c r="C3406" s="199" t="s">
        <v>12175</v>
      </c>
      <c r="D3406" s="200" t="s">
        <v>11867</v>
      </c>
      <c r="E3406" s="201">
        <v>1572.25</v>
      </c>
    </row>
    <row r="3407" spans="1:5" ht="15" customHeight="1" x14ac:dyDescent="0.25">
      <c r="A3407" s="199" t="s">
        <v>12002</v>
      </c>
      <c r="B3407" s="199"/>
      <c r="C3407" s="199" t="s">
        <v>12176</v>
      </c>
      <c r="D3407" s="200" t="s">
        <v>11867</v>
      </c>
      <c r="E3407" s="201">
        <v>1581.52</v>
      </c>
    </row>
    <row r="3408" spans="1:5" ht="15" customHeight="1" x14ac:dyDescent="0.25">
      <c r="A3408" s="199" t="s">
        <v>12003</v>
      </c>
      <c r="B3408" s="199"/>
      <c r="C3408" s="199" t="s">
        <v>12177</v>
      </c>
      <c r="D3408" s="200" t="s">
        <v>11867</v>
      </c>
      <c r="E3408" s="201">
        <v>1282.8499999999999</v>
      </c>
    </row>
    <row r="3409" spans="1:5" ht="15" customHeight="1" x14ac:dyDescent="0.25">
      <c r="A3409" s="199" t="s">
        <v>12004</v>
      </c>
      <c r="B3409" s="199"/>
      <c r="C3409" s="199" t="s">
        <v>12178</v>
      </c>
      <c r="D3409" s="200" t="s">
        <v>11867</v>
      </c>
      <c r="E3409" s="201">
        <v>1367.32</v>
      </c>
    </row>
    <row r="3410" spans="1:5" ht="15" customHeight="1" x14ac:dyDescent="0.25">
      <c r="A3410" s="199" t="s">
        <v>12005</v>
      </c>
      <c r="B3410" s="199"/>
      <c r="C3410" s="199" t="s">
        <v>12179</v>
      </c>
      <c r="D3410" s="200" t="s">
        <v>11867</v>
      </c>
      <c r="E3410" s="201">
        <v>1182.0999999999999</v>
      </c>
    </row>
    <row r="3411" spans="1:5" ht="15" customHeight="1" x14ac:dyDescent="0.25">
      <c r="A3411" s="199" t="s">
        <v>12006</v>
      </c>
      <c r="B3411" s="199"/>
      <c r="C3411" s="199" t="s">
        <v>12180</v>
      </c>
      <c r="D3411" s="200" t="s">
        <v>11867</v>
      </c>
      <c r="E3411" s="201">
        <v>637.64</v>
      </c>
    </row>
    <row r="3412" spans="1:5" ht="15" customHeight="1" x14ac:dyDescent="0.25">
      <c r="A3412" s="199" t="s">
        <v>12007</v>
      </c>
      <c r="B3412" s="199"/>
      <c r="C3412" s="199" t="s">
        <v>12181</v>
      </c>
      <c r="D3412" s="200" t="s">
        <v>11867</v>
      </c>
      <c r="E3412" s="201">
        <v>752.14</v>
      </c>
    </row>
    <row r="3413" spans="1:5" ht="15" customHeight="1" x14ac:dyDescent="0.25">
      <c r="A3413" s="199" t="s">
        <v>12008</v>
      </c>
      <c r="B3413" s="199"/>
      <c r="C3413" s="199" t="s">
        <v>12182</v>
      </c>
      <c r="D3413" s="200" t="s">
        <v>11867</v>
      </c>
      <c r="E3413" s="204">
        <v>1028.03</v>
      </c>
    </row>
    <row r="3414" spans="1:5" ht="15" customHeight="1" x14ac:dyDescent="0.25">
      <c r="A3414" s="199" t="s">
        <v>12009</v>
      </c>
      <c r="B3414" s="199"/>
      <c r="C3414" s="199" t="s">
        <v>12183</v>
      </c>
      <c r="D3414" s="200" t="s">
        <v>1554</v>
      </c>
      <c r="E3414" s="203">
        <v>1.24</v>
      </c>
    </row>
    <row r="3415" spans="1:5" ht="15" customHeight="1" x14ac:dyDescent="0.25">
      <c r="A3415" s="199" t="s">
        <v>12010</v>
      </c>
      <c r="B3415" s="199"/>
      <c r="C3415" s="199" t="s">
        <v>14361</v>
      </c>
      <c r="D3415" s="200" t="s">
        <v>13713</v>
      </c>
      <c r="E3415" s="203">
        <v>36.06</v>
      </c>
    </row>
    <row r="3416" spans="1:5" ht="15" customHeight="1" x14ac:dyDescent="0.25">
      <c r="A3416" s="199" t="s">
        <v>12011</v>
      </c>
      <c r="B3416" s="199"/>
      <c r="C3416" s="199" t="s">
        <v>21906</v>
      </c>
      <c r="D3416" s="200" t="s">
        <v>2</v>
      </c>
      <c r="E3416" s="204">
        <v>0.24</v>
      </c>
    </row>
    <row r="3417" spans="1:5" ht="15" customHeight="1" x14ac:dyDescent="0.25">
      <c r="A3417" s="199" t="s">
        <v>12012</v>
      </c>
      <c r="B3417" s="199"/>
      <c r="C3417" s="199" t="s">
        <v>12184</v>
      </c>
      <c r="D3417" s="200" t="s">
        <v>2</v>
      </c>
      <c r="E3417" s="204">
        <v>0.9</v>
      </c>
    </row>
    <row r="3418" spans="1:5" ht="15" customHeight="1" x14ac:dyDescent="0.25">
      <c r="A3418" s="199" t="s">
        <v>12013</v>
      </c>
      <c r="B3418" s="199"/>
      <c r="C3418" s="199" t="s">
        <v>12185</v>
      </c>
      <c r="D3418" s="200" t="s">
        <v>2</v>
      </c>
      <c r="E3418" s="204">
        <v>0.79</v>
      </c>
    </row>
    <row r="3419" spans="1:5" ht="15" customHeight="1" x14ac:dyDescent="0.25">
      <c r="A3419" s="199" t="s">
        <v>12014</v>
      </c>
      <c r="B3419" s="199"/>
      <c r="C3419" s="199" t="s">
        <v>12186</v>
      </c>
      <c r="D3419" s="200" t="s">
        <v>2</v>
      </c>
      <c r="E3419" s="204">
        <v>0.68</v>
      </c>
    </row>
    <row r="3420" spans="1:5" ht="15" customHeight="1" x14ac:dyDescent="0.25">
      <c r="A3420" s="199" t="s">
        <v>12015</v>
      </c>
      <c r="B3420" s="199"/>
      <c r="C3420" s="199" t="s">
        <v>12187</v>
      </c>
      <c r="D3420" s="200" t="s">
        <v>2</v>
      </c>
      <c r="E3420" s="204">
        <v>0.56999999999999995</v>
      </c>
    </row>
    <row r="3421" spans="1:5" ht="15" customHeight="1" x14ac:dyDescent="0.25">
      <c r="A3421" s="199" t="s">
        <v>12016</v>
      </c>
      <c r="B3421" s="199"/>
      <c r="C3421" s="199" t="s">
        <v>12188</v>
      </c>
      <c r="D3421" s="200" t="s">
        <v>2</v>
      </c>
      <c r="E3421" s="204">
        <v>0.46</v>
      </c>
    </row>
    <row r="3422" spans="1:5" ht="15" customHeight="1" x14ac:dyDescent="0.25">
      <c r="A3422" s="199" t="s">
        <v>12017</v>
      </c>
      <c r="B3422" s="199"/>
      <c r="C3422" s="199" t="s">
        <v>21907</v>
      </c>
      <c r="D3422" s="200" t="s">
        <v>2</v>
      </c>
      <c r="E3422" s="204">
        <v>0.35</v>
      </c>
    </row>
    <row r="3423" spans="1:5" ht="15" customHeight="1" x14ac:dyDescent="0.25">
      <c r="A3423" s="199" t="s">
        <v>12018</v>
      </c>
      <c r="B3423" s="199"/>
      <c r="C3423" s="199" t="s">
        <v>11880</v>
      </c>
      <c r="D3423" s="200" t="s">
        <v>2</v>
      </c>
      <c r="E3423" s="204">
        <v>0.08</v>
      </c>
    </row>
    <row r="3424" spans="1:5" ht="15" customHeight="1" x14ac:dyDescent="0.25">
      <c r="A3424" s="199" t="s">
        <v>12019</v>
      </c>
      <c r="B3424" s="199"/>
      <c r="C3424" s="199" t="s">
        <v>12189</v>
      </c>
      <c r="D3424" s="200" t="s">
        <v>2</v>
      </c>
      <c r="E3424" s="204">
        <v>0.54</v>
      </c>
    </row>
    <row r="3425" spans="1:5" ht="15" customHeight="1" x14ac:dyDescent="0.25">
      <c r="A3425" s="199" t="s">
        <v>12020</v>
      </c>
      <c r="B3425" s="199"/>
      <c r="C3425" s="199" t="s">
        <v>12190</v>
      </c>
      <c r="D3425" s="200" t="s">
        <v>2</v>
      </c>
      <c r="E3425" s="204">
        <v>2.16</v>
      </c>
    </row>
    <row r="3426" spans="1:5" ht="15" customHeight="1" x14ac:dyDescent="0.25">
      <c r="A3426" s="199" t="s">
        <v>12021</v>
      </c>
      <c r="B3426" s="199"/>
      <c r="C3426" s="199" t="s">
        <v>12191</v>
      </c>
      <c r="D3426" s="200" t="s">
        <v>2</v>
      </c>
      <c r="E3426" s="204">
        <v>1.89</v>
      </c>
    </row>
    <row r="3427" spans="1:5" ht="15" customHeight="1" x14ac:dyDescent="0.25">
      <c r="A3427" s="199" t="s">
        <v>12022</v>
      </c>
      <c r="B3427" s="199"/>
      <c r="C3427" s="199" t="s">
        <v>12192</v>
      </c>
      <c r="D3427" s="200" t="s">
        <v>2</v>
      </c>
      <c r="E3427" s="204">
        <v>1.62</v>
      </c>
    </row>
    <row r="3428" spans="1:5" ht="15" customHeight="1" x14ac:dyDescent="0.25">
      <c r="A3428" s="199" t="s">
        <v>12023</v>
      </c>
      <c r="B3428" s="199"/>
      <c r="C3428" s="199" t="s">
        <v>12193</v>
      </c>
      <c r="D3428" s="200" t="s">
        <v>2</v>
      </c>
      <c r="E3428" s="204">
        <v>1.35</v>
      </c>
    </row>
    <row r="3429" spans="1:5" ht="15" customHeight="1" x14ac:dyDescent="0.25">
      <c r="A3429" s="199" t="s">
        <v>12024</v>
      </c>
      <c r="B3429" s="199"/>
      <c r="C3429" s="199" t="s">
        <v>12194</v>
      </c>
      <c r="D3429" s="200" t="s">
        <v>2</v>
      </c>
      <c r="E3429" s="204">
        <v>1.08</v>
      </c>
    </row>
    <row r="3430" spans="1:5" ht="15" customHeight="1" x14ac:dyDescent="0.25">
      <c r="A3430" s="199" t="s">
        <v>12025</v>
      </c>
      <c r="B3430" s="199"/>
      <c r="C3430" s="199" t="s">
        <v>12195</v>
      </c>
      <c r="D3430" s="200" t="s">
        <v>2</v>
      </c>
      <c r="E3430" s="204">
        <v>0.81</v>
      </c>
    </row>
    <row r="3431" spans="1:5" ht="15" customHeight="1" x14ac:dyDescent="0.25">
      <c r="A3431" s="199" t="s">
        <v>12026</v>
      </c>
      <c r="B3431" s="199"/>
      <c r="C3431" s="199" t="s">
        <v>11879</v>
      </c>
      <c r="D3431" s="200" t="s">
        <v>2</v>
      </c>
      <c r="E3431" s="204">
        <v>0.08</v>
      </c>
    </row>
    <row r="3432" spans="1:5" ht="15" customHeight="1" x14ac:dyDescent="0.25">
      <c r="A3432" s="199" t="s">
        <v>12027</v>
      </c>
      <c r="B3432" s="199"/>
      <c r="C3432" s="199" t="s">
        <v>11877</v>
      </c>
      <c r="D3432" s="200" t="s">
        <v>2</v>
      </c>
      <c r="E3432" s="204">
        <v>0.13</v>
      </c>
    </row>
    <row r="3433" spans="1:5" ht="15" customHeight="1" x14ac:dyDescent="0.25">
      <c r="A3433" s="199" t="s">
        <v>12028</v>
      </c>
      <c r="B3433" s="199"/>
      <c r="C3433" s="199" t="s">
        <v>11878</v>
      </c>
      <c r="D3433" s="200" t="s">
        <v>2</v>
      </c>
      <c r="E3433" s="204">
        <v>0.11</v>
      </c>
    </row>
    <row r="3434" spans="1:5" ht="15" customHeight="1" x14ac:dyDescent="0.25">
      <c r="A3434" s="199" t="s">
        <v>12029</v>
      </c>
      <c r="B3434" s="199"/>
      <c r="C3434" s="199" t="s">
        <v>11874</v>
      </c>
      <c r="D3434" s="200" t="s">
        <v>2</v>
      </c>
      <c r="E3434" s="204">
        <v>0.22</v>
      </c>
    </row>
    <row r="3435" spans="1:5" ht="15" customHeight="1" x14ac:dyDescent="0.25">
      <c r="A3435" s="199" t="s">
        <v>12030</v>
      </c>
      <c r="B3435" s="199"/>
      <c r="C3435" s="199" t="s">
        <v>11875</v>
      </c>
      <c r="D3435" s="200" t="s">
        <v>2</v>
      </c>
      <c r="E3435" s="204">
        <v>0.19</v>
      </c>
    </row>
    <row r="3436" spans="1:5" ht="15" customHeight="1" x14ac:dyDescent="0.25">
      <c r="A3436" s="199" t="s">
        <v>12031</v>
      </c>
      <c r="B3436" s="199"/>
      <c r="C3436" s="199" t="s">
        <v>11876</v>
      </c>
      <c r="D3436" s="200" t="s">
        <v>2</v>
      </c>
      <c r="E3436" s="204">
        <v>0.16</v>
      </c>
    </row>
    <row r="3437" spans="1:5" ht="15" customHeight="1" x14ac:dyDescent="0.25">
      <c r="A3437" s="199" t="s">
        <v>12032</v>
      </c>
      <c r="B3437" s="199"/>
      <c r="C3437" s="199" t="s">
        <v>12196</v>
      </c>
      <c r="D3437" s="200" t="s">
        <v>2</v>
      </c>
      <c r="E3437" s="204">
        <v>0.24</v>
      </c>
    </row>
    <row r="3438" spans="1:5" ht="15" customHeight="1" x14ac:dyDescent="0.25">
      <c r="A3438" s="199" t="s">
        <v>12033</v>
      </c>
      <c r="B3438" s="199"/>
      <c r="C3438" s="199" t="s">
        <v>12197</v>
      </c>
      <c r="D3438" s="200" t="s">
        <v>2</v>
      </c>
      <c r="E3438" s="204">
        <v>0.46</v>
      </c>
    </row>
    <row r="3439" spans="1:5" ht="15" customHeight="1" x14ac:dyDescent="0.25">
      <c r="A3439" s="199" t="s">
        <v>12034</v>
      </c>
      <c r="B3439" s="199"/>
      <c r="C3439" s="199" t="s">
        <v>12198</v>
      </c>
      <c r="D3439" s="200" t="s">
        <v>2</v>
      </c>
      <c r="E3439" s="204">
        <v>1.56</v>
      </c>
    </row>
    <row r="3440" spans="1:5" ht="15" customHeight="1" x14ac:dyDescent="0.25">
      <c r="A3440" s="199" t="s">
        <v>12035</v>
      </c>
      <c r="B3440" s="199"/>
      <c r="C3440" s="199" t="s">
        <v>12199</v>
      </c>
      <c r="D3440" s="200" t="s">
        <v>2</v>
      </c>
      <c r="E3440" s="204">
        <v>1.32</v>
      </c>
    </row>
    <row r="3441" spans="1:5" ht="15" customHeight="1" x14ac:dyDescent="0.25">
      <c r="A3441" s="199" t="s">
        <v>12037</v>
      </c>
      <c r="B3441" s="199"/>
      <c r="C3441" s="199" t="s">
        <v>12200</v>
      </c>
      <c r="D3441" s="200" t="s">
        <v>2</v>
      </c>
      <c r="E3441" s="204">
        <v>1.1000000000000001</v>
      </c>
    </row>
    <row r="3442" spans="1:5" ht="15" customHeight="1" x14ac:dyDescent="0.25">
      <c r="A3442" s="199" t="s">
        <v>12038</v>
      </c>
      <c r="B3442" s="199"/>
      <c r="C3442" s="199" t="s">
        <v>12201</v>
      </c>
      <c r="D3442" s="200" t="s">
        <v>2</v>
      </c>
      <c r="E3442" s="204">
        <v>0.89</v>
      </c>
    </row>
    <row r="3443" spans="1:5" ht="15" customHeight="1" x14ac:dyDescent="0.25">
      <c r="A3443" s="199" t="s">
        <v>12039</v>
      </c>
      <c r="B3443" s="199"/>
      <c r="C3443" s="199" t="s">
        <v>12202</v>
      </c>
      <c r="D3443" s="200" t="s">
        <v>2</v>
      </c>
      <c r="E3443" s="204">
        <v>0.67</v>
      </c>
    </row>
    <row r="3444" spans="1:5" ht="15" customHeight="1" x14ac:dyDescent="0.25">
      <c r="A3444" s="199" t="s">
        <v>12040</v>
      </c>
      <c r="B3444" s="199"/>
      <c r="C3444" s="199" t="s">
        <v>12203</v>
      </c>
      <c r="D3444" s="200" t="s">
        <v>2</v>
      </c>
      <c r="E3444" s="204">
        <v>1.75</v>
      </c>
    </row>
    <row r="3445" spans="1:5" ht="15" customHeight="1" x14ac:dyDescent="0.25">
      <c r="A3445" s="199" t="s">
        <v>12041</v>
      </c>
      <c r="B3445" s="199"/>
      <c r="C3445" s="199" t="s">
        <v>12204</v>
      </c>
      <c r="D3445" s="200" t="s">
        <v>2</v>
      </c>
      <c r="E3445" s="204">
        <v>0.67</v>
      </c>
    </row>
    <row r="3446" spans="1:5" ht="15" customHeight="1" x14ac:dyDescent="0.25">
      <c r="A3446" s="199" t="s">
        <v>12042</v>
      </c>
      <c r="B3446" s="199"/>
      <c r="C3446" s="199" t="s">
        <v>12205</v>
      </c>
      <c r="D3446" s="200" t="s">
        <v>2</v>
      </c>
      <c r="E3446" s="204">
        <v>2.64</v>
      </c>
    </row>
    <row r="3447" spans="1:5" ht="15" customHeight="1" x14ac:dyDescent="0.25">
      <c r="A3447" s="199" t="s">
        <v>12043</v>
      </c>
      <c r="B3447" s="199"/>
      <c r="C3447" s="199" t="s">
        <v>12206</v>
      </c>
      <c r="D3447" s="200" t="s">
        <v>2</v>
      </c>
      <c r="E3447" s="204">
        <v>2.29</v>
      </c>
    </row>
    <row r="3448" spans="1:5" ht="15" customHeight="1" x14ac:dyDescent="0.25">
      <c r="A3448" s="199" t="s">
        <v>12044</v>
      </c>
      <c r="B3448" s="199"/>
      <c r="C3448" s="199" t="s">
        <v>12207</v>
      </c>
      <c r="D3448" s="200" t="s">
        <v>2</v>
      </c>
      <c r="E3448" s="204">
        <v>1.97</v>
      </c>
    </row>
    <row r="3449" spans="1:5" ht="15" customHeight="1" x14ac:dyDescent="0.25">
      <c r="A3449" s="199" t="s">
        <v>12036</v>
      </c>
      <c r="B3449" s="199"/>
      <c r="C3449" s="199" t="s">
        <v>13709</v>
      </c>
      <c r="D3449" s="200" t="s">
        <v>2</v>
      </c>
      <c r="E3449" s="204">
        <v>1.64</v>
      </c>
    </row>
    <row r="3450" spans="1:5" ht="15" customHeight="1" x14ac:dyDescent="0.25">
      <c r="A3450" s="199" t="s">
        <v>12045</v>
      </c>
      <c r="B3450" s="199"/>
      <c r="C3450" s="199" t="s">
        <v>12208</v>
      </c>
      <c r="D3450" s="200" t="s">
        <v>2</v>
      </c>
      <c r="E3450" s="204">
        <v>1.32</v>
      </c>
    </row>
    <row r="3451" spans="1:5" ht="15" customHeight="1" x14ac:dyDescent="0.25">
      <c r="A3451" s="199" t="s">
        <v>12046</v>
      </c>
      <c r="B3451" s="199"/>
      <c r="C3451" s="199" t="s">
        <v>12209</v>
      </c>
      <c r="D3451" s="200" t="s">
        <v>2</v>
      </c>
      <c r="E3451" s="203">
        <v>1</v>
      </c>
    </row>
    <row r="3452" spans="1:5" ht="15" customHeight="1" x14ac:dyDescent="0.25">
      <c r="A3452" s="199" t="s">
        <v>12047</v>
      </c>
      <c r="B3452" s="199"/>
      <c r="C3452" s="199" t="s">
        <v>12210</v>
      </c>
      <c r="D3452" s="200" t="s">
        <v>2</v>
      </c>
      <c r="E3452" s="203">
        <v>0.16</v>
      </c>
    </row>
    <row r="3453" spans="1:5" ht="15" customHeight="1" x14ac:dyDescent="0.25">
      <c r="A3453" s="199" t="s">
        <v>12048</v>
      </c>
      <c r="B3453" s="199"/>
      <c r="C3453" s="199" t="s">
        <v>12211</v>
      </c>
      <c r="D3453" s="200" t="s">
        <v>2</v>
      </c>
      <c r="E3453" s="203">
        <v>0.6</v>
      </c>
    </row>
    <row r="3454" spans="1:5" ht="15" customHeight="1" x14ac:dyDescent="0.25">
      <c r="A3454" s="199" t="s">
        <v>12049</v>
      </c>
      <c r="B3454" s="199"/>
      <c r="C3454" s="199" t="s">
        <v>12212</v>
      </c>
      <c r="D3454" s="200" t="s">
        <v>2</v>
      </c>
      <c r="E3454" s="203">
        <v>0.54</v>
      </c>
    </row>
    <row r="3455" spans="1:5" ht="15" customHeight="1" x14ac:dyDescent="0.25">
      <c r="A3455" s="199" t="s">
        <v>12050</v>
      </c>
      <c r="B3455" s="199"/>
      <c r="C3455" s="199" t="s">
        <v>12213</v>
      </c>
      <c r="D3455" s="200" t="s">
        <v>2</v>
      </c>
      <c r="E3455" s="203">
        <v>0.48</v>
      </c>
    </row>
    <row r="3456" spans="1:5" ht="15" customHeight="1" x14ac:dyDescent="0.25">
      <c r="A3456" s="199" t="s">
        <v>12051</v>
      </c>
      <c r="B3456" s="199"/>
      <c r="C3456" s="199" t="s">
        <v>12214</v>
      </c>
      <c r="D3456" s="200" t="s">
        <v>2</v>
      </c>
      <c r="E3456" s="203">
        <v>0.36</v>
      </c>
    </row>
    <row r="3457" spans="1:5" ht="15" customHeight="1" x14ac:dyDescent="0.25">
      <c r="A3457" s="199" t="s">
        <v>12052</v>
      </c>
      <c r="B3457" s="199"/>
      <c r="C3457" s="199" t="s">
        <v>12215</v>
      </c>
      <c r="D3457" s="200" t="s">
        <v>2</v>
      </c>
      <c r="E3457" s="203">
        <v>0.3</v>
      </c>
    </row>
    <row r="3458" spans="1:5" ht="15" customHeight="1" x14ac:dyDescent="0.25">
      <c r="A3458" s="199" t="s">
        <v>12053</v>
      </c>
      <c r="B3458" s="199"/>
      <c r="C3458" s="199" t="s">
        <v>12216</v>
      </c>
      <c r="D3458" s="200" t="s">
        <v>2</v>
      </c>
      <c r="E3458" s="203">
        <v>0.24</v>
      </c>
    </row>
    <row r="3459" spans="1:5" ht="15" customHeight="1" x14ac:dyDescent="0.25">
      <c r="A3459" s="199" t="s">
        <v>12054</v>
      </c>
      <c r="B3459" s="199"/>
      <c r="C3459" s="199" t="s">
        <v>12217</v>
      </c>
      <c r="D3459" s="200" t="s">
        <v>2</v>
      </c>
      <c r="E3459" s="203">
        <v>0.13</v>
      </c>
    </row>
    <row r="3460" spans="1:5" ht="15" customHeight="1" x14ac:dyDescent="0.25">
      <c r="A3460" s="199" t="s">
        <v>12055</v>
      </c>
      <c r="B3460" s="199"/>
      <c r="C3460" s="199" t="s">
        <v>12218</v>
      </c>
      <c r="D3460" s="200" t="s">
        <v>2</v>
      </c>
      <c r="E3460" s="203">
        <v>0.45</v>
      </c>
    </row>
    <row r="3461" spans="1:5" ht="15" customHeight="1" x14ac:dyDescent="0.25">
      <c r="A3461" s="199" t="s">
        <v>12056</v>
      </c>
      <c r="B3461" s="199"/>
      <c r="C3461" s="199" t="s">
        <v>12219</v>
      </c>
      <c r="D3461" s="200" t="s">
        <v>2</v>
      </c>
      <c r="E3461" s="203">
        <v>0.39</v>
      </c>
    </row>
    <row r="3462" spans="1:5" ht="15" customHeight="1" x14ac:dyDescent="0.25">
      <c r="A3462" s="199" t="s">
        <v>12057</v>
      </c>
      <c r="B3462" s="199"/>
      <c r="C3462" s="199" t="s">
        <v>12220</v>
      </c>
      <c r="D3462" s="200" t="s">
        <v>2</v>
      </c>
      <c r="E3462" s="203">
        <v>0.3</v>
      </c>
    </row>
    <row r="3463" spans="1:5" ht="15" customHeight="1" x14ac:dyDescent="0.25">
      <c r="A3463" s="199" t="s">
        <v>12058</v>
      </c>
      <c r="B3463" s="199"/>
      <c r="C3463" s="199" t="s">
        <v>12221</v>
      </c>
      <c r="D3463" s="200" t="s">
        <v>2</v>
      </c>
      <c r="E3463" s="203">
        <v>0.24</v>
      </c>
    </row>
    <row r="3464" spans="1:5" ht="15" customHeight="1" x14ac:dyDescent="0.25">
      <c r="A3464" s="199" t="s">
        <v>12059</v>
      </c>
      <c r="B3464" s="199"/>
      <c r="C3464" s="199" t="s">
        <v>12222</v>
      </c>
      <c r="D3464" s="200" t="s">
        <v>2</v>
      </c>
      <c r="E3464" s="203">
        <v>0.21</v>
      </c>
    </row>
    <row r="3465" spans="1:5" ht="15" customHeight="1" x14ac:dyDescent="0.25">
      <c r="A3465" s="199" t="s">
        <v>12060</v>
      </c>
      <c r="B3465" s="199"/>
      <c r="C3465" s="199" t="s">
        <v>12223</v>
      </c>
      <c r="D3465" s="200" t="s">
        <v>2</v>
      </c>
      <c r="E3465" s="203">
        <v>0.52</v>
      </c>
    </row>
    <row r="3466" spans="1:5" ht="15" customHeight="1" x14ac:dyDescent="0.25">
      <c r="A3466" s="199" t="s">
        <v>12061</v>
      </c>
      <c r="B3466" s="199"/>
      <c r="C3466" s="199" t="s">
        <v>12224</v>
      </c>
      <c r="D3466" s="200" t="s">
        <v>2</v>
      </c>
      <c r="E3466" s="203">
        <v>0.19</v>
      </c>
    </row>
    <row r="3467" spans="1:5" ht="15" customHeight="1" x14ac:dyDescent="0.25">
      <c r="A3467" s="199" t="s">
        <v>12062</v>
      </c>
      <c r="B3467" s="199"/>
      <c r="C3467" s="199" t="s">
        <v>12225</v>
      </c>
      <c r="D3467" s="200" t="s">
        <v>2</v>
      </c>
      <c r="E3467" s="203">
        <v>0.66</v>
      </c>
    </row>
    <row r="3468" spans="1:5" ht="15" customHeight="1" x14ac:dyDescent="0.25">
      <c r="A3468" s="199" t="s">
        <v>12063</v>
      </c>
      <c r="B3468" s="199"/>
      <c r="C3468" s="199" t="s">
        <v>12226</v>
      </c>
      <c r="D3468" s="200" t="s">
        <v>2</v>
      </c>
      <c r="E3468" s="203">
        <v>0.48</v>
      </c>
    </row>
    <row r="3469" spans="1:5" ht="15" customHeight="1" x14ac:dyDescent="0.25">
      <c r="A3469" s="199" t="s">
        <v>12064</v>
      </c>
      <c r="B3469" s="199"/>
      <c r="C3469" s="199" t="s">
        <v>12227</v>
      </c>
      <c r="D3469" s="200" t="s">
        <v>2</v>
      </c>
      <c r="E3469" s="203">
        <v>0.4</v>
      </c>
    </row>
    <row r="3470" spans="1:5" ht="15" customHeight="1" x14ac:dyDescent="0.25">
      <c r="A3470" s="199" t="s">
        <v>12065</v>
      </c>
      <c r="B3470" s="199"/>
      <c r="C3470" s="199" t="s">
        <v>12228</v>
      </c>
      <c r="D3470" s="200" t="s">
        <v>2</v>
      </c>
      <c r="E3470" s="204">
        <v>0.28999999999999998</v>
      </c>
    </row>
    <row r="3471" spans="1:5" ht="15" customHeight="1" x14ac:dyDescent="0.25">
      <c r="A3471" s="199" t="s">
        <v>12066</v>
      </c>
      <c r="B3471" s="199"/>
      <c r="C3471" s="199" t="s">
        <v>12229</v>
      </c>
      <c r="D3471" s="200" t="s">
        <v>2</v>
      </c>
      <c r="E3471" s="204">
        <v>0.78</v>
      </c>
    </row>
    <row r="3472" spans="1:5" ht="15" customHeight="1" x14ac:dyDescent="0.25">
      <c r="A3472" s="199" t="s">
        <v>12067</v>
      </c>
      <c r="B3472" s="199"/>
      <c r="C3472" s="199" t="s">
        <v>12230</v>
      </c>
      <c r="D3472" s="200" t="s">
        <v>2</v>
      </c>
      <c r="E3472" s="204">
        <v>0.56999999999999995</v>
      </c>
    </row>
    <row r="3473" spans="1:5" ht="15" customHeight="1" x14ac:dyDescent="0.25">
      <c r="A3473" s="199" t="s">
        <v>12068</v>
      </c>
      <c r="B3473" s="199"/>
      <c r="C3473" s="199" t="s">
        <v>11856</v>
      </c>
      <c r="D3473" s="200" t="s">
        <v>11857</v>
      </c>
      <c r="E3473" s="204">
        <v>170</v>
      </c>
    </row>
    <row r="3474" spans="1:5" ht="15" customHeight="1" x14ac:dyDescent="0.25">
      <c r="A3474" s="199" t="s">
        <v>12069</v>
      </c>
      <c r="B3474" s="199"/>
      <c r="C3474" s="199" t="s">
        <v>12231</v>
      </c>
      <c r="D3474" s="200" t="s">
        <v>11857</v>
      </c>
      <c r="E3474" s="203">
        <v>130</v>
      </c>
    </row>
    <row r="3475" spans="1:5" ht="15" customHeight="1" x14ac:dyDescent="0.25">
      <c r="A3475" s="199" t="s">
        <v>12070</v>
      </c>
      <c r="B3475" s="199"/>
      <c r="C3475" s="199" t="s">
        <v>11858</v>
      </c>
      <c r="D3475" s="200" t="s">
        <v>11857</v>
      </c>
      <c r="E3475" s="203">
        <v>50</v>
      </c>
    </row>
    <row r="3476" spans="1:5" ht="15" customHeight="1" x14ac:dyDescent="0.25">
      <c r="A3476" s="199" t="s">
        <v>12071</v>
      </c>
      <c r="B3476" s="199"/>
      <c r="C3476" s="199" t="s">
        <v>11859</v>
      </c>
      <c r="D3476" s="200" t="s">
        <v>11857</v>
      </c>
      <c r="E3476" s="204">
        <v>25</v>
      </c>
    </row>
    <row r="3477" spans="1:5" ht="15" customHeight="1" x14ac:dyDescent="0.25">
      <c r="A3477" s="199" t="s">
        <v>13710</v>
      </c>
      <c r="B3477" s="199"/>
      <c r="C3477" s="199" t="s">
        <v>14362</v>
      </c>
      <c r="D3477" s="200" t="s">
        <v>12798</v>
      </c>
      <c r="E3477" s="204">
        <v>888.97</v>
      </c>
    </row>
    <row r="3478" spans="1:5" ht="15" customHeight="1" x14ac:dyDescent="0.25">
      <c r="A3478" s="199" t="s">
        <v>13711</v>
      </c>
      <c r="B3478" s="199"/>
      <c r="C3478" s="199" t="s">
        <v>14363</v>
      </c>
      <c r="D3478" s="200" t="s">
        <v>1554</v>
      </c>
      <c r="E3478" s="204">
        <v>2.2200000000000002</v>
      </c>
    </row>
    <row r="3479" spans="1:5" ht="15" customHeight="1" x14ac:dyDescent="0.25">
      <c r="A3479" s="199" t="s">
        <v>13712</v>
      </c>
      <c r="B3479" s="199"/>
      <c r="C3479" s="199" t="s">
        <v>14364</v>
      </c>
      <c r="D3479" s="200" t="s">
        <v>3</v>
      </c>
      <c r="E3479" s="204">
        <v>72.5</v>
      </c>
    </row>
    <row r="3480" spans="1:5" ht="15" customHeight="1" x14ac:dyDescent="0.25">
      <c r="A3480" s="199" t="s">
        <v>32863</v>
      </c>
      <c r="B3480" s="199"/>
      <c r="C3480" s="199" t="s">
        <v>32864</v>
      </c>
      <c r="D3480" s="200" t="s">
        <v>4</v>
      </c>
      <c r="E3480" s="204">
        <v>6.7247000000000003</v>
      </c>
    </row>
    <row r="3481" spans="1:5" ht="15" customHeight="1" x14ac:dyDescent="0.25">
      <c r="A3481" s="199" t="s">
        <v>32865</v>
      </c>
      <c r="B3481" s="199"/>
      <c r="C3481" s="199" t="s">
        <v>32866</v>
      </c>
      <c r="D3481" s="200" t="s">
        <v>4</v>
      </c>
      <c r="E3481" s="204">
        <v>6.4843000000000002</v>
      </c>
    </row>
    <row r="3482" spans="1:5" ht="15" customHeight="1" x14ac:dyDescent="0.25">
      <c r="A3482" s="199" t="s">
        <v>32867</v>
      </c>
      <c r="B3482" s="199"/>
      <c r="C3482" s="199" t="s">
        <v>32868</v>
      </c>
      <c r="D3482" s="200" t="s">
        <v>4</v>
      </c>
      <c r="E3482" s="204">
        <v>8.1006999999999998</v>
      </c>
    </row>
    <row r="3483" spans="1:5" ht="15" customHeight="1" x14ac:dyDescent="0.25">
      <c r="A3483" s="199" t="s">
        <v>32869</v>
      </c>
      <c r="B3483" s="199"/>
      <c r="C3483" s="199" t="s">
        <v>32870</v>
      </c>
      <c r="D3483" s="200" t="s">
        <v>4</v>
      </c>
      <c r="E3483" s="204">
        <v>12.0723</v>
      </c>
    </row>
    <row r="3484" spans="1:5" ht="15" customHeight="1" x14ac:dyDescent="0.25">
      <c r="A3484" s="199" t="s">
        <v>32871</v>
      </c>
      <c r="B3484" s="199"/>
      <c r="C3484" s="199" t="s">
        <v>32872</v>
      </c>
      <c r="D3484" s="200" t="s">
        <v>4</v>
      </c>
      <c r="E3484" s="204">
        <v>7.1776</v>
      </c>
    </row>
    <row r="3485" spans="1:5" ht="15" customHeight="1" x14ac:dyDescent="0.25">
      <c r="A3485" s="199" t="s">
        <v>32873</v>
      </c>
      <c r="B3485" s="199"/>
      <c r="C3485" s="199" t="s">
        <v>32874</v>
      </c>
      <c r="D3485" s="200" t="s">
        <v>4</v>
      </c>
      <c r="E3485" s="205">
        <v>6.2931999999999997</v>
      </c>
    </row>
    <row r="3486" spans="1:5" ht="15" customHeight="1" x14ac:dyDescent="0.25">
      <c r="A3486" s="199" t="s">
        <v>32875</v>
      </c>
      <c r="B3486" s="199"/>
      <c r="C3486" s="199" t="s">
        <v>32876</v>
      </c>
      <c r="D3486" s="200" t="s">
        <v>4</v>
      </c>
      <c r="E3486" s="203">
        <v>14.574199999999999</v>
      </c>
    </row>
    <row r="3487" spans="1:5" ht="15" customHeight="1" x14ac:dyDescent="0.25">
      <c r="A3487" s="199" t="s">
        <v>32877</v>
      </c>
      <c r="B3487" s="199"/>
      <c r="C3487" s="199" t="s">
        <v>32878</v>
      </c>
      <c r="D3487" s="200" t="s">
        <v>4</v>
      </c>
      <c r="E3487" s="203">
        <v>8.7470999999999997</v>
      </c>
    </row>
    <row r="3488" spans="1:5" ht="15" customHeight="1" x14ac:dyDescent="0.25">
      <c r="A3488" s="199" t="s">
        <v>32879</v>
      </c>
      <c r="B3488" s="199"/>
      <c r="C3488" s="199" t="s">
        <v>32880</v>
      </c>
      <c r="D3488" s="200" t="s">
        <v>38</v>
      </c>
      <c r="E3488" s="203">
        <v>117.9203</v>
      </c>
    </row>
    <row r="3489" spans="1:5" ht="15" customHeight="1" x14ac:dyDescent="0.25">
      <c r="A3489" s="199" t="s">
        <v>32881</v>
      </c>
      <c r="B3489" s="199"/>
      <c r="C3489" s="199" t="s">
        <v>32882</v>
      </c>
      <c r="D3489" s="200" t="s">
        <v>38</v>
      </c>
      <c r="E3489" s="201">
        <v>116.6875</v>
      </c>
    </row>
    <row r="3490" spans="1:5" ht="15" customHeight="1" x14ac:dyDescent="0.25">
      <c r="A3490" s="199" t="s">
        <v>32883</v>
      </c>
      <c r="B3490" s="199"/>
      <c r="C3490" s="199" t="s">
        <v>32884</v>
      </c>
      <c r="D3490" s="200" t="s">
        <v>4</v>
      </c>
      <c r="E3490" s="201">
        <v>10.742599999999999</v>
      </c>
    </row>
    <row r="3491" spans="1:5" ht="15" customHeight="1" x14ac:dyDescent="0.25">
      <c r="A3491" s="199" t="s">
        <v>32885</v>
      </c>
      <c r="B3491" s="199"/>
      <c r="C3491" s="199" t="s">
        <v>32886</v>
      </c>
      <c r="D3491" s="200" t="s">
        <v>4</v>
      </c>
      <c r="E3491" s="201">
        <v>1.6778999999999999</v>
      </c>
    </row>
    <row r="3492" spans="1:5" ht="15" customHeight="1" x14ac:dyDescent="0.25">
      <c r="A3492" s="199" t="s">
        <v>32887</v>
      </c>
      <c r="B3492" s="199"/>
      <c r="C3492" s="199" t="s">
        <v>32888</v>
      </c>
      <c r="D3492" s="200" t="s">
        <v>4</v>
      </c>
      <c r="E3492" s="201">
        <v>1.5640000000000001</v>
      </c>
    </row>
    <row r="3493" spans="1:5" ht="15" customHeight="1" x14ac:dyDescent="0.25">
      <c r="A3493" s="199" t="s">
        <v>32889</v>
      </c>
      <c r="B3493" s="199"/>
      <c r="C3493" s="199" t="s">
        <v>32890</v>
      </c>
      <c r="D3493" s="200" t="s">
        <v>62</v>
      </c>
      <c r="E3493" s="201">
        <v>0</v>
      </c>
    </row>
    <row r="3494" spans="1:5" ht="15" customHeight="1" x14ac:dyDescent="0.25">
      <c r="A3494" s="199" t="s">
        <v>32891</v>
      </c>
      <c r="B3494" s="199"/>
      <c r="C3494" s="199" t="s">
        <v>32892</v>
      </c>
      <c r="D3494" s="200" t="s">
        <v>62</v>
      </c>
      <c r="E3494" s="201">
        <v>0</v>
      </c>
    </row>
    <row r="3495" spans="1:5" ht="15" customHeight="1" x14ac:dyDescent="0.25">
      <c r="A3495" s="199" t="s">
        <v>32893</v>
      </c>
      <c r="B3495" s="199"/>
      <c r="C3495" s="199" t="s">
        <v>32894</v>
      </c>
      <c r="D3495" s="200" t="s">
        <v>38</v>
      </c>
      <c r="E3495" s="201">
        <v>98.7624</v>
      </c>
    </row>
    <row r="3496" spans="1:5" ht="15" customHeight="1" x14ac:dyDescent="0.25">
      <c r="A3496" s="199" t="s">
        <v>32895</v>
      </c>
      <c r="B3496" s="199"/>
      <c r="C3496" s="199" t="s">
        <v>32896</v>
      </c>
      <c r="D3496" s="200" t="s">
        <v>38</v>
      </c>
      <c r="E3496" s="201">
        <v>127.9344</v>
      </c>
    </row>
    <row r="3497" spans="1:5" ht="15" customHeight="1" x14ac:dyDescent="0.25">
      <c r="A3497" s="199" t="s">
        <v>32897</v>
      </c>
      <c r="B3497" s="199"/>
      <c r="C3497" s="199" t="s">
        <v>32898</v>
      </c>
      <c r="D3497" s="200" t="s">
        <v>38</v>
      </c>
      <c r="E3497" s="201">
        <v>125.9346</v>
      </c>
    </row>
    <row r="3498" spans="1:5" ht="15" customHeight="1" x14ac:dyDescent="0.25">
      <c r="A3498" s="199" t="s">
        <v>32899</v>
      </c>
      <c r="B3498" s="199"/>
      <c r="C3498" s="199" t="s">
        <v>32900</v>
      </c>
      <c r="D3498" s="200" t="s">
        <v>38</v>
      </c>
      <c r="E3498" s="201">
        <v>121.8433</v>
      </c>
    </row>
    <row r="3499" spans="1:5" ht="15" customHeight="1" x14ac:dyDescent="0.25">
      <c r="A3499" s="199" t="s">
        <v>32901</v>
      </c>
      <c r="B3499" s="199"/>
      <c r="C3499" s="199" t="s">
        <v>32902</v>
      </c>
      <c r="D3499" s="200" t="s">
        <v>38</v>
      </c>
      <c r="E3499" s="201">
        <v>118.7047</v>
      </c>
    </row>
    <row r="3500" spans="1:5" ht="15" customHeight="1" x14ac:dyDescent="0.25">
      <c r="A3500" s="199" t="s">
        <v>32903</v>
      </c>
      <c r="B3500" s="199"/>
      <c r="C3500" s="199" t="s">
        <v>32904</v>
      </c>
      <c r="D3500" s="200" t="s">
        <v>38</v>
      </c>
      <c r="E3500" s="204">
        <v>114.1382</v>
      </c>
    </row>
    <row r="3501" spans="1:5" ht="15" customHeight="1" x14ac:dyDescent="0.25">
      <c r="A3501" s="199" t="s">
        <v>32905</v>
      </c>
      <c r="B3501" s="199"/>
      <c r="C3501" s="199" t="s">
        <v>32906</v>
      </c>
      <c r="D3501" s="200" t="s">
        <v>3</v>
      </c>
      <c r="E3501" s="204">
        <v>10.0779</v>
      </c>
    </row>
    <row r="3502" spans="1:5" ht="15" customHeight="1" x14ac:dyDescent="0.25">
      <c r="A3502" s="199" t="s">
        <v>32907</v>
      </c>
      <c r="B3502" s="199"/>
      <c r="C3502" s="199" t="s">
        <v>32908</v>
      </c>
      <c r="D3502" s="200" t="s">
        <v>4</v>
      </c>
      <c r="E3502" s="201">
        <v>0.58099999999999996</v>
      </c>
    </row>
    <row r="3503" spans="1:5" ht="15" customHeight="1" x14ac:dyDescent="0.25">
      <c r="A3503" s="199" t="s">
        <v>32909</v>
      </c>
      <c r="B3503" s="199"/>
      <c r="C3503" s="199" t="s">
        <v>32910</v>
      </c>
      <c r="D3503" s="200" t="s">
        <v>4</v>
      </c>
      <c r="E3503" s="201">
        <v>0.66349999999999998</v>
      </c>
    </row>
    <row r="3504" spans="1:5" ht="15" customHeight="1" x14ac:dyDescent="0.25">
      <c r="A3504" s="199" t="s">
        <v>32911</v>
      </c>
      <c r="B3504" s="199"/>
      <c r="C3504" s="199" t="s">
        <v>32912</v>
      </c>
      <c r="D3504" s="200" t="s">
        <v>4</v>
      </c>
      <c r="E3504" s="203">
        <v>5.37</v>
      </c>
    </row>
    <row r="3505" spans="1:5" ht="15" customHeight="1" x14ac:dyDescent="0.25">
      <c r="A3505" s="199" t="s">
        <v>32913</v>
      </c>
      <c r="B3505" s="199"/>
      <c r="C3505" s="199" t="s">
        <v>32914</v>
      </c>
      <c r="D3505" s="200" t="s">
        <v>62</v>
      </c>
      <c r="E3505" s="203">
        <v>0</v>
      </c>
    </row>
    <row r="3506" spans="1:5" ht="15" customHeight="1" x14ac:dyDescent="0.25">
      <c r="A3506" s="199" t="s">
        <v>32915</v>
      </c>
      <c r="B3506" s="199"/>
      <c r="C3506" s="199" t="s">
        <v>32916</v>
      </c>
      <c r="D3506" s="200" t="s">
        <v>62</v>
      </c>
      <c r="E3506" s="203">
        <v>0</v>
      </c>
    </row>
    <row r="3507" spans="1:5" ht="15" customHeight="1" x14ac:dyDescent="0.25">
      <c r="A3507" s="199" t="s">
        <v>32917</v>
      </c>
      <c r="B3507" s="199"/>
      <c r="C3507" s="199" t="s">
        <v>32918</v>
      </c>
      <c r="D3507" s="200" t="s">
        <v>62</v>
      </c>
      <c r="E3507" s="204">
        <v>0</v>
      </c>
    </row>
    <row r="3508" spans="1:5" ht="15" customHeight="1" x14ac:dyDescent="0.25">
      <c r="A3508" s="199" t="s">
        <v>32919</v>
      </c>
      <c r="B3508" s="199"/>
      <c r="C3508" s="199" t="s">
        <v>32920</v>
      </c>
      <c r="D3508" s="200" t="s">
        <v>4</v>
      </c>
      <c r="E3508" s="204">
        <v>0.52</v>
      </c>
    </row>
    <row r="3509" spans="1:5" ht="15" customHeight="1" x14ac:dyDescent="0.25">
      <c r="A3509" s="199" t="s">
        <v>32921</v>
      </c>
      <c r="B3509" s="199"/>
      <c r="C3509" s="199" t="s">
        <v>32922</v>
      </c>
      <c r="D3509" s="200" t="s">
        <v>4</v>
      </c>
      <c r="E3509" s="204">
        <v>0.56259999999999999</v>
      </c>
    </row>
    <row r="3510" spans="1:5" ht="15" customHeight="1" x14ac:dyDescent="0.25">
      <c r="A3510" s="199" t="s">
        <v>32923</v>
      </c>
      <c r="B3510" s="199"/>
      <c r="C3510" s="199" t="s">
        <v>32924</v>
      </c>
      <c r="D3510" s="200" t="s">
        <v>2</v>
      </c>
      <c r="E3510" s="204">
        <v>38.121099999999998</v>
      </c>
    </row>
    <row r="3511" spans="1:5" ht="15" customHeight="1" x14ac:dyDescent="0.25">
      <c r="A3511" s="199" t="s">
        <v>32925</v>
      </c>
      <c r="B3511" s="199"/>
      <c r="C3511" s="199" t="s">
        <v>32926</v>
      </c>
      <c r="D3511" s="200" t="s">
        <v>38</v>
      </c>
      <c r="E3511" s="201">
        <v>0</v>
      </c>
    </row>
    <row r="3512" spans="1:5" ht="15" customHeight="1" x14ac:dyDescent="0.25">
      <c r="A3512" s="199" t="s">
        <v>32927</v>
      </c>
      <c r="B3512" s="199"/>
      <c r="C3512" s="199" t="s">
        <v>32928</v>
      </c>
      <c r="D3512" s="200" t="s">
        <v>3</v>
      </c>
      <c r="E3512" s="201">
        <v>0.19800000000000001</v>
      </c>
    </row>
    <row r="3513" spans="1:5" ht="15" customHeight="1" x14ac:dyDescent="0.25">
      <c r="A3513" s="199" t="s">
        <v>32929</v>
      </c>
      <c r="B3513" s="199"/>
      <c r="C3513" s="199" t="s">
        <v>32930</v>
      </c>
      <c r="D3513" s="200" t="s">
        <v>12798</v>
      </c>
      <c r="E3513" s="201">
        <v>721.11659999999995</v>
      </c>
    </row>
    <row r="3514" spans="1:5" ht="15" customHeight="1" x14ac:dyDescent="0.25">
      <c r="A3514" s="199" t="s">
        <v>32931</v>
      </c>
      <c r="B3514" s="199"/>
      <c r="C3514" s="199" t="s">
        <v>32932</v>
      </c>
      <c r="D3514" s="200" t="s">
        <v>12798</v>
      </c>
      <c r="E3514" s="204">
        <v>1834.1599000000001</v>
      </c>
    </row>
    <row r="3515" spans="1:5" ht="15" customHeight="1" x14ac:dyDescent="0.25">
      <c r="A3515" s="199" t="s">
        <v>32933</v>
      </c>
      <c r="B3515" s="199"/>
      <c r="C3515" s="199" t="s">
        <v>32934</v>
      </c>
      <c r="D3515" s="200" t="s">
        <v>12798</v>
      </c>
      <c r="E3515" s="204">
        <v>2352.0063</v>
      </c>
    </row>
    <row r="3516" spans="1:5" ht="15" customHeight="1" x14ac:dyDescent="0.25">
      <c r="A3516" s="199" t="s">
        <v>32935</v>
      </c>
      <c r="B3516" s="199"/>
      <c r="C3516" s="199" t="s">
        <v>32936</v>
      </c>
      <c r="D3516" s="200" t="s">
        <v>12798</v>
      </c>
      <c r="E3516" s="201">
        <v>40.053400000000003</v>
      </c>
    </row>
    <row r="3517" spans="1:5" ht="15" customHeight="1" x14ac:dyDescent="0.25">
      <c r="A3517" s="199" t="s">
        <v>32937</v>
      </c>
      <c r="B3517" s="199"/>
      <c r="C3517" s="199" t="s">
        <v>32938</v>
      </c>
      <c r="D3517" s="200" t="s">
        <v>12798</v>
      </c>
      <c r="E3517" s="201">
        <v>54.045299999999997</v>
      </c>
    </row>
    <row r="3518" spans="1:5" ht="15" customHeight="1" x14ac:dyDescent="0.25">
      <c r="A3518" s="199" t="s">
        <v>32939</v>
      </c>
      <c r="B3518" s="199"/>
      <c r="C3518" s="199" t="s">
        <v>32940</v>
      </c>
      <c r="D3518" s="200" t="s">
        <v>53</v>
      </c>
      <c r="E3518" s="204">
        <v>11.724</v>
      </c>
    </row>
    <row r="3519" spans="1:5" ht="15" customHeight="1" x14ac:dyDescent="0.25">
      <c r="A3519" s="199" t="s">
        <v>32941</v>
      </c>
      <c r="B3519" s="199"/>
      <c r="C3519" s="199" t="s">
        <v>32942</v>
      </c>
      <c r="D3519" s="200" t="s">
        <v>53</v>
      </c>
      <c r="E3519" s="204">
        <v>58.043300000000002</v>
      </c>
    </row>
    <row r="3520" spans="1:5" ht="15" customHeight="1" x14ac:dyDescent="0.25">
      <c r="A3520" s="199" t="s">
        <v>32943</v>
      </c>
      <c r="B3520" s="199"/>
      <c r="C3520" s="199" t="s">
        <v>32944</v>
      </c>
      <c r="D3520" s="200" t="s">
        <v>12798</v>
      </c>
      <c r="E3520" s="204">
        <v>15.2339</v>
      </c>
    </row>
    <row r="3521" spans="1:5" ht="15" customHeight="1" x14ac:dyDescent="0.25">
      <c r="A3521" s="199" t="s">
        <v>32945</v>
      </c>
      <c r="B3521" s="199"/>
      <c r="C3521" s="199" t="s">
        <v>32946</v>
      </c>
      <c r="D3521" s="200" t="s">
        <v>12798</v>
      </c>
      <c r="E3521" s="204">
        <v>195</v>
      </c>
    </row>
    <row r="3522" spans="1:5" ht="15" customHeight="1" x14ac:dyDescent="0.25">
      <c r="A3522" s="199" t="s">
        <v>32947</v>
      </c>
      <c r="B3522" s="199"/>
      <c r="C3522" s="199" t="s">
        <v>32948</v>
      </c>
      <c r="D3522" s="200" t="s">
        <v>12798</v>
      </c>
      <c r="E3522" s="204">
        <v>477.15940000000001</v>
      </c>
    </row>
    <row r="3523" spans="1:5" ht="15" customHeight="1" x14ac:dyDescent="0.25">
      <c r="A3523" s="199" t="s">
        <v>32949</v>
      </c>
      <c r="B3523" s="199"/>
      <c r="C3523" s="199" t="s">
        <v>32950</v>
      </c>
      <c r="D3523" s="200" t="s">
        <v>62</v>
      </c>
      <c r="E3523" s="204">
        <v>0</v>
      </c>
    </row>
    <row r="3524" spans="1:5" ht="15" customHeight="1" x14ac:dyDescent="0.25">
      <c r="A3524" s="199" t="s">
        <v>32951</v>
      </c>
      <c r="B3524" s="199"/>
      <c r="C3524" s="199" t="s">
        <v>32952</v>
      </c>
      <c r="D3524" s="200" t="s">
        <v>62</v>
      </c>
      <c r="E3524" s="201">
        <v>0</v>
      </c>
    </row>
    <row r="3525" spans="1:5" ht="15" customHeight="1" x14ac:dyDescent="0.25">
      <c r="A3525" s="199" t="s">
        <v>32953</v>
      </c>
      <c r="B3525" s="199"/>
      <c r="C3525" s="199" t="s">
        <v>32954</v>
      </c>
      <c r="D3525" s="200" t="s">
        <v>62</v>
      </c>
      <c r="E3525" s="201">
        <v>0</v>
      </c>
    </row>
    <row r="3526" spans="1:5" ht="15" customHeight="1" x14ac:dyDescent="0.25">
      <c r="A3526" s="199" t="s">
        <v>32955</v>
      </c>
      <c r="B3526" s="199"/>
      <c r="C3526" s="199" t="s">
        <v>32956</v>
      </c>
      <c r="D3526" s="200" t="s">
        <v>62</v>
      </c>
      <c r="E3526" s="204">
        <v>0</v>
      </c>
    </row>
    <row r="3527" spans="1:5" ht="15" customHeight="1" x14ac:dyDescent="0.25">
      <c r="A3527" s="199" t="s">
        <v>32957</v>
      </c>
      <c r="B3527" s="199"/>
      <c r="C3527" s="199" t="s">
        <v>32958</v>
      </c>
      <c r="D3527" s="200" t="s">
        <v>62</v>
      </c>
      <c r="E3527" s="201">
        <v>0</v>
      </c>
    </row>
    <row r="3528" spans="1:5" ht="15" customHeight="1" x14ac:dyDescent="0.25">
      <c r="A3528" s="199" t="s">
        <v>32959</v>
      </c>
      <c r="B3528" s="199"/>
      <c r="C3528" s="199" t="s">
        <v>32960</v>
      </c>
      <c r="D3528" s="200" t="s">
        <v>62</v>
      </c>
      <c r="E3528" s="201">
        <v>0</v>
      </c>
    </row>
    <row r="3529" spans="1:5" ht="15" customHeight="1" x14ac:dyDescent="0.25">
      <c r="A3529" s="199" t="s">
        <v>32961</v>
      </c>
      <c r="B3529" s="199"/>
      <c r="C3529" s="199" t="s">
        <v>32962</v>
      </c>
      <c r="D3529" s="200" t="s">
        <v>62</v>
      </c>
      <c r="E3529" s="201">
        <v>0</v>
      </c>
    </row>
    <row r="3530" spans="1:5" ht="15" customHeight="1" x14ac:dyDescent="0.25">
      <c r="A3530" s="199" t="s">
        <v>32963</v>
      </c>
      <c r="B3530" s="199"/>
      <c r="C3530" s="199" t="s">
        <v>32964</v>
      </c>
      <c r="D3530" s="200" t="s">
        <v>62</v>
      </c>
      <c r="E3530" s="201">
        <v>0</v>
      </c>
    </row>
    <row r="3531" spans="1:5" ht="15" customHeight="1" x14ac:dyDescent="0.25">
      <c r="A3531" s="199" t="s">
        <v>32965</v>
      </c>
      <c r="B3531" s="199"/>
      <c r="C3531" s="199" t="s">
        <v>32966</v>
      </c>
      <c r="D3531" s="200" t="s">
        <v>62</v>
      </c>
      <c r="E3531" s="203">
        <v>0</v>
      </c>
    </row>
    <row r="3532" spans="1:5" ht="15" customHeight="1" x14ac:dyDescent="0.25">
      <c r="A3532" s="199" t="s">
        <v>32967</v>
      </c>
      <c r="B3532" s="199"/>
      <c r="C3532" s="199" t="s">
        <v>32968</v>
      </c>
      <c r="D3532" s="200" t="s">
        <v>4</v>
      </c>
      <c r="E3532" s="203">
        <v>12.4071</v>
      </c>
    </row>
    <row r="3533" spans="1:5" ht="15" customHeight="1" x14ac:dyDescent="0.25">
      <c r="A3533" s="199" t="s">
        <v>32969</v>
      </c>
      <c r="B3533" s="199"/>
      <c r="C3533" s="199" t="s">
        <v>32970</v>
      </c>
      <c r="D3533" s="200" t="s">
        <v>3</v>
      </c>
      <c r="E3533" s="203">
        <v>7.5</v>
      </c>
    </row>
    <row r="3534" spans="1:5" ht="15" customHeight="1" x14ac:dyDescent="0.25">
      <c r="A3534" s="199" t="s">
        <v>32971</v>
      </c>
      <c r="B3534" s="199"/>
      <c r="C3534" s="199" t="s">
        <v>32972</v>
      </c>
      <c r="D3534" s="200" t="s">
        <v>38</v>
      </c>
      <c r="E3534" s="204">
        <v>12.4581</v>
      </c>
    </row>
    <row r="3535" spans="1:5" ht="15" customHeight="1" x14ac:dyDescent="0.25">
      <c r="A3535" s="199" t="s">
        <v>32973</v>
      </c>
      <c r="B3535" s="199"/>
      <c r="C3535" s="199" t="s">
        <v>32974</v>
      </c>
      <c r="D3535" s="200" t="s">
        <v>4</v>
      </c>
      <c r="E3535" s="204">
        <v>0.23899999999999999</v>
      </c>
    </row>
    <row r="3536" spans="1:5" ht="15" customHeight="1" x14ac:dyDescent="0.25">
      <c r="A3536" s="199" t="s">
        <v>32975</v>
      </c>
      <c r="B3536" s="199"/>
      <c r="C3536" s="199" t="s">
        <v>13799</v>
      </c>
      <c r="D3536" s="200" t="s">
        <v>53</v>
      </c>
      <c r="E3536" s="204">
        <v>4.9531999999999998</v>
      </c>
    </row>
    <row r="3537" spans="1:5" ht="15" customHeight="1" x14ac:dyDescent="0.25">
      <c r="A3537" s="199" t="s">
        <v>32976</v>
      </c>
      <c r="B3537" s="199"/>
      <c r="C3537" s="199" t="s">
        <v>32977</v>
      </c>
      <c r="D3537" s="200" t="s">
        <v>2</v>
      </c>
      <c r="E3537" s="204">
        <v>30.478999999999999</v>
      </c>
    </row>
    <row r="3538" spans="1:5" ht="15" customHeight="1" x14ac:dyDescent="0.25">
      <c r="A3538" s="199" t="s">
        <v>32978</v>
      </c>
      <c r="B3538" s="199"/>
      <c r="C3538" s="199" t="s">
        <v>32979</v>
      </c>
      <c r="D3538" s="200" t="s">
        <v>2</v>
      </c>
      <c r="E3538" s="205">
        <v>4.0430000000000001</v>
      </c>
    </row>
    <row r="3539" spans="1:5" ht="15" customHeight="1" x14ac:dyDescent="0.25">
      <c r="A3539" s="199" t="s">
        <v>32980</v>
      </c>
      <c r="B3539" s="199"/>
      <c r="C3539" s="199" t="s">
        <v>32981</v>
      </c>
      <c r="D3539" s="200" t="s">
        <v>12798</v>
      </c>
      <c r="E3539" s="205">
        <v>2075.3211000000001</v>
      </c>
    </row>
    <row r="3540" spans="1:5" ht="15" customHeight="1" x14ac:dyDescent="0.25">
      <c r="A3540" s="199" t="s">
        <v>32982</v>
      </c>
      <c r="B3540" s="199"/>
      <c r="C3540" s="199" t="s">
        <v>32983</v>
      </c>
      <c r="D3540" s="200" t="s">
        <v>2</v>
      </c>
      <c r="E3540" s="203">
        <v>1.5639000000000001</v>
      </c>
    </row>
    <row r="3541" spans="1:5" ht="15" customHeight="1" x14ac:dyDescent="0.25">
      <c r="A3541" s="199" t="s">
        <v>32984</v>
      </c>
      <c r="B3541" s="199"/>
      <c r="C3541" s="199" t="s">
        <v>32985</v>
      </c>
      <c r="D3541" s="200" t="s">
        <v>3</v>
      </c>
      <c r="E3541" s="203">
        <v>353.98719999999997</v>
      </c>
    </row>
    <row r="3542" spans="1:5" ht="15" customHeight="1" x14ac:dyDescent="0.25">
      <c r="A3542" s="199" t="s">
        <v>32986</v>
      </c>
      <c r="B3542" s="199"/>
      <c r="C3542" s="199" t="s">
        <v>32987</v>
      </c>
      <c r="D3542" s="200" t="s">
        <v>12798</v>
      </c>
      <c r="E3542" s="204">
        <v>14.3827</v>
      </c>
    </row>
    <row r="3543" spans="1:5" ht="15" customHeight="1" x14ac:dyDescent="0.25">
      <c r="A3543" s="199" t="s">
        <v>32988</v>
      </c>
      <c r="B3543" s="199"/>
      <c r="C3543" s="199" t="s">
        <v>32989</v>
      </c>
      <c r="D3543" s="200" t="s">
        <v>12798</v>
      </c>
      <c r="E3543" s="201">
        <v>26.0411</v>
      </c>
    </row>
    <row r="3544" spans="1:5" ht="15" customHeight="1" x14ac:dyDescent="0.25">
      <c r="A3544" s="199" t="s">
        <v>32990</v>
      </c>
      <c r="B3544" s="199"/>
      <c r="C3544" s="199" t="s">
        <v>32991</v>
      </c>
      <c r="D3544" s="200" t="s">
        <v>12798</v>
      </c>
      <c r="E3544" s="204">
        <v>34.165999999999997</v>
      </c>
    </row>
    <row r="3545" spans="1:5" ht="15" customHeight="1" x14ac:dyDescent="0.25">
      <c r="A3545" s="199" t="s">
        <v>32992</v>
      </c>
      <c r="B3545" s="199"/>
      <c r="C3545" s="199" t="s">
        <v>32993</v>
      </c>
      <c r="D3545" s="200" t="s">
        <v>12798</v>
      </c>
      <c r="E3545" s="201">
        <v>47.401400000000002</v>
      </c>
    </row>
    <row r="3546" spans="1:5" ht="15" customHeight="1" x14ac:dyDescent="0.25">
      <c r="A3546" s="199" t="s">
        <v>32994</v>
      </c>
      <c r="B3546" s="199"/>
      <c r="C3546" s="199" t="s">
        <v>32995</v>
      </c>
      <c r="D3546" s="200" t="s">
        <v>12798</v>
      </c>
      <c r="E3546" s="201">
        <v>67.840599999999995</v>
      </c>
    </row>
    <row r="3547" spans="1:5" ht="15" customHeight="1" x14ac:dyDescent="0.25">
      <c r="A3547" s="199" t="s">
        <v>32996</v>
      </c>
      <c r="B3547" s="199"/>
      <c r="C3547" s="199" t="s">
        <v>32997</v>
      </c>
      <c r="D3547" s="200" t="s">
        <v>12798</v>
      </c>
      <c r="E3547" s="201">
        <v>17.304200000000002</v>
      </c>
    </row>
    <row r="3548" spans="1:5" ht="15" customHeight="1" x14ac:dyDescent="0.25">
      <c r="A3548" s="199" t="s">
        <v>32998</v>
      </c>
      <c r="B3548" s="199"/>
      <c r="C3548" s="199" t="s">
        <v>32999</v>
      </c>
      <c r="D3548" s="200" t="s">
        <v>12798</v>
      </c>
      <c r="E3548" s="205">
        <v>24.383199999999999</v>
      </c>
    </row>
    <row r="3549" spans="1:5" ht="15" customHeight="1" x14ac:dyDescent="0.25">
      <c r="A3549" s="199" t="s">
        <v>33000</v>
      </c>
      <c r="B3549" s="199"/>
      <c r="C3549" s="199" t="s">
        <v>33001</v>
      </c>
      <c r="D3549" s="200" t="s">
        <v>12798</v>
      </c>
      <c r="E3549" s="203">
        <v>34.073099999999997</v>
      </c>
    </row>
    <row r="3550" spans="1:5" ht="15" customHeight="1" x14ac:dyDescent="0.25">
      <c r="A3550" s="199" t="s">
        <v>33002</v>
      </c>
      <c r="B3550" s="199"/>
      <c r="C3550" s="199" t="s">
        <v>33003</v>
      </c>
      <c r="D3550" s="200" t="s">
        <v>12798</v>
      </c>
      <c r="E3550" s="205">
        <v>65.637500000000003</v>
      </c>
    </row>
    <row r="3551" spans="1:5" ht="15" customHeight="1" x14ac:dyDescent="0.25">
      <c r="A3551" s="199" t="s">
        <v>33004</v>
      </c>
      <c r="B3551" s="199"/>
      <c r="C3551" s="199" t="s">
        <v>33005</v>
      </c>
      <c r="D3551" s="200" t="s">
        <v>12798</v>
      </c>
      <c r="E3551" s="205">
        <v>136.64570000000001</v>
      </c>
    </row>
    <row r="3552" spans="1:5" ht="15" customHeight="1" x14ac:dyDescent="0.25">
      <c r="A3552" s="199" t="s">
        <v>33006</v>
      </c>
      <c r="B3552" s="199"/>
      <c r="C3552" s="199" t="s">
        <v>33007</v>
      </c>
      <c r="D3552" s="200" t="s">
        <v>12798</v>
      </c>
      <c r="E3552" s="203">
        <v>30597.606100000001</v>
      </c>
    </row>
    <row r="3553" spans="1:5" ht="15" customHeight="1" x14ac:dyDescent="0.25">
      <c r="A3553" s="199" t="s">
        <v>33008</v>
      </c>
      <c r="B3553" s="199"/>
      <c r="C3553" s="199" t="s">
        <v>33009</v>
      </c>
      <c r="D3553" s="200" t="s">
        <v>12798</v>
      </c>
      <c r="E3553" s="205">
        <v>23032.5759</v>
      </c>
    </row>
    <row r="3554" spans="1:5" ht="15" customHeight="1" x14ac:dyDescent="0.25">
      <c r="A3554" s="199" t="s">
        <v>33010</v>
      </c>
      <c r="B3554" s="199"/>
      <c r="C3554" s="199" t="s">
        <v>33011</v>
      </c>
      <c r="D3554" s="200" t="s">
        <v>12798</v>
      </c>
      <c r="E3554" s="205">
        <v>20631.674299999999</v>
      </c>
    </row>
    <row r="3555" spans="1:5" ht="15" customHeight="1" x14ac:dyDescent="0.25">
      <c r="A3555" s="199" t="s">
        <v>33012</v>
      </c>
      <c r="B3555" s="199"/>
      <c r="C3555" s="199" t="s">
        <v>33013</v>
      </c>
      <c r="D3555" s="200" t="s">
        <v>12798</v>
      </c>
      <c r="E3555" s="203">
        <v>18.334399999999999</v>
      </c>
    </row>
    <row r="3556" spans="1:5" ht="15" customHeight="1" x14ac:dyDescent="0.25">
      <c r="A3556" s="199" t="s">
        <v>33014</v>
      </c>
      <c r="B3556" s="199"/>
      <c r="C3556" s="199" t="s">
        <v>33015</v>
      </c>
      <c r="D3556" s="200" t="s">
        <v>12798</v>
      </c>
      <c r="E3556" s="203">
        <v>16.484000000000002</v>
      </c>
    </row>
    <row r="3557" spans="1:5" ht="15" customHeight="1" x14ac:dyDescent="0.25">
      <c r="A3557" s="199" t="s">
        <v>33016</v>
      </c>
      <c r="B3557" s="199"/>
      <c r="C3557" s="199" t="s">
        <v>33017</v>
      </c>
      <c r="D3557" s="200" t="s">
        <v>12798</v>
      </c>
      <c r="E3557" s="203">
        <v>18.132400000000001</v>
      </c>
    </row>
    <row r="3558" spans="1:5" ht="15" customHeight="1" x14ac:dyDescent="0.25">
      <c r="A3558" s="199" t="s">
        <v>33018</v>
      </c>
      <c r="B3558" s="199"/>
      <c r="C3558" s="199" t="s">
        <v>33019</v>
      </c>
      <c r="D3558" s="200" t="s">
        <v>12798</v>
      </c>
      <c r="E3558" s="204">
        <v>15.9802</v>
      </c>
    </row>
    <row r="3559" spans="1:5" ht="15" customHeight="1" x14ac:dyDescent="0.25">
      <c r="A3559" s="199" t="s">
        <v>33020</v>
      </c>
      <c r="B3559" s="199"/>
      <c r="C3559" s="199" t="s">
        <v>33021</v>
      </c>
      <c r="D3559" s="200" t="s">
        <v>12798</v>
      </c>
      <c r="E3559" s="204">
        <v>165.21449999999999</v>
      </c>
    </row>
    <row r="3560" spans="1:5" ht="15" customHeight="1" x14ac:dyDescent="0.25">
      <c r="A3560" s="199" t="s">
        <v>33022</v>
      </c>
      <c r="B3560" s="199"/>
      <c r="C3560" s="199" t="s">
        <v>33023</v>
      </c>
      <c r="D3560" s="200" t="s">
        <v>53</v>
      </c>
      <c r="E3560" s="204">
        <v>5.3396999999999997</v>
      </c>
    </row>
    <row r="3561" spans="1:5" ht="15" customHeight="1" x14ac:dyDescent="0.25">
      <c r="A3561" s="199" t="s">
        <v>33024</v>
      </c>
      <c r="B3561" s="199"/>
      <c r="C3561" s="199" t="s">
        <v>33025</v>
      </c>
      <c r="D3561" s="200" t="s">
        <v>53</v>
      </c>
      <c r="E3561" s="204">
        <v>6.3041</v>
      </c>
    </row>
    <row r="3562" spans="1:5" ht="15" customHeight="1" x14ac:dyDescent="0.25">
      <c r="A3562" s="199" t="s">
        <v>33026</v>
      </c>
      <c r="B3562" s="199"/>
      <c r="C3562" s="199" t="s">
        <v>33027</v>
      </c>
      <c r="D3562" s="200" t="s">
        <v>38</v>
      </c>
      <c r="E3562" s="204">
        <v>113.995</v>
      </c>
    </row>
    <row r="3563" spans="1:5" ht="15" customHeight="1" x14ac:dyDescent="0.25">
      <c r="A3563" s="199" t="s">
        <v>33028</v>
      </c>
      <c r="B3563" s="199"/>
      <c r="C3563" s="199" t="s">
        <v>33029</v>
      </c>
      <c r="D3563" s="200" t="s">
        <v>12798</v>
      </c>
      <c r="E3563" s="203">
        <v>10.2624</v>
      </c>
    </row>
    <row r="3564" spans="1:5" ht="15" customHeight="1" x14ac:dyDescent="0.25">
      <c r="A3564" s="199" t="s">
        <v>33030</v>
      </c>
      <c r="B3564" s="199"/>
      <c r="C3564" s="199" t="s">
        <v>33031</v>
      </c>
      <c r="D3564" s="200" t="s">
        <v>38</v>
      </c>
      <c r="E3564" s="203">
        <v>108.06659999999999</v>
      </c>
    </row>
    <row r="3565" spans="1:5" ht="15" customHeight="1" x14ac:dyDescent="0.25">
      <c r="A3565" s="199" t="s">
        <v>33032</v>
      </c>
      <c r="B3565" s="199"/>
      <c r="C3565" s="199" t="s">
        <v>33033</v>
      </c>
      <c r="D3565" s="200" t="s">
        <v>12798</v>
      </c>
      <c r="E3565" s="203">
        <v>6879.55</v>
      </c>
    </row>
    <row r="3566" spans="1:5" ht="15" customHeight="1" x14ac:dyDescent="0.25">
      <c r="A3566" s="199" t="s">
        <v>33034</v>
      </c>
      <c r="B3566" s="199"/>
      <c r="C3566" s="199" t="s">
        <v>33035</v>
      </c>
      <c r="D3566" s="200" t="s">
        <v>12798</v>
      </c>
      <c r="E3566" s="203">
        <v>487.88310000000001</v>
      </c>
    </row>
    <row r="3567" spans="1:5" ht="15" customHeight="1" x14ac:dyDescent="0.25">
      <c r="A3567" s="199" t="s">
        <v>33036</v>
      </c>
      <c r="B3567" s="199"/>
      <c r="C3567" s="199" t="s">
        <v>33037</v>
      </c>
      <c r="D3567" s="200" t="s">
        <v>4</v>
      </c>
      <c r="E3567" s="203">
        <v>16.667000000000002</v>
      </c>
    </row>
    <row r="3568" spans="1:5" ht="15" customHeight="1" x14ac:dyDescent="0.25">
      <c r="A3568" s="199" t="s">
        <v>33038</v>
      </c>
      <c r="B3568" s="199"/>
      <c r="C3568" s="199" t="s">
        <v>33039</v>
      </c>
      <c r="D3568" s="200" t="s">
        <v>12798</v>
      </c>
      <c r="E3568" s="203">
        <v>999.77919999999995</v>
      </c>
    </row>
    <row r="3569" spans="1:5" ht="15" customHeight="1" x14ac:dyDescent="0.25">
      <c r="A3569" s="199" t="s">
        <v>33040</v>
      </c>
      <c r="B3569" s="199"/>
      <c r="C3569" s="199" t="s">
        <v>33041</v>
      </c>
      <c r="D3569" s="200" t="s">
        <v>12798</v>
      </c>
      <c r="E3569" s="203">
        <v>22808.4084</v>
      </c>
    </row>
    <row r="3570" spans="1:5" ht="15" customHeight="1" x14ac:dyDescent="0.25">
      <c r="A3570" s="199" t="s">
        <v>33042</v>
      </c>
      <c r="B3570" s="199"/>
      <c r="C3570" s="199" t="s">
        <v>33043</v>
      </c>
      <c r="D3570" s="200" t="s">
        <v>62</v>
      </c>
      <c r="E3570" s="203">
        <v>3.3481999999999998</v>
      </c>
    </row>
    <row r="3571" spans="1:5" ht="15" customHeight="1" x14ac:dyDescent="0.25">
      <c r="A3571" s="199" t="s">
        <v>33044</v>
      </c>
      <c r="B3571" s="199"/>
      <c r="C3571" s="199" t="s">
        <v>33045</v>
      </c>
      <c r="D3571" s="200" t="s">
        <v>4</v>
      </c>
      <c r="E3571" s="203">
        <v>46.854100000000003</v>
      </c>
    </row>
    <row r="3572" spans="1:5" ht="15" customHeight="1" x14ac:dyDescent="0.25">
      <c r="A3572" s="199" t="s">
        <v>33046</v>
      </c>
      <c r="B3572" s="199"/>
      <c r="C3572" s="199" t="s">
        <v>33047</v>
      </c>
      <c r="D3572" s="200" t="s">
        <v>12798</v>
      </c>
      <c r="E3572" s="203">
        <v>972.37609999999995</v>
      </c>
    </row>
    <row r="3573" spans="1:5" ht="15" customHeight="1" x14ac:dyDescent="0.25">
      <c r="A3573" s="199" t="s">
        <v>33048</v>
      </c>
      <c r="B3573" s="199"/>
      <c r="C3573" s="199" t="s">
        <v>33049</v>
      </c>
      <c r="D3573" s="200" t="s">
        <v>4</v>
      </c>
      <c r="E3573" s="203">
        <v>1.5888</v>
      </c>
    </row>
    <row r="3574" spans="1:5" ht="15" customHeight="1" x14ac:dyDescent="0.25">
      <c r="A3574" s="199" t="s">
        <v>33050</v>
      </c>
      <c r="B3574" s="199"/>
      <c r="C3574" s="199" t="s">
        <v>33051</v>
      </c>
      <c r="D3574" s="200" t="s">
        <v>4</v>
      </c>
      <c r="E3574" s="203">
        <v>1.6543000000000001</v>
      </c>
    </row>
    <row r="3575" spans="1:5" ht="15" customHeight="1" x14ac:dyDescent="0.25">
      <c r="A3575" s="199" t="s">
        <v>33052</v>
      </c>
      <c r="B3575" s="199"/>
      <c r="C3575" s="199" t="s">
        <v>33053</v>
      </c>
      <c r="D3575" s="200" t="s">
        <v>2</v>
      </c>
      <c r="E3575" s="203">
        <v>42.2453</v>
      </c>
    </row>
    <row r="3576" spans="1:5" ht="15" customHeight="1" x14ac:dyDescent="0.25">
      <c r="A3576" s="199" t="s">
        <v>33054</v>
      </c>
      <c r="B3576" s="199"/>
      <c r="C3576" s="199" t="s">
        <v>33055</v>
      </c>
      <c r="D3576" s="200" t="s">
        <v>3</v>
      </c>
      <c r="E3576" s="203">
        <v>4.2554999999999996</v>
      </c>
    </row>
    <row r="3577" spans="1:5" ht="15" customHeight="1" x14ac:dyDescent="0.25">
      <c r="A3577" s="199" t="s">
        <v>33056</v>
      </c>
      <c r="B3577" s="199"/>
      <c r="C3577" s="199" t="s">
        <v>33057</v>
      </c>
      <c r="D3577" s="200" t="s">
        <v>3</v>
      </c>
      <c r="E3577" s="203">
        <v>4.9305000000000003</v>
      </c>
    </row>
    <row r="3578" spans="1:5" ht="15" customHeight="1" x14ac:dyDescent="0.25">
      <c r="A3578" s="199" t="s">
        <v>33058</v>
      </c>
      <c r="B3578" s="199"/>
      <c r="C3578" s="199" t="s">
        <v>33059</v>
      </c>
      <c r="D3578" s="200" t="s">
        <v>3</v>
      </c>
      <c r="E3578" s="203">
        <v>13.166600000000001</v>
      </c>
    </row>
    <row r="3579" spans="1:5" ht="15" customHeight="1" x14ac:dyDescent="0.25">
      <c r="A3579" s="199" t="s">
        <v>33060</v>
      </c>
      <c r="B3579" s="199"/>
      <c r="C3579" s="199" t="s">
        <v>33061</v>
      </c>
      <c r="D3579" s="200" t="s">
        <v>62</v>
      </c>
      <c r="E3579" s="203">
        <v>8.1757000000000009</v>
      </c>
    </row>
    <row r="3580" spans="1:5" ht="15" customHeight="1" x14ac:dyDescent="0.25">
      <c r="A3580" s="199" t="s">
        <v>33062</v>
      </c>
      <c r="B3580" s="199"/>
      <c r="C3580" s="199" t="s">
        <v>33063</v>
      </c>
      <c r="D3580" s="200" t="s">
        <v>2</v>
      </c>
      <c r="E3580" s="203">
        <v>135.315</v>
      </c>
    </row>
    <row r="3581" spans="1:5" ht="15" customHeight="1" x14ac:dyDescent="0.25">
      <c r="A3581" s="199" t="s">
        <v>33064</v>
      </c>
      <c r="B3581" s="199"/>
      <c r="C3581" s="199" t="s">
        <v>33065</v>
      </c>
      <c r="D3581" s="200" t="s">
        <v>2</v>
      </c>
      <c r="E3581" s="203">
        <v>160.57400000000001</v>
      </c>
    </row>
    <row r="3582" spans="1:5" ht="15" customHeight="1" x14ac:dyDescent="0.25">
      <c r="A3582" s="199" t="s">
        <v>33066</v>
      </c>
      <c r="B3582" s="199"/>
      <c r="C3582" s="199" t="s">
        <v>33067</v>
      </c>
      <c r="D3582" s="200" t="s">
        <v>2</v>
      </c>
      <c r="E3582" s="203">
        <v>204.81399999999999</v>
      </c>
    </row>
    <row r="3583" spans="1:5" ht="15" customHeight="1" x14ac:dyDescent="0.25">
      <c r="A3583" s="199" t="s">
        <v>33068</v>
      </c>
      <c r="B3583" s="199"/>
      <c r="C3583" s="199" t="s">
        <v>33069</v>
      </c>
      <c r="D3583" s="200" t="s">
        <v>53</v>
      </c>
      <c r="E3583" s="204">
        <v>249.61</v>
      </c>
    </row>
    <row r="3584" spans="1:5" ht="15" customHeight="1" x14ac:dyDescent="0.25">
      <c r="A3584" s="199" t="s">
        <v>33070</v>
      </c>
      <c r="B3584" s="199"/>
      <c r="C3584" s="199" t="s">
        <v>33071</v>
      </c>
      <c r="D3584" s="200" t="s">
        <v>53</v>
      </c>
      <c r="E3584" s="204">
        <v>59.570799999999998</v>
      </c>
    </row>
    <row r="3585" spans="1:5" ht="15" customHeight="1" x14ac:dyDescent="0.25">
      <c r="A3585" s="199" t="s">
        <v>33072</v>
      </c>
      <c r="B3585" s="199"/>
      <c r="C3585" s="199" t="s">
        <v>33073</v>
      </c>
      <c r="D3585" s="200" t="s">
        <v>4</v>
      </c>
      <c r="E3585" s="201">
        <v>9.0282999999999998</v>
      </c>
    </row>
    <row r="3586" spans="1:5" ht="15" customHeight="1" x14ac:dyDescent="0.25">
      <c r="A3586" s="199" t="s">
        <v>33074</v>
      </c>
      <c r="B3586" s="199"/>
      <c r="C3586" s="199" t="s">
        <v>33075</v>
      </c>
      <c r="D3586" s="200" t="s">
        <v>3</v>
      </c>
      <c r="E3586" s="201">
        <v>211.3818</v>
      </c>
    </row>
    <row r="3587" spans="1:5" ht="15" customHeight="1" x14ac:dyDescent="0.25">
      <c r="A3587" s="199" t="s">
        <v>33076</v>
      </c>
      <c r="B3587" s="199"/>
      <c r="C3587" s="199" t="s">
        <v>33077</v>
      </c>
      <c r="D3587" s="200" t="s">
        <v>3</v>
      </c>
      <c r="E3587" s="205">
        <v>380.82769999999999</v>
      </c>
    </row>
    <row r="3588" spans="1:5" ht="15" customHeight="1" x14ac:dyDescent="0.25">
      <c r="A3588" s="199" t="s">
        <v>33078</v>
      </c>
      <c r="B3588" s="199"/>
      <c r="C3588" s="199" t="s">
        <v>33079</v>
      </c>
      <c r="D3588" s="200" t="s">
        <v>3</v>
      </c>
      <c r="E3588" s="204">
        <v>545.87180000000001</v>
      </c>
    </row>
    <row r="3589" spans="1:5" ht="15" customHeight="1" x14ac:dyDescent="0.25">
      <c r="A3589" s="199" t="s">
        <v>33080</v>
      </c>
      <c r="B3589" s="199"/>
      <c r="C3589" s="199" t="s">
        <v>33081</v>
      </c>
      <c r="D3589" s="200" t="s">
        <v>3</v>
      </c>
      <c r="E3589" s="201">
        <v>795.79160000000002</v>
      </c>
    </row>
    <row r="3590" spans="1:5" ht="15" customHeight="1" x14ac:dyDescent="0.25">
      <c r="A3590" s="199" t="s">
        <v>33082</v>
      </c>
      <c r="B3590" s="199"/>
      <c r="C3590" s="199" t="s">
        <v>33083</v>
      </c>
      <c r="D3590" s="200" t="s">
        <v>3</v>
      </c>
      <c r="E3590" s="203">
        <v>1139.3</v>
      </c>
    </row>
    <row r="3591" spans="1:5" ht="15" customHeight="1" x14ac:dyDescent="0.25">
      <c r="A3591" s="199" t="s">
        <v>33084</v>
      </c>
      <c r="B3591" s="199"/>
      <c r="C3591" s="199" t="s">
        <v>33085</v>
      </c>
      <c r="D3591" s="200" t="s">
        <v>3</v>
      </c>
      <c r="E3591" s="201">
        <v>234.43369999999999</v>
      </c>
    </row>
    <row r="3592" spans="1:5" ht="15" customHeight="1" x14ac:dyDescent="0.25">
      <c r="A3592" s="199" t="s">
        <v>33086</v>
      </c>
      <c r="B3592" s="199"/>
      <c r="C3592" s="199" t="s">
        <v>33087</v>
      </c>
      <c r="D3592" s="200" t="s">
        <v>3</v>
      </c>
      <c r="E3592" s="204">
        <v>430.9024</v>
      </c>
    </row>
    <row r="3593" spans="1:5" ht="15" customHeight="1" x14ac:dyDescent="0.25">
      <c r="A3593" s="199" t="s">
        <v>33088</v>
      </c>
      <c r="B3593" s="199"/>
      <c r="C3593" s="199" t="s">
        <v>33089</v>
      </c>
      <c r="D3593" s="200" t="s">
        <v>3</v>
      </c>
      <c r="E3593" s="201">
        <v>572.84159999999997</v>
      </c>
    </row>
    <row r="3594" spans="1:5" ht="15" customHeight="1" x14ac:dyDescent="0.25">
      <c r="A3594" s="199" t="s">
        <v>33090</v>
      </c>
      <c r="B3594" s="199"/>
      <c r="C3594" s="199" t="s">
        <v>33091</v>
      </c>
      <c r="D3594" s="200" t="s">
        <v>3</v>
      </c>
      <c r="E3594" s="204">
        <v>803.89329999999995</v>
      </c>
    </row>
    <row r="3595" spans="1:5" ht="15" customHeight="1" x14ac:dyDescent="0.25">
      <c r="A3595" s="199" t="s">
        <v>33092</v>
      </c>
      <c r="B3595" s="199"/>
      <c r="C3595" s="199" t="s">
        <v>33093</v>
      </c>
      <c r="D3595" s="200" t="s">
        <v>3</v>
      </c>
      <c r="E3595" s="204">
        <v>1254.2249999999999</v>
      </c>
    </row>
    <row r="3596" spans="1:5" ht="15" customHeight="1" x14ac:dyDescent="0.25">
      <c r="A3596" s="199" t="s">
        <v>33094</v>
      </c>
      <c r="B3596" s="199"/>
      <c r="C3596" s="199" t="s">
        <v>33095</v>
      </c>
      <c r="D3596" s="200" t="s">
        <v>3</v>
      </c>
      <c r="E3596" s="203">
        <v>261.25990000000002</v>
      </c>
    </row>
    <row r="3597" spans="1:5" ht="15" customHeight="1" x14ac:dyDescent="0.25">
      <c r="A3597" s="199" t="s">
        <v>33096</v>
      </c>
      <c r="B3597" s="199"/>
      <c r="C3597" s="199" t="s">
        <v>33097</v>
      </c>
      <c r="D3597" s="200" t="s">
        <v>3</v>
      </c>
      <c r="E3597" s="204">
        <v>450.8777</v>
      </c>
    </row>
    <row r="3598" spans="1:5" ht="15" customHeight="1" x14ac:dyDescent="0.25">
      <c r="A3598" s="199" t="s">
        <v>33098</v>
      </c>
      <c r="B3598" s="199"/>
      <c r="C3598" s="199" t="s">
        <v>33099</v>
      </c>
      <c r="D3598" s="200" t="s">
        <v>3</v>
      </c>
      <c r="E3598" s="204">
        <v>617.55820000000006</v>
      </c>
    </row>
    <row r="3599" spans="1:5" ht="15" customHeight="1" x14ac:dyDescent="0.25">
      <c r="A3599" s="199" t="s">
        <v>33100</v>
      </c>
      <c r="B3599" s="199"/>
      <c r="C3599" s="199" t="s">
        <v>33101</v>
      </c>
      <c r="D3599" s="200" t="s">
        <v>3</v>
      </c>
      <c r="E3599" s="204">
        <v>1004.1165999999999</v>
      </c>
    </row>
    <row r="3600" spans="1:5" ht="15" customHeight="1" x14ac:dyDescent="0.25">
      <c r="A3600" s="199" t="s">
        <v>33102</v>
      </c>
      <c r="B3600" s="199"/>
      <c r="C3600" s="199" t="s">
        <v>33103</v>
      </c>
      <c r="D3600" s="200" t="s">
        <v>3</v>
      </c>
      <c r="E3600" s="204">
        <v>1436.2312999999999</v>
      </c>
    </row>
    <row r="3601" spans="1:5" ht="15" customHeight="1" x14ac:dyDescent="0.25">
      <c r="A3601" s="199" t="s">
        <v>33104</v>
      </c>
      <c r="B3601" s="199"/>
      <c r="C3601" s="199" t="s">
        <v>33105</v>
      </c>
      <c r="D3601" s="200" t="s">
        <v>3</v>
      </c>
      <c r="E3601" s="205">
        <v>145.70310000000001</v>
      </c>
    </row>
    <row r="3602" spans="1:5" ht="15" customHeight="1" x14ac:dyDescent="0.25">
      <c r="A3602" s="199" t="s">
        <v>33106</v>
      </c>
      <c r="B3602" s="199"/>
      <c r="C3602" s="199" t="s">
        <v>33107</v>
      </c>
      <c r="D3602" s="200" t="s">
        <v>12798</v>
      </c>
      <c r="E3602" s="204">
        <v>9.7563999999999993</v>
      </c>
    </row>
    <row r="3603" spans="1:5" ht="15" customHeight="1" x14ac:dyDescent="0.25">
      <c r="A3603" s="199" t="s">
        <v>33108</v>
      </c>
      <c r="B3603" s="199"/>
      <c r="C3603" s="199" t="s">
        <v>33109</v>
      </c>
      <c r="D3603" s="200" t="s">
        <v>12798</v>
      </c>
      <c r="E3603" s="205">
        <v>10.4519</v>
      </c>
    </row>
    <row r="3604" spans="1:5" ht="15" customHeight="1" x14ac:dyDescent="0.25">
      <c r="A3604" s="199" t="s">
        <v>33110</v>
      </c>
      <c r="B3604" s="199"/>
      <c r="C3604" s="199" t="s">
        <v>33111</v>
      </c>
      <c r="D3604" s="200" t="s">
        <v>12798</v>
      </c>
      <c r="E3604" s="204">
        <v>18.182500000000001</v>
      </c>
    </row>
    <row r="3605" spans="1:5" ht="15" customHeight="1" x14ac:dyDescent="0.25">
      <c r="A3605" s="199" t="s">
        <v>33112</v>
      </c>
      <c r="B3605" s="199"/>
      <c r="C3605" s="199" t="s">
        <v>33113</v>
      </c>
      <c r="D3605" s="200" t="s">
        <v>12798</v>
      </c>
      <c r="E3605" s="204">
        <v>18.081700000000001</v>
      </c>
    </row>
    <row r="3606" spans="1:5" ht="15" customHeight="1" x14ac:dyDescent="0.25">
      <c r="A3606" s="199" t="s">
        <v>33114</v>
      </c>
      <c r="B3606" s="199"/>
      <c r="C3606" s="199" t="s">
        <v>33115</v>
      </c>
      <c r="D3606" s="200" t="s">
        <v>12798</v>
      </c>
      <c r="E3606" s="203">
        <v>9.9680999999999997</v>
      </c>
    </row>
    <row r="3607" spans="1:5" ht="15" customHeight="1" x14ac:dyDescent="0.25">
      <c r="A3607" s="199" t="s">
        <v>33116</v>
      </c>
      <c r="B3607" s="199"/>
      <c r="C3607" s="199" t="s">
        <v>33117</v>
      </c>
      <c r="D3607" s="200" t="s">
        <v>3</v>
      </c>
      <c r="E3607" s="204">
        <v>2.5802</v>
      </c>
    </row>
    <row r="3608" spans="1:5" ht="15" customHeight="1" x14ac:dyDescent="0.25">
      <c r="A3608" s="199" t="s">
        <v>33118</v>
      </c>
      <c r="B3608" s="199"/>
      <c r="C3608" s="199" t="s">
        <v>33119</v>
      </c>
      <c r="D3608" s="200" t="s">
        <v>12798</v>
      </c>
      <c r="E3608" s="201">
        <v>0.15840000000000001</v>
      </c>
    </row>
    <row r="3609" spans="1:5" ht="15" customHeight="1" x14ac:dyDescent="0.25">
      <c r="A3609" s="199" t="s">
        <v>33120</v>
      </c>
      <c r="B3609" s="199"/>
      <c r="C3609" s="199" t="s">
        <v>33121</v>
      </c>
      <c r="D3609" s="200" t="s">
        <v>12798</v>
      </c>
      <c r="E3609" s="203">
        <v>182.51</v>
      </c>
    </row>
    <row r="3610" spans="1:5" ht="15" customHeight="1" x14ac:dyDescent="0.25">
      <c r="A3610" s="199" t="s">
        <v>33122</v>
      </c>
      <c r="B3610" s="199"/>
      <c r="C3610" s="199" t="s">
        <v>33123</v>
      </c>
      <c r="D3610" s="200" t="s">
        <v>12798</v>
      </c>
      <c r="E3610" s="201">
        <v>13.83</v>
      </c>
    </row>
    <row r="3611" spans="1:5" ht="15" customHeight="1" x14ac:dyDescent="0.25">
      <c r="A3611" s="199" t="s">
        <v>33124</v>
      </c>
      <c r="B3611" s="199"/>
      <c r="C3611" s="199" t="s">
        <v>33125</v>
      </c>
      <c r="D3611" s="200" t="s">
        <v>12798</v>
      </c>
      <c r="E3611" s="204">
        <v>392.9</v>
      </c>
    </row>
    <row r="3612" spans="1:5" ht="15" customHeight="1" x14ac:dyDescent="0.25">
      <c r="A3612" s="199" t="s">
        <v>33126</v>
      </c>
      <c r="B3612" s="199"/>
      <c r="C3612" s="199" t="s">
        <v>33127</v>
      </c>
      <c r="D3612" s="200" t="s">
        <v>12798</v>
      </c>
      <c r="E3612" s="201">
        <v>48.37</v>
      </c>
    </row>
    <row r="3613" spans="1:5" ht="15" customHeight="1" x14ac:dyDescent="0.25">
      <c r="A3613" s="199" t="s">
        <v>33128</v>
      </c>
      <c r="B3613" s="199"/>
      <c r="C3613" s="199" t="s">
        <v>33129</v>
      </c>
      <c r="D3613" s="200" t="s">
        <v>12798</v>
      </c>
      <c r="E3613" s="205">
        <v>75.400000000000006</v>
      </c>
    </row>
    <row r="3614" spans="1:5" ht="15" customHeight="1" x14ac:dyDescent="0.25">
      <c r="A3614" s="199" t="s">
        <v>33130</v>
      </c>
      <c r="B3614" s="199"/>
      <c r="C3614" s="199" t="s">
        <v>33131</v>
      </c>
      <c r="D3614" s="200" t="s">
        <v>12798</v>
      </c>
      <c r="E3614" s="205">
        <v>116.7</v>
      </c>
    </row>
    <row r="3615" spans="1:5" ht="15" customHeight="1" x14ac:dyDescent="0.25">
      <c r="A3615" s="199" t="s">
        <v>33132</v>
      </c>
      <c r="B3615" s="199"/>
      <c r="C3615" s="199" t="s">
        <v>33133</v>
      </c>
      <c r="D3615" s="200" t="s">
        <v>12798</v>
      </c>
      <c r="E3615" s="203">
        <v>4.55</v>
      </c>
    </row>
    <row r="3616" spans="1:5" ht="15" customHeight="1" x14ac:dyDescent="0.25">
      <c r="A3616" s="199" t="s">
        <v>33134</v>
      </c>
      <c r="B3616" s="199"/>
      <c r="C3616" s="199" t="s">
        <v>33135</v>
      </c>
      <c r="D3616" s="200" t="s">
        <v>12798</v>
      </c>
      <c r="E3616" s="203">
        <v>3.72</v>
      </c>
    </row>
    <row r="3617" spans="1:5" ht="15" customHeight="1" x14ac:dyDescent="0.25">
      <c r="A3617" s="199" t="s">
        <v>33136</v>
      </c>
      <c r="B3617" s="199"/>
      <c r="C3617" s="199" t="s">
        <v>33137</v>
      </c>
      <c r="D3617" s="200" t="s">
        <v>12798</v>
      </c>
      <c r="E3617" s="203">
        <v>3.12</v>
      </c>
    </row>
    <row r="3618" spans="1:5" ht="15" customHeight="1" x14ac:dyDescent="0.25">
      <c r="A3618" s="199" t="s">
        <v>33138</v>
      </c>
      <c r="B3618" s="199"/>
      <c r="C3618" s="199" t="s">
        <v>33139</v>
      </c>
      <c r="D3618" s="200" t="s">
        <v>12798</v>
      </c>
      <c r="E3618" s="205">
        <v>6.63</v>
      </c>
    </row>
    <row r="3619" spans="1:5" ht="15" customHeight="1" x14ac:dyDescent="0.25">
      <c r="A3619" s="199" t="s">
        <v>33140</v>
      </c>
      <c r="B3619" s="199"/>
      <c r="C3619" s="199" t="s">
        <v>33141</v>
      </c>
      <c r="D3619" s="200" t="s">
        <v>12798</v>
      </c>
      <c r="E3619" s="201">
        <v>2.17</v>
      </c>
    </row>
    <row r="3620" spans="1:5" ht="15" customHeight="1" x14ac:dyDescent="0.25">
      <c r="A3620" s="199" t="s">
        <v>33142</v>
      </c>
      <c r="B3620" s="199"/>
      <c r="C3620" s="199" t="s">
        <v>33143</v>
      </c>
      <c r="D3620" s="200" t="s">
        <v>12798</v>
      </c>
      <c r="E3620" s="201">
        <v>1.1100000000000001</v>
      </c>
    </row>
    <row r="3621" spans="1:5" ht="15" customHeight="1" x14ac:dyDescent="0.25">
      <c r="A3621" s="199" t="s">
        <v>33144</v>
      </c>
      <c r="B3621" s="199"/>
      <c r="C3621" s="199" t="s">
        <v>33145</v>
      </c>
      <c r="D3621" s="200" t="s">
        <v>12798</v>
      </c>
      <c r="E3621" s="201">
        <v>1.88</v>
      </c>
    </row>
    <row r="3622" spans="1:5" ht="15" customHeight="1" x14ac:dyDescent="0.25">
      <c r="A3622" s="199" t="s">
        <v>33146</v>
      </c>
      <c r="B3622" s="199"/>
      <c r="C3622" s="199" t="s">
        <v>33147</v>
      </c>
      <c r="D3622" s="200" t="s">
        <v>12798</v>
      </c>
      <c r="E3622" s="201">
        <v>1.7</v>
      </c>
    </row>
    <row r="3623" spans="1:5" ht="15" customHeight="1" x14ac:dyDescent="0.25">
      <c r="A3623" s="199" t="s">
        <v>33148</v>
      </c>
      <c r="B3623" s="199"/>
      <c r="C3623" s="199" t="s">
        <v>33149</v>
      </c>
      <c r="D3623" s="200" t="s">
        <v>12798</v>
      </c>
      <c r="E3623" s="201">
        <v>66.349999999999994</v>
      </c>
    </row>
    <row r="3624" spans="1:5" ht="15" customHeight="1" x14ac:dyDescent="0.25">
      <c r="A3624" s="199" t="s">
        <v>33150</v>
      </c>
      <c r="B3624" s="199"/>
      <c r="C3624" s="199" t="s">
        <v>33151</v>
      </c>
      <c r="D3624" s="200" t="s">
        <v>12798</v>
      </c>
      <c r="E3624" s="201">
        <v>49.911200000000001</v>
      </c>
    </row>
    <row r="3625" spans="1:5" ht="15" customHeight="1" x14ac:dyDescent="0.25">
      <c r="A3625" s="199" t="s">
        <v>33152</v>
      </c>
      <c r="B3625" s="199"/>
      <c r="C3625" s="199" t="s">
        <v>33153</v>
      </c>
      <c r="D3625" s="200" t="s">
        <v>12798</v>
      </c>
      <c r="E3625" s="201">
        <v>5.88</v>
      </c>
    </row>
    <row r="3626" spans="1:5" ht="15" customHeight="1" x14ac:dyDescent="0.25">
      <c r="A3626" s="199" t="s">
        <v>33154</v>
      </c>
      <c r="B3626" s="199"/>
      <c r="C3626" s="199" t="s">
        <v>33155</v>
      </c>
      <c r="D3626" s="200" t="s">
        <v>12798</v>
      </c>
      <c r="E3626" s="201">
        <v>166.4143</v>
      </c>
    </row>
    <row r="3627" spans="1:5" ht="15" customHeight="1" x14ac:dyDescent="0.25">
      <c r="A3627" s="199" t="s">
        <v>33156</v>
      </c>
      <c r="B3627" s="199"/>
      <c r="C3627" s="199" t="s">
        <v>33157</v>
      </c>
      <c r="D3627" s="200" t="s">
        <v>12798</v>
      </c>
      <c r="E3627" s="201">
        <v>82.879599999999996</v>
      </c>
    </row>
    <row r="3628" spans="1:5" ht="15" customHeight="1" x14ac:dyDescent="0.25">
      <c r="A3628" s="199" t="s">
        <v>33158</v>
      </c>
      <c r="B3628" s="199"/>
      <c r="C3628" s="199" t="s">
        <v>33159</v>
      </c>
      <c r="D3628" s="200" t="s">
        <v>12798</v>
      </c>
      <c r="E3628" s="201">
        <v>105.2953</v>
      </c>
    </row>
    <row r="3629" spans="1:5" ht="15" customHeight="1" x14ac:dyDescent="0.25">
      <c r="A3629" s="199" t="s">
        <v>33160</v>
      </c>
      <c r="B3629" s="199"/>
      <c r="C3629" s="199" t="s">
        <v>33161</v>
      </c>
      <c r="D3629" s="200" t="s">
        <v>12798</v>
      </c>
      <c r="E3629" s="201">
        <v>101.2637</v>
      </c>
    </row>
    <row r="3630" spans="1:5" ht="15" customHeight="1" x14ac:dyDescent="0.25">
      <c r="A3630" s="199" t="s">
        <v>33162</v>
      </c>
      <c r="B3630" s="199"/>
      <c r="C3630" s="199" t="s">
        <v>33163</v>
      </c>
      <c r="D3630" s="200" t="s">
        <v>12798</v>
      </c>
      <c r="E3630" s="201">
        <v>96.123400000000004</v>
      </c>
    </row>
    <row r="3631" spans="1:5" ht="15" customHeight="1" x14ac:dyDescent="0.25">
      <c r="A3631" s="199" t="s">
        <v>33164</v>
      </c>
      <c r="B3631" s="199"/>
      <c r="C3631" s="199" t="s">
        <v>33165</v>
      </c>
      <c r="D3631" s="200" t="s">
        <v>12798</v>
      </c>
      <c r="E3631" s="201">
        <v>74.705500000000001</v>
      </c>
    </row>
    <row r="3632" spans="1:5" ht="15" customHeight="1" x14ac:dyDescent="0.25">
      <c r="A3632" s="199" t="s">
        <v>33166</v>
      </c>
      <c r="B3632" s="199"/>
      <c r="C3632" s="199" t="s">
        <v>33167</v>
      </c>
      <c r="D3632" s="200" t="s">
        <v>12798</v>
      </c>
      <c r="E3632" s="201">
        <v>82.415899999999993</v>
      </c>
    </row>
    <row r="3633" spans="1:5" ht="15" customHeight="1" x14ac:dyDescent="0.25">
      <c r="A3633" s="199" t="s">
        <v>33168</v>
      </c>
      <c r="B3633" s="199"/>
      <c r="C3633" s="199" t="s">
        <v>33169</v>
      </c>
      <c r="D3633" s="200" t="s">
        <v>12798</v>
      </c>
      <c r="E3633" s="201">
        <v>76.489500000000007</v>
      </c>
    </row>
    <row r="3634" spans="1:5" ht="15" customHeight="1" x14ac:dyDescent="0.25">
      <c r="A3634" s="199" t="s">
        <v>33170</v>
      </c>
      <c r="B3634" s="199"/>
      <c r="C3634" s="199" t="s">
        <v>33171</v>
      </c>
      <c r="D3634" s="200" t="s">
        <v>12798</v>
      </c>
      <c r="E3634" s="201">
        <v>101.53579999999999</v>
      </c>
    </row>
    <row r="3635" spans="1:5" ht="15" customHeight="1" x14ac:dyDescent="0.25">
      <c r="A3635" s="199" t="s">
        <v>33172</v>
      </c>
      <c r="B3635" s="199"/>
      <c r="C3635" s="199" t="s">
        <v>33173</v>
      </c>
      <c r="D3635" s="200" t="s">
        <v>12798</v>
      </c>
      <c r="E3635" s="201">
        <v>82.889600000000002</v>
      </c>
    </row>
    <row r="3636" spans="1:5" ht="15" customHeight="1" x14ac:dyDescent="0.25">
      <c r="A3636" s="199" t="s">
        <v>33174</v>
      </c>
      <c r="B3636" s="199"/>
      <c r="C3636" s="199" t="s">
        <v>33175</v>
      </c>
      <c r="D3636" s="200" t="s">
        <v>12798</v>
      </c>
      <c r="E3636" s="201">
        <v>97.413499999999999</v>
      </c>
    </row>
    <row r="3637" spans="1:5" ht="15" customHeight="1" x14ac:dyDescent="0.25">
      <c r="A3637" s="199" t="s">
        <v>33176</v>
      </c>
      <c r="B3637" s="199"/>
      <c r="C3637" s="199" t="s">
        <v>33177</v>
      </c>
      <c r="D3637" s="200" t="s">
        <v>12798</v>
      </c>
      <c r="E3637" s="201">
        <v>97.403400000000005</v>
      </c>
    </row>
    <row r="3638" spans="1:5" ht="15" customHeight="1" x14ac:dyDescent="0.25">
      <c r="A3638" s="199" t="s">
        <v>33178</v>
      </c>
      <c r="B3638" s="199"/>
      <c r="C3638" s="199" t="s">
        <v>33179</v>
      </c>
      <c r="D3638" s="200" t="s">
        <v>12798</v>
      </c>
      <c r="E3638" s="201">
        <v>102.02970000000001</v>
      </c>
    </row>
    <row r="3639" spans="1:5" ht="15" customHeight="1" x14ac:dyDescent="0.25">
      <c r="A3639" s="199" t="s">
        <v>33180</v>
      </c>
      <c r="B3639" s="199"/>
      <c r="C3639" s="199" t="s">
        <v>33181</v>
      </c>
      <c r="D3639" s="200" t="s">
        <v>12798</v>
      </c>
      <c r="E3639" s="201">
        <v>78.5154</v>
      </c>
    </row>
    <row r="3640" spans="1:5" ht="15" customHeight="1" x14ac:dyDescent="0.25">
      <c r="A3640" s="199" t="s">
        <v>33182</v>
      </c>
      <c r="B3640" s="199"/>
      <c r="C3640" s="199" t="s">
        <v>33183</v>
      </c>
      <c r="D3640" s="200" t="s">
        <v>12798</v>
      </c>
      <c r="E3640" s="201">
        <v>24.632999999999999</v>
      </c>
    </row>
    <row r="3641" spans="1:5" ht="15" customHeight="1" x14ac:dyDescent="0.25">
      <c r="A3641" s="199" t="s">
        <v>33184</v>
      </c>
      <c r="B3641" s="199"/>
      <c r="C3641" s="199" t="s">
        <v>33185</v>
      </c>
      <c r="D3641" s="200" t="s">
        <v>12798</v>
      </c>
      <c r="E3641" s="201">
        <v>177.3904</v>
      </c>
    </row>
    <row r="3642" spans="1:5" ht="15" customHeight="1" x14ac:dyDescent="0.25">
      <c r="A3642" s="199" t="s">
        <v>33186</v>
      </c>
      <c r="B3642" s="199"/>
      <c r="C3642" s="199" t="s">
        <v>33187</v>
      </c>
      <c r="D3642" s="200" t="s">
        <v>38</v>
      </c>
      <c r="E3642" s="201">
        <v>751.05679999999995</v>
      </c>
    </row>
    <row r="3643" spans="1:5" ht="15" customHeight="1" x14ac:dyDescent="0.25">
      <c r="A3643" s="199" t="s">
        <v>33188</v>
      </c>
      <c r="B3643" s="199"/>
      <c r="C3643" s="199" t="s">
        <v>33189</v>
      </c>
      <c r="D3643" s="200" t="s">
        <v>4</v>
      </c>
      <c r="E3643" s="201">
        <v>2.5095999999999998</v>
      </c>
    </row>
    <row r="3644" spans="1:5" ht="15" customHeight="1" x14ac:dyDescent="0.25">
      <c r="A3644" s="199" t="s">
        <v>33190</v>
      </c>
      <c r="B3644" s="199"/>
      <c r="C3644" s="199" t="s">
        <v>33191</v>
      </c>
      <c r="D3644" s="200" t="s">
        <v>38</v>
      </c>
      <c r="E3644" s="201">
        <v>119.41589999999999</v>
      </c>
    </row>
    <row r="3645" spans="1:5" ht="15" customHeight="1" x14ac:dyDescent="0.25">
      <c r="A3645" s="199" t="s">
        <v>33192</v>
      </c>
      <c r="B3645" s="199"/>
      <c r="C3645" s="199" t="s">
        <v>33193</v>
      </c>
      <c r="D3645" s="200" t="s">
        <v>12798</v>
      </c>
      <c r="E3645" s="201">
        <v>3.9207000000000001</v>
      </c>
    </row>
    <row r="3646" spans="1:5" ht="15" customHeight="1" x14ac:dyDescent="0.25">
      <c r="A3646" s="199" t="s">
        <v>33194</v>
      </c>
      <c r="B3646" s="199"/>
      <c r="C3646" s="199" t="s">
        <v>33195</v>
      </c>
      <c r="D3646" s="200" t="s">
        <v>12798</v>
      </c>
      <c r="E3646" s="201">
        <v>2.4895</v>
      </c>
    </row>
    <row r="3647" spans="1:5" ht="15" customHeight="1" x14ac:dyDescent="0.25">
      <c r="A3647" s="199" t="s">
        <v>33196</v>
      </c>
      <c r="B3647" s="199"/>
      <c r="C3647" s="199" t="s">
        <v>33197</v>
      </c>
      <c r="D3647" s="200" t="s">
        <v>12798</v>
      </c>
      <c r="E3647" s="201">
        <v>2.2576000000000001</v>
      </c>
    </row>
    <row r="3648" spans="1:5" ht="15" customHeight="1" x14ac:dyDescent="0.25">
      <c r="A3648" s="199" t="s">
        <v>33198</v>
      </c>
      <c r="B3648" s="199"/>
      <c r="C3648" s="199" t="s">
        <v>33199</v>
      </c>
      <c r="D3648" s="200" t="s">
        <v>12798</v>
      </c>
      <c r="E3648" s="201">
        <v>1.7638</v>
      </c>
    </row>
    <row r="3649" spans="1:5" ht="15" customHeight="1" x14ac:dyDescent="0.25">
      <c r="A3649" s="199" t="s">
        <v>33200</v>
      </c>
      <c r="B3649" s="199"/>
      <c r="C3649" s="199" t="s">
        <v>33201</v>
      </c>
      <c r="D3649" s="200" t="s">
        <v>12798</v>
      </c>
      <c r="E3649" s="201">
        <v>2.6002999999999998</v>
      </c>
    </row>
    <row r="3650" spans="1:5" ht="15" customHeight="1" x14ac:dyDescent="0.25">
      <c r="A3650" s="199" t="s">
        <v>33202</v>
      </c>
      <c r="B3650" s="199"/>
      <c r="C3650" s="199" t="s">
        <v>33203</v>
      </c>
      <c r="D3650" s="200" t="s">
        <v>12798</v>
      </c>
      <c r="E3650" s="201">
        <v>0.73570000000000002</v>
      </c>
    </row>
    <row r="3651" spans="1:5" ht="15" customHeight="1" x14ac:dyDescent="0.25">
      <c r="A3651" s="199" t="s">
        <v>33204</v>
      </c>
      <c r="B3651" s="199"/>
      <c r="C3651" s="199" t="s">
        <v>33205</v>
      </c>
      <c r="D3651" s="200" t="s">
        <v>2</v>
      </c>
      <c r="E3651" s="201">
        <v>19.613700000000001</v>
      </c>
    </row>
    <row r="3652" spans="1:5" ht="15" customHeight="1" x14ac:dyDescent="0.25">
      <c r="A3652" s="199" t="s">
        <v>33206</v>
      </c>
      <c r="B3652" s="199"/>
      <c r="C3652" s="199" t="s">
        <v>33207</v>
      </c>
      <c r="D3652" s="200" t="s">
        <v>2</v>
      </c>
      <c r="E3652" s="201">
        <v>9.8873999999999995</v>
      </c>
    </row>
    <row r="3653" spans="1:5" ht="15" customHeight="1" x14ac:dyDescent="0.25">
      <c r="A3653" s="199" t="s">
        <v>33208</v>
      </c>
      <c r="B3653" s="199"/>
      <c r="C3653" s="199" t="s">
        <v>33209</v>
      </c>
      <c r="D3653" s="200" t="s">
        <v>2</v>
      </c>
      <c r="E3653" s="201">
        <v>10.9054</v>
      </c>
    </row>
    <row r="3654" spans="1:5" ht="15" customHeight="1" x14ac:dyDescent="0.25">
      <c r="A3654" s="199" t="s">
        <v>33210</v>
      </c>
      <c r="B3654" s="199"/>
      <c r="C3654" s="199" t="s">
        <v>33211</v>
      </c>
      <c r="D3654" s="200" t="s">
        <v>12798</v>
      </c>
      <c r="E3654" s="201">
        <v>150.32089999999999</v>
      </c>
    </row>
    <row r="3655" spans="1:5" ht="15" customHeight="1" x14ac:dyDescent="0.25">
      <c r="A3655" s="199" t="s">
        <v>33212</v>
      </c>
      <c r="B3655" s="199"/>
      <c r="C3655" s="199" t="s">
        <v>33213</v>
      </c>
      <c r="D3655" s="200" t="s">
        <v>12798</v>
      </c>
      <c r="E3655" s="201">
        <v>172.93860000000001</v>
      </c>
    </row>
    <row r="3656" spans="1:5" ht="15" customHeight="1" x14ac:dyDescent="0.25">
      <c r="A3656" s="199" t="s">
        <v>33214</v>
      </c>
      <c r="B3656" s="199"/>
      <c r="C3656" s="199" t="s">
        <v>33215</v>
      </c>
      <c r="D3656" s="200" t="s">
        <v>12798</v>
      </c>
      <c r="E3656" s="201">
        <v>61.189599999999999</v>
      </c>
    </row>
    <row r="3657" spans="1:5" ht="15" customHeight="1" x14ac:dyDescent="0.25">
      <c r="A3657" s="199" t="s">
        <v>33216</v>
      </c>
      <c r="B3657" s="199"/>
      <c r="C3657" s="199" t="s">
        <v>33217</v>
      </c>
      <c r="D3657" s="200" t="s">
        <v>3</v>
      </c>
      <c r="E3657" s="201">
        <v>8.4057999999999993</v>
      </c>
    </row>
    <row r="3658" spans="1:5" ht="15" customHeight="1" x14ac:dyDescent="0.25">
      <c r="A3658" s="199" t="s">
        <v>33218</v>
      </c>
      <c r="B3658" s="199"/>
      <c r="C3658" s="199" t="s">
        <v>33219</v>
      </c>
      <c r="D3658" s="200" t="s">
        <v>12798</v>
      </c>
      <c r="E3658" s="201">
        <v>5.5434000000000001</v>
      </c>
    </row>
    <row r="3659" spans="1:5" ht="15" customHeight="1" x14ac:dyDescent="0.25">
      <c r="A3659" s="199" t="s">
        <v>33220</v>
      </c>
      <c r="B3659" s="199"/>
      <c r="C3659" s="199" t="s">
        <v>33221</v>
      </c>
      <c r="D3659" s="200" t="s">
        <v>12798</v>
      </c>
      <c r="E3659" s="201">
        <v>3.4369000000000001</v>
      </c>
    </row>
    <row r="3660" spans="1:5" ht="15" customHeight="1" x14ac:dyDescent="0.25">
      <c r="A3660" s="199" t="s">
        <v>33222</v>
      </c>
      <c r="B3660" s="199"/>
      <c r="C3660" s="199" t="s">
        <v>33223</v>
      </c>
      <c r="D3660" s="200" t="s">
        <v>12798</v>
      </c>
      <c r="E3660" s="201">
        <v>20.934000000000001</v>
      </c>
    </row>
    <row r="3661" spans="1:5" ht="15" customHeight="1" x14ac:dyDescent="0.25">
      <c r="A3661" s="199" t="s">
        <v>33224</v>
      </c>
      <c r="B3661" s="199"/>
      <c r="C3661" s="199" t="s">
        <v>33225</v>
      </c>
      <c r="D3661" s="200" t="s">
        <v>12798</v>
      </c>
      <c r="E3661" s="201">
        <v>155.7003</v>
      </c>
    </row>
    <row r="3662" spans="1:5" ht="15" customHeight="1" x14ac:dyDescent="0.25">
      <c r="A3662" s="199" t="s">
        <v>33226</v>
      </c>
      <c r="B3662" s="199"/>
      <c r="C3662" s="199" t="s">
        <v>33227</v>
      </c>
      <c r="D3662" s="200" t="s">
        <v>12798</v>
      </c>
      <c r="E3662" s="201">
        <v>249.0016</v>
      </c>
    </row>
    <row r="3663" spans="1:5" ht="15" customHeight="1" x14ac:dyDescent="0.25">
      <c r="A3663" s="199" t="s">
        <v>33228</v>
      </c>
      <c r="B3663" s="199"/>
      <c r="C3663" s="199" t="s">
        <v>33229</v>
      </c>
      <c r="D3663" s="200" t="s">
        <v>12798</v>
      </c>
      <c r="E3663" s="201">
        <v>244.5266</v>
      </c>
    </row>
    <row r="3664" spans="1:5" ht="15" customHeight="1" x14ac:dyDescent="0.25">
      <c r="A3664" s="199" t="s">
        <v>33230</v>
      </c>
      <c r="B3664" s="199"/>
      <c r="C3664" s="199" t="s">
        <v>33231</v>
      </c>
      <c r="D3664" s="200" t="s">
        <v>12798</v>
      </c>
      <c r="E3664" s="201">
        <v>105.64</v>
      </c>
    </row>
    <row r="3665" spans="1:5" ht="15" customHeight="1" x14ac:dyDescent="0.25">
      <c r="A3665" s="199" t="s">
        <v>33232</v>
      </c>
      <c r="B3665" s="199"/>
      <c r="C3665" s="199" t="s">
        <v>33233</v>
      </c>
      <c r="D3665" s="200" t="s">
        <v>12798</v>
      </c>
      <c r="E3665" s="201">
        <v>59.32</v>
      </c>
    </row>
    <row r="3666" spans="1:5" ht="15" customHeight="1" x14ac:dyDescent="0.25">
      <c r="A3666" s="199" t="s">
        <v>33234</v>
      </c>
      <c r="B3666" s="199"/>
      <c r="C3666" s="199" t="s">
        <v>33235</v>
      </c>
      <c r="D3666" s="200" t="s">
        <v>12798</v>
      </c>
      <c r="E3666" s="201">
        <v>238.8751</v>
      </c>
    </row>
    <row r="3667" spans="1:5" ht="15" customHeight="1" x14ac:dyDescent="0.25">
      <c r="A3667" s="199" t="s">
        <v>33236</v>
      </c>
      <c r="B3667" s="199"/>
      <c r="C3667" s="199" t="s">
        <v>33237</v>
      </c>
      <c r="D3667" s="200" t="s">
        <v>12798</v>
      </c>
      <c r="E3667" s="201">
        <v>231.62389999999999</v>
      </c>
    </row>
    <row r="3668" spans="1:5" ht="15" customHeight="1" x14ac:dyDescent="0.25">
      <c r="A3668" s="199" t="s">
        <v>33238</v>
      </c>
      <c r="B3668" s="199"/>
      <c r="C3668" s="199" t="s">
        <v>33239</v>
      </c>
      <c r="D3668" s="200" t="s">
        <v>12798</v>
      </c>
      <c r="E3668" s="201">
        <v>83.785700000000006</v>
      </c>
    </row>
    <row r="3669" spans="1:5" ht="15" customHeight="1" x14ac:dyDescent="0.25">
      <c r="A3669" s="199" t="s">
        <v>33240</v>
      </c>
      <c r="B3669" s="199"/>
      <c r="C3669" s="199" t="s">
        <v>33241</v>
      </c>
      <c r="D3669" s="200" t="s">
        <v>12798</v>
      </c>
      <c r="E3669" s="201">
        <v>17.75</v>
      </c>
    </row>
    <row r="3670" spans="1:5" ht="15" customHeight="1" x14ac:dyDescent="0.25">
      <c r="A3670" s="199" t="s">
        <v>33242</v>
      </c>
      <c r="B3670" s="199"/>
      <c r="C3670" s="199" t="s">
        <v>33243</v>
      </c>
      <c r="D3670" s="200" t="s">
        <v>12798</v>
      </c>
      <c r="E3670" s="201">
        <v>23.206099999999999</v>
      </c>
    </row>
    <row r="3671" spans="1:5" ht="15" customHeight="1" x14ac:dyDescent="0.25">
      <c r="A3671" s="199" t="s">
        <v>33244</v>
      </c>
      <c r="B3671" s="199"/>
      <c r="C3671" s="199" t="s">
        <v>33245</v>
      </c>
      <c r="D3671" s="200" t="s">
        <v>12798</v>
      </c>
      <c r="E3671" s="201">
        <v>14.2491</v>
      </c>
    </row>
    <row r="3672" spans="1:5" ht="15" customHeight="1" x14ac:dyDescent="0.25">
      <c r="A3672" s="199" t="s">
        <v>33246</v>
      </c>
      <c r="B3672" s="199"/>
      <c r="C3672" s="199" t="s">
        <v>33247</v>
      </c>
      <c r="D3672" s="200" t="s">
        <v>12798</v>
      </c>
      <c r="E3672" s="201">
        <v>181.2064</v>
      </c>
    </row>
    <row r="3673" spans="1:5" ht="15" customHeight="1" x14ac:dyDescent="0.25">
      <c r="A3673" s="199" t="s">
        <v>33248</v>
      </c>
      <c r="B3673" s="199"/>
      <c r="C3673" s="199" t="s">
        <v>33249</v>
      </c>
      <c r="D3673" s="200" t="s">
        <v>12798</v>
      </c>
      <c r="E3673" s="201">
        <v>181.2064</v>
      </c>
    </row>
    <row r="3674" spans="1:5" ht="15" customHeight="1" x14ac:dyDescent="0.25">
      <c r="A3674" s="199" t="s">
        <v>33250</v>
      </c>
      <c r="B3674" s="199"/>
      <c r="C3674" s="199" t="s">
        <v>33251</v>
      </c>
      <c r="D3674" s="200" t="s">
        <v>12798</v>
      </c>
      <c r="E3674" s="201">
        <v>94.534000000000006</v>
      </c>
    </row>
    <row r="3675" spans="1:5" ht="15" customHeight="1" x14ac:dyDescent="0.25">
      <c r="A3675" s="199" t="s">
        <v>33252</v>
      </c>
      <c r="B3675" s="199"/>
      <c r="C3675" s="199" t="s">
        <v>33253</v>
      </c>
      <c r="D3675" s="200" t="s">
        <v>12798</v>
      </c>
      <c r="E3675" s="201">
        <v>106.9611</v>
      </c>
    </row>
    <row r="3676" spans="1:5" ht="15" customHeight="1" x14ac:dyDescent="0.25">
      <c r="A3676" s="199" t="s">
        <v>33254</v>
      </c>
      <c r="B3676" s="199"/>
      <c r="C3676" s="199" t="s">
        <v>33255</v>
      </c>
      <c r="D3676" s="200" t="s">
        <v>12798</v>
      </c>
      <c r="E3676" s="203">
        <v>127.9254</v>
      </c>
    </row>
    <row r="3677" spans="1:5" ht="15" customHeight="1" x14ac:dyDescent="0.25">
      <c r="A3677" s="199" t="s">
        <v>33256</v>
      </c>
      <c r="B3677" s="199"/>
      <c r="C3677" s="199" t="s">
        <v>33257</v>
      </c>
      <c r="D3677" s="200" t="s">
        <v>4</v>
      </c>
      <c r="E3677" s="203">
        <v>208.53450000000001</v>
      </c>
    </row>
    <row r="3678" spans="1:5" ht="15" customHeight="1" x14ac:dyDescent="0.25">
      <c r="A3678" s="199" t="s">
        <v>33258</v>
      </c>
      <c r="B3678" s="199"/>
      <c r="C3678" s="199" t="s">
        <v>33259</v>
      </c>
      <c r="D3678" s="200" t="s">
        <v>12798</v>
      </c>
      <c r="E3678" s="203">
        <v>14.624599999999999</v>
      </c>
    </row>
    <row r="3679" spans="1:5" ht="15" customHeight="1" x14ac:dyDescent="0.25">
      <c r="A3679" s="199" t="s">
        <v>33260</v>
      </c>
      <c r="B3679" s="199"/>
      <c r="C3679" s="199" t="s">
        <v>33261</v>
      </c>
      <c r="D3679" s="200" t="s">
        <v>12798</v>
      </c>
      <c r="E3679" s="203">
        <v>22.113299999999999</v>
      </c>
    </row>
    <row r="3680" spans="1:5" ht="15" customHeight="1" x14ac:dyDescent="0.25">
      <c r="A3680" s="199" t="s">
        <v>33262</v>
      </c>
      <c r="B3680" s="199"/>
      <c r="C3680" s="199" t="s">
        <v>33263</v>
      </c>
      <c r="D3680" s="200" t="s">
        <v>4</v>
      </c>
      <c r="E3680" s="203">
        <v>148.0806</v>
      </c>
    </row>
    <row r="3681" spans="1:5" ht="15" customHeight="1" x14ac:dyDescent="0.25">
      <c r="A3681" s="199" t="s">
        <v>33264</v>
      </c>
      <c r="B3681" s="199"/>
      <c r="C3681" s="199" t="s">
        <v>33265</v>
      </c>
      <c r="D3681" s="200" t="s">
        <v>4</v>
      </c>
      <c r="E3681" s="204">
        <v>90.6404</v>
      </c>
    </row>
    <row r="3682" spans="1:5" ht="15" customHeight="1" x14ac:dyDescent="0.25">
      <c r="A3682" s="199" t="s">
        <v>33266</v>
      </c>
      <c r="B3682" s="199"/>
      <c r="C3682" s="199" t="s">
        <v>33267</v>
      </c>
      <c r="D3682" s="200" t="s">
        <v>4</v>
      </c>
      <c r="E3682" s="203">
        <v>44.952300000000001</v>
      </c>
    </row>
    <row r="3683" spans="1:5" ht="15" customHeight="1" x14ac:dyDescent="0.25">
      <c r="A3683" s="199" t="s">
        <v>33268</v>
      </c>
      <c r="B3683" s="199"/>
      <c r="C3683" s="199" t="s">
        <v>33269</v>
      </c>
      <c r="D3683" s="200" t="s">
        <v>4</v>
      </c>
      <c r="E3683" s="201">
        <v>28.72</v>
      </c>
    </row>
    <row r="3684" spans="1:5" ht="15" customHeight="1" x14ac:dyDescent="0.25">
      <c r="A3684" s="199" t="s">
        <v>33270</v>
      </c>
      <c r="B3684" s="199"/>
      <c r="C3684" s="199" t="s">
        <v>33271</v>
      </c>
      <c r="D3684" s="200" t="s">
        <v>4</v>
      </c>
      <c r="E3684" s="204">
        <v>22.082999999999998</v>
      </c>
    </row>
    <row r="3685" spans="1:5" ht="15" customHeight="1" x14ac:dyDescent="0.25">
      <c r="A3685" s="199" t="s">
        <v>33272</v>
      </c>
      <c r="B3685" s="199"/>
      <c r="C3685" s="199" t="s">
        <v>33273</v>
      </c>
      <c r="D3685" s="200" t="s">
        <v>4</v>
      </c>
      <c r="E3685" s="203">
        <v>40.588099999999997</v>
      </c>
    </row>
    <row r="3686" spans="1:5" ht="15" customHeight="1" x14ac:dyDescent="0.25">
      <c r="A3686" s="199" t="s">
        <v>33274</v>
      </c>
      <c r="B3686" s="199"/>
      <c r="C3686" s="199" t="s">
        <v>33275</v>
      </c>
      <c r="D3686" s="200" t="s">
        <v>2</v>
      </c>
      <c r="E3686" s="201">
        <v>108.15770000000001</v>
      </c>
    </row>
    <row r="3687" spans="1:5" ht="15" customHeight="1" x14ac:dyDescent="0.25">
      <c r="A3687" s="199" t="s">
        <v>33276</v>
      </c>
      <c r="B3687" s="199"/>
      <c r="C3687" s="199" t="s">
        <v>33277</v>
      </c>
      <c r="D3687" s="200" t="s">
        <v>53</v>
      </c>
      <c r="E3687" s="203">
        <v>70.774699999999996</v>
      </c>
    </row>
    <row r="3688" spans="1:5" ht="15" customHeight="1" x14ac:dyDescent="0.25">
      <c r="A3688" s="199" t="s">
        <v>33278</v>
      </c>
      <c r="B3688" s="199"/>
      <c r="C3688" s="199" t="s">
        <v>33279</v>
      </c>
      <c r="D3688" s="200" t="s">
        <v>3</v>
      </c>
      <c r="E3688" s="203">
        <v>0.1411</v>
      </c>
    </row>
    <row r="3689" spans="1:5" ht="15" customHeight="1" x14ac:dyDescent="0.25">
      <c r="A3689" s="199" t="s">
        <v>33280</v>
      </c>
      <c r="B3689" s="199"/>
      <c r="C3689" s="199" t="s">
        <v>33281</v>
      </c>
      <c r="D3689" s="200" t="s">
        <v>3</v>
      </c>
      <c r="E3689" s="203">
        <v>3.1848999999999998</v>
      </c>
    </row>
    <row r="3690" spans="1:5" ht="15" customHeight="1" x14ac:dyDescent="0.25">
      <c r="A3690" s="199" t="s">
        <v>33282</v>
      </c>
      <c r="B3690" s="199"/>
      <c r="C3690" s="199" t="s">
        <v>33283</v>
      </c>
      <c r="D3690" s="200" t="s">
        <v>3</v>
      </c>
      <c r="E3690" s="203">
        <v>0.40310000000000001</v>
      </c>
    </row>
    <row r="3691" spans="1:5" ht="15" customHeight="1" x14ac:dyDescent="0.25">
      <c r="A3691" s="199" t="s">
        <v>33284</v>
      </c>
      <c r="B3691" s="199"/>
      <c r="C3691" s="199" t="s">
        <v>33285</v>
      </c>
      <c r="D3691" s="200" t="s">
        <v>3</v>
      </c>
      <c r="E3691" s="204">
        <v>3.7896999999999998</v>
      </c>
    </row>
    <row r="3692" spans="1:5" ht="15" customHeight="1" x14ac:dyDescent="0.25">
      <c r="A3692" s="199" t="s">
        <v>33286</v>
      </c>
      <c r="B3692" s="199"/>
      <c r="C3692" s="199" t="s">
        <v>33287</v>
      </c>
      <c r="D3692" s="200" t="s">
        <v>3</v>
      </c>
      <c r="E3692" s="203">
        <v>9.2524999999999995</v>
      </c>
    </row>
    <row r="3693" spans="1:5" ht="15" customHeight="1" x14ac:dyDescent="0.25">
      <c r="A3693" s="199" t="s">
        <v>33288</v>
      </c>
      <c r="B3693" s="199"/>
      <c r="C3693" s="199" t="s">
        <v>33289</v>
      </c>
      <c r="D3693" s="200" t="s">
        <v>4</v>
      </c>
      <c r="E3693" s="203">
        <v>35.365600000000001</v>
      </c>
    </row>
    <row r="3694" spans="1:5" ht="15" customHeight="1" x14ac:dyDescent="0.25">
      <c r="A3694" s="199" t="s">
        <v>33290</v>
      </c>
      <c r="B3694" s="199"/>
      <c r="C3694" s="199" t="s">
        <v>33291</v>
      </c>
      <c r="D3694" s="200" t="s">
        <v>4</v>
      </c>
      <c r="E3694" s="203">
        <v>76.187100000000001</v>
      </c>
    </row>
    <row r="3695" spans="1:5" ht="15" customHeight="1" x14ac:dyDescent="0.25">
      <c r="A3695" s="199" t="s">
        <v>33292</v>
      </c>
      <c r="B3695" s="199"/>
      <c r="C3695" s="199" t="s">
        <v>33293</v>
      </c>
      <c r="D3695" s="200" t="s">
        <v>2</v>
      </c>
      <c r="E3695" s="203">
        <v>10.210000000000001</v>
      </c>
    </row>
    <row r="3696" spans="1:5" ht="15" customHeight="1" x14ac:dyDescent="0.25">
      <c r="A3696" s="199" t="s">
        <v>33294</v>
      </c>
      <c r="B3696" s="199"/>
      <c r="C3696" s="199" t="s">
        <v>33295</v>
      </c>
      <c r="D3696" s="200" t="s">
        <v>3</v>
      </c>
      <c r="E3696" s="203">
        <v>1.9855</v>
      </c>
    </row>
    <row r="3697" spans="1:5" ht="15" customHeight="1" x14ac:dyDescent="0.25">
      <c r="A3697" s="199" t="s">
        <v>33296</v>
      </c>
      <c r="B3697" s="199"/>
      <c r="C3697" s="199" t="s">
        <v>33297</v>
      </c>
      <c r="D3697" s="200" t="s">
        <v>2</v>
      </c>
      <c r="E3697" s="203">
        <v>6.5915999999999997</v>
      </c>
    </row>
    <row r="3698" spans="1:5" ht="15" customHeight="1" x14ac:dyDescent="0.25">
      <c r="A3698" s="199" t="s">
        <v>33298</v>
      </c>
      <c r="B3698" s="199"/>
      <c r="C3698" s="199" t="s">
        <v>33299</v>
      </c>
      <c r="D3698" s="200" t="s">
        <v>4</v>
      </c>
      <c r="E3698" s="203">
        <v>12.1653</v>
      </c>
    </row>
    <row r="3699" spans="1:5" ht="15" customHeight="1" x14ac:dyDescent="0.25">
      <c r="A3699" s="199" t="s">
        <v>33300</v>
      </c>
      <c r="B3699" s="199"/>
      <c r="C3699" s="199" t="s">
        <v>33301</v>
      </c>
      <c r="D3699" s="200" t="s">
        <v>4</v>
      </c>
      <c r="E3699" s="203">
        <v>28.9771</v>
      </c>
    </row>
    <row r="3700" spans="1:5" ht="15" customHeight="1" x14ac:dyDescent="0.25">
      <c r="A3700" s="199" t="s">
        <v>33302</v>
      </c>
      <c r="B3700" s="199"/>
      <c r="C3700" s="199" t="s">
        <v>33303</v>
      </c>
      <c r="D3700" s="200" t="s">
        <v>4</v>
      </c>
      <c r="E3700" s="203">
        <v>2.8725000000000001</v>
      </c>
    </row>
    <row r="3701" spans="1:5" ht="15" customHeight="1" x14ac:dyDescent="0.25">
      <c r="A3701" s="199" t="s">
        <v>33304</v>
      </c>
      <c r="B3701" s="199"/>
      <c r="C3701" s="199" t="s">
        <v>33305</v>
      </c>
      <c r="D3701" s="200" t="s">
        <v>53</v>
      </c>
      <c r="E3701" s="203">
        <v>6.1380999999999997</v>
      </c>
    </row>
    <row r="3702" spans="1:5" ht="15" customHeight="1" x14ac:dyDescent="0.25">
      <c r="A3702" s="199" t="s">
        <v>33306</v>
      </c>
      <c r="B3702" s="199"/>
      <c r="C3702" s="199" t="s">
        <v>33307</v>
      </c>
      <c r="D3702" s="200" t="s">
        <v>12798</v>
      </c>
      <c r="E3702" s="203">
        <v>36.838700000000003</v>
      </c>
    </row>
    <row r="3703" spans="1:5" ht="15" customHeight="1" x14ac:dyDescent="0.25">
      <c r="A3703" s="199" t="s">
        <v>33308</v>
      </c>
      <c r="B3703" s="199"/>
      <c r="C3703" s="199" t="s">
        <v>33309</v>
      </c>
      <c r="D3703" s="200" t="s">
        <v>12798</v>
      </c>
      <c r="E3703" s="203">
        <v>108.66160000000001</v>
      </c>
    </row>
    <row r="3704" spans="1:5" ht="15" customHeight="1" x14ac:dyDescent="0.25">
      <c r="A3704" s="199" t="s">
        <v>33310</v>
      </c>
      <c r="B3704" s="199"/>
      <c r="C3704" s="199" t="s">
        <v>33311</v>
      </c>
      <c r="D3704" s="200" t="s">
        <v>12798</v>
      </c>
      <c r="E3704" s="203">
        <v>929.75</v>
      </c>
    </row>
    <row r="3705" spans="1:5" ht="15" customHeight="1" x14ac:dyDescent="0.25">
      <c r="A3705" s="199" t="s">
        <v>33312</v>
      </c>
      <c r="B3705" s="199"/>
      <c r="C3705" s="199" t="s">
        <v>33313</v>
      </c>
      <c r="D3705" s="200" t="s">
        <v>12798</v>
      </c>
      <c r="E3705" s="203">
        <v>95.66</v>
      </c>
    </row>
    <row r="3706" spans="1:5" ht="15" customHeight="1" x14ac:dyDescent="0.25">
      <c r="A3706" s="199" t="s">
        <v>33314</v>
      </c>
      <c r="B3706" s="199"/>
      <c r="C3706" s="199" t="s">
        <v>33315</v>
      </c>
      <c r="D3706" s="200" t="s">
        <v>12798</v>
      </c>
      <c r="E3706" s="203">
        <v>132.05000000000001</v>
      </c>
    </row>
    <row r="3707" spans="1:5" ht="15" customHeight="1" x14ac:dyDescent="0.25">
      <c r="A3707" s="199" t="s">
        <v>33316</v>
      </c>
      <c r="B3707" s="199"/>
      <c r="C3707" s="199" t="s">
        <v>33317</v>
      </c>
      <c r="D3707" s="200" t="s">
        <v>4049</v>
      </c>
      <c r="E3707" s="203">
        <v>50.364699999999999</v>
      </c>
    </row>
    <row r="3708" spans="1:5" ht="15" customHeight="1" x14ac:dyDescent="0.25">
      <c r="A3708" s="199" t="s">
        <v>33318</v>
      </c>
      <c r="B3708" s="199"/>
      <c r="C3708" s="199" t="s">
        <v>33319</v>
      </c>
      <c r="D3708" s="200" t="s">
        <v>4049</v>
      </c>
      <c r="E3708" s="203">
        <v>73.707700000000003</v>
      </c>
    </row>
    <row r="3709" spans="1:5" ht="15" customHeight="1" x14ac:dyDescent="0.25">
      <c r="A3709" s="199" t="s">
        <v>33320</v>
      </c>
      <c r="B3709" s="199"/>
      <c r="C3709" s="199" t="s">
        <v>33321</v>
      </c>
      <c r="D3709" s="200" t="s">
        <v>3</v>
      </c>
      <c r="E3709" s="203">
        <v>5.6</v>
      </c>
    </row>
    <row r="3710" spans="1:5" ht="15" customHeight="1" x14ac:dyDescent="0.25">
      <c r="A3710" s="199" t="s">
        <v>33322</v>
      </c>
      <c r="B3710" s="199"/>
      <c r="C3710" s="199" t="s">
        <v>33323</v>
      </c>
      <c r="D3710" s="200" t="s">
        <v>3</v>
      </c>
      <c r="E3710" s="203">
        <v>3.0941999999999998</v>
      </c>
    </row>
    <row r="3711" spans="1:5" ht="15" customHeight="1" x14ac:dyDescent="0.25">
      <c r="A3711" s="199" t="s">
        <v>33324</v>
      </c>
      <c r="B3711" s="199"/>
      <c r="C3711" s="199" t="s">
        <v>33325</v>
      </c>
      <c r="D3711" s="200" t="s">
        <v>3</v>
      </c>
      <c r="E3711" s="203">
        <v>4.0316000000000001</v>
      </c>
    </row>
    <row r="3712" spans="1:5" ht="15" customHeight="1" x14ac:dyDescent="0.25">
      <c r="A3712" s="199" t="s">
        <v>33326</v>
      </c>
      <c r="B3712" s="199"/>
      <c r="C3712" s="199" t="s">
        <v>33327</v>
      </c>
      <c r="D3712" s="200" t="s">
        <v>3</v>
      </c>
      <c r="E3712" s="203">
        <v>28.966999999999999</v>
      </c>
    </row>
    <row r="3713" spans="1:5" ht="15" customHeight="1" x14ac:dyDescent="0.25">
      <c r="A3713" s="199" t="s">
        <v>33328</v>
      </c>
      <c r="B3713" s="199"/>
      <c r="C3713" s="199" t="s">
        <v>33329</v>
      </c>
      <c r="D3713" s="200" t="s">
        <v>3</v>
      </c>
      <c r="E3713" s="203">
        <v>14.362500000000001</v>
      </c>
    </row>
    <row r="3714" spans="1:5" ht="15" customHeight="1" x14ac:dyDescent="0.25">
      <c r="A3714" s="199" t="s">
        <v>33330</v>
      </c>
      <c r="B3714" s="199"/>
      <c r="C3714" s="199" t="s">
        <v>33331</v>
      </c>
      <c r="D3714" s="200" t="s">
        <v>3</v>
      </c>
      <c r="E3714" s="203">
        <v>9.2726000000000006</v>
      </c>
    </row>
    <row r="3715" spans="1:5" ht="15" customHeight="1" x14ac:dyDescent="0.25">
      <c r="A3715" s="199" t="s">
        <v>33332</v>
      </c>
      <c r="B3715" s="199"/>
      <c r="C3715" s="199" t="s">
        <v>33333</v>
      </c>
      <c r="D3715" s="200" t="s">
        <v>2</v>
      </c>
      <c r="E3715" s="203">
        <v>1011.6393</v>
      </c>
    </row>
    <row r="3716" spans="1:5" ht="15" customHeight="1" x14ac:dyDescent="0.25">
      <c r="A3716" s="199" t="s">
        <v>33334</v>
      </c>
      <c r="B3716" s="199"/>
      <c r="C3716" s="199" t="s">
        <v>33335</v>
      </c>
      <c r="D3716" s="200" t="s">
        <v>12798</v>
      </c>
      <c r="E3716" s="203">
        <v>793.33</v>
      </c>
    </row>
    <row r="3717" spans="1:5" ht="15" customHeight="1" x14ac:dyDescent="0.25">
      <c r="A3717" s="199" t="s">
        <v>33336</v>
      </c>
      <c r="B3717" s="199"/>
      <c r="C3717" s="199" t="s">
        <v>33337</v>
      </c>
      <c r="D3717" s="200" t="s">
        <v>12798</v>
      </c>
      <c r="E3717" s="204">
        <v>174.15870000000001</v>
      </c>
    </row>
    <row r="3718" spans="1:5" ht="15" customHeight="1" x14ac:dyDescent="0.25">
      <c r="A3718" s="199" t="s">
        <v>33338</v>
      </c>
      <c r="B3718" s="199"/>
      <c r="C3718" s="199" t="s">
        <v>33339</v>
      </c>
      <c r="D3718" s="200" t="s">
        <v>12798</v>
      </c>
      <c r="E3718" s="204">
        <v>193.3724</v>
      </c>
    </row>
    <row r="3719" spans="1:5" ht="15" customHeight="1" x14ac:dyDescent="0.25">
      <c r="A3719" s="199" t="s">
        <v>33340</v>
      </c>
      <c r="B3719" s="199"/>
      <c r="C3719" s="199" t="s">
        <v>33341</v>
      </c>
      <c r="D3719" s="200" t="s">
        <v>12798</v>
      </c>
      <c r="E3719" s="203">
        <v>695.24</v>
      </c>
    </row>
    <row r="3720" spans="1:5" ht="15" customHeight="1" x14ac:dyDescent="0.25">
      <c r="A3720" s="199" t="s">
        <v>33342</v>
      </c>
      <c r="B3720" s="199"/>
      <c r="C3720" s="199" t="s">
        <v>33343</v>
      </c>
      <c r="D3720" s="200" t="s">
        <v>3</v>
      </c>
      <c r="E3720" s="203">
        <v>783.70270000000005</v>
      </c>
    </row>
    <row r="3721" spans="1:5" ht="15" customHeight="1" x14ac:dyDescent="0.25">
      <c r="A3721" s="199" t="s">
        <v>33344</v>
      </c>
      <c r="B3721" s="199"/>
      <c r="C3721" s="199" t="s">
        <v>33345</v>
      </c>
      <c r="D3721" s="200" t="s">
        <v>3</v>
      </c>
      <c r="E3721" s="204">
        <v>0.66</v>
      </c>
    </row>
    <row r="3722" spans="1:5" ht="15" customHeight="1" x14ac:dyDescent="0.25">
      <c r="A3722" s="199" t="s">
        <v>33346</v>
      </c>
      <c r="B3722" s="199"/>
      <c r="C3722" s="199" t="s">
        <v>33347</v>
      </c>
      <c r="D3722" s="200" t="s">
        <v>3</v>
      </c>
      <c r="E3722" s="204">
        <v>0.86</v>
      </c>
    </row>
    <row r="3723" spans="1:5" ht="15" customHeight="1" x14ac:dyDescent="0.25">
      <c r="A3723" s="199" t="s">
        <v>33348</v>
      </c>
      <c r="B3723" s="199"/>
      <c r="C3723" s="199" t="s">
        <v>33349</v>
      </c>
      <c r="D3723" s="200" t="s">
        <v>4</v>
      </c>
      <c r="E3723" s="204">
        <v>15.1</v>
      </c>
    </row>
    <row r="3724" spans="1:5" ht="15" customHeight="1" x14ac:dyDescent="0.25">
      <c r="A3724" s="199" t="s">
        <v>33350</v>
      </c>
      <c r="B3724" s="199"/>
      <c r="C3724" s="199" t="s">
        <v>33351</v>
      </c>
      <c r="D3724" s="200" t="s">
        <v>4</v>
      </c>
      <c r="E3724" s="204">
        <v>24.46</v>
      </c>
    </row>
    <row r="3725" spans="1:5" ht="15" customHeight="1" x14ac:dyDescent="0.25">
      <c r="A3725" s="199" t="s">
        <v>33352</v>
      </c>
      <c r="B3725" s="199"/>
      <c r="C3725" s="199" t="s">
        <v>33353</v>
      </c>
      <c r="D3725" s="200" t="s">
        <v>4</v>
      </c>
      <c r="E3725" s="204">
        <v>18.46</v>
      </c>
    </row>
    <row r="3726" spans="1:5" ht="15" customHeight="1" x14ac:dyDescent="0.25">
      <c r="A3726" s="199" t="s">
        <v>33354</v>
      </c>
      <c r="B3726" s="199"/>
      <c r="C3726" s="199" t="s">
        <v>33355</v>
      </c>
      <c r="D3726" s="200" t="s">
        <v>4</v>
      </c>
      <c r="E3726" s="204">
        <v>31.11</v>
      </c>
    </row>
    <row r="3727" spans="1:5" ht="15" customHeight="1" x14ac:dyDescent="0.25">
      <c r="A3727" s="199" t="s">
        <v>33356</v>
      </c>
      <c r="B3727" s="199"/>
      <c r="C3727" s="199" t="s">
        <v>33357</v>
      </c>
      <c r="D3727" s="200" t="s">
        <v>4</v>
      </c>
      <c r="E3727" s="204">
        <v>28.48</v>
      </c>
    </row>
    <row r="3728" spans="1:5" ht="15" customHeight="1" x14ac:dyDescent="0.25">
      <c r="A3728" s="199" t="s">
        <v>33358</v>
      </c>
      <c r="B3728" s="199"/>
      <c r="C3728" s="199" t="s">
        <v>33359</v>
      </c>
      <c r="D3728" s="200" t="s">
        <v>4</v>
      </c>
      <c r="E3728" s="204">
        <v>19.22</v>
      </c>
    </row>
    <row r="3729" spans="1:5" ht="15" customHeight="1" x14ac:dyDescent="0.25">
      <c r="A3729" s="199" t="s">
        <v>33360</v>
      </c>
      <c r="B3729" s="199"/>
      <c r="C3729" s="199" t="s">
        <v>33361</v>
      </c>
      <c r="D3729" s="200" t="s">
        <v>38</v>
      </c>
      <c r="E3729" s="204">
        <v>119.24</v>
      </c>
    </row>
    <row r="3730" spans="1:5" ht="15" customHeight="1" x14ac:dyDescent="0.25">
      <c r="A3730" s="199" t="s">
        <v>33362</v>
      </c>
      <c r="B3730" s="199"/>
      <c r="C3730" s="199" t="s">
        <v>33363</v>
      </c>
      <c r="D3730" s="200" t="s">
        <v>38</v>
      </c>
      <c r="E3730" s="204">
        <v>117.76</v>
      </c>
    </row>
    <row r="3731" spans="1:5" ht="15" customHeight="1" x14ac:dyDescent="0.25">
      <c r="A3731" s="199" t="s">
        <v>33364</v>
      </c>
      <c r="B3731" s="199"/>
      <c r="C3731" s="199" t="s">
        <v>33365</v>
      </c>
      <c r="D3731" s="200" t="s">
        <v>38</v>
      </c>
      <c r="E3731" s="204">
        <v>119.12</v>
      </c>
    </row>
    <row r="3732" spans="1:5" ht="15" customHeight="1" x14ac:dyDescent="0.25">
      <c r="A3732" s="199" t="s">
        <v>33366</v>
      </c>
      <c r="B3732" s="199"/>
      <c r="C3732" s="199" t="s">
        <v>33367</v>
      </c>
      <c r="D3732" s="200" t="s">
        <v>4</v>
      </c>
      <c r="E3732" s="203">
        <v>5.5735999999999999</v>
      </c>
    </row>
    <row r="3733" spans="1:5" ht="15" customHeight="1" x14ac:dyDescent="0.25">
      <c r="A3733" s="199" t="s">
        <v>33368</v>
      </c>
      <c r="B3733" s="199"/>
      <c r="C3733" s="199" t="s">
        <v>33369</v>
      </c>
      <c r="D3733" s="200" t="s">
        <v>4</v>
      </c>
      <c r="E3733" s="204">
        <v>2.0299999999999998</v>
      </c>
    </row>
    <row r="3734" spans="1:5" ht="15" customHeight="1" x14ac:dyDescent="0.25">
      <c r="A3734" s="199" t="s">
        <v>33370</v>
      </c>
      <c r="B3734" s="199"/>
      <c r="C3734" s="199" t="s">
        <v>33371</v>
      </c>
      <c r="D3734" s="200" t="s">
        <v>4</v>
      </c>
      <c r="E3734" s="201">
        <v>1.4513</v>
      </c>
    </row>
    <row r="3735" spans="1:5" ht="15" customHeight="1" x14ac:dyDescent="0.25">
      <c r="A3735" s="199" t="s">
        <v>33372</v>
      </c>
      <c r="B3735" s="199"/>
      <c r="C3735" s="199" t="s">
        <v>33373</v>
      </c>
      <c r="D3735" s="200" t="s">
        <v>4</v>
      </c>
      <c r="E3735" s="204">
        <v>0.66</v>
      </c>
    </row>
    <row r="3736" spans="1:5" ht="15" customHeight="1" x14ac:dyDescent="0.25">
      <c r="A3736" s="199" t="s">
        <v>33374</v>
      </c>
      <c r="B3736" s="199"/>
      <c r="C3736" s="199" t="s">
        <v>33375</v>
      </c>
      <c r="D3736" s="200" t="s">
        <v>4</v>
      </c>
      <c r="E3736" s="203">
        <v>1.7490000000000001</v>
      </c>
    </row>
    <row r="3737" spans="1:5" ht="15" customHeight="1" x14ac:dyDescent="0.25">
      <c r="A3737" s="199" t="s">
        <v>33376</v>
      </c>
      <c r="B3737" s="199"/>
      <c r="C3737" s="199" t="s">
        <v>33377</v>
      </c>
      <c r="D3737" s="200" t="s">
        <v>4</v>
      </c>
      <c r="E3737" s="204">
        <v>2.6507000000000001</v>
      </c>
    </row>
    <row r="3738" spans="1:5" ht="15" customHeight="1" x14ac:dyDescent="0.25">
      <c r="A3738" s="199" t="s">
        <v>33378</v>
      </c>
      <c r="B3738" s="199"/>
      <c r="C3738" s="199" t="s">
        <v>33379</v>
      </c>
      <c r="D3738" s="200" t="s">
        <v>4</v>
      </c>
      <c r="E3738" s="204">
        <v>1.7235</v>
      </c>
    </row>
    <row r="3739" spans="1:5" ht="15" customHeight="1" x14ac:dyDescent="0.25">
      <c r="A3739" s="199" t="s">
        <v>33380</v>
      </c>
      <c r="B3739" s="199"/>
      <c r="C3739" s="199" t="s">
        <v>33381</v>
      </c>
      <c r="D3739" s="200" t="s">
        <v>4</v>
      </c>
      <c r="E3739" s="203">
        <v>0.70550000000000002</v>
      </c>
    </row>
    <row r="3740" spans="1:5" ht="15" customHeight="1" x14ac:dyDescent="0.25">
      <c r="A3740" s="199" t="s">
        <v>33382</v>
      </c>
      <c r="B3740" s="199"/>
      <c r="C3740" s="199" t="s">
        <v>33383</v>
      </c>
      <c r="D3740" s="200" t="s">
        <v>4</v>
      </c>
      <c r="E3740" s="204">
        <v>3.4369000000000001</v>
      </c>
    </row>
    <row r="3741" spans="1:5" ht="15" customHeight="1" x14ac:dyDescent="0.25">
      <c r="A3741" s="199" t="s">
        <v>33384</v>
      </c>
      <c r="B3741" s="199"/>
      <c r="C3741" s="199" t="s">
        <v>33385</v>
      </c>
      <c r="D3741" s="200" t="s">
        <v>4</v>
      </c>
      <c r="E3741" s="204">
        <v>49.911200000000001</v>
      </c>
    </row>
    <row r="3742" spans="1:5" ht="15" customHeight="1" x14ac:dyDescent="0.25">
      <c r="A3742" s="199" t="s">
        <v>33386</v>
      </c>
      <c r="B3742" s="199"/>
      <c r="C3742" s="199" t="s">
        <v>33387</v>
      </c>
      <c r="D3742" s="200" t="s">
        <v>33388</v>
      </c>
      <c r="E3742" s="204">
        <v>663.66</v>
      </c>
    </row>
    <row r="3743" spans="1:5" ht="15" customHeight="1" x14ac:dyDescent="0.25">
      <c r="A3743" s="199" t="s">
        <v>33389</v>
      </c>
      <c r="B3743" s="199"/>
      <c r="C3743" s="199" t="s">
        <v>33390</v>
      </c>
      <c r="D3743" s="200" t="s">
        <v>33388</v>
      </c>
      <c r="E3743" s="204">
        <v>3124.84</v>
      </c>
    </row>
    <row r="3744" spans="1:5" ht="15" customHeight="1" x14ac:dyDescent="0.25">
      <c r="A3744" s="199" t="s">
        <v>33391</v>
      </c>
      <c r="B3744" s="199"/>
      <c r="C3744" s="199" t="s">
        <v>33392</v>
      </c>
      <c r="D3744" s="200" t="s">
        <v>3</v>
      </c>
      <c r="E3744" s="204">
        <v>3.9407999999999999</v>
      </c>
    </row>
    <row r="3745" spans="1:5" ht="15" customHeight="1" x14ac:dyDescent="0.25">
      <c r="A3745" s="199" t="s">
        <v>33393</v>
      </c>
      <c r="B3745" s="199"/>
      <c r="C3745" s="199" t="s">
        <v>33394</v>
      </c>
      <c r="D3745" s="200" t="s">
        <v>2</v>
      </c>
      <c r="E3745" s="204">
        <v>57.621600000000001</v>
      </c>
    </row>
    <row r="3746" spans="1:5" ht="15" customHeight="1" x14ac:dyDescent="0.25">
      <c r="A3746" s="199" t="s">
        <v>33395</v>
      </c>
      <c r="B3746" s="199"/>
      <c r="C3746" s="199" t="s">
        <v>33396</v>
      </c>
      <c r="D3746" s="200" t="s">
        <v>2</v>
      </c>
      <c r="E3746" s="204">
        <v>51.715299999999999</v>
      </c>
    </row>
    <row r="3747" spans="1:5" ht="15" customHeight="1" x14ac:dyDescent="0.25">
      <c r="A3747" s="199" t="s">
        <v>33397</v>
      </c>
      <c r="B3747" s="199"/>
      <c r="C3747" s="199" t="s">
        <v>33398</v>
      </c>
      <c r="D3747" s="200" t="s">
        <v>2</v>
      </c>
      <c r="E3747" s="204">
        <v>132.39769999999999</v>
      </c>
    </row>
    <row r="3748" spans="1:5" ht="15" customHeight="1" x14ac:dyDescent="0.25">
      <c r="A3748" s="199" t="s">
        <v>33399</v>
      </c>
      <c r="B3748" s="199"/>
      <c r="C3748" s="199" t="s">
        <v>33400</v>
      </c>
      <c r="D3748" s="200" t="s">
        <v>2</v>
      </c>
      <c r="E3748" s="204">
        <v>121.18980000000001</v>
      </c>
    </row>
    <row r="3749" spans="1:5" ht="15" customHeight="1" x14ac:dyDescent="0.25">
      <c r="A3749" s="199" t="s">
        <v>33401</v>
      </c>
      <c r="B3749" s="199"/>
      <c r="C3749" s="199" t="s">
        <v>33402</v>
      </c>
      <c r="D3749" s="200" t="s">
        <v>2</v>
      </c>
      <c r="E3749" s="204">
        <v>124.2135</v>
      </c>
    </row>
    <row r="3750" spans="1:5" ht="15" customHeight="1" x14ac:dyDescent="0.25">
      <c r="A3750" s="199" t="s">
        <v>33403</v>
      </c>
      <c r="B3750" s="199"/>
      <c r="C3750" s="199" t="s">
        <v>33404</v>
      </c>
      <c r="D3750" s="200" t="s">
        <v>3</v>
      </c>
      <c r="E3750" s="204">
        <v>3.1949999999999998</v>
      </c>
    </row>
    <row r="3751" spans="1:5" ht="15" customHeight="1" x14ac:dyDescent="0.25">
      <c r="A3751" s="199" t="s">
        <v>33405</v>
      </c>
      <c r="B3751" s="199"/>
      <c r="C3751" s="199" t="s">
        <v>33406</v>
      </c>
      <c r="D3751" s="200" t="s">
        <v>2</v>
      </c>
      <c r="E3751" s="204">
        <v>233.34899999999999</v>
      </c>
    </row>
    <row r="3752" spans="1:5" ht="15" customHeight="1" x14ac:dyDescent="0.25">
      <c r="A3752" s="199" t="s">
        <v>33407</v>
      </c>
      <c r="B3752" s="199"/>
      <c r="C3752" s="199" t="s">
        <v>33408</v>
      </c>
      <c r="D3752" s="200" t="s">
        <v>2</v>
      </c>
      <c r="E3752" s="204">
        <v>210.4092</v>
      </c>
    </row>
    <row r="3753" spans="1:5" ht="15" customHeight="1" x14ac:dyDescent="0.25">
      <c r="A3753" s="199" t="s">
        <v>33409</v>
      </c>
      <c r="B3753" s="199"/>
      <c r="C3753" s="199" t="s">
        <v>33410</v>
      </c>
      <c r="D3753" s="200" t="s">
        <v>2</v>
      </c>
      <c r="E3753" s="204">
        <v>281.54669999999999</v>
      </c>
    </row>
    <row r="3754" spans="1:5" ht="15" customHeight="1" x14ac:dyDescent="0.25">
      <c r="A3754" s="199" t="s">
        <v>33411</v>
      </c>
      <c r="B3754" s="199"/>
      <c r="C3754" s="199" t="s">
        <v>33412</v>
      </c>
      <c r="D3754" s="200" t="s">
        <v>3</v>
      </c>
      <c r="E3754" s="204">
        <v>3.2454000000000001</v>
      </c>
    </row>
    <row r="3755" spans="1:5" ht="15" customHeight="1" x14ac:dyDescent="0.25">
      <c r="A3755" s="199" t="s">
        <v>33413</v>
      </c>
      <c r="B3755" s="199"/>
      <c r="C3755" s="199" t="s">
        <v>33414</v>
      </c>
      <c r="D3755" s="200" t="s">
        <v>2</v>
      </c>
      <c r="E3755" s="204">
        <v>379.29090000000002</v>
      </c>
    </row>
    <row r="3756" spans="1:5" ht="15" customHeight="1" x14ac:dyDescent="0.25">
      <c r="A3756" s="199" t="s">
        <v>33415</v>
      </c>
      <c r="B3756" s="199"/>
      <c r="C3756" s="199" t="s">
        <v>33416</v>
      </c>
      <c r="D3756" s="200" t="s">
        <v>2</v>
      </c>
      <c r="E3756" s="204">
        <v>182.46</v>
      </c>
    </row>
    <row r="3757" spans="1:5" ht="15" customHeight="1" x14ac:dyDescent="0.25">
      <c r="A3757" s="199" t="s">
        <v>33417</v>
      </c>
      <c r="B3757" s="199"/>
      <c r="C3757" s="199" t="s">
        <v>33418</v>
      </c>
      <c r="D3757" s="200" t="s">
        <v>3</v>
      </c>
      <c r="E3757" s="204">
        <v>27.687000000000001</v>
      </c>
    </row>
    <row r="3758" spans="1:5" ht="15" customHeight="1" x14ac:dyDescent="0.25">
      <c r="A3758" s="199" t="s">
        <v>33419</v>
      </c>
      <c r="B3758" s="199"/>
      <c r="C3758" s="199" t="s">
        <v>33420</v>
      </c>
      <c r="D3758" s="200" t="s">
        <v>3</v>
      </c>
      <c r="E3758" s="203">
        <v>19.2408</v>
      </c>
    </row>
    <row r="3759" spans="1:5" ht="15" customHeight="1" x14ac:dyDescent="0.25">
      <c r="A3759" s="199" t="s">
        <v>33421</v>
      </c>
      <c r="B3759" s="199"/>
      <c r="C3759" s="199" t="s">
        <v>33422</v>
      </c>
      <c r="D3759" s="200" t="s">
        <v>3</v>
      </c>
      <c r="E3759" s="204">
        <v>3.1949999999999998</v>
      </c>
    </row>
    <row r="3760" spans="1:5" ht="15" customHeight="1" x14ac:dyDescent="0.25">
      <c r="A3760" s="199" t="s">
        <v>33423</v>
      </c>
      <c r="B3760" s="199"/>
      <c r="C3760" s="199" t="s">
        <v>33424</v>
      </c>
      <c r="D3760" s="200" t="s">
        <v>3</v>
      </c>
      <c r="E3760" s="204">
        <v>108.64</v>
      </c>
    </row>
    <row r="3761" spans="1:5" ht="15" customHeight="1" x14ac:dyDescent="0.25">
      <c r="A3761" s="199" t="s">
        <v>33425</v>
      </c>
      <c r="B3761" s="199"/>
      <c r="C3761" s="199" t="s">
        <v>33426</v>
      </c>
      <c r="D3761" s="200" t="s">
        <v>12798</v>
      </c>
      <c r="E3761" s="204">
        <v>164.0256</v>
      </c>
    </row>
    <row r="3762" spans="1:5" ht="15" customHeight="1" x14ac:dyDescent="0.25">
      <c r="A3762" s="199" t="s">
        <v>33427</v>
      </c>
      <c r="B3762" s="199"/>
      <c r="C3762" s="199" t="s">
        <v>33428</v>
      </c>
      <c r="D3762" s="200" t="s">
        <v>12798</v>
      </c>
      <c r="E3762" s="204">
        <v>0</v>
      </c>
    </row>
    <row r="3763" spans="1:5" ht="15" customHeight="1" x14ac:dyDescent="0.25">
      <c r="A3763" s="199" t="s">
        <v>33429</v>
      </c>
      <c r="B3763" s="199"/>
      <c r="C3763" s="199" t="s">
        <v>33430</v>
      </c>
      <c r="D3763" s="200" t="s">
        <v>12798</v>
      </c>
      <c r="E3763" s="204">
        <v>1246.2942</v>
      </c>
    </row>
    <row r="3764" spans="1:5" ht="15" customHeight="1" x14ac:dyDescent="0.25">
      <c r="A3764" s="199" t="s">
        <v>33431</v>
      </c>
      <c r="B3764" s="199"/>
      <c r="C3764" s="199" t="s">
        <v>33432</v>
      </c>
      <c r="D3764" s="200" t="s">
        <v>12798</v>
      </c>
      <c r="E3764" s="204">
        <v>1181.5319999999999</v>
      </c>
    </row>
    <row r="3765" spans="1:5" ht="15" customHeight="1" x14ac:dyDescent="0.25">
      <c r="A3765" s="199" t="s">
        <v>33433</v>
      </c>
      <c r="B3765" s="199"/>
      <c r="C3765" s="199" t="s">
        <v>33434</v>
      </c>
      <c r="D3765" s="200" t="s">
        <v>12798</v>
      </c>
      <c r="E3765" s="203">
        <v>1036.55</v>
      </c>
    </row>
    <row r="3766" spans="1:5" ht="15" customHeight="1" x14ac:dyDescent="0.25">
      <c r="A3766" s="199" t="s">
        <v>33435</v>
      </c>
      <c r="B3766" s="199"/>
      <c r="C3766" s="199" t="s">
        <v>33436</v>
      </c>
      <c r="D3766" s="200" t="s">
        <v>12798</v>
      </c>
      <c r="E3766" s="203">
        <v>1158.0771</v>
      </c>
    </row>
    <row r="3767" spans="1:5" ht="15" customHeight="1" x14ac:dyDescent="0.25">
      <c r="A3767" s="199" t="s">
        <v>33437</v>
      </c>
      <c r="B3767" s="199"/>
      <c r="C3767" s="199" t="s">
        <v>25253</v>
      </c>
      <c r="D3767" s="200" t="s">
        <v>12798</v>
      </c>
      <c r="E3767" s="204">
        <v>112.8848</v>
      </c>
    </row>
    <row r="3768" spans="1:5" ht="15" customHeight="1" x14ac:dyDescent="0.25">
      <c r="A3768" s="199" t="s">
        <v>33438</v>
      </c>
      <c r="B3768" s="199"/>
      <c r="C3768" s="199" t="s">
        <v>33439</v>
      </c>
      <c r="D3768" s="200" t="s">
        <v>12798</v>
      </c>
      <c r="E3768" s="204">
        <v>16.899999999999999</v>
      </c>
    </row>
    <row r="3769" spans="1:5" ht="15" customHeight="1" x14ac:dyDescent="0.25">
      <c r="A3769" s="199" t="s">
        <v>33440</v>
      </c>
      <c r="B3769" s="199"/>
      <c r="C3769" s="199" t="s">
        <v>33441</v>
      </c>
      <c r="D3769" s="200" t="s">
        <v>12798</v>
      </c>
      <c r="E3769" s="204">
        <v>2.3988</v>
      </c>
    </row>
    <row r="3770" spans="1:5" ht="15" customHeight="1" x14ac:dyDescent="0.25">
      <c r="A3770" s="199" t="s">
        <v>33442</v>
      </c>
      <c r="B3770" s="199"/>
      <c r="C3770" s="199" t="s">
        <v>33443</v>
      </c>
      <c r="D3770" s="200" t="s">
        <v>12798</v>
      </c>
      <c r="E3770" s="204">
        <v>8.3101000000000003</v>
      </c>
    </row>
    <row r="3771" spans="1:5" ht="15" customHeight="1" x14ac:dyDescent="0.25">
      <c r="A3771" s="199" t="s">
        <v>33444</v>
      </c>
      <c r="B3771" s="199"/>
      <c r="C3771" s="199" t="s">
        <v>33445</v>
      </c>
      <c r="D3771" s="200" t="s">
        <v>12798</v>
      </c>
      <c r="E3771" s="204">
        <v>31.0398</v>
      </c>
    </row>
    <row r="3772" spans="1:5" ht="15" customHeight="1" x14ac:dyDescent="0.25">
      <c r="A3772" s="199" t="s">
        <v>33446</v>
      </c>
      <c r="B3772" s="199"/>
      <c r="C3772" s="199" t="s">
        <v>33447</v>
      </c>
      <c r="D3772" s="200" t="s">
        <v>12798</v>
      </c>
      <c r="E3772" s="203">
        <v>30.924199999999999</v>
      </c>
    </row>
    <row r="3773" spans="1:5" ht="15" customHeight="1" x14ac:dyDescent="0.25">
      <c r="A3773" s="199" t="s">
        <v>33448</v>
      </c>
      <c r="B3773" s="199"/>
      <c r="C3773" s="199" t="s">
        <v>33449</v>
      </c>
      <c r="D3773" s="200" t="s">
        <v>12798</v>
      </c>
      <c r="E3773" s="204">
        <v>1.2296</v>
      </c>
    </row>
    <row r="3774" spans="1:5" ht="15" customHeight="1" x14ac:dyDescent="0.25">
      <c r="A3774" s="199" t="s">
        <v>33450</v>
      </c>
      <c r="B3774" s="199"/>
      <c r="C3774" s="199" t="s">
        <v>33451</v>
      </c>
      <c r="D3774" s="200" t="s">
        <v>12798</v>
      </c>
      <c r="E3774" s="204">
        <v>2.0964</v>
      </c>
    </row>
    <row r="3775" spans="1:5" ht="15" customHeight="1" x14ac:dyDescent="0.25">
      <c r="A3775" s="199" t="s">
        <v>33452</v>
      </c>
      <c r="B3775" s="199"/>
      <c r="C3775" s="199" t="s">
        <v>33453</v>
      </c>
      <c r="D3775" s="200" t="s">
        <v>12798</v>
      </c>
      <c r="E3775" s="204">
        <v>2.2073</v>
      </c>
    </row>
    <row r="3776" spans="1:5" ht="15" customHeight="1" x14ac:dyDescent="0.25">
      <c r="A3776" s="199" t="s">
        <v>33454</v>
      </c>
      <c r="B3776" s="199"/>
      <c r="C3776" s="199" t="s">
        <v>33455</v>
      </c>
      <c r="D3776" s="200" t="s">
        <v>12798</v>
      </c>
      <c r="E3776" s="204">
        <v>2.5196999999999998</v>
      </c>
    </row>
    <row r="3777" spans="1:5" ht="15" customHeight="1" x14ac:dyDescent="0.25">
      <c r="A3777" s="199" t="s">
        <v>33456</v>
      </c>
      <c r="B3777" s="199"/>
      <c r="C3777" s="199" t="s">
        <v>33457</v>
      </c>
      <c r="D3777" s="200" t="s">
        <v>12798</v>
      </c>
      <c r="E3777" s="205">
        <v>2.7313999999999998</v>
      </c>
    </row>
    <row r="3778" spans="1:5" ht="15" customHeight="1" x14ac:dyDescent="0.25">
      <c r="A3778" s="199" t="s">
        <v>33458</v>
      </c>
      <c r="B3778" s="199"/>
      <c r="C3778" s="199" t="s">
        <v>33459</v>
      </c>
      <c r="D3778" s="200" t="s">
        <v>12798</v>
      </c>
      <c r="E3778" s="203">
        <v>1.6529</v>
      </c>
    </row>
    <row r="3779" spans="1:5" ht="15" customHeight="1" x14ac:dyDescent="0.25">
      <c r="A3779" s="199" t="s">
        <v>33460</v>
      </c>
      <c r="B3779" s="199"/>
      <c r="C3779" s="199" t="s">
        <v>33461</v>
      </c>
      <c r="D3779" s="200" t="s">
        <v>12798</v>
      </c>
      <c r="E3779" s="205">
        <v>1.6831</v>
      </c>
    </row>
    <row r="3780" spans="1:5" ht="15" customHeight="1" x14ac:dyDescent="0.25">
      <c r="A3780" s="199" t="s">
        <v>33462</v>
      </c>
      <c r="B3780" s="199"/>
      <c r="C3780" s="199" t="s">
        <v>33463</v>
      </c>
      <c r="D3780" s="200" t="s">
        <v>12798</v>
      </c>
      <c r="E3780" s="205">
        <v>2.1164999999999998</v>
      </c>
    </row>
    <row r="3781" spans="1:5" ht="15" customHeight="1" x14ac:dyDescent="0.25">
      <c r="A3781" s="199" t="s">
        <v>33464</v>
      </c>
      <c r="B3781" s="199"/>
      <c r="C3781" s="199" t="s">
        <v>33465</v>
      </c>
      <c r="D3781" s="200" t="s">
        <v>12798</v>
      </c>
      <c r="E3781" s="205">
        <v>2.2374999999999998</v>
      </c>
    </row>
    <row r="3782" spans="1:5" ht="15" customHeight="1" x14ac:dyDescent="0.25">
      <c r="A3782" s="199" t="s">
        <v>33466</v>
      </c>
      <c r="B3782" s="199"/>
      <c r="C3782" s="199" t="s">
        <v>33467</v>
      </c>
      <c r="D3782" s="200" t="s">
        <v>12798</v>
      </c>
      <c r="E3782" s="206">
        <v>2.7313999999999998</v>
      </c>
    </row>
    <row r="3783" spans="1:5" ht="15" customHeight="1" x14ac:dyDescent="0.25">
      <c r="A3783" s="199" t="s">
        <v>33468</v>
      </c>
      <c r="B3783" s="199"/>
      <c r="C3783" s="199" t="s">
        <v>33469</v>
      </c>
      <c r="D3783" s="200" t="s">
        <v>12798</v>
      </c>
      <c r="E3783" s="205">
        <v>2.8725000000000001</v>
      </c>
    </row>
    <row r="3784" spans="1:5" ht="15" customHeight="1" x14ac:dyDescent="0.25">
      <c r="A3784" s="199" t="s">
        <v>33470</v>
      </c>
      <c r="B3784" s="199"/>
      <c r="C3784" s="199" t="s">
        <v>33471</v>
      </c>
      <c r="D3784" s="200" t="s">
        <v>12798</v>
      </c>
      <c r="E3784" s="205">
        <v>1.5118</v>
      </c>
    </row>
    <row r="3785" spans="1:5" ht="15" customHeight="1" x14ac:dyDescent="0.25">
      <c r="A3785" s="199" t="s">
        <v>33472</v>
      </c>
      <c r="B3785" s="199"/>
      <c r="C3785" s="199" t="s">
        <v>33473</v>
      </c>
      <c r="D3785" s="200" t="s">
        <v>12798</v>
      </c>
      <c r="E3785" s="205">
        <v>1.5924</v>
      </c>
    </row>
    <row r="3786" spans="1:5" ht="15" customHeight="1" x14ac:dyDescent="0.25">
      <c r="A3786" s="199" t="s">
        <v>33474</v>
      </c>
      <c r="B3786" s="199"/>
      <c r="C3786" s="199" t="s">
        <v>33475</v>
      </c>
      <c r="D3786" s="200" t="s">
        <v>12798</v>
      </c>
      <c r="E3786" s="205">
        <v>11.963699999999999</v>
      </c>
    </row>
    <row r="3787" spans="1:5" ht="15" customHeight="1" x14ac:dyDescent="0.25">
      <c r="A3787" s="199" t="s">
        <v>33476</v>
      </c>
      <c r="B3787" s="199"/>
      <c r="C3787" s="199" t="s">
        <v>33477</v>
      </c>
      <c r="D3787" s="200" t="s">
        <v>12798</v>
      </c>
      <c r="E3787" s="204">
        <v>19.311299999999999</v>
      </c>
    </row>
    <row r="3788" spans="1:5" ht="15" customHeight="1" x14ac:dyDescent="0.25">
      <c r="A3788" s="199" t="s">
        <v>33478</v>
      </c>
      <c r="B3788" s="199"/>
      <c r="C3788" s="199" t="s">
        <v>33479</v>
      </c>
      <c r="D3788" s="200" t="s">
        <v>12798</v>
      </c>
      <c r="E3788" s="204">
        <v>25.167200000000001</v>
      </c>
    </row>
    <row r="3789" spans="1:5" ht="15" customHeight="1" x14ac:dyDescent="0.25">
      <c r="A3789" s="199" t="s">
        <v>33480</v>
      </c>
      <c r="B3789" s="199"/>
      <c r="C3789" s="199" t="s">
        <v>33481</v>
      </c>
      <c r="D3789" s="200" t="s">
        <v>12798</v>
      </c>
      <c r="E3789" s="201">
        <v>3.3662999999999998</v>
      </c>
    </row>
    <row r="3790" spans="1:5" ht="15" customHeight="1" x14ac:dyDescent="0.25">
      <c r="A3790" s="199" t="s">
        <v>33482</v>
      </c>
      <c r="B3790" s="199"/>
      <c r="C3790" s="199" t="s">
        <v>33483</v>
      </c>
      <c r="D3790" s="200" t="s">
        <v>12798</v>
      </c>
      <c r="E3790" s="204">
        <v>3.5880999999999998</v>
      </c>
    </row>
    <row r="3791" spans="1:5" ht="15" customHeight="1" x14ac:dyDescent="0.25">
      <c r="A3791" s="199" t="s">
        <v>33484</v>
      </c>
      <c r="B3791" s="199"/>
      <c r="C3791" s="199" t="s">
        <v>33485</v>
      </c>
      <c r="D3791" s="200" t="s">
        <v>12798</v>
      </c>
      <c r="E3791" s="204">
        <v>4.2633999999999999</v>
      </c>
    </row>
    <row r="3792" spans="1:5" ht="15" customHeight="1" x14ac:dyDescent="0.25">
      <c r="A3792" s="199" t="s">
        <v>33486</v>
      </c>
      <c r="B3792" s="199"/>
      <c r="C3792" s="199" t="s">
        <v>33487</v>
      </c>
      <c r="D3792" s="200" t="s">
        <v>12798</v>
      </c>
      <c r="E3792" s="204">
        <v>4.5354999999999999</v>
      </c>
    </row>
    <row r="3793" spans="1:5" ht="15" customHeight="1" x14ac:dyDescent="0.25">
      <c r="A3793" s="199" t="s">
        <v>33488</v>
      </c>
      <c r="B3793" s="199"/>
      <c r="C3793" s="199" t="s">
        <v>33489</v>
      </c>
      <c r="D3793" s="200" t="s">
        <v>12798</v>
      </c>
      <c r="E3793" s="204">
        <v>2.6103999999999998</v>
      </c>
    </row>
    <row r="3794" spans="1:5" ht="15" customHeight="1" x14ac:dyDescent="0.25">
      <c r="A3794" s="199" t="s">
        <v>33490</v>
      </c>
      <c r="B3794" s="199"/>
      <c r="C3794" s="199" t="s">
        <v>33491</v>
      </c>
      <c r="D3794" s="200" t="s">
        <v>12798</v>
      </c>
      <c r="E3794" s="204">
        <v>2.7818000000000001</v>
      </c>
    </row>
    <row r="3795" spans="1:5" ht="15" customHeight="1" x14ac:dyDescent="0.25">
      <c r="A3795" s="199" t="s">
        <v>33492</v>
      </c>
      <c r="B3795" s="199"/>
      <c r="C3795" s="199" t="s">
        <v>33493</v>
      </c>
      <c r="D3795" s="200" t="s">
        <v>12798</v>
      </c>
      <c r="E3795" s="204">
        <v>3.4872999999999998</v>
      </c>
    </row>
    <row r="3796" spans="1:5" ht="15" customHeight="1" x14ac:dyDescent="0.25">
      <c r="A3796" s="199" t="s">
        <v>33494</v>
      </c>
      <c r="B3796" s="199"/>
      <c r="C3796" s="199" t="s">
        <v>33495</v>
      </c>
      <c r="D3796" s="200" t="s">
        <v>12798</v>
      </c>
      <c r="E3796" s="204">
        <v>3.9207000000000001</v>
      </c>
    </row>
    <row r="3797" spans="1:5" ht="15" customHeight="1" x14ac:dyDescent="0.25">
      <c r="A3797" s="199" t="s">
        <v>33496</v>
      </c>
      <c r="B3797" s="199"/>
      <c r="C3797" s="199" t="s">
        <v>33497</v>
      </c>
      <c r="D3797" s="200" t="s">
        <v>12798</v>
      </c>
      <c r="E3797" s="204">
        <v>4.3742000000000001</v>
      </c>
    </row>
    <row r="3798" spans="1:5" ht="15" customHeight="1" x14ac:dyDescent="0.25">
      <c r="A3798" s="199" t="s">
        <v>33498</v>
      </c>
      <c r="B3798" s="199"/>
      <c r="C3798" s="199" t="s">
        <v>33499</v>
      </c>
      <c r="D3798" s="200" t="s">
        <v>12798</v>
      </c>
      <c r="E3798" s="204">
        <v>4.9084000000000003</v>
      </c>
    </row>
    <row r="3799" spans="1:5" ht="15" customHeight="1" x14ac:dyDescent="0.25">
      <c r="A3799" s="199" t="s">
        <v>33500</v>
      </c>
      <c r="B3799" s="199"/>
      <c r="C3799" s="199" t="s">
        <v>33501</v>
      </c>
      <c r="D3799" s="200" t="s">
        <v>12798</v>
      </c>
      <c r="E3799" s="204">
        <v>2.4289999999999998</v>
      </c>
    </row>
    <row r="3800" spans="1:5" ht="15" customHeight="1" x14ac:dyDescent="0.25">
      <c r="A3800" s="199" t="s">
        <v>33502</v>
      </c>
      <c r="B3800" s="199"/>
      <c r="C3800" s="199" t="s">
        <v>33503</v>
      </c>
      <c r="D3800" s="200" t="s">
        <v>12798</v>
      </c>
      <c r="E3800" s="204">
        <v>2.7313999999999998</v>
      </c>
    </row>
    <row r="3801" spans="1:5" ht="15" customHeight="1" x14ac:dyDescent="0.25">
      <c r="A3801" s="199" t="s">
        <v>33504</v>
      </c>
      <c r="B3801" s="199"/>
      <c r="C3801" s="199" t="s">
        <v>33505</v>
      </c>
      <c r="D3801" s="200" t="s">
        <v>12798</v>
      </c>
      <c r="E3801" s="204">
        <v>3.4771999999999998</v>
      </c>
    </row>
    <row r="3802" spans="1:5" ht="15" customHeight="1" x14ac:dyDescent="0.25">
      <c r="A3802" s="199" t="s">
        <v>33506</v>
      </c>
      <c r="B3802" s="199"/>
      <c r="C3802" s="199" t="s">
        <v>33507</v>
      </c>
      <c r="D3802" s="200" t="s">
        <v>12798</v>
      </c>
      <c r="E3802" s="204">
        <v>3.6686999999999999</v>
      </c>
    </row>
    <row r="3803" spans="1:5" ht="15" customHeight="1" x14ac:dyDescent="0.25">
      <c r="A3803" s="199" t="s">
        <v>33508</v>
      </c>
      <c r="B3803" s="199"/>
      <c r="C3803" s="199" t="s">
        <v>33509</v>
      </c>
      <c r="D3803" s="200" t="s">
        <v>12798</v>
      </c>
      <c r="E3803" s="204">
        <v>4.1928000000000001</v>
      </c>
    </row>
    <row r="3804" spans="1:5" ht="15" customHeight="1" x14ac:dyDescent="0.25">
      <c r="A3804" s="199" t="s">
        <v>33510</v>
      </c>
      <c r="B3804" s="199"/>
      <c r="C3804" s="199" t="s">
        <v>33511</v>
      </c>
      <c r="D3804" s="200" t="s">
        <v>12798</v>
      </c>
      <c r="E3804" s="204">
        <v>4.4245999999999999</v>
      </c>
    </row>
    <row r="3805" spans="1:5" ht="15" customHeight="1" x14ac:dyDescent="0.25">
      <c r="A3805" s="199" t="s">
        <v>33512</v>
      </c>
      <c r="B3805" s="199"/>
      <c r="C3805" s="199" t="s">
        <v>33513</v>
      </c>
      <c r="D3805" s="200" t="s">
        <v>12798</v>
      </c>
      <c r="E3805" s="204">
        <v>5.0091999999999999</v>
      </c>
    </row>
    <row r="3806" spans="1:5" ht="15" customHeight="1" x14ac:dyDescent="0.25">
      <c r="A3806" s="199" t="s">
        <v>33514</v>
      </c>
      <c r="B3806" s="199"/>
      <c r="C3806" s="199" t="s">
        <v>33515</v>
      </c>
      <c r="D3806" s="200" t="s">
        <v>12798</v>
      </c>
      <c r="E3806" s="204">
        <v>5.2812999999999999</v>
      </c>
    </row>
    <row r="3807" spans="1:5" ht="15" customHeight="1" x14ac:dyDescent="0.25">
      <c r="A3807" s="199" t="s">
        <v>33516</v>
      </c>
      <c r="B3807" s="199"/>
      <c r="C3807" s="199" t="s">
        <v>33517</v>
      </c>
      <c r="D3807" s="200" t="s">
        <v>12798</v>
      </c>
      <c r="E3807" s="204">
        <v>2.8018999999999998</v>
      </c>
    </row>
    <row r="3808" spans="1:5" ht="15" customHeight="1" x14ac:dyDescent="0.25">
      <c r="A3808" s="199" t="s">
        <v>33518</v>
      </c>
      <c r="B3808" s="199"/>
      <c r="C3808" s="199" t="s">
        <v>33519</v>
      </c>
      <c r="D3808" s="200" t="s">
        <v>12798</v>
      </c>
      <c r="E3808" s="204">
        <v>2.9531000000000001</v>
      </c>
    </row>
    <row r="3809" spans="1:5" ht="15" customHeight="1" x14ac:dyDescent="0.25">
      <c r="A3809" s="199" t="s">
        <v>33520</v>
      </c>
      <c r="B3809" s="199"/>
      <c r="C3809" s="199" t="s">
        <v>33521</v>
      </c>
      <c r="D3809" s="200" t="s">
        <v>12798</v>
      </c>
      <c r="E3809" s="204">
        <v>1.411</v>
      </c>
    </row>
    <row r="3810" spans="1:5" ht="15" customHeight="1" x14ac:dyDescent="0.25">
      <c r="A3810" s="199" t="s">
        <v>33522</v>
      </c>
      <c r="B3810" s="199"/>
      <c r="C3810" s="199" t="s">
        <v>33523</v>
      </c>
      <c r="D3810" s="200" t="s">
        <v>12798</v>
      </c>
      <c r="E3810" s="204">
        <v>1.9452</v>
      </c>
    </row>
    <row r="3811" spans="1:5" ht="15" customHeight="1" x14ac:dyDescent="0.25">
      <c r="A3811" s="199" t="s">
        <v>33524</v>
      </c>
      <c r="B3811" s="199"/>
      <c r="C3811" s="199" t="s">
        <v>33525</v>
      </c>
      <c r="D3811" s="200" t="s">
        <v>12798</v>
      </c>
      <c r="E3811" s="203">
        <v>1.1792</v>
      </c>
    </row>
    <row r="3812" spans="1:5" ht="15" customHeight="1" x14ac:dyDescent="0.25">
      <c r="A3812" s="199" t="s">
        <v>33526</v>
      </c>
      <c r="B3812" s="199"/>
      <c r="C3812" s="199" t="s">
        <v>33527</v>
      </c>
      <c r="D3812" s="200" t="s">
        <v>12798</v>
      </c>
      <c r="E3812" s="204">
        <v>0.93730000000000002</v>
      </c>
    </row>
    <row r="3813" spans="1:5" ht="15" customHeight="1" x14ac:dyDescent="0.25">
      <c r="A3813" s="199" t="s">
        <v>33528</v>
      </c>
      <c r="B3813" s="199"/>
      <c r="C3813" s="199" t="s">
        <v>33529</v>
      </c>
      <c r="D3813" s="200" t="s">
        <v>12798</v>
      </c>
      <c r="E3813" s="203">
        <v>0.77600000000000002</v>
      </c>
    </row>
    <row r="3814" spans="1:5" ht="15" customHeight="1" x14ac:dyDescent="0.25">
      <c r="A3814" s="199" t="s">
        <v>33530</v>
      </c>
      <c r="B3814" s="199"/>
      <c r="C3814" s="199" t="s">
        <v>33531</v>
      </c>
      <c r="D3814" s="200" t="s">
        <v>12798</v>
      </c>
      <c r="E3814" s="203">
        <v>1063.1300000000001</v>
      </c>
    </row>
    <row r="3815" spans="1:5" ht="15" customHeight="1" x14ac:dyDescent="0.25">
      <c r="A3815" s="199" t="s">
        <v>33532</v>
      </c>
      <c r="B3815" s="199"/>
      <c r="C3815" s="199" t="s">
        <v>33533</v>
      </c>
      <c r="D3815" s="200" t="s">
        <v>12798</v>
      </c>
      <c r="E3815" s="203">
        <v>1136.8499999999999</v>
      </c>
    </row>
    <row r="3816" spans="1:5" ht="15" customHeight="1" x14ac:dyDescent="0.25">
      <c r="A3816" s="199" t="s">
        <v>33534</v>
      </c>
      <c r="B3816" s="199"/>
      <c r="C3816" s="199" t="s">
        <v>33535</v>
      </c>
      <c r="D3816" s="200" t="s">
        <v>12798</v>
      </c>
      <c r="E3816" s="203">
        <v>1157.04</v>
      </c>
    </row>
    <row r="3817" spans="1:5" ht="15" customHeight="1" x14ac:dyDescent="0.25">
      <c r="A3817" s="199" t="s">
        <v>33536</v>
      </c>
      <c r="B3817" s="199"/>
      <c r="C3817" s="199" t="s">
        <v>33537</v>
      </c>
      <c r="D3817" s="200" t="s">
        <v>12798</v>
      </c>
      <c r="E3817" s="203">
        <v>1473.04</v>
      </c>
    </row>
    <row r="3818" spans="1:5" ht="15" customHeight="1" x14ac:dyDescent="0.25">
      <c r="A3818" s="199" t="s">
        <v>33538</v>
      </c>
      <c r="B3818" s="199"/>
      <c r="C3818" s="199" t="s">
        <v>33539</v>
      </c>
      <c r="D3818" s="200" t="s">
        <v>12798</v>
      </c>
      <c r="E3818" s="203">
        <v>8895.44</v>
      </c>
    </row>
    <row r="3819" spans="1:5" ht="15" customHeight="1" x14ac:dyDescent="0.25">
      <c r="A3819" s="199" t="s">
        <v>33540</v>
      </c>
      <c r="B3819" s="199"/>
      <c r="C3819" s="199" t="s">
        <v>33541</v>
      </c>
      <c r="D3819" s="200" t="s">
        <v>12798</v>
      </c>
      <c r="E3819" s="203">
        <v>1578.45</v>
      </c>
    </row>
    <row r="3820" spans="1:5" ht="15" customHeight="1" x14ac:dyDescent="0.25">
      <c r="A3820" s="199" t="s">
        <v>33542</v>
      </c>
      <c r="B3820" s="199"/>
      <c r="C3820" s="199" t="s">
        <v>33543</v>
      </c>
      <c r="D3820" s="200" t="s">
        <v>12798</v>
      </c>
      <c r="E3820" s="203">
        <v>1626.49</v>
      </c>
    </row>
    <row r="3821" spans="1:5" ht="15" customHeight="1" x14ac:dyDescent="0.25">
      <c r="A3821" s="199" t="s">
        <v>33544</v>
      </c>
      <c r="B3821" s="199"/>
      <c r="C3821" s="199" t="s">
        <v>33545</v>
      </c>
      <c r="D3821" s="200" t="s">
        <v>12798</v>
      </c>
      <c r="E3821" s="203">
        <v>1999.99</v>
      </c>
    </row>
    <row r="3822" spans="1:5" ht="15" customHeight="1" x14ac:dyDescent="0.25">
      <c r="A3822" s="199" t="s">
        <v>33546</v>
      </c>
      <c r="B3822" s="199"/>
      <c r="C3822" s="199" t="s">
        <v>33547</v>
      </c>
      <c r="D3822" s="200" t="s">
        <v>12798</v>
      </c>
      <c r="E3822" s="203">
        <v>4297.96</v>
      </c>
    </row>
    <row r="3823" spans="1:5" ht="15" customHeight="1" x14ac:dyDescent="0.25">
      <c r="A3823" s="199" t="s">
        <v>33548</v>
      </c>
      <c r="B3823" s="199"/>
      <c r="C3823" s="199" t="s">
        <v>33549</v>
      </c>
      <c r="D3823" s="200" t="s">
        <v>12798</v>
      </c>
      <c r="E3823" s="203">
        <v>6197.13</v>
      </c>
    </row>
    <row r="3824" spans="1:5" ht="15" customHeight="1" x14ac:dyDescent="0.25">
      <c r="A3824" s="199" t="s">
        <v>33550</v>
      </c>
      <c r="B3824" s="199"/>
      <c r="C3824" s="199" t="s">
        <v>33551</v>
      </c>
      <c r="D3824" s="200" t="s">
        <v>12798</v>
      </c>
      <c r="E3824" s="203">
        <v>16.1264</v>
      </c>
    </row>
    <row r="3825" spans="1:5" ht="15" customHeight="1" x14ac:dyDescent="0.25">
      <c r="A3825" s="199" t="s">
        <v>33552</v>
      </c>
      <c r="B3825" s="199"/>
      <c r="C3825" s="199" t="s">
        <v>33553</v>
      </c>
      <c r="D3825" s="200" t="s">
        <v>4</v>
      </c>
      <c r="E3825" s="203">
        <v>209.1694</v>
      </c>
    </row>
    <row r="3826" spans="1:5" ht="15" customHeight="1" x14ac:dyDescent="0.25">
      <c r="A3826" s="199" t="s">
        <v>33554</v>
      </c>
      <c r="B3826" s="199"/>
      <c r="C3826" s="199" t="s">
        <v>33555</v>
      </c>
      <c r="D3826" s="200" t="s">
        <v>3</v>
      </c>
      <c r="E3826" s="203">
        <v>4.6261999999999999</v>
      </c>
    </row>
    <row r="3827" spans="1:5" ht="15" customHeight="1" x14ac:dyDescent="0.25">
      <c r="A3827" s="199" t="s">
        <v>33556</v>
      </c>
      <c r="B3827" s="199"/>
      <c r="C3827" s="199" t="s">
        <v>33557</v>
      </c>
      <c r="D3827" s="200" t="s">
        <v>3</v>
      </c>
      <c r="E3827" s="203">
        <v>8.6678999999999995</v>
      </c>
    </row>
    <row r="3828" spans="1:5" ht="15" customHeight="1" x14ac:dyDescent="0.25">
      <c r="A3828" s="199" t="s">
        <v>33558</v>
      </c>
      <c r="B3828" s="199"/>
      <c r="C3828" s="199" t="s">
        <v>33559</v>
      </c>
      <c r="D3828" s="200" t="s">
        <v>3</v>
      </c>
      <c r="E3828" s="203">
        <v>13.677199999999999</v>
      </c>
    </row>
    <row r="3829" spans="1:5" ht="15" customHeight="1" x14ac:dyDescent="0.25">
      <c r="A3829" s="199" t="s">
        <v>33560</v>
      </c>
      <c r="B3829" s="199"/>
      <c r="C3829" s="199" t="s">
        <v>33561</v>
      </c>
      <c r="D3829" s="200" t="s">
        <v>3</v>
      </c>
      <c r="E3829" s="205">
        <v>20.8232</v>
      </c>
    </row>
    <row r="3830" spans="1:5" ht="15" customHeight="1" x14ac:dyDescent="0.25">
      <c r="A3830" s="199" t="s">
        <v>33562</v>
      </c>
      <c r="B3830" s="199"/>
      <c r="C3830" s="199" t="s">
        <v>33563</v>
      </c>
      <c r="D3830" s="200" t="s">
        <v>3</v>
      </c>
      <c r="E3830" s="201">
        <v>29.591899999999999</v>
      </c>
    </row>
    <row r="3831" spans="1:5" ht="15" customHeight="1" x14ac:dyDescent="0.25">
      <c r="A3831" s="199" t="s">
        <v>33564</v>
      </c>
      <c r="B3831" s="199"/>
      <c r="C3831" s="199" t="s">
        <v>33565</v>
      </c>
      <c r="D3831" s="200" t="s">
        <v>3</v>
      </c>
      <c r="E3831" s="205">
        <v>42.069699999999997</v>
      </c>
    </row>
    <row r="3832" spans="1:5" ht="15" customHeight="1" x14ac:dyDescent="0.25">
      <c r="A3832" s="199" t="s">
        <v>33566</v>
      </c>
      <c r="B3832" s="199"/>
      <c r="C3832" s="199" t="s">
        <v>33567</v>
      </c>
      <c r="D3832" s="200" t="s">
        <v>3</v>
      </c>
      <c r="E3832" s="201">
        <v>57.752600000000001</v>
      </c>
    </row>
    <row r="3833" spans="1:5" ht="15" customHeight="1" x14ac:dyDescent="0.25">
      <c r="A3833" s="199" t="s">
        <v>33568</v>
      </c>
      <c r="B3833" s="199"/>
      <c r="C3833" s="199" t="s">
        <v>33569</v>
      </c>
      <c r="D3833" s="200" t="s">
        <v>3</v>
      </c>
      <c r="E3833" s="205">
        <v>81.3476</v>
      </c>
    </row>
    <row r="3834" spans="1:5" ht="15" customHeight="1" x14ac:dyDescent="0.25">
      <c r="A3834" s="199" t="s">
        <v>33570</v>
      </c>
      <c r="B3834" s="199"/>
      <c r="C3834" s="199" t="s">
        <v>33571</v>
      </c>
      <c r="D3834" s="200" t="s">
        <v>12798</v>
      </c>
      <c r="E3834" s="201">
        <v>0.37290000000000001</v>
      </c>
    </row>
    <row r="3835" spans="1:5" ht="15" customHeight="1" x14ac:dyDescent="0.25">
      <c r="A3835" s="199" t="s">
        <v>33572</v>
      </c>
      <c r="B3835" s="199"/>
      <c r="C3835" s="199" t="s">
        <v>33573</v>
      </c>
      <c r="D3835" s="200" t="s">
        <v>12798</v>
      </c>
      <c r="E3835" s="201">
        <v>27.747399999999999</v>
      </c>
    </row>
    <row r="3836" spans="1:5" ht="15" customHeight="1" x14ac:dyDescent="0.25">
      <c r="A3836" s="199" t="s">
        <v>33574</v>
      </c>
      <c r="B3836" s="199"/>
      <c r="C3836" s="199" t="s">
        <v>33575</v>
      </c>
      <c r="D3836" s="200" t="s">
        <v>3</v>
      </c>
      <c r="E3836" s="205">
        <v>3.5678999999999998</v>
      </c>
    </row>
    <row r="3837" spans="1:5" ht="15" customHeight="1" x14ac:dyDescent="0.25">
      <c r="A3837" s="199" t="s">
        <v>33576</v>
      </c>
      <c r="B3837" s="199"/>
      <c r="C3837" s="199" t="s">
        <v>33577</v>
      </c>
      <c r="D3837" s="200" t="s">
        <v>3</v>
      </c>
      <c r="E3837" s="201">
        <v>4.4347000000000003</v>
      </c>
    </row>
    <row r="3838" spans="1:5" ht="15" customHeight="1" x14ac:dyDescent="0.25">
      <c r="A3838" s="199" t="s">
        <v>33578</v>
      </c>
      <c r="B3838" s="199"/>
      <c r="C3838" s="199" t="s">
        <v>33579</v>
      </c>
      <c r="D3838" s="200" t="s">
        <v>3</v>
      </c>
      <c r="E3838" s="205">
        <v>4.8982999999999999</v>
      </c>
    </row>
    <row r="3839" spans="1:5" ht="15" customHeight="1" x14ac:dyDescent="0.25">
      <c r="A3839" s="199" t="s">
        <v>33580</v>
      </c>
      <c r="B3839" s="199"/>
      <c r="C3839" s="199" t="s">
        <v>33581</v>
      </c>
      <c r="D3839" s="200" t="s">
        <v>3</v>
      </c>
      <c r="E3839" s="201">
        <v>5.0998999999999999</v>
      </c>
    </row>
    <row r="3840" spans="1:5" ht="15" customHeight="1" x14ac:dyDescent="0.25">
      <c r="A3840" s="199" t="s">
        <v>33582</v>
      </c>
      <c r="B3840" s="199"/>
      <c r="C3840" s="199" t="s">
        <v>33583</v>
      </c>
      <c r="D3840" s="200" t="s">
        <v>3</v>
      </c>
      <c r="E3840" s="201">
        <v>6.9745999999999997</v>
      </c>
    </row>
    <row r="3841" spans="1:5" ht="15" customHeight="1" x14ac:dyDescent="0.25">
      <c r="A3841" s="199" t="s">
        <v>33584</v>
      </c>
      <c r="B3841" s="199"/>
      <c r="C3841" s="199" t="s">
        <v>33585</v>
      </c>
      <c r="D3841" s="200" t="s">
        <v>3</v>
      </c>
      <c r="E3841" s="201">
        <v>8.0079999999999991</v>
      </c>
    </row>
    <row r="3842" spans="1:5" ht="15" customHeight="1" x14ac:dyDescent="0.25">
      <c r="A3842" s="199" t="s">
        <v>33586</v>
      </c>
      <c r="B3842" s="199"/>
      <c r="C3842" s="199" t="s">
        <v>33587</v>
      </c>
      <c r="D3842" s="200" t="s">
        <v>3</v>
      </c>
      <c r="E3842" s="201">
        <v>11.0756</v>
      </c>
    </row>
    <row r="3843" spans="1:5" ht="15" customHeight="1" x14ac:dyDescent="0.25">
      <c r="A3843" s="199" t="s">
        <v>33588</v>
      </c>
      <c r="B3843" s="199"/>
      <c r="C3843" s="199" t="s">
        <v>33589</v>
      </c>
      <c r="D3843" s="200" t="s">
        <v>3</v>
      </c>
      <c r="E3843" s="201">
        <v>21.371700000000001</v>
      </c>
    </row>
    <row r="3844" spans="1:5" ht="15" customHeight="1" x14ac:dyDescent="0.25">
      <c r="A3844" s="199" t="s">
        <v>33590</v>
      </c>
      <c r="B3844" s="199"/>
      <c r="C3844" s="199" t="s">
        <v>33591</v>
      </c>
      <c r="D3844" s="200" t="s">
        <v>3</v>
      </c>
      <c r="E3844" s="201">
        <v>47.208199999999998</v>
      </c>
    </row>
    <row r="3845" spans="1:5" ht="15" customHeight="1" x14ac:dyDescent="0.25">
      <c r="A3845" s="199" t="s">
        <v>33592</v>
      </c>
      <c r="B3845" s="199"/>
      <c r="C3845" s="199" t="s">
        <v>33593</v>
      </c>
      <c r="D3845" s="200" t="s">
        <v>3</v>
      </c>
      <c r="E3845" s="201">
        <v>59.9846</v>
      </c>
    </row>
    <row r="3846" spans="1:5" ht="15" customHeight="1" x14ac:dyDescent="0.25">
      <c r="A3846" s="199" t="s">
        <v>33594</v>
      </c>
      <c r="B3846" s="199"/>
      <c r="C3846" s="199" t="s">
        <v>33595</v>
      </c>
      <c r="D3846" s="200" t="s">
        <v>3</v>
      </c>
      <c r="E3846" s="201">
        <v>0.68879999999999997</v>
      </c>
    </row>
    <row r="3847" spans="1:5" ht="15" customHeight="1" x14ac:dyDescent="0.25">
      <c r="A3847" s="199" t="s">
        <v>33596</v>
      </c>
      <c r="B3847" s="199"/>
      <c r="C3847" s="199" t="s">
        <v>33597</v>
      </c>
      <c r="D3847" s="200" t="s">
        <v>3</v>
      </c>
      <c r="E3847" s="201">
        <v>1.2763</v>
      </c>
    </row>
    <row r="3848" spans="1:5" ht="15" customHeight="1" x14ac:dyDescent="0.25">
      <c r="A3848" s="199" t="s">
        <v>33598</v>
      </c>
      <c r="B3848" s="199"/>
      <c r="C3848" s="199" t="s">
        <v>33599</v>
      </c>
      <c r="D3848" s="200" t="s">
        <v>3</v>
      </c>
      <c r="E3848" s="201">
        <v>9.8506</v>
      </c>
    </row>
    <row r="3849" spans="1:5" ht="15" customHeight="1" x14ac:dyDescent="0.25">
      <c r="A3849" s="199" t="s">
        <v>33600</v>
      </c>
      <c r="B3849" s="199"/>
      <c r="C3849" s="199" t="s">
        <v>33601</v>
      </c>
      <c r="D3849" s="200" t="s">
        <v>3</v>
      </c>
      <c r="E3849" s="201">
        <v>16.886700000000001</v>
      </c>
    </row>
    <row r="3850" spans="1:5" ht="15" customHeight="1" x14ac:dyDescent="0.25">
      <c r="A3850" s="199" t="s">
        <v>33602</v>
      </c>
      <c r="B3850" s="199"/>
      <c r="C3850" s="199" t="s">
        <v>33603</v>
      </c>
      <c r="D3850" s="200" t="s">
        <v>3</v>
      </c>
      <c r="E3850" s="201">
        <v>25.957799999999999</v>
      </c>
    </row>
    <row r="3851" spans="1:5" ht="15" customHeight="1" x14ac:dyDescent="0.25">
      <c r="A3851" s="199" t="s">
        <v>33604</v>
      </c>
      <c r="B3851" s="199"/>
      <c r="C3851" s="199" t="s">
        <v>33605</v>
      </c>
      <c r="D3851" s="200" t="s">
        <v>3</v>
      </c>
      <c r="E3851" s="201">
        <v>36.021099999999997</v>
      </c>
    </row>
    <row r="3852" spans="1:5" ht="15" customHeight="1" x14ac:dyDescent="0.25">
      <c r="A3852" s="199" t="s">
        <v>33606</v>
      </c>
      <c r="B3852" s="199"/>
      <c r="C3852" s="199" t="s">
        <v>33607</v>
      </c>
      <c r="D3852" s="200" t="s">
        <v>3</v>
      </c>
      <c r="E3852" s="201">
        <v>63.862000000000002</v>
      </c>
    </row>
    <row r="3853" spans="1:5" ht="15" customHeight="1" x14ac:dyDescent="0.25">
      <c r="A3853" s="199" t="s">
        <v>33608</v>
      </c>
      <c r="B3853" s="199"/>
      <c r="C3853" s="199" t="s">
        <v>33609</v>
      </c>
      <c r="D3853" s="200" t="s">
        <v>3</v>
      </c>
      <c r="E3853" s="201">
        <v>4.0517000000000003</v>
      </c>
    </row>
    <row r="3854" spans="1:5" ht="15" customHeight="1" x14ac:dyDescent="0.25">
      <c r="A3854" s="199" t="s">
        <v>33610</v>
      </c>
      <c r="B3854" s="199"/>
      <c r="C3854" s="199" t="s">
        <v>33611</v>
      </c>
      <c r="D3854" s="200" t="s">
        <v>3</v>
      </c>
      <c r="E3854" s="201">
        <v>1.3606</v>
      </c>
    </row>
    <row r="3855" spans="1:5" ht="15" customHeight="1" x14ac:dyDescent="0.25">
      <c r="A3855" s="199" t="s">
        <v>33612</v>
      </c>
      <c r="B3855" s="199"/>
      <c r="C3855" s="199" t="s">
        <v>33613</v>
      </c>
      <c r="D3855" s="200" t="s">
        <v>3</v>
      </c>
      <c r="E3855" s="201">
        <v>6.77</v>
      </c>
    </row>
    <row r="3856" spans="1:5" ht="15" customHeight="1" x14ac:dyDescent="0.25">
      <c r="A3856" s="199" t="s">
        <v>33614</v>
      </c>
      <c r="B3856" s="199"/>
      <c r="C3856" s="199" t="s">
        <v>33615</v>
      </c>
      <c r="D3856" s="200" t="s">
        <v>12798</v>
      </c>
      <c r="E3856" s="201">
        <v>133.69149999999999</v>
      </c>
    </row>
    <row r="3857" spans="1:5" ht="15" customHeight="1" x14ac:dyDescent="0.25">
      <c r="A3857" s="199" t="s">
        <v>33616</v>
      </c>
      <c r="B3857" s="199"/>
      <c r="C3857" s="199" t="s">
        <v>33617</v>
      </c>
      <c r="D3857" s="200" t="s">
        <v>12798</v>
      </c>
      <c r="E3857" s="201">
        <v>96.7517</v>
      </c>
    </row>
    <row r="3858" spans="1:5" ht="15" customHeight="1" x14ac:dyDescent="0.25">
      <c r="A3858" s="199" t="s">
        <v>33618</v>
      </c>
      <c r="B3858" s="199"/>
      <c r="C3858" s="199" t="s">
        <v>33619</v>
      </c>
      <c r="D3858" s="200" t="s">
        <v>12798</v>
      </c>
      <c r="E3858" s="201">
        <v>256.89999999999998</v>
      </c>
    </row>
    <row r="3859" spans="1:5" ht="15" customHeight="1" x14ac:dyDescent="0.25">
      <c r="A3859" s="199" t="s">
        <v>33620</v>
      </c>
      <c r="B3859" s="199"/>
      <c r="C3859" s="199" t="s">
        <v>33621</v>
      </c>
      <c r="D3859" s="200" t="s">
        <v>12798</v>
      </c>
      <c r="E3859" s="201">
        <v>83.87</v>
      </c>
    </row>
    <row r="3860" spans="1:5" ht="15" customHeight="1" x14ac:dyDescent="0.25">
      <c r="A3860" s="199" t="s">
        <v>33622</v>
      </c>
      <c r="B3860" s="199"/>
      <c r="C3860" s="199" t="s">
        <v>33623</v>
      </c>
      <c r="D3860" s="200" t="s">
        <v>12798</v>
      </c>
      <c r="E3860" s="201">
        <v>585.03549999999996</v>
      </c>
    </row>
    <row r="3861" spans="1:5" ht="15" customHeight="1" x14ac:dyDescent="0.25">
      <c r="A3861" s="199" t="s">
        <v>33624</v>
      </c>
      <c r="B3861" s="199"/>
      <c r="C3861" s="199" t="s">
        <v>33625</v>
      </c>
      <c r="D3861" s="200" t="s">
        <v>12798</v>
      </c>
      <c r="E3861" s="201">
        <v>174.14490000000001</v>
      </c>
    </row>
    <row r="3862" spans="1:5" ht="15" customHeight="1" x14ac:dyDescent="0.25">
      <c r="A3862" s="199" t="s">
        <v>33626</v>
      </c>
      <c r="B3862" s="199"/>
      <c r="C3862" s="199" t="s">
        <v>33627</v>
      </c>
      <c r="D3862" s="200" t="s">
        <v>12798</v>
      </c>
      <c r="E3862" s="201">
        <v>296.20159999999998</v>
      </c>
    </row>
    <row r="3863" spans="1:5" ht="15" customHeight="1" x14ac:dyDescent="0.25">
      <c r="A3863" s="199" t="s">
        <v>33628</v>
      </c>
      <c r="B3863" s="199"/>
      <c r="C3863" s="199" t="s">
        <v>33629</v>
      </c>
      <c r="D3863" s="200" t="s">
        <v>12798</v>
      </c>
      <c r="E3863" s="201">
        <v>348.65269999999998</v>
      </c>
    </row>
    <row r="3864" spans="1:5" ht="15" customHeight="1" x14ac:dyDescent="0.25">
      <c r="A3864" s="199" t="s">
        <v>33630</v>
      </c>
      <c r="B3864" s="199"/>
      <c r="C3864" s="199" t="s">
        <v>33631</v>
      </c>
      <c r="D3864" s="200" t="s">
        <v>12798</v>
      </c>
      <c r="E3864" s="201">
        <v>994.02120000000002</v>
      </c>
    </row>
    <row r="3865" spans="1:5" ht="15" customHeight="1" x14ac:dyDescent="0.25">
      <c r="A3865" s="199" t="s">
        <v>33632</v>
      </c>
      <c r="B3865" s="199"/>
      <c r="C3865" s="199" t="s">
        <v>33633</v>
      </c>
      <c r="D3865" s="200" t="s">
        <v>12798</v>
      </c>
      <c r="E3865" s="201">
        <v>1492.6394</v>
      </c>
    </row>
    <row r="3866" spans="1:5" ht="15" customHeight="1" x14ac:dyDescent="0.25">
      <c r="A3866" s="199" t="s">
        <v>33634</v>
      </c>
      <c r="B3866" s="199"/>
      <c r="C3866" s="199" t="s">
        <v>33635</v>
      </c>
      <c r="D3866" s="200" t="s">
        <v>12798</v>
      </c>
      <c r="E3866" s="201">
        <v>79.543400000000005</v>
      </c>
    </row>
    <row r="3867" spans="1:5" ht="15" customHeight="1" x14ac:dyDescent="0.25">
      <c r="A3867" s="199" t="s">
        <v>33636</v>
      </c>
      <c r="B3867" s="199"/>
      <c r="C3867" s="199" t="s">
        <v>33637</v>
      </c>
      <c r="D3867" s="200" t="s">
        <v>12798</v>
      </c>
      <c r="E3867" s="201">
        <v>198.1934</v>
      </c>
    </row>
    <row r="3868" spans="1:5" ht="15" customHeight="1" x14ac:dyDescent="0.25">
      <c r="A3868" s="199" t="s">
        <v>33638</v>
      </c>
      <c r="B3868" s="199"/>
      <c r="C3868" s="199" t="s">
        <v>33639</v>
      </c>
      <c r="D3868" s="200" t="s">
        <v>12798</v>
      </c>
      <c r="E3868" s="206">
        <v>288.209</v>
      </c>
    </row>
    <row r="3869" spans="1:5" ht="15" customHeight="1" x14ac:dyDescent="0.25">
      <c r="A3869" s="199" t="s">
        <v>33640</v>
      </c>
      <c r="B3869" s="199"/>
      <c r="C3869" s="199" t="s">
        <v>33641</v>
      </c>
      <c r="D3869" s="200" t="s">
        <v>12798</v>
      </c>
      <c r="E3869" s="205">
        <v>431.96570000000003</v>
      </c>
    </row>
    <row r="3870" spans="1:5" ht="15" customHeight="1" x14ac:dyDescent="0.25">
      <c r="A3870" s="199" t="s">
        <v>33642</v>
      </c>
      <c r="B3870" s="199"/>
      <c r="C3870" s="199" t="s">
        <v>33643</v>
      </c>
      <c r="D3870" s="200" t="s">
        <v>12798</v>
      </c>
      <c r="E3870" s="206">
        <v>311.8845</v>
      </c>
    </row>
    <row r="3871" spans="1:5" ht="15" customHeight="1" x14ac:dyDescent="0.25">
      <c r="A3871" s="199" t="s">
        <v>33644</v>
      </c>
      <c r="B3871" s="199"/>
      <c r="C3871" s="199" t="s">
        <v>33645</v>
      </c>
      <c r="D3871" s="200" t="s">
        <v>12798</v>
      </c>
      <c r="E3871" s="205">
        <v>14.4331</v>
      </c>
    </row>
    <row r="3872" spans="1:5" ht="15" customHeight="1" x14ac:dyDescent="0.25">
      <c r="A3872" s="199" t="s">
        <v>33646</v>
      </c>
      <c r="B3872" s="199"/>
      <c r="C3872" s="199" t="s">
        <v>33647</v>
      </c>
      <c r="D3872" s="200" t="s">
        <v>3</v>
      </c>
      <c r="E3872" s="205">
        <v>250.8663</v>
      </c>
    </row>
    <row r="3873" spans="1:5" ht="15" customHeight="1" x14ac:dyDescent="0.25">
      <c r="A3873" s="199" t="s">
        <v>33648</v>
      </c>
      <c r="B3873" s="199"/>
      <c r="C3873" s="199" t="s">
        <v>33649</v>
      </c>
      <c r="D3873" s="200" t="s">
        <v>3</v>
      </c>
      <c r="E3873" s="205">
        <v>174.26589999999999</v>
      </c>
    </row>
    <row r="3874" spans="1:5" ht="15" customHeight="1" x14ac:dyDescent="0.25">
      <c r="A3874" s="199" t="s">
        <v>33650</v>
      </c>
      <c r="B3874" s="199"/>
      <c r="C3874" s="199" t="s">
        <v>33651</v>
      </c>
      <c r="D3874" s="200" t="s">
        <v>3</v>
      </c>
      <c r="E3874" s="205">
        <v>80.117900000000006</v>
      </c>
    </row>
    <row r="3875" spans="1:5" ht="15" customHeight="1" x14ac:dyDescent="0.25">
      <c r="A3875" s="199" t="s">
        <v>33652</v>
      </c>
      <c r="B3875" s="199"/>
      <c r="C3875" s="199" t="s">
        <v>33653</v>
      </c>
      <c r="D3875" s="200" t="s">
        <v>12798</v>
      </c>
      <c r="E3875" s="205">
        <v>32.565199999999997</v>
      </c>
    </row>
    <row r="3876" spans="1:5" ht="15" customHeight="1" x14ac:dyDescent="0.25">
      <c r="A3876" s="199" t="s">
        <v>33654</v>
      </c>
      <c r="B3876" s="199"/>
      <c r="C3876" s="199" t="s">
        <v>33655</v>
      </c>
      <c r="D3876" s="200" t="s">
        <v>12798</v>
      </c>
      <c r="E3876" s="201">
        <v>110.5565</v>
      </c>
    </row>
    <row r="3877" spans="1:5" ht="15" customHeight="1" x14ac:dyDescent="0.25">
      <c r="A3877" s="199" t="s">
        <v>33656</v>
      </c>
      <c r="B3877" s="199"/>
      <c r="C3877" s="199" t="s">
        <v>33657</v>
      </c>
      <c r="D3877" s="200" t="s">
        <v>12798</v>
      </c>
      <c r="E3877" s="201">
        <v>169.6497</v>
      </c>
    </row>
    <row r="3878" spans="1:5" ht="15" customHeight="1" x14ac:dyDescent="0.25">
      <c r="A3878" s="199" t="s">
        <v>33658</v>
      </c>
      <c r="B3878" s="199"/>
      <c r="C3878" s="199" t="s">
        <v>33659</v>
      </c>
      <c r="D3878" s="200" t="s">
        <v>12798</v>
      </c>
      <c r="E3878" s="201">
        <v>214.94470000000001</v>
      </c>
    </row>
    <row r="3879" spans="1:5" ht="15" customHeight="1" x14ac:dyDescent="0.25">
      <c r="A3879" s="199" t="s">
        <v>33660</v>
      </c>
      <c r="B3879" s="199"/>
      <c r="C3879" s="199" t="s">
        <v>33661</v>
      </c>
      <c r="D3879" s="200" t="s">
        <v>12798</v>
      </c>
      <c r="E3879" s="201">
        <v>24.6431</v>
      </c>
    </row>
    <row r="3880" spans="1:5" ht="15" customHeight="1" x14ac:dyDescent="0.25">
      <c r="A3880" s="199" t="s">
        <v>33662</v>
      </c>
      <c r="B3880" s="199"/>
      <c r="C3880" s="199" t="s">
        <v>33663</v>
      </c>
      <c r="D3880" s="200" t="s">
        <v>12798</v>
      </c>
      <c r="E3880" s="201">
        <v>13.6973</v>
      </c>
    </row>
    <row r="3881" spans="1:5" ht="15" customHeight="1" x14ac:dyDescent="0.25">
      <c r="A3881" s="199" t="s">
        <v>33664</v>
      </c>
      <c r="B3881" s="199"/>
      <c r="C3881" s="199" t="s">
        <v>33665</v>
      </c>
      <c r="D3881" s="200" t="s">
        <v>12798</v>
      </c>
      <c r="E3881" s="201">
        <v>26.7194</v>
      </c>
    </row>
    <row r="3882" spans="1:5" ht="15" customHeight="1" x14ac:dyDescent="0.25">
      <c r="A3882" s="199" t="s">
        <v>33666</v>
      </c>
      <c r="B3882" s="199"/>
      <c r="C3882" s="199" t="s">
        <v>33667</v>
      </c>
      <c r="D3882" s="200" t="s">
        <v>12798</v>
      </c>
      <c r="E3882" s="201">
        <v>11.8226</v>
      </c>
    </row>
    <row r="3883" spans="1:5" ht="15" customHeight="1" x14ac:dyDescent="0.25">
      <c r="A3883" s="199" t="s">
        <v>33668</v>
      </c>
      <c r="B3883" s="199"/>
      <c r="C3883" s="199" t="s">
        <v>33669</v>
      </c>
      <c r="D3883" s="200" t="s">
        <v>12798</v>
      </c>
      <c r="E3883" s="201">
        <v>214.49109999999999</v>
      </c>
    </row>
    <row r="3884" spans="1:5" ht="15" customHeight="1" x14ac:dyDescent="0.25">
      <c r="A3884" s="199" t="s">
        <v>33670</v>
      </c>
      <c r="B3884" s="199"/>
      <c r="C3884" s="199" t="s">
        <v>33671</v>
      </c>
      <c r="D3884" s="200" t="s">
        <v>12798</v>
      </c>
      <c r="E3884" s="203">
        <v>151.03550000000001</v>
      </c>
    </row>
    <row r="3885" spans="1:5" ht="15" customHeight="1" x14ac:dyDescent="0.25">
      <c r="A3885" s="199" t="s">
        <v>33672</v>
      </c>
      <c r="B3885" s="199"/>
      <c r="C3885" s="199" t="s">
        <v>33673</v>
      </c>
      <c r="D3885" s="200" t="s">
        <v>12798</v>
      </c>
      <c r="E3885" s="203">
        <v>30.951000000000001</v>
      </c>
    </row>
    <row r="3886" spans="1:5" ht="15" customHeight="1" x14ac:dyDescent="0.25">
      <c r="A3886" s="199" t="s">
        <v>33674</v>
      </c>
      <c r="B3886" s="199"/>
      <c r="C3886" s="199" t="s">
        <v>33675</v>
      </c>
      <c r="D3886" s="200" t="s">
        <v>12798</v>
      </c>
      <c r="E3886" s="203">
        <v>6.9545000000000003</v>
      </c>
    </row>
    <row r="3887" spans="1:5" ht="15" customHeight="1" x14ac:dyDescent="0.25">
      <c r="A3887" s="199" t="s">
        <v>33676</v>
      </c>
      <c r="B3887" s="199"/>
      <c r="C3887" s="199" t="s">
        <v>33677</v>
      </c>
      <c r="D3887" s="200" t="s">
        <v>12798</v>
      </c>
      <c r="E3887" s="203">
        <v>5.8155000000000001</v>
      </c>
    </row>
    <row r="3888" spans="1:5" ht="15" customHeight="1" x14ac:dyDescent="0.25">
      <c r="A3888" s="199" t="s">
        <v>33678</v>
      </c>
      <c r="B3888" s="199"/>
      <c r="C3888" s="199" t="s">
        <v>33679</v>
      </c>
      <c r="D3888" s="200" t="s">
        <v>12798</v>
      </c>
      <c r="E3888" s="205">
        <v>2.5903</v>
      </c>
    </row>
    <row r="3889" spans="1:5" ht="15" customHeight="1" x14ac:dyDescent="0.25">
      <c r="A3889" s="199" t="s">
        <v>33680</v>
      </c>
      <c r="B3889" s="199"/>
      <c r="C3889" s="199" t="s">
        <v>33681</v>
      </c>
      <c r="D3889" s="200" t="s">
        <v>12798</v>
      </c>
      <c r="E3889" s="203">
        <v>4.9386999999999999</v>
      </c>
    </row>
    <row r="3890" spans="1:5" ht="15" customHeight="1" x14ac:dyDescent="0.25">
      <c r="A3890" s="199" t="s">
        <v>33682</v>
      </c>
      <c r="B3890" s="199"/>
      <c r="C3890" s="199" t="s">
        <v>33683</v>
      </c>
      <c r="D3890" s="200" t="s">
        <v>12798</v>
      </c>
      <c r="E3890" s="203">
        <v>4.9286000000000003</v>
      </c>
    </row>
    <row r="3891" spans="1:5" ht="15" customHeight="1" x14ac:dyDescent="0.25">
      <c r="A3891" s="199" t="s">
        <v>33684</v>
      </c>
      <c r="B3891" s="199"/>
      <c r="C3891" s="199" t="s">
        <v>33685</v>
      </c>
      <c r="D3891" s="200" t="s">
        <v>12798</v>
      </c>
      <c r="E3891" s="205">
        <v>6.4908000000000001</v>
      </c>
    </row>
    <row r="3892" spans="1:5" ht="15" customHeight="1" x14ac:dyDescent="0.25">
      <c r="A3892" s="199" t="s">
        <v>33686</v>
      </c>
      <c r="B3892" s="199"/>
      <c r="C3892" s="199" t="s">
        <v>33687</v>
      </c>
      <c r="D3892" s="200" t="s">
        <v>12798</v>
      </c>
      <c r="E3892" s="205">
        <v>11.8226</v>
      </c>
    </row>
    <row r="3893" spans="1:5" ht="15" customHeight="1" x14ac:dyDescent="0.25">
      <c r="A3893" s="199" t="s">
        <v>33688</v>
      </c>
      <c r="B3893" s="199"/>
      <c r="C3893" s="199" t="s">
        <v>33689</v>
      </c>
      <c r="D3893" s="200" t="s">
        <v>12798</v>
      </c>
      <c r="E3893" s="205">
        <v>6.5110000000000001</v>
      </c>
    </row>
    <row r="3894" spans="1:5" ht="15" customHeight="1" x14ac:dyDescent="0.25">
      <c r="A3894" s="199" t="s">
        <v>33690</v>
      </c>
      <c r="B3894" s="199"/>
      <c r="C3894" s="199" t="s">
        <v>33691</v>
      </c>
      <c r="D3894" s="200" t="s">
        <v>12798</v>
      </c>
      <c r="E3894" s="205">
        <v>1.9956</v>
      </c>
    </row>
    <row r="3895" spans="1:5" ht="15" customHeight="1" x14ac:dyDescent="0.25">
      <c r="A3895" s="199" t="s">
        <v>33692</v>
      </c>
      <c r="B3895" s="199"/>
      <c r="C3895" s="199" t="s">
        <v>33693</v>
      </c>
      <c r="D3895" s="200" t="s">
        <v>12798</v>
      </c>
      <c r="E3895" s="205">
        <v>3.3462000000000001</v>
      </c>
    </row>
    <row r="3896" spans="1:5" ht="15" customHeight="1" x14ac:dyDescent="0.25">
      <c r="A3896" s="199" t="s">
        <v>33694</v>
      </c>
      <c r="B3896" s="199"/>
      <c r="C3896" s="199" t="s">
        <v>33695</v>
      </c>
      <c r="D3896" s="200" t="s">
        <v>12798</v>
      </c>
      <c r="E3896" s="205">
        <v>29.488</v>
      </c>
    </row>
    <row r="3897" spans="1:5" ht="15" customHeight="1" x14ac:dyDescent="0.25">
      <c r="A3897" s="199" t="s">
        <v>33696</v>
      </c>
      <c r="B3897" s="199"/>
      <c r="C3897" s="199" t="s">
        <v>33697</v>
      </c>
      <c r="D3897" s="200" t="s">
        <v>12798</v>
      </c>
      <c r="E3897" s="205">
        <v>46.920499999999997</v>
      </c>
    </row>
    <row r="3898" spans="1:5" ht="15" customHeight="1" x14ac:dyDescent="0.25">
      <c r="A3898" s="199" t="s">
        <v>33698</v>
      </c>
      <c r="B3898" s="199"/>
      <c r="C3898" s="199" t="s">
        <v>33699</v>
      </c>
      <c r="D3898" s="200" t="s">
        <v>12798</v>
      </c>
      <c r="E3898" s="205">
        <v>100.27249999999999</v>
      </c>
    </row>
    <row r="3899" spans="1:5" ht="15" customHeight="1" x14ac:dyDescent="0.25">
      <c r="A3899" s="199" t="s">
        <v>33700</v>
      </c>
      <c r="B3899" s="199"/>
      <c r="C3899" s="199" t="s">
        <v>33701</v>
      </c>
      <c r="D3899" s="200" t="s">
        <v>12798</v>
      </c>
      <c r="E3899" s="205">
        <v>31.6065</v>
      </c>
    </row>
    <row r="3900" spans="1:5" ht="15" customHeight="1" x14ac:dyDescent="0.25">
      <c r="A3900" s="199" t="s">
        <v>33702</v>
      </c>
      <c r="B3900" s="199"/>
      <c r="C3900" s="199" t="s">
        <v>33703</v>
      </c>
      <c r="D3900" s="200" t="s">
        <v>12798</v>
      </c>
      <c r="E3900" s="205">
        <v>43.262999999999998</v>
      </c>
    </row>
    <row r="3901" spans="1:5" ht="15" customHeight="1" x14ac:dyDescent="0.25">
      <c r="A3901" s="199" t="s">
        <v>33704</v>
      </c>
      <c r="B3901" s="199"/>
      <c r="C3901" s="199" t="s">
        <v>33705</v>
      </c>
      <c r="D3901" s="200" t="s">
        <v>12798</v>
      </c>
      <c r="E3901" s="205">
        <v>56.5</v>
      </c>
    </row>
    <row r="3902" spans="1:5" ht="15" customHeight="1" x14ac:dyDescent="0.25">
      <c r="A3902" s="199" t="s">
        <v>33706</v>
      </c>
      <c r="B3902" s="199"/>
      <c r="C3902" s="199" t="s">
        <v>33707</v>
      </c>
      <c r="D3902" s="200" t="s">
        <v>12798</v>
      </c>
      <c r="E3902" s="205">
        <v>84.54</v>
      </c>
    </row>
    <row r="3903" spans="1:5" ht="15" customHeight="1" x14ac:dyDescent="0.25">
      <c r="A3903" s="199" t="s">
        <v>33708</v>
      </c>
      <c r="B3903" s="199"/>
      <c r="C3903" s="199" t="s">
        <v>33709</v>
      </c>
      <c r="D3903" s="200" t="s">
        <v>12798</v>
      </c>
      <c r="E3903" s="203">
        <v>133.11500000000001</v>
      </c>
    </row>
    <row r="3904" spans="1:5" ht="15" customHeight="1" x14ac:dyDescent="0.25">
      <c r="A3904" s="199" t="s">
        <v>33710</v>
      </c>
      <c r="B3904" s="199"/>
      <c r="C3904" s="199" t="s">
        <v>33711</v>
      </c>
      <c r="D3904" s="200" t="s">
        <v>12798</v>
      </c>
      <c r="E3904" s="205">
        <v>28.3218</v>
      </c>
    </row>
    <row r="3905" spans="1:5" ht="15" customHeight="1" x14ac:dyDescent="0.25">
      <c r="A3905" s="199" t="s">
        <v>33712</v>
      </c>
      <c r="B3905" s="199"/>
      <c r="C3905" s="199" t="s">
        <v>33713</v>
      </c>
      <c r="D3905" s="200" t="s">
        <v>12798</v>
      </c>
      <c r="E3905" s="205">
        <v>82.99</v>
      </c>
    </row>
    <row r="3906" spans="1:5" ht="15" customHeight="1" x14ac:dyDescent="0.25">
      <c r="A3906" s="199" t="s">
        <v>33714</v>
      </c>
      <c r="B3906" s="199"/>
      <c r="C3906" s="199" t="s">
        <v>33715</v>
      </c>
      <c r="D3906" s="200" t="s">
        <v>12798</v>
      </c>
      <c r="E3906" s="205">
        <v>249.381</v>
      </c>
    </row>
    <row r="3907" spans="1:5" ht="15" customHeight="1" x14ac:dyDescent="0.25">
      <c r="A3907" s="199" t="s">
        <v>33716</v>
      </c>
      <c r="B3907" s="199"/>
      <c r="C3907" s="199" t="s">
        <v>33717</v>
      </c>
      <c r="D3907" s="200" t="s">
        <v>12798</v>
      </c>
      <c r="E3907" s="205">
        <v>455.13600000000002</v>
      </c>
    </row>
    <row r="3908" spans="1:5" ht="15" customHeight="1" x14ac:dyDescent="0.25">
      <c r="A3908" s="199" t="s">
        <v>33718</v>
      </c>
      <c r="B3908" s="199"/>
      <c r="C3908" s="199" t="s">
        <v>33719</v>
      </c>
      <c r="D3908" s="200" t="s">
        <v>12798</v>
      </c>
      <c r="E3908" s="205">
        <v>5.9364999999999997</v>
      </c>
    </row>
    <row r="3909" spans="1:5" ht="15" customHeight="1" x14ac:dyDescent="0.25">
      <c r="A3909" s="199" t="s">
        <v>33720</v>
      </c>
      <c r="B3909" s="199"/>
      <c r="C3909" s="199" t="s">
        <v>33721</v>
      </c>
      <c r="D3909" s="200" t="s">
        <v>12798</v>
      </c>
      <c r="E3909" s="205">
        <v>43.12</v>
      </c>
    </row>
    <row r="3910" spans="1:5" ht="15" customHeight="1" x14ac:dyDescent="0.25">
      <c r="A3910" s="199" t="s">
        <v>33722</v>
      </c>
      <c r="B3910" s="199"/>
      <c r="C3910" s="199" t="s">
        <v>33723</v>
      </c>
      <c r="D3910" s="200" t="s">
        <v>12798</v>
      </c>
      <c r="E3910" s="205">
        <v>2031.5232000000001</v>
      </c>
    </row>
    <row r="3911" spans="1:5" ht="15" customHeight="1" x14ac:dyDescent="0.25">
      <c r="A3911" s="199" t="s">
        <v>33724</v>
      </c>
      <c r="B3911" s="199"/>
      <c r="C3911" s="199" t="s">
        <v>33725</v>
      </c>
      <c r="D3911" s="200" t="s">
        <v>12798</v>
      </c>
      <c r="E3911" s="205">
        <v>2936.4762999999998</v>
      </c>
    </row>
    <row r="3912" spans="1:5" ht="15" customHeight="1" x14ac:dyDescent="0.25">
      <c r="A3912" s="199" t="s">
        <v>33726</v>
      </c>
      <c r="B3912" s="199"/>
      <c r="C3912" s="199" t="s">
        <v>33727</v>
      </c>
      <c r="D3912" s="200" t="s">
        <v>12798</v>
      </c>
      <c r="E3912" s="205">
        <v>2436.9913000000001</v>
      </c>
    </row>
    <row r="3913" spans="1:5" ht="15" customHeight="1" x14ac:dyDescent="0.25">
      <c r="A3913" s="199" t="s">
        <v>33728</v>
      </c>
      <c r="B3913" s="199"/>
      <c r="C3913" s="199" t="s">
        <v>33729</v>
      </c>
      <c r="D3913" s="200" t="s">
        <v>12798</v>
      </c>
      <c r="E3913" s="203">
        <v>489.00279999999998</v>
      </c>
    </row>
    <row r="3914" spans="1:5" ht="15" customHeight="1" x14ac:dyDescent="0.25">
      <c r="A3914" s="199" t="s">
        <v>33730</v>
      </c>
      <c r="B3914" s="199"/>
      <c r="C3914" s="199" t="s">
        <v>33731</v>
      </c>
      <c r="D3914" s="200" t="s">
        <v>12798</v>
      </c>
      <c r="E3914" s="203">
        <v>516.65959999999995</v>
      </c>
    </row>
    <row r="3915" spans="1:5" ht="15" customHeight="1" x14ac:dyDescent="0.25">
      <c r="A3915" s="199" t="s">
        <v>33732</v>
      </c>
      <c r="B3915" s="199"/>
      <c r="C3915" s="199" t="s">
        <v>33733</v>
      </c>
      <c r="D3915" s="200" t="s">
        <v>12798</v>
      </c>
      <c r="E3915" s="203">
        <v>232.64340000000001</v>
      </c>
    </row>
    <row r="3916" spans="1:5" ht="15" customHeight="1" x14ac:dyDescent="0.25">
      <c r="A3916" s="199" t="s">
        <v>33734</v>
      </c>
      <c r="B3916" s="199"/>
      <c r="C3916" s="199" t="s">
        <v>33735</v>
      </c>
      <c r="D3916" s="200" t="s">
        <v>12798</v>
      </c>
      <c r="E3916" s="201">
        <v>574.37189999999998</v>
      </c>
    </row>
    <row r="3917" spans="1:5" ht="15" customHeight="1" x14ac:dyDescent="0.25">
      <c r="A3917" s="199" t="s">
        <v>33736</v>
      </c>
      <c r="B3917" s="199"/>
      <c r="C3917" s="199" t="s">
        <v>33737</v>
      </c>
      <c r="D3917" s="200" t="s">
        <v>12798</v>
      </c>
      <c r="E3917" s="204">
        <v>233.75210000000001</v>
      </c>
    </row>
    <row r="3918" spans="1:5" ht="15" customHeight="1" x14ac:dyDescent="0.25">
      <c r="A3918" s="199" t="s">
        <v>33738</v>
      </c>
      <c r="B3918" s="199"/>
      <c r="C3918" s="199" t="s">
        <v>33739</v>
      </c>
      <c r="D3918" s="200" t="s">
        <v>12798</v>
      </c>
      <c r="E3918" s="201">
        <v>243.70009999999999</v>
      </c>
    </row>
    <row r="3919" spans="1:5" ht="15" customHeight="1" x14ac:dyDescent="0.25">
      <c r="A3919" s="199" t="s">
        <v>33740</v>
      </c>
      <c r="B3919" s="199"/>
      <c r="C3919" s="199" t="s">
        <v>33741</v>
      </c>
      <c r="D3919" s="200" t="s">
        <v>12798</v>
      </c>
      <c r="E3919" s="201">
        <v>104.4153</v>
      </c>
    </row>
    <row r="3920" spans="1:5" ht="15" customHeight="1" x14ac:dyDescent="0.25">
      <c r="A3920" s="199" t="s">
        <v>33742</v>
      </c>
      <c r="B3920" s="199"/>
      <c r="C3920" s="199" t="s">
        <v>33743</v>
      </c>
      <c r="D3920" s="200" t="s">
        <v>12798</v>
      </c>
      <c r="E3920" s="201">
        <v>141.14189999999999</v>
      </c>
    </row>
    <row r="3921" spans="1:5" ht="15" customHeight="1" x14ac:dyDescent="0.25">
      <c r="A3921" s="199" t="s">
        <v>33744</v>
      </c>
      <c r="B3921" s="199"/>
      <c r="C3921" s="199" t="s">
        <v>33745</v>
      </c>
      <c r="D3921" s="200" t="s">
        <v>12798</v>
      </c>
      <c r="E3921" s="201">
        <v>149.17939999999999</v>
      </c>
    </row>
    <row r="3922" spans="1:5" ht="15" customHeight="1" x14ac:dyDescent="0.25">
      <c r="A3922" s="199" t="s">
        <v>33746</v>
      </c>
      <c r="B3922" s="199"/>
      <c r="C3922" s="199" t="s">
        <v>33747</v>
      </c>
      <c r="D3922" s="200" t="s">
        <v>12798</v>
      </c>
      <c r="E3922" s="201">
        <v>237.67339999999999</v>
      </c>
    </row>
    <row r="3923" spans="1:5" ht="15" customHeight="1" x14ac:dyDescent="0.25">
      <c r="A3923" s="199" t="s">
        <v>33748</v>
      </c>
      <c r="B3923" s="199"/>
      <c r="C3923" s="199" t="s">
        <v>33749</v>
      </c>
      <c r="D3923" s="200" t="s">
        <v>12798</v>
      </c>
      <c r="E3923" s="201">
        <v>58.166600000000003</v>
      </c>
    </row>
    <row r="3924" spans="1:5" ht="15" customHeight="1" x14ac:dyDescent="0.25">
      <c r="A3924" s="199" t="s">
        <v>33750</v>
      </c>
      <c r="B3924" s="199"/>
      <c r="C3924" s="199" t="s">
        <v>33751</v>
      </c>
      <c r="D3924" s="200" t="s">
        <v>12798</v>
      </c>
      <c r="E3924" s="201">
        <v>96.705500000000001</v>
      </c>
    </row>
    <row r="3925" spans="1:5" ht="15" customHeight="1" x14ac:dyDescent="0.25">
      <c r="A3925" s="199" t="s">
        <v>33752</v>
      </c>
      <c r="B3925" s="199"/>
      <c r="C3925" s="199" t="s">
        <v>33753</v>
      </c>
      <c r="D3925" s="200" t="s">
        <v>12798</v>
      </c>
      <c r="E3925" s="201">
        <v>48.903300000000002</v>
      </c>
    </row>
    <row r="3926" spans="1:5" ht="15" customHeight="1" x14ac:dyDescent="0.25">
      <c r="A3926" s="199" t="s">
        <v>33754</v>
      </c>
      <c r="B3926" s="199"/>
      <c r="C3926" s="199" t="s">
        <v>33755</v>
      </c>
      <c r="D3926" s="200" t="s">
        <v>12798</v>
      </c>
      <c r="E3926" s="201">
        <v>61.884999999999998</v>
      </c>
    </row>
    <row r="3927" spans="1:5" ht="15" customHeight="1" x14ac:dyDescent="0.25">
      <c r="A3927" s="199" t="s">
        <v>33756</v>
      </c>
      <c r="B3927" s="199"/>
      <c r="C3927" s="199" t="s">
        <v>33757</v>
      </c>
      <c r="D3927" s="200" t="s">
        <v>12798</v>
      </c>
      <c r="E3927" s="201">
        <v>136.8425</v>
      </c>
    </row>
    <row r="3928" spans="1:5" ht="15" customHeight="1" x14ac:dyDescent="0.25">
      <c r="A3928" s="199" t="s">
        <v>33758</v>
      </c>
      <c r="B3928" s="199"/>
      <c r="C3928" s="199" t="s">
        <v>33759</v>
      </c>
      <c r="D3928" s="200" t="s">
        <v>12798</v>
      </c>
      <c r="E3928" s="201">
        <v>5.85</v>
      </c>
    </row>
    <row r="3929" spans="1:5" ht="15" customHeight="1" x14ac:dyDescent="0.25">
      <c r="A3929" s="199" t="s">
        <v>33760</v>
      </c>
      <c r="B3929" s="199"/>
      <c r="C3929" s="199" t="s">
        <v>33761</v>
      </c>
      <c r="D3929" s="200" t="s">
        <v>12798</v>
      </c>
      <c r="E3929" s="201">
        <v>6.27</v>
      </c>
    </row>
    <row r="3930" spans="1:5" ht="15" customHeight="1" x14ac:dyDescent="0.25">
      <c r="A3930" s="199" t="s">
        <v>33762</v>
      </c>
      <c r="B3930" s="199"/>
      <c r="C3930" s="199" t="s">
        <v>33763</v>
      </c>
      <c r="D3930" s="200" t="s">
        <v>12798</v>
      </c>
      <c r="E3930" s="201">
        <v>4.2</v>
      </c>
    </row>
    <row r="3931" spans="1:5" ht="15" customHeight="1" x14ac:dyDescent="0.25">
      <c r="A3931" s="199" t="s">
        <v>33764</v>
      </c>
      <c r="B3931" s="199"/>
      <c r="C3931" s="199" t="s">
        <v>33765</v>
      </c>
      <c r="D3931" s="200" t="s">
        <v>12798</v>
      </c>
      <c r="E3931" s="201">
        <v>7.36</v>
      </c>
    </row>
    <row r="3932" spans="1:5" ht="15" customHeight="1" x14ac:dyDescent="0.25">
      <c r="A3932" s="199" t="s">
        <v>33766</v>
      </c>
      <c r="B3932" s="199"/>
      <c r="C3932" s="199" t="s">
        <v>33767</v>
      </c>
      <c r="D3932" s="200" t="s">
        <v>12798</v>
      </c>
      <c r="E3932" s="201">
        <v>7.17</v>
      </c>
    </row>
    <row r="3933" spans="1:5" ht="15" customHeight="1" x14ac:dyDescent="0.25">
      <c r="A3933" s="199" t="s">
        <v>33768</v>
      </c>
      <c r="B3933" s="199"/>
      <c r="C3933" s="199" t="s">
        <v>33769</v>
      </c>
      <c r="D3933" s="200" t="s">
        <v>12798</v>
      </c>
      <c r="E3933" s="201">
        <v>4.3</v>
      </c>
    </row>
    <row r="3934" spans="1:5" ht="15" customHeight="1" x14ac:dyDescent="0.25">
      <c r="A3934" s="199" t="s">
        <v>33770</v>
      </c>
      <c r="B3934" s="199"/>
      <c r="C3934" s="199" t="s">
        <v>33771</v>
      </c>
      <c r="D3934" s="200" t="s">
        <v>12798</v>
      </c>
      <c r="E3934" s="201">
        <v>4.75</v>
      </c>
    </row>
    <row r="3935" spans="1:5" ht="15" customHeight="1" x14ac:dyDescent="0.25">
      <c r="A3935" s="199" t="s">
        <v>33772</v>
      </c>
      <c r="B3935" s="199"/>
      <c r="C3935" s="199" t="s">
        <v>33773</v>
      </c>
      <c r="D3935" s="200" t="s">
        <v>12798</v>
      </c>
      <c r="E3935" s="201">
        <v>12.45</v>
      </c>
    </row>
    <row r="3936" spans="1:5" ht="15" customHeight="1" x14ac:dyDescent="0.25">
      <c r="A3936" s="199" t="s">
        <v>33774</v>
      </c>
      <c r="B3936" s="199"/>
      <c r="C3936" s="199" t="s">
        <v>33775</v>
      </c>
      <c r="D3936" s="200" t="s">
        <v>12798</v>
      </c>
      <c r="E3936" s="201">
        <v>5.35</v>
      </c>
    </row>
    <row r="3937" spans="1:5" ht="15" customHeight="1" x14ac:dyDescent="0.25">
      <c r="A3937" s="199" t="s">
        <v>33776</v>
      </c>
      <c r="B3937" s="199"/>
      <c r="C3937" s="199" t="s">
        <v>33777</v>
      </c>
      <c r="D3937" s="200" t="s">
        <v>12798</v>
      </c>
      <c r="E3937" s="201">
        <v>24.008099999999999</v>
      </c>
    </row>
    <row r="3938" spans="1:5" ht="15" customHeight="1" x14ac:dyDescent="0.25">
      <c r="A3938" s="199" t="s">
        <v>33778</v>
      </c>
      <c r="B3938" s="199"/>
      <c r="C3938" s="199" t="s">
        <v>33779</v>
      </c>
      <c r="D3938" s="200" t="s">
        <v>12798</v>
      </c>
      <c r="E3938" s="201">
        <v>14.11</v>
      </c>
    </row>
    <row r="3939" spans="1:5" ht="15" customHeight="1" x14ac:dyDescent="0.25">
      <c r="A3939" s="199" t="s">
        <v>33780</v>
      </c>
      <c r="B3939" s="199"/>
      <c r="C3939" s="199" t="s">
        <v>33781</v>
      </c>
      <c r="D3939" s="200" t="s">
        <v>12798</v>
      </c>
      <c r="E3939" s="201">
        <v>16.64</v>
      </c>
    </row>
    <row r="3940" spans="1:5" ht="15" customHeight="1" x14ac:dyDescent="0.25">
      <c r="A3940" s="199" t="s">
        <v>33782</v>
      </c>
      <c r="B3940" s="199"/>
      <c r="C3940" s="199" t="s">
        <v>33783</v>
      </c>
      <c r="D3940" s="200" t="s">
        <v>12798</v>
      </c>
      <c r="E3940" s="201">
        <v>93.72</v>
      </c>
    </row>
    <row r="3941" spans="1:5" ht="15" customHeight="1" x14ac:dyDescent="0.25">
      <c r="A3941" s="199" t="s">
        <v>33784</v>
      </c>
      <c r="B3941" s="199"/>
      <c r="C3941" s="199" t="s">
        <v>33785</v>
      </c>
      <c r="D3941" s="200" t="s">
        <v>12798</v>
      </c>
      <c r="E3941" s="201">
        <v>14.6</v>
      </c>
    </row>
    <row r="3942" spans="1:5" ht="15" customHeight="1" x14ac:dyDescent="0.25">
      <c r="A3942" s="199" t="s">
        <v>33786</v>
      </c>
      <c r="B3942" s="199"/>
      <c r="C3942" s="199" t="s">
        <v>33787</v>
      </c>
      <c r="D3942" s="200" t="s">
        <v>12798</v>
      </c>
      <c r="E3942" s="201">
        <v>62.53</v>
      </c>
    </row>
    <row r="3943" spans="1:5" ht="15" customHeight="1" x14ac:dyDescent="0.25">
      <c r="A3943" s="199" t="s">
        <v>33788</v>
      </c>
      <c r="B3943" s="199"/>
      <c r="C3943" s="199" t="s">
        <v>33789</v>
      </c>
      <c r="D3943" s="200" t="s">
        <v>12798</v>
      </c>
      <c r="E3943" s="201">
        <v>16.690000000000001</v>
      </c>
    </row>
    <row r="3944" spans="1:5" ht="15" customHeight="1" x14ac:dyDescent="0.25">
      <c r="A3944" s="199" t="s">
        <v>33790</v>
      </c>
      <c r="B3944" s="199"/>
      <c r="C3944" s="199" t="s">
        <v>33791</v>
      </c>
      <c r="D3944" s="200" t="s">
        <v>12798</v>
      </c>
      <c r="E3944" s="201">
        <v>70.03</v>
      </c>
    </row>
    <row r="3945" spans="1:5" ht="15" customHeight="1" x14ac:dyDescent="0.25">
      <c r="A3945" s="199" t="s">
        <v>33792</v>
      </c>
      <c r="B3945" s="199"/>
      <c r="C3945" s="199" t="s">
        <v>33793</v>
      </c>
      <c r="D3945" s="200" t="s">
        <v>12798</v>
      </c>
      <c r="E3945" s="201">
        <v>15.21</v>
      </c>
    </row>
    <row r="3946" spans="1:5" ht="15" customHeight="1" x14ac:dyDescent="0.25">
      <c r="A3946" s="199" t="s">
        <v>33794</v>
      </c>
      <c r="B3946" s="199"/>
      <c r="C3946" s="199" t="s">
        <v>33795</v>
      </c>
      <c r="D3946" s="200" t="s">
        <v>12798</v>
      </c>
      <c r="E3946" s="201">
        <v>63.1</v>
      </c>
    </row>
    <row r="3947" spans="1:5" ht="15" customHeight="1" x14ac:dyDescent="0.25">
      <c r="A3947" s="199" t="s">
        <v>33796</v>
      </c>
      <c r="B3947" s="199"/>
      <c r="C3947" s="199" t="s">
        <v>33797</v>
      </c>
      <c r="D3947" s="200" t="s">
        <v>12798</v>
      </c>
      <c r="E3947" s="201">
        <v>72.959999999999994</v>
      </c>
    </row>
    <row r="3948" spans="1:5" ht="15" customHeight="1" x14ac:dyDescent="0.25">
      <c r="A3948" s="199" t="s">
        <v>33798</v>
      </c>
      <c r="B3948" s="199"/>
      <c r="C3948" s="199" t="s">
        <v>33799</v>
      </c>
      <c r="D3948" s="200" t="s">
        <v>12798</v>
      </c>
      <c r="E3948" s="201">
        <v>15.85</v>
      </c>
    </row>
    <row r="3949" spans="1:5" ht="15" customHeight="1" x14ac:dyDescent="0.25">
      <c r="A3949" s="199" t="s">
        <v>33800</v>
      </c>
      <c r="B3949" s="199"/>
      <c r="C3949" s="199" t="s">
        <v>33801</v>
      </c>
      <c r="D3949" s="200" t="s">
        <v>12798</v>
      </c>
      <c r="E3949" s="201">
        <v>57.97</v>
      </c>
    </row>
    <row r="3950" spans="1:5" ht="15" customHeight="1" x14ac:dyDescent="0.25">
      <c r="A3950" s="199" t="s">
        <v>33802</v>
      </c>
      <c r="B3950" s="199"/>
      <c r="C3950" s="199" t="s">
        <v>33803</v>
      </c>
      <c r="D3950" s="200" t="s">
        <v>12798</v>
      </c>
      <c r="E3950" s="201">
        <v>73.87</v>
      </c>
    </row>
    <row r="3951" spans="1:5" ht="15" customHeight="1" x14ac:dyDescent="0.25">
      <c r="A3951" s="199" t="s">
        <v>33804</v>
      </c>
      <c r="B3951" s="199"/>
      <c r="C3951" s="199" t="s">
        <v>33805</v>
      </c>
      <c r="D3951" s="200" t="s">
        <v>12798</v>
      </c>
      <c r="E3951" s="201">
        <v>73.48</v>
      </c>
    </row>
    <row r="3952" spans="1:5" ht="15" customHeight="1" x14ac:dyDescent="0.25">
      <c r="A3952" s="199" t="s">
        <v>33806</v>
      </c>
      <c r="B3952" s="199"/>
      <c r="C3952" s="199" t="s">
        <v>33807</v>
      </c>
      <c r="D3952" s="200" t="s">
        <v>12798</v>
      </c>
      <c r="E3952" s="201">
        <v>29.95</v>
      </c>
    </row>
    <row r="3953" spans="1:5" ht="15" customHeight="1" x14ac:dyDescent="0.25">
      <c r="A3953" s="199" t="s">
        <v>33808</v>
      </c>
      <c r="B3953" s="199"/>
      <c r="C3953" s="199" t="s">
        <v>33809</v>
      </c>
      <c r="D3953" s="200" t="s">
        <v>12798</v>
      </c>
      <c r="E3953" s="201">
        <v>74.52</v>
      </c>
    </row>
    <row r="3954" spans="1:5" ht="15" customHeight="1" x14ac:dyDescent="0.25">
      <c r="A3954" s="199" t="s">
        <v>33810</v>
      </c>
      <c r="B3954" s="199"/>
      <c r="C3954" s="199" t="s">
        <v>33811</v>
      </c>
      <c r="D3954" s="200" t="s">
        <v>12798</v>
      </c>
      <c r="E3954" s="201">
        <v>74.94</v>
      </c>
    </row>
    <row r="3955" spans="1:5" ht="15" customHeight="1" x14ac:dyDescent="0.25">
      <c r="A3955" s="199" t="s">
        <v>33812</v>
      </c>
      <c r="B3955" s="199"/>
      <c r="C3955" s="199" t="s">
        <v>33813</v>
      </c>
      <c r="D3955" s="200" t="s">
        <v>12798</v>
      </c>
      <c r="E3955" s="201">
        <v>104.8</v>
      </c>
    </row>
    <row r="3956" spans="1:5" ht="15" customHeight="1" x14ac:dyDescent="0.25">
      <c r="A3956" s="199" t="s">
        <v>33814</v>
      </c>
      <c r="B3956" s="199"/>
      <c r="C3956" s="199" t="s">
        <v>33815</v>
      </c>
      <c r="D3956" s="200" t="s">
        <v>12798</v>
      </c>
      <c r="E3956" s="201">
        <v>84.94</v>
      </c>
    </row>
    <row r="3957" spans="1:5" ht="15" customHeight="1" x14ac:dyDescent="0.25">
      <c r="A3957" s="199" t="s">
        <v>33816</v>
      </c>
      <c r="B3957" s="199"/>
      <c r="C3957" s="199" t="s">
        <v>33817</v>
      </c>
      <c r="D3957" s="200" t="s">
        <v>12798</v>
      </c>
      <c r="E3957" s="201">
        <v>14.9</v>
      </c>
    </row>
    <row r="3958" spans="1:5" ht="15" customHeight="1" x14ac:dyDescent="0.25">
      <c r="A3958" s="199" t="s">
        <v>33818</v>
      </c>
      <c r="B3958" s="199"/>
      <c r="C3958" s="199" t="s">
        <v>33819</v>
      </c>
      <c r="D3958" s="200" t="s">
        <v>12798</v>
      </c>
      <c r="E3958" s="201">
        <v>119.74</v>
      </c>
    </row>
    <row r="3959" spans="1:5" ht="15" customHeight="1" x14ac:dyDescent="0.25">
      <c r="A3959" s="199" t="s">
        <v>33820</v>
      </c>
      <c r="B3959" s="199"/>
      <c r="C3959" s="199" t="s">
        <v>33821</v>
      </c>
      <c r="D3959" s="200" t="s">
        <v>12798</v>
      </c>
      <c r="E3959" s="201">
        <v>13.19</v>
      </c>
    </row>
    <row r="3960" spans="1:5" ht="15" customHeight="1" x14ac:dyDescent="0.25">
      <c r="A3960" s="199" t="s">
        <v>33822</v>
      </c>
      <c r="B3960" s="199"/>
      <c r="C3960" s="199" t="s">
        <v>33823</v>
      </c>
      <c r="D3960" s="200" t="s">
        <v>12798</v>
      </c>
      <c r="E3960" s="201">
        <v>21.94</v>
      </c>
    </row>
    <row r="3961" spans="1:5" ht="15" customHeight="1" x14ac:dyDescent="0.25">
      <c r="A3961" s="199" t="s">
        <v>33824</v>
      </c>
      <c r="B3961" s="199"/>
      <c r="C3961" s="199" t="s">
        <v>33825</v>
      </c>
      <c r="D3961" s="200" t="s">
        <v>12798</v>
      </c>
      <c r="E3961" s="201">
        <v>119.48</v>
      </c>
    </row>
    <row r="3962" spans="1:5" ht="15" customHeight="1" x14ac:dyDescent="0.25">
      <c r="A3962" s="199" t="s">
        <v>33826</v>
      </c>
      <c r="B3962" s="199"/>
      <c r="C3962" s="199" t="s">
        <v>33827</v>
      </c>
      <c r="D3962" s="200" t="s">
        <v>12798</v>
      </c>
      <c r="E3962" s="201">
        <v>17.309999999999999</v>
      </c>
    </row>
    <row r="3963" spans="1:5" ht="15" customHeight="1" x14ac:dyDescent="0.25">
      <c r="A3963" s="199" t="s">
        <v>33828</v>
      </c>
      <c r="B3963" s="199"/>
      <c r="C3963" s="199" t="s">
        <v>33829</v>
      </c>
      <c r="D3963" s="200" t="s">
        <v>12798</v>
      </c>
      <c r="E3963" s="201">
        <v>39.86</v>
      </c>
    </row>
    <row r="3964" spans="1:5" ht="15" customHeight="1" x14ac:dyDescent="0.25">
      <c r="A3964" s="199" t="s">
        <v>33830</v>
      </c>
      <c r="B3964" s="199"/>
      <c r="C3964" s="199" t="s">
        <v>33831</v>
      </c>
      <c r="D3964" s="200" t="s">
        <v>12798</v>
      </c>
      <c r="E3964" s="201">
        <v>49.26</v>
      </c>
    </row>
    <row r="3965" spans="1:5" ht="15" customHeight="1" x14ac:dyDescent="0.25">
      <c r="A3965" s="199" t="s">
        <v>33832</v>
      </c>
      <c r="B3965" s="199"/>
      <c r="C3965" s="199" t="s">
        <v>33833</v>
      </c>
      <c r="D3965" s="200" t="s">
        <v>12798</v>
      </c>
      <c r="E3965" s="201">
        <v>49.6693</v>
      </c>
    </row>
    <row r="3966" spans="1:5" ht="15" customHeight="1" x14ac:dyDescent="0.25">
      <c r="A3966" s="199" t="s">
        <v>33834</v>
      </c>
      <c r="B3966" s="199"/>
      <c r="C3966" s="199" t="s">
        <v>33835</v>
      </c>
      <c r="D3966" s="200" t="s">
        <v>12798</v>
      </c>
      <c r="E3966" s="201">
        <v>807.44880000000001</v>
      </c>
    </row>
    <row r="3967" spans="1:5" ht="15" customHeight="1" x14ac:dyDescent="0.25">
      <c r="A3967" s="199" t="s">
        <v>33836</v>
      </c>
      <c r="B3967" s="199"/>
      <c r="C3967" s="199" t="s">
        <v>33837</v>
      </c>
      <c r="D3967" s="200" t="s">
        <v>12798</v>
      </c>
      <c r="E3967" s="201">
        <v>1070.4502</v>
      </c>
    </row>
    <row r="3968" spans="1:5" ht="15" customHeight="1" x14ac:dyDescent="0.25">
      <c r="A3968" s="199" t="s">
        <v>33838</v>
      </c>
      <c r="B3968" s="199"/>
      <c r="C3968" s="199" t="s">
        <v>33839</v>
      </c>
      <c r="D3968" s="200" t="s">
        <v>12798</v>
      </c>
      <c r="E3968" s="201">
        <v>168.33940000000001</v>
      </c>
    </row>
    <row r="3969" spans="1:5" ht="15" customHeight="1" x14ac:dyDescent="0.25">
      <c r="A3969" s="199" t="s">
        <v>33840</v>
      </c>
      <c r="B3969" s="199"/>
      <c r="C3969" s="199" t="s">
        <v>33841</v>
      </c>
      <c r="D3969" s="200" t="s">
        <v>12798</v>
      </c>
      <c r="E3969" s="201">
        <v>191.9444</v>
      </c>
    </row>
    <row r="3970" spans="1:5" ht="15" customHeight="1" x14ac:dyDescent="0.25">
      <c r="A3970" s="199" t="s">
        <v>33842</v>
      </c>
      <c r="B3970" s="199"/>
      <c r="C3970" s="199" t="s">
        <v>33843</v>
      </c>
      <c r="D3970" s="200" t="s">
        <v>12798</v>
      </c>
      <c r="E3970" s="201">
        <v>198.42519999999999</v>
      </c>
    </row>
    <row r="3971" spans="1:5" ht="15" customHeight="1" x14ac:dyDescent="0.25">
      <c r="A3971" s="199" t="s">
        <v>33844</v>
      </c>
      <c r="B3971" s="199"/>
      <c r="C3971" s="199" t="s">
        <v>33845</v>
      </c>
      <c r="D3971" s="200" t="s">
        <v>12798</v>
      </c>
      <c r="E3971" s="201">
        <v>233.994</v>
      </c>
    </row>
    <row r="3972" spans="1:5" ht="15" customHeight="1" x14ac:dyDescent="0.25">
      <c r="A3972" s="199" t="s">
        <v>33846</v>
      </c>
      <c r="B3972" s="199"/>
      <c r="C3972" s="199" t="s">
        <v>33847</v>
      </c>
      <c r="D3972" s="200" t="s">
        <v>12798</v>
      </c>
      <c r="E3972" s="201">
        <v>266.21660000000003</v>
      </c>
    </row>
    <row r="3973" spans="1:5" ht="15" customHeight="1" x14ac:dyDescent="0.25">
      <c r="A3973" s="199" t="s">
        <v>33848</v>
      </c>
      <c r="B3973" s="199"/>
      <c r="C3973" s="199" t="s">
        <v>33849</v>
      </c>
      <c r="D3973" s="200" t="s">
        <v>12798</v>
      </c>
      <c r="E3973" s="201">
        <v>296.5342</v>
      </c>
    </row>
    <row r="3974" spans="1:5" ht="15" customHeight="1" x14ac:dyDescent="0.25">
      <c r="A3974" s="199" t="s">
        <v>33850</v>
      </c>
      <c r="B3974" s="199"/>
      <c r="C3974" s="199" t="s">
        <v>33851</v>
      </c>
      <c r="D3974" s="200" t="s">
        <v>12798</v>
      </c>
      <c r="E3974" s="201">
        <v>418.59089999999998</v>
      </c>
    </row>
    <row r="3975" spans="1:5" ht="15" customHeight="1" x14ac:dyDescent="0.25">
      <c r="A3975" s="199" t="s">
        <v>33852</v>
      </c>
      <c r="B3975" s="199"/>
      <c r="C3975" s="199" t="s">
        <v>33853</v>
      </c>
      <c r="D3975" s="200" t="s">
        <v>12798</v>
      </c>
      <c r="E3975" s="203">
        <v>437.34789999999998</v>
      </c>
    </row>
    <row r="3976" spans="1:5" ht="15" customHeight="1" x14ac:dyDescent="0.25">
      <c r="A3976" s="199" t="s">
        <v>33854</v>
      </c>
      <c r="B3976" s="199"/>
      <c r="C3976" s="199" t="s">
        <v>33855</v>
      </c>
      <c r="D3976" s="200" t="s">
        <v>12798</v>
      </c>
      <c r="E3976" s="203">
        <v>112.0986</v>
      </c>
    </row>
    <row r="3977" spans="1:5" ht="15" customHeight="1" x14ac:dyDescent="0.25">
      <c r="A3977" s="199" t="s">
        <v>33856</v>
      </c>
      <c r="B3977" s="199"/>
      <c r="C3977" s="199" t="s">
        <v>33857</v>
      </c>
      <c r="D3977" s="200" t="s">
        <v>12798</v>
      </c>
      <c r="E3977" s="204">
        <v>120.5851</v>
      </c>
    </row>
    <row r="3978" spans="1:5" ht="15" customHeight="1" x14ac:dyDescent="0.25">
      <c r="A3978" s="199" t="s">
        <v>33858</v>
      </c>
      <c r="B3978" s="199"/>
      <c r="C3978" s="199" t="s">
        <v>33859</v>
      </c>
      <c r="D3978" s="200" t="s">
        <v>12798</v>
      </c>
      <c r="E3978" s="204">
        <v>125.72539999999999</v>
      </c>
    </row>
    <row r="3979" spans="1:5" ht="15" customHeight="1" x14ac:dyDescent="0.25">
      <c r="A3979" s="199" t="s">
        <v>33860</v>
      </c>
      <c r="B3979" s="199"/>
      <c r="C3979" s="199" t="s">
        <v>33861</v>
      </c>
      <c r="D3979" s="200" t="s">
        <v>12798</v>
      </c>
      <c r="E3979" s="203">
        <v>132.69</v>
      </c>
    </row>
    <row r="3980" spans="1:5" ht="15" customHeight="1" x14ac:dyDescent="0.25">
      <c r="A3980" s="199" t="s">
        <v>33862</v>
      </c>
      <c r="B3980" s="199"/>
      <c r="C3980" s="199" t="s">
        <v>33863</v>
      </c>
      <c r="D3980" s="200" t="s">
        <v>12798</v>
      </c>
      <c r="E3980" s="201">
        <v>136.29830000000001</v>
      </c>
    </row>
    <row r="3981" spans="1:5" ht="15" customHeight="1" x14ac:dyDescent="0.25">
      <c r="A3981" s="199" t="s">
        <v>33864</v>
      </c>
      <c r="B3981" s="199"/>
      <c r="C3981" s="199" t="s">
        <v>33865</v>
      </c>
      <c r="D3981" s="200" t="s">
        <v>12798</v>
      </c>
      <c r="E3981" s="204">
        <v>139.77549999999999</v>
      </c>
    </row>
    <row r="3982" spans="1:5" ht="15" customHeight="1" x14ac:dyDescent="0.25">
      <c r="A3982" s="207" t="s">
        <v>33866</v>
      </c>
      <c r="C3982" s="202" t="s">
        <v>33867</v>
      </c>
      <c r="D3982" s="207" t="s">
        <v>12798</v>
      </c>
      <c r="E3982" s="207">
        <v>42.835700000000003</v>
      </c>
    </row>
    <row r="3983" spans="1:5" ht="15" customHeight="1" x14ac:dyDescent="0.25">
      <c r="A3983" s="207" t="s">
        <v>33868</v>
      </c>
      <c r="C3983" s="202" t="s">
        <v>33869</v>
      </c>
      <c r="D3983" s="207" t="s">
        <v>12798</v>
      </c>
      <c r="E3983" s="207">
        <v>46.776600000000002</v>
      </c>
    </row>
    <row r="3984" spans="1:5" ht="15" customHeight="1" x14ac:dyDescent="0.25">
      <c r="A3984" s="207" t="s">
        <v>33870</v>
      </c>
      <c r="C3984" s="202" t="s">
        <v>33871</v>
      </c>
      <c r="D3984" s="207" t="s">
        <v>12798</v>
      </c>
      <c r="E3984" s="207">
        <v>216.0736</v>
      </c>
    </row>
    <row r="3985" spans="1:5" ht="15" customHeight="1" x14ac:dyDescent="0.25">
      <c r="A3985" s="207" t="s">
        <v>33872</v>
      </c>
      <c r="C3985" s="202" t="s">
        <v>33873</v>
      </c>
      <c r="D3985" s="207" t="s">
        <v>12798</v>
      </c>
      <c r="E3985" s="207">
        <v>237.54179999999999</v>
      </c>
    </row>
    <row r="3986" spans="1:5" ht="15" customHeight="1" x14ac:dyDescent="0.25">
      <c r="A3986" s="207" t="s">
        <v>33874</v>
      </c>
      <c r="C3986" s="202" t="s">
        <v>33875</v>
      </c>
      <c r="D3986" s="207" t="s">
        <v>12798</v>
      </c>
      <c r="E3986" s="207">
        <v>43.400100000000002</v>
      </c>
    </row>
    <row r="3987" spans="1:5" ht="15" customHeight="1" x14ac:dyDescent="0.25">
      <c r="A3987" s="207" t="s">
        <v>33876</v>
      </c>
      <c r="C3987" s="202" t="s">
        <v>33877</v>
      </c>
      <c r="D3987" s="207" t="s">
        <v>12798</v>
      </c>
      <c r="E3987" s="207">
        <v>47.431699999999999</v>
      </c>
    </row>
    <row r="3988" spans="1:5" ht="15" customHeight="1" x14ac:dyDescent="0.25">
      <c r="A3988" s="207" t="s">
        <v>33878</v>
      </c>
      <c r="C3988" s="202" t="s">
        <v>33879</v>
      </c>
      <c r="D3988" s="207" t="s">
        <v>12798</v>
      </c>
      <c r="E3988" s="207">
        <v>260.66300000000001</v>
      </c>
    </row>
    <row r="3989" spans="1:5" ht="15" customHeight="1" x14ac:dyDescent="0.25">
      <c r="A3989" s="207" t="s">
        <v>33880</v>
      </c>
      <c r="C3989" s="202" t="s">
        <v>33881</v>
      </c>
      <c r="D3989" s="207" t="s">
        <v>12798</v>
      </c>
      <c r="E3989" s="207">
        <v>445.57240000000002</v>
      </c>
    </row>
    <row r="3990" spans="1:5" ht="15" customHeight="1" x14ac:dyDescent="0.25">
      <c r="A3990" s="207" t="s">
        <v>33882</v>
      </c>
      <c r="C3990" s="202" t="s">
        <v>33883</v>
      </c>
      <c r="D3990" s="207" t="s">
        <v>12798</v>
      </c>
      <c r="E3990" s="207">
        <v>468.42149999999998</v>
      </c>
    </row>
    <row r="3991" spans="1:5" ht="15" customHeight="1" x14ac:dyDescent="0.25">
      <c r="A3991" s="207" t="s">
        <v>33884</v>
      </c>
      <c r="C3991" s="202" t="s">
        <v>33885</v>
      </c>
      <c r="D3991" s="207" t="s">
        <v>12798</v>
      </c>
      <c r="E3991" s="207">
        <v>363.62</v>
      </c>
    </row>
    <row r="3992" spans="1:5" ht="15" customHeight="1" x14ac:dyDescent="0.25">
      <c r="A3992" s="207" t="s">
        <v>33886</v>
      </c>
      <c r="C3992" s="202" t="s">
        <v>33887</v>
      </c>
      <c r="D3992" s="207" t="s">
        <v>12798</v>
      </c>
      <c r="E3992" s="207">
        <v>337.83800000000002</v>
      </c>
    </row>
    <row r="3993" spans="1:5" ht="15" customHeight="1" x14ac:dyDescent="0.25">
      <c r="A3993" s="207" t="s">
        <v>33888</v>
      </c>
      <c r="C3993" s="202" t="s">
        <v>33889</v>
      </c>
      <c r="D3993" s="207" t="s">
        <v>12798</v>
      </c>
      <c r="E3993" s="207">
        <v>491.93579999999997</v>
      </c>
    </row>
    <row r="3994" spans="1:5" ht="15" customHeight="1" x14ac:dyDescent="0.25">
      <c r="A3994" s="207" t="s">
        <v>33890</v>
      </c>
      <c r="C3994" s="202" t="s">
        <v>33891</v>
      </c>
      <c r="D3994" s="207" t="s">
        <v>12798</v>
      </c>
      <c r="E3994" s="207">
        <v>581.3365</v>
      </c>
    </row>
    <row r="3995" spans="1:5" ht="15" customHeight="1" x14ac:dyDescent="0.25">
      <c r="A3995" s="207" t="s">
        <v>33892</v>
      </c>
      <c r="C3995" s="202" t="s">
        <v>33893</v>
      </c>
      <c r="D3995" s="207" t="s">
        <v>12798</v>
      </c>
      <c r="E3995" s="207">
        <v>25.308299999999999</v>
      </c>
    </row>
    <row r="3996" spans="1:5" ht="15" customHeight="1" x14ac:dyDescent="0.25">
      <c r="A3996" s="207" t="s">
        <v>33894</v>
      </c>
      <c r="C3996" s="202" t="s">
        <v>33895</v>
      </c>
      <c r="D3996" s="207" t="s">
        <v>12798</v>
      </c>
      <c r="E3996" s="207">
        <v>23.141300000000001</v>
      </c>
    </row>
    <row r="3997" spans="1:5" ht="15" customHeight="1" x14ac:dyDescent="0.25">
      <c r="A3997" s="207" t="s">
        <v>33896</v>
      </c>
      <c r="C3997" s="202" t="s">
        <v>33897</v>
      </c>
      <c r="D3997" s="207" t="s">
        <v>12798</v>
      </c>
      <c r="E3997" s="207">
        <v>459.28989999999999</v>
      </c>
    </row>
    <row r="3998" spans="1:5" ht="15" customHeight="1" x14ac:dyDescent="0.25">
      <c r="A3998" s="207" t="s">
        <v>33898</v>
      </c>
      <c r="C3998" s="202" t="s">
        <v>33899</v>
      </c>
      <c r="D3998" s="207" t="s">
        <v>12798</v>
      </c>
      <c r="E3998" s="207">
        <v>559.26350000000002</v>
      </c>
    </row>
    <row r="3999" spans="1:5" ht="15" customHeight="1" x14ac:dyDescent="0.25">
      <c r="A3999" s="207" t="s">
        <v>33900</v>
      </c>
      <c r="C3999" s="202" t="s">
        <v>33901</v>
      </c>
      <c r="D3999" s="207" t="s">
        <v>12798</v>
      </c>
      <c r="E3999" s="207">
        <v>643.02</v>
      </c>
    </row>
    <row r="4000" spans="1:5" ht="15" customHeight="1" x14ac:dyDescent="0.25">
      <c r="A4000" s="207" t="s">
        <v>33902</v>
      </c>
      <c r="C4000" s="202" t="s">
        <v>33903</v>
      </c>
      <c r="D4000" s="207" t="s">
        <v>12798</v>
      </c>
      <c r="E4000" s="207">
        <v>688.10339999999997</v>
      </c>
    </row>
    <row r="4001" spans="1:5" ht="15" customHeight="1" x14ac:dyDescent="0.25">
      <c r="A4001" s="207" t="s">
        <v>33904</v>
      </c>
      <c r="C4001" s="202" t="s">
        <v>33905</v>
      </c>
      <c r="D4001" s="207" t="s">
        <v>12798</v>
      </c>
      <c r="E4001" s="207">
        <v>789.82060000000001</v>
      </c>
    </row>
    <row r="4002" spans="1:5" ht="15" customHeight="1" x14ac:dyDescent="0.25">
      <c r="A4002" s="207" t="s">
        <v>33906</v>
      </c>
      <c r="C4002" s="202" t="s">
        <v>33907</v>
      </c>
      <c r="D4002" s="207" t="s">
        <v>12798</v>
      </c>
      <c r="E4002" s="207">
        <v>873.64769999999999</v>
      </c>
    </row>
    <row r="4003" spans="1:5" ht="15" customHeight="1" x14ac:dyDescent="0.25">
      <c r="A4003" s="207" t="s">
        <v>33908</v>
      </c>
      <c r="C4003" s="202" t="s">
        <v>33909</v>
      </c>
      <c r="D4003" s="207" t="s">
        <v>12798</v>
      </c>
      <c r="E4003" s="207">
        <v>986.80460000000005</v>
      </c>
    </row>
    <row r="4004" spans="1:5" ht="15" customHeight="1" x14ac:dyDescent="0.25">
      <c r="A4004" s="207" t="s">
        <v>33910</v>
      </c>
      <c r="C4004" s="202" t="s">
        <v>33911</v>
      </c>
      <c r="D4004" s="207" t="s">
        <v>12798</v>
      </c>
      <c r="E4004" s="207">
        <v>1030.9607000000001</v>
      </c>
    </row>
    <row r="4005" spans="1:5" ht="15" customHeight="1" x14ac:dyDescent="0.25">
      <c r="A4005" s="207" t="s">
        <v>33912</v>
      </c>
      <c r="C4005" s="202" t="s">
        <v>33913</v>
      </c>
      <c r="D4005" s="207" t="s">
        <v>12798</v>
      </c>
      <c r="E4005" s="207">
        <v>37.5745</v>
      </c>
    </row>
    <row r="4006" spans="1:5" ht="15" customHeight="1" x14ac:dyDescent="0.25">
      <c r="A4006" s="207" t="s">
        <v>33914</v>
      </c>
      <c r="C4006" s="202" t="s">
        <v>33915</v>
      </c>
      <c r="D4006" s="207" t="s">
        <v>12798</v>
      </c>
      <c r="E4006" s="207">
        <v>49.890999999999998</v>
      </c>
    </row>
    <row r="4007" spans="1:5" ht="15" customHeight="1" x14ac:dyDescent="0.25">
      <c r="A4007" s="207" t="s">
        <v>33916</v>
      </c>
      <c r="C4007" s="202" t="s">
        <v>33917</v>
      </c>
      <c r="D4007" s="207" t="s">
        <v>12798</v>
      </c>
      <c r="E4007" s="207">
        <v>139.17080000000001</v>
      </c>
    </row>
    <row r="4008" spans="1:5" ht="15" customHeight="1" x14ac:dyDescent="0.25">
      <c r="A4008" s="207" t="s">
        <v>33918</v>
      </c>
      <c r="C4008" s="202" t="s">
        <v>33919</v>
      </c>
      <c r="D4008" s="207" t="s">
        <v>12798</v>
      </c>
      <c r="E4008" s="207">
        <v>190.5838</v>
      </c>
    </row>
    <row r="4009" spans="1:5" ht="15" customHeight="1" x14ac:dyDescent="0.25">
      <c r="A4009" s="207" t="s">
        <v>33920</v>
      </c>
      <c r="C4009" s="202" t="s">
        <v>33921</v>
      </c>
      <c r="D4009" s="207" t="s">
        <v>12798</v>
      </c>
      <c r="E4009" s="207">
        <v>211.1651</v>
      </c>
    </row>
    <row r="4010" spans="1:5" ht="15" customHeight="1" x14ac:dyDescent="0.25">
      <c r="A4010" s="207" t="s">
        <v>33922</v>
      </c>
      <c r="C4010" s="202" t="s">
        <v>33923</v>
      </c>
      <c r="D4010" s="207" t="s">
        <v>12798</v>
      </c>
      <c r="E4010" s="207">
        <v>456.7097</v>
      </c>
    </row>
    <row r="4011" spans="1:5" ht="15" customHeight="1" x14ac:dyDescent="0.25">
      <c r="A4011" s="207" t="s">
        <v>33924</v>
      </c>
      <c r="C4011" s="202" t="s">
        <v>33925</v>
      </c>
      <c r="D4011" s="207" t="s">
        <v>12798</v>
      </c>
      <c r="E4011" s="207">
        <v>645.24749999999995</v>
      </c>
    </row>
    <row r="4012" spans="1:5" ht="15" customHeight="1" x14ac:dyDescent="0.25">
      <c r="A4012" s="207" t="s">
        <v>33926</v>
      </c>
      <c r="C4012" s="202" t="s">
        <v>33927</v>
      </c>
      <c r="D4012" s="207" t="s">
        <v>12798</v>
      </c>
      <c r="E4012" s="207">
        <v>61.159300000000002</v>
      </c>
    </row>
    <row r="4013" spans="1:5" ht="15" customHeight="1" x14ac:dyDescent="0.25">
      <c r="A4013" s="207" t="s">
        <v>33928</v>
      </c>
      <c r="C4013" s="202" t="s">
        <v>33929</v>
      </c>
      <c r="D4013" s="207" t="s">
        <v>12798</v>
      </c>
      <c r="E4013" s="207">
        <v>323.18310000000002</v>
      </c>
    </row>
    <row r="4014" spans="1:5" ht="15" customHeight="1" x14ac:dyDescent="0.25">
      <c r="A4014" s="207" t="s">
        <v>33930</v>
      </c>
      <c r="C4014" s="202" t="s">
        <v>33931</v>
      </c>
      <c r="D4014" s="207" t="s">
        <v>3</v>
      </c>
      <c r="E4014" s="207">
        <v>9.7665000000000006</v>
      </c>
    </row>
    <row r="4015" spans="1:5" ht="15" customHeight="1" x14ac:dyDescent="0.25">
      <c r="A4015" s="207" t="s">
        <v>33932</v>
      </c>
      <c r="C4015" s="202" t="s">
        <v>33933</v>
      </c>
      <c r="D4015" s="207" t="s">
        <v>4</v>
      </c>
      <c r="E4015" s="207">
        <v>1.0381</v>
      </c>
    </row>
    <row r="4016" spans="1:5" ht="15" customHeight="1" x14ac:dyDescent="0.25">
      <c r="A4016" s="207" t="s">
        <v>33934</v>
      </c>
      <c r="C4016" s="202" t="s">
        <v>33935</v>
      </c>
      <c r="D4016" s="207" t="s">
        <v>4</v>
      </c>
      <c r="E4016" s="207">
        <v>1.62</v>
      </c>
    </row>
    <row r="4017" spans="1:5" ht="15" customHeight="1" x14ac:dyDescent="0.25">
      <c r="A4017" s="207" t="s">
        <v>33936</v>
      </c>
      <c r="C4017" s="202" t="s">
        <v>33937</v>
      </c>
      <c r="D4017" s="207" t="s">
        <v>12798</v>
      </c>
      <c r="E4017" s="207">
        <v>1.36</v>
      </c>
    </row>
    <row r="4018" spans="1:5" ht="15" customHeight="1" x14ac:dyDescent="0.25">
      <c r="A4018" s="207" t="s">
        <v>33938</v>
      </c>
      <c r="C4018" s="202" t="s">
        <v>33939</v>
      </c>
      <c r="D4018" s="207" t="s">
        <v>12798</v>
      </c>
      <c r="E4018" s="207">
        <v>8.0228000000000002</v>
      </c>
    </row>
    <row r="4019" spans="1:5" ht="15" customHeight="1" x14ac:dyDescent="0.25">
      <c r="A4019" s="207" t="s">
        <v>33940</v>
      </c>
      <c r="C4019" s="202" t="s">
        <v>33941</v>
      </c>
      <c r="D4019" s="207" t="s">
        <v>3</v>
      </c>
      <c r="E4019" s="207">
        <v>11.8025</v>
      </c>
    </row>
    <row r="4020" spans="1:5" ht="15" customHeight="1" x14ac:dyDescent="0.25">
      <c r="A4020" s="207" t="s">
        <v>33942</v>
      </c>
      <c r="C4020" s="202" t="s">
        <v>33943</v>
      </c>
      <c r="D4020" s="207" t="s">
        <v>3</v>
      </c>
      <c r="E4020" s="207">
        <v>15.702999999999999</v>
      </c>
    </row>
    <row r="4021" spans="1:5" ht="15" customHeight="1" x14ac:dyDescent="0.25">
      <c r="A4021" s="207" t="s">
        <v>33944</v>
      </c>
      <c r="C4021" s="202" t="s">
        <v>33945</v>
      </c>
      <c r="D4021" s="207" t="s">
        <v>3</v>
      </c>
      <c r="E4021" s="207">
        <v>19.230699999999999</v>
      </c>
    </row>
    <row r="4022" spans="1:5" ht="15" customHeight="1" x14ac:dyDescent="0.25">
      <c r="A4022" s="207" t="s">
        <v>33946</v>
      </c>
      <c r="C4022" s="202" t="s">
        <v>33947</v>
      </c>
      <c r="D4022" s="207" t="s">
        <v>3</v>
      </c>
      <c r="E4022" s="207">
        <v>3.3563000000000001</v>
      </c>
    </row>
    <row r="4023" spans="1:5" ht="15" customHeight="1" x14ac:dyDescent="0.25">
      <c r="A4023" s="207" t="s">
        <v>33948</v>
      </c>
      <c r="C4023" s="202" t="s">
        <v>33949</v>
      </c>
      <c r="D4023" s="207" t="s">
        <v>3</v>
      </c>
      <c r="E4023" s="207">
        <v>17.688600000000001</v>
      </c>
    </row>
    <row r="4024" spans="1:5" ht="15" customHeight="1" x14ac:dyDescent="0.25">
      <c r="A4024" s="207" t="s">
        <v>33950</v>
      </c>
      <c r="C4024" s="202" t="s">
        <v>33951</v>
      </c>
      <c r="D4024" s="207" t="s">
        <v>12798</v>
      </c>
      <c r="E4024" s="207">
        <v>86</v>
      </c>
    </row>
    <row r="4025" spans="1:5" ht="15" customHeight="1" x14ac:dyDescent="0.25">
      <c r="A4025" s="207" t="s">
        <v>33952</v>
      </c>
      <c r="C4025" s="202" t="s">
        <v>33953</v>
      </c>
      <c r="D4025" s="207" t="s">
        <v>12798</v>
      </c>
      <c r="E4025" s="207">
        <v>45.8</v>
      </c>
    </row>
    <row r="4026" spans="1:5" ht="15" customHeight="1" x14ac:dyDescent="0.25">
      <c r="A4026" s="207" t="s">
        <v>33954</v>
      </c>
      <c r="C4026" s="202" t="s">
        <v>33955</v>
      </c>
      <c r="D4026" s="207" t="s">
        <v>12798</v>
      </c>
      <c r="E4026" s="207">
        <v>81</v>
      </c>
    </row>
    <row r="4027" spans="1:5" ht="15" customHeight="1" x14ac:dyDescent="0.25">
      <c r="A4027" s="207" t="s">
        <v>33956</v>
      </c>
      <c r="C4027" s="202" t="s">
        <v>33957</v>
      </c>
      <c r="D4027" s="207" t="s">
        <v>12798</v>
      </c>
      <c r="E4027" s="207">
        <v>21.69</v>
      </c>
    </row>
    <row r="4028" spans="1:5" ht="15" customHeight="1" x14ac:dyDescent="0.25">
      <c r="A4028" s="207" t="s">
        <v>33958</v>
      </c>
      <c r="C4028" s="202" t="s">
        <v>33959</v>
      </c>
      <c r="D4028" s="207" t="s">
        <v>12798</v>
      </c>
      <c r="E4028" s="207">
        <v>163.80000000000001</v>
      </c>
    </row>
    <row r="4029" spans="1:5" ht="15" customHeight="1" x14ac:dyDescent="0.25">
      <c r="A4029" s="207" t="s">
        <v>33960</v>
      </c>
      <c r="C4029" s="202" t="s">
        <v>33961</v>
      </c>
      <c r="D4029" s="207" t="s">
        <v>12798</v>
      </c>
      <c r="E4029" s="207">
        <v>43.280999999999999</v>
      </c>
    </row>
    <row r="4030" spans="1:5" ht="15" customHeight="1" x14ac:dyDescent="0.25">
      <c r="A4030" s="207" t="s">
        <v>33962</v>
      </c>
      <c r="C4030" s="202" t="s">
        <v>33963</v>
      </c>
      <c r="D4030" s="207" t="s">
        <v>12798</v>
      </c>
      <c r="E4030" s="207">
        <v>2.2677</v>
      </c>
    </row>
    <row r="4031" spans="1:5" ht="15" customHeight="1" x14ac:dyDescent="0.25">
      <c r="A4031" s="207" t="s">
        <v>33964</v>
      </c>
      <c r="C4031" s="202" t="s">
        <v>33965</v>
      </c>
      <c r="D4031" s="207" t="s">
        <v>2</v>
      </c>
      <c r="E4031" s="207">
        <v>12.3971</v>
      </c>
    </row>
    <row r="4032" spans="1:5" ht="15" customHeight="1" x14ac:dyDescent="0.25">
      <c r="A4032" s="207" t="s">
        <v>33966</v>
      </c>
      <c r="C4032" s="202" t="s">
        <v>33967</v>
      </c>
      <c r="D4032" s="207" t="s">
        <v>4</v>
      </c>
      <c r="E4032" s="207">
        <v>45.123600000000003</v>
      </c>
    </row>
    <row r="4033" spans="1:5" ht="15" customHeight="1" x14ac:dyDescent="0.25">
      <c r="A4033" s="207" t="s">
        <v>33968</v>
      </c>
      <c r="C4033" s="202" t="s">
        <v>33969</v>
      </c>
      <c r="D4033" s="207" t="s">
        <v>4</v>
      </c>
      <c r="E4033" s="207">
        <v>8.85</v>
      </c>
    </row>
    <row r="4034" spans="1:5" ht="15" customHeight="1" x14ac:dyDescent="0.25">
      <c r="A4034" s="207" t="s">
        <v>33970</v>
      </c>
      <c r="C4034" s="202" t="s">
        <v>33971</v>
      </c>
      <c r="D4034" s="207" t="s">
        <v>4</v>
      </c>
      <c r="E4034" s="207">
        <v>48.33</v>
      </c>
    </row>
    <row r="4035" spans="1:5" ht="15" customHeight="1" x14ac:dyDescent="0.25">
      <c r="A4035" s="207" t="s">
        <v>33972</v>
      </c>
      <c r="C4035" s="202" t="s">
        <v>33973</v>
      </c>
      <c r="D4035" s="207" t="s">
        <v>4</v>
      </c>
      <c r="E4035" s="207">
        <v>9.7899999999999991</v>
      </c>
    </row>
    <row r="4036" spans="1:5" ht="15" customHeight="1" x14ac:dyDescent="0.25">
      <c r="A4036" s="207" t="s">
        <v>33974</v>
      </c>
      <c r="C4036" s="202" t="s">
        <v>33975</v>
      </c>
      <c r="D4036" s="207" t="s">
        <v>4</v>
      </c>
      <c r="E4036" s="207">
        <v>20.09</v>
      </c>
    </row>
    <row r="4037" spans="1:5" ht="15" customHeight="1" x14ac:dyDescent="0.25">
      <c r="A4037" s="207" t="s">
        <v>33976</v>
      </c>
      <c r="C4037" s="202" t="s">
        <v>33977</v>
      </c>
      <c r="D4037" s="207" t="s">
        <v>2</v>
      </c>
      <c r="E4037" s="207">
        <v>86.145200000000003</v>
      </c>
    </row>
    <row r="4038" spans="1:5" ht="15" customHeight="1" x14ac:dyDescent="0.25">
      <c r="A4038" s="207" t="s">
        <v>33978</v>
      </c>
      <c r="C4038" s="202" t="s">
        <v>33979</v>
      </c>
      <c r="D4038" s="207" t="s">
        <v>3</v>
      </c>
      <c r="E4038" s="207">
        <v>38.149000000000001</v>
      </c>
    </row>
    <row r="4039" spans="1:5" ht="15" customHeight="1" x14ac:dyDescent="0.25">
      <c r="A4039" s="207" t="s">
        <v>33980</v>
      </c>
      <c r="C4039" s="202" t="s">
        <v>33981</v>
      </c>
      <c r="D4039" s="207" t="s">
        <v>3</v>
      </c>
      <c r="E4039" s="207">
        <v>74.352699999999999</v>
      </c>
    </row>
    <row r="4040" spans="1:5" ht="15" customHeight="1" x14ac:dyDescent="0.25">
      <c r="A4040" s="207" t="s">
        <v>33982</v>
      </c>
      <c r="C4040" s="202" t="s">
        <v>33983</v>
      </c>
      <c r="D4040" s="207" t="s">
        <v>2</v>
      </c>
      <c r="E4040" s="207">
        <v>58.0852</v>
      </c>
    </row>
    <row r="4041" spans="1:5" ht="15" customHeight="1" x14ac:dyDescent="0.25">
      <c r="A4041" s="207" t="s">
        <v>33984</v>
      </c>
      <c r="C4041" s="202" t="s">
        <v>33985</v>
      </c>
      <c r="D4041" s="207" t="s">
        <v>3</v>
      </c>
      <c r="E4041" s="207">
        <v>27.152799999999999</v>
      </c>
    </row>
    <row r="4042" spans="1:5" ht="15" customHeight="1" x14ac:dyDescent="0.25">
      <c r="A4042" s="207" t="s">
        <v>33986</v>
      </c>
      <c r="C4042" s="202" t="s">
        <v>33987</v>
      </c>
      <c r="D4042" s="207" t="s">
        <v>12798</v>
      </c>
      <c r="E4042" s="207">
        <v>13.273999999999999</v>
      </c>
    </row>
    <row r="4043" spans="1:5" ht="15" customHeight="1" x14ac:dyDescent="0.25">
      <c r="A4043" s="207" t="s">
        <v>33988</v>
      </c>
      <c r="C4043" s="202" t="s">
        <v>33989</v>
      </c>
      <c r="D4043" s="207" t="s">
        <v>12798</v>
      </c>
      <c r="E4043" s="207">
        <v>13.092599999999999</v>
      </c>
    </row>
    <row r="4044" spans="1:5" ht="15" customHeight="1" x14ac:dyDescent="0.25">
      <c r="A4044" s="207" t="s">
        <v>33990</v>
      </c>
      <c r="C4044" s="202" t="s">
        <v>33991</v>
      </c>
      <c r="D4044" s="207" t="s">
        <v>12798</v>
      </c>
      <c r="E4044" s="207">
        <v>68.719399999999993</v>
      </c>
    </row>
    <row r="4045" spans="1:5" ht="15" customHeight="1" x14ac:dyDescent="0.25">
      <c r="A4045" s="207" t="s">
        <v>33992</v>
      </c>
      <c r="C4045" s="202" t="s">
        <v>33993</v>
      </c>
      <c r="D4045" s="207" t="s">
        <v>12798</v>
      </c>
      <c r="E4045" s="207">
        <v>225.88030000000001</v>
      </c>
    </row>
    <row r="4046" spans="1:5" ht="15" customHeight="1" x14ac:dyDescent="0.25">
      <c r="A4046" s="207" t="s">
        <v>33994</v>
      </c>
      <c r="C4046" s="202" t="s">
        <v>33995</v>
      </c>
      <c r="D4046" s="207" t="s">
        <v>12798</v>
      </c>
      <c r="E4046" s="207">
        <v>223.97370000000001</v>
      </c>
    </row>
    <row r="4047" spans="1:5" ht="15" customHeight="1" x14ac:dyDescent="0.25">
      <c r="A4047" s="207" t="s">
        <v>33996</v>
      </c>
      <c r="C4047" s="202" t="s">
        <v>33997</v>
      </c>
      <c r="D4047" s="207" t="s">
        <v>12798</v>
      </c>
      <c r="E4047" s="207">
        <v>146.51509999999999</v>
      </c>
    </row>
    <row r="4048" spans="1:5" ht="15" customHeight="1" x14ac:dyDescent="0.25">
      <c r="A4048" s="207" t="s">
        <v>33998</v>
      </c>
      <c r="C4048" s="202" t="s">
        <v>33999</v>
      </c>
      <c r="D4048" s="207" t="s">
        <v>12798</v>
      </c>
      <c r="E4048" s="207">
        <v>339.14819999999997</v>
      </c>
    </row>
    <row r="4049" spans="1:5" ht="15" customHeight="1" x14ac:dyDescent="0.25">
      <c r="A4049" s="207" t="s">
        <v>34000</v>
      </c>
      <c r="C4049" s="202" t="s">
        <v>34001</v>
      </c>
      <c r="D4049" s="207" t="s">
        <v>12798</v>
      </c>
      <c r="E4049" s="207">
        <v>704.28020000000004</v>
      </c>
    </row>
    <row r="4050" spans="1:5" ht="15" customHeight="1" x14ac:dyDescent="0.25">
      <c r="A4050" s="207" t="s">
        <v>34002</v>
      </c>
      <c r="C4050" s="202" t="s">
        <v>34003</v>
      </c>
      <c r="D4050" s="207" t="s">
        <v>12798</v>
      </c>
      <c r="E4050" s="207">
        <v>13.314299999999999</v>
      </c>
    </row>
    <row r="4051" spans="1:5" ht="15" customHeight="1" x14ac:dyDescent="0.25">
      <c r="A4051" s="207" t="s">
        <v>34004</v>
      </c>
      <c r="C4051" s="202" t="s">
        <v>34005</v>
      </c>
      <c r="D4051" s="207" t="s">
        <v>12798</v>
      </c>
      <c r="E4051" s="207">
        <v>15.8744</v>
      </c>
    </row>
    <row r="4052" spans="1:5" ht="15" customHeight="1" x14ac:dyDescent="0.25">
      <c r="A4052" s="207" t="s">
        <v>34006</v>
      </c>
      <c r="C4052" s="202" t="s">
        <v>34007</v>
      </c>
      <c r="D4052" s="207" t="s">
        <v>12798</v>
      </c>
      <c r="E4052" s="207">
        <v>12.0746</v>
      </c>
    </row>
    <row r="4053" spans="1:5" ht="15" customHeight="1" x14ac:dyDescent="0.25">
      <c r="A4053" s="207" t="s">
        <v>34008</v>
      </c>
      <c r="C4053" s="202" t="s">
        <v>34009</v>
      </c>
      <c r="D4053" s="207" t="s">
        <v>12798</v>
      </c>
      <c r="E4053" s="207">
        <v>13.727499999999999</v>
      </c>
    </row>
    <row r="4054" spans="1:5" ht="15" customHeight="1" x14ac:dyDescent="0.25">
      <c r="A4054" s="207" t="s">
        <v>34010</v>
      </c>
      <c r="C4054" s="202" t="s">
        <v>34011</v>
      </c>
      <c r="D4054" s="207" t="s">
        <v>12798</v>
      </c>
      <c r="E4054" s="207">
        <v>33.270699999999998</v>
      </c>
    </row>
    <row r="4055" spans="1:5" ht="15" customHeight="1" x14ac:dyDescent="0.25">
      <c r="A4055" s="207" t="s">
        <v>34012</v>
      </c>
      <c r="C4055" s="202" t="s">
        <v>34013</v>
      </c>
      <c r="D4055" s="207" t="s">
        <v>3</v>
      </c>
      <c r="E4055" s="207">
        <v>12.4072</v>
      </c>
    </row>
    <row r="4056" spans="1:5" ht="15" customHeight="1" x14ac:dyDescent="0.25">
      <c r="A4056" s="207" t="s">
        <v>34014</v>
      </c>
      <c r="C4056" s="202" t="s">
        <v>34015</v>
      </c>
      <c r="D4056" s="207" t="s">
        <v>12798</v>
      </c>
      <c r="E4056" s="207">
        <v>37.927199999999999</v>
      </c>
    </row>
    <row r="4057" spans="1:5" ht="15" customHeight="1" x14ac:dyDescent="0.25">
      <c r="A4057" s="207" t="s">
        <v>34016</v>
      </c>
      <c r="C4057" s="202" t="s">
        <v>34017</v>
      </c>
      <c r="D4057" s="207" t="s">
        <v>12798</v>
      </c>
      <c r="E4057" s="207">
        <v>50.324399999999997</v>
      </c>
    </row>
    <row r="4058" spans="1:5" ht="15" customHeight="1" x14ac:dyDescent="0.25">
      <c r="A4058" s="207" t="s">
        <v>34018</v>
      </c>
      <c r="C4058" s="202" t="s">
        <v>34019</v>
      </c>
      <c r="D4058" s="207" t="s">
        <v>12798</v>
      </c>
      <c r="E4058" s="207">
        <v>93.260900000000007</v>
      </c>
    </row>
    <row r="4059" spans="1:5" ht="15" customHeight="1" x14ac:dyDescent="0.25">
      <c r="A4059" s="207" t="s">
        <v>34020</v>
      </c>
      <c r="C4059" s="202" t="s">
        <v>34021</v>
      </c>
      <c r="D4059" s="207" t="s">
        <v>12798</v>
      </c>
      <c r="E4059" s="207">
        <v>146.61920000000001</v>
      </c>
    </row>
    <row r="4060" spans="1:5" ht="15" customHeight="1" x14ac:dyDescent="0.25">
      <c r="A4060" s="207" t="s">
        <v>34022</v>
      </c>
      <c r="C4060" s="202" t="s">
        <v>34023</v>
      </c>
      <c r="D4060" s="207" t="s">
        <v>4</v>
      </c>
      <c r="E4060" s="207">
        <v>3.19</v>
      </c>
    </row>
    <row r="4061" spans="1:5" ht="15" customHeight="1" x14ac:dyDescent="0.25">
      <c r="A4061" s="207" t="s">
        <v>34024</v>
      </c>
      <c r="C4061" s="202" t="s">
        <v>34025</v>
      </c>
      <c r="D4061" s="207" t="s">
        <v>4</v>
      </c>
      <c r="E4061" s="207">
        <v>5.15</v>
      </c>
    </row>
    <row r="4062" spans="1:5" ht="15" customHeight="1" x14ac:dyDescent="0.25">
      <c r="A4062" s="207" t="s">
        <v>34026</v>
      </c>
      <c r="C4062" s="202" t="s">
        <v>34027</v>
      </c>
      <c r="D4062" s="207" t="s">
        <v>4</v>
      </c>
      <c r="E4062" s="207">
        <v>0.78</v>
      </c>
    </row>
    <row r="4063" spans="1:5" ht="15" customHeight="1" x14ac:dyDescent="0.25">
      <c r="A4063" s="207" t="s">
        <v>34028</v>
      </c>
      <c r="C4063" s="202" t="s">
        <v>34029</v>
      </c>
      <c r="D4063" s="207" t="s">
        <v>4</v>
      </c>
      <c r="E4063" s="207">
        <v>1.4412</v>
      </c>
    </row>
    <row r="4064" spans="1:5" ht="15" customHeight="1" x14ac:dyDescent="0.25">
      <c r="A4064" s="207" t="s">
        <v>34030</v>
      </c>
      <c r="C4064" s="202" t="s">
        <v>34031</v>
      </c>
      <c r="D4064" s="207" t="s">
        <v>24601</v>
      </c>
      <c r="E4064" s="207">
        <v>0.95</v>
      </c>
    </row>
    <row r="4065" spans="1:5" ht="15" customHeight="1" x14ac:dyDescent="0.25">
      <c r="A4065" s="207" t="s">
        <v>34032</v>
      </c>
      <c r="C4065" s="202" t="s">
        <v>34033</v>
      </c>
      <c r="D4065" s="207" t="s">
        <v>53</v>
      </c>
      <c r="E4065" s="207">
        <v>4.9531999999999998</v>
      </c>
    </row>
    <row r="4066" spans="1:5" ht="15" customHeight="1" x14ac:dyDescent="0.25">
      <c r="A4066" s="207" t="s">
        <v>34034</v>
      </c>
      <c r="C4066" s="202" t="s">
        <v>33023</v>
      </c>
      <c r="D4066" s="207" t="s">
        <v>53</v>
      </c>
      <c r="E4066" s="207">
        <v>5.3396999999999997</v>
      </c>
    </row>
    <row r="4067" spans="1:5" ht="15" customHeight="1" x14ac:dyDescent="0.25">
      <c r="A4067" s="207" t="s">
        <v>34035</v>
      </c>
      <c r="C4067" s="202" t="s">
        <v>34036</v>
      </c>
      <c r="D4067" s="207" t="s">
        <v>53</v>
      </c>
      <c r="E4067" s="207">
        <v>40.04</v>
      </c>
    </row>
    <row r="4068" spans="1:5" ht="15" customHeight="1" x14ac:dyDescent="0.25">
      <c r="A4068" s="207" t="s">
        <v>34037</v>
      </c>
      <c r="C4068" s="202" t="s">
        <v>34038</v>
      </c>
      <c r="D4068" s="207" t="s">
        <v>38</v>
      </c>
      <c r="E4068" s="207">
        <v>606.65</v>
      </c>
    </row>
    <row r="4069" spans="1:5" ht="15" customHeight="1" x14ac:dyDescent="0.25">
      <c r="A4069" s="207" t="s">
        <v>34039</v>
      </c>
      <c r="C4069" s="202" t="s">
        <v>34040</v>
      </c>
      <c r="D4069" s="207" t="s">
        <v>38</v>
      </c>
      <c r="E4069" s="207">
        <v>625.70000000000005</v>
      </c>
    </row>
    <row r="4070" spans="1:5" ht="15" customHeight="1" x14ac:dyDescent="0.25">
      <c r="A4070" s="207" t="s">
        <v>34041</v>
      </c>
      <c r="C4070" s="202" t="s">
        <v>34042</v>
      </c>
      <c r="D4070" s="207" t="s">
        <v>38</v>
      </c>
      <c r="E4070" s="207">
        <v>638.78</v>
      </c>
    </row>
    <row r="4071" spans="1:5" ht="15" customHeight="1" x14ac:dyDescent="0.25">
      <c r="A4071" s="207" t="s">
        <v>34043</v>
      </c>
      <c r="C4071" s="202" t="s">
        <v>34044</v>
      </c>
      <c r="D4071" s="207" t="s">
        <v>38</v>
      </c>
      <c r="E4071" s="207">
        <v>656.53</v>
      </c>
    </row>
    <row r="4072" spans="1:5" ht="15" customHeight="1" x14ac:dyDescent="0.25">
      <c r="A4072" s="207" t="s">
        <v>34045</v>
      </c>
      <c r="C4072" s="202" t="s">
        <v>34046</v>
      </c>
      <c r="D4072" s="207" t="s">
        <v>38</v>
      </c>
      <c r="E4072" s="207">
        <v>679.2</v>
      </c>
    </row>
    <row r="4073" spans="1:5" ht="15" customHeight="1" x14ac:dyDescent="0.25">
      <c r="A4073" s="207" t="s">
        <v>34047</v>
      </c>
      <c r="C4073" s="202" t="s">
        <v>34048</v>
      </c>
      <c r="D4073" s="207" t="s">
        <v>38</v>
      </c>
      <c r="E4073" s="207">
        <v>698.97</v>
      </c>
    </row>
    <row r="4074" spans="1:5" ht="15" customHeight="1" x14ac:dyDescent="0.25">
      <c r="A4074" s="207" t="s">
        <v>34049</v>
      </c>
      <c r="C4074" s="202" t="s">
        <v>34050</v>
      </c>
      <c r="D4074" s="207" t="s">
        <v>38</v>
      </c>
      <c r="E4074" s="207">
        <v>719.32</v>
      </c>
    </row>
    <row r="4075" spans="1:5" ht="15" customHeight="1" x14ac:dyDescent="0.25">
      <c r="A4075" s="207" t="s">
        <v>34051</v>
      </c>
      <c r="C4075" s="202" t="s">
        <v>34052</v>
      </c>
      <c r="D4075" s="207" t="s">
        <v>38</v>
      </c>
      <c r="E4075" s="207">
        <v>740.25</v>
      </c>
    </row>
    <row r="4076" spans="1:5" ht="15" customHeight="1" x14ac:dyDescent="0.25">
      <c r="A4076" s="207" t="s">
        <v>34053</v>
      </c>
      <c r="C4076" s="202" t="s">
        <v>34054</v>
      </c>
      <c r="D4076" s="207" t="s">
        <v>38</v>
      </c>
      <c r="E4076" s="207">
        <v>558.25</v>
      </c>
    </row>
    <row r="4077" spans="1:5" ht="15" customHeight="1" x14ac:dyDescent="0.25">
      <c r="A4077" s="207" t="s">
        <v>34055</v>
      </c>
      <c r="C4077" s="202" t="s">
        <v>34056</v>
      </c>
      <c r="D4077" s="207" t="s">
        <v>38</v>
      </c>
      <c r="E4077" s="207">
        <v>573.98</v>
      </c>
    </row>
    <row r="4078" spans="1:5" ht="15" customHeight="1" x14ac:dyDescent="0.25">
      <c r="A4078" s="207" t="s">
        <v>34057</v>
      </c>
      <c r="C4078" s="202" t="s">
        <v>34058</v>
      </c>
      <c r="D4078" s="207" t="s">
        <v>38</v>
      </c>
      <c r="E4078" s="207">
        <v>593.11</v>
      </c>
    </row>
    <row r="4079" spans="1:5" ht="15" customHeight="1" x14ac:dyDescent="0.25">
      <c r="A4079" s="207" t="s">
        <v>34059</v>
      </c>
      <c r="C4079" s="202" t="s">
        <v>34060</v>
      </c>
      <c r="D4079" s="207" t="s">
        <v>38</v>
      </c>
      <c r="E4079" s="207">
        <v>612.24</v>
      </c>
    </row>
    <row r="4080" spans="1:5" ht="15" customHeight="1" x14ac:dyDescent="0.25">
      <c r="A4080" s="207" t="s">
        <v>34061</v>
      </c>
      <c r="C4080" s="202" t="s">
        <v>34062</v>
      </c>
      <c r="D4080" s="207" t="s">
        <v>38</v>
      </c>
      <c r="E4080" s="207">
        <v>638.66999999999996</v>
      </c>
    </row>
    <row r="4081" spans="1:5" ht="15" customHeight="1" x14ac:dyDescent="0.25">
      <c r="A4081" s="207" t="s">
        <v>34063</v>
      </c>
      <c r="C4081" s="202" t="s">
        <v>34064</v>
      </c>
      <c r="D4081" s="207" t="s">
        <v>38</v>
      </c>
      <c r="E4081" s="207">
        <v>709.69</v>
      </c>
    </row>
    <row r="4082" spans="1:5" ht="15" customHeight="1" x14ac:dyDescent="0.25">
      <c r="A4082" s="207" t="s">
        <v>34065</v>
      </c>
      <c r="C4082" s="202" t="s">
        <v>34066</v>
      </c>
      <c r="D4082" s="207" t="s">
        <v>38</v>
      </c>
      <c r="E4082" s="207">
        <v>685.39</v>
      </c>
    </row>
    <row r="4083" spans="1:5" ht="15" customHeight="1" x14ac:dyDescent="0.25">
      <c r="A4083" s="207" t="s">
        <v>34067</v>
      </c>
      <c r="C4083" s="202" t="s">
        <v>34068</v>
      </c>
      <c r="D4083" s="207" t="s">
        <v>38</v>
      </c>
      <c r="E4083" s="207">
        <v>527.09</v>
      </c>
    </row>
    <row r="4084" spans="1:5" ht="15" customHeight="1" x14ac:dyDescent="0.25">
      <c r="A4084" s="207" t="s">
        <v>34069</v>
      </c>
      <c r="C4084" s="202" t="s">
        <v>34070</v>
      </c>
      <c r="D4084" s="207" t="s">
        <v>38</v>
      </c>
      <c r="E4084" s="207">
        <v>535.71</v>
      </c>
    </row>
    <row r="4085" spans="1:5" ht="15" customHeight="1" x14ac:dyDescent="0.25">
      <c r="A4085" s="207" t="s">
        <v>34071</v>
      </c>
      <c r="C4085" s="202" t="s">
        <v>34072</v>
      </c>
      <c r="D4085" s="207" t="s">
        <v>38</v>
      </c>
      <c r="E4085" s="207">
        <v>555.36</v>
      </c>
    </row>
    <row r="4086" spans="1:5" ht="15" customHeight="1" x14ac:dyDescent="0.25">
      <c r="A4086" s="207" t="s">
        <v>34073</v>
      </c>
      <c r="C4086" s="202" t="s">
        <v>34074</v>
      </c>
      <c r="D4086" s="207" t="s">
        <v>38</v>
      </c>
      <c r="E4086" s="207">
        <v>575.72</v>
      </c>
    </row>
    <row r="4087" spans="1:5" ht="15" customHeight="1" x14ac:dyDescent="0.25">
      <c r="A4087" s="207" t="s">
        <v>34075</v>
      </c>
      <c r="C4087" s="202" t="s">
        <v>34076</v>
      </c>
      <c r="D4087" s="207" t="s">
        <v>38</v>
      </c>
      <c r="E4087" s="207">
        <v>596.84</v>
      </c>
    </row>
    <row r="4088" spans="1:5" ht="15" customHeight="1" x14ac:dyDescent="0.25">
      <c r="A4088" s="207" t="s">
        <v>34077</v>
      </c>
      <c r="C4088" s="202" t="s">
        <v>34078</v>
      </c>
      <c r="D4088" s="207" t="s">
        <v>38</v>
      </c>
      <c r="E4088" s="207">
        <v>618.72</v>
      </c>
    </row>
    <row r="4089" spans="1:5" ht="15" customHeight="1" x14ac:dyDescent="0.25">
      <c r="A4089" s="207" t="s">
        <v>34079</v>
      </c>
      <c r="C4089" s="202" t="s">
        <v>34080</v>
      </c>
      <c r="D4089" s="207" t="s">
        <v>38</v>
      </c>
      <c r="E4089" s="207">
        <v>641.41</v>
      </c>
    </row>
    <row r="4090" spans="1:5" ht="15" customHeight="1" x14ac:dyDescent="0.25">
      <c r="A4090" s="207" t="s">
        <v>34081</v>
      </c>
      <c r="C4090" s="202" t="s">
        <v>34082</v>
      </c>
      <c r="D4090" s="207" t="s">
        <v>38</v>
      </c>
      <c r="E4090" s="207">
        <v>664.94</v>
      </c>
    </row>
    <row r="4091" spans="1:5" ht="15" customHeight="1" x14ac:dyDescent="0.25">
      <c r="A4091" s="207" t="s">
        <v>34083</v>
      </c>
      <c r="C4091" s="202" t="s">
        <v>34084</v>
      </c>
      <c r="D4091" s="207" t="s">
        <v>12798</v>
      </c>
      <c r="E4091" s="207">
        <v>27</v>
      </c>
    </row>
    <row r="4092" spans="1:5" ht="15" customHeight="1" x14ac:dyDescent="0.25">
      <c r="A4092" s="207" t="s">
        <v>34085</v>
      </c>
      <c r="C4092" s="202" t="s">
        <v>34086</v>
      </c>
      <c r="D4092" s="207" t="s">
        <v>12798</v>
      </c>
      <c r="E4092" s="207">
        <v>15.17</v>
      </c>
    </row>
    <row r="4093" spans="1:5" ht="15" customHeight="1" x14ac:dyDescent="0.25">
      <c r="A4093" s="207" t="s">
        <v>34087</v>
      </c>
      <c r="C4093" s="202" t="s">
        <v>34088</v>
      </c>
      <c r="D4093" s="207" t="s">
        <v>12798</v>
      </c>
      <c r="E4093" s="207">
        <v>14.94</v>
      </c>
    </row>
    <row r="4094" spans="1:5" ht="15" customHeight="1" x14ac:dyDescent="0.25">
      <c r="A4094" s="207" t="s">
        <v>34089</v>
      </c>
      <c r="C4094" s="202" t="s">
        <v>34090</v>
      </c>
      <c r="D4094" s="207" t="s">
        <v>12798</v>
      </c>
      <c r="E4094" s="207">
        <v>34.46</v>
      </c>
    </row>
    <row r="4095" spans="1:5" ht="15" customHeight="1" x14ac:dyDescent="0.25">
      <c r="A4095" s="207" t="s">
        <v>34091</v>
      </c>
      <c r="C4095" s="202" t="s">
        <v>34092</v>
      </c>
      <c r="D4095" s="207" t="s">
        <v>12798</v>
      </c>
      <c r="E4095" s="207">
        <v>7.15</v>
      </c>
    </row>
    <row r="4096" spans="1:5" ht="15" customHeight="1" x14ac:dyDescent="0.25">
      <c r="A4096" s="207" t="s">
        <v>34093</v>
      </c>
      <c r="C4096" s="202" t="s">
        <v>34094</v>
      </c>
      <c r="D4096" s="207" t="s">
        <v>12798</v>
      </c>
      <c r="E4096" s="207">
        <v>8.9</v>
      </c>
    </row>
    <row r="4097" spans="1:5" ht="15" customHeight="1" x14ac:dyDescent="0.25">
      <c r="A4097" s="207" t="s">
        <v>34095</v>
      </c>
      <c r="C4097" s="202" t="s">
        <v>34096</v>
      </c>
      <c r="D4097" s="207" t="s">
        <v>12798</v>
      </c>
      <c r="E4097" s="207">
        <v>8.06</v>
      </c>
    </row>
    <row r="4098" spans="1:5" ht="15" customHeight="1" x14ac:dyDescent="0.25">
      <c r="A4098" s="207" t="s">
        <v>34097</v>
      </c>
      <c r="C4098" s="202" t="s">
        <v>34098</v>
      </c>
      <c r="D4098" s="207" t="s">
        <v>12798</v>
      </c>
      <c r="E4098" s="207">
        <v>4.5</v>
      </c>
    </row>
    <row r="4099" spans="1:5" ht="15" customHeight="1" x14ac:dyDescent="0.25">
      <c r="A4099" s="207" t="s">
        <v>34099</v>
      </c>
      <c r="C4099" s="202" t="s">
        <v>34100</v>
      </c>
      <c r="D4099" s="207" t="s">
        <v>12798</v>
      </c>
      <c r="E4099" s="207">
        <v>11.14</v>
      </c>
    </row>
    <row r="4100" spans="1:5" ht="15" customHeight="1" x14ac:dyDescent="0.25">
      <c r="A4100" s="207" t="s">
        <v>34101</v>
      </c>
      <c r="C4100" s="202" t="s">
        <v>34102</v>
      </c>
      <c r="D4100" s="207" t="s">
        <v>12798</v>
      </c>
      <c r="E4100" s="207">
        <v>3.2</v>
      </c>
    </row>
    <row r="4101" spans="1:5" ht="15" customHeight="1" x14ac:dyDescent="0.25">
      <c r="A4101" s="207" t="s">
        <v>34103</v>
      </c>
      <c r="C4101" s="202" t="s">
        <v>34104</v>
      </c>
      <c r="D4101" s="207" t="s">
        <v>12798</v>
      </c>
      <c r="E4101" s="207">
        <v>8.18</v>
      </c>
    </row>
    <row r="4102" spans="1:5" ht="15" customHeight="1" x14ac:dyDescent="0.25">
      <c r="A4102" s="207" t="s">
        <v>34105</v>
      </c>
      <c r="C4102" s="202" t="s">
        <v>34106</v>
      </c>
      <c r="D4102" s="207" t="s">
        <v>12798</v>
      </c>
      <c r="E4102" s="207">
        <v>3.89</v>
      </c>
    </row>
    <row r="4103" spans="1:5" ht="15" customHeight="1" x14ac:dyDescent="0.25">
      <c r="A4103" s="207" t="s">
        <v>34107</v>
      </c>
      <c r="C4103" s="202" t="s">
        <v>34108</v>
      </c>
      <c r="D4103" s="207" t="s">
        <v>12798</v>
      </c>
      <c r="E4103" s="207">
        <v>9.33</v>
      </c>
    </row>
    <row r="4104" spans="1:5" ht="15" customHeight="1" x14ac:dyDescent="0.25">
      <c r="A4104" s="207" t="s">
        <v>34109</v>
      </c>
      <c r="C4104" s="202" t="s">
        <v>34110</v>
      </c>
      <c r="D4104" s="207" t="s">
        <v>12798</v>
      </c>
      <c r="E4104" s="207">
        <v>9.8800000000000008</v>
      </c>
    </row>
    <row r="4105" spans="1:5" ht="15" customHeight="1" x14ac:dyDescent="0.25">
      <c r="A4105" s="207" t="s">
        <v>34111</v>
      </c>
      <c r="C4105" s="202" t="s">
        <v>34112</v>
      </c>
      <c r="D4105" s="207" t="s">
        <v>12798</v>
      </c>
      <c r="E4105" s="207">
        <v>6</v>
      </c>
    </row>
    <row r="4106" spans="1:5" ht="15" customHeight="1" x14ac:dyDescent="0.25">
      <c r="A4106" s="207" t="s">
        <v>34113</v>
      </c>
      <c r="C4106" s="202" t="s">
        <v>34114</v>
      </c>
      <c r="D4106" s="207" t="s">
        <v>12798</v>
      </c>
      <c r="E4106" s="207">
        <v>3.7</v>
      </c>
    </row>
    <row r="4107" spans="1:5" ht="15" customHeight="1" x14ac:dyDescent="0.25">
      <c r="A4107" s="207" t="s">
        <v>34115</v>
      </c>
      <c r="C4107" s="202" t="s">
        <v>34116</v>
      </c>
      <c r="D4107" s="207" t="s">
        <v>12798</v>
      </c>
      <c r="E4107" s="207">
        <v>4.6500000000000004</v>
      </c>
    </row>
    <row r="4108" spans="1:5" ht="15" customHeight="1" x14ac:dyDescent="0.25">
      <c r="A4108" s="207" t="s">
        <v>34117</v>
      </c>
      <c r="C4108" s="202" t="s">
        <v>34118</v>
      </c>
      <c r="D4108" s="207" t="s">
        <v>12798</v>
      </c>
      <c r="E4108" s="207">
        <v>4.97</v>
      </c>
    </row>
    <row r="4109" spans="1:5" ht="15" customHeight="1" x14ac:dyDescent="0.25">
      <c r="A4109" s="207" t="s">
        <v>34119</v>
      </c>
      <c r="C4109" s="202" t="s">
        <v>34120</v>
      </c>
      <c r="D4109" s="207" t="s">
        <v>12798</v>
      </c>
      <c r="E4109" s="207">
        <v>0.69</v>
      </c>
    </row>
    <row r="4110" spans="1:5" ht="15" customHeight="1" x14ac:dyDescent="0.25">
      <c r="A4110" s="207" t="s">
        <v>34121</v>
      </c>
      <c r="C4110" s="202" t="s">
        <v>34122</v>
      </c>
      <c r="D4110" s="207" t="s">
        <v>12798</v>
      </c>
      <c r="E4110" s="207">
        <v>1</v>
      </c>
    </row>
    <row r="4111" spans="1:5" ht="15" customHeight="1" x14ac:dyDescent="0.25">
      <c r="A4111" s="207" t="s">
        <v>34123</v>
      </c>
      <c r="C4111" s="202" t="s">
        <v>34124</v>
      </c>
      <c r="D4111" s="207" t="s">
        <v>12798</v>
      </c>
      <c r="E4111" s="207">
        <v>0.38</v>
      </c>
    </row>
    <row r="4112" spans="1:5" ht="15" customHeight="1" x14ac:dyDescent="0.25">
      <c r="A4112" s="207" t="s">
        <v>34125</v>
      </c>
      <c r="C4112" s="202" t="s">
        <v>34126</v>
      </c>
      <c r="D4112" s="207" t="s">
        <v>12798</v>
      </c>
      <c r="E4112" s="207">
        <v>1.0900000000000001</v>
      </c>
    </row>
    <row r="4113" spans="1:5" ht="15" customHeight="1" x14ac:dyDescent="0.25">
      <c r="A4113" s="207" t="s">
        <v>34127</v>
      </c>
      <c r="C4113" s="202" t="s">
        <v>34128</v>
      </c>
      <c r="D4113" s="207" t="s">
        <v>12798</v>
      </c>
      <c r="E4113" s="207">
        <v>0.38</v>
      </c>
    </row>
    <row r="4114" spans="1:5" ht="15" customHeight="1" x14ac:dyDescent="0.25">
      <c r="A4114" s="207" t="s">
        <v>34129</v>
      </c>
      <c r="C4114" s="202" t="s">
        <v>34130</v>
      </c>
      <c r="D4114" s="207" t="s">
        <v>12798</v>
      </c>
      <c r="E4114" s="207">
        <v>6.89</v>
      </c>
    </row>
    <row r="4115" spans="1:5" ht="15" customHeight="1" x14ac:dyDescent="0.25">
      <c r="A4115" s="207" t="s">
        <v>34131</v>
      </c>
      <c r="C4115" s="202" t="s">
        <v>34132</v>
      </c>
      <c r="D4115" s="207" t="s">
        <v>12798</v>
      </c>
      <c r="E4115" s="207">
        <v>7.17</v>
      </c>
    </row>
    <row r="4116" spans="1:5" ht="15" customHeight="1" x14ac:dyDescent="0.25">
      <c r="A4116" s="207" t="s">
        <v>34133</v>
      </c>
      <c r="C4116" s="202" t="s">
        <v>34134</v>
      </c>
      <c r="D4116" s="207" t="s">
        <v>12798</v>
      </c>
      <c r="E4116" s="207">
        <v>3.36</v>
      </c>
    </row>
    <row r="4117" spans="1:5" ht="15" customHeight="1" x14ac:dyDescent="0.25">
      <c r="A4117" s="207" t="s">
        <v>34135</v>
      </c>
      <c r="C4117" s="202" t="s">
        <v>34136</v>
      </c>
      <c r="D4117" s="207" t="s">
        <v>12798</v>
      </c>
      <c r="E4117" s="207">
        <v>9.76</v>
      </c>
    </row>
    <row r="4118" spans="1:5" ht="15" customHeight="1" x14ac:dyDescent="0.25">
      <c r="A4118" s="207" t="s">
        <v>34137</v>
      </c>
      <c r="C4118" s="202" t="s">
        <v>34138</v>
      </c>
      <c r="D4118" s="207" t="s">
        <v>12798</v>
      </c>
      <c r="E4118" s="207">
        <v>2.2999999999999998</v>
      </c>
    </row>
    <row r="4119" spans="1:5" ht="15" customHeight="1" x14ac:dyDescent="0.25">
      <c r="A4119" s="207" t="s">
        <v>34139</v>
      </c>
      <c r="C4119" s="202" t="s">
        <v>34140</v>
      </c>
      <c r="D4119" s="207" t="s">
        <v>12798</v>
      </c>
      <c r="E4119" s="207">
        <v>2.7616000000000001</v>
      </c>
    </row>
    <row r="4120" spans="1:5" ht="15" customHeight="1" x14ac:dyDescent="0.25">
      <c r="A4120" s="207" t="s">
        <v>34141</v>
      </c>
      <c r="C4120" s="202" t="s">
        <v>34142</v>
      </c>
      <c r="D4120" s="207" t="s">
        <v>12798</v>
      </c>
      <c r="E4120" s="207">
        <v>6.6924000000000001</v>
      </c>
    </row>
    <row r="4121" spans="1:5" ht="15" customHeight="1" x14ac:dyDescent="0.25">
      <c r="A4121" s="207" t="s">
        <v>34143</v>
      </c>
      <c r="C4121" s="202" t="s">
        <v>34144</v>
      </c>
      <c r="D4121" s="207" t="s">
        <v>12798</v>
      </c>
      <c r="E4121" s="207">
        <v>10.9558</v>
      </c>
    </row>
    <row r="4122" spans="1:5" ht="15" customHeight="1" x14ac:dyDescent="0.25">
      <c r="A4122" s="207" t="s">
        <v>34145</v>
      </c>
      <c r="C4122" s="202" t="s">
        <v>34146</v>
      </c>
      <c r="D4122" s="207" t="s">
        <v>12798</v>
      </c>
      <c r="E4122" s="207">
        <v>12.6592</v>
      </c>
    </row>
    <row r="4123" spans="1:5" ht="15" customHeight="1" x14ac:dyDescent="0.25">
      <c r="A4123" s="207" t="s">
        <v>34147</v>
      </c>
      <c r="C4123" s="202" t="s">
        <v>34148</v>
      </c>
      <c r="D4123" s="207" t="s">
        <v>12798</v>
      </c>
      <c r="E4123" s="207">
        <v>14.3726</v>
      </c>
    </row>
    <row r="4124" spans="1:5" ht="15" customHeight="1" x14ac:dyDescent="0.25">
      <c r="A4124" s="207" t="s">
        <v>34149</v>
      </c>
      <c r="C4124" s="202" t="s">
        <v>34150</v>
      </c>
      <c r="D4124" s="207" t="s">
        <v>12798</v>
      </c>
      <c r="E4124" s="207">
        <v>18.132100000000001</v>
      </c>
    </row>
    <row r="4125" spans="1:5" ht="15" customHeight="1" x14ac:dyDescent="0.25">
      <c r="A4125" s="207" t="s">
        <v>34151</v>
      </c>
      <c r="C4125" s="202" t="s">
        <v>34152</v>
      </c>
      <c r="D4125" s="207" t="s">
        <v>12798</v>
      </c>
      <c r="E4125" s="207">
        <v>25.2378</v>
      </c>
    </row>
    <row r="4126" spans="1:5" ht="15" customHeight="1" x14ac:dyDescent="0.25">
      <c r="A4126" s="207" t="s">
        <v>34153</v>
      </c>
      <c r="C4126" s="202" t="s">
        <v>34154</v>
      </c>
      <c r="D4126" s="207" t="s">
        <v>12798</v>
      </c>
      <c r="E4126" s="207">
        <v>7.8112000000000004</v>
      </c>
    </row>
    <row r="4127" spans="1:5" ht="15" customHeight="1" x14ac:dyDescent="0.25">
      <c r="A4127" s="207" t="s">
        <v>34155</v>
      </c>
      <c r="C4127" s="202" t="s">
        <v>34156</v>
      </c>
      <c r="D4127" s="207" t="s">
        <v>12798</v>
      </c>
      <c r="E4127" s="207">
        <v>9.4440000000000008</v>
      </c>
    </row>
    <row r="4128" spans="1:5" ht="15" customHeight="1" x14ac:dyDescent="0.25">
      <c r="A4128" s="207" t="s">
        <v>34157</v>
      </c>
      <c r="C4128" s="202" t="s">
        <v>34158</v>
      </c>
      <c r="D4128" s="207" t="s">
        <v>12798</v>
      </c>
      <c r="E4128" s="207">
        <v>11.7621</v>
      </c>
    </row>
    <row r="4129" spans="1:5" ht="15" customHeight="1" x14ac:dyDescent="0.25">
      <c r="A4129" s="207" t="s">
        <v>34159</v>
      </c>
      <c r="C4129" s="202" t="s">
        <v>34160</v>
      </c>
      <c r="D4129" s="207" t="s">
        <v>12798</v>
      </c>
      <c r="E4129" s="207">
        <v>15.4208</v>
      </c>
    </row>
    <row r="4130" spans="1:5" ht="15" customHeight="1" x14ac:dyDescent="0.25">
      <c r="A4130" s="207" t="s">
        <v>34161</v>
      </c>
      <c r="C4130" s="202" t="s">
        <v>34162</v>
      </c>
      <c r="D4130" s="207" t="s">
        <v>12798</v>
      </c>
      <c r="E4130" s="207">
        <v>35.125300000000003</v>
      </c>
    </row>
    <row r="4131" spans="1:5" ht="15" customHeight="1" x14ac:dyDescent="0.25">
      <c r="A4131" s="207" t="s">
        <v>34163</v>
      </c>
      <c r="C4131" s="202" t="s">
        <v>34164</v>
      </c>
      <c r="D4131" s="207" t="s">
        <v>12798</v>
      </c>
      <c r="E4131" s="207">
        <v>8.1539000000000001</v>
      </c>
    </row>
    <row r="4132" spans="1:5" ht="15" customHeight="1" x14ac:dyDescent="0.25">
      <c r="A4132" s="207" t="s">
        <v>34165</v>
      </c>
      <c r="C4132" s="202" t="s">
        <v>34166</v>
      </c>
      <c r="D4132" s="207" t="s">
        <v>12798</v>
      </c>
      <c r="E4132" s="207">
        <v>11.8226</v>
      </c>
    </row>
    <row r="4133" spans="1:5" ht="15" customHeight="1" x14ac:dyDescent="0.25">
      <c r="A4133" s="207" t="s">
        <v>34167</v>
      </c>
      <c r="C4133" s="202" t="s">
        <v>34168</v>
      </c>
      <c r="D4133" s="207" t="s">
        <v>12798</v>
      </c>
      <c r="E4133" s="207">
        <v>3.2654999999999998</v>
      </c>
    </row>
    <row r="4134" spans="1:5" ht="15" customHeight="1" x14ac:dyDescent="0.25">
      <c r="A4134" s="207" t="s">
        <v>34169</v>
      </c>
      <c r="C4134" s="202" t="s">
        <v>34170</v>
      </c>
      <c r="D4134" s="207" t="s">
        <v>12798</v>
      </c>
      <c r="E4134" s="207">
        <v>3.2654999999999998</v>
      </c>
    </row>
    <row r="4135" spans="1:5" ht="15" customHeight="1" x14ac:dyDescent="0.25">
      <c r="A4135" s="207" t="s">
        <v>34171</v>
      </c>
      <c r="C4135" s="202" t="s">
        <v>34172</v>
      </c>
      <c r="D4135" s="207" t="s">
        <v>12798</v>
      </c>
      <c r="E4135" s="207">
        <v>0.82640000000000002</v>
      </c>
    </row>
    <row r="4136" spans="1:5" ht="15" customHeight="1" x14ac:dyDescent="0.25">
      <c r="A4136" s="207" t="s">
        <v>34173</v>
      </c>
      <c r="C4136" s="202" t="s">
        <v>34174</v>
      </c>
      <c r="D4136" s="207" t="s">
        <v>12798</v>
      </c>
      <c r="E4136" s="207">
        <v>1.6025</v>
      </c>
    </row>
    <row r="4137" spans="1:5" ht="15" customHeight="1" x14ac:dyDescent="0.25">
      <c r="A4137" s="207" t="s">
        <v>34175</v>
      </c>
      <c r="C4137" s="202" t="s">
        <v>34176</v>
      </c>
      <c r="D4137" s="207" t="s">
        <v>12798</v>
      </c>
      <c r="E4137" s="207">
        <v>2.6002999999999998</v>
      </c>
    </row>
    <row r="4138" spans="1:5" ht="15" customHeight="1" x14ac:dyDescent="0.25">
      <c r="A4138" s="207" t="s">
        <v>34177</v>
      </c>
      <c r="C4138" s="202" t="s">
        <v>34178</v>
      </c>
      <c r="D4138" s="207" t="s">
        <v>12798</v>
      </c>
      <c r="E4138" s="207">
        <v>13.69</v>
      </c>
    </row>
    <row r="4139" spans="1:5" ht="15" customHeight="1" x14ac:dyDescent="0.25">
      <c r="A4139" s="207" t="s">
        <v>34179</v>
      </c>
      <c r="C4139" s="202" t="s">
        <v>34180</v>
      </c>
      <c r="D4139" s="207" t="s">
        <v>12798</v>
      </c>
      <c r="E4139" s="207">
        <v>16.899999999999999</v>
      </c>
    </row>
    <row r="4140" spans="1:5" ht="15" customHeight="1" x14ac:dyDescent="0.25">
      <c r="A4140" s="207" t="s">
        <v>34181</v>
      </c>
      <c r="C4140" s="202" t="s">
        <v>34182</v>
      </c>
      <c r="D4140" s="207" t="s">
        <v>12798</v>
      </c>
      <c r="E4140" s="207">
        <v>2.0499999999999998</v>
      </c>
    </row>
    <row r="4141" spans="1:5" ht="15" customHeight="1" x14ac:dyDescent="0.25">
      <c r="A4141" s="207" t="s">
        <v>34183</v>
      </c>
      <c r="C4141" s="202" t="s">
        <v>34184</v>
      </c>
      <c r="D4141" s="207" t="s">
        <v>12798</v>
      </c>
      <c r="E4141" s="207">
        <v>19.78</v>
      </c>
    </row>
    <row r="4142" spans="1:5" ht="15" customHeight="1" x14ac:dyDescent="0.25">
      <c r="A4142" s="207" t="s">
        <v>34185</v>
      </c>
      <c r="C4142" s="202" t="s">
        <v>34186</v>
      </c>
      <c r="D4142" s="207" t="s">
        <v>12798</v>
      </c>
      <c r="E4142" s="207">
        <v>0.96</v>
      </c>
    </row>
    <row r="4143" spans="1:5" ht="15" customHeight="1" x14ac:dyDescent="0.25">
      <c r="A4143" s="207" t="s">
        <v>34187</v>
      </c>
      <c r="C4143" s="202" t="s">
        <v>34188</v>
      </c>
      <c r="D4143" s="207" t="s">
        <v>12798</v>
      </c>
      <c r="E4143" s="207">
        <v>2.76</v>
      </c>
    </row>
    <row r="4144" spans="1:5" ht="15" customHeight="1" x14ac:dyDescent="0.25">
      <c r="A4144" s="207" t="s">
        <v>34189</v>
      </c>
      <c r="C4144" s="202" t="s">
        <v>34190</v>
      </c>
      <c r="D4144" s="207" t="s">
        <v>12798</v>
      </c>
      <c r="E4144" s="207">
        <v>58.13</v>
      </c>
    </row>
    <row r="4145" spans="1:5" ht="15" customHeight="1" x14ac:dyDescent="0.25">
      <c r="A4145" s="207" t="s">
        <v>34191</v>
      </c>
      <c r="C4145" s="202" t="s">
        <v>34192</v>
      </c>
      <c r="D4145" s="207" t="s">
        <v>12798</v>
      </c>
      <c r="E4145" s="207">
        <v>3.17</v>
      </c>
    </row>
    <row r="4146" spans="1:5" ht="15" customHeight="1" x14ac:dyDescent="0.25">
      <c r="A4146" s="207" t="s">
        <v>34193</v>
      </c>
      <c r="C4146" s="202" t="s">
        <v>34194</v>
      </c>
      <c r="D4146" s="207" t="s">
        <v>12798</v>
      </c>
      <c r="E4146" s="207">
        <v>6.85</v>
      </c>
    </row>
    <row r="4147" spans="1:5" ht="15" customHeight="1" x14ac:dyDescent="0.25">
      <c r="A4147" s="207" t="s">
        <v>34195</v>
      </c>
      <c r="C4147" s="202" t="s">
        <v>34196</v>
      </c>
      <c r="D4147" s="207" t="s">
        <v>12798</v>
      </c>
      <c r="E4147" s="207">
        <v>9.09</v>
      </c>
    </row>
    <row r="4148" spans="1:5" ht="15" customHeight="1" x14ac:dyDescent="0.25">
      <c r="A4148" s="207" t="s">
        <v>34197</v>
      </c>
      <c r="C4148" s="202" t="s">
        <v>34198</v>
      </c>
      <c r="D4148" s="207" t="s">
        <v>12798</v>
      </c>
      <c r="E4148" s="207">
        <v>6.2892000000000001</v>
      </c>
    </row>
    <row r="4149" spans="1:5" ht="15" customHeight="1" x14ac:dyDescent="0.25">
      <c r="A4149" s="207" t="s">
        <v>34199</v>
      </c>
      <c r="C4149" s="202" t="s">
        <v>34200</v>
      </c>
      <c r="D4149" s="207" t="s">
        <v>12798</v>
      </c>
      <c r="E4149" s="207">
        <v>7.6901999999999999</v>
      </c>
    </row>
    <row r="4150" spans="1:5" ht="15" customHeight="1" x14ac:dyDescent="0.25">
      <c r="A4150" s="207" t="s">
        <v>34201</v>
      </c>
      <c r="C4150" s="202" t="s">
        <v>34202</v>
      </c>
      <c r="D4150" s="207" t="s">
        <v>12798</v>
      </c>
      <c r="E4150" s="207">
        <v>11.9133</v>
      </c>
    </row>
    <row r="4151" spans="1:5" ht="15" customHeight="1" x14ac:dyDescent="0.25">
      <c r="A4151" s="207" t="s">
        <v>34203</v>
      </c>
      <c r="C4151" s="202" t="s">
        <v>34204</v>
      </c>
      <c r="D4151" s="207" t="s">
        <v>12798</v>
      </c>
      <c r="E4151" s="207">
        <v>20.2285</v>
      </c>
    </row>
    <row r="4152" spans="1:5" ht="15" customHeight="1" x14ac:dyDescent="0.25">
      <c r="A4152" s="207" t="s">
        <v>34205</v>
      </c>
      <c r="C4152" s="202" t="s">
        <v>34206</v>
      </c>
      <c r="D4152" s="207" t="s">
        <v>12798</v>
      </c>
      <c r="E4152" s="207">
        <v>29.370200000000001</v>
      </c>
    </row>
    <row r="4153" spans="1:5" ht="15" customHeight="1" x14ac:dyDescent="0.25">
      <c r="A4153" s="207" t="s">
        <v>34207</v>
      </c>
      <c r="C4153" s="202" t="s">
        <v>34208</v>
      </c>
      <c r="D4153" s="207" t="s">
        <v>12798</v>
      </c>
      <c r="E4153" s="207">
        <v>0.75</v>
      </c>
    </row>
    <row r="4154" spans="1:5" ht="15" customHeight="1" x14ac:dyDescent="0.25">
      <c r="A4154" s="207" t="s">
        <v>34209</v>
      </c>
      <c r="C4154" s="202" t="s">
        <v>34210</v>
      </c>
      <c r="D4154" s="207" t="s">
        <v>12798</v>
      </c>
      <c r="E4154" s="207">
        <v>0.12</v>
      </c>
    </row>
    <row r="4155" spans="1:5" ht="15" customHeight="1" x14ac:dyDescent="0.25">
      <c r="A4155" s="207" t="s">
        <v>34211</v>
      </c>
      <c r="C4155" s="202" t="s">
        <v>34212</v>
      </c>
      <c r="D4155" s="207" t="s">
        <v>12798</v>
      </c>
      <c r="E4155" s="207">
        <v>0.77</v>
      </c>
    </row>
    <row r="4156" spans="1:5" ht="15" customHeight="1" x14ac:dyDescent="0.25">
      <c r="A4156" s="207" t="s">
        <v>34213</v>
      </c>
      <c r="C4156" s="202" t="s">
        <v>34214</v>
      </c>
      <c r="D4156" s="207" t="s">
        <v>12798</v>
      </c>
      <c r="E4156" s="207">
        <v>0.17</v>
      </c>
    </row>
    <row r="4157" spans="1:5" ht="15" customHeight="1" x14ac:dyDescent="0.25">
      <c r="A4157" s="207" t="s">
        <v>34215</v>
      </c>
      <c r="C4157" s="202" t="s">
        <v>34216</v>
      </c>
      <c r="D4157" s="207" t="s">
        <v>12798</v>
      </c>
      <c r="E4157" s="207">
        <v>0.96</v>
      </c>
    </row>
    <row r="4158" spans="1:5" ht="15" customHeight="1" x14ac:dyDescent="0.25">
      <c r="A4158" s="207" t="s">
        <v>34217</v>
      </c>
      <c r="C4158" s="202" t="s">
        <v>34218</v>
      </c>
      <c r="D4158" s="207" t="s">
        <v>12798</v>
      </c>
      <c r="E4158" s="207">
        <v>1.19</v>
      </c>
    </row>
    <row r="4159" spans="1:5" ht="15" customHeight="1" x14ac:dyDescent="0.25">
      <c r="A4159" s="207" t="s">
        <v>34219</v>
      </c>
      <c r="C4159" s="202" t="s">
        <v>34220</v>
      </c>
      <c r="D4159" s="207" t="s">
        <v>12798</v>
      </c>
      <c r="E4159" s="207">
        <v>0.25</v>
      </c>
    </row>
    <row r="4160" spans="1:5" ht="15" customHeight="1" x14ac:dyDescent="0.25">
      <c r="A4160" s="207" t="s">
        <v>34221</v>
      </c>
      <c r="C4160" s="202" t="s">
        <v>34222</v>
      </c>
      <c r="D4160" s="207" t="s">
        <v>12798</v>
      </c>
      <c r="E4160" s="207">
        <v>0.3</v>
      </c>
    </row>
    <row r="4161" spans="1:5" ht="15" customHeight="1" x14ac:dyDescent="0.25">
      <c r="A4161" s="207" t="s">
        <v>34223</v>
      </c>
      <c r="C4161" s="202" t="s">
        <v>34224</v>
      </c>
      <c r="D4161" s="207" t="s">
        <v>12798</v>
      </c>
      <c r="E4161" s="207">
        <v>7.3777999999999997</v>
      </c>
    </row>
    <row r="4162" spans="1:5" ht="15" customHeight="1" x14ac:dyDescent="0.25">
      <c r="A4162" s="207" t="s">
        <v>34225</v>
      </c>
      <c r="C4162" s="202" t="s">
        <v>34226</v>
      </c>
      <c r="D4162" s="207" t="s">
        <v>12798</v>
      </c>
      <c r="E4162" s="207">
        <v>72.770300000000006</v>
      </c>
    </row>
    <row r="4163" spans="1:5" ht="15" customHeight="1" x14ac:dyDescent="0.25">
      <c r="A4163" s="207" t="s">
        <v>34227</v>
      </c>
      <c r="C4163" s="202" t="s">
        <v>34228</v>
      </c>
      <c r="D4163" s="207" t="s">
        <v>12798</v>
      </c>
      <c r="E4163" s="207">
        <v>72.770300000000006</v>
      </c>
    </row>
    <row r="4164" spans="1:5" ht="15" customHeight="1" x14ac:dyDescent="0.25">
      <c r="A4164" s="207" t="s">
        <v>34229</v>
      </c>
      <c r="C4164" s="202" t="s">
        <v>34230</v>
      </c>
      <c r="D4164" s="207" t="s">
        <v>12798</v>
      </c>
      <c r="E4164" s="207">
        <v>21.790700000000001</v>
      </c>
    </row>
    <row r="4165" spans="1:5" ht="15" customHeight="1" x14ac:dyDescent="0.25">
      <c r="A4165" s="207" t="s">
        <v>34231</v>
      </c>
      <c r="C4165" s="202" t="s">
        <v>34232</v>
      </c>
      <c r="D4165" s="207" t="s">
        <v>12798</v>
      </c>
      <c r="E4165" s="207">
        <v>9.6959</v>
      </c>
    </row>
    <row r="4166" spans="1:5" ht="15" customHeight="1" x14ac:dyDescent="0.25">
      <c r="A4166" s="207" t="s">
        <v>34233</v>
      </c>
      <c r="C4166" s="202" t="s">
        <v>34234</v>
      </c>
      <c r="D4166" s="207" t="s">
        <v>12798</v>
      </c>
      <c r="E4166" s="207">
        <v>21.589200000000002</v>
      </c>
    </row>
    <row r="4167" spans="1:5" ht="15" customHeight="1" x14ac:dyDescent="0.25">
      <c r="A4167" s="207" t="s">
        <v>34235</v>
      </c>
      <c r="C4167" s="202" t="s">
        <v>34236</v>
      </c>
      <c r="D4167" s="207" t="s">
        <v>12798</v>
      </c>
      <c r="E4167" s="207">
        <v>33.4925</v>
      </c>
    </row>
    <row r="4168" spans="1:5" ht="15" customHeight="1" x14ac:dyDescent="0.25">
      <c r="A4168" s="207" t="s">
        <v>34237</v>
      </c>
      <c r="C4168" s="202" t="s">
        <v>34238</v>
      </c>
      <c r="D4168" s="207" t="s">
        <v>3</v>
      </c>
      <c r="E4168" s="207">
        <v>14.554</v>
      </c>
    </row>
    <row r="4169" spans="1:5" ht="15" customHeight="1" x14ac:dyDescent="0.25">
      <c r="A4169" s="207" t="s">
        <v>34239</v>
      </c>
      <c r="C4169" s="202" t="s">
        <v>34240</v>
      </c>
      <c r="D4169" s="207" t="s">
        <v>12798</v>
      </c>
      <c r="E4169" s="207">
        <v>10.391400000000001</v>
      </c>
    </row>
    <row r="4170" spans="1:5" ht="15" customHeight="1" x14ac:dyDescent="0.25">
      <c r="A4170" s="207" t="s">
        <v>34241</v>
      </c>
      <c r="C4170" s="202" t="s">
        <v>34242</v>
      </c>
      <c r="D4170" s="207" t="s">
        <v>3</v>
      </c>
      <c r="E4170" s="207">
        <v>6.8838999999999997</v>
      </c>
    </row>
    <row r="4171" spans="1:5" ht="15" customHeight="1" x14ac:dyDescent="0.25">
      <c r="A4171" s="207" t="s">
        <v>34243</v>
      </c>
      <c r="C4171" s="202" t="s">
        <v>34244</v>
      </c>
      <c r="D4171" s="207" t="s">
        <v>12798</v>
      </c>
      <c r="E4171" s="207">
        <v>71.661600000000007</v>
      </c>
    </row>
    <row r="4172" spans="1:5" ht="15" customHeight="1" x14ac:dyDescent="0.25">
      <c r="A4172" s="207" t="s">
        <v>34245</v>
      </c>
      <c r="C4172" s="202" t="s">
        <v>34246</v>
      </c>
      <c r="D4172" s="207" t="s">
        <v>12798</v>
      </c>
      <c r="E4172" s="207">
        <v>29.329799999999999</v>
      </c>
    </row>
    <row r="4173" spans="1:5" ht="15" customHeight="1" x14ac:dyDescent="0.25">
      <c r="A4173" s="207" t="s">
        <v>34247</v>
      </c>
      <c r="C4173" s="202" t="s">
        <v>34248</v>
      </c>
      <c r="D4173" s="207" t="s">
        <v>12798</v>
      </c>
      <c r="E4173" s="207">
        <v>2.3281999999999998</v>
      </c>
    </row>
    <row r="4174" spans="1:5" ht="15" customHeight="1" x14ac:dyDescent="0.25">
      <c r="A4174" s="207" t="s">
        <v>34249</v>
      </c>
      <c r="C4174" s="202" t="s">
        <v>34250</v>
      </c>
      <c r="D4174" s="207" t="s">
        <v>3</v>
      </c>
      <c r="E4174" s="207">
        <v>0.20150000000000001</v>
      </c>
    </row>
    <row r="4175" spans="1:5" ht="15" customHeight="1" x14ac:dyDescent="0.25">
      <c r="A4175" s="207" t="s">
        <v>34251</v>
      </c>
      <c r="C4175" s="202" t="s">
        <v>34252</v>
      </c>
      <c r="D4175" s="207" t="s">
        <v>3</v>
      </c>
      <c r="E4175" s="207">
        <v>4.1021000000000001</v>
      </c>
    </row>
    <row r="4176" spans="1:5" ht="15" customHeight="1" x14ac:dyDescent="0.25">
      <c r="A4176" s="207" t="s">
        <v>34253</v>
      </c>
      <c r="C4176" s="202" t="s">
        <v>34254</v>
      </c>
      <c r="D4176" s="207" t="s">
        <v>3</v>
      </c>
      <c r="E4176" s="207">
        <v>403.08940000000001</v>
      </c>
    </row>
    <row r="4177" spans="1:5" ht="15" customHeight="1" x14ac:dyDescent="0.25">
      <c r="A4177" s="207" t="s">
        <v>34255</v>
      </c>
      <c r="C4177" s="202" t="s">
        <v>34256</v>
      </c>
      <c r="D4177" s="207" t="s">
        <v>3</v>
      </c>
      <c r="E4177" s="207">
        <v>199.57419999999999</v>
      </c>
    </row>
    <row r="4178" spans="1:5" ht="15" customHeight="1" x14ac:dyDescent="0.25">
      <c r="A4178" s="207" t="s">
        <v>34257</v>
      </c>
      <c r="C4178" s="202" t="s">
        <v>34258</v>
      </c>
      <c r="D4178" s="207" t="s">
        <v>3</v>
      </c>
      <c r="E4178" s="207">
        <v>202.54750000000001</v>
      </c>
    </row>
    <row r="4179" spans="1:5" ht="15" customHeight="1" x14ac:dyDescent="0.25">
      <c r="A4179" s="207" t="s">
        <v>34259</v>
      </c>
      <c r="C4179" s="202" t="s">
        <v>34260</v>
      </c>
      <c r="D4179" s="207" t="s">
        <v>3</v>
      </c>
      <c r="E4179" s="207">
        <v>784.95249999999999</v>
      </c>
    </row>
    <row r="4180" spans="1:5" ht="15" customHeight="1" x14ac:dyDescent="0.25">
      <c r="A4180" s="207" t="s">
        <v>34261</v>
      </c>
      <c r="C4180" s="202" t="s">
        <v>34262</v>
      </c>
      <c r="D4180" s="207" t="s">
        <v>3</v>
      </c>
      <c r="E4180" s="207">
        <v>936.32899999999995</v>
      </c>
    </row>
    <row r="4181" spans="1:5" ht="15" customHeight="1" x14ac:dyDescent="0.25">
      <c r="A4181" s="207" t="s">
        <v>34263</v>
      </c>
      <c r="C4181" s="202" t="s">
        <v>34264</v>
      </c>
      <c r="D4181" s="207" t="s">
        <v>3</v>
      </c>
      <c r="E4181" s="207">
        <v>525.54920000000004</v>
      </c>
    </row>
    <row r="4182" spans="1:5" ht="15" customHeight="1" x14ac:dyDescent="0.25">
      <c r="A4182" s="207" t="s">
        <v>34265</v>
      </c>
      <c r="C4182" s="202" t="s">
        <v>34266</v>
      </c>
      <c r="D4182" s="207" t="s">
        <v>3</v>
      </c>
      <c r="E4182" s="207">
        <v>531.79819999999995</v>
      </c>
    </row>
    <row r="4183" spans="1:5" ht="15" customHeight="1" x14ac:dyDescent="0.25">
      <c r="A4183" s="207" t="s">
        <v>34267</v>
      </c>
      <c r="C4183" s="202" t="s">
        <v>34268</v>
      </c>
      <c r="D4183" s="207" t="s">
        <v>12798</v>
      </c>
      <c r="E4183" s="207">
        <v>261.93299999999999</v>
      </c>
    </row>
    <row r="4184" spans="1:5" ht="15" customHeight="1" x14ac:dyDescent="0.25">
      <c r="A4184" s="207" t="s">
        <v>34269</v>
      </c>
      <c r="C4184" s="202" t="s">
        <v>34270</v>
      </c>
      <c r="D4184" s="207" t="s">
        <v>12798</v>
      </c>
      <c r="E4184" s="207">
        <v>427.70229999999998</v>
      </c>
    </row>
    <row r="4185" spans="1:5" ht="15" customHeight="1" x14ac:dyDescent="0.25">
      <c r="A4185" s="207" t="s">
        <v>34271</v>
      </c>
      <c r="C4185" s="202" t="s">
        <v>34272</v>
      </c>
      <c r="D4185" s="207" t="s">
        <v>12798</v>
      </c>
      <c r="E4185" s="207">
        <v>262.73930000000001</v>
      </c>
    </row>
    <row r="4186" spans="1:5" ht="15" customHeight="1" x14ac:dyDescent="0.25">
      <c r="A4186" s="207" t="s">
        <v>34273</v>
      </c>
      <c r="C4186" s="202" t="s">
        <v>34274</v>
      </c>
      <c r="D4186" s="207" t="s">
        <v>12798</v>
      </c>
      <c r="E4186" s="207">
        <v>10.0185</v>
      </c>
    </row>
    <row r="4187" spans="1:5" ht="15" customHeight="1" x14ac:dyDescent="0.25">
      <c r="A4187" s="207" t="s">
        <v>34275</v>
      </c>
      <c r="C4187" s="202" t="s">
        <v>34276</v>
      </c>
      <c r="D4187" s="207" t="s">
        <v>12798</v>
      </c>
      <c r="E4187" s="207">
        <v>147.2441</v>
      </c>
    </row>
    <row r="4188" spans="1:5" ht="15" customHeight="1" x14ac:dyDescent="0.25">
      <c r="A4188" s="207" t="s">
        <v>34277</v>
      </c>
      <c r="C4188" s="202" t="s">
        <v>34278</v>
      </c>
      <c r="D4188" s="207" t="s">
        <v>12798</v>
      </c>
      <c r="E4188" s="207">
        <v>209.05860000000001</v>
      </c>
    </row>
    <row r="4189" spans="1:5" ht="15" customHeight="1" x14ac:dyDescent="0.25">
      <c r="A4189" s="207" t="s">
        <v>34279</v>
      </c>
      <c r="C4189" s="202" t="s">
        <v>34280</v>
      </c>
      <c r="D4189" s="207" t="s">
        <v>12798</v>
      </c>
      <c r="E4189" s="207">
        <v>211.8706</v>
      </c>
    </row>
    <row r="4190" spans="1:5" ht="15" customHeight="1" x14ac:dyDescent="0.25">
      <c r="A4190" s="207" t="s">
        <v>34281</v>
      </c>
      <c r="C4190" s="202" t="s">
        <v>34282</v>
      </c>
      <c r="D4190" s="207" t="s">
        <v>12798</v>
      </c>
      <c r="E4190" s="207">
        <v>315.65410000000003</v>
      </c>
    </row>
    <row r="4191" spans="1:5" ht="15" customHeight="1" x14ac:dyDescent="0.25">
      <c r="A4191" s="207" t="s">
        <v>34283</v>
      </c>
      <c r="C4191" s="202" t="s">
        <v>34284</v>
      </c>
      <c r="D4191" s="207" t="s">
        <v>12798</v>
      </c>
      <c r="E4191" s="207">
        <v>414.67020000000002</v>
      </c>
    </row>
    <row r="4192" spans="1:5" ht="15" customHeight="1" x14ac:dyDescent="0.25">
      <c r="A4192" s="207" t="s">
        <v>34285</v>
      </c>
      <c r="C4192" s="202" t="s">
        <v>34286</v>
      </c>
      <c r="D4192" s="207" t="s">
        <v>12798</v>
      </c>
      <c r="E4192" s="207">
        <v>208.9477</v>
      </c>
    </row>
    <row r="4193" spans="1:5" ht="15" customHeight="1" x14ac:dyDescent="0.25">
      <c r="A4193" s="207" t="s">
        <v>34287</v>
      </c>
      <c r="C4193" s="202" t="s">
        <v>34288</v>
      </c>
      <c r="D4193" s="207" t="s">
        <v>12798</v>
      </c>
      <c r="E4193" s="207">
        <v>219.80279999999999</v>
      </c>
    </row>
    <row r="4194" spans="1:5" ht="15" customHeight="1" x14ac:dyDescent="0.25">
      <c r="A4194" s="207" t="s">
        <v>34289</v>
      </c>
      <c r="C4194" s="202" t="s">
        <v>34290</v>
      </c>
      <c r="D4194" s="207" t="s">
        <v>12798</v>
      </c>
      <c r="E4194" s="207">
        <v>217.90790000000001</v>
      </c>
    </row>
    <row r="4195" spans="1:5" ht="15" customHeight="1" x14ac:dyDescent="0.25">
      <c r="A4195" s="207" t="s">
        <v>34291</v>
      </c>
      <c r="C4195" s="202" t="s">
        <v>34292</v>
      </c>
      <c r="D4195" s="207" t="s">
        <v>12798</v>
      </c>
      <c r="E4195" s="207">
        <v>268.62549999999999</v>
      </c>
    </row>
    <row r="4196" spans="1:5" ht="15" customHeight="1" x14ac:dyDescent="0.25">
      <c r="A4196" s="207" t="s">
        <v>34293</v>
      </c>
      <c r="C4196" s="202" t="s">
        <v>34294</v>
      </c>
      <c r="D4196" s="207" t="s">
        <v>12798</v>
      </c>
      <c r="E4196" s="207">
        <v>33.9</v>
      </c>
    </row>
    <row r="4197" spans="1:5" ht="15" customHeight="1" x14ac:dyDescent="0.25">
      <c r="A4197" s="207" t="s">
        <v>34295</v>
      </c>
      <c r="C4197" s="202" t="s">
        <v>34296</v>
      </c>
      <c r="D4197" s="207" t="s">
        <v>12798</v>
      </c>
      <c r="E4197" s="207">
        <v>179.9</v>
      </c>
    </row>
    <row r="4198" spans="1:5" ht="15" customHeight="1" x14ac:dyDescent="0.25">
      <c r="A4198" s="207" t="s">
        <v>34297</v>
      </c>
      <c r="C4198" s="202" t="s">
        <v>34298</v>
      </c>
      <c r="D4198" s="207" t="s">
        <v>12798</v>
      </c>
      <c r="E4198" s="207">
        <v>173.9</v>
      </c>
    </row>
    <row r="4199" spans="1:5" ht="15" customHeight="1" x14ac:dyDescent="0.25">
      <c r="A4199" s="207" t="s">
        <v>34299</v>
      </c>
      <c r="C4199" s="202" t="s">
        <v>34300</v>
      </c>
      <c r="D4199" s="207" t="s">
        <v>12798</v>
      </c>
      <c r="E4199" s="207">
        <v>33.9</v>
      </c>
    </row>
    <row r="4200" spans="1:5" ht="15" customHeight="1" x14ac:dyDescent="0.25">
      <c r="A4200" s="207" t="s">
        <v>34301</v>
      </c>
      <c r="C4200" s="202" t="s">
        <v>34302</v>
      </c>
      <c r="D4200" s="207" t="s">
        <v>12798</v>
      </c>
      <c r="E4200" s="207">
        <v>33.9</v>
      </c>
    </row>
    <row r="4201" spans="1:5" ht="15" customHeight="1" x14ac:dyDescent="0.25">
      <c r="A4201" s="207" t="s">
        <v>34303</v>
      </c>
      <c r="C4201" s="202" t="s">
        <v>34304</v>
      </c>
      <c r="D4201" s="207" t="s">
        <v>12798</v>
      </c>
      <c r="E4201" s="207">
        <v>34.9</v>
      </c>
    </row>
    <row r="4202" spans="1:5" ht="15" customHeight="1" x14ac:dyDescent="0.25">
      <c r="A4202" s="207" t="s">
        <v>34305</v>
      </c>
      <c r="C4202" s="202" t="s">
        <v>34306</v>
      </c>
      <c r="D4202" s="207" t="s">
        <v>12798</v>
      </c>
      <c r="E4202" s="207">
        <v>34.9</v>
      </c>
    </row>
    <row r="4203" spans="1:5" ht="15" customHeight="1" x14ac:dyDescent="0.25">
      <c r="A4203" s="207" t="s">
        <v>34307</v>
      </c>
      <c r="C4203" s="202" t="s">
        <v>34308</v>
      </c>
      <c r="D4203" s="207" t="s">
        <v>12798</v>
      </c>
      <c r="E4203" s="207">
        <v>34.9</v>
      </c>
    </row>
    <row r="4204" spans="1:5" ht="15" customHeight="1" x14ac:dyDescent="0.25">
      <c r="A4204" s="207" t="s">
        <v>34309</v>
      </c>
      <c r="C4204" s="202" t="s">
        <v>34310</v>
      </c>
      <c r="D4204" s="207" t="s">
        <v>12798</v>
      </c>
      <c r="E4204" s="207">
        <v>37.9</v>
      </c>
    </row>
    <row r="4205" spans="1:5" ht="15" customHeight="1" x14ac:dyDescent="0.25">
      <c r="A4205" s="207" t="s">
        <v>34311</v>
      </c>
      <c r="C4205" s="202" t="s">
        <v>34312</v>
      </c>
      <c r="D4205" s="207" t="s">
        <v>12798</v>
      </c>
      <c r="E4205" s="207">
        <v>50.54</v>
      </c>
    </row>
    <row r="4206" spans="1:5" ht="15" customHeight="1" x14ac:dyDescent="0.25">
      <c r="A4206" s="207" t="s">
        <v>34313</v>
      </c>
      <c r="C4206" s="202" t="s">
        <v>34314</v>
      </c>
      <c r="D4206" s="207" t="s">
        <v>12798</v>
      </c>
      <c r="E4206" s="207">
        <v>116.07</v>
      </c>
    </row>
    <row r="4207" spans="1:5" ht="15" customHeight="1" x14ac:dyDescent="0.25">
      <c r="A4207" s="207" t="s">
        <v>34315</v>
      </c>
      <c r="C4207" s="202" t="s">
        <v>34316</v>
      </c>
      <c r="D4207" s="207" t="s">
        <v>12798</v>
      </c>
      <c r="E4207" s="207">
        <v>41.88</v>
      </c>
    </row>
    <row r="4208" spans="1:5" ht="15" customHeight="1" x14ac:dyDescent="0.25">
      <c r="A4208" s="207" t="s">
        <v>34317</v>
      </c>
      <c r="C4208" s="202" t="s">
        <v>34318</v>
      </c>
      <c r="D4208" s="207" t="s">
        <v>12798</v>
      </c>
      <c r="E4208" s="207">
        <v>82.9</v>
      </c>
    </row>
    <row r="4209" spans="1:5" ht="15" customHeight="1" x14ac:dyDescent="0.25">
      <c r="A4209" s="207" t="s">
        <v>34319</v>
      </c>
      <c r="C4209" s="202" t="s">
        <v>34320</v>
      </c>
      <c r="D4209" s="207" t="s">
        <v>12798</v>
      </c>
      <c r="E4209" s="207">
        <v>140.9</v>
      </c>
    </row>
    <row r="4210" spans="1:5" ht="15" customHeight="1" x14ac:dyDescent="0.25">
      <c r="A4210" s="207" t="s">
        <v>34321</v>
      </c>
      <c r="C4210" s="202" t="s">
        <v>34322</v>
      </c>
      <c r="D4210" s="207" t="s">
        <v>12798</v>
      </c>
      <c r="E4210" s="207">
        <v>9.25</v>
      </c>
    </row>
    <row r="4211" spans="1:5" ht="15" customHeight="1" x14ac:dyDescent="0.25">
      <c r="A4211" s="207" t="s">
        <v>34323</v>
      </c>
      <c r="C4211" s="202" t="s">
        <v>34324</v>
      </c>
      <c r="D4211" s="207" t="s">
        <v>12798</v>
      </c>
      <c r="E4211" s="207">
        <v>69.75</v>
      </c>
    </row>
    <row r="4212" spans="1:5" ht="15" customHeight="1" x14ac:dyDescent="0.25">
      <c r="A4212" s="207" t="s">
        <v>34325</v>
      </c>
      <c r="C4212" s="202" t="s">
        <v>34326</v>
      </c>
      <c r="D4212" s="207" t="s">
        <v>12798</v>
      </c>
      <c r="E4212" s="207">
        <v>111.9</v>
      </c>
    </row>
    <row r="4213" spans="1:5" ht="15" customHeight="1" x14ac:dyDescent="0.25">
      <c r="A4213" s="207" t="s">
        <v>34327</v>
      </c>
      <c r="C4213" s="202" t="s">
        <v>34328</v>
      </c>
      <c r="D4213" s="207" t="s">
        <v>12798</v>
      </c>
      <c r="E4213" s="207">
        <v>9.25</v>
      </c>
    </row>
    <row r="4214" spans="1:5" ht="15" customHeight="1" x14ac:dyDescent="0.25">
      <c r="A4214" s="207" t="s">
        <v>34329</v>
      </c>
      <c r="C4214" s="202" t="s">
        <v>34330</v>
      </c>
      <c r="D4214" s="207" t="s">
        <v>12798</v>
      </c>
      <c r="E4214" s="207">
        <v>9.25</v>
      </c>
    </row>
    <row r="4215" spans="1:5" ht="15" customHeight="1" x14ac:dyDescent="0.25">
      <c r="A4215" s="207" t="s">
        <v>34331</v>
      </c>
      <c r="C4215" s="202" t="s">
        <v>34332</v>
      </c>
      <c r="D4215" s="207" t="s">
        <v>12798</v>
      </c>
      <c r="E4215" s="207">
        <v>9.25</v>
      </c>
    </row>
    <row r="4216" spans="1:5" ht="15" customHeight="1" x14ac:dyDescent="0.25">
      <c r="A4216" s="207" t="s">
        <v>34333</v>
      </c>
      <c r="C4216" s="202" t="s">
        <v>34334</v>
      </c>
      <c r="D4216" s="207" t="s">
        <v>12798</v>
      </c>
      <c r="E4216" s="207">
        <v>9.25</v>
      </c>
    </row>
    <row r="4217" spans="1:5" ht="15" customHeight="1" x14ac:dyDescent="0.25">
      <c r="A4217" s="207" t="s">
        <v>34335</v>
      </c>
      <c r="C4217" s="202" t="s">
        <v>34336</v>
      </c>
      <c r="D4217" s="207" t="s">
        <v>12798</v>
      </c>
      <c r="E4217" s="207">
        <v>11.35</v>
      </c>
    </row>
    <row r="4218" spans="1:5" ht="15" customHeight="1" x14ac:dyDescent="0.25">
      <c r="A4218" s="207" t="s">
        <v>34337</v>
      </c>
      <c r="C4218" s="202" t="s">
        <v>34338</v>
      </c>
      <c r="D4218" s="207" t="s">
        <v>12798</v>
      </c>
      <c r="E4218" s="207">
        <v>13.76</v>
      </c>
    </row>
    <row r="4219" spans="1:5" ht="15" customHeight="1" x14ac:dyDescent="0.25">
      <c r="A4219" s="207" t="s">
        <v>34339</v>
      </c>
      <c r="C4219" s="202" t="s">
        <v>34340</v>
      </c>
      <c r="D4219" s="207" t="s">
        <v>12798</v>
      </c>
      <c r="E4219" s="207">
        <v>16.239999999999998</v>
      </c>
    </row>
    <row r="4220" spans="1:5" ht="15" customHeight="1" x14ac:dyDescent="0.25">
      <c r="A4220" s="207" t="s">
        <v>34341</v>
      </c>
      <c r="C4220" s="202" t="s">
        <v>34342</v>
      </c>
      <c r="D4220" s="207" t="s">
        <v>12798</v>
      </c>
      <c r="E4220" s="207">
        <v>14.79</v>
      </c>
    </row>
    <row r="4221" spans="1:5" ht="15" customHeight="1" x14ac:dyDescent="0.25">
      <c r="A4221" s="207" t="s">
        <v>34343</v>
      </c>
      <c r="C4221" s="202" t="s">
        <v>34344</v>
      </c>
      <c r="D4221" s="207" t="s">
        <v>12798</v>
      </c>
      <c r="E4221" s="207">
        <v>22</v>
      </c>
    </row>
    <row r="4222" spans="1:5" ht="15" customHeight="1" x14ac:dyDescent="0.25">
      <c r="A4222" s="207" t="s">
        <v>34345</v>
      </c>
      <c r="C4222" s="202" t="s">
        <v>34346</v>
      </c>
      <c r="D4222" s="207" t="s">
        <v>12798</v>
      </c>
      <c r="E4222" s="207">
        <v>70.5</v>
      </c>
    </row>
    <row r="4223" spans="1:5" ht="15" customHeight="1" x14ac:dyDescent="0.25">
      <c r="A4223" s="207" t="s">
        <v>34347</v>
      </c>
      <c r="C4223" s="202" t="s">
        <v>34348</v>
      </c>
      <c r="D4223" s="207" t="s">
        <v>12798</v>
      </c>
      <c r="E4223" s="207">
        <v>53.49</v>
      </c>
    </row>
    <row r="4224" spans="1:5" ht="15" customHeight="1" x14ac:dyDescent="0.25">
      <c r="A4224" s="207" t="s">
        <v>34349</v>
      </c>
      <c r="C4224" s="202" t="s">
        <v>34350</v>
      </c>
      <c r="D4224" s="207" t="s">
        <v>12798</v>
      </c>
      <c r="E4224" s="207">
        <v>178.35</v>
      </c>
    </row>
    <row r="4225" spans="1:5" ht="15" customHeight="1" x14ac:dyDescent="0.25">
      <c r="A4225" s="207" t="s">
        <v>34351</v>
      </c>
      <c r="C4225" s="202" t="s">
        <v>34352</v>
      </c>
      <c r="D4225" s="207" t="s">
        <v>12798</v>
      </c>
      <c r="E4225" s="207">
        <v>284.05</v>
      </c>
    </row>
    <row r="4226" spans="1:5" ht="15" customHeight="1" x14ac:dyDescent="0.25">
      <c r="A4226" s="207" t="s">
        <v>34353</v>
      </c>
      <c r="C4226" s="202" t="s">
        <v>34354</v>
      </c>
      <c r="D4226" s="207" t="s">
        <v>12798</v>
      </c>
      <c r="E4226" s="207">
        <v>53.49</v>
      </c>
    </row>
    <row r="4227" spans="1:5" ht="15" customHeight="1" x14ac:dyDescent="0.25">
      <c r="A4227" s="207" t="s">
        <v>34355</v>
      </c>
      <c r="C4227" s="202" t="s">
        <v>34356</v>
      </c>
      <c r="D4227" s="207" t="s">
        <v>12798</v>
      </c>
      <c r="E4227" s="207">
        <v>54.11</v>
      </c>
    </row>
    <row r="4228" spans="1:5" ht="15" customHeight="1" x14ac:dyDescent="0.25">
      <c r="A4228" s="207" t="s">
        <v>34357</v>
      </c>
      <c r="C4228" s="202" t="s">
        <v>34358</v>
      </c>
      <c r="D4228" s="207" t="s">
        <v>12798</v>
      </c>
      <c r="E4228" s="207">
        <v>54.11</v>
      </c>
    </row>
    <row r="4229" spans="1:5" ht="15" customHeight="1" x14ac:dyDescent="0.25">
      <c r="A4229" s="207" t="s">
        <v>34359</v>
      </c>
      <c r="C4229" s="202" t="s">
        <v>34360</v>
      </c>
      <c r="D4229" s="207" t="s">
        <v>12798</v>
      </c>
      <c r="E4229" s="207">
        <v>54.11</v>
      </c>
    </row>
    <row r="4230" spans="1:5" ht="15" customHeight="1" x14ac:dyDescent="0.25">
      <c r="A4230" s="207" t="s">
        <v>34361</v>
      </c>
      <c r="C4230" s="202" t="s">
        <v>34362</v>
      </c>
      <c r="D4230" s="207" t="s">
        <v>12798</v>
      </c>
      <c r="E4230" s="207">
        <v>54.11</v>
      </c>
    </row>
    <row r="4231" spans="1:5" ht="15" customHeight="1" x14ac:dyDescent="0.25">
      <c r="A4231" s="207" t="s">
        <v>34363</v>
      </c>
      <c r="C4231" s="202" t="s">
        <v>34364</v>
      </c>
      <c r="D4231" s="207" t="s">
        <v>12798</v>
      </c>
      <c r="E4231" s="207">
        <v>55.64</v>
      </c>
    </row>
    <row r="4232" spans="1:5" ht="15" customHeight="1" x14ac:dyDescent="0.25">
      <c r="A4232" s="207" t="s">
        <v>34365</v>
      </c>
      <c r="C4232" s="202" t="s">
        <v>34366</v>
      </c>
      <c r="D4232" s="207" t="s">
        <v>12798</v>
      </c>
      <c r="E4232" s="207">
        <v>78.900000000000006</v>
      </c>
    </row>
    <row r="4233" spans="1:5" ht="15" customHeight="1" x14ac:dyDescent="0.25">
      <c r="A4233" s="207" t="s">
        <v>34367</v>
      </c>
      <c r="C4233" s="202" t="s">
        <v>34368</v>
      </c>
      <c r="D4233" s="207" t="s">
        <v>12798</v>
      </c>
      <c r="E4233" s="207">
        <v>149.80000000000001</v>
      </c>
    </row>
    <row r="4234" spans="1:5" ht="15" customHeight="1" x14ac:dyDescent="0.25">
      <c r="A4234" s="207" t="s">
        <v>34369</v>
      </c>
      <c r="C4234" s="202" t="s">
        <v>34370</v>
      </c>
      <c r="D4234" s="207" t="s">
        <v>12798</v>
      </c>
      <c r="E4234" s="207">
        <v>59.9</v>
      </c>
    </row>
    <row r="4235" spans="1:5" ht="15" customHeight="1" x14ac:dyDescent="0.25">
      <c r="A4235" s="207" t="s">
        <v>34371</v>
      </c>
      <c r="C4235" s="202" t="s">
        <v>34372</v>
      </c>
      <c r="D4235" s="207" t="s">
        <v>12798</v>
      </c>
      <c r="E4235" s="207">
        <v>78.14</v>
      </c>
    </row>
    <row r="4236" spans="1:5" ht="15" customHeight="1" x14ac:dyDescent="0.25">
      <c r="A4236" s="207" t="s">
        <v>34373</v>
      </c>
      <c r="C4236" s="202" t="s">
        <v>34374</v>
      </c>
      <c r="D4236" s="207" t="s">
        <v>12798</v>
      </c>
      <c r="E4236" s="207">
        <v>178.35</v>
      </c>
    </row>
    <row r="4237" spans="1:5" ht="15" customHeight="1" x14ac:dyDescent="0.25">
      <c r="A4237" s="207" t="s">
        <v>34375</v>
      </c>
      <c r="C4237" s="202" t="s">
        <v>34376</v>
      </c>
      <c r="D4237" s="207" t="s">
        <v>12798</v>
      </c>
      <c r="E4237" s="207">
        <v>209.99590000000001</v>
      </c>
    </row>
    <row r="4238" spans="1:5" ht="15" customHeight="1" x14ac:dyDescent="0.25">
      <c r="A4238" s="207" t="s">
        <v>34377</v>
      </c>
      <c r="C4238" s="202" t="s">
        <v>34378</v>
      </c>
      <c r="D4238" s="207" t="s">
        <v>12798</v>
      </c>
      <c r="E4238" s="207">
        <v>114.1345</v>
      </c>
    </row>
    <row r="4239" spans="1:5" ht="15" customHeight="1" x14ac:dyDescent="0.25">
      <c r="A4239" s="207" t="s">
        <v>34379</v>
      </c>
      <c r="C4239" s="202" t="s">
        <v>34380</v>
      </c>
      <c r="D4239" s="207" t="s">
        <v>12798</v>
      </c>
      <c r="E4239" s="207">
        <v>117.8839</v>
      </c>
    </row>
    <row r="4240" spans="1:5" ht="15" customHeight="1" x14ac:dyDescent="0.25">
      <c r="A4240" s="207" t="s">
        <v>34381</v>
      </c>
      <c r="C4240" s="202" t="s">
        <v>34382</v>
      </c>
      <c r="D4240" s="207" t="s">
        <v>12798</v>
      </c>
      <c r="E4240" s="207">
        <v>139.52350000000001</v>
      </c>
    </row>
    <row r="4241" spans="1:5" ht="15" customHeight="1" x14ac:dyDescent="0.25">
      <c r="A4241" s="207" t="s">
        <v>34383</v>
      </c>
      <c r="C4241" s="202" t="s">
        <v>34384</v>
      </c>
      <c r="D4241" s="207" t="s">
        <v>12798</v>
      </c>
      <c r="E4241" s="207">
        <v>210.0564</v>
      </c>
    </row>
    <row r="4242" spans="1:5" ht="15" customHeight="1" x14ac:dyDescent="0.25">
      <c r="A4242" s="207" t="s">
        <v>34385</v>
      </c>
      <c r="C4242" s="202" t="s">
        <v>34386</v>
      </c>
      <c r="D4242" s="207" t="s">
        <v>12798</v>
      </c>
      <c r="E4242" s="207">
        <v>242.7627</v>
      </c>
    </row>
    <row r="4243" spans="1:5" ht="15" customHeight="1" x14ac:dyDescent="0.25">
      <c r="A4243" s="207" t="s">
        <v>34387</v>
      </c>
      <c r="C4243" s="202" t="s">
        <v>34388</v>
      </c>
      <c r="D4243" s="207" t="s">
        <v>12798</v>
      </c>
      <c r="E4243" s="207">
        <v>1036.5645999999999</v>
      </c>
    </row>
    <row r="4244" spans="1:5" ht="15" customHeight="1" x14ac:dyDescent="0.25">
      <c r="A4244" s="207" t="s">
        <v>34389</v>
      </c>
      <c r="C4244" s="202" t="s">
        <v>34390</v>
      </c>
      <c r="D4244" s="207" t="s">
        <v>12798</v>
      </c>
      <c r="E4244" s="207">
        <v>171.47399999999999</v>
      </c>
    </row>
    <row r="4245" spans="1:5" ht="15" customHeight="1" x14ac:dyDescent="0.25">
      <c r="A4245" s="207" t="s">
        <v>34391</v>
      </c>
      <c r="C4245" s="202" t="s">
        <v>34392</v>
      </c>
      <c r="D4245" s="207" t="s">
        <v>12798</v>
      </c>
      <c r="E4245" s="207">
        <v>202.22499999999999</v>
      </c>
    </row>
    <row r="4246" spans="1:5" ht="15" customHeight="1" x14ac:dyDescent="0.25">
      <c r="A4246" s="207" t="s">
        <v>34393</v>
      </c>
      <c r="C4246" s="202" t="s">
        <v>34394</v>
      </c>
      <c r="D4246" s="207" t="s">
        <v>12798</v>
      </c>
      <c r="E4246" s="207">
        <v>245.75620000000001</v>
      </c>
    </row>
    <row r="4247" spans="1:5" ht="15" customHeight="1" x14ac:dyDescent="0.25">
      <c r="A4247" s="207" t="s">
        <v>34395</v>
      </c>
      <c r="C4247" s="202" t="s">
        <v>34396</v>
      </c>
      <c r="D4247" s="207" t="s">
        <v>12798</v>
      </c>
      <c r="E4247" s="207">
        <v>348.99</v>
      </c>
    </row>
    <row r="4248" spans="1:5" ht="15" customHeight="1" x14ac:dyDescent="0.25">
      <c r="A4248" s="207" t="s">
        <v>34397</v>
      </c>
      <c r="C4248" s="202" t="s">
        <v>34398</v>
      </c>
      <c r="D4248" s="207" t="s">
        <v>12798</v>
      </c>
      <c r="E4248" s="207">
        <v>348.99</v>
      </c>
    </row>
    <row r="4249" spans="1:5" ht="15" customHeight="1" x14ac:dyDescent="0.25">
      <c r="A4249" s="207" t="s">
        <v>34399</v>
      </c>
      <c r="C4249" s="202" t="s">
        <v>34400</v>
      </c>
      <c r="D4249" s="207" t="s">
        <v>12798</v>
      </c>
      <c r="E4249" s="207">
        <v>399</v>
      </c>
    </row>
    <row r="4250" spans="1:5" ht="15" customHeight="1" x14ac:dyDescent="0.25">
      <c r="A4250" s="207" t="s">
        <v>34401</v>
      </c>
      <c r="C4250" s="202" t="s">
        <v>34402</v>
      </c>
      <c r="D4250" s="207" t="s">
        <v>12798</v>
      </c>
      <c r="E4250" s="207">
        <v>399.9</v>
      </c>
    </row>
    <row r="4251" spans="1:5" ht="15" customHeight="1" x14ac:dyDescent="0.25">
      <c r="A4251" s="207" t="s">
        <v>34403</v>
      </c>
      <c r="C4251" s="202" t="s">
        <v>34404</v>
      </c>
      <c r="D4251" s="207" t="s">
        <v>12798</v>
      </c>
      <c r="E4251" s="207">
        <v>399.9</v>
      </c>
    </row>
    <row r="4252" spans="1:5" ht="15" customHeight="1" x14ac:dyDescent="0.25">
      <c r="A4252" s="207" t="s">
        <v>34405</v>
      </c>
      <c r="C4252" s="202" t="s">
        <v>34406</v>
      </c>
      <c r="D4252" s="207" t="s">
        <v>12798</v>
      </c>
      <c r="E4252" s="207">
        <v>404.73</v>
      </c>
    </row>
    <row r="4253" spans="1:5" ht="15" customHeight="1" x14ac:dyDescent="0.25">
      <c r="A4253" s="207" t="s">
        <v>34407</v>
      </c>
      <c r="C4253" s="202" t="s">
        <v>34408</v>
      </c>
      <c r="D4253" s="207" t="s">
        <v>12798</v>
      </c>
      <c r="E4253" s="207">
        <v>422.74</v>
      </c>
    </row>
    <row r="4254" spans="1:5" ht="15" customHeight="1" x14ac:dyDescent="0.25">
      <c r="A4254" s="207" t="s">
        <v>34409</v>
      </c>
      <c r="C4254" s="202" t="s">
        <v>34410</v>
      </c>
      <c r="D4254" s="207" t="s">
        <v>12798</v>
      </c>
      <c r="E4254" s="207">
        <v>531.04</v>
      </c>
    </row>
    <row r="4255" spans="1:5" ht="15" customHeight="1" x14ac:dyDescent="0.25">
      <c r="A4255" s="207" t="s">
        <v>34411</v>
      </c>
      <c r="C4255" s="202" t="s">
        <v>34412</v>
      </c>
      <c r="D4255" s="207" t="s">
        <v>12798</v>
      </c>
      <c r="E4255" s="207">
        <v>1091.55</v>
      </c>
    </row>
    <row r="4256" spans="1:5" ht="15" customHeight="1" x14ac:dyDescent="0.25">
      <c r="A4256" s="207" t="s">
        <v>34413</v>
      </c>
      <c r="C4256" s="202" t="s">
        <v>34414</v>
      </c>
      <c r="D4256" s="207" t="s">
        <v>12798</v>
      </c>
      <c r="E4256" s="207">
        <v>1250</v>
      </c>
    </row>
    <row r="4257" spans="1:5" ht="15" customHeight="1" x14ac:dyDescent="0.25">
      <c r="A4257" s="207" t="s">
        <v>34415</v>
      </c>
      <c r="C4257" s="202" t="s">
        <v>34416</v>
      </c>
      <c r="D4257" s="207" t="s">
        <v>12798</v>
      </c>
      <c r="E4257" s="207">
        <v>2016.06</v>
      </c>
    </row>
    <row r="4258" spans="1:5" ht="15" customHeight="1" x14ac:dyDescent="0.25">
      <c r="A4258" s="207" t="s">
        <v>34417</v>
      </c>
      <c r="C4258" s="202" t="s">
        <v>34418</v>
      </c>
      <c r="D4258" s="207" t="s">
        <v>12798</v>
      </c>
      <c r="E4258" s="207">
        <v>2009.97</v>
      </c>
    </row>
    <row r="4259" spans="1:5" ht="15" customHeight="1" x14ac:dyDescent="0.25">
      <c r="A4259" s="207" t="s">
        <v>34419</v>
      </c>
      <c r="C4259" s="202" t="s">
        <v>34420</v>
      </c>
      <c r="D4259" s="207" t="s">
        <v>12798</v>
      </c>
      <c r="E4259" s="207">
        <v>2072.94</v>
      </c>
    </row>
    <row r="4260" spans="1:5" ht="15" customHeight="1" x14ac:dyDescent="0.25">
      <c r="A4260" s="207" t="s">
        <v>34421</v>
      </c>
      <c r="C4260" s="202" t="s">
        <v>34422</v>
      </c>
      <c r="D4260" s="207" t="s">
        <v>12798</v>
      </c>
      <c r="E4260" s="207">
        <v>3219.64</v>
      </c>
    </row>
    <row r="4261" spans="1:5" ht="15" customHeight="1" x14ac:dyDescent="0.25">
      <c r="A4261" s="207" t="s">
        <v>34423</v>
      </c>
      <c r="C4261" s="202" t="s">
        <v>34424</v>
      </c>
      <c r="D4261" s="207" t="s">
        <v>12798</v>
      </c>
      <c r="E4261" s="207">
        <v>3452.5</v>
      </c>
    </row>
    <row r="4262" spans="1:5" ht="15" customHeight="1" x14ac:dyDescent="0.25">
      <c r="A4262" s="207" t="s">
        <v>34425</v>
      </c>
      <c r="C4262" s="202" t="s">
        <v>34426</v>
      </c>
      <c r="D4262" s="207" t="s">
        <v>12798</v>
      </c>
      <c r="E4262" s="207">
        <v>69.232600000000005</v>
      </c>
    </row>
    <row r="4263" spans="1:5" ht="15" customHeight="1" x14ac:dyDescent="0.25">
      <c r="A4263" s="207" t="s">
        <v>34427</v>
      </c>
      <c r="C4263" s="202" t="s">
        <v>34428</v>
      </c>
      <c r="D4263" s="207" t="s">
        <v>12798</v>
      </c>
      <c r="E4263" s="207">
        <v>79.230999999999995</v>
      </c>
    </row>
    <row r="4264" spans="1:5" ht="15" customHeight="1" x14ac:dyDescent="0.25">
      <c r="A4264" s="207" t="s">
        <v>34429</v>
      </c>
      <c r="C4264" s="202" t="s">
        <v>34430</v>
      </c>
      <c r="D4264" s="207" t="s">
        <v>12798</v>
      </c>
      <c r="E4264" s="207">
        <v>64.576099999999997</v>
      </c>
    </row>
    <row r="4265" spans="1:5" ht="15" customHeight="1" x14ac:dyDescent="0.25">
      <c r="A4265" s="207" t="s">
        <v>34431</v>
      </c>
      <c r="C4265" s="202" t="s">
        <v>34432</v>
      </c>
      <c r="D4265" s="207" t="s">
        <v>12798</v>
      </c>
      <c r="E4265" s="207">
        <v>74.977599999999995</v>
      </c>
    </row>
    <row r="4266" spans="1:5" ht="15" customHeight="1" x14ac:dyDescent="0.25">
      <c r="A4266" s="207" t="s">
        <v>34433</v>
      </c>
      <c r="C4266" s="202" t="s">
        <v>34434</v>
      </c>
      <c r="D4266" s="207" t="s">
        <v>12798</v>
      </c>
      <c r="E4266" s="207">
        <v>9.7363</v>
      </c>
    </row>
    <row r="4267" spans="1:5" ht="15" customHeight="1" x14ac:dyDescent="0.25">
      <c r="A4267" s="207" t="s">
        <v>34435</v>
      </c>
      <c r="C4267" s="202" t="s">
        <v>34436</v>
      </c>
      <c r="D4267" s="207" t="s">
        <v>12798</v>
      </c>
      <c r="E4267" s="207">
        <v>27.193100000000001</v>
      </c>
    </row>
    <row r="4268" spans="1:5" ht="15" customHeight="1" x14ac:dyDescent="0.25">
      <c r="A4268" s="207" t="s">
        <v>34437</v>
      </c>
      <c r="C4268" s="202" t="s">
        <v>34438</v>
      </c>
      <c r="D4268" s="207" t="s">
        <v>12798</v>
      </c>
      <c r="E4268" s="207">
        <v>37.251899999999999</v>
      </c>
    </row>
    <row r="4269" spans="1:5" ht="15" customHeight="1" x14ac:dyDescent="0.25">
      <c r="A4269" s="207" t="s">
        <v>34439</v>
      </c>
      <c r="C4269" s="202" t="s">
        <v>34440</v>
      </c>
      <c r="D4269" s="207" t="s">
        <v>12798</v>
      </c>
      <c r="E4269" s="207">
        <v>59.14</v>
      </c>
    </row>
    <row r="4270" spans="1:5" ht="15" customHeight="1" x14ac:dyDescent="0.25">
      <c r="A4270" s="207" t="s">
        <v>34441</v>
      </c>
      <c r="C4270" s="202" t="s">
        <v>34442</v>
      </c>
      <c r="D4270" s="207" t="s">
        <v>12798</v>
      </c>
      <c r="E4270" s="207">
        <v>32.409999999999997</v>
      </c>
    </row>
    <row r="4271" spans="1:5" ht="15" customHeight="1" x14ac:dyDescent="0.25">
      <c r="A4271" s="207" t="s">
        <v>34443</v>
      </c>
      <c r="C4271" s="202" t="s">
        <v>34444</v>
      </c>
      <c r="D4271" s="207" t="s">
        <v>12798</v>
      </c>
      <c r="E4271" s="207">
        <v>39.31</v>
      </c>
    </row>
    <row r="4272" spans="1:5" ht="15" customHeight="1" x14ac:dyDescent="0.25">
      <c r="A4272" s="207" t="s">
        <v>34445</v>
      </c>
      <c r="C4272" s="202" t="s">
        <v>34446</v>
      </c>
      <c r="D4272" s="207" t="s">
        <v>12798</v>
      </c>
      <c r="E4272" s="207">
        <v>177.8158</v>
      </c>
    </row>
    <row r="4273" spans="1:5" ht="15" customHeight="1" x14ac:dyDescent="0.25">
      <c r="A4273" s="207" t="s">
        <v>34447</v>
      </c>
      <c r="C4273" s="202" t="s">
        <v>34448</v>
      </c>
      <c r="D4273" s="207" t="s">
        <v>12798</v>
      </c>
      <c r="E4273" s="207">
        <v>40.356299999999997</v>
      </c>
    </row>
    <row r="4274" spans="1:5" ht="15" customHeight="1" x14ac:dyDescent="0.25">
      <c r="A4274" s="207" t="s">
        <v>34449</v>
      </c>
      <c r="C4274" s="202" t="s">
        <v>34450</v>
      </c>
      <c r="D4274" s="207" t="s">
        <v>12798</v>
      </c>
      <c r="E4274" s="207">
        <v>50.89</v>
      </c>
    </row>
    <row r="4275" spans="1:5" ht="15" customHeight="1" x14ac:dyDescent="0.25">
      <c r="A4275" s="207" t="s">
        <v>34451</v>
      </c>
      <c r="C4275" s="202" t="s">
        <v>34452</v>
      </c>
      <c r="D4275" s="207" t="s">
        <v>12798</v>
      </c>
      <c r="E4275" s="207">
        <v>37.9</v>
      </c>
    </row>
    <row r="4276" spans="1:5" ht="15" customHeight="1" x14ac:dyDescent="0.25">
      <c r="A4276" s="207" t="s">
        <v>34453</v>
      </c>
      <c r="C4276" s="202" t="s">
        <v>34454</v>
      </c>
      <c r="D4276" s="207" t="s">
        <v>12798</v>
      </c>
      <c r="E4276" s="207">
        <v>22.86</v>
      </c>
    </row>
    <row r="4277" spans="1:5" ht="15" customHeight="1" x14ac:dyDescent="0.25">
      <c r="A4277" s="207" t="s">
        <v>34455</v>
      </c>
      <c r="C4277" s="202" t="s">
        <v>5358</v>
      </c>
      <c r="D4277" s="207" t="s">
        <v>12798</v>
      </c>
      <c r="E4277" s="207">
        <v>193.53530000000001</v>
      </c>
    </row>
    <row r="4278" spans="1:5" ht="15" customHeight="1" x14ac:dyDescent="0.25">
      <c r="A4278" s="207" t="s">
        <v>34456</v>
      </c>
      <c r="C4278" s="202" t="s">
        <v>34457</v>
      </c>
      <c r="D4278" s="207" t="s">
        <v>12798</v>
      </c>
      <c r="E4278" s="207">
        <v>30.3</v>
      </c>
    </row>
    <row r="4279" spans="1:5" ht="15" customHeight="1" x14ac:dyDescent="0.25">
      <c r="A4279" s="207" t="s">
        <v>34458</v>
      </c>
      <c r="C4279" s="202" t="s">
        <v>34459</v>
      </c>
      <c r="D4279" s="207" t="s">
        <v>12798</v>
      </c>
      <c r="E4279" s="207">
        <v>30.82</v>
      </c>
    </row>
    <row r="4280" spans="1:5" ht="15" customHeight="1" x14ac:dyDescent="0.25">
      <c r="A4280" s="207" t="s">
        <v>34460</v>
      </c>
      <c r="C4280" s="202" t="s">
        <v>34461</v>
      </c>
      <c r="D4280" s="207" t="s">
        <v>3</v>
      </c>
      <c r="E4280" s="207">
        <v>47.462000000000003</v>
      </c>
    </row>
    <row r="4281" spans="1:5" ht="15" customHeight="1" x14ac:dyDescent="0.25">
      <c r="A4281" s="207" t="s">
        <v>34462</v>
      </c>
      <c r="C4281" s="202" t="s">
        <v>34463</v>
      </c>
      <c r="D4281" s="207" t="s">
        <v>3</v>
      </c>
      <c r="E4281" s="207">
        <v>32.726500000000001</v>
      </c>
    </row>
    <row r="4282" spans="1:5" ht="15" customHeight="1" x14ac:dyDescent="0.25">
      <c r="A4282" s="207" t="s">
        <v>34464</v>
      </c>
      <c r="C4282" s="202" t="s">
        <v>34465</v>
      </c>
      <c r="D4282" s="207" t="s">
        <v>3</v>
      </c>
      <c r="E4282" s="207">
        <v>55.877899999999997</v>
      </c>
    </row>
    <row r="4283" spans="1:5" ht="15" customHeight="1" x14ac:dyDescent="0.25">
      <c r="A4283" s="207" t="s">
        <v>34466</v>
      </c>
      <c r="C4283" s="202" t="s">
        <v>34467</v>
      </c>
      <c r="D4283" s="207" t="s">
        <v>3</v>
      </c>
      <c r="E4283" s="207">
        <v>40.447000000000003</v>
      </c>
    </row>
    <row r="4284" spans="1:5" ht="15" customHeight="1" x14ac:dyDescent="0.25">
      <c r="A4284" s="207" t="s">
        <v>34468</v>
      </c>
      <c r="C4284" s="202" t="s">
        <v>34469</v>
      </c>
      <c r="D4284" s="207" t="s">
        <v>3</v>
      </c>
      <c r="E4284" s="207">
        <v>62.056399999999996</v>
      </c>
    </row>
    <row r="4285" spans="1:5" ht="15" customHeight="1" x14ac:dyDescent="0.25">
      <c r="A4285" s="207" t="s">
        <v>34470</v>
      </c>
      <c r="C4285" s="202" t="s">
        <v>34471</v>
      </c>
      <c r="D4285" s="207" t="s">
        <v>3</v>
      </c>
      <c r="E4285" s="207">
        <v>48.157400000000003</v>
      </c>
    </row>
    <row r="4286" spans="1:5" ht="15" customHeight="1" x14ac:dyDescent="0.25">
      <c r="A4286" s="207" t="s">
        <v>34472</v>
      </c>
      <c r="C4286" s="202" t="s">
        <v>34473</v>
      </c>
      <c r="D4286" s="207" t="s">
        <v>3</v>
      </c>
      <c r="E4286" s="207">
        <v>77.517499999999998</v>
      </c>
    </row>
    <row r="4287" spans="1:5" ht="15" customHeight="1" x14ac:dyDescent="0.25">
      <c r="A4287" s="207" t="s">
        <v>34474</v>
      </c>
      <c r="C4287" s="202" t="s">
        <v>34475</v>
      </c>
      <c r="D4287" s="207" t="s">
        <v>3</v>
      </c>
      <c r="E4287" s="207">
        <v>62.671199999999999</v>
      </c>
    </row>
    <row r="4288" spans="1:5" ht="15" customHeight="1" x14ac:dyDescent="0.25">
      <c r="A4288" s="207" t="s">
        <v>34476</v>
      </c>
      <c r="C4288" s="202" t="s">
        <v>34477</v>
      </c>
      <c r="D4288" s="207" t="s">
        <v>3</v>
      </c>
      <c r="E4288" s="207">
        <v>99.842500000000001</v>
      </c>
    </row>
    <row r="4289" spans="1:5" ht="15" customHeight="1" x14ac:dyDescent="0.25">
      <c r="A4289" s="207" t="s">
        <v>34478</v>
      </c>
      <c r="C4289" s="202" t="s">
        <v>34479</v>
      </c>
      <c r="D4289" s="207" t="s">
        <v>3</v>
      </c>
      <c r="E4289" s="207">
        <v>46.323</v>
      </c>
    </row>
    <row r="4290" spans="1:5" ht="15" customHeight="1" x14ac:dyDescent="0.25">
      <c r="A4290" s="207" t="s">
        <v>34480</v>
      </c>
      <c r="C4290" s="202" t="s">
        <v>34481</v>
      </c>
      <c r="D4290" s="207" t="s">
        <v>3</v>
      </c>
      <c r="E4290" s="207">
        <v>31.325500000000002</v>
      </c>
    </row>
    <row r="4291" spans="1:5" ht="15" customHeight="1" x14ac:dyDescent="0.25">
      <c r="A4291" s="207" t="s">
        <v>34482</v>
      </c>
      <c r="C4291" s="202" t="s">
        <v>34483</v>
      </c>
      <c r="D4291" s="207" t="s">
        <v>3</v>
      </c>
      <c r="E4291" s="207">
        <v>53.2271</v>
      </c>
    </row>
    <row r="4292" spans="1:5" ht="15" customHeight="1" x14ac:dyDescent="0.25">
      <c r="A4292" s="207" t="s">
        <v>34484</v>
      </c>
      <c r="C4292" s="202" t="s">
        <v>34485</v>
      </c>
      <c r="D4292" s="207" t="s">
        <v>3</v>
      </c>
      <c r="E4292" s="207">
        <v>38.521900000000002</v>
      </c>
    </row>
    <row r="4293" spans="1:5" ht="15" customHeight="1" x14ac:dyDescent="0.25">
      <c r="A4293" s="207" t="s">
        <v>34486</v>
      </c>
      <c r="C4293" s="202" t="s">
        <v>34487</v>
      </c>
      <c r="D4293" s="207" t="s">
        <v>3</v>
      </c>
      <c r="E4293" s="207">
        <v>60.584800000000001</v>
      </c>
    </row>
    <row r="4294" spans="1:5" ht="15" customHeight="1" x14ac:dyDescent="0.25">
      <c r="A4294" s="207" t="s">
        <v>34488</v>
      </c>
      <c r="C4294" s="202" t="s">
        <v>34489</v>
      </c>
      <c r="D4294" s="207" t="s">
        <v>3</v>
      </c>
      <c r="E4294" s="207">
        <v>45.415900000000001</v>
      </c>
    </row>
    <row r="4295" spans="1:5" ht="15" customHeight="1" x14ac:dyDescent="0.25">
      <c r="A4295" s="207" t="s">
        <v>34490</v>
      </c>
      <c r="C4295" s="202" t="s">
        <v>34491</v>
      </c>
      <c r="D4295" s="207" t="s">
        <v>3</v>
      </c>
      <c r="E4295" s="207">
        <v>74.5745</v>
      </c>
    </row>
    <row r="4296" spans="1:5" ht="15" customHeight="1" x14ac:dyDescent="0.25">
      <c r="A4296" s="207" t="s">
        <v>34492</v>
      </c>
      <c r="C4296" s="202" t="s">
        <v>34493</v>
      </c>
      <c r="D4296" s="207" t="s">
        <v>3</v>
      </c>
      <c r="E4296" s="207">
        <v>60.8872</v>
      </c>
    </row>
    <row r="4297" spans="1:5" ht="15" customHeight="1" x14ac:dyDescent="0.25">
      <c r="A4297" s="207" t="s">
        <v>34494</v>
      </c>
      <c r="C4297" s="202" t="s">
        <v>34495</v>
      </c>
      <c r="D4297" s="207" t="s">
        <v>3</v>
      </c>
      <c r="E4297" s="207">
        <v>97.917400000000001</v>
      </c>
    </row>
    <row r="4298" spans="1:5" ht="15" customHeight="1" x14ac:dyDescent="0.25">
      <c r="A4298" s="207" t="s">
        <v>34496</v>
      </c>
      <c r="C4298" s="202" t="s">
        <v>34497</v>
      </c>
      <c r="D4298" s="207" t="s">
        <v>12798</v>
      </c>
      <c r="E4298" s="207">
        <v>2</v>
      </c>
    </row>
    <row r="4299" spans="1:5" ht="15" customHeight="1" x14ac:dyDescent="0.25">
      <c r="A4299" s="207" t="s">
        <v>34498</v>
      </c>
      <c r="C4299" s="202" t="s">
        <v>34499</v>
      </c>
      <c r="D4299" s="207" t="s">
        <v>12798</v>
      </c>
      <c r="E4299" s="207">
        <v>1.26</v>
      </c>
    </row>
    <row r="4300" spans="1:5" ht="15" customHeight="1" x14ac:dyDescent="0.25">
      <c r="A4300" s="207" t="s">
        <v>34500</v>
      </c>
      <c r="C4300" s="202" t="s">
        <v>34501</v>
      </c>
      <c r="D4300" s="207" t="s">
        <v>3</v>
      </c>
      <c r="E4300" s="207">
        <v>7.66</v>
      </c>
    </row>
    <row r="4301" spans="1:5" ht="15" customHeight="1" x14ac:dyDescent="0.25">
      <c r="A4301" s="207" t="s">
        <v>34502</v>
      </c>
      <c r="C4301" s="202" t="s">
        <v>34503</v>
      </c>
      <c r="D4301" s="207" t="s">
        <v>3</v>
      </c>
      <c r="E4301" s="207">
        <v>10.33</v>
      </c>
    </row>
    <row r="4302" spans="1:5" ht="15" customHeight="1" x14ac:dyDescent="0.25">
      <c r="A4302" s="207" t="s">
        <v>34504</v>
      </c>
      <c r="C4302" s="202" t="s">
        <v>34505</v>
      </c>
      <c r="D4302" s="207" t="s">
        <v>3</v>
      </c>
      <c r="E4302" s="207">
        <v>13.56</v>
      </c>
    </row>
    <row r="4303" spans="1:5" ht="15" customHeight="1" x14ac:dyDescent="0.25">
      <c r="A4303" s="207" t="s">
        <v>34506</v>
      </c>
      <c r="C4303" s="202" t="s">
        <v>34507</v>
      </c>
      <c r="D4303" s="207" t="s">
        <v>3</v>
      </c>
      <c r="E4303" s="207">
        <v>19.829999999999998</v>
      </c>
    </row>
    <row r="4304" spans="1:5" ht="15" customHeight="1" x14ac:dyDescent="0.25">
      <c r="A4304" s="207" t="s">
        <v>34508</v>
      </c>
      <c r="C4304" s="202" t="s">
        <v>34509</v>
      </c>
      <c r="D4304" s="207" t="s">
        <v>3</v>
      </c>
      <c r="E4304" s="207">
        <v>24.54</v>
      </c>
    </row>
    <row r="4305" spans="1:5" ht="15" customHeight="1" x14ac:dyDescent="0.25">
      <c r="A4305" s="207" t="s">
        <v>34510</v>
      </c>
      <c r="C4305" s="202" t="s">
        <v>34511</v>
      </c>
      <c r="D4305" s="207" t="s">
        <v>12798</v>
      </c>
      <c r="E4305" s="207">
        <v>38.479999999999997</v>
      </c>
    </row>
    <row r="4306" spans="1:5" ht="15" customHeight="1" x14ac:dyDescent="0.25">
      <c r="A4306" s="207" t="s">
        <v>34512</v>
      </c>
      <c r="C4306" s="202" t="s">
        <v>34513</v>
      </c>
      <c r="D4306" s="207" t="s">
        <v>12798</v>
      </c>
      <c r="E4306" s="207">
        <v>2539.7366000000002</v>
      </c>
    </row>
    <row r="4307" spans="1:5" ht="15" customHeight="1" x14ac:dyDescent="0.25">
      <c r="A4307" s="207" t="s">
        <v>34514</v>
      </c>
      <c r="C4307" s="202" t="s">
        <v>34515</v>
      </c>
      <c r="D4307" s="207" t="s">
        <v>4049</v>
      </c>
      <c r="E4307" s="207">
        <v>680.70540000000005</v>
      </c>
    </row>
    <row r="4308" spans="1:5" ht="15" customHeight="1" x14ac:dyDescent="0.25">
      <c r="A4308" s="207" t="s">
        <v>34516</v>
      </c>
      <c r="C4308" s="202" t="s">
        <v>34517</v>
      </c>
      <c r="D4308" s="207" t="s">
        <v>12798</v>
      </c>
      <c r="E4308" s="207">
        <v>1086.6875</v>
      </c>
    </row>
    <row r="4309" spans="1:5" ht="15" customHeight="1" x14ac:dyDescent="0.25">
      <c r="A4309" s="207" t="s">
        <v>34518</v>
      </c>
      <c r="C4309" s="202" t="s">
        <v>34519</v>
      </c>
      <c r="D4309" s="207" t="s">
        <v>12798</v>
      </c>
      <c r="E4309" s="207">
        <v>1404.3977</v>
      </c>
    </row>
    <row r="4310" spans="1:5" ht="15" customHeight="1" x14ac:dyDescent="0.25">
      <c r="A4310" s="207" t="s">
        <v>34520</v>
      </c>
      <c r="C4310" s="202" t="s">
        <v>34521</v>
      </c>
      <c r="D4310" s="207" t="s">
        <v>12798</v>
      </c>
      <c r="E4310" s="207">
        <v>1376.9929</v>
      </c>
    </row>
    <row r="4311" spans="1:5" ht="15" customHeight="1" x14ac:dyDescent="0.25">
      <c r="A4311" s="207" t="s">
        <v>34522</v>
      </c>
      <c r="C4311" s="202" t="s">
        <v>34523</v>
      </c>
      <c r="D4311" s="207" t="s">
        <v>12798</v>
      </c>
      <c r="E4311" s="207">
        <v>1320.7520999999999</v>
      </c>
    </row>
    <row r="4312" spans="1:5" ht="15" customHeight="1" x14ac:dyDescent="0.25">
      <c r="A4312" s="207" t="s">
        <v>34524</v>
      </c>
      <c r="C4312" s="202" t="s">
        <v>34525</v>
      </c>
      <c r="D4312" s="207" t="s">
        <v>12798</v>
      </c>
      <c r="E4312" s="207">
        <v>2200</v>
      </c>
    </row>
    <row r="4313" spans="1:5" ht="15" customHeight="1" x14ac:dyDescent="0.25">
      <c r="A4313" s="207" t="s">
        <v>34526</v>
      </c>
      <c r="C4313" s="202" t="s">
        <v>34527</v>
      </c>
      <c r="D4313" s="207" t="s">
        <v>12798</v>
      </c>
      <c r="E4313" s="207">
        <v>3625</v>
      </c>
    </row>
    <row r="4314" spans="1:5" ht="15" customHeight="1" x14ac:dyDescent="0.25">
      <c r="A4314" s="207" t="s">
        <v>34528</v>
      </c>
      <c r="C4314" s="202" t="s">
        <v>34529</v>
      </c>
      <c r="D4314" s="207" t="s">
        <v>12798</v>
      </c>
      <c r="E4314" s="207">
        <v>2260</v>
      </c>
    </row>
    <row r="4315" spans="1:5" ht="15" customHeight="1" x14ac:dyDescent="0.25">
      <c r="A4315" s="207" t="s">
        <v>34530</v>
      </c>
      <c r="C4315" s="202" t="s">
        <v>34531</v>
      </c>
      <c r="D4315" s="207" t="s">
        <v>24517</v>
      </c>
      <c r="E4315" s="207">
        <v>747.5</v>
      </c>
    </row>
    <row r="4316" spans="1:5" ht="15" customHeight="1" x14ac:dyDescent="0.25">
      <c r="A4316" s="207" t="s">
        <v>34532</v>
      </c>
      <c r="C4316" s="202" t="s">
        <v>34533</v>
      </c>
      <c r="D4316" s="207" t="s">
        <v>3</v>
      </c>
      <c r="E4316" s="207">
        <v>366.4522</v>
      </c>
    </row>
    <row r="4317" spans="1:5" ht="15" customHeight="1" x14ac:dyDescent="0.25">
      <c r="A4317" s="207" t="s">
        <v>34534</v>
      </c>
      <c r="C4317" s="202" t="s">
        <v>34535</v>
      </c>
      <c r="D4317" s="207" t="s">
        <v>3</v>
      </c>
      <c r="E4317" s="207">
        <v>155.80109999999999</v>
      </c>
    </row>
    <row r="4318" spans="1:5" ht="15" customHeight="1" x14ac:dyDescent="0.25">
      <c r="A4318" s="207" t="s">
        <v>34536</v>
      </c>
      <c r="C4318" s="202" t="s">
        <v>34537</v>
      </c>
      <c r="D4318" s="207" t="s">
        <v>12798</v>
      </c>
      <c r="E4318" s="207">
        <v>192.62</v>
      </c>
    </row>
    <row r="4319" spans="1:5" ht="15" customHeight="1" x14ac:dyDescent="0.25">
      <c r="A4319" s="207" t="s">
        <v>34538</v>
      </c>
      <c r="C4319" s="202" t="s">
        <v>34539</v>
      </c>
      <c r="D4319" s="207" t="s">
        <v>12798</v>
      </c>
      <c r="E4319" s="207">
        <v>49.185499999999998</v>
      </c>
    </row>
    <row r="4320" spans="1:5" ht="15" customHeight="1" x14ac:dyDescent="0.25">
      <c r="A4320" s="207" t="s">
        <v>34540</v>
      </c>
      <c r="C4320" s="202" t="s">
        <v>34541</v>
      </c>
      <c r="D4320" s="207" t="s">
        <v>12798</v>
      </c>
      <c r="E4320" s="207">
        <v>1.6227</v>
      </c>
    </row>
    <row r="4321" spans="1:5" ht="15" customHeight="1" x14ac:dyDescent="0.25">
      <c r="A4321" s="207" t="s">
        <v>34542</v>
      </c>
      <c r="C4321" s="202" t="s">
        <v>34543</v>
      </c>
      <c r="D4321" s="207" t="s">
        <v>12798</v>
      </c>
      <c r="E4321" s="207">
        <v>3.5981999999999998</v>
      </c>
    </row>
    <row r="4322" spans="1:5" ht="15" customHeight="1" x14ac:dyDescent="0.25">
      <c r="A4322" s="207" t="s">
        <v>34544</v>
      </c>
      <c r="C4322" s="202" t="s">
        <v>34545</v>
      </c>
      <c r="D4322" s="207" t="s">
        <v>12798</v>
      </c>
      <c r="E4322" s="207">
        <v>22.4358</v>
      </c>
    </row>
    <row r="4323" spans="1:5" ht="15" customHeight="1" x14ac:dyDescent="0.25">
      <c r="A4323" s="207" t="s">
        <v>34546</v>
      </c>
      <c r="C4323" s="202" t="s">
        <v>34547</v>
      </c>
      <c r="D4323" s="207" t="s">
        <v>12798</v>
      </c>
      <c r="E4323" s="207">
        <v>21.2666</v>
      </c>
    </row>
    <row r="4324" spans="1:5" ht="15" customHeight="1" x14ac:dyDescent="0.25">
      <c r="A4324" s="207" t="s">
        <v>34548</v>
      </c>
      <c r="C4324" s="202" t="s">
        <v>34549</v>
      </c>
      <c r="D4324" s="207" t="s">
        <v>12798</v>
      </c>
      <c r="E4324" s="207">
        <v>34.802700000000002</v>
      </c>
    </row>
    <row r="4325" spans="1:5" ht="15" customHeight="1" x14ac:dyDescent="0.25">
      <c r="A4325" s="207" t="s">
        <v>34550</v>
      </c>
      <c r="C4325" s="202" t="s">
        <v>34551</v>
      </c>
      <c r="D4325" s="207" t="s">
        <v>12798</v>
      </c>
      <c r="E4325" s="207">
        <v>18.736799999999999</v>
      </c>
    </row>
    <row r="4326" spans="1:5" ht="15" customHeight="1" x14ac:dyDescent="0.25">
      <c r="A4326" s="207" t="s">
        <v>34552</v>
      </c>
      <c r="C4326" s="202" t="s">
        <v>34553</v>
      </c>
      <c r="D4326" s="207" t="s">
        <v>12798</v>
      </c>
      <c r="E4326" s="207">
        <v>1.6025</v>
      </c>
    </row>
    <row r="4327" spans="1:5" ht="15" customHeight="1" x14ac:dyDescent="0.25">
      <c r="A4327" s="207" t="s">
        <v>34554</v>
      </c>
      <c r="C4327" s="202" t="s">
        <v>34555</v>
      </c>
      <c r="D4327" s="207" t="s">
        <v>12798</v>
      </c>
      <c r="E4327" s="207">
        <v>0.30230000000000001</v>
      </c>
    </row>
    <row r="4328" spans="1:5" ht="15" customHeight="1" x14ac:dyDescent="0.25">
      <c r="A4328" s="207" t="s">
        <v>34556</v>
      </c>
      <c r="C4328" s="202" t="s">
        <v>34557</v>
      </c>
      <c r="D4328" s="207" t="s">
        <v>12798</v>
      </c>
      <c r="E4328" s="207">
        <v>5.8658999999999999</v>
      </c>
    </row>
    <row r="4329" spans="1:5" ht="15" customHeight="1" x14ac:dyDescent="0.25">
      <c r="A4329" s="207" t="s">
        <v>34558</v>
      </c>
      <c r="C4329" s="202" t="s">
        <v>34559</v>
      </c>
      <c r="D4329" s="207" t="s">
        <v>12798</v>
      </c>
      <c r="E4329" s="207">
        <v>9.8873999999999995</v>
      </c>
    </row>
    <row r="4330" spans="1:5" ht="15" customHeight="1" x14ac:dyDescent="0.25">
      <c r="A4330" s="207" t="s">
        <v>34560</v>
      </c>
      <c r="C4330" s="202" t="s">
        <v>34561</v>
      </c>
      <c r="D4330" s="207" t="s">
        <v>12798</v>
      </c>
      <c r="E4330" s="207">
        <v>22.4862</v>
      </c>
    </row>
    <row r="4331" spans="1:5" ht="15" customHeight="1" x14ac:dyDescent="0.25">
      <c r="A4331" s="207" t="s">
        <v>34562</v>
      </c>
      <c r="C4331" s="202" t="s">
        <v>34563</v>
      </c>
      <c r="D4331" s="207" t="s">
        <v>12798</v>
      </c>
      <c r="E4331" s="207">
        <v>0.13100000000000001</v>
      </c>
    </row>
    <row r="4332" spans="1:5" ht="15" customHeight="1" x14ac:dyDescent="0.25">
      <c r="A4332" s="207" t="s">
        <v>34564</v>
      </c>
      <c r="C4332" s="202" t="s">
        <v>34565</v>
      </c>
      <c r="D4332" s="207" t="s">
        <v>12798</v>
      </c>
      <c r="E4332" s="207">
        <v>1.8444</v>
      </c>
    </row>
    <row r="4333" spans="1:5" ht="15" customHeight="1" x14ac:dyDescent="0.25">
      <c r="A4333" s="207" t="s">
        <v>34566</v>
      </c>
      <c r="C4333" s="202" t="s">
        <v>34567</v>
      </c>
      <c r="D4333" s="207" t="s">
        <v>3</v>
      </c>
      <c r="E4333" s="207">
        <v>0.79620000000000002</v>
      </c>
    </row>
    <row r="4334" spans="1:5" ht="15" customHeight="1" x14ac:dyDescent="0.25">
      <c r="A4334" s="207" t="s">
        <v>34568</v>
      </c>
      <c r="C4334" s="202" t="s">
        <v>34569</v>
      </c>
      <c r="D4334" s="207" t="s">
        <v>3</v>
      </c>
      <c r="E4334" s="207">
        <v>0.80630000000000002</v>
      </c>
    </row>
    <row r="4335" spans="1:5" ht="15" customHeight="1" x14ac:dyDescent="0.25">
      <c r="A4335" s="207" t="s">
        <v>34570</v>
      </c>
      <c r="C4335" s="202" t="s">
        <v>34571</v>
      </c>
      <c r="D4335" s="207" t="s">
        <v>3</v>
      </c>
      <c r="E4335" s="207">
        <v>1.3001</v>
      </c>
    </row>
    <row r="4336" spans="1:5" ht="15" customHeight="1" x14ac:dyDescent="0.25">
      <c r="A4336" s="207" t="s">
        <v>34572</v>
      </c>
      <c r="C4336" s="202" t="s">
        <v>34573</v>
      </c>
      <c r="D4336" s="207" t="s">
        <v>3</v>
      </c>
      <c r="E4336" s="207">
        <v>1.87</v>
      </c>
    </row>
    <row r="4337" spans="1:5" ht="15" customHeight="1" x14ac:dyDescent="0.25">
      <c r="A4337" s="207" t="s">
        <v>34574</v>
      </c>
      <c r="C4337" s="202" t="s">
        <v>34575</v>
      </c>
      <c r="D4337" s="207" t="s">
        <v>3</v>
      </c>
      <c r="E4337" s="207">
        <v>2.69</v>
      </c>
    </row>
    <row r="4338" spans="1:5" ht="15" customHeight="1" x14ac:dyDescent="0.25">
      <c r="A4338" s="207" t="s">
        <v>34576</v>
      </c>
      <c r="C4338" s="202" t="s">
        <v>34577</v>
      </c>
      <c r="D4338" s="207" t="s">
        <v>3</v>
      </c>
      <c r="E4338" s="207">
        <v>1.54</v>
      </c>
    </row>
    <row r="4339" spans="1:5" ht="15" customHeight="1" x14ac:dyDescent="0.25">
      <c r="A4339" s="207" t="s">
        <v>34578</v>
      </c>
      <c r="C4339" s="202" t="s">
        <v>34579</v>
      </c>
      <c r="D4339" s="207" t="s">
        <v>3</v>
      </c>
      <c r="E4339" s="207">
        <v>1.0582</v>
      </c>
    </row>
    <row r="4340" spans="1:5" ht="15" customHeight="1" x14ac:dyDescent="0.25">
      <c r="A4340" s="207" t="s">
        <v>34580</v>
      </c>
      <c r="C4340" s="202" t="s">
        <v>34581</v>
      </c>
      <c r="D4340" s="207" t="s">
        <v>12798</v>
      </c>
      <c r="E4340" s="207">
        <v>26.5</v>
      </c>
    </row>
    <row r="4341" spans="1:5" ht="15" customHeight="1" x14ac:dyDescent="0.25">
      <c r="A4341" s="207" t="s">
        <v>34582</v>
      </c>
      <c r="C4341" s="202" t="s">
        <v>34583</v>
      </c>
      <c r="D4341" s="207" t="s">
        <v>12798</v>
      </c>
      <c r="E4341" s="207">
        <v>19.309999999999999</v>
      </c>
    </row>
    <row r="4342" spans="1:5" ht="15" customHeight="1" x14ac:dyDescent="0.25">
      <c r="A4342" s="207" t="s">
        <v>34584</v>
      </c>
      <c r="C4342" s="202" t="s">
        <v>34585</v>
      </c>
      <c r="D4342" s="207" t="s">
        <v>2</v>
      </c>
      <c r="E4342" s="207">
        <v>187.02590000000001</v>
      </c>
    </row>
    <row r="4343" spans="1:5" ht="15" customHeight="1" x14ac:dyDescent="0.25">
      <c r="A4343" s="207" t="s">
        <v>34586</v>
      </c>
      <c r="C4343" s="202" t="s">
        <v>34587</v>
      </c>
      <c r="D4343" s="207" t="s">
        <v>2</v>
      </c>
      <c r="E4343" s="207">
        <v>171.2321</v>
      </c>
    </row>
    <row r="4344" spans="1:5" ht="15" customHeight="1" x14ac:dyDescent="0.25">
      <c r="A4344" s="207" t="s">
        <v>34588</v>
      </c>
      <c r="C4344" s="202" t="s">
        <v>34589</v>
      </c>
      <c r="D4344" s="207" t="s">
        <v>12798</v>
      </c>
      <c r="E4344" s="207">
        <v>289.81150000000002</v>
      </c>
    </row>
    <row r="4345" spans="1:5" ht="15" customHeight="1" x14ac:dyDescent="0.25">
      <c r="A4345" s="207" t="s">
        <v>34590</v>
      </c>
      <c r="C4345" s="202" t="s">
        <v>34591</v>
      </c>
      <c r="D4345" s="207" t="s">
        <v>2</v>
      </c>
      <c r="E4345" s="207">
        <v>211.00380000000001</v>
      </c>
    </row>
    <row r="4346" spans="1:5" ht="15" customHeight="1" x14ac:dyDescent="0.25">
      <c r="A4346" s="207" t="s">
        <v>34592</v>
      </c>
      <c r="C4346" s="202" t="s">
        <v>34593</v>
      </c>
      <c r="D4346" s="207" t="s">
        <v>2</v>
      </c>
      <c r="E4346" s="207">
        <v>382.82049999999998</v>
      </c>
    </row>
    <row r="4347" spans="1:5" ht="15" customHeight="1" x14ac:dyDescent="0.25">
      <c r="A4347" s="207" t="s">
        <v>34594</v>
      </c>
      <c r="C4347" s="202" t="s">
        <v>34595</v>
      </c>
      <c r="D4347" s="207" t="s">
        <v>2</v>
      </c>
      <c r="E4347" s="207">
        <v>405.51839999999999</v>
      </c>
    </row>
    <row r="4348" spans="1:5" ht="15" customHeight="1" x14ac:dyDescent="0.25">
      <c r="A4348" s="207" t="s">
        <v>34596</v>
      </c>
      <c r="C4348" s="202" t="s">
        <v>34597</v>
      </c>
      <c r="D4348" s="207" t="s">
        <v>2</v>
      </c>
      <c r="E4348" s="207">
        <v>406.07279999999997</v>
      </c>
    </row>
    <row r="4349" spans="1:5" ht="15" customHeight="1" x14ac:dyDescent="0.25">
      <c r="A4349" s="207" t="s">
        <v>34598</v>
      </c>
      <c r="C4349" s="202" t="s">
        <v>34599</v>
      </c>
      <c r="D4349" s="207" t="s">
        <v>2</v>
      </c>
      <c r="E4349" s="207">
        <v>412.0496</v>
      </c>
    </row>
    <row r="4350" spans="1:5" ht="15" customHeight="1" x14ac:dyDescent="0.25">
      <c r="A4350" s="207" t="s">
        <v>34600</v>
      </c>
      <c r="C4350" s="202" t="s">
        <v>34601</v>
      </c>
      <c r="D4350" s="207" t="s">
        <v>2</v>
      </c>
      <c r="E4350" s="207">
        <v>240.33369999999999</v>
      </c>
    </row>
    <row r="4351" spans="1:5" ht="15" customHeight="1" x14ac:dyDescent="0.25">
      <c r="A4351" s="207" t="s">
        <v>34602</v>
      </c>
      <c r="C4351" s="202" t="s">
        <v>34603</v>
      </c>
      <c r="D4351" s="207" t="s">
        <v>2</v>
      </c>
      <c r="E4351" s="207">
        <v>236.83629999999999</v>
      </c>
    </row>
    <row r="4352" spans="1:5" ht="15" customHeight="1" x14ac:dyDescent="0.25">
      <c r="A4352" s="207" t="s">
        <v>34604</v>
      </c>
      <c r="C4352" s="202" t="s">
        <v>34605</v>
      </c>
      <c r="D4352" s="207" t="s">
        <v>12798</v>
      </c>
      <c r="E4352" s="207">
        <v>154.9041</v>
      </c>
    </row>
    <row r="4353" spans="1:5" ht="15" customHeight="1" x14ac:dyDescent="0.25">
      <c r="A4353" s="207" t="s">
        <v>34606</v>
      </c>
      <c r="C4353" s="202" t="s">
        <v>34607</v>
      </c>
      <c r="D4353" s="207" t="s">
        <v>2</v>
      </c>
      <c r="E4353" s="207">
        <v>555.87699999999995</v>
      </c>
    </row>
    <row r="4354" spans="1:5" ht="15" customHeight="1" x14ac:dyDescent="0.25">
      <c r="A4354" s="207" t="s">
        <v>34608</v>
      </c>
      <c r="C4354" s="202" t="s">
        <v>34609</v>
      </c>
      <c r="D4354" s="207" t="s">
        <v>12798</v>
      </c>
      <c r="E4354" s="207">
        <v>359.34649999999999</v>
      </c>
    </row>
    <row r="4355" spans="1:5" ht="15" customHeight="1" x14ac:dyDescent="0.25">
      <c r="A4355" s="207" t="s">
        <v>34610</v>
      </c>
      <c r="C4355" s="202" t="s">
        <v>34611</v>
      </c>
      <c r="D4355" s="207" t="s">
        <v>12798</v>
      </c>
      <c r="E4355" s="207">
        <v>129.60579999999999</v>
      </c>
    </row>
    <row r="4356" spans="1:5" ht="15" customHeight="1" x14ac:dyDescent="0.25">
      <c r="A4356" s="207" t="s">
        <v>34612</v>
      </c>
      <c r="C4356" s="202" t="s">
        <v>34613</v>
      </c>
      <c r="D4356" s="207" t="s">
        <v>2</v>
      </c>
      <c r="E4356" s="207">
        <v>1144.8534</v>
      </c>
    </row>
    <row r="4357" spans="1:5" ht="15" customHeight="1" x14ac:dyDescent="0.25">
      <c r="A4357" s="207" t="s">
        <v>34614</v>
      </c>
      <c r="C4357" s="202" t="s">
        <v>34615</v>
      </c>
      <c r="D4357" s="207" t="s">
        <v>12798</v>
      </c>
      <c r="E4357" s="207">
        <v>487.81349999999998</v>
      </c>
    </row>
    <row r="4358" spans="1:5" ht="15" customHeight="1" x14ac:dyDescent="0.25">
      <c r="A4358" s="207" t="s">
        <v>34616</v>
      </c>
      <c r="C4358" s="202" t="s">
        <v>34617</v>
      </c>
      <c r="D4358" s="207" t="s">
        <v>2</v>
      </c>
      <c r="E4358" s="207">
        <v>970.93020000000001</v>
      </c>
    </row>
    <row r="4359" spans="1:5" ht="15" customHeight="1" x14ac:dyDescent="0.25">
      <c r="A4359" s="207" t="s">
        <v>34618</v>
      </c>
      <c r="C4359" s="202" t="s">
        <v>34619</v>
      </c>
      <c r="D4359" s="207" t="s">
        <v>2</v>
      </c>
      <c r="E4359" s="207">
        <v>210.46960000000001</v>
      </c>
    </row>
    <row r="4360" spans="1:5" ht="15" customHeight="1" x14ac:dyDescent="0.25">
      <c r="A4360" s="207" t="s">
        <v>34620</v>
      </c>
      <c r="C4360" s="202" t="s">
        <v>34621</v>
      </c>
      <c r="D4360" s="207" t="s">
        <v>2</v>
      </c>
      <c r="E4360" s="207">
        <v>912.12929999999994</v>
      </c>
    </row>
    <row r="4361" spans="1:5" ht="15" customHeight="1" x14ac:dyDescent="0.25">
      <c r="A4361" s="207" t="s">
        <v>34622</v>
      </c>
      <c r="C4361" s="202" t="s">
        <v>34623</v>
      </c>
      <c r="D4361" s="207" t="s">
        <v>2</v>
      </c>
      <c r="E4361" s="207">
        <v>643.9674</v>
      </c>
    </row>
    <row r="4362" spans="1:5" ht="15" customHeight="1" x14ac:dyDescent="0.25">
      <c r="A4362" s="207" t="s">
        <v>34624</v>
      </c>
      <c r="C4362" s="202" t="s">
        <v>34625</v>
      </c>
      <c r="D4362" s="207" t="s">
        <v>2</v>
      </c>
      <c r="E4362" s="207">
        <v>643.9674</v>
      </c>
    </row>
    <row r="4363" spans="1:5" ht="15" customHeight="1" x14ac:dyDescent="0.25">
      <c r="A4363" s="207" t="s">
        <v>34626</v>
      </c>
      <c r="C4363" s="202" t="s">
        <v>34627</v>
      </c>
      <c r="D4363" s="207" t="s">
        <v>2</v>
      </c>
      <c r="E4363" s="207">
        <v>352.50290000000001</v>
      </c>
    </row>
    <row r="4364" spans="1:5" ht="15" customHeight="1" x14ac:dyDescent="0.25">
      <c r="A4364" s="207" t="s">
        <v>34628</v>
      </c>
      <c r="C4364" s="202" t="s">
        <v>34629</v>
      </c>
      <c r="D4364" s="207" t="s">
        <v>12798</v>
      </c>
      <c r="E4364" s="207">
        <v>306.98610000000002</v>
      </c>
    </row>
    <row r="4365" spans="1:5" ht="15" customHeight="1" x14ac:dyDescent="0.25">
      <c r="A4365" s="207" t="s">
        <v>34630</v>
      </c>
      <c r="C4365" s="202" t="s">
        <v>34631</v>
      </c>
      <c r="D4365" s="207" t="s">
        <v>12798</v>
      </c>
      <c r="E4365" s="207">
        <v>264.57369999999997</v>
      </c>
    </row>
    <row r="4366" spans="1:5" ht="15" customHeight="1" x14ac:dyDescent="0.25">
      <c r="A4366" s="207" t="s">
        <v>34632</v>
      </c>
      <c r="C4366" s="202" t="s">
        <v>34633</v>
      </c>
      <c r="D4366" s="207" t="s">
        <v>12798</v>
      </c>
      <c r="E4366" s="207">
        <v>287.43290000000002</v>
      </c>
    </row>
    <row r="4367" spans="1:5" ht="15" customHeight="1" x14ac:dyDescent="0.25">
      <c r="A4367" s="207" t="s">
        <v>34634</v>
      </c>
      <c r="C4367" s="202" t="s">
        <v>34635</v>
      </c>
      <c r="D4367" s="207" t="s">
        <v>12798</v>
      </c>
      <c r="E4367" s="207">
        <v>231.28280000000001</v>
      </c>
    </row>
    <row r="4368" spans="1:5" ht="15" customHeight="1" x14ac:dyDescent="0.25">
      <c r="A4368" s="207" t="s">
        <v>34636</v>
      </c>
      <c r="C4368" s="202" t="s">
        <v>34637</v>
      </c>
      <c r="D4368" s="207" t="s">
        <v>12798</v>
      </c>
      <c r="E4368" s="207">
        <v>425.77719999999999</v>
      </c>
    </row>
    <row r="4369" spans="1:5" ht="15" customHeight="1" x14ac:dyDescent="0.25">
      <c r="A4369" s="207" t="s">
        <v>34638</v>
      </c>
      <c r="C4369" s="202" t="s">
        <v>34639</v>
      </c>
      <c r="D4369" s="207" t="s">
        <v>12798</v>
      </c>
      <c r="E4369" s="207">
        <v>469.32859999999999</v>
      </c>
    </row>
    <row r="4370" spans="1:5" ht="15" customHeight="1" x14ac:dyDescent="0.25">
      <c r="A4370" s="207" t="s">
        <v>34640</v>
      </c>
      <c r="C4370" s="202" t="s">
        <v>34641</v>
      </c>
      <c r="D4370" s="207" t="s">
        <v>12798</v>
      </c>
      <c r="E4370" s="207">
        <v>481.73579999999998</v>
      </c>
    </row>
    <row r="4371" spans="1:5" ht="15" customHeight="1" x14ac:dyDescent="0.25">
      <c r="A4371" s="207" t="s">
        <v>34642</v>
      </c>
      <c r="C4371" s="202" t="s">
        <v>34643</v>
      </c>
      <c r="D4371" s="207" t="s">
        <v>12798</v>
      </c>
      <c r="E4371" s="207">
        <v>402.78699999999998</v>
      </c>
    </row>
    <row r="4372" spans="1:5" ht="15" customHeight="1" x14ac:dyDescent="0.25">
      <c r="A4372" s="207" t="s">
        <v>34644</v>
      </c>
      <c r="C4372" s="202" t="s">
        <v>34645</v>
      </c>
      <c r="D4372" s="207" t="s">
        <v>2</v>
      </c>
      <c r="E4372" s="207">
        <v>345.12509999999997</v>
      </c>
    </row>
    <row r="4373" spans="1:5" ht="15" customHeight="1" x14ac:dyDescent="0.25">
      <c r="A4373" s="207" t="s">
        <v>34646</v>
      </c>
      <c r="C4373" s="202" t="s">
        <v>34647</v>
      </c>
      <c r="D4373" s="207" t="s">
        <v>2</v>
      </c>
      <c r="E4373" s="207">
        <v>410.91070000000002</v>
      </c>
    </row>
    <row r="4374" spans="1:5" ht="15" customHeight="1" x14ac:dyDescent="0.25">
      <c r="A4374" s="207" t="s">
        <v>34648</v>
      </c>
      <c r="C4374" s="202" t="s">
        <v>34649</v>
      </c>
      <c r="D4374" s="207" t="s">
        <v>2</v>
      </c>
      <c r="E4374" s="207">
        <v>412.94670000000002</v>
      </c>
    </row>
    <row r="4375" spans="1:5" ht="15" customHeight="1" x14ac:dyDescent="0.25">
      <c r="A4375" s="207" t="s">
        <v>34650</v>
      </c>
      <c r="C4375" s="202" t="s">
        <v>34651</v>
      </c>
      <c r="D4375" s="207" t="s">
        <v>2</v>
      </c>
      <c r="E4375" s="207">
        <v>280.63959999999997</v>
      </c>
    </row>
    <row r="4376" spans="1:5" ht="15" customHeight="1" x14ac:dyDescent="0.25">
      <c r="A4376" s="207" t="s">
        <v>34652</v>
      </c>
      <c r="C4376" s="202" t="s">
        <v>34653</v>
      </c>
      <c r="D4376" s="207" t="s">
        <v>2</v>
      </c>
      <c r="E4376" s="207">
        <v>256.29880000000003</v>
      </c>
    </row>
    <row r="4377" spans="1:5" ht="15" customHeight="1" x14ac:dyDescent="0.25">
      <c r="A4377" s="207" t="s">
        <v>34654</v>
      </c>
      <c r="C4377" s="202" t="s">
        <v>34655</v>
      </c>
      <c r="D4377" s="207" t="s">
        <v>12798</v>
      </c>
      <c r="E4377" s="207">
        <v>375.34190000000001</v>
      </c>
    </row>
    <row r="4378" spans="1:5" ht="15" customHeight="1" x14ac:dyDescent="0.25">
      <c r="A4378" s="207" t="s">
        <v>34656</v>
      </c>
      <c r="C4378" s="202" t="s">
        <v>34657</v>
      </c>
      <c r="D4378" s="207" t="s">
        <v>4</v>
      </c>
      <c r="E4378" s="207">
        <v>12.49</v>
      </c>
    </row>
    <row r="4379" spans="1:5" ht="15" customHeight="1" x14ac:dyDescent="0.25">
      <c r="A4379" s="207" t="s">
        <v>34658</v>
      </c>
      <c r="C4379" s="202" t="s">
        <v>34659</v>
      </c>
      <c r="D4379" s="207" t="s">
        <v>12798</v>
      </c>
      <c r="E4379" s="207">
        <v>1419.69</v>
      </c>
    </row>
    <row r="4380" spans="1:5" ht="15" customHeight="1" x14ac:dyDescent="0.25">
      <c r="A4380" s="207" t="s">
        <v>34660</v>
      </c>
      <c r="C4380" s="202" t="s">
        <v>34661</v>
      </c>
      <c r="D4380" s="207" t="s">
        <v>12798</v>
      </c>
      <c r="E4380" s="207">
        <v>1550</v>
      </c>
    </row>
    <row r="4381" spans="1:5" ht="15" customHeight="1" x14ac:dyDescent="0.25">
      <c r="A4381" s="207" t="s">
        <v>34662</v>
      </c>
      <c r="C4381" s="202" t="s">
        <v>34663</v>
      </c>
      <c r="D4381" s="207" t="s">
        <v>12798</v>
      </c>
      <c r="E4381" s="207">
        <v>3444.29</v>
      </c>
    </row>
    <row r="4382" spans="1:5" ht="15" customHeight="1" x14ac:dyDescent="0.25">
      <c r="A4382" s="207" t="s">
        <v>34664</v>
      </c>
      <c r="C4382" s="202" t="s">
        <v>34665</v>
      </c>
      <c r="D4382" s="207" t="s">
        <v>12798</v>
      </c>
      <c r="E4382" s="207">
        <v>1004.13</v>
      </c>
    </row>
    <row r="4383" spans="1:5" ht="15" customHeight="1" x14ac:dyDescent="0.25">
      <c r="A4383" s="207" t="s">
        <v>34666</v>
      </c>
      <c r="C4383" s="202" t="s">
        <v>34667</v>
      </c>
      <c r="D4383" s="207" t="s">
        <v>3</v>
      </c>
      <c r="E4383" s="207">
        <v>74.564400000000006</v>
      </c>
    </row>
    <row r="4384" spans="1:5" ht="15" customHeight="1" x14ac:dyDescent="0.25">
      <c r="A4384" s="207" t="s">
        <v>34668</v>
      </c>
      <c r="C4384" s="202" t="s">
        <v>34669</v>
      </c>
      <c r="D4384" s="207" t="s">
        <v>3</v>
      </c>
      <c r="E4384" s="207">
        <v>83.726200000000006</v>
      </c>
    </row>
    <row r="4385" spans="1:5" ht="15" customHeight="1" x14ac:dyDescent="0.25">
      <c r="A4385" s="207" t="s">
        <v>34670</v>
      </c>
      <c r="C4385" s="202" t="s">
        <v>34671</v>
      </c>
      <c r="D4385" s="207" t="s">
        <v>3</v>
      </c>
      <c r="E4385" s="207">
        <v>114.2958</v>
      </c>
    </row>
    <row r="4386" spans="1:5" ht="15" customHeight="1" x14ac:dyDescent="0.25">
      <c r="A4386" s="207" t="s">
        <v>34672</v>
      </c>
      <c r="C4386" s="202" t="s">
        <v>34673</v>
      </c>
      <c r="D4386" s="207" t="s">
        <v>3</v>
      </c>
      <c r="E4386" s="207">
        <v>134.2724</v>
      </c>
    </row>
    <row r="4387" spans="1:5" ht="15" customHeight="1" x14ac:dyDescent="0.25">
      <c r="A4387" s="207" t="s">
        <v>34674</v>
      </c>
      <c r="C4387" s="202" t="s">
        <v>34675</v>
      </c>
      <c r="D4387" s="207" t="s">
        <v>3</v>
      </c>
      <c r="E4387" s="207">
        <v>142.27510000000001</v>
      </c>
    </row>
    <row r="4388" spans="1:5" ht="15" customHeight="1" x14ac:dyDescent="0.25">
      <c r="A4388" s="207" t="s">
        <v>34676</v>
      </c>
      <c r="C4388" s="202" t="s">
        <v>34677</v>
      </c>
      <c r="D4388" s="207" t="s">
        <v>3</v>
      </c>
      <c r="E4388" s="207">
        <v>189.35409999999999</v>
      </c>
    </row>
    <row r="4389" spans="1:5" ht="15" customHeight="1" x14ac:dyDescent="0.25">
      <c r="A4389" s="207" t="s">
        <v>34678</v>
      </c>
      <c r="C4389" s="202" t="s">
        <v>34679</v>
      </c>
      <c r="D4389" s="207" t="s">
        <v>12798</v>
      </c>
      <c r="E4389" s="207">
        <v>223</v>
      </c>
    </row>
    <row r="4390" spans="1:5" ht="15" customHeight="1" x14ac:dyDescent="0.25">
      <c r="A4390" s="207" t="s">
        <v>34680</v>
      </c>
      <c r="C4390" s="202" t="s">
        <v>34681</v>
      </c>
      <c r="D4390" s="207" t="s">
        <v>12798</v>
      </c>
      <c r="E4390" s="207">
        <v>1124.94</v>
      </c>
    </row>
    <row r="4391" spans="1:5" ht="15" customHeight="1" x14ac:dyDescent="0.25">
      <c r="A4391" s="207" t="s">
        <v>34682</v>
      </c>
      <c r="C4391" s="202" t="s">
        <v>34683</v>
      </c>
      <c r="D4391" s="207" t="s">
        <v>12798</v>
      </c>
      <c r="E4391" s="207">
        <v>1358.13</v>
      </c>
    </row>
    <row r="4392" spans="1:5" ht="15" customHeight="1" x14ac:dyDescent="0.25">
      <c r="A4392" s="207" t="s">
        <v>34684</v>
      </c>
      <c r="C4392" s="202" t="s">
        <v>34685</v>
      </c>
      <c r="D4392" s="207" t="s">
        <v>12798</v>
      </c>
      <c r="E4392" s="207">
        <v>1669.01</v>
      </c>
    </row>
    <row r="4393" spans="1:5" ht="15" customHeight="1" x14ac:dyDescent="0.25">
      <c r="A4393" s="207" t="s">
        <v>34686</v>
      </c>
      <c r="C4393" s="202" t="s">
        <v>34687</v>
      </c>
      <c r="D4393" s="207" t="s">
        <v>12798</v>
      </c>
      <c r="E4393" s="207">
        <v>1885.82</v>
      </c>
    </row>
    <row r="4394" spans="1:5" ht="15" customHeight="1" x14ac:dyDescent="0.25">
      <c r="A4394" s="207" t="s">
        <v>34688</v>
      </c>
      <c r="C4394" s="202" t="s">
        <v>34689</v>
      </c>
      <c r="D4394" s="207" t="s">
        <v>12798</v>
      </c>
      <c r="E4394" s="207">
        <v>215</v>
      </c>
    </row>
    <row r="4395" spans="1:5" ht="15" customHeight="1" x14ac:dyDescent="0.25">
      <c r="A4395" s="207" t="s">
        <v>34690</v>
      </c>
      <c r="C4395" s="202" t="s">
        <v>34691</v>
      </c>
      <c r="D4395" s="207" t="s">
        <v>3</v>
      </c>
      <c r="E4395" s="207">
        <v>7.2870999999999997</v>
      </c>
    </row>
    <row r="4396" spans="1:5" ht="15" customHeight="1" x14ac:dyDescent="0.25">
      <c r="A4396" s="207" t="s">
        <v>34692</v>
      </c>
      <c r="C4396" s="202" t="s">
        <v>34693</v>
      </c>
      <c r="D4396" s="207" t="s">
        <v>3</v>
      </c>
      <c r="E4396" s="207">
        <v>2.7717000000000001</v>
      </c>
    </row>
    <row r="4397" spans="1:5" ht="15" customHeight="1" x14ac:dyDescent="0.25">
      <c r="A4397" s="207" t="s">
        <v>34694</v>
      </c>
      <c r="C4397" s="202" t="s">
        <v>34695</v>
      </c>
      <c r="D4397" s="207" t="s">
        <v>3</v>
      </c>
      <c r="E4397" s="207">
        <v>1.5824</v>
      </c>
    </row>
    <row r="4398" spans="1:5" ht="15" customHeight="1" x14ac:dyDescent="0.25">
      <c r="A4398" s="207" t="s">
        <v>34696</v>
      </c>
      <c r="C4398" s="202" t="s">
        <v>34697</v>
      </c>
      <c r="D4398" s="207" t="s">
        <v>12798</v>
      </c>
      <c r="E4398" s="207">
        <v>18.686399999999999</v>
      </c>
    </row>
    <row r="4399" spans="1:5" ht="15" customHeight="1" x14ac:dyDescent="0.25">
      <c r="A4399" s="207" t="s">
        <v>34698</v>
      </c>
      <c r="C4399" s="202" t="s">
        <v>34699</v>
      </c>
      <c r="D4399" s="207" t="s">
        <v>12798</v>
      </c>
      <c r="E4399" s="207">
        <v>48.883099999999999</v>
      </c>
    </row>
    <row r="4400" spans="1:5" ht="15" customHeight="1" x14ac:dyDescent="0.25">
      <c r="A4400" s="207" t="s">
        <v>34700</v>
      </c>
      <c r="C4400" s="202" t="s">
        <v>34701</v>
      </c>
      <c r="D4400" s="207" t="s">
        <v>12798</v>
      </c>
      <c r="E4400" s="207">
        <v>4.0415999999999999</v>
      </c>
    </row>
    <row r="4401" spans="1:5" ht="15" customHeight="1" x14ac:dyDescent="0.25">
      <c r="A4401" s="207" t="s">
        <v>34702</v>
      </c>
      <c r="C4401" s="202" t="s">
        <v>34703</v>
      </c>
      <c r="D4401" s="207" t="s">
        <v>12798</v>
      </c>
      <c r="E4401" s="207">
        <v>108.62130000000001</v>
      </c>
    </row>
    <row r="4402" spans="1:5" ht="15" customHeight="1" x14ac:dyDescent="0.25">
      <c r="A4402" s="207" t="s">
        <v>34704</v>
      </c>
      <c r="C4402" s="202" t="s">
        <v>34705</v>
      </c>
      <c r="D4402" s="207" t="s">
        <v>12798</v>
      </c>
      <c r="E4402" s="207">
        <v>19.2408</v>
      </c>
    </row>
    <row r="4403" spans="1:5" ht="15" customHeight="1" x14ac:dyDescent="0.25">
      <c r="A4403" s="207" t="s">
        <v>34706</v>
      </c>
      <c r="C4403" s="202" t="s">
        <v>34707</v>
      </c>
      <c r="D4403" s="207" t="s">
        <v>12798</v>
      </c>
      <c r="E4403" s="207">
        <v>55.031300000000002</v>
      </c>
    </row>
    <row r="4404" spans="1:5" ht="15" customHeight="1" x14ac:dyDescent="0.25">
      <c r="A4404" s="207" t="s">
        <v>34708</v>
      </c>
      <c r="C4404" s="202" t="s">
        <v>34709</v>
      </c>
      <c r="D4404" s="207" t="s">
        <v>12798</v>
      </c>
      <c r="E4404" s="207">
        <v>11.2683</v>
      </c>
    </row>
    <row r="4405" spans="1:5" ht="15" customHeight="1" x14ac:dyDescent="0.25">
      <c r="A4405" s="207" t="s">
        <v>34710</v>
      </c>
      <c r="C4405" s="202" t="s">
        <v>34711</v>
      </c>
      <c r="D4405" s="207" t="s">
        <v>12798</v>
      </c>
      <c r="E4405" s="207">
        <v>53.529499999999999</v>
      </c>
    </row>
    <row r="4406" spans="1:5" ht="15" customHeight="1" x14ac:dyDescent="0.25">
      <c r="A4406" s="207" t="s">
        <v>34712</v>
      </c>
      <c r="C4406" s="202" t="s">
        <v>34713</v>
      </c>
      <c r="D4406" s="207" t="s">
        <v>12798</v>
      </c>
      <c r="E4406" s="207">
        <v>13.590299999999999</v>
      </c>
    </row>
    <row r="4407" spans="1:5" ht="15" customHeight="1" x14ac:dyDescent="0.25">
      <c r="A4407" s="207" t="s">
        <v>34714</v>
      </c>
      <c r="C4407" s="202" t="s">
        <v>34715</v>
      </c>
      <c r="D4407" s="207" t="s">
        <v>12798</v>
      </c>
      <c r="E4407" s="207">
        <v>18.696100000000001</v>
      </c>
    </row>
    <row r="4408" spans="1:5" ht="15" customHeight="1" x14ac:dyDescent="0.25">
      <c r="A4408" s="207" t="s">
        <v>34716</v>
      </c>
      <c r="C4408" s="202" t="s">
        <v>34717</v>
      </c>
      <c r="D4408" s="207" t="s">
        <v>12798</v>
      </c>
      <c r="E4408" s="207">
        <v>5.1704999999999997</v>
      </c>
    </row>
    <row r="4409" spans="1:5" ht="15" customHeight="1" x14ac:dyDescent="0.25">
      <c r="A4409" s="207" t="s">
        <v>34718</v>
      </c>
      <c r="C4409" s="202" t="s">
        <v>34719</v>
      </c>
      <c r="D4409" s="207" t="s">
        <v>12798</v>
      </c>
      <c r="E4409" s="207">
        <v>12.1546</v>
      </c>
    </row>
    <row r="4410" spans="1:5" ht="15" customHeight="1" x14ac:dyDescent="0.25">
      <c r="A4410" s="207" t="s">
        <v>34720</v>
      </c>
      <c r="C4410" s="202" t="s">
        <v>34721</v>
      </c>
      <c r="D4410" s="207" t="s">
        <v>12798</v>
      </c>
      <c r="E4410" s="207">
        <v>16.332100000000001</v>
      </c>
    </row>
    <row r="4411" spans="1:5" ht="15" customHeight="1" x14ac:dyDescent="0.25">
      <c r="A4411" s="207" t="s">
        <v>34722</v>
      </c>
      <c r="C4411" s="202" t="s">
        <v>34723</v>
      </c>
      <c r="D4411" s="207" t="s">
        <v>12798</v>
      </c>
      <c r="E4411" s="207">
        <v>60.272399999999998</v>
      </c>
    </row>
    <row r="4412" spans="1:5" ht="15" customHeight="1" x14ac:dyDescent="0.25">
      <c r="A4412" s="207" t="s">
        <v>34724</v>
      </c>
      <c r="C4412" s="202" t="s">
        <v>34725</v>
      </c>
      <c r="D4412" s="207" t="s">
        <v>12798</v>
      </c>
      <c r="E4412" s="207">
        <v>71.530600000000007</v>
      </c>
    </row>
    <row r="4413" spans="1:5" ht="15" customHeight="1" x14ac:dyDescent="0.25">
      <c r="A4413" s="207" t="s">
        <v>34726</v>
      </c>
      <c r="C4413" s="202" t="s">
        <v>34727</v>
      </c>
      <c r="D4413" s="207" t="s">
        <v>12798</v>
      </c>
      <c r="E4413" s="207">
        <v>76.3887</v>
      </c>
    </row>
    <row r="4414" spans="1:5" ht="15" customHeight="1" x14ac:dyDescent="0.25">
      <c r="A4414" s="207" t="s">
        <v>34728</v>
      </c>
      <c r="C4414" s="202" t="s">
        <v>34729</v>
      </c>
      <c r="D4414" s="207" t="s">
        <v>12798</v>
      </c>
      <c r="E4414" s="207">
        <v>67.458699999999993</v>
      </c>
    </row>
    <row r="4415" spans="1:5" ht="15" customHeight="1" x14ac:dyDescent="0.25">
      <c r="A4415" s="207" t="s">
        <v>34730</v>
      </c>
      <c r="C4415" s="202" t="s">
        <v>34731</v>
      </c>
      <c r="D4415" s="207" t="s">
        <v>12798</v>
      </c>
      <c r="E4415" s="207">
        <v>68.123900000000006</v>
      </c>
    </row>
    <row r="4416" spans="1:5" ht="15" customHeight="1" x14ac:dyDescent="0.25">
      <c r="A4416" s="207" t="s">
        <v>34732</v>
      </c>
      <c r="C4416" s="202" t="s">
        <v>34733</v>
      </c>
      <c r="D4416" s="207" t="s">
        <v>12798</v>
      </c>
      <c r="E4416" s="207">
        <v>61.290300000000002</v>
      </c>
    </row>
    <row r="4417" spans="1:5" ht="15" customHeight="1" x14ac:dyDescent="0.25">
      <c r="A4417" s="207" t="s">
        <v>34734</v>
      </c>
      <c r="C4417" s="202" t="s">
        <v>34735</v>
      </c>
      <c r="D4417" s="207" t="s">
        <v>12798</v>
      </c>
      <c r="E4417" s="207">
        <v>69.8172</v>
      </c>
    </row>
    <row r="4418" spans="1:5" ht="15" customHeight="1" x14ac:dyDescent="0.25">
      <c r="A4418" s="207" t="s">
        <v>34736</v>
      </c>
      <c r="C4418" s="202" t="s">
        <v>34737</v>
      </c>
      <c r="D4418" s="207" t="s">
        <v>12798</v>
      </c>
      <c r="E4418" s="207">
        <v>1.925</v>
      </c>
    </row>
    <row r="4419" spans="1:5" ht="15" customHeight="1" x14ac:dyDescent="0.25">
      <c r="A4419" s="207" t="s">
        <v>34738</v>
      </c>
      <c r="C4419" s="202" t="s">
        <v>34739</v>
      </c>
      <c r="D4419" s="207" t="s">
        <v>12798</v>
      </c>
      <c r="E4419" s="207">
        <v>115.848</v>
      </c>
    </row>
    <row r="4420" spans="1:5" ht="15" customHeight="1" x14ac:dyDescent="0.25">
      <c r="A4420" s="207" t="s">
        <v>34740</v>
      </c>
      <c r="C4420" s="202" t="s">
        <v>34741</v>
      </c>
      <c r="D4420" s="207" t="s">
        <v>3</v>
      </c>
      <c r="E4420" s="207">
        <v>8.8000000000000007</v>
      </c>
    </row>
    <row r="4421" spans="1:5" ht="15" customHeight="1" x14ac:dyDescent="0.25">
      <c r="A4421" s="207" t="s">
        <v>34742</v>
      </c>
      <c r="C4421" s="202" t="s">
        <v>34743</v>
      </c>
      <c r="D4421" s="207" t="s">
        <v>3</v>
      </c>
      <c r="E4421" s="207">
        <v>106.58</v>
      </c>
    </row>
    <row r="4422" spans="1:5" ht="15" customHeight="1" x14ac:dyDescent="0.25">
      <c r="A4422" s="207" t="s">
        <v>34744</v>
      </c>
      <c r="C4422" s="202" t="s">
        <v>34745</v>
      </c>
      <c r="D4422" s="207" t="s">
        <v>3</v>
      </c>
      <c r="E4422" s="207">
        <v>1.67</v>
      </c>
    </row>
    <row r="4423" spans="1:5" ht="15" customHeight="1" x14ac:dyDescent="0.25">
      <c r="A4423" s="207" t="s">
        <v>34746</v>
      </c>
      <c r="C4423" s="202" t="s">
        <v>34747</v>
      </c>
      <c r="D4423" s="207" t="s">
        <v>3</v>
      </c>
      <c r="E4423" s="207">
        <v>114.99</v>
      </c>
    </row>
    <row r="4424" spans="1:5" ht="15" customHeight="1" x14ac:dyDescent="0.25">
      <c r="A4424" s="207" t="s">
        <v>34748</v>
      </c>
      <c r="C4424" s="202" t="s">
        <v>34749</v>
      </c>
      <c r="D4424" s="207" t="s">
        <v>3</v>
      </c>
      <c r="E4424" s="207">
        <v>12.99</v>
      </c>
    </row>
    <row r="4425" spans="1:5" ht="15" customHeight="1" x14ac:dyDescent="0.25">
      <c r="A4425" s="207" t="s">
        <v>34750</v>
      </c>
      <c r="C4425" s="202" t="s">
        <v>34751</v>
      </c>
      <c r="D4425" s="207" t="s">
        <v>3</v>
      </c>
      <c r="E4425" s="207">
        <v>140.99</v>
      </c>
    </row>
    <row r="4426" spans="1:5" ht="15" customHeight="1" x14ac:dyDescent="0.25">
      <c r="A4426" s="207" t="s">
        <v>34752</v>
      </c>
      <c r="C4426" s="202" t="s">
        <v>34753</v>
      </c>
      <c r="D4426" s="207" t="s">
        <v>3</v>
      </c>
      <c r="E4426" s="207">
        <v>186.99</v>
      </c>
    </row>
    <row r="4427" spans="1:5" ht="15" customHeight="1" x14ac:dyDescent="0.25">
      <c r="A4427" s="207" t="s">
        <v>34754</v>
      </c>
      <c r="C4427" s="202" t="s">
        <v>34755</v>
      </c>
      <c r="D4427" s="207" t="s">
        <v>3</v>
      </c>
      <c r="E4427" s="207">
        <v>20.99</v>
      </c>
    </row>
    <row r="4428" spans="1:5" ht="15" customHeight="1" x14ac:dyDescent="0.25">
      <c r="A4428" s="207" t="s">
        <v>34756</v>
      </c>
      <c r="C4428" s="202" t="s">
        <v>34757</v>
      </c>
      <c r="D4428" s="207" t="s">
        <v>3</v>
      </c>
      <c r="E4428" s="207">
        <v>2.36</v>
      </c>
    </row>
    <row r="4429" spans="1:5" ht="15" customHeight="1" x14ac:dyDescent="0.25">
      <c r="A4429" s="207" t="s">
        <v>34758</v>
      </c>
      <c r="C4429" s="202" t="s">
        <v>34759</v>
      </c>
      <c r="D4429" s="207" t="s">
        <v>3</v>
      </c>
      <c r="E4429" s="207">
        <v>266.26</v>
      </c>
    </row>
    <row r="4430" spans="1:5" ht="15" customHeight="1" x14ac:dyDescent="0.25">
      <c r="A4430" s="207" t="s">
        <v>34760</v>
      </c>
      <c r="C4430" s="202" t="s">
        <v>34761</v>
      </c>
      <c r="D4430" s="207" t="s">
        <v>3</v>
      </c>
      <c r="E4430" s="207">
        <v>29.48</v>
      </c>
    </row>
    <row r="4431" spans="1:5" ht="15" customHeight="1" x14ac:dyDescent="0.25">
      <c r="A4431" s="207" t="s">
        <v>34762</v>
      </c>
      <c r="C4431" s="202" t="s">
        <v>34763</v>
      </c>
      <c r="D4431" s="207" t="s">
        <v>3</v>
      </c>
      <c r="E4431" s="207">
        <v>3.42</v>
      </c>
    </row>
    <row r="4432" spans="1:5" ht="15" customHeight="1" x14ac:dyDescent="0.25">
      <c r="A4432" s="207" t="s">
        <v>34764</v>
      </c>
      <c r="C4432" s="202" t="s">
        <v>34765</v>
      </c>
      <c r="D4432" s="207" t="s">
        <v>3</v>
      </c>
      <c r="E4432" s="207">
        <v>43.09</v>
      </c>
    </row>
    <row r="4433" spans="1:5" ht="15" customHeight="1" x14ac:dyDescent="0.25">
      <c r="A4433" s="207" t="s">
        <v>34766</v>
      </c>
      <c r="C4433" s="202" t="s">
        <v>34767</v>
      </c>
      <c r="D4433" s="207" t="s">
        <v>3</v>
      </c>
      <c r="E4433" s="207">
        <v>5.19</v>
      </c>
    </row>
    <row r="4434" spans="1:5" ht="15" customHeight="1" x14ac:dyDescent="0.25">
      <c r="A4434" s="207" t="s">
        <v>34768</v>
      </c>
      <c r="C4434" s="202" t="s">
        <v>34769</v>
      </c>
      <c r="D4434" s="207" t="s">
        <v>3</v>
      </c>
      <c r="E4434" s="207">
        <v>59.99</v>
      </c>
    </row>
    <row r="4435" spans="1:5" ht="15" customHeight="1" x14ac:dyDescent="0.25">
      <c r="A4435" s="207" t="s">
        <v>34770</v>
      </c>
      <c r="C4435" s="202" t="s">
        <v>34771</v>
      </c>
      <c r="D4435" s="207" t="s">
        <v>3</v>
      </c>
      <c r="E4435" s="207">
        <v>79.11</v>
      </c>
    </row>
    <row r="4436" spans="1:5" ht="15" customHeight="1" x14ac:dyDescent="0.25">
      <c r="A4436" s="207" t="s">
        <v>34772</v>
      </c>
      <c r="C4436" s="202" t="s">
        <v>34773</v>
      </c>
      <c r="D4436" s="207" t="s">
        <v>3</v>
      </c>
      <c r="E4436" s="207">
        <v>9.5299999999999994</v>
      </c>
    </row>
    <row r="4437" spans="1:5" ht="15" customHeight="1" x14ac:dyDescent="0.25">
      <c r="A4437" s="207" t="s">
        <v>34774</v>
      </c>
      <c r="C4437" s="202" t="s">
        <v>34775</v>
      </c>
      <c r="D4437" s="207" t="s">
        <v>3</v>
      </c>
      <c r="E4437" s="207">
        <v>1.5</v>
      </c>
    </row>
    <row r="4438" spans="1:5" ht="15" customHeight="1" x14ac:dyDescent="0.25">
      <c r="A4438" s="207" t="s">
        <v>34776</v>
      </c>
      <c r="C4438" s="202" t="s">
        <v>34777</v>
      </c>
      <c r="D4438" s="207" t="s">
        <v>3</v>
      </c>
      <c r="E4438" s="207">
        <v>14.97</v>
      </c>
    </row>
    <row r="4439" spans="1:5" ht="15" customHeight="1" x14ac:dyDescent="0.25">
      <c r="A4439" s="207" t="s">
        <v>34778</v>
      </c>
      <c r="C4439" s="202" t="s">
        <v>34779</v>
      </c>
      <c r="D4439" s="207" t="s">
        <v>3</v>
      </c>
      <c r="E4439" s="207">
        <v>23.02</v>
      </c>
    </row>
    <row r="4440" spans="1:5" ht="15" customHeight="1" x14ac:dyDescent="0.25">
      <c r="A4440" s="207" t="s">
        <v>34780</v>
      </c>
      <c r="C4440" s="202" t="s">
        <v>34781</v>
      </c>
      <c r="D4440" s="207" t="s">
        <v>3</v>
      </c>
      <c r="E4440" s="207">
        <v>2.1800000000000002</v>
      </c>
    </row>
    <row r="4441" spans="1:5" ht="15" customHeight="1" x14ac:dyDescent="0.25">
      <c r="A4441" s="207" t="s">
        <v>34782</v>
      </c>
      <c r="C4441" s="202" t="s">
        <v>34783</v>
      </c>
      <c r="D4441" s="207" t="s">
        <v>3</v>
      </c>
      <c r="E4441" s="207">
        <v>35.19</v>
      </c>
    </row>
    <row r="4442" spans="1:5" ht="15" customHeight="1" x14ac:dyDescent="0.25">
      <c r="A4442" s="207" t="s">
        <v>34784</v>
      </c>
      <c r="C4442" s="202" t="s">
        <v>34785</v>
      </c>
      <c r="D4442" s="207" t="s">
        <v>3</v>
      </c>
      <c r="E4442" s="207">
        <v>3.82</v>
      </c>
    </row>
    <row r="4443" spans="1:5" ht="15" customHeight="1" x14ac:dyDescent="0.25">
      <c r="A4443" s="207" t="s">
        <v>34786</v>
      </c>
      <c r="C4443" s="202" t="s">
        <v>34787</v>
      </c>
      <c r="D4443" s="207" t="s">
        <v>3</v>
      </c>
      <c r="E4443" s="207">
        <v>5.14</v>
      </c>
    </row>
    <row r="4444" spans="1:5" ht="15" customHeight="1" x14ac:dyDescent="0.25">
      <c r="A4444" s="207" t="s">
        <v>34788</v>
      </c>
      <c r="C4444" s="202" t="s">
        <v>34789</v>
      </c>
      <c r="D4444" s="207" t="s">
        <v>3</v>
      </c>
      <c r="E4444" s="207">
        <v>0.54</v>
      </c>
    </row>
    <row r="4445" spans="1:5" ht="15" customHeight="1" x14ac:dyDescent="0.25">
      <c r="A4445" s="207" t="s">
        <v>34790</v>
      </c>
      <c r="C4445" s="202" t="s">
        <v>34791</v>
      </c>
      <c r="D4445" s="207" t="s">
        <v>12798</v>
      </c>
      <c r="E4445" s="207">
        <v>41.797600000000003</v>
      </c>
    </row>
    <row r="4446" spans="1:5" ht="15" customHeight="1" x14ac:dyDescent="0.25">
      <c r="A4446" s="207" t="s">
        <v>34792</v>
      </c>
      <c r="C4446" s="202" t="s">
        <v>34793</v>
      </c>
      <c r="D4446" s="207" t="s">
        <v>3</v>
      </c>
      <c r="E4446" s="207">
        <v>1.0482</v>
      </c>
    </row>
    <row r="4447" spans="1:5" ht="15" customHeight="1" x14ac:dyDescent="0.25">
      <c r="A4447" s="207" t="s">
        <v>34794</v>
      </c>
      <c r="C4447" s="202" t="s">
        <v>34795</v>
      </c>
      <c r="D4447" s="207" t="s">
        <v>3</v>
      </c>
      <c r="E4447" s="207">
        <v>7.0499999999999993E-2</v>
      </c>
    </row>
    <row r="4448" spans="1:5" ht="15" customHeight="1" x14ac:dyDescent="0.25">
      <c r="A4448" s="207" t="s">
        <v>34796</v>
      </c>
      <c r="C4448" s="202" t="s">
        <v>34797</v>
      </c>
      <c r="D4448" s="207" t="s">
        <v>4</v>
      </c>
      <c r="E4448" s="207">
        <v>0.90710000000000002</v>
      </c>
    </row>
    <row r="4449" spans="1:5" ht="15" customHeight="1" x14ac:dyDescent="0.25">
      <c r="A4449" s="207" t="s">
        <v>34798</v>
      </c>
      <c r="C4449" s="202" t="s">
        <v>34799</v>
      </c>
      <c r="D4449" s="207" t="s">
        <v>4</v>
      </c>
      <c r="E4449" s="207">
        <v>40.376399999999997</v>
      </c>
    </row>
    <row r="4450" spans="1:5" ht="15" customHeight="1" x14ac:dyDescent="0.25">
      <c r="A4450" s="207" t="s">
        <v>34800</v>
      </c>
      <c r="C4450" s="202" t="s">
        <v>34801</v>
      </c>
      <c r="D4450" s="207" t="s">
        <v>4</v>
      </c>
      <c r="E4450" s="207">
        <v>38.642800000000001</v>
      </c>
    </row>
    <row r="4451" spans="1:5" ht="15" customHeight="1" x14ac:dyDescent="0.25">
      <c r="A4451" s="207" t="s">
        <v>34802</v>
      </c>
      <c r="C4451" s="202" t="s">
        <v>34803</v>
      </c>
      <c r="D4451" s="207" t="s">
        <v>12798</v>
      </c>
      <c r="E4451" s="207">
        <v>7.2748999999999997</v>
      </c>
    </row>
    <row r="4452" spans="1:5" ht="15" customHeight="1" x14ac:dyDescent="0.25">
      <c r="A4452" s="207" t="s">
        <v>34804</v>
      </c>
      <c r="C4452" s="202" t="s">
        <v>34805</v>
      </c>
      <c r="D4452" s="207" t="s">
        <v>12798</v>
      </c>
      <c r="E4452" s="207">
        <v>409.4896</v>
      </c>
    </row>
    <row r="4453" spans="1:5" ht="15" customHeight="1" x14ac:dyDescent="0.25">
      <c r="A4453" s="207" t="s">
        <v>34806</v>
      </c>
      <c r="C4453" s="202" t="s">
        <v>34807</v>
      </c>
      <c r="D4453" s="207" t="s">
        <v>12798</v>
      </c>
      <c r="E4453" s="207">
        <v>1194.5933</v>
      </c>
    </row>
    <row r="4454" spans="1:5" ht="15" customHeight="1" x14ac:dyDescent="0.25">
      <c r="A4454" s="207" t="s">
        <v>34808</v>
      </c>
      <c r="C4454" s="202" t="s">
        <v>34809</v>
      </c>
      <c r="D4454" s="207" t="s">
        <v>12798</v>
      </c>
      <c r="E4454" s="207">
        <v>190.15039999999999</v>
      </c>
    </row>
    <row r="4455" spans="1:5" ht="15" customHeight="1" x14ac:dyDescent="0.25">
      <c r="A4455" s="207" t="s">
        <v>34810</v>
      </c>
      <c r="C4455" s="202" t="s">
        <v>34811</v>
      </c>
      <c r="D4455" s="207" t="s">
        <v>12798</v>
      </c>
      <c r="E4455" s="207">
        <v>70.825100000000006</v>
      </c>
    </row>
    <row r="4456" spans="1:5" ht="15" customHeight="1" x14ac:dyDescent="0.25">
      <c r="A4456" s="207" t="s">
        <v>34812</v>
      </c>
      <c r="C4456" s="202" t="s">
        <v>34813</v>
      </c>
      <c r="D4456" s="207" t="s">
        <v>12798</v>
      </c>
      <c r="E4456" s="207">
        <v>33.804900000000004</v>
      </c>
    </row>
    <row r="4457" spans="1:5" ht="15" customHeight="1" x14ac:dyDescent="0.25">
      <c r="A4457" s="207" t="s">
        <v>34814</v>
      </c>
      <c r="C4457" s="202" t="s">
        <v>34815</v>
      </c>
      <c r="D4457" s="207" t="s">
        <v>12798</v>
      </c>
      <c r="E4457" s="207">
        <v>38.703299999999999</v>
      </c>
    </row>
    <row r="4458" spans="1:5" ht="15" customHeight="1" x14ac:dyDescent="0.25">
      <c r="A4458" s="207" t="s">
        <v>34816</v>
      </c>
      <c r="C4458" s="202" t="s">
        <v>34817</v>
      </c>
      <c r="D4458" s="207" t="s">
        <v>12798</v>
      </c>
      <c r="E4458" s="207">
        <v>67.236999999999995</v>
      </c>
    </row>
    <row r="4459" spans="1:5" ht="15" customHeight="1" x14ac:dyDescent="0.25">
      <c r="A4459" s="207" t="s">
        <v>34818</v>
      </c>
      <c r="C4459" s="202" t="s">
        <v>34819</v>
      </c>
      <c r="D4459" s="207" t="s">
        <v>12798</v>
      </c>
      <c r="E4459" s="207">
        <v>92.424400000000006</v>
      </c>
    </row>
    <row r="4460" spans="1:5" ht="15" customHeight="1" x14ac:dyDescent="0.25">
      <c r="A4460" s="207" t="s">
        <v>34820</v>
      </c>
      <c r="C4460" s="202" t="s">
        <v>34821</v>
      </c>
      <c r="D4460" s="207" t="s">
        <v>12798</v>
      </c>
      <c r="E4460" s="207">
        <v>19.4222</v>
      </c>
    </row>
    <row r="4461" spans="1:5" ht="15" customHeight="1" x14ac:dyDescent="0.25">
      <c r="A4461" s="207" t="s">
        <v>34822</v>
      </c>
      <c r="C4461" s="202" t="s">
        <v>34823</v>
      </c>
      <c r="D4461" s="207" t="s">
        <v>12798</v>
      </c>
      <c r="E4461" s="207">
        <v>30.7409</v>
      </c>
    </row>
    <row r="4462" spans="1:5" ht="15" customHeight="1" x14ac:dyDescent="0.25">
      <c r="A4462" s="207" t="s">
        <v>34824</v>
      </c>
      <c r="C4462" s="202" t="s">
        <v>34825</v>
      </c>
      <c r="D4462" s="207" t="s">
        <v>12798</v>
      </c>
      <c r="E4462" s="207">
        <v>8.99</v>
      </c>
    </row>
    <row r="4463" spans="1:5" ht="15" customHeight="1" x14ac:dyDescent="0.25">
      <c r="A4463" s="207" t="s">
        <v>34826</v>
      </c>
      <c r="C4463" s="202" t="s">
        <v>34827</v>
      </c>
      <c r="D4463" s="207" t="s">
        <v>12798</v>
      </c>
      <c r="E4463" s="207">
        <v>2.7717000000000001</v>
      </c>
    </row>
    <row r="4464" spans="1:5" ht="15" customHeight="1" x14ac:dyDescent="0.25">
      <c r="A4464" s="207" t="s">
        <v>34828</v>
      </c>
      <c r="C4464" s="202" t="s">
        <v>7756</v>
      </c>
      <c r="D4464" s="207" t="s">
        <v>3</v>
      </c>
      <c r="E4464" s="207">
        <v>507.5582</v>
      </c>
    </row>
    <row r="4465" spans="1:5" ht="15" customHeight="1" x14ac:dyDescent="0.25">
      <c r="A4465" s="207" t="s">
        <v>34829</v>
      </c>
      <c r="C4465" s="202" t="s">
        <v>34830</v>
      </c>
      <c r="D4465" s="207" t="s">
        <v>12798</v>
      </c>
      <c r="E4465" s="207">
        <v>4.6867000000000001</v>
      </c>
    </row>
    <row r="4466" spans="1:5" ht="15" customHeight="1" x14ac:dyDescent="0.25">
      <c r="A4466" s="207" t="s">
        <v>34831</v>
      </c>
      <c r="C4466" s="202" t="s">
        <v>34832</v>
      </c>
      <c r="D4466" s="207" t="s">
        <v>12798</v>
      </c>
      <c r="E4466" s="207">
        <v>69.47</v>
      </c>
    </row>
    <row r="4467" spans="1:5" ht="15" customHeight="1" x14ac:dyDescent="0.25">
      <c r="A4467" s="207" t="s">
        <v>34833</v>
      </c>
      <c r="C4467" s="202" t="s">
        <v>34834</v>
      </c>
      <c r="D4467" s="207" t="s">
        <v>12798</v>
      </c>
      <c r="E4467" s="207">
        <v>317.20620000000002</v>
      </c>
    </row>
    <row r="4468" spans="1:5" ht="15" customHeight="1" x14ac:dyDescent="0.25">
      <c r="A4468" s="207" t="s">
        <v>34835</v>
      </c>
      <c r="C4468" s="202" t="s">
        <v>34836</v>
      </c>
      <c r="D4468" s="207" t="s">
        <v>12798</v>
      </c>
      <c r="E4468" s="207">
        <v>810.7749</v>
      </c>
    </row>
    <row r="4469" spans="1:5" ht="15" customHeight="1" x14ac:dyDescent="0.25">
      <c r="A4469" s="207" t="s">
        <v>34837</v>
      </c>
      <c r="C4469" s="202" t="s">
        <v>34838</v>
      </c>
      <c r="D4469" s="207" t="s">
        <v>12798</v>
      </c>
      <c r="E4469" s="207">
        <v>176.5437</v>
      </c>
    </row>
    <row r="4470" spans="1:5" ht="15" customHeight="1" x14ac:dyDescent="0.25">
      <c r="A4470" s="207" t="s">
        <v>34839</v>
      </c>
      <c r="C4470" s="202" t="s">
        <v>34840</v>
      </c>
      <c r="D4470" s="207" t="s">
        <v>12798</v>
      </c>
      <c r="E4470" s="207">
        <v>109.9114</v>
      </c>
    </row>
    <row r="4471" spans="1:5" ht="15" customHeight="1" x14ac:dyDescent="0.25">
      <c r="A4471" s="207" t="s">
        <v>34841</v>
      </c>
      <c r="C4471" s="202" t="s">
        <v>34842</v>
      </c>
      <c r="D4471" s="207" t="s">
        <v>12798</v>
      </c>
      <c r="E4471" s="207">
        <v>100.05419999999999</v>
      </c>
    </row>
    <row r="4472" spans="1:5" ht="15" customHeight="1" x14ac:dyDescent="0.25">
      <c r="A4472" s="207" t="s">
        <v>34843</v>
      </c>
      <c r="C4472" s="202" t="s">
        <v>34844</v>
      </c>
      <c r="D4472" s="207" t="s">
        <v>12798</v>
      </c>
      <c r="E4472" s="207">
        <v>432.11689999999999</v>
      </c>
    </row>
    <row r="4473" spans="1:5" ht="15" customHeight="1" x14ac:dyDescent="0.25">
      <c r="A4473" s="207" t="s">
        <v>34845</v>
      </c>
      <c r="C4473" s="202" t="s">
        <v>34846</v>
      </c>
      <c r="D4473" s="207" t="s">
        <v>12798</v>
      </c>
      <c r="E4473" s="207">
        <v>378.75869999999998</v>
      </c>
    </row>
    <row r="4474" spans="1:5" ht="15" customHeight="1" x14ac:dyDescent="0.25">
      <c r="A4474" s="207" t="s">
        <v>34847</v>
      </c>
      <c r="C4474" s="202" t="s">
        <v>34848</v>
      </c>
      <c r="D4474" s="207" t="s">
        <v>12798</v>
      </c>
      <c r="E4474" s="207">
        <v>1291.5029</v>
      </c>
    </row>
    <row r="4475" spans="1:5" ht="15" customHeight="1" x14ac:dyDescent="0.25">
      <c r="A4475" s="207" t="s">
        <v>34849</v>
      </c>
      <c r="C4475" s="202" t="s">
        <v>34850</v>
      </c>
      <c r="D4475" s="207" t="s">
        <v>12798</v>
      </c>
      <c r="E4475" s="207">
        <v>916.54390000000001</v>
      </c>
    </row>
    <row r="4476" spans="1:5" ht="15" customHeight="1" x14ac:dyDescent="0.25">
      <c r="A4476" s="207" t="s">
        <v>34851</v>
      </c>
      <c r="C4476" s="202" t="s">
        <v>34852</v>
      </c>
      <c r="D4476" s="207" t="s">
        <v>12798</v>
      </c>
      <c r="E4476" s="207">
        <v>53.2</v>
      </c>
    </row>
    <row r="4477" spans="1:5" ht="15" customHeight="1" x14ac:dyDescent="0.25">
      <c r="A4477" s="207" t="s">
        <v>34853</v>
      </c>
      <c r="C4477" s="202" t="s">
        <v>34854</v>
      </c>
      <c r="D4477" s="207" t="s">
        <v>12798</v>
      </c>
      <c r="E4477" s="207">
        <v>11.3187</v>
      </c>
    </row>
    <row r="4478" spans="1:5" ht="15" customHeight="1" x14ac:dyDescent="0.25">
      <c r="A4478" s="207" t="s">
        <v>34855</v>
      </c>
      <c r="C4478" s="202" t="s">
        <v>34856</v>
      </c>
      <c r="D4478" s="207" t="s">
        <v>12798</v>
      </c>
      <c r="E4478" s="207">
        <v>398.55380000000002</v>
      </c>
    </row>
    <row r="4479" spans="1:5" ht="15" customHeight="1" x14ac:dyDescent="0.25">
      <c r="A4479" s="207" t="s">
        <v>34857</v>
      </c>
      <c r="C4479" s="202" t="s">
        <v>34858</v>
      </c>
      <c r="D4479" s="207" t="s">
        <v>12798</v>
      </c>
      <c r="E4479" s="207">
        <v>236.89680000000001</v>
      </c>
    </row>
    <row r="4480" spans="1:5" ht="15" customHeight="1" x14ac:dyDescent="0.25">
      <c r="A4480" s="207" t="s">
        <v>34859</v>
      </c>
      <c r="C4480" s="202" t="s">
        <v>34860</v>
      </c>
      <c r="D4480" s="207" t="s">
        <v>12798</v>
      </c>
      <c r="E4480" s="207">
        <v>309.51600000000002</v>
      </c>
    </row>
    <row r="4481" spans="1:5" ht="15" customHeight="1" x14ac:dyDescent="0.25">
      <c r="A4481" s="207" t="s">
        <v>34861</v>
      </c>
      <c r="C4481" s="202" t="s">
        <v>34862</v>
      </c>
      <c r="D4481" s="207" t="s">
        <v>12798</v>
      </c>
      <c r="E4481" s="207">
        <v>14.2113</v>
      </c>
    </row>
    <row r="4482" spans="1:5" ht="15" customHeight="1" x14ac:dyDescent="0.25">
      <c r="A4482" s="207" t="s">
        <v>34863</v>
      </c>
      <c r="C4482" s="202" t="s">
        <v>34864</v>
      </c>
      <c r="D4482" s="207" t="s">
        <v>12798</v>
      </c>
      <c r="E4482" s="207">
        <v>85.207800000000006</v>
      </c>
    </row>
    <row r="4483" spans="1:5" ht="15" customHeight="1" x14ac:dyDescent="0.25">
      <c r="A4483" s="207" t="s">
        <v>34865</v>
      </c>
      <c r="C4483" s="202" t="s">
        <v>34866</v>
      </c>
      <c r="D4483" s="207" t="s">
        <v>12798</v>
      </c>
      <c r="E4483" s="207">
        <v>71.540700000000001</v>
      </c>
    </row>
    <row r="4484" spans="1:5" ht="15" customHeight="1" x14ac:dyDescent="0.25">
      <c r="A4484" s="207" t="s">
        <v>34867</v>
      </c>
      <c r="C4484" s="202" t="s">
        <v>34868</v>
      </c>
      <c r="D4484" s="207" t="s">
        <v>12798</v>
      </c>
      <c r="E4484" s="207">
        <v>175.6568</v>
      </c>
    </row>
    <row r="4485" spans="1:5" ht="15" customHeight="1" x14ac:dyDescent="0.25">
      <c r="A4485" s="207" t="s">
        <v>34869</v>
      </c>
      <c r="C4485" s="202" t="s">
        <v>34870</v>
      </c>
      <c r="D4485" s="207" t="s">
        <v>12798</v>
      </c>
      <c r="E4485" s="207">
        <v>659.98289999999997</v>
      </c>
    </row>
    <row r="4486" spans="1:5" ht="15" customHeight="1" x14ac:dyDescent="0.25">
      <c r="A4486" s="207" t="s">
        <v>34871</v>
      </c>
      <c r="C4486" s="202" t="s">
        <v>34872</v>
      </c>
      <c r="D4486" s="207" t="s">
        <v>12798</v>
      </c>
      <c r="E4486" s="207">
        <v>167.32140000000001</v>
      </c>
    </row>
    <row r="4487" spans="1:5" ht="15" customHeight="1" x14ac:dyDescent="0.25">
      <c r="A4487" s="207" t="s">
        <v>34873</v>
      </c>
      <c r="C4487" s="202" t="s">
        <v>34874</v>
      </c>
      <c r="D4487" s="207" t="s">
        <v>12798</v>
      </c>
      <c r="E4487" s="207">
        <v>157.696</v>
      </c>
    </row>
    <row r="4488" spans="1:5" ht="15" customHeight="1" x14ac:dyDescent="0.25">
      <c r="A4488" s="207" t="s">
        <v>34875</v>
      </c>
      <c r="C4488" s="202" t="s">
        <v>34876</v>
      </c>
      <c r="D4488" s="207" t="s">
        <v>12798</v>
      </c>
      <c r="E4488" s="207">
        <v>54.557600000000001</v>
      </c>
    </row>
    <row r="4489" spans="1:5" ht="15" customHeight="1" x14ac:dyDescent="0.25">
      <c r="A4489" s="207" t="s">
        <v>34877</v>
      </c>
      <c r="C4489" s="202" t="s">
        <v>34878</v>
      </c>
      <c r="D4489" s="207" t="s">
        <v>12798</v>
      </c>
      <c r="E4489" s="207">
        <v>90.297700000000006</v>
      </c>
    </row>
    <row r="4490" spans="1:5" ht="15" customHeight="1" x14ac:dyDescent="0.25">
      <c r="A4490" s="207" t="s">
        <v>34879</v>
      </c>
      <c r="C4490" s="202" t="s">
        <v>34880</v>
      </c>
      <c r="D4490" s="207" t="s">
        <v>12798</v>
      </c>
      <c r="E4490" s="207">
        <v>334.9554</v>
      </c>
    </row>
    <row r="4491" spans="1:5" ht="15" customHeight="1" x14ac:dyDescent="0.25">
      <c r="A4491" s="207" t="s">
        <v>34881</v>
      </c>
      <c r="C4491" s="202" t="s">
        <v>34882</v>
      </c>
      <c r="D4491" s="207" t="s">
        <v>12798</v>
      </c>
      <c r="E4491" s="207">
        <v>459.8442</v>
      </c>
    </row>
    <row r="4492" spans="1:5" ht="15" customHeight="1" x14ac:dyDescent="0.25">
      <c r="A4492" s="207" t="s">
        <v>34883</v>
      </c>
      <c r="C4492" s="202" t="s">
        <v>34884</v>
      </c>
      <c r="D4492" s="207" t="s">
        <v>12798</v>
      </c>
      <c r="E4492" s="207">
        <v>5.5636000000000001</v>
      </c>
    </row>
    <row r="4493" spans="1:5" ht="15" customHeight="1" x14ac:dyDescent="0.25">
      <c r="A4493" s="207" t="s">
        <v>34885</v>
      </c>
      <c r="C4493" s="202" t="s">
        <v>34886</v>
      </c>
      <c r="D4493" s="207" t="s">
        <v>12798</v>
      </c>
      <c r="E4493" s="207">
        <v>39.066200000000002</v>
      </c>
    </row>
    <row r="4494" spans="1:5" ht="15" customHeight="1" x14ac:dyDescent="0.25">
      <c r="A4494" s="207" t="s">
        <v>34887</v>
      </c>
      <c r="C4494" s="202" t="s">
        <v>34888</v>
      </c>
      <c r="D4494" s="207" t="s">
        <v>12798</v>
      </c>
      <c r="E4494" s="207">
        <v>29.511299999999999</v>
      </c>
    </row>
    <row r="4495" spans="1:5" ht="15" customHeight="1" x14ac:dyDescent="0.25">
      <c r="A4495" s="207" t="s">
        <v>34889</v>
      </c>
      <c r="C4495" s="202" t="s">
        <v>34890</v>
      </c>
      <c r="D4495" s="207" t="s">
        <v>12798</v>
      </c>
      <c r="E4495" s="207">
        <v>31.607700000000001</v>
      </c>
    </row>
    <row r="4496" spans="1:5" ht="15" customHeight="1" x14ac:dyDescent="0.25">
      <c r="A4496" s="207" t="s">
        <v>34891</v>
      </c>
      <c r="C4496" s="202" t="s">
        <v>34892</v>
      </c>
      <c r="D4496" s="207" t="s">
        <v>12798</v>
      </c>
      <c r="E4496" s="207">
        <v>32.8474</v>
      </c>
    </row>
    <row r="4497" spans="1:5" ht="15" customHeight="1" x14ac:dyDescent="0.25">
      <c r="A4497" s="207" t="s">
        <v>34893</v>
      </c>
      <c r="C4497" s="202" t="s">
        <v>34894</v>
      </c>
      <c r="D4497" s="207" t="s">
        <v>12798</v>
      </c>
      <c r="E4497" s="207">
        <v>27.8583</v>
      </c>
    </row>
    <row r="4498" spans="1:5" ht="15" customHeight="1" x14ac:dyDescent="0.25">
      <c r="A4498" s="207" t="s">
        <v>34895</v>
      </c>
      <c r="C4498" s="202" t="s">
        <v>34896</v>
      </c>
      <c r="D4498" s="207" t="s">
        <v>12798</v>
      </c>
      <c r="E4498" s="207">
        <v>4.1121999999999996</v>
      </c>
    </row>
    <row r="4499" spans="1:5" ht="15" customHeight="1" x14ac:dyDescent="0.25">
      <c r="A4499" s="207" t="s">
        <v>34897</v>
      </c>
      <c r="C4499" s="202" t="s">
        <v>34898</v>
      </c>
      <c r="D4499" s="207" t="s">
        <v>12798</v>
      </c>
      <c r="E4499" s="207">
        <v>87.082499999999996</v>
      </c>
    </row>
    <row r="4500" spans="1:5" ht="15" customHeight="1" x14ac:dyDescent="0.25">
      <c r="A4500" s="207" t="s">
        <v>34899</v>
      </c>
      <c r="C4500" s="202" t="s">
        <v>34900</v>
      </c>
      <c r="D4500" s="207" t="s">
        <v>12798</v>
      </c>
      <c r="E4500" s="207">
        <v>87.927499999999995</v>
      </c>
    </row>
    <row r="4501" spans="1:5" ht="15" customHeight="1" x14ac:dyDescent="0.25">
      <c r="A4501" s="207" t="s">
        <v>34901</v>
      </c>
      <c r="C4501" s="202" t="s">
        <v>34902</v>
      </c>
      <c r="D4501" s="207" t="s">
        <v>12798</v>
      </c>
      <c r="E4501" s="207">
        <v>81.045199999999994</v>
      </c>
    </row>
    <row r="4502" spans="1:5" ht="15" customHeight="1" x14ac:dyDescent="0.25">
      <c r="A4502" s="207" t="s">
        <v>34903</v>
      </c>
      <c r="C4502" s="202" t="s">
        <v>34904</v>
      </c>
      <c r="D4502" s="207" t="s">
        <v>12798</v>
      </c>
      <c r="E4502" s="207">
        <v>76.882599999999996</v>
      </c>
    </row>
    <row r="4503" spans="1:5" ht="15" customHeight="1" x14ac:dyDescent="0.25">
      <c r="A4503" s="207" t="s">
        <v>34905</v>
      </c>
      <c r="C4503" s="202" t="s">
        <v>34906</v>
      </c>
      <c r="D4503" s="207" t="s">
        <v>12798</v>
      </c>
      <c r="E4503" s="207">
        <v>121.6938</v>
      </c>
    </row>
    <row r="4504" spans="1:5" ht="15" customHeight="1" x14ac:dyDescent="0.25">
      <c r="A4504" s="207" t="s">
        <v>34907</v>
      </c>
      <c r="C4504" s="202" t="s">
        <v>34908</v>
      </c>
      <c r="D4504" s="207" t="s">
        <v>12798</v>
      </c>
      <c r="E4504" s="207">
        <v>114.3865</v>
      </c>
    </row>
    <row r="4505" spans="1:5" ht="15" customHeight="1" x14ac:dyDescent="0.25">
      <c r="A4505" s="207" t="s">
        <v>34909</v>
      </c>
      <c r="C4505" s="202" t="s">
        <v>34910</v>
      </c>
      <c r="D4505" s="207" t="s">
        <v>12798</v>
      </c>
      <c r="E4505" s="207">
        <v>463.51299999999998</v>
      </c>
    </row>
    <row r="4506" spans="1:5" ht="15" customHeight="1" x14ac:dyDescent="0.25">
      <c r="A4506" s="207" t="s">
        <v>34911</v>
      </c>
      <c r="C4506" s="202" t="s">
        <v>34912</v>
      </c>
      <c r="D4506" s="207" t="s">
        <v>12798</v>
      </c>
      <c r="E4506" s="207">
        <v>2395.672</v>
      </c>
    </row>
    <row r="4507" spans="1:5" ht="15" customHeight="1" x14ac:dyDescent="0.25">
      <c r="A4507" s="207" t="s">
        <v>34913</v>
      </c>
      <c r="C4507" s="202" t="s">
        <v>34914</v>
      </c>
      <c r="D4507" s="207" t="s">
        <v>12798</v>
      </c>
      <c r="E4507" s="207">
        <v>193.33529999999999</v>
      </c>
    </row>
    <row r="4508" spans="1:5" ht="15" customHeight="1" x14ac:dyDescent="0.25">
      <c r="A4508" s="207" t="s">
        <v>34915</v>
      </c>
      <c r="C4508" s="202" t="s">
        <v>34916</v>
      </c>
      <c r="D4508" s="207" t="s">
        <v>12798</v>
      </c>
      <c r="E4508" s="207">
        <v>388.35390000000001</v>
      </c>
    </row>
    <row r="4509" spans="1:5" ht="15" customHeight="1" x14ac:dyDescent="0.25">
      <c r="A4509" s="207" t="s">
        <v>34917</v>
      </c>
      <c r="C4509" s="202" t="s">
        <v>34918</v>
      </c>
      <c r="D4509" s="207" t="s">
        <v>12798</v>
      </c>
      <c r="E4509" s="207">
        <v>403.20030000000003</v>
      </c>
    </row>
    <row r="4510" spans="1:5" ht="15" customHeight="1" x14ac:dyDescent="0.25">
      <c r="A4510" s="207" t="s">
        <v>34919</v>
      </c>
      <c r="C4510" s="202" t="s">
        <v>34920</v>
      </c>
      <c r="D4510" s="207" t="s">
        <v>12798</v>
      </c>
      <c r="E4510" s="207">
        <v>24.653199999999998</v>
      </c>
    </row>
    <row r="4511" spans="1:5" ht="15" customHeight="1" x14ac:dyDescent="0.25">
      <c r="A4511" s="207" t="s">
        <v>34921</v>
      </c>
      <c r="C4511" s="202" t="s">
        <v>34922</v>
      </c>
      <c r="D4511" s="207" t="s">
        <v>12798</v>
      </c>
      <c r="E4511" s="207">
        <v>30.3781</v>
      </c>
    </row>
    <row r="4512" spans="1:5" ht="15" customHeight="1" x14ac:dyDescent="0.25">
      <c r="A4512" s="207" t="s">
        <v>34923</v>
      </c>
      <c r="C4512" s="202" t="s">
        <v>34924</v>
      </c>
      <c r="D4512" s="207" t="s">
        <v>12798</v>
      </c>
      <c r="E4512" s="207">
        <v>1138.2315000000001</v>
      </c>
    </row>
    <row r="4513" spans="1:5" ht="15" customHeight="1" x14ac:dyDescent="0.25">
      <c r="A4513" s="207" t="s">
        <v>34925</v>
      </c>
      <c r="C4513" s="202" t="s">
        <v>5364</v>
      </c>
      <c r="D4513" s="207" t="s">
        <v>12798</v>
      </c>
      <c r="E4513" s="207">
        <v>596.45500000000004</v>
      </c>
    </row>
    <row r="4514" spans="1:5" ht="15" customHeight="1" x14ac:dyDescent="0.25">
      <c r="A4514" s="207" t="s">
        <v>34926</v>
      </c>
      <c r="C4514" s="202" t="s">
        <v>34927</v>
      </c>
      <c r="D4514" s="207" t="s">
        <v>12798</v>
      </c>
      <c r="E4514" s="207">
        <v>291.17219999999998</v>
      </c>
    </row>
    <row r="4515" spans="1:5" ht="15" customHeight="1" x14ac:dyDescent="0.25">
      <c r="A4515" s="207" t="s">
        <v>34928</v>
      </c>
      <c r="C4515" s="202" t="s">
        <v>34929</v>
      </c>
      <c r="D4515" s="207" t="s">
        <v>12798</v>
      </c>
      <c r="E4515" s="207">
        <v>199.26179999999999</v>
      </c>
    </row>
    <row r="4516" spans="1:5" ht="15" customHeight="1" x14ac:dyDescent="0.25">
      <c r="A4516" s="207" t="s">
        <v>34930</v>
      </c>
      <c r="C4516" s="202" t="s">
        <v>34931</v>
      </c>
      <c r="D4516" s="207" t="s">
        <v>12798</v>
      </c>
      <c r="E4516" s="207">
        <v>209.42140000000001</v>
      </c>
    </row>
    <row r="4517" spans="1:5" ht="15" customHeight="1" x14ac:dyDescent="0.25">
      <c r="A4517" s="207" t="s">
        <v>34932</v>
      </c>
      <c r="C4517" s="202" t="s">
        <v>34933</v>
      </c>
      <c r="D4517" s="207" t="s">
        <v>12798</v>
      </c>
      <c r="E4517" s="207">
        <v>237.57210000000001</v>
      </c>
    </row>
    <row r="4518" spans="1:5" ht="15" customHeight="1" x14ac:dyDescent="0.25">
      <c r="A4518" s="207" t="s">
        <v>34934</v>
      </c>
      <c r="C4518" s="202" t="s">
        <v>34935</v>
      </c>
      <c r="D4518" s="207" t="s">
        <v>12798</v>
      </c>
      <c r="E4518" s="207">
        <v>118.2972</v>
      </c>
    </row>
    <row r="4519" spans="1:5" ht="15" customHeight="1" x14ac:dyDescent="0.25">
      <c r="A4519" s="207" t="s">
        <v>34936</v>
      </c>
      <c r="C4519" s="202" t="s">
        <v>34937</v>
      </c>
      <c r="D4519" s="207" t="s">
        <v>12798</v>
      </c>
      <c r="E4519" s="207">
        <v>154.8638</v>
      </c>
    </row>
    <row r="4520" spans="1:5" ht="15" customHeight="1" x14ac:dyDescent="0.25">
      <c r="A4520" s="207" t="s">
        <v>34938</v>
      </c>
      <c r="C4520" s="202" t="s">
        <v>34939</v>
      </c>
      <c r="D4520" s="207" t="s">
        <v>12798</v>
      </c>
      <c r="E4520" s="207">
        <v>202.58789999999999</v>
      </c>
    </row>
    <row r="4521" spans="1:5" ht="15" customHeight="1" x14ac:dyDescent="0.25">
      <c r="A4521" s="207" t="s">
        <v>34940</v>
      </c>
      <c r="C4521" s="202" t="s">
        <v>34941</v>
      </c>
      <c r="D4521" s="207" t="s">
        <v>12798</v>
      </c>
      <c r="E4521" s="207">
        <v>194.48429999999999</v>
      </c>
    </row>
    <row r="4522" spans="1:5" ht="15" customHeight="1" x14ac:dyDescent="0.25">
      <c r="A4522" s="207" t="s">
        <v>34942</v>
      </c>
      <c r="C4522" s="202" t="s">
        <v>34943</v>
      </c>
      <c r="D4522" s="207" t="s">
        <v>38</v>
      </c>
      <c r="E4522" s="207">
        <v>754.83640000000003</v>
      </c>
    </row>
    <row r="4523" spans="1:5" ht="15" customHeight="1" x14ac:dyDescent="0.25">
      <c r="A4523" s="207" t="s">
        <v>34944</v>
      </c>
      <c r="C4523" s="202" t="s">
        <v>34945</v>
      </c>
      <c r="D4523" s="207" t="s">
        <v>2</v>
      </c>
      <c r="E4523" s="207">
        <v>5.1402000000000001</v>
      </c>
    </row>
    <row r="4524" spans="1:5" ht="15" customHeight="1" x14ac:dyDescent="0.25">
      <c r="A4524" s="207" t="s">
        <v>34946</v>
      </c>
      <c r="C4524" s="202" t="s">
        <v>34947</v>
      </c>
      <c r="D4524" s="207" t="s">
        <v>12798</v>
      </c>
      <c r="E4524" s="207">
        <v>14.9975</v>
      </c>
    </row>
    <row r="4525" spans="1:5" ht="15" customHeight="1" x14ac:dyDescent="0.25">
      <c r="A4525" s="207" t="s">
        <v>34948</v>
      </c>
      <c r="C4525" s="202" t="s">
        <v>34949</v>
      </c>
      <c r="D4525" s="207" t="s">
        <v>3</v>
      </c>
      <c r="E4525" s="207">
        <v>11.419499999999999</v>
      </c>
    </row>
    <row r="4526" spans="1:5" ht="15" customHeight="1" x14ac:dyDescent="0.25">
      <c r="A4526" s="207" t="s">
        <v>34950</v>
      </c>
      <c r="C4526" s="202" t="s">
        <v>34951</v>
      </c>
      <c r="D4526" s="207" t="s">
        <v>3</v>
      </c>
      <c r="E4526" s="207">
        <v>2.9832999999999998</v>
      </c>
    </row>
    <row r="4527" spans="1:5" ht="15" customHeight="1" x14ac:dyDescent="0.25">
      <c r="A4527" s="207" t="s">
        <v>34952</v>
      </c>
      <c r="C4527" s="202" t="s">
        <v>34953</v>
      </c>
      <c r="D4527" s="207" t="s">
        <v>3</v>
      </c>
      <c r="E4527" s="207">
        <v>3.7393000000000001</v>
      </c>
    </row>
    <row r="4528" spans="1:5" ht="15" customHeight="1" x14ac:dyDescent="0.25">
      <c r="A4528" s="207" t="s">
        <v>34954</v>
      </c>
      <c r="C4528" s="202" t="s">
        <v>34955</v>
      </c>
      <c r="D4528" s="207" t="s">
        <v>2</v>
      </c>
      <c r="E4528" s="207">
        <v>55.978700000000003</v>
      </c>
    </row>
    <row r="4529" spans="1:5" ht="15" customHeight="1" x14ac:dyDescent="0.25">
      <c r="A4529" s="207" t="s">
        <v>34956</v>
      </c>
      <c r="C4529" s="202" t="s">
        <v>34957</v>
      </c>
      <c r="D4529" s="207" t="s">
        <v>2</v>
      </c>
      <c r="E4529" s="207">
        <v>36.4938</v>
      </c>
    </row>
    <row r="4530" spans="1:5" ht="15" customHeight="1" x14ac:dyDescent="0.25">
      <c r="A4530" s="207" t="s">
        <v>34958</v>
      </c>
      <c r="C4530" s="202" t="s">
        <v>34959</v>
      </c>
      <c r="D4530" s="207" t="s">
        <v>2</v>
      </c>
      <c r="E4530" s="207">
        <v>39.728000000000002</v>
      </c>
    </row>
    <row r="4531" spans="1:5" ht="15" customHeight="1" x14ac:dyDescent="0.25">
      <c r="A4531" s="207" t="s">
        <v>34960</v>
      </c>
      <c r="C4531" s="202" t="s">
        <v>34961</v>
      </c>
      <c r="D4531" s="207" t="s">
        <v>2</v>
      </c>
      <c r="E4531" s="207">
        <v>59.308799999999998</v>
      </c>
    </row>
    <row r="4532" spans="1:5" ht="15" customHeight="1" x14ac:dyDescent="0.25">
      <c r="A4532" s="207" t="s">
        <v>34962</v>
      </c>
      <c r="C4532" s="202" t="s">
        <v>34963</v>
      </c>
      <c r="D4532" s="207" t="s">
        <v>2</v>
      </c>
      <c r="E4532" s="207">
        <v>66.611699999999999</v>
      </c>
    </row>
    <row r="4533" spans="1:5" ht="15" customHeight="1" x14ac:dyDescent="0.25">
      <c r="A4533" s="207" t="s">
        <v>34964</v>
      </c>
      <c r="C4533" s="202" t="s">
        <v>34965</v>
      </c>
      <c r="D4533" s="207" t="s">
        <v>2</v>
      </c>
      <c r="E4533" s="207">
        <v>56.0334</v>
      </c>
    </row>
    <row r="4534" spans="1:5" ht="15" customHeight="1" x14ac:dyDescent="0.25">
      <c r="A4534" s="207" t="s">
        <v>34966</v>
      </c>
      <c r="C4534" s="202" t="s">
        <v>34967</v>
      </c>
      <c r="D4534" s="207" t="s">
        <v>2</v>
      </c>
      <c r="E4534" s="207">
        <v>62.048699999999997</v>
      </c>
    </row>
    <row r="4535" spans="1:5" ht="15" customHeight="1" x14ac:dyDescent="0.25">
      <c r="A4535" s="207" t="s">
        <v>34968</v>
      </c>
      <c r="C4535" s="202" t="s">
        <v>34969</v>
      </c>
      <c r="D4535" s="207" t="s">
        <v>2</v>
      </c>
      <c r="E4535" s="207">
        <v>61.3</v>
      </c>
    </row>
    <row r="4536" spans="1:5" ht="15" customHeight="1" x14ac:dyDescent="0.25">
      <c r="A4536" s="207" t="s">
        <v>34970</v>
      </c>
      <c r="C4536" s="202" t="s">
        <v>34971</v>
      </c>
      <c r="D4536" s="207" t="s">
        <v>2</v>
      </c>
      <c r="E4536" s="207">
        <v>71.84</v>
      </c>
    </row>
    <row r="4537" spans="1:5" ht="15" customHeight="1" x14ac:dyDescent="0.25">
      <c r="A4537" s="207" t="s">
        <v>34972</v>
      </c>
      <c r="C4537" s="202" t="s">
        <v>34973</v>
      </c>
      <c r="D4537" s="207" t="s">
        <v>2</v>
      </c>
      <c r="E4537" s="207">
        <v>142.13</v>
      </c>
    </row>
    <row r="4538" spans="1:5" ht="15" customHeight="1" x14ac:dyDescent="0.25">
      <c r="A4538" s="207" t="s">
        <v>34974</v>
      </c>
      <c r="C4538" s="202" t="s">
        <v>34975</v>
      </c>
      <c r="D4538" s="207" t="s">
        <v>2</v>
      </c>
      <c r="E4538" s="207">
        <v>107.40179999999999</v>
      </c>
    </row>
    <row r="4539" spans="1:5" ht="15" customHeight="1" x14ac:dyDescent="0.25">
      <c r="A4539" s="207" t="s">
        <v>34976</v>
      </c>
      <c r="C4539" s="202" t="s">
        <v>34977</v>
      </c>
      <c r="D4539" s="207" t="s">
        <v>4</v>
      </c>
      <c r="E4539" s="207">
        <v>25.49</v>
      </c>
    </row>
    <row r="4540" spans="1:5" ht="15" customHeight="1" x14ac:dyDescent="0.25">
      <c r="A4540" s="207" t="s">
        <v>34978</v>
      </c>
      <c r="C4540" s="202" t="s">
        <v>34979</v>
      </c>
      <c r="D4540" s="207" t="s">
        <v>3</v>
      </c>
      <c r="E4540" s="207">
        <v>14.54</v>
      </c>
    </row>
    <row r="4541" spans="1:5" ht="15" customHeight="1" x14ac:dyDescent="0.25">
      <c r="A4541" s="207" t="s">
        <v>34980</v>
      </c>
      <c r="C4541" s="202" t="s">
        <v>34981</v>
      </c>
      <c r="D4541" s="207" t="s">
        <v>12798</v>
      </c>
      <c r="E4541" s="207">
        <v>10.55</v>
      </c>
    </row>
    <row r="4542" spans="1:5" ht="15" customHeight="1" x14ac:dyDescent="0.25">
      <c r="A4542" s="207" t="s">
        <v>34982</v>
      </c>
      <c r="C4542" s="202" t="s">
        <v>34983</v>
      </c>
      <c r="D4542" s="207" t="s">
        <v>12798</v>
      </c>
      <c r="E4542" s="207">
        <v>13.26</v>
      </c>
    </row>
    <row r="4543" spans="1:5" ht="15" customHeight="1" x14ac:dyDescent="0.25">
      <c r="A4543" s="207" t="s">
        <v>34984</v>
      </c>
      <c r="C4543" s="202" t="s">
        <v>34985</v>
      </c>
      <c r="D4543" s="207" t="s">
        <v>12798</v>
      </c>
      <c r="E4543" s="207">
        <v>12.5</v>
      </c>
    </row>
    <row r="4544" spans="1:5" ht="15" customHeight="1" x14ac:dyDescent="0.25">
      <c r="A4544" s="207" t="s">
        <v>34986</v>
      </c>
      <c r="C4544" s="202" t="s">
        <v>34987</v>
      </c>
      <c r="D4544" s="207" t="s">
        <v>12798</v>
      </c>
      <c r="E4544" s="207">
        <v>12.3971</v>
      </c>
    </row>
    <row r="4545" spans="1:5" ht="15" customHeight="1" x14ac:dyDescent="0.25">
      <c r="A4545" s="207" t="s">
        <v>34988</v>
      </c>
      <c r="C4545" s="202" t="s">
        <v>34989</v>
      </c>
      <c r="D4545" s="207" t="s">
        <v>12798</v>
      </c>
      <c r="E4545" s="207">
        <v>9.08</v>
      </c>
    </row>
    <row r="4546" spans="1:5" ht="15" customHeight="1" x14ac:dyDescent="0.25">
      <c r="A4546" s="207" t="s">
        <v>34990</v>
      </c>
      <c r="C4546" s="202" t="s">
        <v>34991</v>
      </c>
      <c r="D4546" s="207" t="s">
        <v>12798</v>
      </c>
      <c r="E4546" s="207">
        <v>14.8</v>
      </c>
    </row>
    <row r="4547" spans="1:5" ht="15" customHeight="1" x14ac:dyDescent="0.25">
      <c r="A4547" s="207" t="s">
        <v>34992</v>
      </c>
      <c r="C4547" s="202" t="s">
        <v>34993</v>
      </c>
      <c r="D4547" s="207" t="s">
        <v>12798</v>
      </c>
      <c r="E4547" s="207">
        <v>14.25</v>
      </c>
    </row>
    <row r="4548" spans="1:5" ht="15" customHeight="1" x14ac:dyDescent="0.25">
      <c r="A4548" s="207" t="s">
        <v>34994</v>
      </c>
      <c r="C4548" s="202" t="s">
        <v>34995</v>
      </c>
      <c r="D4548" s="207" t="s">
        <v>12798</v>
      </c>
      <c r="E4548" s="207">
        <v>11.9</v>
      </c>
    </row>
    <row r="4549" spans="1:5" ht="15" customHeight="1" x14ac:dyDescent="0.25">
      <c r="A4549" s="207" t="s">
        <v>34996</v>
      </c>
      <c r="C4549" s="202" t="s">
        <v>34997</v>
      </c>
      <c r="D4549" s="207" t="s">
        <v>12798</v>
      </c>
      <c r="E4549" s="207">
        <v>12</v>
      </c>
    </row>
    <row r="4550" spans="1:5" ht="15" customHeight="1" x14ac:dyDescent="0.25">
      <c r="A4550" s="207" t="s">
        <v>34998</v>
      </c>
      <c r="C4550" s="202" t="s">
        <v>34999</v>
      </c>
      <c r="D4550" s="207" t="s">
        <v>12798</v>
      </c>
      <c r="E4550" s="207">
        <v>18</v>
      </c>
    </row>
    <row r="4551" spans="1:5" ht="15" customHeight="1" x14ac:dyDescent="0.25">
      <c r="A4551" s="207" t="s">
        <v>35000</v>
      </c>
      <c r="C4551" s="202" t="s">
        <v>35001</v>
      </c>
      <c r="D4551" s="207" t="s">
        <v>12798</v>
      </c>
      <c r="E4551" s="207">
        <v>5.87</v>
      </c>
    </row>
    <row r="4552" spans="1:5" ht="15" customHeight="1" x14ac:dyDescent="0.25">
      <c r="A4552" s="207" t="s">
        <v>35002</v>
      </c>
      <c r="C4552" s="202" t="s">
        <v>35003</v>
      </c>
      <c r="D4552" s="207" t="s">
        <v>12798</v>
      </c>
      <c r="E4552" s="207">
        <v>9.9</v>
      </c>
    </row>
    <row r="4553" spans="1:5" ht="15" customHeight="1" x14ac:dyDescent="0.25">
      <c r="A4553" s="207" t="s">
        <v>35004</v>
      </c>
      <c r="C4553" s="202" t="s">
        <v>35005</v>
      </c>
      <c r="D4553" s="207" t="s">
        <v>12798</v>
      </c>
      <c r="E4553" s="207">
        <v>17.899999999999999</v>
      </c>
    </row>
    <row r="4554" spans="1:5" ht="15" customHeight="1" x14ac:dyDescent="0.25">
      <c r="A4554" s="207" t="s">
        <v>35006</v>
      </c>
      <c r="C4554" s="202" t="s">
        <v>35007</v>
      </c>
      <c r="D4554" s="207" t="s">
        <v>12798</v>
      </c>
      <c r="E4554" s="207">
        <v>20.67</v>
      </c>
    </row>
    <row r="4555" spans="1:5" ht="15" customHeight="1" x14ac:dyDescent="0.25">
      <c r="A4555" s="207" t="s">
        <v>35008</v>
      </c>
      <c r="C4555" s="202" t="s">
        <v>35009</v>
      </c>
      <c r="D4555" s="207" t="s">
        <v>12798</v>
      </c>
      <c r="E4555" s="207">
        <v>65.989999999999995</v>
      </c>
    </row>
    <row r="4556" spans="1:5" ht="15" customHeight="1" x14ac:dyDescent="0.25">
      <c r="A4556" s="207" t="s">
        <v>35010</v>
      </c>
      <c r="C4556" s="202" t="s">
        <v>35011</v>
      </c>
      <c r="D4556" s="207" t="s">
        <v>12798</v>
      </c>
      <c r="E4556" s="207">
        <v>19.989999999999998</v>
      </c>
    </row>
    <row r="4557" spans="1:5" ht="15" customHeight="1" x14ac:dyDescent="0.25">
      <c r="A4557" s="207" t="s">
        <v>35012</v>
      </c>
      <c r="C4557" s="202" t="s">
        <v>35013</v>
      </c>
      <c r="D4557" s="207" t="s">
        <v>12798</v>
      </c>
      <c r="E4557" s="207">
        <v>34.9</v>
      </c>
    </row>
    <row r="4558" spans="1:5" ht="15" customHeight="1" x14ac:dyDescent="0.25">
      <c r="A4558" s="207" t="s">
        <v>35014</v>
      </c>
      <c r="C4558" s="202" t="s">
        <v>35015</v>
      </c>
      <c r="D4558" s="207" t="s">
        <v>12798</v>
      </c>
      <c r="E4558" s="207">
        <v>41.08</v>
      </c>
    </row>
    <row r="4559" spans="1:5" ht="15" customHeight="1" x14ac:dyDescent="0.25">
      <c r="A4559" s="207" t="s">
        <v>35016</v>
      </c>
      <c r="C4559" s="202" t="s">
        <v>35017</v>
      </c>
      <c r="D4559" s="207" t="s">
        <v>12798</v>
      </c>
      <c r="E4559" s="207">
        <v>51.5</v>
      </c>
    </row>
    <row r="4560" spans="1:5" ht="15" customHeight="1" x14ac:dyDescent="0.25">
      <c r="A4560" s="207" t="s">
        <v>35018</v>
      </c>
      <c r="C4560" s="202" t="s">
        <v>35019</v>
      </c>
      <c r="D4560" s="207" t="s">
        <v>12798</v>
      </c>
      <c r="E4560" s="207">
        <v>40.65</v>
      </c>
    </row>
    <row r="4561" spans="1:5" ht="15" customHeight="1" x14ac:dyDescent="0.25">
      <c r="A4561" s="207" t="s">
        <v>35020</v>
      </c>
      <c r="C4561" s="202" t="s">
        <v>35021</v>
      </c>
      <c r="D4561" s="207" t="s">
        <v>12798</v>
      </c>
      <c r="E4561" s="207">
        <v>26.9</v>
      </c>
    </row>
    <row r="4562" spans="1:5" ht="15" customHeight="1" x14ac:dyDescent="0.25">
      <c r="A4562" s="207" t="s">
        <v>35022</v>
      </c>
      <c r="C4562" s="202" t="s">
        <v>35023</v>
      </c>
      <c r="D4562" s="207" t="s">
        <v>12798</v>
      </c>
      <c r="E4562" s="207">
        <v>49.73</v>
      </c>
    </row>
    <row r="4563" spans="1:5" ht="15" customHeight="1" x14ac:dyDescent="0.25">
      <c r="A4563" s="207" t="s">
        <v>35024</v>
      </c>
      <c r="C4563" s="202" t="s">
        <v>35025</v>
      </c>
      <c r="D4563" s="207" t="s">
        <v>12798</v>
      </c>
      <c r="E4563" s="207">
        <v>49.8</v>
      </c>
    </row>
    <row r="4564" spans="1:5" ht="15" customHeight="1" x14ac:dyDescent="0.25">
      <c r="A4564" s="207" t="s">
        <v>35026</v>
      </c>
      <c r="C4564" s="202" t="s">
        <v>35027</v>
      </c>
      <c r="D4564" s="207" t="s">
        <v>12798</v>
      </c>
      <c r="E4564" s="207">
        <v>34.18</v>
      </c>
    </row>
    <row r="4565" spans="1:5" ht="15" customHeight="1" x14ac:dyDescent="0.25">
      <c r="A4565" s="207" t="s">
        <v>35028</v>
      </c>
      <c r="C4565" s="202" t="s">
        <v>35029</v>
      </c>
      <c r="D4565" s="207" t="s">
        <v>12798</v>
      </c>
      <c r="E4565" s="207">
        <v>31.98</v>
      </c>
    </row>
    <row r="4566" spans="1:5" ht="15" customHeight="1" x14ac:dyDescent="0.25">
      <c r="A4566" s="207" t="s">
        <v>35030</v>
      </c>
      <c r="C4566" s="202" t="s">
        <v>35031</v>
      </c>
      <c r="D4566" s="207" t="s">
        <v>12798</v>
      </c>
      <c r="E4566" s="207">
        <v>38</v>
      </c>
    </row>
    <row r="4567" spans="1:5" ht="15" customHeight="1" x14ac:dyDescent="0.25">
      <c r="A4567" s="207" t="s">
        <v>35032</v>
      </c>
      <c r="C4567" s="202" t="s">
        <v>35033</v>
      </c>
      <c r="D4567" s="207" t="s">
        <v>12798</v>
      </c>
      <c r="E4567" s="207">
        <v>58.44</v>
      </c>
    </row>
    <row r="4568" spans="1:5" ht="15" customHeight="1" x14ac:dyDescent="0.25">
      <c r="A4568" s="207" t="s">
        <v>35034</v>
      </c>
      <c r="C4568" s="202" t="s">
        <v>35035</v>
      </c>
      <c r="D4568" s="207" t="s">
        <v>12798</v>
      </c>
      <c r="E4568" s="207">
        <v>118.25</v>
      </c>
    </row>
    <row r="4569" spans="1:5" ht="15" customHeight="1" x14ac:dyDescent="0.25">
      <c r="A4569" s="207" t="s">
        <v>35036</v>
      </c>
      <c r="C4569" s="202" t="s">
        <v>35037</v>
      </c>
      <c r="D4569" s="207" t="s">
        <v>12798</v>
      </c>
      <c r="E4569" s="207">
        <v>106.42</v>
      </c>
    </row>
    <row r="4570" spans="1:5" ht="15" customHeight="1" x14ac:dyDescent="0.25">
      <c r="A4570" s="207" t="s">
        <v>35038</v>
      </c>
      <c r="C4570" s="202" t="s">
        <v>35039</v>
      </c>
      <c r="D4570" s="207" t="s">
        <v>12798</v>
      </c>
      <c r="E4570" s="207">
        <v>140</v>
      </c>
    </row>
    <row r="4571" spans="1:5" ht="15" customHeight="1" x14ac:dyDescent="0.25">
      <c r="A4571" s="207" t="s">
        <v>35040</v>
      </c>
      <c r="C4571" s="202" t="s">
        <v>35041</v>
      </c>
      <c r="D4571" s="207" t="s">
        <v>12798</v>
      </c>
      <c r="E4571" s="207">
        <v>2.37</v>
      </c>
    </row>
    <row r="4572" spans="1:5" ht="15" customHeight="1" x14ac:dyDescent="0.25">
      <c r="A4572" s="207" t="s">
        <v>35042</v>
      </c>
      <c r="C4572" s="202" t="s">
        <v>35043</v>
      </c>
      <c r="D4572" s="207" t="s">
        <v>12798</v>
      </c>
      <c r="E4572" s="207">
        <v>4.1900000000000004</v>
      </c>
    </row>
    <row r="4573" spans="1:5" ht="15" customHeight="1" x14ac:dyDescent="0.25">
      <c r="A4573" s="207" t="s">
        <v>35044</v>
      </c>
      <c r="C4573" s="202" t="s">
        <v>35045</v>
      </c>
      <c r="D4573" s="207" t="s">
        <v>12798</v>
      </c>
      <c r="E4573" s="207">
        <v>2.46</v>
      </c>
    </row>
    <row r="4574" spans="1:5" ht="15" customHeight="1" x14ac:dyDescent="0.25">
      <c r="A4574" s="207" t="s">
        <v>35046</v>
      </c>
      <c r="C4574" s="202" t="s">
        <v>35047</v>
      </c>
      <c r="D4574" s="207" t="s">
        <v>4</v>
      </c>
      <c r="E4574" s="207">
        <v>22.138400000000001</v>
      </c>
    </row>
    <row r="4575" spans="1:5" ht="15" customHeight="1" x14ac:dyDescent="0.25">
      <c r="A4575" s="207" t="s">
        <v>35048</v>
      </c>
      <c r="C4575" s="202" t="s">
        <v>35049</v>
      </c>
      <c r="D4575" s="207" t="s">
        <v>53</v>
      </c>
      <c r="E4575" s="207">
        <v>4.0919999999999996</v>
      </c>
    </row>
    <row r="4576" spans="1:5" ht="15" customHeight="1" x14ac:dyDescent="0.25">
      <c r="A4576" s="207" t="s">
        <v>35050</v>
      </c>
      <c r="C4576" s="202" t="s">
        <v>35051</v>
      </c>
      <c r="D4576" s="207" t="s">
        <v>53</v>
      </c>
      <c r="E4576" s="207">
        <v>4.0114000000000001</v>
      </c>
    </row>
    <row r="4577" spans="1:5" ht="15" customHeight="1" x14ac:dyDescent="0.25">
      <c r="A4577" s="207" t="s">
        <v>35052</v>
      </c>
      <c r="C4577" s="202" t="s">
        <v>35053</v>
      </c>
      <c r="D4577" s="207" t="s">
        <v>53</v>
      </c>
      <c r="E4577" s="207">
        <v>17.829699999999999</v>
      </c>
    </row>
    <row r="4578" spans="1:5" ht="15" customHeight="1" x14ac:dyDescent="0.25">
      <c r="A4578" s="207" t="s">
        <v>35054</v>
      </c>
      <c r="C4578" s="202" t="s">
        <v>35055</v>
      </c>
      <c r="D4578" s="207" t="s">
        <v>4</v>
      </c>
      <c r="E4578" s="207">
        <v>126.05800000000001</v>
      </c>
    </row>
    <row r="4579" spans="1:5" ht="15" customHeight="1" x14ac:dyDescent="0.25">
      <c r="A4579" s="207" t="s">
        <v>35056</v>
      </c>
      <c r="C4579" s="202" t="s">
        <v>35057</v>
      </c>
      <c r="D4579" s="207" t="s">
        <v>4</v>
      </c>
      <c r="E4579" s="207">
        <v>50.395000000000003</v>
      </c>
    </row>
    <row r="4580" spans="1:5" ht="15" customHeight="1" x14ac:dyDescent="0.25">
      <c r="A4580" s="207" t="s">
        <v>35058</v>
      </c>
      <c r="C4580" s="202" t="s">
        <v>35059</v>
      </c>
      <c r="D4580" s="207" t="s">
        <v>4</v>
      </c>
      <c r="E4580" s="207">
        <v>142.92019999999999</v>
      </c>
    </row>
    <row r="4581" spans="1:5" ht="15" customHeight="1" x14ac:dyDescent="0.25">
      <c r="A4581" s="207" t="s">
        <v>35060</v>
      </c>
      <c r="C4581" s="202" t="s">
        <v>35061</v>
      </c>
      <c r="D4581" s="207" t="s">
        <v>2</v>
      </c>
      <c r="E4581" s="207">
        <v>19.331499999999998</v>
      </c>
    </row>
    <row r="4582" spans="1:5" ht="15" customHeight="1" x14ac:dyDescent="0.25">
      <c r="A4582" s="207" t="s">
        <v>35062</v>
      </c>
      <c r="C4582" s="202" t="s">
        <v>35063</v>
      </c>
      <c r="D4582" s="207" t="s">
        <v>2</v>
      </c>
      <c r="E4582" s="207">
        <v>26.941099999999999</v>
      </c>
    </row>
    <row r="4583" spans="1:5" ht="15" customHeight="1" x14ac:dyDescent="0.25">
      <c r="A4583" s="207" t="s">
        <v>35064</v>
      </c>
      <c r="C4583" s="202" t="s">
        <v>35065</v>
      </c>
      <c r="D4583" s="207" t="s">
        <v>12798</v>
      </c>
      <c r="E4583" s="207">
        <v>0.39300000000000002</v>
      </c>
    </row>
    <row r="4584" spans="1:5" ht="15" customHeight="1" x14ac:dyDescent="0.25">
      <c r="A4584" s="207" t="s">
        <v>35066</v>
      </c>
      <c r="C4584" s="202" t="s">
        <v>35067</v>
      </c>
      <c r="D4584" s="207" t="s">
        <v>2</v>
      </c>
      <c r="E4584" s="207">
        <v>1.6428</v>
      </c>
    </row>
    <row r="4585" spans="1:5" ht="15" customHeight="1" x14ac:dyDescent="0.25">
      <c r="A4585" s="207" t="s">
        <v>35068</v>
      </c>
      <c r="C4585" s="202" t="s">
        <v>35069</v>
      </c>
      <c r="D4585" s="207" t="s">
        <v>12798</v>
      </c>
      <c r="E4585" s="207">
        <v>6.0400000000000002E-2</v>
      </c>
    </row>
    <row r="4586" spans="1:5" ht="15" customHeight="1" x14ac:dyDescent="0.25">
      <c r="A4586" s="207" t="s">
        <v>35070</v>
      </c>
      <c r="C4586" s="202" t="s">
        <v>35071</v>
      </c>
      <c r="D4586" s="207" t="s">
        <v>12798</v>
      </c>
      <c r="E4586" s="207">
        <v>3.0200000000000001E-2</v>
      </c>
    </row>
    <row r="4587" spans="1:5" ht="15" customHeight="1" x14ac:dyDescent="0.25">
      <c r="A4587" s="207" t="s">
        <v>35072</v>
      </c>
      <c r="C4587" s="202" t="s">
        <v>35073</v>
      </c>
      <c r="D4587" s="207" t="s">
        <v>3</v>
      </c>
      <c r="E4587" s="207">
        <v>2.01E-2</v>
      </c>
    </row>
    <row r="4588" spans="1:5" ht="15" customHeight="1" x14ac:dyDescent="0.25">
      <c r="A4588" s="207" t="s">
        <v>35074</v>
      </c>
      <c r="C4588" s="202" t="s">
        <v>35075</v>
      </c>
      <c r="D4588" s="207" t="s">
        <v>12798</v>
      </c>
      <c r="E4588" s="207">
        <v>15.1084</v>
      </c>
    </row>
    <row r="4589" spans="1:5" ht="15" customHeight="1" x14ac:dyDescent="0.25">
      <c r="A4589" s="207" t="s">
        <v>35076</v>
      </c>
      <c r="C4589" s="202" t="s">
        <v>35077</v>
      </c>
      <c r="D4589" s="207" t="s">
        <v>53</v>
      </c>
      <c r="E4589" s="207">
        <v>6.5613999999999999</v>
      </c>
    </row>
    <row r="4590" spans="1:5" ht="15" customHeight="1" x14ac:dyDescent="0.25">
      <c r="A4590" s="207" t="s">
        <v>35078</v>
      </c>
      <c r="C4590" s="202" t="s">
        <v>35079</v>
      </c>
      <c r="D4590" s="207" t="s">
        <v>12798</v>
      </c>
      <c r="E4590" s="207">
        <v>48.722999999999999</v>
      </c>
    </row>
    <row r="4591" spans="1:5" ht="15" customHeight="1" x14ac:dyDescent="0.25">
      <c r="A4591" s="207" t="s">
        <v>35080</v>
      </c>
      <c r="C4591" s="202" t="s">
        <v>35081</v>
      </c>
      <c r="D4591" s="207" t="s">
        <v>12798</v>
      </c>
      <c r="E4591" s="207">
        <v>173.91220000000001</v>
      </c>
    </row>
    <row r="4592" spans="1:5" ht="15" customHeight="1" x14ac:dyDescent="0.25">
      <c r="A4592" s="207" t="s">
        <v>35082</v>
      </c>
      <c r="C4592" s="202" t="s">
        <v>35083</v>
      </c>
      <c r="D4592" s="207" t="s">
        <v>12798</v>
      </c>
      <c r="E4592" s="207">
        <v>682.81</v>
      </c>
    </row>
    <row r="4593" spans="1:5" ht="15" customHeight="1" x14ac:dyDescent="0.25">
      <c r="A4593" s="207" t="s">
        <v>35084</v>
      </c>
      <c r="C4593" s="202" t="s">
        <v>35085</v>
      </c>
      <c r="D4593" s="207" t="s">
        <v>12798</v>
      </c>
      <c r="E4593" s="207">
        <v>386.81</v>
      </c>
    </row>
    <row r="4594" spans="1:5" ht="15" customHeight="1" x14ac:dyDescent="0.25">
      <c r="A4594" s="207" t="s">
        <v>35086</v>
      </c>
      <c r="C4594" s="202" t="s">
        <v>35087</v>
      </c>
      <c r="D4594" s="207" t="s">
        <v>12798</v>
      </c>
      <c r="E4594" s="207">
        <v>216.96</v>
      </c>
    </row>
    <row r="4595" spans="1:5" ht="15" customHeight="1" x14ac:dyDescent="0.25">
      <c r="A4595" s="207" t="s">
        <v>35088</v>
      </c>
      <c r="C4595" s="202" t="s">
        <v>35089</v>
      </c>
      <c r="D4595" s="207" t="s">
        <v>12798</v>
      </c>
      <c r="E4595" s="207">
        <v>429.01</v>
      </c>
    </row>
    <row r="4596" spans="1:5" ht="15" customHeight="1" x14ac:dyDescent="0.25">
      <c r="A4596" s="207" t="s">
        <v>35090</v>
      </c>
      <c r="C4596" s="202" t="s">
        <v>35091</v>
      </c>
      <c r="D4596" s="207" t="s">
        <v>12798</v>
      </c>
      <c r="E4596" s="207">
        <v>44.88</v>
      </c>
    </row>
    <row r="4597" spans="1:5" ht="15" customHeight="1" x14ac:dyDescent="0.25">
      <c r="A4597" s="207" t="s">
        <v>35092</v>
      </c>
      <c r="C4597" s="202" t="s">
        <v>35093</v>
      </c>
      <c r="D4597" s="207" t="s">
        <v>12798</v>
      </c>
      <c r="E4597" s="207">
        <v>96.62</v>
      </c>
    </row>
    <row r="4598" spans="1:5" ht="15" customHeight="1" x14ac:dyDescent="0.25">
      <c r="A4598" s="207" t="s">
        <v>35094</v>
      </c>
      <c r="C4598" s="202" t="s">
        <v>35095</v>
      </c>
      <c r="D4598" s="207" t="s">
        <v>12798</v>
      </c>
      <c r="E4598" s="207">
        <v>155.26</v>
      </c>
    </row>
    <row r="4599" spans="1:5" ht="15" customHeight="1" x14ac:dyDescent="0.25">
      <c r="A4599" s="207" t="s">
        <v>35096</v>
      </c>
      <c r="C4599" s="202" t="s">
        <v>35097</v>
      </c>
      <c r="D4599" s="207" t="s">
        <v>12798</v>
      </c>
      <c r="E4599" s="207">
        <v>170.59</v>
      </c>
    </row>
    <row r="4600" spans="1:5" ht="15" customHeight="1" x14ac:dyDescent="0.25">
      <c r="A4600" s="207" t="s">
        <v>35098</v>
      </c>
      <c r="C4600" s="202" t="s">
        <v>35099</v>
      </c>
      <c r="D4600" s="207" t="s">
        <v>12798</v>
      </c>
      <c r="E4600" s="207">
        <v>162.41999999999999</v>
      </c>
    </row>
    <row r="4601" spans="1:5" ht="15" customHeight="1" x14ac:dyDescent="0.25">
      <c r="A4601" s="207" t="s">
        <v>35100</v>
      </c>
      <c r="C4601" s="202" t="s">
        <v>35101</v>
      </c>
      <c r="D4601" s="207" t="s">
        <v>12798</v>
      </c>
      <c r="E4601" s="207">
        <v>98.85</v>
      </c>
    </row>
    <row r="4602" spans="1:5" ht="15" customHeight="1" x14ac:dyDescent="0.25">
      <c r="A4602" s="207" t="s">
        <v>35102</v>
      </c>
      <c r="C4602" s="202" t="s">
        <v>35103</v>
      </c>
      <c r="D4602" s="207" t="s">
        <v>12798</v>
      </c>
      <c r="E4602" s="207">
        <v>83.95</v>
      </c>
    </row>
    <row r="4603" spans="1:5" ht="15" customHeight="1" x14ac:dyDescent="0.25">
      <c r="A4603" s="207" t="s">
        <v>35104</v>
      </c>
      <c r="C4603" s="202" t="s">
        <v>35105</v>
      </c>
      <c r="D4603" s="207" t="s">
        <v>12798</v>
      </c>
      <c r="E4603" s="207">
        <v>396.45</v>
      </c>
    </row>
    <row r="4604" spans="1:5" ht="15" customHeight="1" x14ac:dyDescent="0.25">
      <c r="A4604" s="207" t="s">
        <v>35106</v>
      </c>
      <c r="C4604" s="202" t="s">
        <v>35107</v>
      </c>
      <c r="D4604" s="207" t="s">
        <v>12798</v>
      </c>
      <c r="E4604" s="207">
        <v>376.57</v>
      </c>
    </row>
    <row r="4605" spans="1:5" ht="15" customHeight="1" x14ac:dyDescent="0.25">
      <c r="A4605" s="207" t="s">
        <v>35108</v>
      </c>
      <c r="C4605" s="202" t="s">
        <v>35109</v>
      </c>
      <c r="D4605" s="207" t="s">
        <v>12798</v>
      </c>
      <c r="E4605" s="207">
        <v>268.90769999999998</v>
      </c>
    </row>
    <row r="4606" spans="1:5" ht="15" customHeight="1" x14ac:dyDescent="0.25">
      <c r="A4606" s="207" t="s">
        <v>35110</v>
      </c>
      <c r="C4606" s="202" t="s">
        <v>35111</v>
      </c>
      <c r="D4606" s="207" t="s">
        <v>12798</v>
      </c>
      <c r="E4606" s="207">
        <v>171.6756</v>
      </c>
    </row>
    <row r="4607" spans="1:5" ht="15" customHeight="1" x14ac:dyDescent="0.25">
      <c r="A4607" s="207" t="s">
        <v>35112</v>
      </c>
      <c r="C4607" s="202" t="s">
        <v>35113</v>
      </c>
      <c r="D4607" s="207" t="s">
        <v>12798</v>
      </c>
      <c r="E4607" s="207">
        <v>65.7453</v>
      </c>
    </row>
    <row r="4608" spans="1:5" ht="15" customHeight="1" x14ac:dyDescent="0.25">
      <c r="A4608" s="207" t="s">
        <v>35114</v>
      </c>
      <c r="C4608" s="202" t="s">
        <v>35115</v>
      </c>
      <c r="D4608" s="207" t="s">
        <v>12798</v>
      </c>
      <c r="E4608" s="207">
        <v>79.019300000000001</v>
      </c>
    </row>
    <row r="4609" spans="1:5" ht="15" customHeight="1" x14ac:dyDescent="0.25">
      <c r="A4609" s="207" t="s">
        <v>35116</v>
      </c>
      <c r="C4609" s="202" t="s">
        <v>35117</v>
      </c>
      <c r="D4609" s="207" t="s">
        <v>12798</v>
      </c>
      <c r="E4609" s="207">
        <v>35.9114</v>
      </c>
    </row>
    <row r="4610" spans="1:5" ht="15" customHeight="1" x14ac:dyDescent="0.25">
      <c r="A4610" s="207" t="s">
        <v>35118</v>
      </c>
      <c r="C4610" s="202" t="s">
        <v>35119</v>
      </c>
      <c r="D4610" s="207" t="s">
        <v>12798</v>
      </c>
      <c r="E4610" s="207">
        <v>35.992100000000001</v>
      </c>
    </row>
    <row r="4611" spans="1:5" ht="15" customHeight="1" x14ac:dyDescent="0.25">
      <c r="A4611" s="207" t="s">
        <v>35120</v>
      </c>
      <c r="C4611" s="202" t="s">
        <v>35121</v>
      </c>
      <c r="D4611" s="207" t="s">
        <v>12798</v>
      </c>
      <c r="E4611" s="207">
        <v>81.528999999999996</v>
      </c>
    </row>
    <row r="4612" spans="1:5" ht="15" customHeight="1" x14ac:dyDescent="0.25">
      <c r="A4612" s="207" t="s">
        <v>35122</v>
      </c>
      <c r="C4612" s="202" t="s">
        <v>35123</v>
      </c>
      <c r="D4612" s="207" t="s">
        <v>12798</v>
      </c>
      <c r="E4612" s="207">
        <v>31.2852</v>
      </c>
    </row>
    <row r="4613" spans="1:5" ht="15" customHeight="1" x14ac:dyDescent="0.25">
      <c r="A4613" s="207" t="s">
        <v>35124</v>
      </c>
      <c r="C4613" s="202" t="s">
        <v>35125</v>
      </c>
      <c r="D4613" s="207" t="s">
        <v>12798</v>
      </c>
      <c r="E4613" s="207">
        <v>22.6676</v>
      </c>
    </row>
    <row r="4614" spans="1:5" ht="15" customHeight="1" x14ac:dyDescent="0.25">
      <c r="A4614" s="207" t="s">
        <v>35126</v>
      </c>
      <c r="C4614" s="202" t="s">
        <v>35127</v>
      </c>
      <c r="D4614" s="207" t="s">
        <v>12798</v>
      </c>
      <c r="E4614" s="207">
        <v>27.949000000000002</v>
      </c>
    </row>
    <row r="4615" spans="1:5" ht="15" customHeight="1" x14ac:dyDescent="0.25">
      <c r="A4615" s="207" t="s">
        <v>35128</v>
      </c>
      <c r="C4615" s="202" t="s">
        <v>35129</v>
      </c>
      <c r="D4615" s="207" t="s">
        <v>12798</v>
      </c>
      <c r="E4615" s="207">
        <v>17.0839</v>
      </c>
    </row>
    <row r="4616" spans="1:5" ht="15" customHeight="1" x14ac:dyDescent="0.25">
      <c r="A4616" s="207" t="s">
        <v>35130</v>
      </c>
      <c r="C4616" s="202" t="s">
        <v>35131</v>
      </c>
      <c r="D4616" s="207" t="s">
        <v>12798</v>
      </c>
      <c r="E4616" s="207">
        <v>143.76679999999999</v>
      </c>
    </row>
    <row r="4617" spans="1:5" ht="15" customHeight="1" x14ac:dyDescent="0.25">
      <c r="A4617" s="207" t="s">
        <v>35132</v>
      </c>
      <c r="C4617" s="202" t="s">
        <v>35133</v>
      </c>
      <c r="D4617" s="207" t="s">
        <v>12798</v>
      </c>
      <c r="E4617" s="207">
        <v>329.77480000000003</v>
      </c>
    </row>
    <row r="4618" spans="1:5" ht="15" customHeight="1" x14ac:dyDescent="0.25">
      <c r="A4618" s="207" t="s">
        <v>35134</v>
      </c>
      <c r="C4618" s="202" t="s">
        <v>35135</v>
      </c>
      <c r="D4618" s="207" t="s">
        <v>12798</v>
      </c>
      <c r="E4618" s="207">
        <v>123.1553</v>
      </c>
    </row>
    <row r="4619" spans="1:5" ht="15" customHeight="1" x14ac:dyDescent="0.25">
      <c r="A4619" s="207" t="s">
        <v>35136</v>
      </c>
      <c r="C4619" s="202" t="s">
        <v>35137</v>
      </c>
      <c r="D4619" s="207" t="s">
        <v>12798</v>
      </c>
      <c r="E4619" s="207">
        <v>217.93819999999999</v>
      </c>
    </row>
    <row r="4620" spans="1:5" ht="15" customHeight="1" x14ac:dyDescent="0.25">
      <c r="A4620" s="207" t="s">
        <v>35138</v>
      </c>
      <c r="C4620" s="202" t="s">
        <v>35139</v>
      </c>
      <c r="D4620" s="207" t="s">
        <v>12798</v>
      </c>
      <c r="E4620" s="207">
        <v>167.75479999999999</v>
      </c>
    </row>
    <row r="4621" spans="1:5" ht="15" customHeight="1" x14ac:dyDescent="0.25">
      <c r="A4621" s="207" t="s">
        <v>35140</v>
      </c>
      <c r="C4621" s="202" t="s">
        <v>35141</v>
      </c>
      <c r="D4621" s="207" t="s">
        <v>12798</v>
      </c>
      <c r="E4621" s="207">
        <v>367.98419999999999</v>
      </c>
    </row>
    <row r="4622" spans="1:5" ht="15" customHeight="1" x14ac:dyDescent="0.25">
      <c r="A4622" s="207" t="s">
        <v>35142</v>
      </c>
      <c r="C4622" s="202" t="s">
        <v>35143</v>
      </c>
      <c r="D4622" s="207" t="s">
        <v>12798</v>
      </c>
      <c r="E4622" s="207">
        <v>117.6622</v>
      </c>
    </row>
    <row r="4623" spans="1:5" ht="15" customHeight="1" x14ac:dyDescent="0.25">
      <c r="A4623" s="207" t="s">
        <v>35144</v>
      </c>
      <c r="C4623" s="202" t="s">
        <v>35145</v>
      </c>
      <c r="D4623" s="207" t="s">
        <v>12798</v>
      </c>
      <c r="E4623" s="207">
        <v>225.52770000000001</v>
      </c>
    </row>
    <row r="4624" spans="1:5" ht="15" customHeight="1" x14ac:dyDescent="0.25">
      <c r="A4624" s="207" t="s">
        <v>35146</v>
      </c>
      <c r="C4624" s="202" t="s">
        <v>35147</v>
      </c>
      <c r="D4624" s="207" t="s">
        <v>12798</v>
      </c>
      <c r="E4624" s="207">
        <v>361.30189999999999</v>
      </c>
    </row>
    <row r="4625" spans="1:5" ht="15" customHeight="1" x14ac:dyDescent="0.25">
      <c r="A4625" s="207" t="s">
        <v>35148</v>
      </c>
      <c r="C4625" s="202" t="s">
        <v>35149</v>
      </c>
      <c r="D4625" s="207" t="s">
        <v>12798</v>
      </c>
      <c r="E4625" s="207">
        <v>274.2697</v>
      </c>
    </row>
    <row r="4626" spans="1:5" ht="15" customHeight="1" x14ac:dyDescent="0.25">
      <c r="A4626" s="207" t="s">
        <v>35150</v>
      </c>
      <c r="C4626" s="202" t="s">
        <v>35151</v>
      </c>
      <c r="D4626" s="207" t="s">
        <v>12798</v>
      </c>
      <c r="E4626" s="207">
        <v>285.27600000000001</v>
      </c>
    </row>
    <row r="4627" spans="1:5" ht="15" customHeight="1" x14ac:dyDescent="0.25">
      <c r="A4627" s="207" t="s">
        <v>35152</v>
      </c>
      <c r="C4627" s="202" t="s">
        <v>35153</v>
      </c>
      <c r="D4627" s="207" t="s">
        <v>12798</v>
      </c>
      <c r="E4627" s="207">
        <v>379.66579999999999</v>
      </c>
    </row>
    <row r="4628" spans="1:5" ht="15" customHeight="1" x14ac:dyDescent="0.25">
      <c r="A4628" s="207" t="s">
        <v>35154</v>
      </c>
      <c r="C4628" s="202" t="s">
        <v>35155</v>
      </c>
      <c r="D4628" s="207" t="s">
        <v>12798</v>
      </c>
      <c r="E4628" s="207">
        <v>363.47890000000001</v>
      </c>
    </row>
    <row r="4629" spans="1:5" ht="15" customHeight="1" x14ac:dyDescent="0.25">
      <c r="A4629" s="207" t="s">
        <v>35156</v>
      </c>
      <c r="C4629" s="202" t="s">
        <v>35157</v>
      </c>
      <c r="D4629" s="207" t="s">
        <v>12798</v>
      </c>
      <c r="E4629" s="207">
        <v>258.88909999999998</v>
      </c>
    </row>
    <row r="4630" spans="1:5" ht="15" customHeight="1" x14ac:dyDescent="0.25">
      <c r="A4630" s="207" t="s">
        <v>35158</v>
      </c>
      <c r="C4630" s="202" t="s">
        <v>35159</v>
      </c>
      <c r="D4630" s="207" t="s">
        <v>12798</v>
      </c>
      <c r="E4630" s="207">
        <v>385.68299999999999</v>
      </c>
    </row>
    <row r="4631" spans="1:5" ht="15" customHeight="1" x14ac:dyDescent="0.25">
      <c r="A4631" s="207" t="s">
        <v>35160</v>
      </c>
      <c r="C4631" s="202" t="s">
        <v>35161</v>
      </c>
      <c r="D4631" s="207" t="s">
        <v>12798</v>
      </c>
      <c r="E4631" s="207">
        <v>262.87029999999999</v>
      </c>
    </row>
    <row r="4632" spans="1:5" ht="15" customHeight="1" x14ac:dyDescent="0.25">
      <c r="A4632" s="207" t="s">
        <v>35162</v>
      </c>
      <c r="C4632" s="202" t="s">
        <v>35163</v>
      </c>
      <c r="D4632" s="207" t="s">
        <v>12798</v>
      </c>
      <c r="E4632" s="207">
        <v>21.142700000000001</v>
      </c>
    </row>
    <row r="4633" spans="1:5" ht="15" customHeight="1" x14ac:dyDescent="0.25">
      <c r="A4633" s="207" t="s">
        <v>35164</v>
      </c>
      <c r="C4633" s="202" t="s">
        <v>35165</v>
      </c>
      <c r="D4633" s="207" t="s">
        <v>12798</v>
      </c>
      <c r="E4633" s="207">
        <v>214.04470000000001</v>
      </c>
    </row>
    <row r="4634" spans="1:5" ht="15" customHeight="1" x14ac:dyDescent="0.25">
      <c r="A4634" s="207" t="s">
        <v>35166</v>
      </c>
      <c r="C4634" s="202" t="s">
        <v>35167</v>
      </c>
      <c r="D4634" s="207" t="s">
        <v>12798</v>
      </c>
      <c r="E4634" s="207">
        <v>48.4497</v>
      </c>
    </row>
    <row r="4635" spans="1:5" ht="15" customHeight="1" x14ac:dyDescent="0.25">
      <c r="A4635" s="207" t="s">
        <v>35168</v>
      </c>
      <c r="C4635" s="202" t="s">
        <v>35169</v>
      </c>
      <c r="D4635" s="207" t="s">
        <v>12798</v>
      </c>
      <c r="E4635" s="207">
        <v>6.38</v>
      </c>
    </row>
    <row r="4636" spans="1:5" ht="15" customHeight="1" x14ac:dyDescent="0.25">
      <c r="A4636" s="207" t="s">
        <v>35170</v>
      </c>
      <c r="C4636" s="202" t="s">
        <v>35171</v>
      </c>
      <c r="D4636" s="207" t="s">
        <v>12798</v>
      </c>
      <c r="E4636" s="207">
        <v>60.191699999999997</v>
      </c>
    </row>
    <row r="4637" spans="1:5" ht="15" customHeight="1" x14ac:dyDescent="0.25">
      <c r="A4637" s="207" t="s">
        <v>35172</v>
      </c>
      <c r="C4637" s="202" t="s">
        <v>35173</v>
      </c>
      <c r="D4637" s="207" t="s">
        <v>12798</v>
      </c>
      <c r="E4637" s="207">
        <v>28.321899999999999</v>
      </c>
    </row>
    <row r="4638" spans="1:5" ht="15" customHeight="1" x14ac:dyDescent="0.25">
      <c r="A4638" s="207" t="s">
        <v>35174</v>
      </c>
      <c r="C4638" s="202" t="s">
        <v>35175</v>
      </c>
      <c r="D4638" s="207" t="s">
        <v>12798</v>
      </c>
      <c r="E4638" s="207">
        <v>30.025300000000001</v>
      </c>
    </row>
    <row r="4639" spans="1:5" ht="15" customHeight="1" x14ac:dyDescent="0.25">
      <c r="A4639" s="207" t="s">
        <v>35176</v>
      </c>
      <c r="C4639" s="202" t="s">
        <v>35177</v>
      </c>
      <c r="D4639" s="207" t="s">
        <v>12798</v>
      </c>
      <c r="E4639" s="207">
        <v>359.7396</v>
      </c>
    </row>
    <row r="4640" spans="1:5" ht="15" customHeight="1" x14ac:dyDescent="0.25">
      <c r="A4640" s="207" t="s">
        <v>35178</v>
      </c>
      <c r="C4640" s="202" t="s">
        <v>35179</v>
      </c>
      <c r="D4640" s="207" t="s">
        <v>12798</v>
      </c>
      <c r="E4640" s="207">
        <v>2.79</v>
      </c>
    </row>
    <row r="4641" spans="1:5" ht="15" customHeight="1" x14ac:dyDescent="0.25">
      <c r="A4641" s="207" t="s">
        <v>35180</v>
      </c>
      <c r="C4641" s="202" t="s">
        <v>35181</v>
      </c>
      <c r="D4641" s="207" t="s">
        <v>12798</v>
      </c>
      <c r="E4641" s="207">
        <v>151.38</v>
      </c>
    </row>
    <row r="4642" spans="1:5" ht="15" customHeight="1" x14ac:dyDescent="0.25">
      <c r="A4642" s="207" t="s">
        <v>35182</v>
      </c>
      <c r="C4642" s="202" t="s">
        <v>35183</v>
      </c>
      <c r="D4642" s="207" t="s">
        <v>12798</v>
      </c>
      <c r="E4642" s="207">
        <v>221.9</v>
      </c>
    </row>
    <row r="4643" spans="1:5" ht="15" customHeight="1" x14ac:dyDescent="0.25">
      <c r="A4643" s="207" t="s">
        <v>35184</v>
      </c>
      <c r="C4643" s="202" t="s">
        <v>35185</v>
      </c>
      <c r="D4643" s="207" t="s">
        <v>12798</v>
      </c>
      <c r="E4643" s="207">
        <v>333.69</v>
      </c>
    </row>
    <row r="4644" spans="1:5" ht="15" customHeight="1" x14ac:dyDescent="0.25">
      <c r="A4644" s="207" t="s">
        <v>35186</v>
      </c>
      <c r="C4644" s="202" t="s">
        <v>35187</v>
      </c>
      <c r="D4644" s="207" t="s">
        <v>12798</v>
      </c>
      <c r="E4644" s="207">
        <v>446.15</v>
      </c>
    </row>
    <row r="4645" spans="1:5" ht="15" customHeight="1" x14ac:dyDescent="0.25">
      <c r="A4645" s="207" t="s">
        <v>35188</v>
      </c>
      <c r="C4645" s="202" t="s">
        <v>35189</v>
      </c>
      <c r="D4645" s="207" t="s">
        <v>2</v>
      </c>
      <c r="E4645" s="207">
        <v>42.25</v>
      </c>
    </row>
    <row r="4646" spans="1:5" ht="15" customHeight="1" x14ac:dyDescent="0.25">
      <c r="A4646" s="207" t="s">
        <v>35190</v>
      </c>
      <c r="C4646" s="202" t="s">
        <v>35191</v>
      </c>
      <c r="D4646" s="207" t="s">
        <v>2</v>
      </c>
      <c r="E4646" s="207">
        <v>43.78</v>
      </c>
    </row>
    <row r="4647" spans="1:5" ht="15" customHeight="1" x14ac:dyDescent="0.25">
      <c r="A4647" s="207" t="s">
        <v>35192</v>
      </c>
      <c r="C4647" s="202" t="s">
        <v>35193</v>
      </c>
      <c r="D4647" s="207" t="s">
        <v>2</v>
      </c>
      <c r="E4647" s="207">
        <v>49.34</v>
      </c>
    </row>
    <row r="4648" spans="1:5" ht="15" customHeight="1" x14ac:dyDescent="0.25">
      <c r="A4648" s="207" t="s">
        <v>35194</v>
      </c>
      <c r="C4648" s="202" t="s">
        <v>35195</v>
      </c>
      <c r="D4648" s="207" t="s">
        <v>2</v>
      </c>
      <c r="E4648" s="207">
        <v>64.28</v>
      </c>
    </row>
    <row r="4649" spans="1:5" ht="15" customHeight="1" x14ac:dyDescent="0.25">
      <c r="A4649" s="207" t="s">
        <v>35196</v>
      </c>
      <c r="C4649" s="202" t="s">
        <v>35197</v>
      </c>
      <c r="D4649" s="207" t="s">
        <v>2</v>
      </c>
      <c r="E4649" s="207">
        <v>24.85</v>
      </c>
    </row>
    <row r="4650" spans="1:5" ht="15" customHeight="1" x14ac:dyDescent="0.25">
      <c r="A4650" s="207" t="s">
        <v>35198</v>
      </c>
      <c r="C4650" s="202" t="s">
        <v>35199</v>
      </c>
      <c r="D4650" s="207" t="s">
        <v>2</v>
      </c>
      <c r="E4650" s="207">
        <v>30.16</v>
      </c>
    </row>
    <row r="4651" spans="1:5" ht="15" customHeight="1" x14ac:dyDescent="0.25">
      <c r="A4651" s="207" t="s">
        <v>35200</v>
      </c>
      <c r="C4651" s="202" t="s">
        <v>35201</v>
      </c>
      <c r="D4651" s="207" t="s">
        <v>2</v>
      </c>
      <c r="E4651" s="207">
        <v>35.08</v>
      </c>
    </row>
    <row r="4652" spans="1:5" ht="15" customHeight="1" x14ac:dyDescent="0.25">
      <c r="A4652" s="207" t="s">
        <v>35202</v>
      </c>
      <c r="C4652" s="202" t="s">
        <v>35203</v>
      </c>
      <c r="D4652" s="207" t="s">
        <v>3</v>
      </c>
      <c r="E4652" s="207">
        <v>11.2683</v>
      </c>
    </row>
    <row r="4653" spans="1:5" ht="15" customHeight="1" x14ac:dyDescent="0.25">
      <c r="A4653" s="207" t="s">
        <v>35204</v>
      </c>
      <c r="C4653" s="202" t="s">
        <v>35205</v>
      </c>
      <c r="D4653" s="207" t="s">
        <v>3</v>
      </c>
      <c r="E4653" s="207">
        <v>8.5873000000000008</v>
      </c>
    </row>
    <row r="4654" spans="1:5" ht="15" customHeight="1" x14ac:dyDescent="0.25">
      <c r="A4654" s="207" t="s">
        <v>35206</v>
      </c>
      <c r="C4654" s="202" t="s">
        <v>35207</v>
      </c>
      <c r="D4654" s="207" t="s">
        <v>3</v>
      </c>
      <c r="E4654" s="207">
        <v>2.0661</v>
      </c>
    </row>
    <row r="4655" spans="1:5" ht="15" customHeight="1" x14ac:dyDescent="0.25">
      <c r="A4655" s="207" t="s">
        <v>35208</v>
      </c>
      <c r="C4655" s="202" t="s">
        <v>35209</v>
      </c>
      <c r="D4655" s="207" t="s">
        <v>3</v>
      </c>
      <c r="E4655" s="207">
        <v>2.3988</v>
      </c>
    </row>
    <row r="4656" spans="1:5" ht="15" customHeight="1" x14ac:dyDescent="0.25">
      <c r="A4656" s="207" t="s">
        <v>35210</v>
      </c>
      <c r="C4656" s="202" t="s">
        <v>35211</v>
      </c>
      <c r="D4656" s="207" t="s">
        <v>3</v>
      </c>
      <c r="E4656" s="207">
        <v>3.3563000000000001</v>
      </c>
    </row>
    <row r="4657" spans="1:5" ht="15" customHeight="1" x14ac:dyDescent="0.25">
      <c r="A4657" s="207" t="s">
        <v>35212</v>
      </c>
      <c r="C4657" s="202" t="s">
        <v>35213</v>
      </c>
      <c r="D4657" s="207" t="s">
        <v>2</v>
      </c>
      <c r="E4657" s="207">
        <v>14.0299</v>
      </c>
    </row>
    <row r="4658" spans="1:5" ht="15" customHeight="1" x14ac:dyDescent="0.25">
      <c r="A4658" s="207" t="s">
        <v>35214</v>
      </c>
      <c r="C4658" s="202" t="s">
        <v>35215</v>
      </c>
      <c r="D4658" s="207" t="s">
        <v>2</v>
      </c>
      <c r="E4658" s="207">
        <v>8.3957999999999995</v>
      </c>
    </row>
    <row r="4659" spans="1:5" ht="15" customHeight="1" x14ac:dyDescent="0.25">
      <c r="A4659" s="207" t="s">
        <v>35216</v>
      </c>
      <c r="C4659" s="202" t="s">
        <v>35217</v>
      </c>
      <c r="D4659" s="207" t="s">
        <v>12798</v>
      </c>
      <c r="E4659" s="207">
        <v>52.441000000000003</v>
      </c>
    </row>
    <row r="4660" spans="1:5" ht="15" customHeight="1" x14ac:dyDescent="0.25">
      <c r="A4660" s="207" t="s">
        <v>35218</v>
      </c>
      <c r="C4660" s="202" t="s">
        <v>35219</v>
      </c>
      <c r="D4660" s="207" t="s">
        <v>12798</v>
      </c>
      <c r="E4660" s="207">
        <v>449.41250000000002</v>
      </c>
    </row>
    <row r="4661" spans="1:5" ht="15" customHeight="1" x14ac:dyDescent="0.25">
      <c r="A4661" s="207" t="s">
        <v>35220</v>
      </c>
      <c r="C4661" s="202" t="s">
        <v>35221</v>
      </c>
      <c r="D4661" s="207" t="s">
        <v>12798</v>
      </c>
      <c r="E4661" s="207">
        <v>347.96730000000002</v>
      </c>
    </row>
    <row r="4662" spans="1:5" ht="15" customHeight="1" x14ac:dyDescent="0.25">
      <c r="A4662" s="207" t="s">
        <v>35222</v>
      </c>
      <c r="C4662" s="202" t="s">
        <v>35223</v>
      </c>
      <c r="D4662" s="207" t="s">
        <v>12798</v>
      </c>
      <c r="E4662" s="207">
        <v>826.24609999999996</v>
      </c>
    </row>
    <row r="4663" spans="1:5" ht="15" customHeight="1" x14ac:dyDescent="0.25">
      <c r="A4663" s="207" t="s">
        <v>35224</v>
      </c>
      <c r="C4663" s="202" t="s">
        <v>35225</v>
      </c>
      <c r="D4663" s="207" t="s">
        <v>12798</v>
      </c>
      <c r="E4663" s="207">
        <v>66.743099999999998</v>
      </c>
    </row>
    <row r="4664" spans="1:5" ht="15" customHeight="1" x14ac:dyDescent="0.25">
      <c r="A4664" s="207" t="s">
        <v>35226</v>
      </c>
      <c r="C4664" s="202" t="s">
        <v>35227</v>
      </c>
      <c r="D4664" s="207" t="s">
        <v>12798</v>
      </c>
      <c r="E4664" s="207">
        <v>66.420599999999993</v>
      </c>
    </row>
    <row r="4665" spans="1:5" ht="15" customHeight="1" x14ac:dyDescent="0.25">
      <c r="A4665" s="207" t="s">
        <v>35228</v>
      </c>
      <c r="C4665" s="202" t="s">
        <v>35229</v>
      </c>
      <c r="D4665" s="207" t="s">
        <v>2</v>
      </c>
      <c r="E4665" s="207">
        <v>7.2770000000000001</v>
      </c>
    </row>
    <row r="4666" spans="1:5" ht="15" customHeight="1" x14ac:dyDescent="0.25">
      <c r="A4666" s="207" t="s">
        <v>35230</v>
      </c>
      <c r="C4666" s="202" t="s">
        <v>35231</v>
      </c>
      <c r="D4666" s="207" t="s">
        <v>2</v>
      </c>
      <c r="E4666" s="207">
        <v>0.93730000000000002</v>
      </c>
    </row>
    <row r="4667" spans="1:5" ht="15" customHeight="1" x14ac:dyDescent="0.25">
      <c r="A4667" s="207" t="s">
        <v>35232</v>
      </c>
      <c r="C4667" s="202" t="s">
        <v>35233</v>
      </c>
      <c r="D4667" s="207" t="s">
        <v>2</v>
      </c>
      <c r="E4667" s="207">
        <v>175.63659999999999</v>
      </c>
    </row>
    <row r="4668" spans="1:5" ht="15" customHeight="1" x14ac:dyDescent="0.25">
      <c r="A4668" s="207" t="s">
        <v>35234</v>
      </c>
      <c r="C4668" s="202" t="s">
        <v>35235</v>
      </c>
      <c r="D4668" s="207" t="s">
        <v>2</v>
      </c>
      <c r="E4668" s="207">
        <v>6.4203000000000001</v>
      </c>
    </row>
    <row r="4669" spans="1:5" ht="15" customHeight="1" x14ac:dyDescent="0.25">
      <c r="A4669" s="207" t="s">
        <v>35236</v>
      </c>
      <c r="C4669" s="202" t="s">
        <v>35237</v>
      </c>
      <c r="D4669" s="207" t="s">
        <v>12798</v>
      </c>
      <c r="E4669" s="207">
        <v>236.35249999999999</v>
      </c>
    </row>
    <row r="4670" spans="1:5" ht="15" customHeight="1" x14ac:dyDescent="0.25">
      <c r="A4670" s="207" t="s">
        <v>35238</v>
      </c>
      <c r="C4670" s="202" t="s">
        <v>35239</v>
      </c>
      <c r="D4670" s="207" t="s">
        <v>12798</v>
      </c>
      <c r="E4670" s="207">
        <v>236.35249999999999</v>
      </c>
    </row>
    <row r="4671" spans="1:5" ht="15" customHeight="1" x14ac:dyDescent="0.25">
      <c r="A4671" s="207" t="s">
        <v>35240</v>
      </c>
      <c r="C4671" s="202" t="s">
        <v>35241</v>
      </c>
      <c r="D4671" s="207" t="s">
        <v>12798</v>
      </c>
      <c r="E4671" s="207">
        <v>236.35249999999999</v>
      </c>
    </row>
    <row r="4672" spans="1:5" ht="15" customHeight="1" x14ac:dyDescent="0.25">
      <c r="A4672" s="207" t="s">
        <v>35242</v>
      </c>
      <c r="C4672" s="202" t="s">
        <v>35243</v>
      </c>
      <c r="D4672" s="207" t="s">
        <v>12798</v>
      </c>
      <c r="E4672" s="207">
        <v>236.35249999999999</v>
      </c>
    </row>
    <row r="4673" spans="1:5" ht="15" customHeight="1" x14ac:dyDescent="0.25">
      <c r="A4673" s="207" t="s">
        <v>35244</v>
      </c>
      <c r="C4673" s="202" t="s">
        <v>35245</v>
      </c>
      <c r="D4673" s="207" t="s">
        <v>4</v>
      </c>
      <c r="E4673" s="207">
        <v>2.64</v>
      </c>
    </row>
    <row r="4674" spans="1:5" ht="15" customHeight="1" x14ac:dyDescent="0.25">
      <c r="A4674" s="207" t="s">
        <v>35246</v>
      </c>
      <c r="C4674" s="202" t="s">
        <v>35247</v>
      </c>
      <c r="D4674" s="207" t="s">
        <v>4</v>
      </c>
      <c r="E4674" s="207">
        <v>23</v>
      </c>
    </row>
    <row r="4675" spans="1:5" ht="15" customHeight="1" x14ac:dyDescent="0.25">
      <c r="A4675" s="207" t="s">
        <v>35248</v>
      </c>
      <c r="C4675" s="202" t="s">
        <v>35249</v>
      </c>
      <c r="D4675" s="207" t="s">
        <v>4</v>
      </c>
      <c r="E4675" s="207">
        <v>25.31</v>
      </c>
    </row>
    <row r="4676" spans="1:5" ht="15" customHeight="1" x14ac:dyDescent="0.25">
      <c r="A4676" s="207" t="s">
        <v>35250</v>
      </c>
      <c r="C4676" s="202" t="s">
        <v>35251</v>
      </c>
      <c r="D4676" s="207" t="s">
        <v>4</v>
      </c>
      <c r="E4676" s="207">
        <v>7.99</v>
      </c>
    </row>
    <row r="4677" spans="1:5" ht="15" customHeight="1" x14ac:dyDescent="0.25">
      <c r="A4677" s="207" t="s">
        <v>35252</v>
      </c>
      <c r="C4677" s="202" t="s">
        <v>35253</v>
      </c>
      <c r="D4677" s="207" t="s">
        <v>12798</v>
      </c>
      <c r="E4677" s="207">
        <v>1152.0297</v>
      </c>
    </row>
    <row r="4678" spans="1:5" ht="15" customHeight="1" x14ac:dyDescent="0.25">
      <c r="A4678" s="207" t="s">
        <v>35254</v>
      </c>
      <c r="C4678" s="202" t="s">
        <v>35255</v>
      </c>
      <c r="D4678" s="207" t="s">
        <v>12798</v>
      </c>
      <c r="E4678" s="207">
        <v>47.854999999999997</v>
      </c>
    </row>
    <row r="4679" spans="1:5" ht="15" customHeight="1" x14ac:dyDescent="0.25">
      <c r="A4679" s="207" t="s">
        <v>35256</v>
      </c>
      <c r="C4679" s="202" t="s">
        <v>35257</v>
      </c>
      <c r="D4679" s="207" t="s">
        <v>12798</v>
      </c>
      <c r="E4679" s="207">
        <v>856.61419999999998</v>
      </c>
    </row>
    <row r="4680" spans="1:5" ht="15" customHeight="1" x14ac:dyDescent="0.25">
      <c r="A4680" s="207" t="s">
        <v>35258</v>
      </c>
      <c r="C4680" s="202" t="s">
        <v>35259</v>
      </c>
      <c r="D4680" s="207" t="s">
        <v>12798</v>
      </c>
      <c r="E4680" s="207">
        <v>902.07050000000004</v>
      </c>
    </row>
    <row r="4681" spans="1:5" ht="15" customHeight="1" x14ac:dyDescent="0.25">
      <c r="A4681" s="207" t="s">
        <v>35260</v>
      </c>
      <c r="C4681" s="202" t="s">
        <v>35261</v>
      </c>
      <c r="D4681" s="207" t="s">
        <v>12798</v>
      </c>
      <c r="E4681" s="207">
        <v>720.64850000000001</v>
      </c>
    </row>
    <row r="4682" spans="1:5" ht="15" customHeight="1" x14ac:dyDescent="0.25">
      <c r="A4682" s="207" t="s">
        <v>35262</v>
      </c>
      <c r="C4682" s="202" t="s">
        <v>35263</v>
      </c>
      <c r="D4682" s="207" t="s">
        <v>12798</v>
      </c>
      <c r="E4682" s="207">
        <v>967.53359999999998</v>
      </c>
    </row>
    <row r="4683" spans="1:5" ht="15" customHeight="1" x14ac:dyDescent="0.25">
      <c r="A4683" s="207" t="s">
        <v>35264</v>
      </c>
      <c r="C4683" s="202" t="s">
        <v>35265</v>
      </c>
      <c r="D4683" s="207" t="s">
        <v>12798</v>
      </c>
      <c r="E4683" s="207">
        <v>161.25389999999999</v>
      </c>
    </row>
    <row r="4684" spans="1:5" ht="15" customHeight="1" x14ac:dyDescent="0.25">
      <c r="A4684" s="207" t="s">
        <v>35266</v>
      </c>
      <c r="C4684" s="202" t="s">
        <v>35267</v>
      </c>
      <c r="D4684" s="207" t="s">
        <v>12798</v>
      </c>
      <c r="E4684" s="207">
        <v>532.1712</v>
      </c>
    </row>
    <row r="4685" spans="1:5" ht="15" customHeight="1" x14ac:dyDescent="0.25">
      <c r="A4685" s="207" t="s">
        <v>35268</v>
      </c>
      <c r="C4685" s="202" t="s">
        <v>35269</v>
      </c>
      <c r="D4685" s="207" t="s">
        <v>12798</v>
      </c>
      <c r="E4685" s="207">
        <v>392.07310000000001</v>
      </c>
    </row>
    <row r="4686" spans="1:5" ht="15" customHeight="1" x14ac:dyDescent="0.25">
      <c r="A4686" s="207" t="s">
        <v>35270</v>
      </c>
      <c r="C4686" s="202" t="s">
        <v>35271</v>
      </c>
      <c r="D4686" s="207" t="s">
        <v>35272</v>
      </c>
      <c r="E4686" s="207">
        <v>13.3042</v>
      </c>
    </row>
    <row r="4687" spans="1:5" ht="15" customHeight="1" x14ac:dyDescent="0.25">
      <c r="A4687" s="207" t="s">
        <v>35273</v>
      </c>
      <c r="C4687" s="202" t="s">
        <v>35274</v>
      </c>
      <c r="D4687" s="207" t="s">
        <v>12798</v>
      </c>
      <c r="E4687" s="207">
        <v>92.767099999999999</v>
      </c>
    </row>
    <row r="4688" spans="1:5" ht="15" customHeight="1" x14ac:dyDescent="0.25">
      <c r="A4688" s="207" t="s">
        <v>35275</v>
      </c>
      <c r="C4688" s="202" t="s">
        <v>35276</v>
      </c>
      <c r="D4688" s="207" t="s">
        <v>12798</v>
      </c>
      <c r="E4688" s="207">
        <v>125.3537</v>
      </c>
    </row>
    <row r="4689" spans="1:5" ht="15" customHeight="1" x14ac:dyDescent="0.25">
      <c r="A4689" s="207" t="s">
        <v>35277</v>
      </c>
      <c r="C4689" s="202" t="s">
        <v>35278</v>
      </c>
      <c r="D4689" s="207" t="s">
        <v>12798</v>
      </c>
      <c r="E4689" s="207">
        <v>53.922600000000003</v>
      </c>
    </row>
    <row r="4690" spans="1:5" ht="15" customHeight="1" x14ac:dyDescent="0.25">
      <c r="A4690" s="207" t="s">
        <v>35279</v>
      </c>
      <c r="C4690" s="202" t="s">
        <v>35280</v>
      </c>
      <c r="D4690" s="207" t="s">
        <v>12798</v>
      </c>
      <c r="E4690" s="207">
        <v>127.974</v>
      </c>
    </row>
    <row r="4691" spans="1:5" ht="15" customHeight="1" x14ac:dyDescent="0.25">
      <c r="A4691" s="207" t="s">
        <v>35281</v>
      </c>
      <c r="C4691" s="202" t="s">
        <v>35282</v>
      </c>
      <c r="D4691" s="207" t="s">
        <v>12798</v>
      </c>
      <c r="E4691" s="207">
        <v>51.795900000000003</v>
      </c>
    </row>
    <row r="4692" spans="1:5" ht="15" customHeight="1" x14ac:dyDescent="0.25">
      <c r="A4692" s="207" t="s">
        <v>35283</v>
      </c>
      <c r="C4692" s="202" t="s">
        <v>35284</v>
      </c>
      <c r="D4692" s="207" t="s">
        <v>12798</v>
      </c>
      <c r="E4692" s="207">
        <v>14.8665</v>
      </c>
    </row>
    <row r="4693" spans="1:5" ht="15" customHeight="1" x14ac:dyDescent="0.25">
      <c r="A4693" s="207" t="s">
        <v>35285</v>
      </c>
      <c r="C4693" s="202" t="s">
        <v>35286</v>
      </c>
      <c r="D4693" s="207" t="s">
        <v>12798</v>
      </c>
      <c r="E4693" s="207">
        <v>29.481000000000002</v>
      </c>
    </row>
    <row r="4694" spans="1:5" ht="15" customHeight="1" x14ac:dyDescent="0.25">
      <c r="A4694" s="207" t="s">
        <v>35287</v>
      </c>
      <c r="C4694" s="202" t="s">
        <v>35288</v>
      </c>
      <c r="D4694" s="207" t="s">
        <v>12798</v>
      </c>
      <c r="E4694" s="207">
        <v>3.3222</v>
      </c>
    </row>
    <row r="4695" spans="1:5" ht="15" customHeight="1" x14ac:dyDescent="0.25">
      <c r="A4695" s="207" t="s">
        <v>35289</v>
      </c>
      <c r="C4695" s="202" t="s">
        <v>35290</v>
      </c>
      <c r="D4695" s="207" t="s">
        <v>12798</v>
      </c>
      <c r="E4695" s="207">
        <v>5.5335999999999999</v>
      </c>
    </row>
    <row r="4696" spans="1:5" ht="15" customHeight="1" x14ac:dyDescent="0.25">
      <c r="A4696" s="207" t="s">
        <v>35291</v>
      </c>
      <c r="C4696" s="202" t="s">
        <v>35292</v>
      </c>
      <c r="D4696" s="207" t="s">
        <v>12798</v>
      </c>
      <c r="E4696" s="207">
        <v>6.5118999999999998</v>
      </c>
    </row>
    <row r="4697" spans="1:5" ht="15" customHeight="1" x14ac:dyDescent="0.25">
      <c r="A4697" s="207" t="s">
        <v>35293</v>
      </c>
      <c r="C4697" s="202" t="s">
        <v>35294</v>
      </c>
      <c r="D4697" s="207" t="s">
        <v>12798</v>
      </c>
      <c r="E4697" s="207">
        <v>13.992100000000001</v>
      </c>
    </row>
    <row r="4698" spans="1:5" ht="15" customHeight="1" x14ac:dyDescent="0.25">
      <c r="A4698" s="207" t="s">
        <v>35295</v>
      </c>
      <c r="C4698" s="202" t="s">
        <v>35296</v>
      </c>
      <c r="D4698" s="207" t="s">
        <v>12798</v>
      </c>
      <c r="E4698" s="207">
        <v>23.5715</v>
      </c>
    </row>
    <row r="4699" spans="1:5" ht="15" customHeight="1" x14ac:dyDescent="0.25">
      <c r="A4699" s="207" t="s">
        <v>35297</v>
      </c>
      <c r="C4699" s="202" t="s">
        <v>35298</v>
      </c>
      <c r="D4699" s="207" t="s">
        <v>12798</v>
      </c>
      <c r="E4699" s="207">
        <v>8.1235999999999997</v>
      </c>
    </row>
    <row r="4700" spans="1:5" ht="15" customHeight="1" x14ac:dyDescent="0.25">
      <c r="A4700" s="207" t="s">
        <v>35299</v>
      </c>
      <c r="C4700" s="202" t="s">
        <v>35300</v>
      </c>
      <c r="D4700" s="207" t="s">
        <v>2</v>
      </c>
      <c r="E4700" s="207">
        <v>90.045699999999997</v>
      </c>
    </row>
    <row r="4701" spans="1:5" ht="15" customHeight="1" x14ac:dyDescent="0.25">
      <c r="A4701" s="207" t="s">
        <v>35301</v>
      </c>
      <c r="C4701" s="202" t="s">
        <v>35302</v>
      </c>
      <c r="D4701" s="207" t="s">
        <v>2</v>
      </c>
      <c r="E4701" s="207">
        <v>194.49440000000001</v>
      </c>
    </row>
    <row r="4702" spans="1:5" ht="15" customHeight="1" x14ac:dyDescent="0.25">
      <c r="A4702" s="207" t="s">
        <v>35303</v>
      </c>
      <c r="C4702" s="202" t="s">
        <v>35304</v>
      </c>
      <c r="D4702" s="207" t="s">
        <v>4</v>
      </c>
      <c r="E4702" s="207">
        <v>60.91</v>
      </c>
    </row>
    <row r="4703" spans="1:5" ht="15" customHeight="1" x14ac:dyDescent="0.25">
      <c r="A4703" s="207" t="s">
        <v>35305</v>
      </c>
      <c r="C4703" s="202" t="s">
        <v>35306</v>
      </c>
      <c r="D4703" s="207" t="s">
        <v>38</v>
      </c>
      <c r="E4703" s="207">
        <v>1988.2539999999999</v>
      </c>
    </row>
    <row r="4704" spans="1:5" ht="15" customHeight="1" x14ac:dyDescent="0.25">
      <c r="A4704" s="207" t="s">
        <v>35307</v>
      </c>
      <c r="C4704" s="202" t="s">
        <v>35308</v>
      </c>
      <c r="D4704" s="207" t="s">
        <v>38</v>
      </c>
      <c r="E4704" s="207">
        <v>6318.4646000000002</v>
      </c>
    </row>
    <row r="4705" spans="1:5" ht="15" customHeight="1" x14ac:dyDescent="0.25">
      <c r="A4705" s="207" t="s">
        <v>35309</v>
      </c>
      <c r="C4705" s="202" t="s">
        <v>35310</v>
      </c>
      <c r="D4705" s="207" t="s">
        <v>12798</v>
      </c>
      <c r="E4705" s="207">
        <v>66.837299999999999</v>
      </c>
    </row>
    <row r="4706" spans="1:5" ht="15" customHeight="1" x14ac:dyDescent="0.25">
      <c r="A4706" s="207" t="s">
        <v>35311</v>
      </c>
      <c r="C4706" s="202" t="s">
        <v>35312</v>
      </c>
      <c r="D4706" s="207" t="s">
        <v>12798</v>
      </c>
      <c r="E4706" s="207">
        <v>114.1245</v>
      </c>
    </row>
    <row r="4707" spans="1:5" ht="15" customHeight="1" x14ac:dyDescent="0.25">
      <c r="A4707" s="207" t="s">
        <v>35313</v>
      </c>
      <c r="C4707" s="202" t="s">
        <v>35314</v>
      </c>
      <c r="D4707" s="207" t="s">
        <v>12798</v>
      </c>
      <c r="E4707" s="207">
        <v>56.786799999999999</v>
      </c>
    </row>
    <row r="4708" spans="1:5" ht="15" customHeight="1" x14ac:dyDescent="0.25">
      <c r="A4708" s="207" t="s">
        <v>35315</v>
      </c>
      <c r="C4708" s="202" t="s">
        <v>35316</v>
      </c>
      <c r="D4708" s="207" t="s">
        <v>3</v>
      </c>
      <c r="E4708" s="207">
        <v>42.801900000000003</v>
      </c>
    </row>
    <row r="4709" spans="1:5" ht="15" customHeight="1" x14ac:dyDescent="0.25">
      <c r="A4709" s="207" t="s">
        <v>35317</v>
      </c>
      <c r="C4709" s="202" t="s">
        <v>35318</v>
      </c>
      <c r="D4709" s="207" t="s">
        <v>3</v>
      </c>
      <c r="E4709" s="207">
        <v>55.978999999999999</v>
      </c>
    </row>
    <row r="4710" spans="1:5" ht="15" customHeight="1" x14ac:dyDescent="0.25">
      <c r="A4710" s="207" t="s">
        <v>35319</v>
      </c>
      <c r="C4710" s="202" t="s">
        <v>35320</v>
      </c>
      <c r="D4710" s="207" t="s">
        <v>3</v>
      </c>
      <c r="E4710" s="207">
        <v>80.509500000000003</v>
      </c>
    </row>
    <row r="4711" spans="1:5" ht="15" customHeight="1" x14ac:dyDescent="0.25">
      <c r="A4711" s="207" t="s">
        <v>35321</v>
      </c>
      <c r="C4711" s="202" t="s">
        <v>35322</v>
      </c>
      <c r="D4711" s="207" t="s">
        <v>3</v>
      </c>
      <c r="E4711" s="207">
        <v>96.651399999999995</v>
      </c>
    </row>
    <row r="4712" spans="1:5" ht="15" customHeight="1" x14ac:dyDescent="0.25">
      <c r="A4712" s="207" t="s">
        <v>35323</v>
      </c>
      <c r="C4712" s="202" t="s">
        <v>35324</v>
      </c>
      <c r="D4712" s="207" t="s">
        <v>12798</v>
      </c>
      <c r="E4712" s="207">
        <v>11.6412</v>
      </c>
    </row>
    <row r="4713" spans="1:5" ht="15" customHeight="1" x14ac:dyDescent="0.25">
      <c r="A4713" s="207" t="s">
        <v>35325</v>
      </c>
      <c r="C4713" s="202" t="s">
        <v>35326</v>
      </c>
      <c r="D4713" s="207" t="s">
        <v>12798</v>
      </c>
      <c r="E4713" s="207">
        <v>18.283300000000001</v>
      </c>
    </row>
    <row r="4714" spans="1:5" ht="15" customHeight="1" x14ac:dyDescent="0.25">
      <c r="A4714" s="207" t="s">
        <v>35327</v>
      </c>
      <c r="C4714" s="202" t="s">
        <v>35328</v>
      </c>
      <c r="D4714" s="207" t="s">
        <v>12798</v>
      </c>
      <c r="E4714" s="207">
        <v>27.818000000000001</v>
      </c>
    </row>
    <row r="4715" spans="1:5" ht="15" customHeight="1" x14ac:dyDescent="0.25">
      <c r="A4715" s="207" t="s">
        <v>35329</v>
      </c>
      <c r="C4715" s="202" t="s">
        <v>35330</v>
      </c>
      <c r="D4715" s="207" t="s">
        <v>12798</v>
      </c>
      <c r="E4715" s="207">
        <v>300</v>
      </c>
    </row>
    <row r="4716" spans="1:5" ht="15" customHeight="1" x14ac:dyDescent="0.25">
      <c r="A4716" s="207" t="s">
        <v>35331</v>
      </c>
      <c r="C4716" s="202" t="s">
        <v>35332</v>
      </c>
      <c r="D4716" s="207" t="s">
        <v>2</v>
      </c>
      <c r="E4716" s="207">
        <v>169.12370000000001</v>
      </c>
    </row>
    <row r="4717" spans="1:5" ht="15" customHeight="1" x14ac:dyDescent="0.25">
      <c r="A4717" s="207" t="s">
        <v>35333</v>
      </c>
      <c r="C4717" s="202" t="s">
        <v>35334</v>
      </c>
      <c r="D4717" s="207" t="s">
        <v>2</v>
      </c>
      <c r="E4717" s="207">
        <v>91.611000000000004</v>
      </c>
    </row>
    <row r="4718" spans="1:5" ht="15" customHeight="1" x14ac:dyDescent="0.25">
      <c r="A4718" s="207" t="s">
        <v>35335</v>
      </c>
      <c r="C4718" s="202" t="s">
        <v>35336</v>
      </c>
      <c r="D4718" s="207" t="s">
        <v>3</v>
      </c>
      <c r="E4718" s="207">
        <v>72.430300000000003</v>
      </c>
    </row>
    <row r="4719" spans="1:5" ht="15" customHeight="1" x14ac:dyDescent="0.25">
      <c r="A4719" s="207" t="s">
        <v>35337</v>
      </c>
      <c r="C4719" s="202" t="s">
        <v>35338</v>
      </c>
      <c r="D4719" s="207" t="s">
        <v>3</v>
      </c>
      <c r="E4719" s="207">
        <v>48.248399999999997</v>
      </c>
    </row>
    <row r="4720" spans="1:5" ht="15" customHeight="1" x14ac:dyDescent="0.25">
      <c r="A4720" s="207" t="s">
        <v>35339</v>
      </c>
      <c r="C4720" s="202" t="s">
        <v>35340</v>
      </c>
      <c r="D4720" s="207" t="s">
        <v>12798</v>
      </c>
      <c r="E4720" s="207">
        <v>600</v>
      </c>
    </row>
    <row r="4721" spans="1:5" ht="15" customHeight="1" x14ac:dyDescent="0.25">
      <c r="A4721" s="207" t="s">
        <v>35341</v>
      </c>
      <c r="C4721" s="202" t="s">
        <v>35342</v>
      </c>
      <c r="D4721" s="207" t="s">
        <v>2</v>
      </c>
      <c r="E4721" s="207">
        <v>136.63399999999999</v>
      </c>
    </row>
    <row r="4722" spans="1:5" ht="15" customHeight="1" x14ac:dyDescent="0.25">
      <c r="A4722" s="207" t="s">
        <v>35343</v>
      </c>
      <c r="C4722" s="202" t="s">
        <v>35344</v>
      </c>
      <c r="D4722" s="207" t="s">
        <v>2</v>
      </c>
      <c r="E4722" s="207">
        <v>32.351500000000001</v>
      </c>
    </row>
    <row r="4723" spans="1:5" ht="15" customHeight="1" x14ac:dyDescent="0.25">
      <c r="A4723" s="207" t="s">
        <v>35345</v>
      </c>
      <c r="C4723" s="202" t="s">
        <v>35346</v>
      </c>
      <c r="D4723" s="207" t="s">
        <v>2</v>
      </c>
      <c r="E4723" s="207">
        <v>34.561300000000003</v>
      </c>
    </row>
    <row r="4724" spans="1:5" ht="15" customHeight="1" x14ac:dyDescent="0.25">
      <c r="A4724" s="207" t="s">
        <v>35347</v>
      </c>
      <c r="C4724" s="202" t="s">
        <v>35348</v>
      </c>
      <c r="D4724" s="207" t="s">
        <v>2</v>
      </c>
      <c r="E4724" s="207">
        <v>37.196800000000003</v>
      </c>
    </row>
    <row r="4725" spans="1:5" ht="15" customHeight="1" x14ac:dyDescent="0.25">
      <c r="A4725" s="207" t="s">
        <v>35349</v>
      </c>
      <c r="C4725" s="202" t="s">
        <v>35350</v>
      </c>
      <c r="D4725" s="207" t="s">
        <v>3</v>
      </c>
      <c r="E4725" s="207">
        <v>10.1678</v>
      </c>
    </row>
    <row r="4726" spans="1:5" ht="15" customHeight="1" x14ac:dyDescent="0.25">
      <c r="A4726" s="207" t="s">
        <v>35351</v>
      </c>
      <c r="C4726" s="202" t="s">
        <v>35352</v>
      </c>
      <c r="D4726" s="207" t="s">
        <v>3</v>
      </c>
      <c r="E4726" s="207">
        <v>10.1678</v>
      </c>
    </row>
    <row r="4727" spans="1:5" ht="15" customHeight="1" x14ac:dyDescent="0.25">
      <c r="A4727" s="207" t="s">
        <v>35353</v>
      </c>
      <c r="C4727" s="202" t="s">
        <v>35354</v>
      </c>
      <c r="D4727" s="207" t="s">
        <v>12798</v>
      </c>
      <c r="E4727" s="207">
        <v>27.949000000000002</v>
      </c>
    </row>
    <row r="4728" spans="1:5" ht="15" customHeight="1" x14ac:dyDescent="0.25">
      <c r="A4728" s="207" t="s">
        <v>35355</v>
      </c>
      <c r="C4728" s="202" t="s">
        <v>35356</v>
      </c>
      <c r="D4728" s="207" t="s">
        <v>2</v>
      </c>
      <c r="E4728" s="207">
        <v>198.77799999999999</v>
      </c>
    </row>
    <row r="4729" spans="1:5" ht="15" customHeight="1" x14ac:dyDescent="0.25">
      <c r="A4729" s="207" t="s">
        <v>35357</v>
      </c>
      <c r="C4729" s="202" t="s">
        <v>35358</v>
      </c>
      <c r="D4729" s="207" t="s">
        <v>2</v>
      </c>
      <c r="E4729" s="207">
        <v>344.0265</v>
      </c>
    </row>
    <row r="4730" spans="1:5" ht="15" customHeight="1" x14ac:dyDescent="0.25">
      <c r="A4730" s="207" t="s">
        <v>35359</v>
      </c>
      <c r="C4730" s="202" t="s">
        <v>35360</v>
      </c>
      <c r="D4730" s="207" t="s">
        <v>2</v>
      </c>
      <c r="E4730" s="207">
        <v>189.9589</v>
      </c>
    </row>
    <row r="4731" spans="1:5" ht="15" customHeight="1" x14ac:dyDescent="0.25">
      <c r="A4731" s="207" t="s">
        <v>35361</v>
      </c>
      <c r="C4731" s="202" t="s">
        <v>35362</v>
      </c>
      <c r="D4731" s="207" t="s">
        <v>2</v>
      </c>
      <c r="E4731" s="207">
        <v>239.23509999999999</v>
      </c>
    </row>
    <row r="4732" spans="1:5" ht="15" customHeight="1" x14ac:dyDescent="0.25">
      <c r="A4732" s="207" t="s">
        <v>35363</v>
      </c>
      <c r="C4732" s="202" t="s">
        <v>35364</v>
      </c>
      <c r="D4732" s="207" t="s">
        <v>2</v>
      </c>
      <c r="E4732" s="207">
        <v>211.3263</v>
      </c>
    </row>
    <row r="4733" spans="1:5" ht="15" customHeight="1" x14ac:dyDescent="0.25">
      <c r="A4733" s="207" t="s">
        <v>35365</v>
      </c>
      <c r="C4733" s="202" t="s">
        <v>35366</v>
      </c>
      <c r="D4733" s="207" t="s">
        <v>2</v>
      </c>
      <c r="E4733" s="207">
        <v>214.23920000000001</v>
      </c>
    </row>
    <row r="4734" spans="1:5" ht="15" customHeight="1" x14ac:dyDescent="0.25">
      <c r="A4734" s="207" t="s">
        <v>35367</v>
      </c>
      <c r="C4734" s="202" t="s">
        <v>35368</v>
      </c>
      <c r="D4734" s="207" t="s">
        <v>3</v>
      </c>
      <c r="E4734" s="207">
        <v>71.177800000000005</v>
      </c>
    </row>
    <row r="4735" spans="1:5" ht="15" customHeight="1" x14ac:dyDescent="0.25">
      <c r="A4735" s="207" t="s">
        <v>35369</v>
      </c>
      <c r="C4735" s="202" t="s">
        <v>35370</v>
      </c>
      <c r="D4735" s="207" t="s">
        <v>3</v>
      </c>
      <c r="E4735" s="207">
        <v>39.2879</v>
      </c>
    </row>
    <row r="4736" spans="1:5" ht="15" customHeight="1" x14ac:dyDescent="0.25">
      <c r="A4736" s="207" t="s">
        <v>35371</v>
      </c>
      <c r="C4736" s="202" t="s">
        <v>35372</v>
      </c>
      <c r="D4736" s="207" t="s">
        <v>3</v>
      </c>
      <c r="E4736" s="207">
        <v>49.104799999999997</v>
      </c>
    </row>
    <row r="4737" spans="1:5" ht="15" customHeight="1" x14ac:dyDescent="0.25">
      <c r="A4737" s="207" t="s">
        <v>35373</v>
      </c>
      <c r="C4737" s="202" t="s">
        <v>35374</v>
      </c>
      <c r="D4737" s="207" t="s">
        <v>2</v>
      </c>
      <c r="E4737" s="207">
        <v>265.9991</v>
      </c>
    </row>
    <row r="4738" spans="1:5" ht="15" customHeight="1" x14ac:dyDescent="0.25">
      <c r="A4738" s="207" t="s">
        <v>35375</v>
      </c>
      <c r="C4738" s="202" t="s">
        <v>35376</v>
      </c>
      <c r="D4738" s="207" t="s">
        <v>2</v>
      </c>
      <c r="E4738" s="207">
        <v>248.68</v>
      </c>
    </row>
    <row r="4739" spans="1:5" ht="15" customHeight="1" x14ac:dyDescent="0.25">
      <c r="A4739" s="207" t="s">
        <v>35377</v>
      </c>
      <c r="C4739" s="202" t="s">
        <v>35378</v>
      </c>
      <c r="D4739" s="207" t="s">
        <v>2</v>
      </c>
      <c r="E4739" s="207">
        <v>285.27659999999997</v>
      </c>
    </row>
    <row r="4740" spans="1:5" ht="15" customHeight="1" x14ac:dyDescent="0.25">
      <c r="A4740" s="207" t="s">
        <v>35379</v>
      </c>
      <c r="C4740" s="202" t="s">
        <v>35380</v>
      </c>
      <c r="D4740" s="207" t="s">
        <v>2</v>
      </c>
      <c r="E4740" s="207">
        <v>311.10039999999998</v>
      </c>
    </row>
    <row r="4741" spans="1:5" ht="15" customHeight="1" x14ac:dyDescent="0.25">
      <c r="A4741" s="207" t="s">
        <v>35381</v>
      </c>
      <c r="C4741" s="202" t="s">
        <v>35382</v>
      </c>
      <c r="D4741" s="207" t="s">
        <v>2</v>
      </c>
      <c r="E4741" s="207">
        <v>174.92</v>
      </c>
    </row>
    <row r="4742" spans="1:5" ht="15" customHeight="1" x14ac:dyDescent="0.25">
      <c r="A4742" s="207" t="s">
        <v>35383</v>
      </c>
      <c r="C4742" s="202" t="s">
        <v>35384</v>
      </c>
      <c r="D4742" s="207" t="s">
        <v>2</v>
      </c>
      <c r="E4742" s="207">
        <v>247.07</v>
      </c>
    </row>
    <row r="4743" spans="1:5" ht="15" customHeight="1" x14ac:dyDescent="0.25">
      <c r="A4743" s="207" t="s">
        <v>35385</v>
      </c>
      <c r="C4743" s="202" t="s">
        <v>35386</v>
      </c>
      <c r="D4743" s="207" t="s">
        <v>3</v>
      </c>
      <c r="E4743" s="207">
        <v>59.47</v>
      </c>
    </row>
    <row r="4744" spans="1:5" ht="15" customHeight="1" x14ac:dyDescent="0.25">
      <c r="A4744" s="207" t="s">
        <v>35387</v>
      </c>
      <c r="C4744" s="202" t="s">
        <v>35388</v>
      </c>
      <c r="D4744" s="207" t="s">
        <v>3</v>
      </c>
      <c r="E4744" s="207">
        <v>35.28</v>
      </c>
    </row>
    <row r="4745" spans="1:5" ht="15" customHeight="1" x14ac:dyDescent="0.25">
      <c r="A4745" s="207" t="s">
        <v>35389</v>
      </c>
      <c r="C4745" s="202" t="s">
        <v>35390</v>
      </c>
      <c r="D4745" s="207" t="s">
        <v>3</v>
      </c>
      <c r="E4745" s="207">
        <v>41.95</v>
      </c>
    </row>
    <row r="4746" spans="1:5" ht="15" customHeight="1" x14ac:dyDescent="0.25">
      <c r="A4746" s="207" t="s">
        <v>35391</v>
      </c>
      <c r="C4746" s="202" t="s">
        <v>35392</v>
      </c>
      <c r="D4746" s="207" t="s">
        <v>4</v>
      </c>
      <c r="E4746" s="207">
        <v>0.47</v>
      </c>
    </row>
    <row r="4747" spans="1:5" ht="15" customHeight="1" x14ac:dyDescent="0.25">
      <c r="A4747" s="207" t="s">
        <v>35393</v>
      </c>
      <c r="C4747" s="202" t="s">
        <v>35394</v>
      </c>
      <c r="D4747" s="207" t="s">
        <v>38</v>
      </c>
      <c r="E4747" s="207">
        <v>147.47</v>
      </c>
    </row>
    <row r="4748" spans="1:5" ht="15" customHeight="1" x14ac:dyDescent="0.25">
      <c r="A4748" s="207" t="s">
        <v>35395</v>
      </c>
      <c r="C4748" s="202" t="s">
        <v>35396</v>
      </c>
      <c r="D4748" s="207" t="s">
        <v>38</v>
      </c>
      <c r="E4748" s="207">
        <v>144.93</v>
      </c>
    </row>
    <row r="4749" spans="1:5" ht="15" customHeight="1" x14ac:dyDescent="0.25">
      <c r="A4749" s="207" t="s">
        <v>35397</v>
      </c>
      <c r="C4749" s="202" t="s">
        <v>35398</v>
      </c>
      <c r="D4749" s="207" t="s">
        <v>38</v>
      </c>
      <c r="E4749" s="207">
        <v>143.72999999999999</v>
      </c>
    </row>
    <row r="4750" spans="1:5" ht="15" customHeight="1" x14ac:dyDescent="0.25">
      <c r="A4750" s="207" t="s">
        <v>35399</v>
      </c>
      <c r="C4750" s="202" t="s">
        <v>35400</v>
      </c>
      <c r="D4750" s="207" t="s">
        <v>38</v>
      </c>
      <c r="E4750" s="207">
        <v>147.68</v>
      </c>
    </row>
    <row r="4751" spans="1:5" ht="15" customHeight="1" x14ac:dyDescent="0.25">
      <c r="A4751" s="207" t="s">
        <v>35401</v>
      </c>
      <c r="C4751" s="202" t="s">
        <v>35402</v>
      </c>
      <c r="D4751" s="207" t="s">
        <v>38</v>
      </c>
      <c r="E4751" s="207">
        <v>140.21</v>
      </c>
    </row>
    <row r="4752" spans="1:5" ht="15" customHeight="1" x14ac:dyDescent="0.25">
      <c r="A4752" s="207" t="s">
        <v>35403</v>
      </c>
      <c r="C4752" s="202" t="s">
        <v>35404</v>
      </c>
      <c r="D4752" s="207" t="s">
        <v>38</v>
      </c>
      <c r="E4752" s="207">
        <v>36.798400000000001</v>
      </c>
    </row>
    <row r="4753" spans="1:5" ht="15" customHeight="1" x14ac:dyDescent="0.25">
      <c r="A4753" s="207" t="s">
        <v>35405</v>
      </c>
      <c r="C4753" s="202" t="s">
        <v>35406</v>
      </c>
      <c r="D4753" s="207" t="s">
        <v>2</v>
      </c>
      <c r="E4753" s="207">
        <v>53.1813</v>
      </c>
    </row>
    <row r="4754" spans="1:5" ht="15" customHeight="1" x14ac:dyDescent="0.25">
      <c r="A4754" s="207" t="s">
        <v>35407</v>
      </c>
      <c r="C4754" s="202" t="s">
        <v>35408</v>
      </c>
      <c r="D4754" s="207" t="s">
        <v>2</v>
      </c>
      <c r="E4754" s="207">
        <v>101.7189</v>
      </c>
    </row>
    <row r="4755" spans="1:5" ht="15" customHeight="1" x14ac:dyDescent="0.25">
      <c r="A4755" s="207" t="s">
        <v>35409</v>
      </c>
      <c r="C4755" s="202" t="s">
        <v>35410</v>
      </c>
      <c r="D4755" s="207" t="s">
        <v>38</v>
      </c>
      <c r="E4755" s="207">
        <v>190.4931</v>
      </c>
    </row>
    <row r="4756" spans="1:5" ht="15" customHeight="1" x14ac:dyDescent="0.25">
      <c r="A4756" s="207" t="s">
        <v>35411</v>
      </c>
      <c r="C4756" s="202" t="s">
        <v>35412</v>
      </c>
      <c r="D4756" s="207" t="s">
        <v>12798</v>
      </c>
      <c r="E4756" s="207">
        <v>15.0177</v>
      </c>
    </row>
    <row r="4757" spans="1:5" ht="15" customHeight="1" x14ac:dyDescent="0.25">
      <c r="A4757" s="207" t="s">
        <v>35413</v>
      </c>
      <c r="C4757" s="202" t="s">
        <v>35414</v>
      </c>
      <c r="D4757" s="207" t="s">
        <v>12798</v>
      </c>
      <c r="E4757" s="207">
        <v>15.0177</v>
      </c>
    </row>
    <row r="4758" spans="1:5" ht="15" customHeight="1" x14ac:dyDescent="0.25">
      <c r="A4758" s="207" t="s">
        <v>35415</v>
      </c>
      <c r="C4758" s="202" t="s">
        <v>35416</v>
      </c>
      <c r="D4758" s="207" t="s">
        <v>12798</v>
      </c>
      <c r="E4758" s="207">
        <v>15.0177</v>
      </c>
    </row>
    <row r="4759" spans="1:5" ht="15" customHeight="1" x14ac:dyDescent="0.25">
      <c r="A4759" s="207" t="s">
        <v>35417</v>
      </c>
      <c r="C4759" s="202" t="s">
        <v>35418</v>
      </c>
      <c r="D4759" s="207" t="s">
        <v>12798</v>
      </c>
      <c r="E4759" s="207">
        <v>15.793699999999999</v>
      </c>
    </row>
    <row r="4760" spans="1:5" ht="15" customHeight="1" x14ac:dyDescent="0.25">
      <c r="A4760" s="207" t="s">
        <v>35419</v>
      </c>
      <c r="C4760" s="202" t="s">
        <v>35420</v>
      </c>
      <c r="D4760" s="207" t="s">
        <v>12798</v>
      </c>
      <c r="E4760" s="207">
        <v>16.569800000000001</v>
      </c>
    </row>
    <row r="4761" spans="1:5" ht="15" customHeight="1" x14ac:dyDescent="0.25">
      <c r="A4761" s="207" t="s">
        <v>35421</v>
      </c>
      <c r="C4761" s="202" t="s">
        <v>35422</v>
      </c>
      <c r="D4761" s="207" t="s">
        <v>12798</v>
      </c>
      <c r="E4761" s="207">
        <v>5.9969999999999999</v>
      </c>
    </row>
    <row r="4762" spans="1:5" ht="15" customHeight="1" x14ac:dyDescent="0.25">
      <c r="A4762" s="207" t="s">
        <v>35423</v>
      </c>
      <c r="C4762" s="202" t="s">
        <v>35424</v>
      </c>
      <c r="D4762" s="207" t="s">
        <v>12798</v>
      </c>
      <c r="E4762" s="207">
        <v>9.0609999999999999</v>
      </c>
    </row>
    <row r="4763" spans="1:5" ht="15" customHeight="1" x14ac:dyDescent="0.25">
      <c r="A4763" s="207" t="s">
        <v>35425</v>
      </c>
      <c r="C4763" s="202" t="s">
        <v>35426</v>
      </c>
      <c r="D4763" s="207" t="s">
        <v>12798</v>
      </c>
      <c r="E4763" s="207">
        <v>3.1143999999999998</v>
      </c>
    </row>
    <row r="4764" spans="1:5" ht="15" customHeight="1" x14ac:dyDescent="0.25">
      <c r="A4764" s="207" t="s">
        <v>35427</v>
      </c>
      <c r="C4764" s="202" t="s">
        <v>35428</v>
      </c>
      <c r="D4764" s="207" t="s">
        <v>12798</v>
      </c>
      <c r="E4764" s="207">
        <v>2.9832999999999998</v>
      </c>
    </row>
    <row r="4765" spans="1:5" ht="15" customHeight="1" x14ac:dyDescent="0.25">
      <c r="A4765" s="207" t="s">
        <v>35429</v>
      </c>
      <c r="C4765" s="202" t="s">
        <v>35430</v>
      </c>
      <c r="D4765" s="207" t="s">
        <v>12798</v>
      </c>
      <c r="E4765" s="207">
        <v>3.3159000000000001</v>
      </c>
    </row>
    <row r="4766" spans="1:5" ht="15" customHeight="1" x14ac:dyDescent="0.25">
      <c r="A4766" s="207" t="s">
        <v>35431</v>
      </c>
      <c r="C4766" s="202" t="s">
        <v>35432</v>
      </c>
      <c r="D4766" s="207" t="s">
        <v>12798</v>
      </c>
      <c r="E4766" s="207">
        <v>4.0617999999999999</v>
      </c>
    </row>
    <row r="4767" spans="1:5" ht="15" customHeight="1" x14ac:dyDescent="0.25">
      <c r="A4767" s="207" t="s">
        <v>35433</v>
      </c>
      <c r="C4767" s="202" t="s">
        <v>35434</v>
      </c>
      <c r="D4767" s="207" t="s">
        <v>12798</v>
      </c>
      <c r="E4767" s="207">
        <v>1.8948</v>
      </c>
    </row>
    <row r="4768" spans="1:5" ht="15" customHeight="1" x14ac:dyDescent="0.25">
      <c r="A4768" s="207" t="s">
        <v>35435</v>
      </c>
      <c r="C4768" s="202" t="s">
        <v>35436</v>
      </c>
      <c r="D4768" s="207" t="s">
        <v>3</v>
      </c>
      <c r="E4768" s="207">
        <v>10.3208</v>
      </c>
    </row>
    <row r="4769" spans="1:5" ht="15" customHeight="1" x14ac:dyDescent="0.25">
      <c r="A4769" s="207" t="s">
        <v>35437</v>
      </c>
      <c r="C4769" s="202" t="s">
        <v>35438</v>
      </c>
      <c r="D4769" s="207" t="s">
        <v>3</v>
      </c>
      <c r="E4769" s="207">
        <v>17.305599999999998</v>
      </c>
    </row>
    <row r="4770" spans="1:5" ht="15" customHeight="1" x14ac:dyDescent="0.25">
      <c r="A4770" s="207" t="s">
        <v>35439</v>
      </c>
      <c r="C4770" s="202" t="s">
        <v>35440</v>
      </c>
      <c r="D4770" s="207" t="s">
        <v>3</v>
      </c>
      <c r="E4770" s="207">
        <v>17.0032</v>
      </c>
    </row>
    <row r="4771" spans="1:5" ht="15" customHeight="1" x14ac:dyDescent="0.25">
      <c r="A4771" s="207" t="s">
        <v>35441</v>
      </c>
      <c r="C4771" s="202" t="s">
        <v>35442</v>
      </c>
      <c r="D4771" s="207" t="s">
        <v>3</v>
      </c>
      <c r="E4771" s="207">
        <v>5.39</v>
      </c>
    </row>
    <row r="4772" spans="1:5" ht="15" customHeight="1" x14ac:dyDescent="0.25">
      <c r="A4772" s="207" t="s">
        <v>35443</v>
      </c>
      <c r="C4772" s="202" t="s">
        <v>35444</v>
      </c>
      <c r="D4772" s="207" t="s">
        <v>2</v>
      </c>
      <c r="E4772" s="207">
        <v>53.850900000000003</v>
      </c>
    </row>
    <row r="4773" spans="1:5" ht="15" customHeight="1" x14ac:dyDescent="0.25">
      <c r="A4773" s="207" t="s">
        <v>35445</v>
      </c>
      <c r="C4773" s="202" t="s">
        <v>35446</v>
      </c>
      <c r="D4773" s="207" t="s">
        <v>2</v>
      </c>
      <c r="E4773" s="207">
        <v>71.550399999999996</v>
      </c>
    </row>
    <row r="4774" spans="1:5" ht="15" customHeight="1" x14ac:dyDescent="0.25">
      <c r="A4774" s="207" t="s">
        <v>35447</v>
      </c>
      <c r="C4774" s="202" t="s">
        <v>35448</v>
      </c>
      <c r="D4774" s="207" t="s">
        <v>2</v>
      </c>
      <c r="E4774" s="207">
        <v>77.453199999999995</v>
      </c>
    </row>
    <row r="4775" spans="1:5" ht="15" customHeight="1" x14ac:dyDescent="0.25">
      <c r="A4775" s="207" t="s">
        <v>35449</v>
      </c>
      <c r="C4775" s="202" t="s">
        <v>35450</v>
      </c>
      <c r="D4775" s="207" t="s">
        <v>2</v>
      </c>
      <c r="E4775" s="207">
        <v>48.677199999999999</v>
      </c>
    </row>
    <row r="4776" spans="1:5" ht="15" customHeight="1" x14ac:dyDescent="0.25">
      <c r="A4776" s="207" t="s">
        <v>35451</v>
      </c>
      <c r="C4776" s="202" t="s">
        <v>35452</v>
      </c>
      <c r="D4776" s="207" t="s">
        <v>2</v>
      </c>
      <c r="E4776" s="207">
        <v>64.182199999999995</v>
      </c>
    </row>
    <row r="4777" spans="1:5" ht="15" customHeight="1" x14ac:dyDescent="0.25">
      <c r="A4777" s="207" t="s">
        <v>35453</v>
      </c>
      <c r="C4777" s="202" t="s">
        <v>35454</v>
      </c>
      <c r="D4777" s="207" t="s">
        <v>2</v>
      </c>
      <c r="E4777" s="207">
        <v>57.349400000000003</v>
      </c>
    </row>
    <row r="4778" spans="1:5" ht="15" customHeight="1" x14ac:dyDescent="0.25">
      <c r="A4778" s="207" t="s">
        <v>35455</v>
      </c>
      <c r="C4778" s="202" t="s">
        <v>35456</v>
      </c>
      <c r="D4778" s="207" t="s">
        <v>2</v>
      </c>
      <c r="E4778" s="207">
        <v>59.645000000000003</v>
      </c>
    </row>
    <row r="4779" spans="1:5" ht="15" customHeight="1" x14ac:dyDescent="0.25">
      <c r="A4779" s="207" t="s">
        <v>35457</v>
      </c>
      <c r="C4779" s="202" t="s">
        <v>35458</v>
      </c>
      <c r="D4779" s="207" t="s">
        <v>2</v>
      </c>
      <c r="E4779" s="207">
        <v>33.593299999999999</v>
      </c>
    </row>
    <row r="4780" spans="1:5" ht="15" customHeight="1" x14ac:dyDescent="0.25">
      <c r="A4780" s="207" t="s">
        <v>35459</v>
      </c>
      <c r="C4780" s="202" t="s">
        <v>35460</v>
      </c>
      <c r="D4780" s="207" t="s">
        <v>2</v>
      </c>
      <c r="E4780" s="207">
        <v>18.968599999999999</v>
      </c>
    </row>
    <row r="4781" spans="1:5" ht="15" customHeight="1" x14ac:dyDescent="0.25">
      <c r="A4781" s="207" t="s">
        <v>35461</v>
      </c>
      <c r="C4781" s="202" t="s">
        <v>35462</v>
      </c>
      <c r="D4781" s="207" t="s">
        <v>2</v>
      </c>
      <c r="E4781" s="207">
        <v>36.334699999999998</v>
      </c>
    </row>
    <row r="4782" spans="1:5" ht="15" customHeight="1" x14ac:dyDescent="0.25">
      <c r="A4782" s="207" t="s">
        <v>35463</v>
      </c>
      <c r="C4782" s="202" t="s">
        <v>35464</v>
      </c>
      <c r="D4782" s="207" t="s">
        <v>2</v>
      </c>
      <c r="E4782" s="207">
        <v>19.250800000000002</v>
      </c>
    </row>
    <row r="4783" spans="1:5" ht="15" customHeight="1" x14ac:dyDescent="0.25">
      <c r="A4783" s="207" t="s">
        <v>35465</v>
      </c>
      <c r="C4783" s="202" t="s">
        <v>35466</v>
      </c>
      <c r="D4783" s="207" t="s">
        <v>2</v>
      </c>
      <c r="E4783" s="207">
        <v>33.956099999999999</v>
      </c>
    </row>
    <row r="4784" spans="1:5" ht="15" customHeight="1" x14ac:dyDescent="0.25">
      <c r="A4784" s="207" t="s">
        <v>35467</v>
      </c>
      <c r="C4784" s="202" t="s">
        <v>35468</v>
      </c>
      <c r="D4784" s="207" t="s">
        <v>2</v>
      </c>
      <c r="E4784" s="207">
        <v>49.346699999999998</v>
      </c>
    </row>
    <row r="4785" spans="1:5" ht="15" customHeight="1" x14ac:dyDescent="0.25">
      <c r="A4785" s="207" t="s">
        <v>35469</v>
      </c>
      <c r="C4785" s="202" t="s">
        <v>35470</v>
      </c>
      <c r="D4785" s="207" t="s">
        <v>2</v>
      </c>
      <c r="E4785" s="207">
        <v>29.924499999999998</v>
      </c>
    </row>
    <row r="4786" spans="1:5" ht="15" customHeight="1" x14ac:dyDescent="0.25">
      <c r="A4786" s="207" t="s">
        <v>35471</v>
      </c>
      <c r="C4786" s="202" t="s">
        <v>35472</v>
      </c>
      <c r="D4786" s="207" t="s">
        <v>2</v>
      </c>
      <c r="E4786" s="207">
        <v>51.372599999999998</v>
      </c>
    </row>
    <row r="4787" spans="1:5" ht="15" customHeight="1" x14ac:dyDescent="0.25">
      <c r="A4787" s="207" t="s">
        <v>35473</v>
      </c>
      <c r="C4787" s="202" t="s">
        <v>35474</v>
      </c>
      <c r="D4787" s="207" t="s">
        <v>2</v>
      </c>
      <c r="E4787" s="207">
        <v>101.5459</v>
      </c>
    </row>
    <row r="4788" spans="1:5" ht="15" customHeight="1" x14ac:dyDescent="0.25">
      <c r="A4788" s="207" t="s">
        <v>35475</v>
      </c>
      <c r="C4788" s="202" t="s">
        <v>35476</v>
      </c>
      <c r="D4788" s="207" t="s">
        <v>2</v>
      </c>
      <c r="E4788" s="207">
        <v>88.181100000000001</v>
      </c>
    </row>
    <row r="4789" spans="1:5" ht="15" customHeight="1" x14ac:dyDescent="0.25">
      <c r="A4789" s="207" t="s">
        <v>35477</v>
      </c>
      <c r="C4789" s="202" t="s">
        <v>35478</v>
      </c>
      <c r="D4789" s="207" t="s">
        <v>2</v>
      </c>
      <c r="E4789" s="207">
        <v>91.386200000000002</v>
      </c>
    </row>
    <row r="4790" spans="1:5" ht="15" customHeight="1" x14ac:dyDescent="0.25">
      <c r="A4790" s="207" t="s">
        <v>35479</v>
      </c>
      <c r="C4790" s="202" t="s">
        <v>35480</v>
      </c>
      <c r="D4790" s="207" t="s">
        <v>2</v>
      </c>
      <c r="E4790" s="207">
        <v>77.537700000000001</v>
      </c>
    </row>
    <row r="4791" spans="1:5" ht="15" customHeight="1" x14ac:dyDescent="0.25">
      <c r="A4791" s="207" t="s">
        <v>35481</v>
      </c>
      <c r="C4791" s="202" t="s">
        <v>35482</v>
      </c>
      <c r="D4791" s="207" t="s">
        <v>2</v>
      </c>
      <c r="E4791" s="207">
        <v>249.95920000000001</v>
      </c>
    </row>
    <row r="4792" spans="1:5" ht="15" customHeight="1" x14ac:dyDescent="0.25">
      <c r="A4792" s="207" t="s">
        <v>35483</v>
      </c>
      <c r="C4792" s="202" t="s">
        <v>35484</v>
      </c>
      <c r="D4792" s="207" t="s">
        <v>2</v>
      </c>
      <c r="E4792" s="207">
        <v>202.06370000000001</v>
      </c>
    </row>
    <row r="4793" spans="1:5" ht="15" customHeight="1" x14ac:dyDescent="0.25">
      <c r="A4793" s="207" t="s">
        <v>35485</v>
      </c>
      <c r="C4793" s="202" t="s">
        <v>35486</v>
      </c>
      <c r="D4793" s="207" t="s">
        <v>2</v>
      </c>
      <c r="E4793" s="207">
        <v>47.52</v>
      </c>
    </row>
    <row r="4794" spans="1:5" ht="15" customHeight="1" x14ac:dyDescent="0.25">
      <c r="A4794" s="207" t="s">
        <v>35487</v>
      </c>
      <c r="C4794" s="202" t="s">
        <v>35488</v>
      </c>
      <c r="D4794" s="207" t="s">
        <v>2</v>
      </c>
      <c r="E4794" s="207">
        <v>60.79</v>
      </c>
    </row>
    <row r="4795" spans="1:5" ht="15" customHeight="1" x14ac:dyDescent="0.25">
      <c r="A4795" s="207" t="s">
        <v>35489</v>
      </c>
      <c r="C4795" s="202" t="s">
        <v>35490</v>
      </c>
      <c r="D4795" s="207" t="s">
        <v>2</v>
      </c>
      <c r="E4795" s="207">
        <v>83.1</v>
      </c>
    </row>
    <row r="4796" spans="1:5" ht="15" customHeight="1" x14ac:dyDescent="0.25">
      <c r="A4796" s="207" t="s">
        <v>35491</v>
      </c>
      <c r="C4796" s="202" t="s">
        <v>35492</v>
      </c>
      <c r="D4796" s="207" t="s">
        <v>12798</v>
      </c>
      <c r="E4796" s="207">
        <v>48.983899999999998</v>
      </c>
    </row>
    <row r="4797" spans="1:5" ht="15" customHeight="1" x14ac:dyDescent="0.25">
      <c r="A4797" s="207" t="s">
        <v>35493</v>
      </c>
      <c r="C4797" s="202" t="s">
        <v>35494</v>
      </c>
      <c r="D4797" s="207" t="s">
        <v>12798</v>
      </c>
      <c r="E4797" s="207">
        <v>35.326799999999999</v>
      </c>
    </row>
    <row r="4798" spans="1:5" ht="15" customHeight="1" x14ac:dyDescent="0.25">
      <c r="A4798" s="207" t="s">
        <v>35495</v>
      </c>
      <c r="C4798" s="202" t="s">
        <v>35496</v>
      </c>
      <c r="D4798" s="207" t="s">
        <v>12798</v>
      </c>
      <c r="E4798" s="207">
        <v>176.7251</v>
      </c>
    </row>
    <row r="4799" spans="1:5" ht="15" customHeight="1" x14ac:dyDescent="0.25">
      <c r="A4799" s="207" t="s">
        <v>35497</v>
      </c>
      <c r="C4799" s="202" t="s">
        <v>35498</v>
      </c>
      <c r="D4799" s="207" t="s">
        <v>12798</v>
      </c>
      <c r="E4799" s="207">
        <v>44.377800000000001</v>
      </c>
    </row>
    <row r="4800" spans="1:5" ht="15" customHeight="1" x14ac:dyDescent="0.25">
      <c r="A4800" s="207" t="s">
        <v>35499</v>
      </c>
      <c r="C4800" s="202" t="s">
        <v>35500</v>
      </c>
      <c r="D4800" s="207" t="s">
        <v>12798</v>
      </c>
      <c r="E4800" s="207">
        <v>43.511000000000003</v>
      </c>
    </row>
    <row r="4801" spans="1:5" ht="15" customHeight="1" x14ac:dyDescent="0.25">
      <c r="A4801" s="207" t="s">
        <v>35501</v>
      </c>
      <c r="C4801" s="202" t="s">
        <v>35502</v>
      </c>
      <c r="D4801" s="207" t="s">
        <v>12798</v>
      </c>
      <c r="E4801" s="207">
        <v>9.0710999999999995</v>
      </c>
    </row>
    <row r="4802" spans="1:5" ht="15" customHeight="1" x14ac:dyDescent="0.25">
      <c r="A4802" s="207" t="s">
        <v>35503</v>
      </c>
      <c r="C4802" s="202" t="s">
        <v>35504</v>
      </c>
      <c r="D4802" s="207" t="s">
        <v>12798</v>
      </c>
      <c r="E4802" s="207">
        <v>9.2927999999999997</v>
      </c>
    </row>
    <row r="4803" spans="1:5" ht="15" customHeight="1" x14ac:dyDescent="0.25">
      <c r="A4803" s="207" t="s">
        <v>35505</v>
      </c>
      <c r="C4803" s="202" t="s">
        <v>35506</v>
      </c>
      <c r="D4803" s="207" t="s">
        <v>12798</v>
      </c>
      <c r="E4803" s="207">
        <v>658.13850000000002</v>
      </c>
    </row>
    <row r="4804" spans="1:5" ht="15" customHeight="1" x14ac:dyDescent="0.25">
      <c r="A4804" s="207" t="s">
        <v>35507</v>
      </c>
      <c r="C4804" s="202" t="s">
        <v>35508</v>
      </c>
      <c r="D4804" s="207" t="s">
        <v>12798</v>
      </c>
      <c r="E4804" s="207">
        <v>936.01649999999995</v>
      </c>
    </row>
    <row r="4805" spans="1:5" ht="15" customHeight="1" x14ac:dyDescent="0.25">
      <c r="A4805" s="207" t="s">
        <v>35509</v>
      </c>
      <c r="C4805" s="202" t="s">
        <v>35510</v>
      </c>
      <c r="D4805" s="207" t="s">
        <v>12798</v>
      </c>
      <c r="E4805" s="207">
        <v>46.071100000000001</v>
      </c>
    </row>
    <row r="4806" spans="1:5" ht="15" customHeight="1" x14ac:dyDescent="0.25">
      <c r="A4806" s="207" t="s">
        <v>35511</v>
      </c>
      <c r="C4806" s="202" t="s">
        <v>35512</v>
      </c>
      <c r="D4806" s="207" t="s">
        <v>2</v>
      </c>
      <c r="E4806" s="207">
        <v>182.76249999999999</v>
      </c>
    </row>
    <row r="4807" spans="1:5" ht="15" customHeight="1" x14ac:dyDescent="0.25">
      <c r="A4807" s="207" t="s">
        <v>35513</v>
      </c>
      <c r="C4807" s="202" t="s">
        <v>35514</v>
      </c>
      <c r="D4807" s="207" t="s">
        <v>2</v>
      </c>
      <c r="E4807" s="207">
        <v>93.281099999999995</v>
      </c>
    </row>
    <row r="4808" spans="1:5" ht="15" customHeight="1" x14ac:dyDescent="0.25">
      <c r="A4808" s="207" t="s">
        <v>35515</v>
      </c>
      <c r="C4808" s="202" t="s">
        <v>35516</v>
      </c>
      <c r="D4808" s="207" t="s">
        <v>2</v>
      </c>
      <c r="E4808" s="207">
        <v>157.74639999999999</v>
      </c>
    </row>
    <row r="4809" spans="1:5" ht="15" customHeight="1" x14ac:dyDescent="0.25">
      <c r="A4809" s="207" t="s">
        <v>35517</v>
      </c>
      <c r="C4809" s="202" t="s">
        <v>35518</v>
      </c>
      <c r="D4809" s="207" t="s">
        <v>2</v>
      </c>
      <c r="E4809" s="207">
        <v>213.73519999999999</v>
      </c>
    </row>
    <row r="4810" spans="1:5" ht="15" customHeight="1" x14ac:dyDescent="0.25">
      <c r="A4810" s="207" t="s">
        <v>35519</v>
      </c>
      <c r="C4810" s="202" t="s">
        <v>35520</v>
      </c>
      <c r="D4810" s="207" t="s">
        <v>2</v>
      </c>
      <c r="E4810" s="207">
        <v>407.50400000000002</v>
      </c>
    </row>
    <row r="4811" spans="1:5" ht="15" customHeight="1" x14ac:dyDescent="0.25">
      <c r="A4811" s="207" t="s">
        <v>35521</v>
      </c>
      <c r="C4811" s="202" t="s">
        <v>35522</v>
      </c>
      <c r="D4811" s="207" t="s">
        <v>2</v>
      </c>
      <c r="E4811" s="207">
        <v>59.466099999999997</v>
      </c>
    </row>
    <row r="4812" spans="1:5" ht="15" customHeight="1" x14ac:dyDescent="0.25">
      <c r="A4812" s="207" t="s">
        <v>35523</v>
      </c>
      <c r="C4812" s="202" t="s">
        <v>35524</v>
      </c>
      <c r="D4812" s="207" t="s">
        <v>2</v>
      </c>
      <c r="E4812" s="207">
        <v>169.7</v>
      </c>
    </row>
    <row r="4813" spans="1:5" ht="15" customHeight="1" x14ac:dyDescent="0.25">
      <c r="A4813" s="207" t="s">
        <v>35525</v>
      </c>
      <c r="C4813" s="202" t="s">
        <v>35526</v>
      </c>
      <c r="D4813" s="207" t="s">
        <v>12798</v>
      </c>
      <c r="E4813" s="207">
        <v>195.83</v>
      </c>
    </row>
    <row r="4814" spans="1:5" ht="15" customHeight="1" x14ac:dyDescent="0.25">
      <c r="A4814" s="207" t="s">
        <v>35527</v>
      </c>
      <c r="C4814" s="202" t="s">
        <v>35528</v>
      </c>
      <c r="D4814" s="207" t="s">
        <v>12798</v>
      </c>
      <c r="E4814" s="207">
        <v>204.3</v>
      </c>
    </row>
    <row r="4815" spans="1:5" ht="15" customHeight="1" x14ac:dyDescent="0.25">
      <c r="A4815" s="207" t="s">
        <v>35529</v>
      </c>
      <c r="C4815" s="202" t="s">
        <v>35530</v>
      </c>
      <c r="D4815" s="207" t="s">
        <v>12798</v>
      </c>
      <c r="E4815" s="207">
        <v>209.9</v>
      </c>
    </row>
    <row r="4816" spans="1:5" ht="15" customHeight="1" x14ac:dyDescent="0.25">
      <c r="A4816" s="207" t="s">
        <v>35531</v>
      </c>
      <c r="C4816" s="202" t="s">
        <v>35532</v>
      </c>
      <c r="D4816" s="207" t="s">
        <v>12798</v>
      </c>
      <c r="E4816" s="207">
        <v>302.72000000000003</v>
      </c>
    </row>
    <row r="4817" spans="1:5" ht="15" customHeight="1" x14ac:dyDescent="0.25">
      <c r="A4817" s="207" t="s">
        <v>35533</v>
      </c>
      <c r="C4817" s="202" t="s">
        <v>35534</v>
      </c>
      <c r="D4817" s="207" t="s">
        <v>12798</v>
      </c>
      <c r="E4817" s="207">
        <v>424.47800000000001</v>
      </c>
    </row>
    <row r="4818" spans="1:5" ht="15" customHeight="1" x14ac:dyDescent="0.25">
      <c r="A4818" s="207" t="s">
        <v>35535</v>
      </c>
      <c r="C4818" s="202" t="s">
        <v>35536</v>
      </c>
      <c r="D4818" s="207" t="s">
        <v>12798</v>
      </c>
      <c r="E4818" s="207">
        <v>491.9486</v>
      </c>
    </row>
    <row r="4819" spans="1:5" ht="15" customHeight="1" x14ac:dyDescent="0.25">
      <c r="A4819" s="207" t="s">
        <v>35537</v>
      </c>
      <c r="C4819" s="202" t="s">
        <v>35538</v>
      </c>
      <c r="D4819" s="207" t="s">
        <v>12798</v>
      </c>
      <c r="E4819" s="207">
        <v>551.8655</v>
      </c>
    </row>
    <row r="4820" spans="1:5" ht="15" customHeight="1" x14ac:dyDescent="0.25">
      <c r="A4820" s="207" t="s">
        <v>35539</v>
      </c>
      <c r="C4820" s="202" t="s">
        <v>35540</v>
      </c>
      <c r="D4820" s="207" t="s">
        <v>12798</v>
      </c>
      <c r="E4820" s="207">
        <v>582.01900000000001</v>
      </c>
    </row>
    <row r="4821" spans="1:5" ht="15" customHeight="1" x14ac:dyDescent="0.25">
      <c r="A4821" s="207" t="s">
        <v>35541</v>
      </c>
      <c r="C4821" s="202" t="s">
        <v>35542</v>
      </c>
      <c r="D4821" s="207" t="s">
        <v>12798</v>
      </c>
      <c r="E4821" s="207">
        <v>151.49590000000001</v>
      </c>
    </row>
    <row r="4822" spans="1:5" ht="15" customHeight="1" x14ac:dyDescent="0.25">
      <c r="A4822" s="207" t="s">
        <v>35543</v>
      </c>
      <c r="C4822" s="202" t="s">
        <v>35544</v>
      </c>
      <c r="D4822" s="207" t="s">
        <v>12798</v>
      </c>
      <c r="E4822" s="207">
        <v>1379.1497999999999</v>
      </c>
    </row>
    <row r="4823" spans="1:5" ht="15" customHeight="1" x14ac:dyDescent="0.25">
      <c r="A4823" s="207" t="s">
        <v>35545</v>
      </c>
      <c r="C4823" s="202" t="s">
        <v>35546</v>
      </c>
      <c r="D4823" s="207" t="s">
        <v>12798</v>
      </c>
      <c r="E4823" s="207">
        <v>1570.7012</v>
      </c>
    </row>
    <row r="4824" spans="1:5" ht="15" customHeight="1" x14ac:dyDescent="0.25">
      <c r="A4824" s="207" t="s">
        <v>35547</v>
      </c>
      <c r="C4824" s="202" t="s">
        <v>35548</v>
      </c>
      <c r="D4824" s="207" t="s">
        <v>12798</v>
      </c>
      <c r="E4824" s="207">
        <v>1894.9427000000001</v>
      </c>
    </row>
    <row r="4825" spans="1:5" ht="15" customHeight="1" x14ac:dyDescent="0.25">
      <c r="A4825" s="207" t="s">
        <v>35549</v>
      </c>
      <c r="C4825" s="202" t="s">
        <v>35550</v>
      </c>
      <c r="D4825" s="207" t="s">
        <v>12798</v>
      </c>
      <c r="E4825" s="207">
        <v>24.713699999999999</v>
      </c>
    </row>
    <row r="4826" spans="1:5" ht="15" customHeight="1" x14ac:dyDescent="0.25">
      <c r="A4826" s="207" t="s">
        <v>35551</v>
      </c>
      <c r="C4826" s="202" t="s">
        <v>35552</v>
      </c>
      <c r="D4826" s="207" t="s">
        <v>12798</v>
      </c>
      <c r="E4826" s="207">
        <v>1713.7021</v>
      </c>
    </row>
    <row r="4827" spans="1:5" ht="15" customHeight="1" x14ac:dyDescent="0.25">
      <c r="A4827" s="207" t="s">
        <v>35553</v>
      </c>
      <c r="C4827" s="202" t="s">
        <v>35554</v>
      </c>
      <c r="D4827" s="207" t="s">
        <v>12798</v>
      </c>
      <c r="E4827" s="207">
        <v>1990.95</v>
      </c>
    </row>
    <row r="4828" spans="1:5" ht="15" customHeight="1" x14ac:dyDescent="0.25">
      <c r="A4828" s="207" t="s">
        <v>35555</v>
      </c>
      <c r="C4828" s="202" t="s">
        <v>35556</v>
      </c>
      <c r="D4828" s="207" t="s">
        <v>12798</v>
      </c>
      <c r="E4828" s="207">
        <v>1057.4333999999999</v>
      </c>
    </row>
    <row r="4829" spans="1:5" ht="15" customHeight="1" x14ac:dyDescent="0.25">
      <c r="A4829" s="207" t="s">
        <v>35557</v>
      </c>
      <c r="C4829" s="202" t="s">
        <v>35558</v>
      </c>
      <c r="D4829" s="207" t="s">
        <v>12798</v>
      </c>
      <c r="E4829" s="207">
        <v>481.27</v>
      </c>
    </row>
    <row r="4830" spans="1:5" ht="15" customHeight="1" x14ac:dyDescent="0.25">
      <c r="A4830" s="207" t="s">
        <v>35559</v>
      </c>
      <c r="C4830" s="202" t="s">
        <v>35560</v>
      </c>
      <c r="D4830" s="207" t="s">
        <v>12798</v>
      </c>
      <c r="E4830" s="207">
        <v>823.52480000000003</v>
      </c>
    </row>
    <row r="4831" spans="1:5" ht="15" customHeight="1" x14ac:dyDescent="0.25">
      <c r="A4831" s="207" t="s">
        <v>35561</v>
      </c>
      <c r="C4831" s="202" t="s">
        <v>35562</v>
      </c>
      <c r="D4831" s="207" t="s">
        <v>12798</v>
      </c>
      <c r="E4831" s="207">
        <v>1698.5835999999999</v>
      </c>
    </row>
    <row r="4832" spans="1:5" ht="15" customHeight="1" x14ac:dyDescent="0.25">
      <c r="A4832" s="207" t="s">
        <v>35563</v>
      </c>
      <c r="C4832" s="202" t="s">
        <v>35564</v>
      </c>
      <c r="D4832" s="207" t="s">
        <v>12798</v>
      </c>
      <c r="E4832" s="207">
        <v>3476.3377999999998</v>
      </c>
    </row>
    <row r="4833" spans="1:5" ht="15" customHeight="1" x14ac:dyDescent="0.25">
      <c r="A4833" s="207" t="s">
        <v>35565</v>
      </c>
      <c r="C4833" s="202" t="s">
        <v>35566</v>
      </c>
      <c r="D4833" s="207" t="s">
        <v>12798</v>
      </c>
      <c r="E4833" s="207">
        <v>1592.93</v>
      </c>
    </row>
    <row r="4834" spans="1:5" ht="15" customHeight="1" x14ac:dyDescent="0.25">
      <c r="A4834" s="207" t="s">
        <v>35567</v>
      </c>
      <c r="C4834" s="202" t="s">
        <v>35568</v>
      </c>
      <c r="D4834" s="207" t="s">
        <v>12798</v>
      </c>
      <c r="E4834" s="207">
        <v>0.18140000000000001</v>
      </c>
    </row>
    <row r="4835" spans="1:5" ht="15" customHeight="1" x14ac:dyDescent="0.25">
      <c r="A4835" s="207" t="s">
        <v>35569</v>
      </c>
      <c r="C4835" s="202" t="s">
        <v>35570</v>
      </c>
      <c r="D4835" s="207" t="s">
        <v>12798</v>
      </c>
      <c r="E4835" s="207">
        <v>0.37290000000000001</v>
      </c>
    </row>
    <row r="4836" spans="1:5" ht="15" customHeight="1" x14ac:dyDescent="0.25">
      <c r="A4836" s="207" t="s">
        <v>35571</v>
      </c>
      <c r="C4836" s="202" t="s">
        <v>35572</v>
      </c>
      <c r="D4836" s="207" t="s">
        <v>12798</v>
      </c>
      <c r="E4836" s="207">
        <v>0.53410000000000002</v>
      </c>
    </row>
    <row r="4837" spans="1:5" ht="15" customHeight="1" x14ac:dyDescent="0.25">
      <c r="A4837" s="207" t="s">
        <v>35573</v>
      </c>
      <c r="C4837" s="202" t="s">
        <v>35574</v>
      </c>
      <c r="D4837" s="207" t="s">
        <v>12798</v>
      </c>
      <c r="E4837" s="207">
        <v>1.3909</v>
      </c>
    </row>
    <row r="4838" spans="1:5" ht="15" customHeight="1" x14ac:dyDescent="0.25">
      <c r="A4838" s="207" t="s">
        <v>35575</v>
      </c>
      <c r="C4838" s="202" t="s">
        <v>35576</v>
      </c>
      <c r="D4838" s="207" t="s">
        <v>12798</v>
      </c>
      <c r="E4838" s="207">
        <v>0.1108</v>
      </c>
    </row>
    <row r="4839" spans="1:5" ht="15" customHeight="1" x14ac:dyDescent="0.25">
      <c r="A4839" s="207" t="s">
        <v>35577</v>
      </c>
      <c r="C4839" s="202" t="s">
        <v>35578</v>
      </c>
      <c r="D4839" s="207" t="s">
        <v>12798</v>
      </c>
      <c r="E4839" s="207">
        <v>0.1007</v>
      </c>
    </row>
    <row r="4840" spans="1:5" ht="15" customHeight="1" x14ac:dyDescent="0.25">
      <c r="A4840" s="207" t="s">
        <v>35579</v>
      </c>
      <c r="C4840" s="202" t="s">
        <v>35580</v>
      </c>
      <c r="D4840" s="207" t="s">
        <v>12798</v>
      </c>
      <c r="E4840" s="207">
        <v>0.43</v>
      </c>
    </row>
    <row r="4841" spans="1:5" ht="15" customHeight="1" x14ac:dyDescent="0.25">
      <c r="A4841" s="207" t="s">
        <v>35581</v>
      </c>
      <c r="C4841" s="202" t="s">
        <v>35582</v>
      </c>
      <c r="D4841" s="207" t="s">
        <v>12798</v>
      </c>
      <c r="E4841" s="207">
        <v>0.17</v>
      </c>
    </row>
    <row r="4842" spans="1:5" ht="15" customHeight="1" x14ac:dyDescent="0.25">
      <c r="A4842" s="207" t="s">
        <v>35583</v>
      </c>
      <c r="C4842" s="202" t="s">
        <v>35584</v>
      </c>
      <c r="D4842" s="207" t="s">
        <v>12798</v>
      </c>
      <c r="E4842" s="207">
        <v>0.14000000000000001</v>
      </c>
    </row>
    <row r="4843" spans="1:5" ht="15" customHeight="1" x14ac:dyDescent="0.25">
      <c r="A4843" s="207" t="s">
        <v>35585</v>
      </c>
      <c r="C4843" s="202" t="s">
        <v>35586</v>
      </c>
      <c r="D4843" s="207" t="s">
        <v>12798</v>
      </c>
      <c r="E4843" s="207">
        <v>0.26</v>
      </c>
    </row>
    <row r="4844" spans="1:5" ht="15" customHeight="1" x14ac:dyDescent="0.25">
      <c r="A4844" s="207" t="s">
        <v>35587</v>
      </c>
      <c r="C4844" s="202" t="s">
        <v>35588</v>
      </c>
      <c r="D4844" s="207" t="s">
        <v>12798</v>
      </c>
      <c r="E4844" s="207">
        <v>0.38</v>
      </c>
    </row>
    <row r="4845" spans="1:5" ht="15" customHeight="1" x14ac:dyDescent="0.25">
      <c r="A4845" s="207" t="s">
        <v>35589</v>
      </c>
      <c r="C4845" s="202" t="s">
        <v>35590</v>
      </c>
      <c r="D4845" s="207" t="s">
        <v>12798</v>
      </c>
      <c r="E4845" s="207">
        <v>10.1999</v>
      </c>
    </row>
    <row r="4846" spans="1:5" ht="15" customHeight="1" x14ac:dyDescent="0.25">
      <c r="A4846" s="207" t="s">
        <v>35591</v>
      </c>
      <c r="C4846" s="202" t="s">
        <v>35592</v>
      </c>
      <c r="D4846" s="207" t="s">
        <v>12798</v>
      </c>
      <c r="E4846" s="207">
        <v>5.0395000000000003</v>
      </c>
    </row>
    <row r="4847" spans="1:5" ht="15" customHeight="1" x14ac:dyDescent="0.25">
      <c r="A4847" s="207" t="s">
        <v>35593</v>
      </c>
      <c r="C4847" s="202" t="s">
        <v>35594</v>
      </c>
      <c r="D4847" s="207" t="s">
        <v>12798</v>
      </c>
      <c r="E4847" s="207">
        <v>3.3965999999999998</v>
      </c>
    </row>
    <row r="4848" spans="1:5" ht="15" customHeight="1" x14ac:dyDescent="0.25">
      <c r="A4848" s="207" t="s">
        <v>35595</v>
      </c>
      <c r="C4848" s="202" t="s">
        <v>35596</v>
      </c>
      <c r="D4848" s="207" t="s">
        <v>12798</v>
      </c>
      <c r="E4848" s="207">
        <v>5.0898000000000003</v>
      </c>
    </row>
    <row r="4849" spans="1:5" ht="15" customHeight="1" x14ac:dyDescent="0.25">
      <c r="A4849" s="207" t="s">
        <v>35597</v>
      </c>
      <c r="C4849" s="202" t="s">
        <v>35598</v>
      </c>
      <c r="D4849" s="207" t="s">
        <v>12798</v>
      </c>
      <c r="E4849" s="207">
        <v>16.6706</v>
      </c>
    </row>
    <row r="4850" spans="1:5" ht="15" customHeight="1" x14ac:dyDescent="0.25">
      <c r="A4850" s="207" t="s">
        <v>35599</v>
      </c>
      <c r="C4850" s="202" t="s">
        <v>35600</v>
      </c>
      <c r="D4850" s="207" t="s">
        <v>12798</v>
      </c>
      <c r="E4850" s="207">
        <v>6.9645000000000001</v>
      </c>
    </row>
    <row r="4851" spans="1:5" ht="15" customHeight="1" x14ac:dyDescent="0.25">
      <c r="A4851" s="207" t="s">
        <v>35601</v>
      </c>
      <c r="C4851" s="202" t="s">
        <v>35602</v>
      </c>
      <c r="D4851" s="207" t="s">
        <v>12798</v>
      </c>
      <c r="E4851" s="207">
        <v>18.132100000000001</v>
      </c>
    </row>
    <row r="4852" spans="1:5" ht="15" customHeight="1" x14ac:dyDescent="0.25">
      <c r="A4852" s="207" t="s">
        <v>35603</v>
      </c>
      <c r="C4852" s="202" t="s">
        <v>35604</v>
      </c>
      <c r="D4852" s="207" t="s">
        <v>12798</v>
      </c>
      <c r="E4852" s="207">
        <v>0.70550000000000002</v>
      </c>
    </row>
    <row r="4853" spans="1:5" ht="15" customHeight="1" x14ac:dyDescent="0.25">
      <c r="A4853" s="207" t="s">
        <v>35605</v>
      </c>
      <c r="C4853" s="202" t="s">
        <v>35606</v>
      </c>
      <c r="D4853" s="207" t="s">
        <v>12798</v>
      </c>
      <c r="E4853" s="207">
        <v>8.0600000000000005E-2</v>
      </c>
    </row>
    <row r="4854" spans="1:5" ht="15" customHeight="1" x14ac:dyDescent="0.25">
      <c r="A4854" s="207" t="s">
        <v>35607</v>
      </c>
      <c r="C4854" s="202" t="s">
        <v>35608</v>
      </c>
      <c r="D4854" s="207" t="s">
        <v>12798</v>
      </c>
      <c r="E4854" s="207">
        <v>4.0300000000000002E-2</v>
      </c>
    </row>
    <row r="4855" spans="1:5" ht="15" customHeight="1" x14ac:dyDescent="0.25">
      <c r="A4855" s="207" t="s">
        <v>35609</v>
      </c>
      <c r="C4855" s="202" t="s">
        <v>35610</v>
      </c>
      <c r="D4855" s="207" t="s">
        <v>12798</v>
      </c>
      <c r="E4855" s="207">
        <v>0.25190000000000001</v>
      </c>
    </row>
    <row r="4856" spans="1:5" ht="15" customHeight="1" x14ac:dyDescent="0.25">
      <c r="A4856" s="207" t="s">
        <v>35611</v>
      </c>
      <c r="C4856" s="202" t="s">
        <v>35612</v>
      </c>
      <c r="D4856" s="207" t="s">
        <v>12798</v>
      </c>
      <c r="E4856" s="207">
        <v>0.08</v>
      </c>
    </row>
    <row r="4857" spans="1:5" ht="15" customHeight="1" x14ac:dyDescent="0.25">
      <c r="A4857" s="207" t="s">
        <v>35613</v>
      </c>
      <c r="C4857" s="202" t="s">
        <v>35614</v>
      </c>
      <c r="D4857" s="207" t="s">
        <v>12798</v>
      </c>
      <c r="E4857" s="207">
        <v>0.24</v>
      </c>
    </row>
    <row r="4858" spans="1:5" ht="15" customHeight="1" x14ac:dyDescent="0.25">
      <c r="A4858" s="207" t="s">
        <v>35615</v>
      </c>
      <c r="C4858" s="202" t="s">
        <v>35616</v>
      </c>
      <c r="D4858" s="207" t="s">
        <v>12798</v>
      </c>
      <c r="E4858" s="207">
        <v>0.22</v>
      </c>
    </row>
    <row r="4859" spans="1:5" ht="15" customHeight="1" x14ac:dyDescent="0.25">
      <c r="A4859" s="207" t="s">
        <v>35617</v>
      </c>
      <c r="C4859" s="202" t="s">
        <v>35618</v>
      </c>
      <c r="D4859" s="207" t="s">
        <v>12798</v>
      </c>
      <c r="E4859" s="207">
        <v>0.97</v>
      </c>
    </row>
    <row r="4860" spans="1:5" ht="15" customHeight="1" x14ac:dyDescent="0.25">
      <c r="A4860" s="207" t="s">
        <v>35619</v>
      </c>
      <c r="C4860" s="202" t="s">
        <v>35620</v>
      </c>
      <c r="D4860" s="207" t="s">
        <v>12798</v>
      </c>
      <c r="E4860" s="207">
        <v>2.4289999999999998</v>
      </c>
    </row>
    <row r="4861" spans="1:5" ht="15" customHeight="1" x14ac:dyDescent="0.25">
      <c r="A4861" s="207" t="s">
        <v>35621</v>
      </c>
      <c r="C4861" s="202" t="s">
        <v>35622</v>
      </c>
      <c r="D4861" s="207" t="s">
        <v>12798</v>
      </c>
      <c r="E4861" s="207">
        <v>0.23180000000000001</v>
      </c>
    </row>
    <row r="4862" spans="1:5" ht="15" customHeight="1" x14ac:dyDescent="0.25">
      <c r="A4862" s="207" t="s">
        <v>35623</v>
      </c>
      <c r="C4862" s="202" t="s">
        <v>35624</v>
      </c>
      <c r="D4862" s="207" t="s">
        <v>12798</v>
      </c>
      <c r="E4862" s="207">
        <v>1.159</v>
      </c>
    </row>
    <row r="4863" spans="1:5" ht="15" customHeight="1" x14ac:dyDescent="0.25">
      <c r="A4863" s="207" t="s">
        <v>35625</v>
      </c>
      <c r="C4863" s="202" t="s">
        <v>35626</v>
      </c>
      <c r="D4863" s="207" t="s">
        <v>12798</v>
      </c>
      <c r="E4863" s="207">
        <v>1.6831</v>
      </c>
    </row>
    <row r="4864" spans="1:5" ht="15" customHeight="1" x14ac:dyDescent="0.25">
      <c r="A4864" s="207" t="s">
        <v>35627</v>
      </c>
      <c r="C4864" s="202" t="s">
        <v>35628</v>
      </c>
      <c r="D4864" s="207" t="s">
        <v>12798</v>
      </c>
      <c r="E4864" s="207">
        <v>2.2576000000000001</v>
      </c>
    </row>
    <row r="4865" spans="1:5" ht="15" customHeight="1" x14ac:dyDescent="0.25">
      <c r="A4865" s="207" t="s">
        <v>35629</v>
      </c>
      <c r="C4865" s="202" t="s">
        <v>35630</v>
      </c>
      <c r="D4865" s="207" t="s">
        <v>12798</v>
      </c>
      <c r="E4865" s="207">
        <v>0.90710000000000002</v>
      </c>
    </row>
    <row r="4866" spans="1:5" ht="15" customHeight="1" x14ac:dyDescent="0.25">
      <c r="A4866" s="207" t="s">
        <v>35631</v>
      </c>
      <c r="C4866" s="202" t="s">
        <v>35632</v>
      </c>
      <c r="D4866" s="207" t="s">
        <v>12798</v>
      </c>
      <c r="E4866" s="207">
        <v>2.3988</v>
      </c>
    </row>
    <row r="4867" spans="1:5" ht="15" customHeight="1" x14ac:dyDescent="0.25">
      <c r="A4867" s="207" t="s">
        <v>35633</v>
      </c>
      <c r="C4867" s="202" t="s">
        <v>35634</v>
      </c>
      <c r="D4867" s="207" t="s">
        <v>12798</v>
      </c>
      <c r="E4867" s="207">
        <v>0.47</v>
      </c>
    </row>
    <row r="4868" spans="1:5" ht="15" customHeight="1" x14ac:dyDescent="0.25">
      <c r="A4868" s="207" t="s">
        <v>35635</v>
      </c>
      <c r="C4868" s="202" t="s">
        <v>35636</v>
      </c>
      <c r="D4868" s="207" t="s">
        <v>12798</v>
      </c>
      <c r="E4868" s="207">
        <v>1.0784</v>
      </c>
    </row>
    <row r="4869" spans="1:5" ht="15" customHeight="1" x14ac:dyDescent="0.25">
      <c r="A4869" s="207" t="s">
        <v>35637</v>
      </c>
      <c r="C4869" s="202" t="s">
        <v>35638</v>
      </c>
      <c r="D4869" s="207" t="s">
        <v>12798</v>
      </c>
      <c r="E4869" s="207">
        <v>1.9956</v>
      </c>
    </row>
    <row r="4870" spans="1:5" ht="15" customHeight="1" x14ac:dyDescent="0.25">
      <c r="A4870" s="207" t="s">
        <v>35639</v>
      </c>
      <c r="C4870" s="202" t="s">
        <v>35640</v>
      </c>
      <c r="D4870" s="207" t="s">
        <v>12798</v>
      </c>
      <c r="E4870" s="207">
        <v>0.69540000000000002</v>
      </c>
    </row>
    <row r="4871" spans="1:5" ht="15" customHeight="1" x14ac:dyDescent="0.25">
      <c r="A4871" s="207" t="s">
        <v>35641</v>
      </c>
      <c r="C4871" s="202" t="s">
        <v>35642</v>
      </c>
      <c r="D4871" s="207" t="s">
        <v>12798</v>
      </c>
      <c r="E4871" s="207">
        <v>8.6780000000000008</v>
      </c>
    </row>
    <row r="4872" spans="1:5" ht="15" customHeight="1" x14ac:dyDescent="0.25">
      <c r="A4872" s="207" t="s">
        <v>35643</v>
      </c>
      <c r="C4872" s="202" t="s">
        <v>35644</v>
      </c>
      <c r="D4872" s="207" t="s">
        <v>12798</v>
      </c>
      <c r="E4872" s="207">
        <v>0.28220000000000001</v>
      </c>
    </row>
    <row r="4873" spans="1:5" ht="15" customHeight="1" x14ac:dyDescent="0.25">
      <c r="A4873" s="207" t="s">
        <v>35645</v>
      </c>
      <c r="C4873" s="202" t="s">
        <v>35646</v>
      </c>
      <c r="D4873" s="207" t="s">
        <v>12798</v>
      </c>
      <c r="E4873" s="207">
        <v>1.3707</v>
      </c>
    </row>
    <row r="4874" spans="1:5" ht="15" customHeight="1" x14ac:dyDescent="0.25">
      <c r="A4874" s="207" t="s">
        <v>35647</v>
      </c>
      <c r="C4874" s="202" t="s">
        <v>35648</v>
      </c>
      <c r="D4874" s="207" t="s">
        <v>12798</v>
      </c>
      <c r="E4874" s="207">
        <v>1.3707</v>
      </c>
    </row>
    <row r="4875" spans="1:5" ht="15" customHeight="1" x14ac:dyDescent="0.25">
      <c r="A4875" s="207" t="s">
        <v>35649</v>
      </c>
      <c r="C4875" s="202" t="s">
        <v>35650</v>
      </c>
      <c r="D4875" s="207" t="s">
        <v>12798</v>
      </c>
      <c r="E4875" s="207">
        <v>0.40310000000000001</v>
      </c>
    </row>
    <row r="4876" spans="1:5" ht="15" customHeight="1" x14ac:dyDescent="0.25">
      <c r="A4876" s="207" t="s">
        <v>35651</v>
      </c>
      <c r="C4876" s="202" t="s">
        <v>35652</v>
      </c>
      <c r="D4876" s="207" t="s">
        <v>12798</v>
      </c>
      <c r="E4876" s="207">
        <v>0.25190000000000001</v>
      </c>
    </row>
    <row r="4877" spans="1:5" ht="15" customHeight="1" x14ac:dyDescent="0.25">
      <c r="A4877" s="207" t="s">
        <v>35653</v>
      </c>
      <c r="C4877" s="202" t="s">
        <v>35654</v>
      </c>
      <c r="D4877" s="207" t="s">
        <v>12798</v>
      </c>
      <c r="E4877" s="207">
        <v>0.50390000000000001</v>
      </c>
    </row>
    <row r="4878" spans="1:5" ht="15" customHeight="1" x14ac:dyDescent="0.25">
      <c r="A4878" s="207" t="s">
        <v>35655</v>
      </c>
      <c r="C4878" s="202" t="s">
        <v>35656</v>
      </c>
      <c r="D4878" s="207" t="s">
        <v>12798</v>
      </c>
      <c r="E4878" s="207">
        <v>1.6025</v>
      </c>
    </row>
    <row r="4879" spans="1:5" ht="15" customHeight="1" x14ac:dyDescent="0.25">
      <c r="A4879" s="207" t="s">
        <v>35657</v>
      </c>
      <c r="C4879" s="202" t="s">
        <v>35658</v>
      </c>
      <c r="D4879" s="207" t="s">
        <v>12798</v>
      </c>
      <c r="E4879" s="207">
        <v>6.2287999999999997</v>
      </c>
    </row>
    <row r="4880" spans="1:5" ht="15" customHeight="1" x14ac:dyDescent="0.25">
      <c r="A4880" s="207" t="s">
        <v>35659</v>
      </c>
      <c r="C4880" s="202" t="s">
        <v>35660</v>
      </c>
      <c r="D4880" s="207" t="s">
        <v>12798</v>
      </c>
      <c r="E4880" s="207">
        <v>0.13100000000000001</v>
      </c>
    </row>
    <row r="4881" spans="1:5" ht="15" customHeight="1" x14ac:dyDescent="0.25">
      <c r="A4881" s="207" t="s">
        <v>35661</v>
      </c>
      <c r="C4881" s="202" t="s">
        <v>35662</v>
      </c>
      <c r="D4881" s="207" t="s">
        <v>4</v>
      </c>
      <c r="E4881" s="207">
        <v>19.36</v>
      </c>
    </row>
    <row r="4882" spans="1:5" ht="15" customHeight="1" x14ac:dyDescent="0.25">
      <c r="A4882" s="207" t="s">
        <v>35663</v>
      </c>
      <c r="C4882" s="202" t="s">
        <v>35664</v>
      </c>
      <c r="D4882" s="207" t="s">
        <v>4</v>
      </c>
      <c r="E4882" s="207">
        <v>16.739999999999998</v>
      </c>
    </row>
    <row r="4883" spans="1:5" ht="15" customHeight="1" x14ac:dyDescent="0.25">
      <c r="A4883" s="207" t="s">
        <v>35665</v>
      </c>
      <c r="C4883" s="202" t="s">
        <v>35666</v>
      </c>
      <c r="D4883" s="207" t="s">
        <v>4</v>
      </c>
      <c r="E4883" s="207">
        <v>14.49</v>
      </c>
    </row>
    <row r="4884" spans="1:5" ht="15" customHeight="1" x14ac:dyDescent="0.25">
      <c r="A4884" s="207" t="s">
        <v>35667</v>
      </c>
      <c r="C4884" s="202" t="s">
        <v>35668</v>
      </c>
      <c r="D4884" s="207" t="s">
        <v>4</v>
      </c>
      <c r="E4884" s="207">
        <v>14.5</v>
      </c>
    </row>
    <row r="4885" spans="1:5" ht="15" customHeight="1" x14ac:dyDescent="0.25">
      <c r="A4885" s="207" t="s">
        <v>35669</v>
      </c>
      <c r="C4885" s="202" t="s">
        <v>35670</v>
      </c>
      <c r="D4885" s="207" t="s">
        <v>4</v>
      </c>
      <c r="E4885" s="207">
        <v>20.69</v>
      </c>
    </row>
    <row r="4886" spans="1:5" ht="15" customHeight="1" x14ac:dyDescent="0.25">
      <c r="A4886" s="207" t="s">
        <v>35671</v>
      </c>
      <c r="C4886" s="202" t="s">
        <v>35672</v>
      </c>
      <c r="D4886" s="207" t="s">
        <v>4</v>
      </c>
      <c r="E4886" s="207">
        <v>15.73</v>
      </c>
    </row>
    <row r="4887" spans="1:5" ht="15" customHeight="1" x14ac:dyDescent="0.25">
      <c r="A4887" s="207" t="s">
        <v>35673</v>
      </c>
      <c r="C4887" s="202" t="s">
        <v>35674</v>
      </c>
      <c r="D4887" s="207" t="s">
        <v>4</v>
      </c>
      <c r="E4887" s="207">
        <v>14.69</v>
      </c>
    </row>
    <row r="4888" spans="1:5" ht="15" customHeight="1" x14ac:dyDescent="0.25">
      <c r="A4888" s="207" t="s">
        <v>35675</v>
      </c>
      <c r="C4888" s="202" t="s">
        <v>35676</v>
      </c>
      <c r="D4888" s="207" t="s">
        <v>12798</v>
      </c>
      <c r="E4888" s="207">
        <v>6.0400000000000002E-2</v>
      </c>
    </row>
    <row r="4889" spans="1:5" ht="15" customHeight="1" x14ac:dyDescent="0.25">
      <c r="A4889" s="207" t="s">
        <v>35677</v>
      </c>
      <c r="C4889" s="202" t="s">
        <v>35678</v>
      </c>
      <c r="D4889" s="207" t="s">
        <v>12798</v>
      </c>
      <c r="E4889" s="207">
        <v>0.13100000000000001</v>
      </c>
    </row>
    <row r="4890" spans="1:5" ht="15" customHeight="1" x14ac:dyDescent="0.25">
      <c r="A4890" s="207" t="s">
        <v>35679</v>
      </c>
      <c r="C4890" s="202" t="s">
        <v>35680</v>
      </c>
      <c r="D4890" s="207" t="s">
        <v>12798</v>
      </c>
      <c r="E4890" s="207">
        <v>852.08</v>
      </c>
    </row>
    <row r="4891" spans="1:5" ht="15" customHeight="1" x14ac:dyDescent="0.25">
      <c r="A4891" s="207" t="s">
        <v>35681</v>
      </c>
      <c r="C4891" s="202" t="s">
        <v>35682</v>
      </c>
      <c r="D4891" s="207" t="s">
        <v>12798</v>
      </c>
      <c r="E4891" s="207">
        <v>716</v>
      </c>
    </row>
    <row r="4892" spans="1:5" ht="15" customHeight="1" x14ac:dyDescent="0.25">
      <c r="A4892" s="207" t="s">
        <v>35683</v>
      </c>
      <c r="C4892" s="202" t="s">
        <v>35684</v>
      </c>
      <c r="D4892" s="207" t="s">
        <v>12798</v>
      </c>
      <c r="E4892" s="207">
        <v>588.87</v>
      </c>
    </row>
    <row r="4893" spans="1:5" ht="15" customHeight="1" x14ac:dyDescent="0.25">
      <c r="A4893" s="207" t="s">
        <v>35685</v>
      </c>
      <c r="C4893" s="202" t="s">
        <v>35686</v>
      </c>
      <c r="D4893" s="207" t="s">
        <v>12798</v>
      </c>
      <c r="E4893" s="207">
        <v>723.1</v>
      </c>
    </row>
    <row r="4894" spans="1:5" ht="15" customHeight="1" x14ac:dyDescent="0.25">
      <c r="A4894" s="207" t="s">
        <v>35687</v>
      </c>
      <c r="C4894" s="202" t="s">
        <v>35688</v>
      </c>
      <c r="D4894" s="207" t="s">
        <v>12798</v>
      </c>
      <c r="E4894" s="207">
        <v>603.54</v>
      </c>
    </row>
    <row r="4895" spans="1:5" ht="15" customHeight="1" x14ac:dyDescent="0.25">
      <c r="A4895" s="207" t="s">
        <v>35689</v>
      </c>
      <c r="C4895" s="202" t="s">
        <v>35690</v>
      </c>
      <c r="D4895" s="207" t="s">
        <v>12798</v>
      </c>
      <c r="E4895" s="207">
        <v>597.57000000000005</v>
      </c>
    </row>
    <row r="4896" spans="1:5" ht="15" customHeight="1" x14ac:dyDescent="0.25">
      <c r="A4896" s="207" t="s">
        <v>35691</v>
      </c>
      <c r="C4896" s="202" t="s">
        <v>35692</v>
      </c>
      <c r="D4896" s="207" t="s">
        <v>12798</v>
      </c>
      <c r="E4896" s="207">
        <v>1772.74</v>
      </c>
    </row>
    <row r="4897" spans="1:5" ht="15" customHeight="1" x14ac:dyDescent="0.25">
      <c r="A4897" s="207" t="s">
        <v>35693</v>
      </c>
      <c r="C4897" s="202" t="s">
        <v>35694</v>
      </c>
      <c r="D4897" s="207" t="s">
        <v>12798</v>
      </c>
      <c r="E4897" s="207">
        <v>1967.1</v>
      </c>
    </row>
    <row r="4898" spans="1:5" ht="15" customHeight="1" x14ac:dyDescent="0.25">
      <c r="A4898" s="207" t="s">
        <v>35695</v>
      </c>
      <c r="C4898" s="202" t="s">
        <v>35696</v>
      </c>
      <c r="D4898" s="207" t="s">
        <v>12798</v>
      </c>
      <c r="E4898" s="207">
        <v>2448.59</v>
      </c>
    </row>
    <row r="4899" spans="1:5" ht="15" customHeight="1" x14ac:dyDescent="0.25">
      <c r="A4899" s="207" t="s">
        <v>35697</v>
      </c>
      <c r="C4899" s="202" t="s">
        <v>35698</v>
      </c>
      <c r="D4899" s="207" t="s">
        <v>12798</v>
      </c>
      <c r="E4899" s="207">
        <v>1262.21</v>
      </c>
    </row>
    <row r="4900" spans="1:5" ht="15" customHeight="1" x14ac:dyDescent="0.25">
      <c r="A4900" s="207" t="s">
        <v>35699</v>
      </c>
      <c r="C4900" s="202" t="s">
        <v>35700</v>
      </c>
      <c r="D4900" s="207" t="s">
        <v>12798</v>
      </c>
      <c r="E4900" s="207">
        <v>1262.1400000000001</v>
      </c>
    </row>
    <row r="4901" spans="1:5" ht="15" customHeight="1" x14ac:dyDescent="0.25">
      <c r="A4901" s="207" t="s">
        <v>35701</v>
      </c>
      <c r="C4901" s="202" t="s">
        <v>35702</v>
      </c>
      <c r="D4901" s="207" t="s">
        <v>12798</v>
      </c>
      <c r="E4901" s="207">
        <v>531.83150000000001</v>
      </c>
    </row>
    <row r="4902" spans="1:5" ht="15" customHeight="1" x14ac:dyDescent="0.25">
      <c r="A4902" s="207" t="s">
        <v>35703</v>
      </c>
      <c r="C4902" s="202" t="s">
        <v>35704</v>
      </c>
      <c r="D4902" s="207" t="s">
        <v>12798</v>
      </c>
      <c r="E4902" s="207">
        <v>58.976199999999999</v>
      </c>
    </row>
    <row r="4903" spans="1:5" ht="15" customHeight="1" x14ac:dyDescent="0.25">
      <c r="A4903" s="207" t="s">
        <v>35705</v>
      </c>
      <c r="C4903" s="202" t="s">
        <v>35706</v>
      </c>
      <c r="D4903" s="207" t="s">
        <v>12798</v>
      </c>
      <c r="E4903" s="207">
        <v>15.363099999999999</v>
      </c>
    </row>
    <row r="4904" spans="1:5" ht="15" customHeight="1" x14ac:dyDescent="0.25">
      <c r="A4904" s="207" t="s">
        <v>35707</v>
      </c>
      <c r="C4904" s="202" t="s">
        <v>35708</v>
      </c>
      <c r="D4904" s="207" t="s">
        <v>12798</v>
      </c>
      <c r="E4904" s="207">
        <v>26.2529</v>
      </c>
    </row>
    <row r="4905" spans="1:5" ht="15" customHeight="1" x14ac:dyDescent="0.25">
      <c r="A4905" s="207" t="s">
        <v>35709</v>
      </c>
      <c r="C4905" s="202" t="s">
        <v>35710</v>
      </c>
      <c r="D4905" s="207" t="s">
        <v>12798</v>
      </c>
      <c r="E4905" s="207">
        <v>9.2401</v>
      </c>
    </row>
    <row r="4906" spans="1:5" ht="15" customHeight="1" x14ac:dyDescent="0.25">
      <c r="A4906" s="207" t="s">
        <v>35711</v>
      </c>
      <c r="C4906" s="202" t="s">
        <v>35712</v>
      </c>
      <c r="D4906" s="207" t="s">
        <v>12798</v>
      </c>
      <c r="E4906" s="207">
        <v>703.43520000000001</v>
      </c>
    </row>
    <row r="4907" spans="1:5" ht="15" customHeight="1" x14ac:dyDescent="0.25">
      <c r="A4907" s="207" t="s">
        <v>35713</v>
      </c>
      <c r="C4907" s="202" t="s">
        <v>35714</v>
      </c>
      <c r="D4907" s="207" t="s">
        <v>12798</v>
      </c>
      <c r="E4907" s="207">
        <v>1208.4553000000001</v>
      </c>
    </row>
    <row r="4908" spans="1:5" ht="15" customHeight="1" x14ac:dyDescent="0.25">
      <c r="A4908" s="207" t="s">
        <v>35715</v>
      </c>
      <c r="C4908" s="202" t="s">
        <v>35716</v>
      </c>
      <c r="D4908" s="207" t="s">
        <v>12798</v>
      </c>
      <c r="E4908" s="207">
        <v>81.19</v>
      </c>
    </row>
    <row r="4909" spans="1:5" ht="15" customHeight="1" x14ac:dyDescent="0.25">
      <c r="A4909" s="207" t="s">
        <v>35717</v>
      </c>
      <c r="C4909" s="202" t="s">
        <v>35718</v>
      </c>
      <c r="D4909" s="207" t="s">
        <v>12798</v>
      </c>
      <c r="E4909" s="207">
        <v>70.516599999999997</v>
      </c>
    </row>
    <row r="4910" spans="1:5" ht="15" customHeight="1" x14ac:dyDescent="0.25">
      <c r="A4910" s="207" t="s">
        <v>35719</v>
      </c>
      <c r="C4910" s="202" t="s">
        <v>35720</v>
      </c>
      <c r="D4910" s="207" t="s">
        <v>12798</v>
      </c>
      <c r="E4910" s="207">
        <v>83.203299999999999</v>
      </c>
    </row>
    <row r="4911" spans="1:5" ht="15" customHeight="1" x14ac:dyDescent="0.25">
      <c r="A4911" s="207" t="s">
        <v>35721</v>
      </c>
      <c r="C4911" s="202" t="s">
        <v>35722</v>
      </c>
      <c r="D4911" s="207" t="s">
        <v>12798</v>
      </c>
      <c r="E4911" s="207">
        <v>13.34</v>
      </c>
    </row>
    <row r="4912" spans="1:5" ht="15" customHeight="1" x14ac:dyDescent="0.25">
      <c r="A4912" s="207" t="s">
        <v>35723</v>
      </c>
      <c r="C4912" s="202" t="s">
        <v>35724</v>
      </c>
      <c r="D4912" s="207" t="s">
        <v>12798</v>
      </c>
      <c r="E4912" s="207">
        <v>17.32</v>
      </c>
    </row>
    <row r="4913" spans="1:5" ht="15" customHeight="1" x14ac:dyDescent="0.25">
      <c r="A4913" s="207" t="s">
        <v>35725</v>
      </c>
      <c r="C4913" s="202" t="s">
        <v>35726</v>
      </c>
      <c r="D4913" s="207" t="s">
        <v>12798</v>
      </c>
      <c r="E4913" s="207">
        <v>33.9</v>
      </c>
    </row>
    <row r="4914" spans="1:5" ht="15" customHeight="1" x14ac:dyDescent="0.25">
      <c r="A4914" s="207" t="s">
        <v>35727</v>
      </c>
      <c r="C4914" s="202" t="s">
        <v>35728</v>
      </c>
      <c r="D4914" s="207" t="s">
        <v>12798</v>
      </c>
      <c r="E4914" s="207">
        <v>36.203099999999999</v>
      </c>
    </row>
    <row r="4915" spans="1:5" ht="15" customHeight="1" x14ac:dyDescent="0.25">
      <c r="A4915" s="207" t="s">
        <v>35729</v>
      </c>
      <c r="C4915" s="202" t="s">
        <v>35730</v>
      </c>
      <c r="D4915" s="207" t="s">
        <v>12798</v>
      </c>
      <c r="E4915" s="207">
        <v>60.2166</v>
      </c>
    </row>
    <row r="4916" spans="1:5" ht="15" customHeight="1" x14ac:dyDescent="0.25">
      <c r="A4916" s="207" t="s">
        <v>35731</v>
      </c>
      <c r="C4916" s="202" t="s">
        <v>35732</v>
      </c>
      <c r="D4916" s="207" t="s">
        <v>12798</v>
      </c>
      <c r="E4916" s="207">
        <v>29.623000000000001</v>
      </c>
    </row>
    <row r="4917" spans="1:5" ht="15" customHeight="1" x14ac:dyDescent="0.25">
      <c r="A4917" s="207" t="s">
        <v>35733</v>
      </c>
      <c r="C4917" s="202" t="s">
        <v>35734</v>
      </c>
      <c r="D4917" s="207" t="s">
        <v>12798</v>
      </c>
      <c r="E4917" s="207">
        <v>36.532299999999999</v>
      </c>
    </row>
    <row r="4918" spans="1:5" ht="15" customHeight="1" x14ac:dyDescent="0.25">
      <c r="A4918" s="207" t="s">
        <v>35735</v>
      </c>
      <c r="C4918" s="202" t="s">
        <v>35736</v>
      </c>
      <c r="D4918" s="207" t="s">
        <v>12798</v>
      </c>
      <c r="E4918" s="207">
        <v>15.172700000000001</v>
      </c>
    </row>
    <row r="4919" spans="1:5" ht="15" customHeight="1" x14ac:dyDescent="0.25">
      <c r="A4919" s="207" t="s">
        <v>35737</v>
      </c>
      <c r="C4919" s="202" t="s">
        <v>35738</v>
      </c>
      <c r="D4919" s="207" t="s">
        <v>12798</v>
      </c>
      <c r="E4919" s="207">
        <v>11.05</v>
      </c>
    </row>
    <row r="4920" spans="1:5" ht="15" customHeight="1" x14ac:dyDescent="0.25">
      <c r="A4920" s="207" t="s">
        <v>35739</v>
      </c>
      <c r="C4920" s="202" t="s">
        <v>35740</v>
      </c>
      <c r="D4920" s="207" t="s">
        <v>12798</v>
      </c>
      <c r="E4920" s="207">
        <v>20.692299999999999</v>
      </c>
    </row>
    <row r="4921" spans="1:5" ht="15" customHeight="1" x14ac:dyDescent="0.25">
      <c r="A4921" s="207" t="s">
        <v>35741</v>
      </c>
      <c r="C4921" s="202" t="s">
        <v>35742</v>
      </c>
      <c r="D4921" s="207" t="s">
        <v>12798</v>
      </c>
      <c r="E4921" s="207">
        <v>12.200799999999999</v>
      </c>
    </row>
    <row r="4922" spans="1:5" ht="15" customHeight="1" x14ac:dyDescent="0.25">
      <c r="A4922" s="207" t="s">
        <v>35743</v>
      </c>
      <c r="C4922" s="202" t="s">
        <v>35744</v>
      </c>
      <c r="D4922" s="207" t="s">
        <v>12798</v>
      </c>
      <c r="E4922" s="207">
        <v>15.388</v>
      </c>
    </row>
    <row r="4923" spans="1:5" ht="15" customHeight="1" x14ac:dyDescent="0.25">
      <c r="A4923" s="207" t="s">
        <v>35745</v>
      </c>
      <c r="C4923" s="202" t="s">
        <v>35746</v>
      </c>
      <c r="D4923" s="207" t="s">
        <v>12798</v>
      </c>
      <c r="E4923" s="207">
        <v>7.2690999999999999</v>
      </c>
    </row>
    <row r="4924" spans="1:5" ht="15" customHeight="1" x14ac:dyDescent="0.25">
      <c r="A4924" s="207" t="s">
        <v>35747</v>
      </c>
      <c r="C4924" s="202" t="s">
        <v>35748</v>
      </c>
      <c r="D4924" s="207" t="s">
        <v>12798</v>
      </c>
      <c r="E4924" s="207">
        <v>10.1</v>
      </c>
    </row>
    <row r="4925" spans="1:5" ht="15" customHeight="1" x14ac:dyDescent="0.25">
      <c r="A4925" s="207" t="s">
        <v>35749</v>
      </c>
      <c r="C4925" s="202" t="s">
        <v>35750</v>
      </c>
      <c r="D4925" s="207" t="s">
        <v>12798</v>
      </c>
      <c r="E4925" s="207">
        <v>13.86</v>
      </c>
    </row>
    <row r="4926" spans="1:5" ht="15" customHeight="1" x14ac:dyDescent="0.25">
      <c r="A4926" s="207" t="s">
        <v>35751</v>
      </c>
      <c r="C4926" s="202" t="s">
        <v>35752</v>
      </c>
      <c r="D4926" s="207" t="s">
        <v>12798</v>
      </c>
      <c r="E4926" s="207">
        <v>8.17</v>
      </c>
    </row>
    <row r="4927" spans="1:5" ht="15" customHeight="1" x14ac:dyDescent="0.25">
      <c r="A4927" s="207" t="s">
        <v>35753</v>
      </c>
      <c r="C4927" s="202" t="s">
        <v>35754</v>
      </c>
      <c r="D4927" s="207" t="s">
        <v>12798</v>
      </c>
      <c r="E4927" s="207">
        <v>26.9178</v>
      </c>
    </row>
    <row r="4928" spans="1:5" ht="15" customHeight="1" x14ac:dyDescent="0.25">
      <c r="A4928" s="207" t="s">
        <v>35755</v>
      </c>
      <c r="C4928" s="202" t="s">
        <v>35756</v>
      </c>
      <c r="D4928" s="207" t="s">
        <v>12798</v>
      </c>
      <c r="E4928" s="207">
        <v>11.0252</v>
      </c>
    </row>
    <row r="4929" spans="1:5" ht="15" customHeight="1" x14ac:dyDescent="0.25">
      <c r="A4929" s="207" t="s">
        <v>35757</v>
      </c>
      <c r="C4929" s="202" t="s">
        <v>35758</v>
      </c>
      <c r="D4929" s="207" t="s">
        <v>12798</v>
      </c>
      <c r="E4929" s="207">
        <v>8.7895000000000003</v>
      </c>
    </row>
    <row r="4930" spans="1:5" ht="15" customHeight="1" x14ac:dyDescent="0.25">
      <c r="A4930" s="207" t="s">
        <v>35759</v>
      </c>
      <c r="C4930" s="202" t="s">
        <v>35760</v>
      </c>
      <c r="D4930" s="207" t="s">
        <v>12798</v>
      </c>
      <c r="E4930" s="207">
        <v>12.03</v>
      </c>
    </row>
    <row r="4931" spans="1:5" ht="15" customHeight="1" x14ac:dyDescent="0.25">
      <c r="A4931" s="207" t="s">
        <v>35761</v>
      </c>
      <c r="C4931" s="202" t="s">
        <v>35762</v>
      </c>
      <c r="D4931" s="207" t="s">
        <v>12798</v>
      </c>
      <c r="E4931" s="207">
        <v>15.166700000000001</v>
      </c>
    </row>
    <row r="4932" spans="1:5" ht="15" customHeight="1" x14ac:dyDescent="0.25">
      <c r="A4932" s="207" t="s">
        <v>35763</v>
      </c>
      <c r="C4932" s="202" t="s">
        <v>35764</v>
      </c>
      <c r="D4932" s="207" t="s">
        <v>12798</v>
      </c>
      <c r="E4932" s="207">
        <v>191.31659999999999</v>
      </c>
    </row>
    <row r="4933" spans="1:5" ht="15" customHeight="1" x14ac:dyDescent="0.25">
      <c r="A4933" s="207" t="s">
        <v>35765</v>
      </c>
      <c r="C4933" s="202" t="s">
        <v>35766</v>
      </c>
      <c r="D4933" s="207" t="s">
        <v>12798</v>
      </c>
      <c r="E4933" s="207">
        <v>211.3022</v>
      </c>
    </row>
    <row r="4934" spans="1:5" ht="15" customHeight="1" x14ac:dyDescent="0.25">
      <c r="A4934" s="207" t="s">
        <v>35767</v>
      </c>
      <c r="C4934" s="202" t="s">
        <v>35768</v>
      </c>
      <c r="D4934" s="207" t="s">
        <v>12798</v>
      </c>
      <c r="E4934" s="207">
        <v>231.95509999999999</v>
      </c>
    </row>
    <row r="4935" spans="1:5" ht="15" customHeight="1" x14ac:dyDescent="0.25">
      <c r="A4935" s="207" t="s">
        <v>35769</v>
      </c>
      <c r="C4935" s="202" t="s">
        <v>35770</v>
      </c>
      <c r="D4935" s="207" t="s">
        <v>12798</v>
      </c>
      <c r="E4935" s="207">
        <v>252.5651</v>
      </c>
    </row>
    <row r="4936" spans="1:5" ht="15" customHeight="1" x14ac:dyDescent="0.25">
      <c r="A4936" s="207" t="s">
        <v>35771</v>
      </c>
      <c r="C4936" s="202" t="s">
        <v>35772</v>
      </c>
      <c r="D4936" s="207" t="s">
        <v>12798</v>
      </c>
      <c r="E4936" s="207">
        <v>54.515099999999997</v>
      </c>
    </row>
    <row r="4937" spans="1:5" ht="15" customHeight="1" x14ac:dyDescent="0.25">
      <c r="A4937" s="207" t="s">
        <v>35773</v>
      </c>
      <c r="C4937" s="202" t="s">
        <v>35774</v>
      </c>
      <c r="D4937" s="207" t="s">
        <v>12798</v>
      </c>
      <c r="E4937" s="207">
        <v>31.8432</v>
      </c>
    </row>
    <row r="4938" spans="1:5" ht="15" customHeight="1" x14ac:dyDescent="0.25">
      <c r="A4938" s="207" t="s">
        <v>35775</v>
      </c>
      <c r="C4938" s="202" t="s">
        <v>35776</v>
      </c>
      <c r="D4938" s="207" t="s">
        <v>12798</v>
      </c>
      <c r="E4938" s="207">
        <v>42.21</v>
      </c>
    </row>
    <row r="4939" spans="1:5" ht="15" customHeight="1" x14ac:dyDescent="0.25">
      <c r="A4939" s="207" t="s">
        <v>35777</v>
      </c>
      <c r="C4939" s="202" t="s">
        <v>35778</v>
      </c>
      <c r="D4939" s="207" t="s">
        <v>12798</v>
      </c>
      <c r="E4939" s="207">
        <v>73.400000000000006</v>
      </c>
    </row>
    <row r="4940" spans="1:5" ht="15" customHeight="1" x14ac:dyDescent="0.25">
      <c r="A4940" s="207" t="s">
        <v>35779</v>
      </c>
      <c r="C4940" s="202" t="s">
        <v>35780</v>
      </c>
      <c r="D4940" s="207" t="s">
        <v>12798</v>
      </c>
      <c r="E4940" s="207">
        <v>32.03</v>
      </c>
    </row>
    <row r="4941" spans="1:5" ht="15" customHeight="1" x14ac:dyDescent="0.25">
      <c r="A4941" s="207" t="s">
        <v>35781</v>
      </c>
      <c r="C4941" s="202" t="s">
        <v>35782</v>
      </c>
      <c r="D4941" s="207" t="s">
        <v>12798</v>
      </c>
      <c r="E4941" s="207">
        <v>31.099</v>
      </c>
    </row>
    <row r="4942" spans="1:5" ht="15" customHeight="1" x14ac:dyDescent="0.25">
      <c r="A4942" s="207" t="s">
        <v>35783</v>
      </c>
      <c r="C4942" s="202" t="s">
        <v>35784</v>
      </c>
      <c r="D4942" s="207" t="s">
        <v>12798</v>
      </c>
      <c r="E4942" s="207">
        <v>24.799399999999999</v>
      </c>
    </row>
    <row r="4943" spans="1:5" ht="15" customHeight="1" x14ac:dyDescent="0.25">
      <c r="A4943" s="207" t="s">
        <v>35785</v>
      </c>
      <c r="C4943" s="202" t="s">
        <v>35786</v>
      </c>
      <c r="D4943" s="207" t="s">
        <v>12798</v>
      </c>
      <c r="E4943" s="207">
        <v>24.9559</v>
      </c>
    </row>
    <row r="4944" spans="1:5" ht="15" customHeight="1" x14ac:dyDescent="0.25">
      <c r="A4944" s="207" t="s">
        <v>35787</v>
      </c>
      <c r="C4944" s="202" t="s">
        <v>35788</v>
      </c>
      <c r="D4944" s="207" t="s">
        <v>12798</v>
      </c>
      <c r="E4944" s="207">
        <v>21.392900000000001</v>
      </c>
    </row>
    <row r="4945" spans="1:5" ht="15" customHeight="1" x14ac:dyDescent="0.25">
      <c r="A4945" s="207" t="s">
        <v>35789</v>
      </c>
      <c r="C4945" s="202" t="s">
        <v>35790</v>
      </c>
      <c r="D4945" s="207" t="s">
        <v>12798</v>
      </c>
      <c r="E4945" s="207">
        <v>18.600000000000001</v>
      </c>
    </row>
    <row r="4946" spans="1:5" ht="15" customHeight="1" x14ac:dyDescent="0.25">
      <c r="A4946" s="207" t="s">
        <v>35791</v>
      </c>
      <c r="C4946" s="202" t="s">
        <v>35792</v>
      </c>
      <c r="D4946" s="207" t="s">
        <v>12798</v>
      </c>
      <c r="E4946" s="207">
        <v>19.641100000000002</v>
      </c>
    </row>
    <row r="4947" spans="1:5" ht="15" customHeight="1" x14ac:dyDescent="0.25">
      <c r="A4947" s="207" t="s">
        <v>35793</v>
      </c>
      <c r="C4947" s="202" t="s">
        <v>35794</v>
      </c>
      <c r="D4947" s="207" t="s">
        <v>12798</v>
      </c>
      <c r="E4947" s="207">
        <v>33.65</v>
      </c>
    </row>
    <row r="4948" spans="1:5" ht="15" customHeight="1" x14ac:dyDescent="0.25">
      <c r="A4948" s="207" t="s">
        <v>35795</v>
      </c>
      <c r="C4948" s="202" t="s">
        <v>35796</v>
      </c>
      <c r="D4948" s="207" t="s">
        <v>12798</v>
      </c>
      <c r="E4948" s="207">
        <v>40.450000000000003</v>
      </c>
    </row>
    <row r="4949" spans="1:5" ht="15" customHeight="1" x14ac:dyDescent="0.25">
      <c r="A4949" s="207" t="s">
        <v>35797</v>
      </c>
      <c r="C4949" s="202" t="s">
        <v>35798</v>
      </c>
      <c r="D4949" s="207" t="s">
        <v>12798</v>
      </c>
      <c r="E4949" s="207">
        <v>41.97</v>
      </c>
    </row>
    <row r="4950" spans="1:5" ht="15" customHeight="1" x14ac:dyDescent="0.25">
      <c r="A4950" s="207" t="s">
        <v>35799</v>
      </c>
      <c r="C4950" s="202" t="s">
        <v>35800</v>
      </c>
      <c r="D4950" s="207" t="s">
        <v>12798</v>
      </c>
      <c r="E4950" s="207">
        <v>83.2012</v>
      </c>
    </row>
    <row r="4951" spans="1:5" ht="15" customHeight="1" x14ac:dyDescent="0.25">
      <c r="A4951" s="207" t="s">
        <v>35801</v>
      </c>
      <c r="C4951" s="202" t="s">
        <v>35802</v>
      </c>
      <c r="D4951" s="207" t="s">
        <v>12798</v>
      </c>
      <c r="E4951" s="207">
        <v>64.06</v>
      </c>
    </row>
    <row r="4952" spans="1:5" ht="15" customHeight="1" x14ac:dyDescent="0.25">
      <c r="A4952" s="207" t="s">
        <v>35803</v>
      </c>
      <c r="C4952" s="202" t="s">
        <v>35804</v>
      </c>
      <c r="D4952" s="207" t="s">
        <v>12798</v>
      </c>
      <c r="E4952" s="207">
        <v>104.47069999999999</v>
      </c>
    </row>
    <row r="4953" spans="1:5" ht="15" customHeight="1" x14ac:dyDescent="0.25">
      <c r="A4953" s="207" t="s">
        <v>35805</v>
      </c>
      <c r="C4953" s="202" t="s">
        <v>35806</v>
      </c>
      <c r="D4953" s="207" t="s">
        <v>12798</v>
      </c>
      <c r="E4953" s="207">
        <v>87.180700000000002</v>
      </c>
    </row>
    <row r="4954" spans="1:5" ht="15" customHeight="1" x14ac:dyDescent="0.25">
      <c r="A4954" s="207" t="s">
        <v>35807</v>
      </c>
      <c r="C4954" s="202" t="s">
        <v>35808</v>
      </c>
      <c r="D4954" s="207" t="s">
        <v>12798</v>
      </c>
      <c r="E4954" s="207">
        <v>41.21</v>
      </c>
    </row>
    <row r="4955" spans="1:5" ht="15" customHeight="1" x14ac:dyDescent="0.25">
      <c r="A4955" s="207" t="s">
        <v>35809</v>
      </c>
      <c r="C4955" s="202" t="s">
        <v>35810</v>
      </c>
      <c r="D4955" s="207" t="s">
        <v>12798</v>
      </c>
      <c r="E4955" s="207">
        <v>41.3264</v>
      </c>
    </row>
    <row r="4956" spans="1:5" ht="15" customHeight="1" x14ac:dyDescent="0.25">
      <c r="A4956" s="207" t="s">
        <v>35811</v>
      </c>
      <c r="C4956" s="202" t="s">
        <v>35812</v>
      </c>
      <c r="D4956" s="207" t="s">
        <v>12798</v>
      </c>
      <c r="E4956" s="207">
        <v>55.31</v>
      </c>
    </row>
    <row r="4957" spans="1:5" ht="15" customHeight="1" x14ac:dyDescent="0.25">
      <c r="A4957" s="207" t="s">
        <v>35813</v>
      </c>
      <c r="C4957" s="202" t="s">
        <v>35814</v>
      </c>
      <c r="D4957" s="207" t="s">
        <v>12798</v>
      </c>
      <c r="E4957" s="207">
        <v>82.23</v>
      </c>
    </row>
    <row r="4958" spans="1:5" ht="15" customHeight="1" x14ac:dyDescent="0.25">
      <c r="A4958" s="207" t="s">
        <v>35815</v>
      </c>
      <c r="C4958" s="202" t="s">
        <v>35816</v>
      </c>
      <c r="D4958" s="207" t="s">
        <v>12798</v>
      </c>
      <c r="E4958" s="207">
        <v>76.39</v>
      </c>
    </row>
    <row r="4959" spans="1:5" ht="15" customHeight="1" x14ac:dyDescent="0.25">
      <c r="A4959" s="207" t="s">
        <v>35817</v>
      </c>
      <c r="C4959" s="202" t="s">
        <v>35818</v>
      </c>
      <c r="D4959" s="207" t="s">
        <v>12798</v>
      </c>
      <c r="E4959" s="207">
        <v>31.17</v>
      </c>
    </row>
    <row r="4960" spans="1:5" ht="15" customHeight="1" x14ac:dyDescent="0.25">
      <c r="A4960" s="207" t="s">
        <v>35819</v>
      </c>
      <c r="C4960" s="202" t="s">
        <v>35820</v>
      </c>
      <c r="D4960" s="207" t="s">
        <v>12798</v>
      </c>
      <c r="E4960" s="207">
        <v>158.69</v>
      </c>
    </row>
    <row r="4961" spans="1:5" ht="15" customHeight="1" x14ac:dyDescent="0.25">
      <c r="A4961" s="207" t="s">
        <v>35821</v>
      </c>
      <c r="C4961" s="202" t="s">
        <v>35822</v>
      </c>
      <c r="D4961" s="207" t="s">
        <v>12798</v>
      </c>
      <c r="E4961" s="207">
        <v>333.45</v>
      </c>
    </row>
    <row r="4962" spans="1:5" ht="15" customHeight="1" x14ac:dyDescent="0.25">
      <c r="A4962" s="207" t="s">
        <v>35823</v>
      </c>
      <c r="C4962" s="202" t="s">
        <v>35824</v>
      </c>
      <c r="D4962" s="207" t="s">
        <v>12798</v>
      </c>
      <c r="E4962" s="207">
        <v>513.23</v>
      </c>
    </row>
    <row r="4963" spans="1:5" ht="15" customHeight="1" x14ac:dyDescent="0.25">
      <c r="A4963" s="207" t="s">
        <v>35825</v>
      </c>
      <c r="C4963" s="202" t="s">
        <v>35826</v>
      </c>
      <c r="D4963" s="207" t="s">
        <v>12798</v>
      </c>
      <c r="E4963" s="207">
        <v>34.42</v>
      </c>
    </row>
    <row r="4964" spans="1:5" ht="15" customHeight="1" x14ac:dyDescent="0.25">
      <c r="A4964" s="207" t="s">
        <v>35827</v>
      </c>
      <c r="C4964" s="202" t="s">
        <v>35828</v>
      </c>
      <c r="D4964" s="207" t="s">
        <v>12798</v>
      </c>
      <c r="E4964" s="207">
        <v>947.64</v>
      </c>
    </row>
    <row r="4965" spans="1:5" ht="15" customHeight="1" x14ac:dyDescent="0.25">
      <c r="A4965" s="207" t="s">
        <v>35829</v>
      </c>
      <c r="C4965" s="202" t="s">
        <v>35830</v>
      </c>
      <c r="D4965" s="207" t="s">
        <v>12798</v>
      </c>
      <c r="E4965" s="207">
        <v>173.49379999999999</v>
      </c>
    </row>
    <row r="4966" spans="1:5" ht="15" customHeight="1" x14ac:dyDescent="0.25">
      <c r="A4966" s="207" t="s">
        <v>35831</v>
      </c>
      <c r="C4966" s="202" t="s">
        <v>35832</v>
      </c>
      <c r="D4966" s="207" t="s">
        <v>12798</v>
      </c>
      <c r="E4966" s="207">
        <v>157.81649999999999</v>
      </c>
    </row>
    <row r="4967" spans="1:5" ht="15" customHeight="1" x14ac:dyDescent="0.25">
      <c r="A4967" s="207" t="s">
        <v>35833</v>
      </c>
      <c r="C4967" s="202" t="s">
        <v>35834</v>
      </c>
      <c r="D4967" s="207" t="s">
        <v>12798</v>
      </c>
      <c r="E4967" s="207">
        <v>298.34609999999998</v>
      </c>
    </row>
    <row r="4968" spans="1:5" ht="15" customHeight="1" x14ac:dyDescent="0.25">
      <c r="A4968" s="207" t="s">
        <v>35835</v>
      </c>
      <c r="C4968" s="202" t="s">
        <v>35836</v>
      </c>
      <c r="D4968" s="207" t="s">
        <v>12798</v>
      </c>
      <c r="E4968" s="207">
        <v>727.98940000000005</v>
      </c>
    </row>
    <row r="4969" spans="1:5" ht="15" customHeight="1" x14ac:dyDescent="0.25">
      <c r="A4969" s="207" t="s">
        <v>35837</v>
      </c>
      <c r="C4969" s="202" t="s">
        <v>35838</v>
      </c>
      <c r="D4969" s="207" t="s">
        <v>12798</v>
      </c>
      <c r="E4969" s="207">
        <v>51.721299999999999</v>
      </c>
    </row>
    <row r="4970" spans="1:5" ht="15" customHeight="1" x14ac:dyDescent="0.25">
      <c r="A4970" s="207" t="s">
        <v>35839</v>
      </c>
      <c r="C4970" s="202" t="s">
        <v>35840</v>
      </c>
      <c r="D4970" s="207" t="s">
        <v>12798</v>
      </c>
      <c r="E4970" s="207">
        <v>41.658499999999997</v>
      </c>
    </row>
    <row r="4971" spans="1:5" ht="15" customHeight="1" x14ac:dyDescent="0.25">
      <c r="A4971" s="207" t="s">
        <v>35841</v>
      </c>
      <c r="C4971" s="202" t="s">
        <v>35842</v>
      </c>
      <c r="D4971" s="207" t="s">
        <v>12798</v>
      </c>
      <c r="E4971" s="207">
        <v>223.04390000000001</v>
      </c>
    </row>
    <row r="4972" spans="1:5" ht="15" customHeight="1" x14ac:dyDescent="0.25">
      <c r="A4972" s="207" t="s">
        <v>35843</v>
      </c>
      <c r="C4972" s="202" t="s">
        <v>35844</v>
      </c>
      <c r="D4972" s="207" t="s">
        <v>12798</v>
      </c>
      <c r="E4972" s="207">
        <v>157.9</v>
      </c>
    </row>
    <row r="4973" spans="1:5" ht="15" customHeight="1" x14ac:dyDescent="0.25">
      <c r="A4973" s="207" t="s">
        <v>35845</v>
      </c>
      <c r="C4973" s="202" t="s">
        <v>35846</v>
      </c>
      <c r="D4973" s="207" t="s">
        <v>12798</v>
      </c>
      <c r="E4973" s="207">
        <v>606.71410000000003</v>
      </c>
    </row>
    <row r="4974" spans="1:5" ht="15" customHeight="1" x14ac:dyDescent="0.25">
      <c r="A4974" s="207" t="s">
        <v>35847</v>
      </c>
      <c r="C4974" s="202" t="s">
        <v>35848</v>
      </c>
      <c r="D4974" s="207" t="s">
        <v>12798</v>
      </c>
      <c r="E4974" s="207">
        <v>876.68460000000005</v>
      </c>
    </row>
    <row r="4975" spans="1:5" ht="15" customHeight="1" x14ac:dyDescent="0.25">
      <c r="A4975" s="207" t="s">
        <v>35849</v>
      </c>
      <c r="C4975" s="202" t="s">
        <v>35850</v>
      </c>
      <c r="D4975" s="207" t="s">
        <v>12798</v>
      </c>
      <c r="E4975" s="207">
        <v>266.85289999999998</v>
      </c>
    </row>
    <row r="4976" spans="1:5" ht="15" customHeight="1" x14ac:dyDescent="0.25">
      <c r="A4976" s="207" t="s">
        <v>35851</v>
      </c>
      <c r="C4976" s="202" t="s">
        <v>35852</v>
      </c>
      <c r="D4976" s="207" t="s">
        <v>12798</v>
      </c>
      <c r="E4976" s="207">
        <v>248.87790000000001</v>
      </c>
    </row>
    <row r="4977" spans="1:5" ht="15" customHeight="1" x14ac:dyDescent="0.25">
      <c r="A4977" s="207" t="s">
        <v>35853</v>
      </c>
      <c r="C4977" s="202" t="s">
        <v>35854</v>
      </c>
      <c r="D4977" s="207" t="s">
        <v>12798</v>
      </c>
      <c r="E4977" s="207">
        <v>142.33199999999999</v>
      </c>
    </row>
    <row r="4978" spans="1:5" ht="15" customHeight="1" x14ac:dyDescent="0.25">
      <c r="A4978" s="207" t="s">
        <v>35855</v>
      </c>
      <c r="C4978" s="202" t="s">
        <v>35856</v>
      </c>
      <c r="D4978" s="207" t="s">
        <v>12798</v>
      </c>
      <c r="E4978" s="207">
        <v>74.557299999999998</v>
      </c>
    </row>
    <row r="4979" spans="1:5" ht="15" customHeight="1" x14ac:dyDescent="0.25">
      <c r="A4979" s="207" t="s">
        <v>35857</v>
      </c>
      <c r="C4979" s="202" t="s">
        <v>35858</v>
      </c>
      <c r="D4979" s="207" t="s">
        <v>12798</v>
      </c>
      <c r="E4979" s="207">
        <v>167.04</v>
      </c>
    </row>
    <row r="4980" spans="1:5" ht="15" customHeight="1" x14ac:dyDescent="0.25">
      <c r="A4980" s="207" t="s">
        <v>35859</v>
      </c>
      <c r="C4980" s="202" t="s">
        <v>35860</v>
      </c>
      <c r="D4980" s="207" t="s">
        <v>12798</v>
      </c>
      <c r="E4980" s="207">
        <v>113.8001</v>
      </c>
    </row>
    <row r="4981" spans="1:5" ht="15" customHeight="1" x14ac:dyDescent="0.25">
      <c r="A4981" s="207" t="s">
        <v>35861</v>
      </c>
      <c r="C4981" s="202" t="s">
        <v>35862</v>
      </c>
      <c r="D4981" s="207" t="s">
        <v>12798</v>
      </c>
      <c r="E4981" s="207">
        <v>37.480800000000002</v>
      </c>
    </row>
    <row r="4982" spans="1:5" ht="15" customHeight="1" x14ac:dyDescent="0.25">
      <c r="A4982" s="207" t="s">
        <v>35863</v>
      </c>
      <c r="C4982" s="202" t="s">
        <v>35864</v>
      </c>
      <c r="D4982" s="207" t="s">
        <v>12798</v>
      </c>
      <c r="E4982" s="207">
        <v>285.27999999999997</v>
      </c>
    </row>
    <row r="4983" spans="1:5" ht="15" customHeight="1" x14ac:dyDescent="0.25">
      <c r="A4983" s="207" t="s">
        <v>35865</v>
      </c>
      <c r="C4983" s="202" t="s">
        <v>35866</v>
      </c>
      <c r="D4983" s="207" t="s">
        <v>12798</v>
      </c>
      <c r="E4983" s="207">
        <v>425.0163</v>
      </c>
    </row>
    <row r="4984" spans="1:5" ht="15" customHeight="1" x14ac:dyDescent="0.25">
      <c r="A4984" s="207" t="s">
        <v>35867</v>
      </c>
      <c r="C4984" s="202" t="s">
        <v>35868</v>
      </c>
      <c r="D4984" s="207" t="s">
        <v>12798</v>
      </c>
      <c r="E4984" s="207">
        <v>50.535400000000003</v>
      </c>
    </row>
    <row r="4985" spans="1:5" ht="15" customHeight="1" x14ac:dyDescent="0.25">
      <c r="A4985" s="207" t="s">
        <v>35869</v>
      </c>
      <c r="C4985" s="202" t="s">
        <v>35870</v>
      </c>
      <c r="D4985" s="207" t="s">
        <v>12798</v>
      </c>
      <c r="E4985" s="207">
        <v>89.9</v>
      </c>
    </row>
    <row r="4986" spans="1:5" ht="15" customHeight="1" x14ac:dyDescent="0.25">
      <c r="A4986" s="207" t="s">
        <v>35871</v>
      </c>
      <c r="C4986" s="202" t="s">
        <v>35872</v>
      </c>
      <c r="D4986" s="207" t="s">
        <v>12798</v>
      </c>
      <c r="E4986" s="207">
        <v>110.11069999999999</v>
      </c>
    </row>
    <row r="4987" spans="1:5" ht="15" customHeight="1" x14ac:dyDescent="0.25">
      <c r="A4987" s="207" t="s">
        <v>35873</v>
      </c>
      <c r="C4987" s="202" t="s">
        <v>35874</v>
      </c>
      <c r="D4987" s="207" t="s">
        <v>12798</v>
      </c>
      <c r="E4987" s="207">
        <v>109.9302</v>
      </c>
    </row>
    <row r="4988" spans="1:5" ht="15" customHeight="1" x14ac:dyDescent="0.25">
      <c r="A4988" s="207" t="s">
        <v>35875</v>
      </c>
      <c r="C4988" s="202" t="s">
        <v>35876</v>
      </c>
      <c r="D4988" s="207" t="s">
        <v>12798</v>
      </c>
      <c r="E4988" s="207">
        <v>184.10159999999999</v>
      </c>
    </row>
    <row r="4989" spans="1:5" ht="15" customHeight="1" x14ac:dyDescent="0.25">
      <c r="A4989" s="207" t="s">
        <v>35877</v>
      </c>
      <c r="C4989" s="202" t="s">
        <v>35878</v>
      </c>
      <c r="D4989" s="207" t="s">
        <v>12798</v>
      </c>
      <c r="E4989" s="207">
        <v>168.8681</v>
      </c>
    </row>
    <row r="4990" spans="1:5" ht="15" customHeight="1" x14ac:dyDescent="0.25">
      <c r="A4990" s="207" t="s">
        <v>35879</v>
      </c>
      <c r="C4990" s="202" t="s">
        <v>35880</v>
      </c>
      <c r="D4990" s="207" t="s">
        <v>12798</v>
      </c>
      <c r="E4990" s="207">
        <v>74.849999999999994</v>
      </c>
    </row>
    <row r="4991" spans="1:5" ht="15" customHeight="1" x14ac:dyDescent="0.25">
      <c r="A4991" s="207" t="s">
        <v>35881</v>
      </c>
      <c r="C4991" s="202" t="s">
        <v>35882</v>
      </c>
      <c r="D4991" s="207" t="s">
        <v>12798</v>
      </c>
      <c r="E4991" s="207">
        <v>262.13</v>
      </c>
    </row>
    <row r="4992" spans="1:5" ht="15" customHeight="1" x14ac:dyDescent="0.25">
      <c r="A4992" s="207" t="s">
        <v>35883</v>
      </c>
      <c r="C4992" s="202" t="s">
        <v>35884</v>
      </c>
      <c r="D4992" s="207" t="s">
        <v>12798</v>
      </c>
      <c r="E4992" s="207">
        <v>432.24</v>
      </c>
    </row>
    <row r="4993" spans="1:5" ht="15" customHeight="1" x14ac:dyDescent="0.25">
      <c r="A4993" s="207" t="s">
        <v>35885</v>
      </c>
      <c r="C4993" s="202" t="s">
        <v>35886</v>
      </c>
      <c r="D4993" s="207" t="s">
        <v>12798</v>
      </c>
      <c r="E4993" s="207">
        <v>524.34</v>
      </c>
    </row>
    <row r="4994" spans="1:5" ht="15" customHeight="1" x14ac:dyDescent="0.25">
      <c r="A4994" s="207" t="s">
        <v>35887</v>
      </c>
      <c r="C4994" s="202" t="s">
        <v>35888</v>
      </c>
      <c r="D4994" s="207" t="s">
        <v>12798</v>
      </c>
      <c r="E4994" s="207">
        <v>83.046999999999997</v>
      </c>
    </row>
    <row r="4995" spans="1:5" ht="15" customHeight="1" x14ac:dyDescent="0.25">
      <c r="A4995" s="207" t="s">
        <v>35889</v>
      </c>
      <c r="C4995" s="202" t="s">
        <v>35890</v>
      </c>
      <c r="D4995" s="207" t="s">
        <v>12798</v>
      </c>
      <c r="E4995" s="207">
        <v>927.54</v>
      </c>
    </row>
    <row r="4996" spans="1:5" ht="15" customHeight="1" x14ac:dyDescent="0.25">
      <c r="A4996" s="207" t="s">
        <v>35891</v>
      </c>
      <c r="C4996" s="202" t="s">
        <v>35892</v>
      </c>
      <c r="D4996" s="207" t="s">
        <v>12798</v>
      </c>
      <c r="E4996" s="207">
        <v>69.976699999999994</v>
      </c>
    </row>
    <row r="4997" spans="1:5" ht="15" customHeight="1" x14ac:dyDescent="0.25">
      <c r="A4997" s="207" t="s">
        <v>35893</v>
      </c>
      <c r="C4997" s="202" t="s">
        <v>35894</v>
      </c>
      <c r="D4997" s="207" t="s">
        <v>12798</v>
      </c>
      <c r="E4997" s="207">
        <v>124.8145</v>
      </c>
    </row>
    <row r="4998" spans="1:5" ht="15" customHeight="1" x14ac:dyDescent="0.25">
      <c r="A4998" s="207" t="s">
        <v>35895</v>
      </c>
      <c r="C4998" s="202" t="s">
        <v>35896</v>
      </c>
      <c r="D4998" s="207" t="s">
        <v>12798</v>
      </c>
      <c r="E4998" s="207">
        <v>110.4</v>
      </c>
    </row>
    <row r="4999" spans="1:5" ht="15" customHeight="1" x14ac:dyDescent="0.25">
      <c r="A4999" s="207" t="s">
        <v>35897</v>
      </c>
      <c r="C4999" s="202" t="s">
        <v>35898</v>
      </c>
      <c r="D4999" s="207" t="s">
        <v>12798</v>
      </c>
      <c r="E4999" s="207">
        <v>56.982199999999999</v>
      </c>
    </row>
    <row r="5000" spans="1:5" ht="15" customHeight="1" x14ac:dyDescent="0.25">
      <c r="A5000" s="207" t="s">
        <v>35899</v>
      </c>
      <c r="C5000" s="202" t="s">
        <v>35900</v>
      </c>
      <c r="D5000" s="207" t="s">
        <v>12798</v>
      </c>
      <c r="E5000" s="207">
        <v>318.16000000000003</v>
      </c>
    </row>
    <row r="5001" spans="1:5" ht="15" customHeight="1" x14ac:dyDescent="0.25">
      <c r="A5001" s="207" t="s">
        <v>35901</v>
      </c>
      <c r="C5001" s="202" t="s">
        <v>35902</v>
      </c>
      <c r="D5001" s="207" t="s">
        <v>12798</v>
      </c>
      <c r="E5001" s="207">
        <v>62.87</v>
      </c>
    </row>
    <row r="5002" spans="1:5" ht="15" customHeight="1" x14ac:dyDescent="0.25">
      <c r="A5002" s="207" t="s">
        <v>35903</v>
      </c>
      <c r="C5002" s="202" t="s">
        <v>35904</v>
      </c>
      <c r="D5002" s="207" t="s">
        <v>12798</v>
      </c>
      <c r="E5002" s="207">
        <v>773.12</v>
      </c>
    </row>
    <row r="5003" spans="1:5" ht="15" customHeight="1" x14ac:dyDescent="0.25">
      <c r="A5003" s="207" t="s">
        <v>35905</v>
      </c>
      <c r="C5003" s="202" t="s">
        <v>35906</v>
      </c>
      <c r="D5003" s="207" t="s">
        <v>12798</v>
      </c>
      <c r="E5003" s="207">
        <v>175.23</v>
      </c>
    </row>
    <row r="5004" spans="1:5" ht="15" customHeight="1" x14ac:dyDescent="0.25">
      <c r="A5004" s="207" t="s">
        <v>35907</v>
      </c>
      <c r="C5004" s="202" t="s">
        <v>35908</v>
      </c>
      <c r="D5004" s="207" t="s">
        <v>12798</v>
      </c>
      <c r="E5004" s="207">
        <v>451.15140000000002</v>
      </c>
    </row>
    <row r="5005" spans="1:5" ht="15" customHeight="1" x14ac:dyDescent="0.25">
      <c r="A5005" s="207" t="s">
        <v>35909</v>
      </c>
      <c r="C5005" s="202" t="s">
        <v>35910</v>
      </c>
      <c r="D5005" s="207" t="s">
        <v>12798</v>
      </c>
      <c r="E5005" s="207">
        <v>72.109700000000004</v>
      </c>
    </row>
    <row r="5006" spans="1:5" ht="15" customHeight="1" x14ac:dyDescent="0.25">
      <c r="A5006" s="207" t="s">
        <v>35911</v>
      </c>
      <c r="C5006" s="202" t="s">
        <v>35912</v>
      </c>
      <c r="D5006" s="207" t="s">
        <v>12798</v>
      </c>
      <c r="E5006" s="207">
        <v>138.78659999999999</v>
      </c>
    </row>
    <row r="5007" spans="1:5" ht="15" customHeight="1" x14ac:dyDescent="0.25">
      <c r="A5007" s="207" t="s">
        <v>35913</v>
      </c>
      <c r="C5007" s="202" t="s">
        <v>35914</v>
      </c>
      <c r="D5007" s="207" t="s">
        <v>12798</v>
      </c>
      <c r="E5007" s="207">
        <v>115.61109999999999</v>
      </c>
    </row>
    <row r="5008" spans="1:5" ht="15" customHeight="1" x14ac:dyDescent="0.25">
      <c r="A5008" s="207" t="s">
        <v>35915</v>
      </c>
      <c r="C5008" s="202" t="s">
        <v>35916</v>
      </c>
      <c r="D5008" s="207" t="s">
        <v>12798</v>
      </c>
      <c r="E5008" s="207">
        <v>57.302399999999999</v>
      </c>
    </row>
    <row r="5009" spans="1:5" ht="15" customHeight="1" x14ac:dyDescent="0.25">
      <c r="A5009" s="207" t="s">
        <v>35917</v>
      </c>
      <c r="C5009" s="202" t="s">
        <v>35918</v>
      </c>
      <c r="D5009" s="207" t="s">
        <v>12798</v>
      </c>
      <c r="E5009" s="207">
        <v>204.97059999999999</v>
      </c>
    </row>
    <row r="5010" spans="1:5" ht="15" customHeight="1" x14ac:dyDescent="0.25">
      <c r="A5010" s="207" t="s">
        <v>35919</v>
      </c>
      <c r="C5010" s="202" t="s">
        <v>35920</v>
      </c>
      <c r="D5010" s="207" t="s">
        <v>12798</v>
      </c>
      <c r="E5010" s="207">
        <v>344.98649999999998</v>
      </c>
    </row>
    <row r="5011" spans="1:5" ht="15" customHeight="1" x14ac:dyDescent="0.25">
      <c r="A5011" s="207" t="s">
        <v>35921</v>
      </c>
      <c r="C5011" s="202" t="s">
        <v>35922</v>
      </c>
      <c r="D5011" s="207" t="s">
        <v>12798</v>
      </c>
      <c r="E5011" s="207">
        <v>59.057400000000001</v>
      </c>
    </row>
    <row r="5012" spans="1:5" ht="15" customHeight="1" x14ac:dyDescent="0.25">
      <c r="A5012" s="207" t="s">
        <v>35923</v>
      </c>
      <c r="C5012" s="202" t="s">
        <v>35924</v>
      </c>
      <c r="D5012" s="207" t="s">
        <v>12798</v>
      </c>
      <c r="E5012" s="207">
        <v>399.83199999999999</v>
      </c>
    </row>
    <row r="5013" spans="1:5" ht="15" customHeight="1" x14ac:dyDescent="0.25">
      <c r="A5013" s="207" t="s">
        <v>35925</v>
      </c>
      <c r="C5013" s="202" t="s">
        <v>35926</v>
      </c>
      <c r="D5013" s="207" t="s">
        <v>12798</v>
      </c>
      <c r="E5013" s="207">
        <v>958.28</v>
      </c>
    </row>
    <row r="5014" spans="1:5" ht="15" customHeight="1" x14ac:dyDescent="0.25">
      <c r="A5014" s="207" t="s">
        <v>35927</v>
      </c>
      <c r="C5014" s="202" t="s">
        <v>35928</v>
      </c>
      <c r="D5014" s="207" t="s">
        <v>12798</v>
      </c>
      <c r="E5014" s="207">
        <v>220.85</v>
      </c>
    </row>
    <row r="5015" spans="1:5" ht="15" customHeight="1" x14ac:dyDescent="0.25">
      <c r="A5015" s="207" t="s">
        <v>35929</v>
      </c>
      <c r="C5015" s="202" t="s">
        <v>35930</v>
      </c>
      <c r="D5015" s="207" t="s">
        <v>12798</v>
      </c>
      <c r="E5015" s="207">
        <v>1983.14</v>
      </c>
    </row>
    <row r="5016" spans="1:5" ht="15" customHeight="1" x14ac:dyDescent="0.25">
      <c r="A5016" s="207" t="s">
        <v>35931</v>
      </c>
      <c r="C5016" s="202" t="s">
        <v>35932</v>
      </c>
      <c r="D5016" s="207" t="s">
        <v>12798</v>
      </c>
      <c r="E5016" s="207">
        <v>229.9</v>
      </c>
    </row>
    <row r="5017" spans="1:5" ht="15" customHeight="1" x14ac:dyDescent="0.25">
      <c r="A5017" s="207" t="s">
        <v>35933</v>
      </c>
      <c r="C5017" s="202" t="s">
        <v>35934</v>
      </c>
      <c r="D5017" s="207" t="s">
        <v>12798</v>
      </c>
      <c r="E5017" s="207">
        <v>259.89999999999998</v>
      </c>
    </row>
    <row r="5018" spans="1:5" ht="15" customHeight="1" x14ac:dyDescent="0.25">
      <c r="A5018" s="207" t="s">
        <v>35935</v>
      </c>
      <c r="C5018" s="202" t="s">
        <v>35936</v>
      </c>
      <c r="D5018" s="207" t="s">
        <v>12798</v>
      </c>
      <c r="E5018" s="207">
        <v>2745.24</v>
      </c>
    </row>
    <row r="5019" spans="1:5" ht="15" customHeight="1" x14ac:dyDescent="0.25">
      <c r="A5019" s="207" t="s">
        <v>35937</v>
      </c>
      <c r="C5019" s="202" t="s">
        <v>35938</v>
      </c>
      <c r="D5019" s="207" t="s">
        <v>53</v>
      </c>
      <c r="E5019" s="207">
        <v>47.11</v>
      </c>
    </row>
    <row r="5020" spans="1:5" ht="15" customHeight="1" x14ac:dyDescent="0.25">
      <c r="A5020" s="207" t="s">
        <v>35939</v>
      </c>
      <c r="C5020" s="202" t="s">
        <v>35940</v>
      </c>
      <c r="D5020" s="207" t="s">
        <v>53</v>
      </c>
      <c r="E5020" s="207">
        <v>47.17</v>
      </c>
    </row>
    <row r="5021" spans="1:5" ht="15" customHeight="1" x14ac:dyDescent="0.25">
      <c r="A5021" s="207" t="s">
        <v>35941</v>
      </c>
      <c r="C5021" s="202" t="s">
        <v>35942</v>
      </c>
      <c r="D5021" s="207" t="s">
        <v>53</v>
      </c>
      <c r="E5021" s="207">
        <v>45.78</v>
      </c>
    </row>
    <row r="5022" spans="1:5" ht="15" customHeight="1" x14ac:dyDescent="0.25">
      <c r="A5022" s="207" t="s">
        <v>35943</v>
      </c>
      <c r="C5022" s="202" t="s">
        <v>35944</v>
      </c>
      <c r="D5022" s="207" t="s">
        <v>53</v>
      </c>
      <c r="E5022" s="207">
        <v>94.26</v>
      </c>
    </row>
    <row r="5023" spans="1:5" ht="15" customHeight="1" x14ac:dyDescent="0.25">
      <c r="A5023" s="207" t="s">
        <v>35945</v>
      </c>
      <c r="C5023" s="202" t="s">
        <v>35946</v>
      </c>
      <c r="D5023" s="207" t="s">
        <v>53</v>
      </c>
      <c r="E5023" s="207">
        <v>47.53</v>
      </c>
    </row>
    <row r="5024" spans="1:5" ht="15" customHeight="1" x14ac:dyDescent="0.25">
      <c r="A5024" s="207" t="s">
        <v>35947</v>
      </c>
      <c r="C5024" s="202" t="s">
        <v>35948</v>
      </c>
      <c r="D5024" s="207" t="s">
        <v>53</v>
      </c>
      <c r="E5024" s="207">
        <v>10.72</v>
      </c>
    </row>
    <row r="5025" spans="1:5" ht="15" customHeight="1" x14ac:dyDescent="0.25">
      <c r="A5025" s="207" t="s">
        <v>35949</v>
      </c>
      <c r="C5025" s="202" t="s">
        <v>35950</v>
      </c>
      <c r="D5025" s="207" t="s">
        <v>53</v>
      </c>
      <c r="E5025" s="207">
        <v>44.42</v>
      </c>
    </row>
    <row r="5026" spans="1:5" ht="15" customHeight="1" x14ac:dyDescent="0.25">
      <c r="A5026" s="207" t="s">
        <v>35951</v>
      </c>
      <c r="C5026" s="202" t="s">
        <v>35952</v>
      </c>
      <c r="D5026" s="207" t="s">
        <v>12798</v>
      </c>
      <c r="E5026" s="207">
        <v>247.0668</v>
      </c>
    </row>
    <row r="5027" spans="1:5" ht="15" customHeight="1" x14ac:dyDescent="0.25">
      <c r="A5027" s="207" t="s">
        <v>35953</v>
      </c>
      <c r="C5027" s="202" t="s">
        <v>35954</v>
      </c>
      <c r="D5027" s="207" t="s">
        <v>12798</v>
      </c>
      <c r="E5027" s="207">
        <v>101.9376</v>
      </c>
    </row>
    <row r="5028" spans="1:5" ht="15" customHeight="1" x14ac:dyDescent="0.25">
      <c r="A5028" s="207" t="s">
        <v>35955</v>
      </c>
      <c r="C5028" s="202" t="s">
        <v>35956</v>
      </c>
      <c r="D5028" s="207" t="s">
        <v>12798</v>
      </c>
      <c r="E5028" s="207">
        <v>240</v>
      </c>
    </row>
    <row r="5029" spans="1:5" ht="15" customHeight="1" x14ac:dyDescent="0.25">
      <c r="A5029" s="207" t="s">
        <v>35957</v>
      </c>
      <c r="C5029" s="202" t="s">
        <v>35958</v>
      </c>
      <c r="D5029" s="207" t="s">
        <v>12798</v>
      </c>
      <c r="E5029" s="207">
        <v>193.26660000000001</v>
      </c>
    </row>
    <row r="5030" spans="1:5" ht="15" customHeight="1" x14ac:dyDescent="0.25">
      <c r="A5030" s="207" t="s">
        <v>35959</v>
      </c>
      <c r="C5030" s="202" t="s">
        <v>35960</v>
      </c>
      <c r="D5030" s="207" t="s">
        <v>12798</v>
      </c>
      <c r="E5030" s="207">
        <v>353.90390000000002</v>
      </c>
    </row>
    <row r="5031" spans="1:5" ht="15" customHeight="1" x14ac:dyDescent="0.25">
      <c r="A5031" s="207" t="s">
        <v>35961</v>
      </c>
      <c r="C5031" s="202" t="s">
        <v>35962</v>
      </c>
      <c r="D5031" s="207" t="s">
        <v>12798</v>
      </c>
      <c r="E5031" s="207">
        <v>641.45100000000002</v>
      </c>
    </row>
    <row r="5032" spans="1:5" ht="15" customHeight="1" x14ac:dyDescent="0.25">
      <c r="A5032" s="207" t="s">
        <v>35963</v>
      </c>
      <c r="C5032" s="202" t="s">
        <v>35964</v>
      </c>
      <c r="D5032" s="207" t="s">
        <v>12798</v>
      </c>
      <c r="E5032" s="207">
        <v>36.415399999999998</v>
      </c>
    </row>
    <row r="5033" spans="1:5" ht="15" customHeight="1" x14ac:dyDescent="0.25">
      <c r="A5033" s="207" t="s">
        <v>35965</v>
      </c>
      <c r="C5033" s="202" t="s">
        <v>35966</v>
      </c>
      <c r="D5033" s="207" t="s">
        <v>53</v>
      </c>
      <c r="E5033" s="207">
        <v>9.1067</v>
      </c>
    </row>
    <row r="5034" spans="1:5" ht="15" customHeight="1" x14ac:dyDescent="0.25">
      <c r="A5034" s="207" t="s">
        <v>35967</v>
      </c>
      <c r="C5034" s="202" t="s">
        <v>35968</v>
      </c>
      <c r="D5034" s="207" t="s">
        <v>53</v>
      </c>
      <c r="E5034" s="207">
        <v>7.6128999999999998</v>
      </c>
    </row>
    <row r="5035" spans="1:5" ht="15" customHeight="1" x14ac:dyDescent="0.25">
      <c r="A5035" s="207" t="s">
        <v>35969</v>
      </c>
      <c r="C5035" s="202" t="s">
        <v>35970</v>
      </c>
      <c r="D5035" s="207" t="s">
        <v>53</v>
      </c>
      <c r="E5035" s="207">
        <v>7.7257999999999996</v>
      </c>
    </row>
    <row r="5036" spans="1:5" ht="15" customHeight="1" x14ac:dyDescent="0.25">
      <c r="A5036" s="207" t="s">
        <v>35971</v>
      </c>
      <c r="C5036" s="202" t="s">
        <v>35972</v>
      </c>
      <c r="D5036" s="207" t="s">
        <v>53</v>
      </c>
      <c r="E5036" s="207">
        <v>10.3123</v>
      </c>
    </row>
    <row r="5037" spans="1:5" ht="15" customHeight="1" x14ac:dyDescent="0.25">
      <c r="A5037" s="207" t="s">
        <v>35973</v>
      </c>
      <c r="C5037" s="202" t="s">
        <v>35974</v>
      </c>
      <c r="D5037" s="207" t="s">
        <v>53</v>
      </c>
      <c r="E5037" s="207">
        <v>30.9466</v>
      </c>
    </row>
    <row r="5038" spans="1:5" ht="15" customHeight="1" x14ac:dyDescent="0.25">
      <c r="A5038" s="207" t="s">
        <v>35975</v>
      </c>
      <c r="C5038" s="202" t="s">
        <v>35976</v>
      </c>
      <c r="D5038" s="207" t="s">
        <v>38</v>
      </c>
      <c r="E5038" s="207">
        <v>57.843299999999999</v>
      </c>
    </row>
    <row r="5039" spans="1:5" ht="15" customHeight="1" x14ac:dyDescent="0.25">
      <c r="A5039" s="207" t="s">
        <v>35977</v>
      </c>
      <c r="C5039" s="202" t="s">
        <v>35978</v>
      </c>
      <c r="D5039" s="207" t="s">
        <v>4</v>
      </c>
      <c r="E5039" s="207">
        <v>16.16</v>
      </c>
    </row>
    <row r="5040" spans="1:5" ht="15" customHeight="1" x14ac:dyDescent="0.25">
      <c r="A5040" s="207" t="s">
        <v>35979</v>
      </c>
      <c r="C5040" s="202" t="s">
        <v>35980</v>
      </c>
      <c r="D5040" s="207" t="s">
        <v>3</v>
      </c>
      <c r="E5040" s="207">
        <v>26.0715</v>
      </c>
    </row>
    <row r="5041" spans="1:5" ht="15" customHeight="1" x14ac:dyDescent="0.25">
      <c r="A5041" s="207" t="s">
        <v>35981</v>
      </c>
      <c r="C5041" s="202" t="s">
        <v>35982</v>
      </c>
      <c r="D5041" s="207" t="s">
        <v>3</v>
      </c>
      <c r="E5041" s="207">
        <v>30.665400000000002</v>
      </c>
    </row>
    <row r="5042" spans="1:5" ht="15" customHeight="1" x14ac:dyDescent="0.25">
      <c r="A5042" s="207" t="s">
        <v>35983</v>
      </c>
      <c r="C5042" s="202" t="s">
        <v>35984</v>
      </c>
      <c r="D5042" s="207" t="s">
        <v>3</v>
      </c>
      <c r="E5042" s="207">
        <v>33.997</v>
      </c>
    </row>
    <row r="5043" spans="1:5" ht="15" customHeight="1" x14ac:dyDescent="0.25">
      <c r="A5043" s="207" t="s">
        <v>35985</v>
      </c>
      <c r="C5043" s="202" t="s">
        <v>35986</v>
      </c>
      <c r="D5043" s="207" t="s">
        <v>2</v>
      </c>
      <c r="E5043" s="207">
        <v>252.60319999999999</v>
      </c>
    </row>
    <row r="5044" spans="1:5" ht="15" customHeight="1" x14ac:dyDescent="0.25">
      <c r="A5044" s="207" t="s">
        <v>35987</v>
      </c>
      <c r="C5044" s="202" t="s">
        <v>35988</v>
      </c>
      <c r="D5044" s="207" t="s">
        <v>2</v>
      </c>
      <c r="E5044" s="207">
        <v>93.86</v>
      </c>
    </row>
    <row r="5045" spans="1:5" ht="15" customHeight="1" x14ac:dyDescent="0.25">
      <c r="A5045" s="207" t="s">
        <v>35989</v>
      </c>
      <c r="C5045" s="202" t="s">
        <v>35990</v>
      </c>
      <c r="D5045" s="207" t="s">
        <v>2</v>
      </c>
      <c r="E5045" s="207">
        <v>154.38</v>
      </c>
    </row>
    <row r="5046" spans="1:5" ht="15" customHeight="1" x14ac:dyDescent="0.25">
      <c r="A5046" s="207" t="s">
        <v>35991</v>
      </c>
      <c r="C5046" s="202" t="s">
        <v>35992</v>
      </c>
      <c r="D5046" s="207" t="s">
        <v>2</v>
      </c>
      <c r="E5046" s="207">
        <v>107.39</v>
      </c>
    </row>
    <row r="5047" spans="1:5" ht="15" customHeight="1" x14ac:dyDescent="0.25">
      <c r="A5047" s="207" t="s">
        <v>35993</v>
      </c>
      <c r="C5047" s="202" t="s">
        <v>35994</v>
      </c>
      <c r="D5047" s="207" t="s">
        <v>2</v>
      </c>
      <c r="E5047" s="207">
        <v>127.6503</v>
      </c>
    </row>
    <row r="5048" spans="1:5" ht="15" customHeight="1" x14ac:dyDescent="0.25">
      <c r="A5048" s="207" t="s">
        <v>35995</v>
      </c>
      <c r="C5048" s="202" t="s">
        <v>35996</v>
      </c>
      <c r="D5048" s="207" t="s">
        <v>2</v>
      </c>
      <c r="E5048" s="207">
        <v>119.23</v>
      </c>
    </row>
    <row r="5049" spans="1:5" ht="15" customHeight="1" x14ac:dyDescent="0.25">
      <c r="A5049" s="207" t="s">
        <v>35997</v>
      </c>
      <c r="C5049" s="202" t="s">
        <v>35998</v>
      </c>
      <c r="D5049" s="207" t="s">
        <v>2</v>
      </c>
      <c r="E5049" s="207">
        <v>30</v>
      </c>
    </row>
    <row r="5050" spans="1:5" ht="15" customHeight="1" x14ac:dyDescent="0.25">
      <c r="A5050" s="207" t="s">
        <v>35999</v>
      </c>
      <c r="C5050" s="202" t="s">
        <v>36000</v>
      </c>
      <c r="D5050" s="207" t="s">
        <v>2</v>
      </c>
      <c r="E5050" s="207">
        <v>20.87</v>
      </c>
    </row>
    <row r="5051" spans="1:5" ht="15" customHeight="1" x14ac:dyDescent="0.25">
      <c r="A5051" s="207" t="s">
        <v>36001</v>
      </c>
      <c r="C5051" s="202" t="s">
        <v>36002</v>
      </c>
      <c r="D5051" s="207" t="s">
        <v>12798</v>
      </c>
      <c r="E5051" s="207">
        <v>3.22</v>
      </c>
    </row>
    <row r="5052" spans="1:5" ht="15" customHeight="1" x14ac:dyDescent="0.25">
      <c r="A5052" s="207" t="s">
        <v>36003</v>
      </c>
      <c r="C5052" s="202" t="s">
        <v>36004</v>
      </c>
      <c r="D5052" s="207" t="s">
        <v>12798</v>
      </c>
      <c r="E5052" s="207">
        <v>3.1</v>
      </c>
    </row>
    <row r="5053" spans="1:5" ht="15" customHeight="1" x14ac:dyDescent="0.25">
      <c r="A5053" s="207" t="s">
        <v>36005</v>
      </c>
      <c r="C5053" s="202" t="s">
        <v>36006</v>
      </c>
      <c r="D5053" s="207" t="s">
        <v>12798</v>
      </c>
      <c r="E5053" s="207">
        <v>4.18</v>
      </c>
    </row>
    <row r="5054" spans="1:5" ht="15" customHeight="1" x14ac:dyDescent="0.25">
      <c r="A5054" s="207" t="s">
        <v>36007</v>
      </c>
      <c r="C5054" s="202" t="s">
        <v>36008</v>
      </c>
      <c r="D5054" s="207" t="s">
        <v>12798</v>
      </c>
      <c r="E5054" s="207">
        <v>2.2400000000000002</v>
      </c>
    </row>
    <row r="5055" spans="1:5" ht="15" customHeight="1" x14ac:dyDescent="0.25">
      <c r="A5055" s="207" t="s">
        <v>36009</v>
      </c>
      <c r="C5055" s="202" t="s">
        <v>36010</v>
      </c>
      <c r="D5055" s="207" t="s">
        <v>12798</v>
      </c>
      <c r="E5055" s="207">
        <v>0.34739999999999999</v>
      </c>
    </row>
    <row r="5056" spans="1:5" ht="15" customHeight="1" x14ac:dyDescent="0.25">
      <c r="A5056" s="207" t="s">
        <v>36011</v>
      </c>
      <c r="C5056" s="202" t="s">
        <v>36012</v>
      </c>
      <c r="D5056" s="207" t="s">
        <v>12798</v>
      </c>
      <c r="E5056" s="207">
        <v>6.9633000000000003</v>
      </c>
    </row>
    <row r="5057" spans="1:5" ht="15" customHeight="1" x14ac:dyDescent="0.25">
      <c r="A5057" s="207" t="s">
        <v>36013</v>
      </c>
      <c r="C5057" s="202" t="s">
        <v>36014</v>
      </c>
      <c r="D5057" s="207" t="s">
        <v>12798</v>
      </c>
      <c r="E5057" s="207">
        <v>4.0010000000000003</v>
      </c>
    </row>
    <row r="5058" spans="1:5" ht="15" customHeight="1" x14ac:dyDescent="0.25">
      <c r="A5058" s="207" t="s">
        <v>36015</v>
      </c>
      <c r="C5058" s="202" t="s">
        <v>36016</v>
      </c>
      <c r="D5058" s="207" t="s">
        <v>12798</v>
      </c>
      <c r="E5058" s="207">
        <v>4.0018000000000002</v>
      </c>
    </row>
    <row r="5059" spans="1:5" ht="15" customHeight="1" x14ac:dyDescent="0.25">
      <c r="A5059" s="207" t="s">
        <v>36017</v>
      </c>
      <c r="C5059" s="202" t="s">
        <v>36018</v>
      </c>
      <c r="D5059" s="207" t="s">
        <v>12798</v>
      </c>
      <c r="E5059" s="207">
        <v>0.3306</v>
      </c>
    </row>
    <row r="5060" spans="1:5" ht="15" customHeight="1" x14ac:dyDescent="0.25">
      <c r="A5060" s="207" t="s">
        <v>36019</v>
      </c>
      <c r="C5060" s="202" t="s">
        <v>36020</v>
      </c>
      <c r="D5060" s="207" t="s">
        <v>3</v>
      </c>
      <c r="E5060" s="207">
        <v>92.931200000000004</v>
      </c>
    </row>
    <row r="5061" spans="1:5" ht="15" customHeight="1" x14ac:dyDescent="0.25">
      <c r="A5061" s="207" t="s">
        <v>36021</v>
      </c>
      <c r="C5061" s="202" t="s">
        <v>36022</v>
      </c>
      <c r="D5061" s="207" t="s">
        <v>3</v>
      </c>
      <c r="E5061" s="207">
        <v>150.0436</v>
      </c>
    </row>
    <row r="5062" spans="1:5" ht="15" customHeight="1" x14ac:dyDescent="0.25">
      <c r="A5062" s="207" t="s">
        <v>36023</v>
      </c>
      <c r="C5062" s="202" t="s">
        <v>36024</v>
      </c>
      <c r="D5062" s="207" t="s">
        <v>3</v>
      </c>
      <c r="E5062" s="207">
        <v>30.58</v>
      </c>
    </row>
    <row r="5063" spans="1:5" ht="15" customHeight="1" x14ac:dyDescent="0.25">
      <c r="A5063" s="207" t="s">
        <v>36025</v>
      </c>
      <c r="C5063" s="202" t="s">
        <v>36026</v>
      </c>
      <c r="D5063" s="207" t="s">
        <v>3</v>
      </c>
      <c r="E5063" s="207">
        <v>45.709699999999998</v>
      </c>
    </row>
    <row r="5064" spans="1:5" ht="15" customHeight="1" x14ac:dyDescent="0.25">
      <c r="A5064" s="207" t="s">
        <v>36027</v>
      </c>
      <c r="C5064" s="202" t="s">
        <v>36028</v>
      </c>
      <c r="D5064" s="207" t="s">
        <v>3</v>
      </c>
      <c r="E5064" s="207">
        <v>37.588299999999997</v>
      </c>
    </row>
    <row r="5065" spans="1:5" ht="15" customHeight="1" x14ac:dyDescent="0.25">
      <c r="A5065" s="207" t="s">
        <v>36029</v>
      </c>
      <c r="C5065" s="202" t="s">
        <v>36030</v>
      </c>
      <c r="D5065" s="207" t="s">
        <v>3</v>
      </c>
      <c r="E5065" s="207">
        <v>37.299999999999997</v>
      </c>
    </row>
    <row r="5066" spans="1:5" ht="15" customHeight="1" x14ac:dyDescent="0.25">
      <c r="A5066" s="207" t="s">
        <v>36031</v>
      </c>
      <c r="C5066" s="202" t="s">
        <v>36032</v>
      </c>
      <c r="D5066" s="207" t="s">
        <v>3</v>
      </c>
      <c r="E5066" s="207">
        <v>62.935000000000002</v>
      </c>
    </row>
    <row r="5067" spans="1:5" ht="15" customHeight="1" x14ac:dyDescent="0.25">
      <c r="A5067" s="207" t="s">
        <v>36033</v>
      </c>
      <c r="C5067" s="202" t="s">
        <v>36034</v>
      </c>
      <c r="D5067" s="207" t="s">
        <v>12798</v>
      </c>
      <c r="E5067" s="207">
        <v>61.9</v>
      </c>
    </row>
    <row r="5068" spans="1:5" ht="15" customHeight="1" x14ac:dyDescent="0.25">
      <c r="A5068" s="207" t="s">
        <v>36035</v>
      </c>
      <c r="C5068" s="202" t="s">
        <v>36036</v>
      </c>
      <c r="D5068" s="207" t="s">
        <v>2</v>
      </c>
      <c r="E5068" s="207">
        <v>123.05</v>
      </c>
    </row>
    <row r="5069" spans="1:5" ht="15" customHeight="1" x14ac:dyDescent="0.25">
      <c r="A5069" s="207" t="s">
        <v>36037</v>
      </c>
      <c r="C5069" s="202" t="s">
        <v>36038</v>
      </c>
      <c r="D5069" s="207" t="s">
        <v>2</v>
      </c>
      <c r="E5069" s="207">
        <v>138.22</v>
      </c>
    </row>
    <row r="5070" spans="1:5" ht="15" customHeight="1" x14ac:dyDescent="0.25">
      <c r="A5070" s="207" t="s">
        <v>36039</v>
      </c>
      <c r="C5070" s="202" t="s">
        <v>36040</v>
      </c>
      <c r="D5070" s="207" t="s">
        <v>2</v>
      </c>
      <c r="E5070" s="207">
        <v>60.626600000000003</v>
      </c>
    </row>
    <row r="5071" spans="1:5" ht="15" customHeight="1" x14ac:dyDescent="0.25">
      <c r="A5071" s="207" t="s">
        <v>36041</v>
      </c>
      <c r="C5071" s="202" t="s">
        <v>36042</v>
      </c>
      <c r="D5071" s="207" t="s">
        <v>2</v>
      </c>
      <c r="E5071" s="207">
        <v>28.36</v>
      </c>
    </row>
    <row r="5072" spans="1:5" ht="15" customHeight="1" x14ac:dyDescent="0.25">
      <c r="A5072" s="207" t="s">
        <v>36043</v>
      </c>
      <c r="C5072" s="202" t="s">
        <v>36044</v>
      </c>
      <c r="D5072" s="207" t="s">
        <v>2</v>
      </c>
      <c r="E5072" s="207">
        <v>28.871300000000002</v>
      </c>
    </row>
    <row r="5073" spans="1:5" ht="15" customHeight="1" x14ac:dyDescent="0.25">
      <c r="A5073" s="207" t="s">
        <v>36045</v>
      </c>
      <c r="C5073" s="202" t="s">
        <v>36046</v>
      </c>
      <c r="D5073" s="207" t="s">
        <v>2</v>
      </c>
      <c r="E5073" s="207">
        <v>57.97</v>
      </c>
    </row>
    <row r="5074" spans="1:5" ht="15" customHeight="1" x14ac:dyDescent="0.25">
      <c r="A5074" s="207" t="s">
        <v>36047</v>
      </c>
      <c r="C5074" s="202" t="s">
        <v>36048</v>
      </c>
      <c r="D5074" s="207" t="s">
        <v>2</v>
      </c>
      <c r="E5074" s="207">
        <v>173.79</v>
      </c>
    </row>
    <row r="5075" spans="1:5" ht="15" customHeight="1" x14ac:dyDescent="0.25">
      <c r="A5075" s="207" t="s">
        <v>36049</v>
      </c>
      <c r="C5075" s="202" t="s">
        <v>36050</v>
      </c>
      <c r="D5075" s="207" t="s">
        <v>2</v>
      </c>
      <c r="E5075" s="207">
        <v>42.503500000000003</v>
      </c>
    </row>
    <row r="5076" spans="1:5" ht="15" customHeight="1" x14ac:dyDescent="0.25">
      <c r="A5076" s="207" t="s">
        <v>36051</v>
      </c>
      <c r="C5076" s="202" t="s">
        <v>36052</v>
      </c>
      <c r="D5076" s="207" t="s">
        <v>2</v>
      </c>
      <c r="E5076" s="207">
        <v>46</v>
      </c>
    </row>
    <row r="5077" spans="1:5" ht="15" customHeight="1" x14ac:dyDescent="0.25">
      <c r="A5077" s="207" t="s">
        <v>36053</v>
      </c>
      <c r="C5077" s="202" t="s">
        <v>36054</v>
      </c>
      <c r="D5077" s="207" t="s">
        <v>4</v>
      </c>
      <c r="E5077" s="207">
        <v>5.6</v>
      </c>
    </row>
    <row r="5078" spans="1:5" ht="15" customHeight="1" x14ac:dyDescent="0.25">
      <c r="A5078" s="207" t="s">
        <v>36055</v>
      </c>
      <c r="C5078" s="202" t="s">
        <v>36056</v>
      </c>
      <c r="D5078" s="207" t="s">
        <v>4</v>
      </c>
      <c r="E5078" s="207">
        <v>7.1372999999999998</v>
      </c>
    </row>
    <row r="5079" spans="1:5" ht="15" customHeight="1" x14ac:dyDescent="0.25">
      <c r="A5079" s="207" t="s">
        <v>36057</v>
      </c>
      <c r="C5079" s="202" t="s">
        <v>36058</v>
      </c>
      <c r="D5079" s="207" t="s">
        <v>53</v>
      </c>
      <c r="E5079" s="207">
        <v>20.543299999999999</v>
      </c>
    </row>
    <row r="5080" spans="1:5" ht="15" customHeight="1" x14ac:dyDescent="0.25">
      <c r="A5080" s="207" t="s">
        <v>36059</v>
      </c>
      <c r="C5080" s="202" t="s">
        <v>36060</v>
      </c>
      <c r="D5080" s="207" t="s">
        <v>53</v>
      </c>
      <c r="E5080" s="207">
        <v>121.6</v>
      </c>
    </row>
    <row r="5081" spans="1:5" ht="15" customHeight="1" x14ac:dyDescent="0.25">
      <c r="A5081" s="207" t="s">
        <v>36061</v>
      </c>
      <c r="C5081" s="202" t="s">
        <v>36062</v>
      </c>
      <c r="D5081" s="207" t="s">
        <v>4</v>
      </c>
      <c r="E5081" s="207">
        <v>52.2</v>
      </c>
    </row>
    <row r="5082" spans="1:5" ht="15" customHeight="1" x14ac:dyDescent="0.25">
      <c r="A5082" s="207" t="s">
        <v>36063</v>
      </c>
      <c r="C5082" s="202" t="s">
        <v>36064</v>
      </c>
      <c r="D5082" s="207" t="s">
        <v>53</v>
      </c>
      <c r="E5082" s="207">
        <v>27.78</v>
      </c>
    </row>
    <row r="5083" spans="1:5" ht="15" customHeight="1" x14ac:dyDescent="0.25">
      <c r="A5083" s="207" t="s">
        <v>36065</v>
      </c>
      <c r="C5083" s="202" t="s">
        <v>36066</v>
      </c>
      <c r="D5083" s="207" t="s">
        <v>53</v>
      </c>
      <c r="E5083" s="207">
        <v>29.54</v>
      </c>
    </row>
    <row r="5084" spans="1:5" ht="15" customHeight="1" x14ac:dyDescent="0.25">
      <c r="A5084" s="207" t="s">
        <v>36067</v>
      </c>
      <c r="C5084" s="202" t="s">
        <v>36068</v>
      </c>
      <c r="D5084" s="207" t="s">
        <v>53</v>
      </c>
      <c r="E5084" s="207">
        <v>20.5</v>
      </c>
    </row>
    <row r="5085" spans="1:5" ht="15" customHeight="1" x14ac:dyDescent="0.25">
      <c r="A5085" s="207" t="s">
        <v>36069</v>
      </c>
      <c r="C5085" s="202" t="s">
        <v>36070</v>
      </c>
      <c r="D5085" s="207" t="s">
        <v>53</v>
      </c>
      <c r="E5085" s="207">
        <v>74.94</v>
      </c>
    </row>
    <row r="5086" spans="1:5" ht="15" customHeight="1" x14ac:dyDescent="0.25">
      <c r="A5086" s="207" t="s">
        <v>36071</v>
      </c>
      <c r="C5086" s="202" t="s">
        <v>36072</v>
      </c>
      <c r="D5086" s="207" t="s">
        <v>53</v>
      </c>
      <c r="E5086" s="207">
        <v>77.666600000000003</v>
      </c>
    </row>
    <row r="5087" spans="1:5" ht="15" customHeight="1" x14ac:dyDescent="0.25">
      <c r="A5087" s="207" t="s">
        <v>36073</v>
      </c>
      <c r="C5087" s="202" t="s">
        <v>36074</v>
      </c>
      <c r="D5087" s="207" t="s">
        <v>53</v>
      </c>
      <c r="E5087" s="207">
        <v>41.36</v>
      </c>
    </row>
    <row r="5088" spans="1:5" ht="15" customHeight="1" x14ac:dyDescent="0.25">
      <c r="A5088" s="207" t="s">
        <v>36075</v>
      </c>
      <c r="C5088" s="202" t="s">
        <v>36076</v>
      </c>
      <c r="D5088" s="207" t="s">
        <v>53</v>
      </c>
      <c r="E5088" s="207">
        <v>46.38</v>
      </c>
    </row>
    <row r="5089" spans="1:5" ht="15" customHeight="1" x14ac:dyDescent="0.25">
      <c r="A5089" s="207" t="s">
        <v>36077</v>
      </c>
      <c r="C5089" s="202" t="s">
        <v>36078</v>
      </c>
      <c r="D5089" s="207" t="s">
        <v>53</v>
      </c>
      <c r="E5089" s="207">
        <v>21.756599999999999</v>
      </c>
    </row>
    <row r="5090" spans="1:5" ht="15" customHeight="1" x14ac:dyDescent="0.25">
      <c r="A5090" s="207" t="s">
        <v>36079</v>
      </c>
      <c r="C5090" s="202" t="s">
        <v>36080</v>
      </c>
      <c r="D5090" s="207" t="s">
        <v>12798</v>
      </c>
      <c r="E5090" s="207">
        <v>27.753299999999999</v>
      </c>
    </row>
    <row r="5091" spans="1:5" ht="15" customHeight="1" x14ac:dyDescent="0.25">
      <c r="A5091" s="207" t="s">
        <v>36081</v>
      </c>
      <c r="C5091" s="202" t="s">
        <v>36082</v>
      </c>
      <c r="D5091" s="207" t="s">
        <v>12798</v>
      </c>
      <c r="E5091" s="207">
        <v>27.686599999999999</v>
      </c>
    </row>
    <row r="5092" spans="1:5" ht="15" customHeight="1" x14ac:dyDescent="0.25">
      <c r="A5092" s="207" t="s">
        <v>36083</v>
      </c>
      <c r="C5092" s="202" t="s">
        <v>36084</v>
      </c>
      <c r="D5092" s="207" t="s">
        <v>12798</v>
      </c>
      <c r="E5092" s="207">
        <v>1.47</v>
      </c>
    </row>
    <row r="5093" spans="1:5" ht="15" customHeight="1" x14ac:dyDescent="0.25">
      <c r="A5093" s="207" t="s">
        <v>36085</v>
      </c>
      <c r="C5093" s="202" t="s">
        <v>36086</v>
      </c>
      <c r="D5093" s="207" t="s">
        <v>12798</v>
      </c>
      <c r="E5093" s="207">
        <v>1.2949999999999999</v>
      </c>
    </row>
    <row r="5094" spans="1:5" ht="15" customHeight="1" x14ac:dyDescent="0.25">
      <c r="A5094" s="207" t="s">
        <v>36087</v>
      </c>
      <c r="C5094" s="202" t="s">
        <v>36088</v>
      </c>
      <c r="D5094" s="207" t="s">
        <v>12798</v>
      </c>
      <c r="E5094" s="207">
        <v>8.01</v>
      </c>
    </row>
    <row r="5095" spans="1:5" ht="15" customHeight="1" x14ac:dyDescent="0.25">
      <c r="A5095" s="207" t="s">
        <v>36089</v>
      </c>
      <c r="C5095" s="202" t="s">
        <v>36090</v>
      </c>
      <c r="D5095" s="207" t="s">
        <v>12798</v>
      </c>
      <c r="E5095" s="207">
        <v>11.1866</v>
      </c>
    </row>
    <row r="5096" spans="1:5" ht="15" customHeight="1" x14ac:dyDescent="0.25">
      <c r="A5096" s="207" t="s">
        <v>36091</v>
      </c>
      <c r="C5096" s="202" t="s">
        <v>36092</v>
      </c>
      <c r="D5096" s="207" t="s">
        <v>12798</v>
      </c>
      <c r="E5096" s="207">
        <v>22.416599999999999</v>
      </c>
    </row>
    <row r="5097" spans="1:5" ht="15" customHeight="1" x14ac:dyDescent="0.25">
      <c r="A5097" s="207" t="s">
        <v>36093</v>
      </c>
      <c r="C5097" s="202" t="s">
        <v>36094</v>
      </c>
      <c r="D5097" s="207" t="s">
        <v>12798</v>
      </c>
      <c r="E5097" s="207">
        <v>24.2454</v>
      </c>
    </row>
    <row r="5098" spans="1:5" ht="15" customHeight="1" x14ac:dyDescent="0.25">
      <c r="A5098" s="207" t="s">
        <v>36095</v>
      </c>
      <c r="C5098" s="202" t="s">
        <v>36096</v>
      </c>
      <c r="D5098" s="207" t="s">
        <v>12798</v>
      </c>
      <c r="E5098" s="207">
        <v>56.235500000000002</v>
      </c>
    </row>
    <row r="5099" spans="1:5" ht="15" customHeight="1" x14ac:dyDescent="0.25">
      <c r="A5099" s="207" t="s">
        <v>36097</v>
      </c>
      <c r="C5099" s="202" t="s">
        <v>36098</v>
      </c>
      <c r="D5099" s="207" t="s">
        <v>12798</v>
      </c>
      <c r="E5099" s="207">
        <v>12.845000000000001</v>
      </c>
    </row>
    <row r="5100" spans="1:5" ht="15" customHeight="1" x14ac:dyDescent="0.25">
      <c r="A5100" s="207" t="s">
        <v>36099</v>
      </c>
      <c r="C5100" s="202" t="s">
        <v>36100</v>
      </c>
      <c r="D5100" s="207" t="s">
        <v>12798</v>
      </c>
      <c r="E5100" s="207">
        <v>6.44</v>
      </c>
    </row>
    <row r="5101" spans="1:5" ht="15" customHeight="1" x14ac:dyDescent="0.25">
      <c r="A5101" s="207" t="s">
        <v>36101</v>
      </c>
      <c r="C5101" s="202" t="s">
        <v>36102</v>
      </c>
      <c r="D5101" s="207" t="s">
        <v>12798</v>
      </c>
      <c r="E5101" s="207">
        <v>19.5533</v>
      </c>
    </row>
    <row r="5102" spans="1:5" ht="15" customHeight="1" x14ac:dyDescent="0.25">
      <c r="A5102" s="207" t="s">
        <v>36103</v>
      </c>
      <c r="C5102" s="202" t="s">
        <v>36104</v>
      </c>
      <c r="D5102" s="207" t="s">
        <v>12798</v>
      </c>
      <c r="E5102" s="207">
        <v>18.3</v>
      </c>
    </row>
    <row r="5103" spans="1:5" ht="15" customHeight="1" x14ac:dyDescent="0.25">
      <c r="A5103" s="207" t="s">
        <v>36105</v>
      </c>
      <c r="C5103" s="202" t="s">
        <v>36106</v>
      </c>
      <c r="D5103" s="207" t="s">
        <v>12798</v>
      </c>
      <c r="E5103" s="207">
        <v>11.9</v>
      </c>
    </row>
    <row r="5104" spans="1:5" ht="15" customHeight="1" x14ac:dyDescent="0.25">
      <c r="A5104" s="207" t="s">
        <v>36107</v>
      </c>
      <c r="C5104" s="202" t="s">
        <v>36108</v>
      </c>
      <c r="D5104" s="207" t="s">
        <v>12798</v>
      </c>
      <c r="E5104" s="207">
        <v>6.55</v>
      </c>
    </row>
    <row r="5105" spans="1:5" ht="15" customHeight="1" x14ac:dyDescent="0.25">
      <c r="A5105" s="207" t="s">
        <v>36109</v>
      </c>
      <c r="C5105" s="202" t="s">
        <v>36110</v>
      </c>
      <c r="D5105" s="207" t="s">
        <v>12798</v>
      </c>
      <c r="E5105" s="207">
        <v>10.56</v>
      </c>
    </row>
    <row r="5106" spans="1:5" ht="15" customHeight="1" x14ac:dyDescent="0.25">
      <c r="A5106" s="207" t="s">
        <v>36111</v>
      </c>
      <c r="C5106" s="202" t="s">
        <v>36112</v>
      </c>
      <c r="D5106" s="207" t="s">
        <v>12798</v>
      </c>
      <c r="E5106" s="207">
        <v>7.0666000000000002</v>
      </c>
    </row>
    <row r="5107" spans="1:5" ht="15" customHeight="1" x14ac:dyDescent="0.25">
      <c r="A5107" s="207" t="s">
        <v>36113</v>
      </c>
      <c r="C5107" s="202" t="s">
        <v>36114</v>
      </c>
      <c r="D5107" s="207" t="s">
        <v>12798</v>
      </c>
      <c r="E5107" s="207">
        <v>9.8332999999999995</v>
      </c>
    </row>
    <row r="5108" spans="1:5" ht="15" customHeight="1" x14ac:dyDescent="0.25">
      <c r="A5108" s="207" t="s">
        <v>36115</v>
      </c>
      <c r="C5108" s="202" t="s">
        <v>36116</v>
      </c>
      <c r="D5108" s="207" t="s">
        <v>12798</v>
      </c>
      <c r="E5108" s="207">
        <v>11.193300000000001</v>
      </c>
    </row>
    <row r="5109" spans="1:5" ht="15" customHeight="1" x14ac:dyDescent="0.25">
      <c r="A5109" s="207" t="s">
        <v>36117</v>
      </c>
      <c r="C5109" s="202" t="s">
        <v>36118</v>
      </c>
      <c r="D5109" s="207" t="s">
        <v>12798</v>
      </c>
      <c r="E5109" s="207">
        <v>5.7766000000000002</v>
      </c>
    </row>
    <row r="5110" spans="1:5" ht="15" customHeight="1" x14ac:dyDescent="0.25">
      <c r="A5110" s="207" t="s">
        <v>36119</v>
      </c>
      <c r="C5110" s="202" t="s">
        <v>36120</v>
      </c>
      <c r="D5110" s="207" t="s">
        <v>12798</v>
      </c>
      <c r="E5110" s="207">
        <v>7.17</v>
      </c>
    </row>
    <row r="5111" spans="1:5" ht="15" customHeight="1" x14ac:dyDescent="0.25">
      <c r="A5111" s="207" t="s">
        <v>36121</v>
      </c>
      <c r="C5111" s="202" t="s">
        <v>36122</v>
      </c>
      <c r="D5111" s="207" t="s">
        <v>12798</v>
      </c>
      <c r="E5111" s="207">
        <v>59.933300000000003</v>
      </c>
    </row>
    <row r="5112" spans="1:5" ht="15" customHeight="1" x14ac:dyDescent="0.25">
      <c r="A5112" s="207" t="s">
        <v>36123</v>
      </c>
      <c r="C5112" s="202" t="s">
        <v>36124</v>
      </c>
      <c r="D5112" s="207" t="s">
        <v>12798</v>
      </c>
      <c r="E5112" s="207">
        <v>3.3565999999999998</v>
      </c>
    </row>
    <row r="5113" spans="1:5" ht="15" customHeight="1" x14ac:dyDescent="0.25">
      <c r="A5113" s="207" t="s">
        <v>36125</v>
      </c>
      <c r="C5113" s="202" t="s">
        <v>36126</v>
      </c>
      <c r="D5113" s="207" t="s">
        <v>12798</v>
      </c>
      <c r="E5113" s="207">
        <v>3.7966000000000002</v>
      </c>
    </row>
    <row r="5114" spans="1:5" ht="15" customHeight="1" x14ac:dyDescent="0.25">
      <c r="A5114" s="207" t="s">
        <v>36127</v>
      </c>
      <c r="C5114" s="202" t="s">
        <v>36128</v>
      </c>
      <c r="D5114" s="207" t="s">
        <v>12798</v>
      </c>
      <c r="E5114" s="207">
        <v>4.99</v>
      </c>
    </row>
    <row r="5115" spans="1:5" ht="15" customHeight="1" x14ac:dyDescent="0.25">
      <c r="A5115" s="207" t="s">
        <v>36129</v>
      </c>
      <c r="C5115" s="202" t="s">
        <v>36130</v>
      </c>
      <c r="D5115" s="207" t="s">
        <v>12798</v>
      </c>
      <c r="E5115" s="207">
        <v>3.6833</v>
      </c>
    </row>
    <row r="5116" spans="1:5" ht="15" customHeight="1" x14ac:dyDescent="0.25">
      <c r="A5116" s="207" t="s">
        <v>36131</v>
      </c>
      <c r="C5116" s="202" t="s">
        <v>36132</v>
      </c>
      <c r="D5116" s="207" t="s">
        <v>12798</v>
      </c>
      <c r="E5116" s="207">
        <v>4.5999999999999996</v>
      </c>
    </row>
    <row r="5117" spans="1:5" ht="15" customHeight="1" x14ac:dyDescent="0.25">
      <c r="A5117" s="207" t="s">
        <v>36133</v>
      </c>
      <c r="C5117" s="202" t="s">
        <v>36134</v>
      </c>
      <c r="D5117" s="207" t="s">
        <v>12798</v>
      </c>
      <c r="E5117" s="207">
        <v>9.7332999999999998</v>
      </c>
    </row>
    <row r="5118" spans="1:5" ht="15" customHeight="1" x14ac:dyDescent="0.25">
      <c r="A5118" s="207" t="s">
        <v>36135</v>
      </c>
      <c r="C5118" s="202" t="s">
        <v>36136</v>
      </c>
      <c r="D5118" s="207" t="s">
        <v>12798</v>
      </c>
      <c r="E5118" s="207">
        <v>8.84</v>
      </c>
    </row>
    <row r="5119" spans="1:5" ht="15" customHeight="1" x14ac:dyDescent="0.25">
      <c r="A5119" s="207" t="s">
        <v>36137</v>
      </c>
      <c r="C5119" s="202" t="s">
        <v>36138</v>
      </c>
      <c r="D5119" s="207" t="s">
        <v>12798</v>
      </c>
      <c r="E5119" s="207">
        <v>8.6532999999999998</v>
      </c>
    </row>
    <row r="5120" spans="1:5" ht="15" customHeight="1" x14ac:dyDescent="0.25">
      <c r="A5120" s="207" t="s">
        <v>36139</v>
      </c>
      <c r="C5120" s="202" t="s">
        <v>36140</v>
      </c>
      <c r="D5120" s="207" t="s">
        <v>12798</v>
      </c>
      <c r="E5120" s="207">
        <v>8.8450000000000006</v>
      </c>
    </row>
    <row r="5121" spans="1:5" ht="15" customHeight="1" x14ac:dyDescent="0.25">
      <c r="A5121" s="207" t="s">
        <v>36141</v>
      </c>
      <c r="C5121" s="202" t="s">
        <v>36142</v>
      </c>
      <c r="D5121" s="207" t="s">
        <v>12798</v>
      </c>
      <c r="E5121" s="207">
        <v>2.46</v>
      </c>
    </row>
    <row r="5122" spans="1:5" ht="15" customHeight="1" x14ac:dyDescent="0.25">
      <c r="A5122" s="207" t="s">
        <v>36143</v>
      </c>
      <c r="C5122" s="202" t="s">
        <v>36144</v>
      </c>
      <c r="D5122" s="207" t="s">
        <v>12798</v>
      </c>
      <c r="E5122" s="207">
        <v>4.03</v>
      </c>
    </row>
    <row r="5123" spans="1:5" ht="15" customHeight="1" x14ac:dyDescent="0.25">
      <c r="A5123" s="207" t="s">
        <v>36145</v>
      </c>
      <c r="C5123" s="202" t="s">
        <v>36146</v>
      </c>
      <c r="D5123" s="207" t="s">
        <v>12798</v>
      </c>
      <c r="E5123" s="207">
        <v>17.6816</v>
      </c>
    </row>
    <row r="5124" spans="1:5" ht="15" customHeight="1" x14ac:dyDescent="0.25">
      <c r="A5124" s="207" t="s">
        <v>36147</v>
      </c>
      <c r="C5124" s="202" t="s">
        <v>36148</v>
      </c>
      <c r="D5124" s="207" t="s">
        <v>12798</v>
      </c>
      <c r="E5124" s="207">
        <v>18.2119</v>
      </c>
    </row>
    <row r="5125" spans="1:5" ht="15" customHeight="1" x14ac:dyDescent="0.25">
      <c r="A5125" s="207" t="s">
        <v>36149</v>
      </c>
      <c r="C5125" s="202" t="s">
        <v>36150</v>
      </c>
      <c r="D5125" s="207" t="s">
        <v>12798</v>
      </c>
      <c r="E5125" s="207">
        <v>45.824599999999997</v>
      </c>
    </row>
    <row r="5126" spans="1:5" ht="15" customHeight="1" x14ac:dyDescent="0.25">
      <c r="A5126" s="207" t="s">
        <v>36151</v>
      </c>
      <c r="C5126" s="202" t="s">
        <v>36152</v>
      </c>
      <c r="D5126" s="207" t="s">
        <v>12798</v>
      </c>
      <c r="E5126" s="207">
        <v>6.0403000000000002</v>
      </c>
    </row>
    <row r="5127" spans="1:5" ht="15" customHeight="1" x14ac:dyDescent="0.25">
      <c r="A5127" s="207" t="s">
        <v>36153</v>
      </c>
      <c r="C5127" s="202" t="s">
        <v>36154</v>
      </c>
      <c r="D5127" s="207" t="s">
        <v>12798</v>
      </c>
      <c r="E5127" s="207">
        <v>28.3</v>
      </c>
    </row>
    <row r="5128" spans="1:5" ht="15" customHeight="1" x14ac:dyDescent="0.25">
      <c r="A5128" s="207" t="s">
        <v>36155</v>
      </c>
      <c r="C5128" s="202" t="s">
        <v>36156</v>
      </c>
      <c r="D5128" s="207" t="s">
        <v>12798</v>
      </c>
      <c r="E5128" s="207">
        <v>39.173299999999998</v>
      </c>
    </row>
    <row r="5129" spans="1:5" ht="15" customHeight="1" x14ac:dyDescent="0.25">
      <c r="A5129" s="207" t="s">
        <v>36157</v>
      </c>
      <c r="C5129" s="202" t="s">
        <v>36158</v>
      </c>
      <c r="D5129" s="207" t="s">
        <v>12798</v>
      </c>
      <c r="E5129" s="207">
        <v>117.59650000000001</v>
      </c>
    </row>
    <row r="5130" spans="1:5" ht="15" customHeight="1" x14ac:dyDescent="0.25">
      <c r="A5130" s="207" t="s">
        <v>36159</v>
      </c>
      <c r="C5130" s="202" t="s">
        <v>36160</v>
      </c>
      <c r="D5130" s="207" t="s">
        <v>12798</v>
      </c>
      <c r="E5130" s="207">
        <v>265.1028</v>
      </c>
    </row>
    <row r="5131" spans="1:5" ht="15" customHeight="1" x14ac:dyDescent="0.25">
      <c r="A5131" s="207" t="s">
        <v>36161</v>
      </c>
      <c r="C5131" s="202" t="s">
        <v>36162</v>
      </c>
      <c r="D5131" s="207" t="s">
        <v>12798</v>
      </c>
      <c r="E5131" s="207">
        <v>243.46449999999999</v>
      </c>
    </row>
    <row r="5132" spans="1:5" ht="15" customHeight="1" x14ac:dyDescent="0.25">
      <c r="A5132" s="207" t="s">
        <v>36163</v>
      </c>
      <c r="C5132" s="202" t="s">
        <v>36164</v>
      </c>
      <c r="D5132" s="207" t="s">
        <v>12798</v>
      </c>
      <c r="E5132" s="207">
        <v>85.590299999999999</v>
      </c>
    </row>
    <row r="5133" spans="1:5" ht="15" customHeight="1" x14ac:dyDescent="0.25">
      <c r="A5133" s="207" t="s">
        <v>36165</v>
      </c>
      <c r="C5133" s="202" t="s">
        <v>36166</v>
      </c>
      <c r="D5133" s="207" t="s">
        <v>12798</v>
      </c>
      <c r="E5133" s="207">
        <v>289.14030000000002</v>
      </c>
    </row>
    <row r="5134" spans="1:5" ht="15" customHeight="1" x14ac:dyDescent="0.25">
      <c r="A5134" s="207" t="s">
        <v>36167</v>
      </c>
      <c r="C5134" s="202" t="s">
        <v>36168</v>
      </c>
      <c r="D5134" s="207" t="s">
        <v>12798</v>
      </c>
      <c r="E5134" s="207">
        <v>72.930999999999997</v>
      </c>
    </row>
    <row r="5135" spans="1:5" ht="15" customHeight="1" x14ac:dyDescent="0.25">
      <c r="A5135" s="207" t="s">
        <v>36169</v>
      </c>
      <c r="C5135" s="202" t="s">
        <v>36170</v>
      </c>
      <c r="D5135" s="207" t="s">
        <v>12798</v>
      </c>
      <c r="E5135" s="207">
        <v>570.44849999999997</v>
      </c>
    </row>
    <row r="5136" spans="1:5" ht="15" customHeight="1" x14ac:dyDescent="0.25">
      <c r="A5136" s="207" t="s">
        <v>36171</v>
      </c>
      <c r="C5136" s="202" t="s">
        <v>36172</v>
      </c>
      <c r="D5136" s="207" t="s">
        <v>12798</v>
      </c>
      <c r="E5136" s="207">
        <v>89.95</v>
      </c>
    </row>
    <row r="5137" spans="1:5" ht="15" customHeight="1" x14ac:dyDescent="0.25">
      <c r="A5137" s="207" t="s">
        <v>36173</v>
      </c>
      <c r="C5137" s="202" t="s">
        <v>36174</v>
      </c>
      <c r="D5137" s="207" t="s">
        <v>12798</v>
      </c>
      <c r="E5137" s="207">
        <v>41.9</v>
      </c>
    </row>
    <row r="5138" spans="1:5" ht="15" customHeight="1" x14ac:dyDescent="0.25">
      <c r="A5138" s="207" t="s">
        <v>36175</v>
      </c>
      <c r="C5138" s="202" t="s">
        <v>36176</v>
      </c>
      <c r="D5138" s="207" t="s">
        <v>12798</v>
      </c>
      <c r="E5138" s="207">
        <v>356.94139999999999</v>
      </c>
    </row>
    <row r="5139" spans="1:5" ht="15" customHeight="1" x14ac:dyDescent="0.25">
      <c r="A5139" s="207" t="s">
        <v>36177</v>
      </c>
      <c r="C5139" s="202" t="s">
        <v>36178</v>
      </c>
      <c r="D5139" s="207" t="s">
        <v>12798</v>
      </c>
      <c r="E5139" s="207">
        <v>317.78480000000002</v>
      </c>
    </row>
    <row r="5140" spans="1:5" ht="15" customHeight="1" x14ac:dyDescent="0.25">
      <c r="A5140" s="207" t="s">
        <v>36179</v>
      </c>
      <c r="C5140" s="202" t="s">
        <v>36180</v>
      </c>
      <c r="D5140" s="207" t="s">
        <v>12798</v>
      </c>
      <c r="E5140" s="207">
        <v>60.678699999999999</v>
      </c>
    </row>
    <row r="5141" spans="1:5" ht="15" customHeight="1" x14ac:dyDescent="0.25">
      <c r="A5141" s="207" t="s">
        <v>36181</v>
      </c>
      <c r="C5141" s="202" t="s">
        <v>36182</v>
      </c>
      <c r="D5141" s="207" t="s">
        <v>12798</v>
      </c>
      <c r="E5141" s="207">
        <v>96.672799999999995</v>
      </c>
    </row>
    <row r="5142" spans="1:5" ht="15" customHeight="1" x14ac:dyDescent="0.25">
      <c r="A5142" s="207" t="s">
        <v>36183</v>
      </c>
      <c r="C5142" s="202" t="s">
        <v>36184</v>
      </c>
      <c r="D5142" s="207" t="s">
        <v>12798</v>
      </c>
      <c r="E5142" s="207">
        <v>110.1</v>
      </c>
    </row>
    <row r="5143" spans="1:5" ht="15" customHeight="1" x14ac:dyDescent="0.25">
      <c r="A5143" s="207" t="s">
        <v>36185</v>
      </c>
      <c r="C5143" s="202" t="s">
        <v>36186</v>
      </c>
      <c r="D5143" s="207" t="s">
        <v>12798</v>
      </c>
      <c r="E5143" s="207">
        <v>123.2585</v>
      </c>
    </row>
    <row r="5144" spans="1:5" ht="15" customHeight="1" x14ac:dyDescent="0.25">
      <c r="A5144" s="207" t="s">
        <v>36187</v>
      </c>
      <c r="C5144" s="202" t="s">
        <v>36188</v>
      </c>
      <c r="D5144" s="207" t="s">
        <v>12798</v>
      </c>
      <c r="E5144" s="207">
        <v>117.4799</v>
      </c>
    </row>
    <row r="5145" spans="1:5" ht="15" customHeight="1" x14ac:dyDescent="0.25">
      <c r="A5145" s="207" t="s">
        <v>36189</v>
      </c>
      <c r="C5145" s="202" t="s">
        <v>36190</v>
      </c>
      <c r="D5145" s="207" t="s">
        <v>12798</v>
      </c>
      <c r="E5145" s="207">
        <v>62.547600000000003</v>
      </c>
    </row>
    <row r="5146" spans="1:5" ht="15" customHeight="1" x14ac:dyDescent="0.25">
      <c r="A5146" s="207" t="s">
        <v>36191</v>
      </c>
      <c r="C5146" s="202" t="s">
        <v>36192</v>
      </c>
      <c r="D5146" s="207" t="s">
        <v>12798</v>
      </c>
      <c r="E5146" s="207">
        <v>42.99</v>
      </c>
    </row>
    <row r="5147" spans="1:5" ht="15" customHeight="1" x14ac:dyDescent="0.25">
      <c r="A5147" s="207" t="s">
        <v>36193</v>
      </c>
      <c r="C5147" s="202" t="s">
        <v>36194</v>
      </c>
      <c r="D5147" s="207" t="s">
        <v>12798</v>
      </c>
      <c r="E5147" s="207">
        <v>209.3802</v>
      </c>
    </row>
    <row r="5148" spans="1:5" ht="15" customHeight="1" x14ac:dyDescent="0.25">
      <c r="A5148" s="207" t="s">
        <v>36195</v>
      </c>
      <c r="C5148" s="202" t="s">
        <v>36196</v>
      </c>
      <c r="D5148" s="207" t="s">
        <v>12798</v>
      </c>
      <c r="E5148" s="207">
        <v>56.9345</v>
      </c>
    </row>
    <row r="5149" spans="1:5" ht="15" customHeight="1" x14ac:dyDescent="0.25">
      <c r="A5149" s="207" t="s">
        <v>36197</v>
      </c>
      <c r="C5149" s="202" t="s">
        <v>36198</v>
      </c>
      <c r="D5149" s="207" t="s">
        <v>12798</v>
      </c>
      <c r="E5149" s="207">
        <v>70.52</v>
      </c>
    </row>
    <row r="5150" spans="1:5" ht="15" customHeight="1" x14ac:dyDescent="0.25">
      <c r="A5150" s="207" t="s">
        <v>36199</v>
      </c>
      <c r="C5150" s="202" t="s">
        <v>36200</v>
      </c>
      <c r="D5150" s="207" t="s">
        <v>12798</v>
      </c>
      <c r="E5150" s="207">
        <v>5.7754000000000003</v>
      </c>
    </row>
    <row r="5151" spans="1:5" ht="15" customHeight="1" x14ac:dyDescent="0.25">
      <c r="A5151" s="207" t="s">
        <v>36201</v>
      </c>
      <c r="C5151" s="202" t="s">
        <v>36202</v>
      </c>
      <c r="D5151" s="207" t="s">
        <v>12798</v>
      </c>
      <c r="E5151" s="207">
        <v>7.3045999999999998</v>
      </c>
    </row>
    <row r="5152" spans="1:5" ht="15" customHeight="1" x14ac:dyDescent="0.25">
      <c r="A5152" s="207" t="s">
        <v>36203</v>
      </c>
      <c r="C5152" s="202" t="s">
        <v>36204</v>
      </c>
      <c r="D5152" s="207" t="s">
        <v>3</v>
      </c>
      <c r="E5152" s="207">
        <v>42.262700000000002</v>
      </c>
    </row>
    <row r="5153" spans="1:5" ht="15" customHeight="1" x14ac:dyDescent="0.25">
      <c r="A5153" s="207" t="s">
        <v>36205</v>
      </c>
      <c r="C5153" s="202" t="s">
        <v>36206</v>
      </c>
      <c r="D5153" s="207" t="s">
        <v>3</v>
      </c>
      <c r="E5153" s="207">
        <v>53.067599999999999</v>
      </c>
    </row>
    <row r="5154" spans="1:5" ht="15" customHeight="1" x14ac:dyDescent="0.25">
      <c r="A5154" s="207" t="s">
        <v>36207</v>
      </c>
      <c r="C5154" s="202" t="s">
        <v>36208</v>
      </c>
      <c r="D5154" s="207" t="s">
        <v>3</v>
      </c>
      <c r="E5154" s="207">
        <v>68.600099999999998</v>
      </c>
    </row>
    <row r="5155" spans="1:5" ht="15" customHeight="1" x14ac:dyDescent="0.25">
      <c r="A5155" s="207" t="s">
        <v>36209</v>
      </c>
      <c r="C5155" s="202" t="s">
        <v>36210</v>
      </c>
      <c r="D5155" s="207" t="s">
        <v>3</v>
      </c>
      <c r="E5155" s="207">
        <v>118.4457</v>
      </c>
    </row>
    <row r="5156" spans="1:5" ht="15" customHeight="1" x14ac:dyDescent="0.25">
      <c r="A5156" s="207" t="s">
        <v>36211</v>
      </c>
      <c r="C5156" s="202" t="s">
        <v>36212</v>
      </c>
      <c r="D5156" s="207" t="s">
        <v>3</v>
      </c>
      <c r="E5156" s="207">
        <v>154.32400000000001</v>
      </c>
    </row>
    <row r="5157" spans="1:5" ht="15" customHeight="1" x14ac:dyDescent="0.25">
      <c r="A5157" s="207" t="s">
        <v>36213</v>
      </c>
      <c r="C5157" s="202" t="s">
        <v>36214</v>
      </c>
      <c r="D5157" s="207" t="s">
        <v>3</v>
      </c>
      <c r="E5157" s="207">
        <v>312.66329999999999</v>
      </c>
    </row>
    <row r="5158" spans="1:5" ht="15" customHeight="1" x14ac:dyDescent="0.25">
      <c r="A5158" s="207" t="s">
        <v>36215</v>
      </c>
      <c r="C5158" s="202" t="s">
        <v>36216</v>
      </c>
      <c r="D5158" s="207" t="s">
        <v>3</v>
      </c>
      <c r="E5158" s="207">
        <v>9.57</v>
      </c>
    </row>
    <row r="5159" spans="1:5" ht="15" customHeight="1" x14ac:dyDescent="0.25">
      <c r="A5159" s="207" t="s">
        <v>36217</v>
      </c>
      <c r="C5159" s="202" t="s">
        <v>36218</v>
      </c>
      <c r="D5159" s="207" t="s">
        <v>3</v>
      </c>
      <c r="E5159" s="207">
        <v>15.51</v>
      </c>
    </row>
    <row r="5160" spans="1:5" ht="15" customHeight="1" x14ac:dyDescent="0.25">
      <c r="A5160" s="207" t="s">
        <v>36219</v>
      </c>
      <c r="C5160" s="202" t="s">
        <v>36220</v>
      </c>
      <c r="D5160" s="207" t="s">
        <v>3</v>
      </c>
      <c r="E5160" s="207">
        <v>26.223299999999998</v>
      </c>
    </row>
    <row r="5161" spans="1:5" ht="15" customHeight="1" x14ac:dyDescent="0.25">
      <c r="A5161" s="207" t="s">
        <v>36221</v>
      </c>
      <c r="C5161" s="202" t="s">
        <v>36222</v>
      </c>
      <c r="D5161" s="207" t="s">
        <v>3</v>
      </c>
      <c r="E5161" s="207">
        <v>33.446599999999997</v>
      </c>
    </row>
    <row r="5162" spans="1:5" ht="15" customHeight="1" x14ac:dyDescent="0.25">
      <c r="A5162" s="207" t="s">
        <v>36223</v>
      </c>
      <c r="C5162" s="202" t="s">
        <v>36224</v>
      </c>
      <c r="D5162" s="207" t="s">
        <v>3</v>
      </c>
      <c r="E5162" s="207">
        <v>45.046599999999998</v>
      </c>
    </row>
    <row r="5163" spans="1:5" ht="15" customHeight="1" x14ac:dyDescent="0.25">
      <c r="A5163" s="207" t="s">
        <v>36225</v>
      </c>
      <c r="C5163" s="202" t="s">
        <v>36226</v>
      </c>
      <c r="D5163" s="207" t="s">
        <v>3</v>
      </c>
      <c r="E5163" s="207">
        <v>66.663300000000007</v>
      </c>
    </row>
    <row r="5164" spans="1:5" ht="15" customHeight="1" x14ac:dyDescent="0.25">
      <c r="A5164" s="207" t="s">
        <v>36227</v>
      </c>
      <c r="C5164" s="202" t="s">
        <v>36228</v>
      </c>
      <c r="D5164" s="207" t="s">
        <v>3</v>
      </c>
      <c r="E5164" s="207">
        <v>114.07</v>
      </c>
    </row>
    <row r="5165" spans="1:5" ht="15" customHeight="1" x14ac:dyDescent="0.25">
      <c r="A5165" s="207" t="s">
        <v>36229</v>
      </c>
      <c r="C5165" s="202" t="s">
        <v>36230</v>
      </c>
      <c r="D5165" s="207" t="s">
        <v>3</v>
      </c>
      <c r="E5165" s="207">
        <v>177.27330000000001</v>
      </c>
    </row>
    <row r="5166" spans="1:5" ht="15" customHeight="1" x14ac:dyDescent="0.25">
      <c r="A5166" s="207" t="s">
        <v>36231</v>
      </c>
      <c r="C5166" s="202" t="s">
        <v>36232</v>
      </c>
      <c r="D5166" s="207" t="s">
        <v>12798</v>
      </c>
      <c r="E5166" s="207">
        <v>112.83</v>
      </c>
    </row>
    <row r="5167" spans="1:5" ht="15" customHeight="1" x14ac:dyDescent="0.25">
      <c r="A5167" s="207" t="s">
        <v>36233</v>
      </c>
      <c r="C5167" s="202" t="s">
        <v>36234</v>
      </c>
      <c r="D5167" s="207" t="s">
        <v>12798</v>
      </c>
      <c r="E5167" s="207">
        <v>223.44</v>
      </c>
    </row>
    <row r="5168" spans="1:5" ht="15" customHeight="1" x14ac:dyDescent="0.25">
      <c r="A5168" s="207" t="s">
        <v>36235</v>
      </c>
      <c r="C5168" s="202" t="s">
        <v>36236</v>
      </c>
      <c r="D5168" s="207" t="s">
        <v>12798</v>
      </c>
      <c r="E5168" s="207">
        <v>172.53229999999999</v>
      </c>
    </row>
    <row r="5169" spans="1:5" ht="15" customHeight="1" x14ac:dyDescent="0.25">
      <c r="A5169" s="207" t="s">
        <v>36237</v>
      </c>
      <c r="C5169" s="202" t="s">
        <v>36238</v>
      </c>
      <c r="D5169" s="207" t="s">
        <v>12798</v>
      </c>
      <c r="E5169" s="207">
        <v>78.37</v>
      </c>
    </row>
    <row r="5170" spans="1:5" ht="15" customHeight="1" x14ac:dyDescent="0.25">
      <c r="A5170" s="207" t="s">
        <v>36239</v>
      </c>
      <c r="C5170" s="202" t="s">
        <v>36240</v>
      </c>
      <c r="D5170" s="207" t="s">
        <v>12798</v>
      </c>
      <c r="E5170" s="207">
        <v>334.12</v>
      </c>
    </row>
    <row r="5171" spans="1:5" ht="15" customHeight="1" x14ac:dyDescent="0.25">
      <c r="A5171" s="207" t="s">
        <v>36241</v>
      </c>
      <c r="C5171" s="202" t="s">
        <v>36242</v>
      </c>
      <c r="D5171" s="207" t="s">
        <v>12798</v>
      </c>
      <c r="E5171" s="207">
        <v>97.34</v>
      </c>
    </row>
    <row r="5172" spans="1:5" ht="15" customHeight="1" x14ac:dyDescent="0.25">
      <c r="A5172" s="207" t="s">
        <v>36243</v>
      </c>
      <c r="C5172" s="202" t="s">
        <v>36244</v>
      </c>
      <c r="D5172" s="207" t="s">
        <v>3</v>
      </c>
      <c r="E5172" s="207">
        <v>160.41999999999999</v>
      </c>
    </row>
    <row r="5173" spans="1:5" ht="15" customHeight="1" x14ac:dyDescent="0.25">
      <c r="A5173" s="207" t="s">
        <v>36245</v>
      </c>
      <c r="C5173" s="202" t="s">
        <v>36246</v>
      </c>
      <c r="D5173" s="207" t="s">
        <v>3</v>
      </c>
      <c r="E5173" s="207">
        <v>136.5266</v>
      </c>
    </row>
    <row r="5174" spans="1:5" ht="15" customHeight="1" x14ac:dyDescent="0.25">
      <c r="A5174" s="207" t="s">
        <v>36247</v>
      </c>
      <c r="C5174" s="202" t="s">
        <v>36248</v>
      </c>
      <c r="D5174" s="207" t="s">
        <v>3</v>
      </c>
      <c r="E5174" s="207">
        <v>39.866599999999998</v>
      </c>
    </row>
    <row r="5175" spans="1:5" ht="15" customHeight="1" x14ac:dyDescent="0.25">
      <c r="A5175" s="207" t="s">
        <v>36249</v>
      </c>
      <c r="C5175" s="202" t="s">
        <v>36250</v>
      </c>
      <c r="D5175" s="207" t="s">
        <v>3</v>
      </c>
      <c r="E5175" s="207">
        <v>85.51</v>
      </c>
    </row>
    <row r="5176" spans="1:5" ht="15" customHeight="1" x14ac:dyDescent="0.25">
      <c r="A5176" s="207" t="s">
        <v>36251</v>
      </c>
      <c r="C5176" s="202" t="s">
        <v>36252</v>
      </c>
      <c r="D5176" s="207" t="s">
        <v>3</v>
      </c>
      <c r="E5176" s="207">
        <v>295.27330000000001</v>
      </c>
    </row>
    <row r="5177" spans="1:5" ht="15" customHeight="1" x14ac:dyDescent="0.25">
      <c r="A5177" s="207" t="s">
        <v>36253</v>
      </c>
      <c r="C5177" s="202" t="s">
        <v>36254</v>
      </c>
      <c r="D5177" s="207" t="s">
        <v>3</v>
      </c>
      <c r="E5177" s="207">
        <v>223.54660000000001</v>
      </c>
    </row>
    <row r="5178" spans="1:5" ht="15" customHeight="1" x14ac:dyDescent="0.25">
      <c r="A5178" s="207" t="s">
        <v>36255</v>
      </c>
      <c r="C5178" s="202" t="s">
        <v>36256</v>
      </c>
      <c r="D5178" s="207" t="s">
        <v>3</v>
      </c>
      <c r="E5178" s="207">
        <v>64.323300000000003</v>
      </c>
    </row>
    <row r="5179" spans="1:5" ht="15" customHeight="1" x14ac:dyDescent="0.25">
      <c r="A5179" s="207" t="s">
        <v>36257</v>
      </c>
      <c r="C5179" s="202" t="s">
        <v>36258</v>
      </c>
      <c r="D5179" s="207" t="s">
        <v>3</v>
      </c>
      <c r="E5179" s="207">
        <v>129.12</v>
      </c>
    </row>
    <row r="5180" spans="1:5" ht="15" customHeight="1" x14ac:dyDescent="0.25">
      <c r="A5180" s="207" t="s">
        <v>36259</v>
      </c>
      <c r="C5180" s="202" t="s">
        <v>36260</v>
      </c>
      <c r="D5180" s="207" t="s">
        <v>3</v>
      </c>
      <c r="E5180" s="207">
        <v>90.543300000000002</v>
      </c>
    </row>
    <row r="5181" spans="1:5" ht="15" customHeight="1" x14ac:dyDescent="0.25">
      <c r="A5181" s="207" t="s">
        <v>36261</v>
      </c>
      <c r="C5181" s="202" t="s">
        <v>36262</v>
      </c>
      <c r="D5181" s="207" t="s">
        <v>3</v>
      </c>
      <c r="E5181" s="207">
        <v>27.64</v>
      </c>
    </row>
    <row r="5182" spans="1:5" ht="15" customHeight="1" x14ac:dyDescent="0.25">
      <c r="A5182" s="207" t="s">
        <v>36263</v>
      </c>
      <c r="C5182" s="202" t="s">
        <v>36264</v>
      </c>
      <c r="D5182" s="207" t="s">
        <v>3</v>
      </c>
      <c r="E5182" s="207">
        <v>61.68</v>
      </c>
    </row>
    <row r="5183" spans="1:5" ht="15" customHeight="1" x14ac:dyDescent="0.25">
      <c r="A5183" s="207" t="s">
        <v>36265</v>
      </c>
      <c r="C5183" s="202" t="s">
        <v>36266</v>
      </c>
      <c r="D5183" s="207" t="s">
        <v>3</v>
      </c>
      <c r="E5183" s="207">
        <v>247.76</v>
      </c>
    </row>
    <row r="5184" spans="1:5" ht="15" customHeight="1" x14ac:dyDescent="0.25">
      <c r="A5184" s="207" t="s">
        <v>36267</v>
      </c>
      <c r="C5184" s="202" t="s">
        <v>36268</v>
      </c>
      <c r="D5184" s="207" t="s">
        <v>3</v>
      </c>
      <c r="E5184" s="207">
        <v>173.83</v>
      </c>
    </row>
    <row r="5185" spans="1:5" ht="15" customHeight="1" x14ac:dyDescent="0.25">
      <c r="A5185" s="207" t="s">
        <v>36269</v>
      </c>
      <c r="C5185" s="202" t="s">
        <v>36270</v>
      </c>
      <c r="D5185" s="207" t="s">
        <v>3</v>
      </c>
      <c r="E5185" s="207">
        <v>47.06</v>
      </c>
    </row>
    <row r="5186" spans="1:5" ht="15" customHeight="1" x14ac:dyDescent="0.25">
      <c r="A5186" s="207" t="s">
        <v>36271</v>
      </c>
      <c r="C5186" s="202" t="s">
        <v>36272</v>
      </c>
      <c r="D5186" s="207" t="s">
        <v>3</v>
      </c>
      <c r="E5186" s="207">
        <v>346.42660000000001</v>
      </c>
    </row>
    <row r="5187" spans="1:5" ht="15" customHeight="1" x14ac:dyDescent="0.25">
      <c r="A5187" s="207" t="s">
        <v>36273</v>
      </c>
      <c r="C5187" s="202" t="s">
        <v>36274</v>
      </c>
      <c r="D5187" s="207" t="s">
        <v>3</v>
      </c>
      <c r="E5187" s="207">
        <v>413.06</v>
      </c>
    </row>
    <row r="5188" spans="1:5" ht="15" customHeight="1" x14ac:dyDescent="0.25">
      <c r="A5188" s="207" t="s">
        <v>36275</v>
      </c>
      <c r="C5188" s="202" t="s">
        <v>36276</v>
      </c>
      <c r="D5188" s="207" t="s">
        <v>3</v>
      </c>
      <c r="E5188" s="207">
        <v>4.2161999999999997</v>
      </c>
    </row>
    <row r="5189" spans="1:5" ht="15" customHeight="1" x14ac:dyDescent="0.25">
      <c r="A5189" s="207" t="s">
        <v>36277</v>
      </c>
      <c r="C5189" s="202" t="s">
        <v>36278</v>
      </c>
      <c r="D5189" s="207" t="s">
        <v>3</v>
      </c>
      <c r="E5189" s="207">
        <v>3.1568000000000001</v>
      </c>
    </row>
    <row r="5190" spans="1:5" ht="15" customHeight="1" x14ac:dyDescent="0.25">
      <c r="A5190" s="207" t="s">
        <v>36279</v>
      </c>
      <c r="C5190" s="202" t="s">
        <v>36280</v>
      </c>
      <c r="D5190" s="207" t="s">
        <v>3</v>
      </c>
      <c r="E5190" s="207">
        <v>5.2788000000000004</v>
      </c>
    </row>
    <row r="5191" spans="1:5" ht="15" customHeight="1" x14ac:dyDescent="0.25">
      <c r="A5191" s="207" t="s">
        <v>36281</v>
      </c>
      <c r="C5191" s="202" t="s">
        <v>36282</v>
      </c>
      <c r="D5191" s="207" t="s">
        <v>3</v>
      </c>
      <c r="E5191" s="207">
        <v>8.2622</v>
      </c>
    </row>
    <row r="5192" spans="1:5" ht="15" customHeight="1" x14ac:dyDescent="0.25">
      <c r="A5192" s="207" t="s">
        <v>36283</v>
      </c>
      <c r="C5192" s="202" t="s">
        <v>36284</v>
      </c>
      <c r="D5192" s="207" t="s">
        <v>3</v>
      </c>
      <c r="E5192" s="207">
        <v>10.855399999999999</v>
      </c>
    </row>
    <row r="5193" spans="1:5" ht="15" customHeight="1" x14ac:dyDescent="0.25">
      <c r="A5193" s="207" t="s">
        <v>36285</v>
      </c>
      <c r="C5193" s="202" t="s">
        <v>36286</v>
      </c>
      <c r="D5193" s="207" t="s">
        <v>3</v>
      </c>
      <c r="E5193" s="207">
        <v>14.632199999999999</v>
      </c>
    </row>
    <row r="5194" spans="1:5" ht="15" customHeight="1" x14ac:dyDescent="0.25">
      <c r="A5194" s="207" t="s">
        <v>36287</v>
      </c>
      <c r="C5194" s="202" t="s">
        <v>36288</v>
      </c>
      <c r="D5194" s="207" t="s">
        <v>3</v>
      </c>
      <c r="E5194" s="207">
        <v>20.471900000000002</v>
      </c>
    </row>
    <row r="5195" spans="1:5" ht="15" customHeight="1" x14ac:dyDescent="0.25">
      <c r="A5195" s="207" t="s">
        <v>36289</v>
      </c>
      <c r="C5195" s="202" t="s">
        <v>36290</v>
      </c>
      <c r="D5195" s="207" t="s">
        <v>3</v>
      </c>
      <c r="E5195" s="207">
        <v>1.6556999999999999</v>
      </c>
    </row>
    <row r="5196" spans="1:5" ht="15" customHeight="1" x14ac:dyDescent="0.25">
      <c r="A5196" s="207" t="s">
        <v>36291</v>
      </c>
      <c r="C5196" s="202" t="s">
        <v>36292</v>
      </c>
      <c r="D5196" s="207" t="s">
        <v>3</v>
      </c>
      <c r="E5196" s="207">
        <v>1.9975000000000001</v>
      </c>
    </row>
    <row r="5197" spans="1:5" ht="15" customHeight="1" x14ac:dyDescent="0.25">
      <c r="A5197" s="207" t="s">
        <v>36293</v>
      </c>
      <c r="C5197" s="202" t="s">
        <v>36294</v>
      </c>
      <c r="D5197" s="207" t="s">
        <v>3</v>
      </c>
      <c r="E5197" s="207">
        <v>3.2913000000000001</v>
      </c>
    </row>
    <row r="5198" spans="1:5" ht="15" customHeight="1" x14ac:dyDescent="0.25">
      <c r="A5198" s="207" t="s">
        <v>36295</v>
      </c>
      <c r="C5198" s="202" t="s">
        <v>36296</v>
      </c>
      <c r="D5198" s="207" t="s">
        <v>12798</v>
      </c>
      <c r="E5198" s="207">
        <v>7.5987</v>
      </c>
    </row>
    <row r="5199" spans="1:5" ht="15" customHeight="1" x14ac:dyDescent="0.25">
      <c r="A5199" s="207" t="s">
        <v>36297</v>
      </c>
      <c r="C5199" s="202" t="s">
        <v>36298</v>
      </c>
      <c r="D5199" s="207" t="s">
        <v>12798</v>
      </c>
      <c r="E5199" s="207">
        <v>32.4236</v>
      </c>
    </row>
    <row r="5200" spans="1:5" ht="15" customHeight="1" x14ac:dyDescent="0.25">
      <c r="A5200" s="207" t="s">
        <v>36299</v>
      </c>
      <c r="C5200" s="202" t="s">
        <v>36300</v>
      </c>
      <c r="D5200" s="207" t="s">
        <v>3</v>
      </c>
      <c r="E5200" s="207">
        <v>16.59</v>
      </c>
    </row>
    <row r="5201" spans="1:5" ht="15" customHeight="1" x14ac:dyDescent="0.25">
      <c r="A5201" s="207" t="s">
        <v>36301</v>
      </c>
      <c r="C5201" s="202" t="s">
        <v>36302</v>
      </c>
      <c r="D5201" s="207" t="s">
        <v>3</v>
      </c>
      <c r="E5201" s="207">
        <v>22.869199999999999</v>
      </c>
    </row>
    <row r="5202" spans="1:5" ht="15" customHeight="1" x14ac:dyDescent="0.25">
      <c r="A5202" s="207" t="s">
        <v>36303</v>
      </c>
      <c r="C5202" s="202" t="s">
        <v>36304</v>
      </c>
      <c r="D5202" s="207" t="s">
        <v>3</v>
      </c>
      <c r="E5202" s="207">
        <v>16.055800000000001</v>
      </c>
    </row>
    <row r="5203" spans="1:5" ht="15" customHeight="1" x14ac:dyDescent="0.25">
      <c r="A5203" s="207" t="s">
        <v>36305</v>
      </c>
      <c r="C5203" s="202" t="s">
        <v>36306</v>
      </c>
      <c r="D5203" s="207" t="s">
        <v>3</v>
      </c>
      <c r="E5203" s="207">
        <v>69.414000000000001</v>
      </c>
    </row>
    <row r="5204" spans="1:5" ht="15" customHeight="1" x14ac:dyDescent="0.25">
      <c r="A5204" s="207" t="s">
        <v>36307</v>
      </c>
      <c r="C5204" s="202" t="s">
        <v>36308</v>
      </c>
      <c r="D5204" s="207" t="s">
        <v>3</v>
      </c>
      <c r="E5204" s="207">
        <v>92.988799999999998</v>
      </c>
    </row>
    <row r="5205" spans="1:5" ht="15" customHeight="1" x14ac:dyDescent="0.25">
      <c r="A5205" s="207" t="s">
        <v>36309</v>
      </c>
      <c r="C5205" s="202" t="s">
        <v>36310</v>
      </c>
      <c r="D5205" s="207" t="s">
        <v>3</v>
      </c>
      <c r="E5205" s="207">
        <v>156.93</v>
      </c>
    </row>
    <row r="5206" spans="1:5" ht="15" customHeight="1" x14ac:dyDescent="0.25">
      <c r="A5206" s="207" t="s">
        <v>36311</v>
      </c>
      <c r="C5206" s="202" t="s">
        <v>36312</v>
      </c>
      <c r="D5206" s="207" t="s">
        <v>3</v>
      </c>
      <c r="E5206" s="207">
        <v>16.428699999999999</v>
      </c>
    </row>
    <row r="5207" spans="1:5" ht="15" customHeight="1" x14ac:dyDescent="0.25">
      <c r="A5207" s="207" t="s">
        <v>36313</v>
      </c>
      <c r="C5207" s="202" t="s">
        <v>36314</v>
      </c>
      <c r="D5207" s="207" t="s">
        <v>4</v>
      </c>
      <c r="E5207" s="207">
        <v>18.744399999999999</v>
      </c>
    </row>
    <row r="5208" spans="1:5" ht="15" customHeight="1" x14ac:dyDescent="0.25">
      <c r="A5208" s="207" t="s">
        <v>36315</v>
      </c>
      <c r="C5208" s="202" t="s">
        <v>36316</v>
      </c>
      <c r="D5208" s="207" t="s">
        <v>4</v>
      </c>
      <c r="E5208" s="207">
        <v>15.735900000000001</v>
      </c>
    </row>
    <row r="5209" spans="1:5" ht="15" customHeight="1" x14ac:dyDescent="0.25">
      <c r="A5209" s="207" t="s">
        <v>36317</v>
      </c>
      <c r="C5209" s="202" t="s">
        <v>36318</v>
      </c>
      <c r="D5209" s="207" t="s">
        <v>4</v>
      </c>
      <c r="E5209" s="207">
        <v>16.488</v>
      </c>
    </row>
    <row r="5210" spans="1:5" ht="15" customHeight="1" x14ac:dyDescent="0.25">
      <c r="A5210" s="207" t="s">
        <v>36319</v>
      </c>
      <c r="C5210" s="202" t="s">
        <v>36320</v>
      </c>
      <c r="D5210" s="207" t="s">
        <v>3</v>
      </c>
      <c r="E5210" s="207">
        <v>11.98</v>
      </c>
    </row>
    <row r="5211" spans="1:5" ht="15" customHeight="1" x14ac:dyDescent="0.25">
      <c r="A5211" s="207" t="s">
        <v>36321</v>
      </c>
      <c r="C5211" s="202" t="s">
        <v>36322</v>
      </c>
      <c r="D5211" s="207" t="s">
        <v>3</v>
      </c>
      <c r="E5211" s="207">
        <v>22.324300000000001</v>
      </c>
    </row>
    <row r="5212" spans="1:5" ht="15" customHeight="1" x14ac:dyDescent="0.25">
      <c r="A5212" s="207" t="s">
        <v>36323</v>
      </c>
      <c r="C5212" s="202" t="s">
        <v>36324</v>
      </c>
      <c r="D5212" s="207" t="s">
        <v>3</v>
      </c>
      <c r="E5212" s="207">
        <v>14.96</v>
      </c>
    </row>
    <row r="5213" spans="1:5" ht="15" customHeight="1" x14ac:dyDescent="0.25">
      <c r="A5213" s="207" t="s">
        <v>36325</v>
      </c>
      <c r="C5213" s="202" t="s">
        <v>36326</v>
      </c>
      <c r="D5213" s="207" t="s">
        <v>3</v>
      </c>
      <c r="E5213" s="207">
        <v>29.53</v>
      </c>
    </row>
    <row r="5214" spans="1:5" ht="15" customHeight="1" x14ac:dyDescent="0.25">
      <c r="A5214" s="207" t="s">
        <v>36327</v>
      </c>
      <c r="C5214" s="202" t="s">
        <v>36328</v>
      </c>
      <c r="D5214" s="207" t="s">
        <v>3</v>
      </c>
      <c r="E5214" s="207">
        <v>49.552399999999999</v>
      </c>
    </row>
    <row r="5215" spans="1:5" ht="15" customHeight="1" x14ac:dyDescent="0.25">
      <c r="A5215" s="207" t="s">
        <v>36329</v>
      </c>
      <c r="C5215" s="202" t="s">
        <v>36330</v>
      </c>
      <c r="D5215" s="207" t="s">
        <v>3</v>
      </c>
      <c r="E5215" s="207">
        <v>9.01</v>
      </c>
    </row>
    <row r="5216" spans="1:5" ht="15" customHeight="1" x14ac:dyDescent="0.25">
      <c r="A5216" s="207" t="s">
        <v>36331</v>
      </c>
      <c r="C5216" s="202" t="s">
        <v>36332</v>
      </c>
      <c r="D5216" s="207" t="s">
        <v>3</v>
      </c>
      <c r="E5216" s="207">
        <v>4.7984999999999998</v>
      </c>
    </row>
    <row r="5217" spans="1:5" ht="15" customHeight="1" x14ac:dyDescent="0.25">
      <c r="A5217" s="207" t="s">
        <v>36333</v>
      </c>
      <c r="C5217" s="202" t="s">
        <v>36334</v>
      </c>
      <c r="D5217" s="207" t="s">
        <v>3</v>
      </c>
      <c r="E5217" s="207">
        <v>7.7439999999999998</v>
      </c>
    </row>
    <row r="5218" spans="1:5" ht="15" customHeight="1" x14ac:dyDescent="0.25">
      <c r="A5218" s="207" t="s">
        <v>36335</v>
      </c>
      <c r="C5218" s="202" t="s">
        <v>36336</v>
      </c>
      <c r="D5218" s="207" t="s">
        <v>3</v>
      </c>
      <c r="E5218" s="207">
        <v>5.8390000000000004</v>
      </c>
    </row>
    <row r="5219" spans="1:5" ht="15" customHeight="1" x14ac:dyDescent="0.25">
      <c r="A5219" s="207" t="s">
        <v>36337</v>
      </c>
      <c r="C5219" s="202" t="s">
        <v>36338</v>
      </c>
      <c r="D5219" s="207" t="s">
        <v>3</v>
      </c>
      <c r="E5219" s="207">
        <v>18.7637</v>
      </c>
    </row>
    <row r="5220" spans="1:5" ht="15" customHeight="1" x14ac:dyDescent="0.25">
      <c r="A5220" s="207" t="s">
        <v>36339</v>
      </c>
      <c r="C5220" s="202" t="s">
        <v>36340</v>
      </c>
      <c r="D5220" s="207" t="s">
        <v>3</v>
      </c>
      <c r="E5220" s="207">
        <v>19.600000000000001</v>
      </c>
    </row>
    <row r="5221" spans="1:5" ht="15" customHeight="1" x14ac:dyDescent="0.25">
      <c r="A5221" s="207" t="s">
        <v>36341</v>
      </c>
      <c r="C5221" s="202" t="s">
        <v>36342</v>
      </c>
      <c r="D5221" s="207" t="s">
        <v>3</v>
      </c>
      <c r="E5221" s="207">
        <v>44.613999999999997</v>
      </c>
    </row>
    <row r="5222" spans="1:5" ht="15" customHeight="1" x14ac:dyDescent="0.25">
      <c r="A5222" s="207" t="s">
        <v>36343</v>
      </c>
      <c r="C5222" s="202" t="s">
        <v>36344</v>
      </c>
      <c r="D5222" s="207" t="s">
        <v>3</v>
      </c>
      <c r="E5222" s="207">
        <v>20.678899999999999</v>
      </c>
    </row>
    <row r="5223" spans="1:5" ht="15" customHeight="1" x14ac:dyDescent="0.25">
      <c r="A5223" s="207" t="s">
        <v>36345</v>
      </c>
      <c r="C5223" s="202" t="s">
        <v>36346</v>
      </c>
      <c r="D5223" s="207" t="s">
        <v>3</v>
      </c>
      <c r="E5223" s="207">
        <v>57.39</v>
      </c>
    </row>
    <row r="5224" spans="1:5" ht="15" customHeight="1" x14ac:dyDescent="0.25">
      <c r="A5224" s="207" t="s">
        <v>36347</v>
      </c>
      <c r="C5224" s="202" t="s">
        <v>36348</v>
      </c>
      <c r="D5224" s="207" t="s">
        <v>3</v>
      </c>
      <c r="E5224" s="207">
        <v>73.555999999999997</v>
      </c>
    </row>
    <row r="5225" spans="1:5" ht="15" customHeight="1" x14ac:dyDescent="0.25">
      <c r="A5225" s="207" t="s">
        <v>36349</v>
      </c>
      <c r="C5225" s="202" t="s">
        <v>36350</v>
      </c>
      <c r="D5225" s="207" t="s">
        <v>3</v>
      </c>
      <c r="E5225" s="207">
        <v>41.548999999999999</v>
      </c>
    </row>
    <row r="5226" spans="1:5" ht="15" customHeight="1" x14ac:dyDescent="0.25">
      <c r="A5226" s="207" t="s">
        <v>36351</v>
      </c>
      <c r="C5226" s="202" t="s">
        <v>36352</v>
      </c>
      <c r="D5226" s="207" t="s">
        <v>3</v>
      </c>
      <c r="E5226" s="207">
        <v>41.04</v>
      </c>
    </row>
    <row r="5227" spans="1:5" ht="15" customHeight="1" x14ac:dyDescent="0.25">
      <c r="A5227" s="207" t="s">
        <v>36353</v>
      </c>
      <c r="C5227" s="202" t="s">
        <v>36354</v>
      </c>
      <c r="D5227" s="207" t="s">
        <v>3</v>
      </c>
      <c r="E5227" s="207">
        <v>15.178800000000001</v>
      </c>
    </row>
    <row r="5228" spans="1:5" ht="15" customHeight="1" x14ac:dyDescent="0.25">
      <c r="A5228" s="207" t="s">
        <v>36355</v>
      </c>
      <c r="C5228" s="202" t="s">
        <v>36356</v>
      </c>
      <c r="D5228" s="207" t="s">
        <v>3</v>
      </c>
      <c r="E5228" s="207">
        <v>24.639199999999999</v>
      </c>
    </row>
    <row r="5229" spans="1:5" ht="15" customHeight="1" x14ac:dyDescent="0.25">
      <c r="A5229" s="207" t="s">
        <v>36357</v>
      </c>
      <c r="C5229" s="202" t="s">
        <v>36358</v>
      </c>
      <c r="D5229" s="207" t="s">
        <v>3</v>
      </c>
      <c r="E5229" s="207">
        <v>80.024500000000003</v>
      </c>
    </row>
    <row r="5230" spans="1:5" ht="15" customHeight="1" x14ac:dyDescent="0.25">
      <c r="A5230" s="207" t="s">
        <v>36359</v>
      </c>
      <c r="C5230" s="202" t="s">
        <v>36360</v>
      </c>
      <c r="D5230" s="207" t="s">
        <v>3</v>
      </c>
      <c r="E5230" s="207">
        <v>54.665199999999999</v>
      </c>
    </row>
    <row r="5231" spans="1:5" ht="15" customHeight="1" x14ac:dyDescent="0.25">
      <c r="A5231" s="207" t="s">
        <v>36361</v>
      </c>
      <c r="C5231" s="202" t="s">
        <v>36362</v>
      </c>
      <c r="D5231" s="207" t="s">
        <v>3</v>
      </c>
      <c r="E5231" s="207">
        <v>18.7852</v>
      </c>
    </row>
    <row r="5232" spans="1:5" ht="15" customHeight="1" x14ac:dyDescent="0.25">
      <c r="A5232" s="207" t="s">
        <v>36363</v>
      </c>
      <c r="C5232" s="202" t="s">
        <v>36364</v>
      </c>
      <c r="D5232" s="207" t="s">
        <v>3</v>
      </c>
      <c r="E5232" s="207">
        <v>94.094999999999999</v>
      </c>
    </row>
    <row r="5233" spans="1:5" ht="15" customHeight="1" x14ac:dyDescent="0.25">
      <c r="A5233" s="207" t="s">
        <v>36365</v>
      </c>
      <c r="C5233" s="202" t="s">
        <v>36366</v>
      </c>
      <c r="D5233" s="207" t="s">
        <v>3</v>
      </c>
      <c r="E5233" s="207">
        <v>117.55540000000001</v>
      </c>
    </row>
    <row r="5234" spans="1:5" ht="15" customHeight="1" x14ac:dyDescent="0.25">
      <c r="A5234" s="207" t="s">
        <v>36367</v>
      </c>
      <c r="C5234" s="202" t="s">
        <v>36368</v>
      </c>
      <c r="D5234" s="207" t="s">
        <v>12798</v>
      </c>
      <c r="E5234" s="207">
        <v>2.6360999999999999</v>
      </c>
    </row>
    <row r="5235" spans="1:5" ht="15" customHeight="1" x14ac:dyDescent="0.25">
      <c r="A5235" s="207" t="s">
        <v>36369</v>
      </c>
      <c r="C5235" s="202" t="s">
        <v>36370</v>
      </c>
      <c r="D5235" s="207" t="s">
        <v>12798</v>
      </c>
      <c r="E5235" s="207">
        <v>1.2949999999999999</v>
      </c>
    </row>
    <row r="5236" spans="1:5" ht="15" customHeight="1" x14ac:dyDescent="0.25">
      <c r="A5236" s="207" t="s">
        <v>36371</v>
      </c>
      <c r="C5236" s="202" t="s">
        <v>36372</v>
      </c>
      <c r="D5236" s="207" t="s">
        <v>12798</v>
      </c>
      <c r="E5236" s="207">
        <v>2.8008999999999999</v>
      </c>
    </row>
    <row r="5237" spans="1:5" ht="15" customHeight="1" x14ac:dyDescent="0.25">
      <c r="A5237" s="207" t="s">
        <v>36373</v>
      </c>
      <c r="C5237" s="202" t="s">
        <v>36374</v>
      </c>
      <c r="D5237" s="207" t="s">
        <v>3</v>
      </c>
      <c r="E5237" s="207">
        <v>7.2016999999999998</v>
      </c>
    </row>
    <row r="5238" spans="1:5" ht="15" customHeight="1" x14ac:dyDescent="0.25">
      <c r="A5238" s="207" t="s">
        <v>36375</v>
      </c>
      <c r="C5238" s="202" t="s">
        <v>36376</v>
      </c>
      <c r="D5238" s="207" t="s">
        <v>3</v>
      </c>
      <c r="E5238" s="207">
        <v>11.379099999999999</v>
      </c>
    </row>
    <row r="5239" spans="1:5" ht="15" customHeight="1" x14ac:dyDescent="0.25">
      <c r="A5239" s="207" t="s">
        <v>36377</v>
      </c>
      <c r="C5239" s="202" t="s">
        <v>36378</v>
      </c>
      <c r="D5239" s="207" t="s">
        <v>3</v>
      </c>
      <c r="E5239" s="207">
        <v>10.7654</v>
      </c>
    </row>
    <row r="5240" spans="1:5" ht="15" customHeight="1" x14ac:dyDescent="0.25">
      <c r="A5240" s="207" t="s">
        <v>36379</v>
      </c>
      <c r="C5240" s="202" t="s">
        <v>36380</v>
      </c>
      <c r="D5240" s="207" t="s">
        <v>3</v>
      </c>
      <c r="E5240" s="207">
        <v>3.7153999999999998</v>
      </c>
    </row>
    <row r="5241" spans="1:5" ht="15" customHeight="1" x14ac:dyDescent="0.25">
      <c r="A5241" s="207" t="s">
        <v>36381</v>
      </c>
      <c r="C5241" s="202" t="s">
        <v>36382</v>
      </c>
      <c r="D5241" s="207" t="s">
        <v>3</v>
      </c>
      <c r="E5241" s="207">
        <v>17.3672</v>
      </c>
    </row>
    <row r="5242" spans="1:5" ht="15" customHeight="1" x14ac:dyDescent="0.25">
      <c r="A5242" s="207" t="s">
        <v>36383</v>
      </c>
      <c r="C5242" s="202" t="s">
        <v>36384</v>
      </c>
      <c r="D5242" s="207" t="s">
        <v>3</v>
      </c>
      <c r="E5242" s="207">
        <v>28.055399999999999</v>
      </c>
    </row>
    <row r="5243" spans="1:5" ht="15" customHeight="1" x14ac:dyDescent="0.25">
      <c r="A5243" s="207" t="s">
        <v>36385</v>
      </c>
      <c r="C5243" s="202" t="s">
        <v>36386</v>
      </c>
      <c r="D5243" s="207" t="s">
        <v>3</v>
      </c>
      <c r="E5243" s="207">
        <v>33.875100000000003</v>
      </c>
    </row>
    <row r="5244" spans="1:5" ht="15" customHeight="1" x14ac:dyDescent="0.25">
      <c r="A5244" s="207" t="s">
        <v>36387</v>
      </c>
      <c r="C5244" s="202" t="s">
        <v>36388</v>
      </c>
      <c r="D5244" s="207" t="s">
        <v>3</v>
      </c>
      <c r="E5244" s="207">
        <v>4.899</v>
      </c>
    </row>
    <row r="5245" spans="1:5" ht="15" customHeight="1" x14ac:dyDescent="0.25">
      <c r="A5245" s="207" t="s">
        <v>36389</v>
      </c>
      <c r="C5245" s="202" t="s">
        <v>36390</v>
      </c>
      <c r="D5245" s="207" t="s">
        <v>3</v>
      </c>
      <c r="E5245" s="207">
        <v>56.486800000000002</v>
      </c>
    </row>
    <row r="5246" spans="1:5" ht="15" customHeight="1" x14ac:dyDescent="0.25">
      <c r="A5246" s="207" t="s">
        <v>36391</v>
      </c>
      <c r="C5246" s="202" t="s">
        <v>36392</v>
      </c>
      <c r="D5246" s="207" t="s">
        <v>3</v>
      </c>
      <c r="E5246" s="207">
        <v>136.95320000000001</v>
      </c>
    </row>
    <row r="5247" spans="1:5" ht="15" customHeight="1" x14ac:dyDescent="0.25">
      <c r="A5247" s="207" t="s">
        <v>36393</v>
      </c>
      <c r="C5247" s="202" t="s">
        <v>36394</v>
      </c>
      <c r="D5247" s="207" t="s">
        <v>3</v>
      </c>
      <c r="E5247" s="207">
        <v>175.41849999999999</v>
      </c>
    </row>
    <row r="5248" spans="1:5" ht="15" customHeight="1" x14ac:dyDescent="0.25">
      <c r="A5248" s="207" t="s">
        <v>36395</v>
      </c>
      <c r="C5248" s="202" t="s">
        <v>36396</v>
      </c>
      <c r="D5248" s="207" t="s">
        <v>3</v>
      </c>
      <c r="E5248" s="207">
        <v>238.5616</v>
      </c>
    </row>
    <row r="5249" spans="1:5" ht="15" customHeight="1" x14ac:dyDescent="0.25">
      <c r="A5249" s="207" t="s">
        <v>36397</v>
      </c>
      <c r="C5249" s="202" t="s">
        <v>36398</v>
      </c>
      <c r="D5249" s="207" t="s">
        <v>3</v>
      </c>
      <c r="E5249" s="207">
        <v>10.3657</v>
      </c>
    </row>
    <row r="5250" spans="1:5" ht="15" customHeight="1" x14ac:dyDescent="0.25">
      <c r="A5250" s="207" t="s">
        <v>36399</v>
      </c>
      <c r="C5250" s="202" t="s">
        <v>36400</v>
      </c>
      <c r="D5250" s="207" t="s">
        <v>3</v>
      </c>
      <c r="E5250" s="207">
        <v>13.8001</v>
      </c>
    </row>
    <row r="5251" spans="1:5" ht="15" customHeight="1" x14ac:dyDescent="0.25">
      <c r="A5251" s="207" t="s">
        <v>36401</v>
      </c>
      <c r="C5251" s="202" t="s">
        <v>36402</v>
      </c>
      <c r="D5251" s="207" t="s">
        <v>3</v>
      </c>
      <c r="E5251" s="207">
        <v>12.033799999999999</v>
      </c>
    </row>
    <row r="5252" spans="1:5" ht="15" customHeight="1" x14ac:dyDescent="0.25">
      <c r="A5252" s="207" t="s">
        <v>36403</v>
      </c>
      <c r="C5252" s="202" t="s">
        <v>36404</v>
      </c>
      <c r="D5252" s="207" t="s">
        <v>3</v>
      </c>
      <c r="E5252" s="207">
        <v>18.7806</v>
      </c>
    </row>
    <row r="5253" spans="1:5" ht="15" customHeight="1" x14ac:dyDescent="0.25">
      <c r="A5253" s="207" t="s">
        <v>36405</v>
      </c>
      <c r="C5253" s="202" t="s">
        <v>36406</v>
      </c>
      <c r="D5253" s="207" t="s">
        <v>3</v>
      </c>
      <c r="E5253" s="207">
        <v>20.0029</v>
      </c>
    </row>
    <row r="5254" spans="1:5" ht="15" customHeight="1" x14ac:dyDescent="0.25">
      <c r="A5254" s="207" t="s">
        <v>36407</v>
      </c>
      <c r="C5254" s="202" t="s">
        <v>36408</v>
      </c>
      <c r="D5254" s="207" t="s">
        <v>3</v>
      </c>
      <c r="E5254" s="207">
        <v>15.2814</v>
      </c>
    </row>
    <row r="5255" spans="1:5" ht="15" customHeight="1" x14ac:dyDescent="0.25">
      <c r="A5255" s="207" t="s">
        <v>36409</v>
      </c>
      <c r="C5255" s="202" t="s">
        <v>36410</v>
      </c>
      <c r="D5255" s="207" t="s">
        <v>3</v>
      </c>
      <c r="E5255" s="207">
        <v>21.763300000000001</v>
      </c>
    </row>
    <row r="5256" spans="1:5" ht="15" customHeight="1" x14ac:dyDescent="0.25">
      <c r="A5256" s="207" t="s">
        <v>36411</v>
      </c>
      <c r="C5256" s="202" t="s">
        <v>36412</v>
      </c>
      <c r="D5256" s="207" t="s">
        <v>3</v>
      </c>
      <c r="E5256" s="207">
        <v>35.209800000000001</v>
      </c>
    </row>
    <row r="5257" spans="1:5" ht="15" customHeight="1" x14ac:dyDescent="0.25">
      <c r="A5257" s="207" t="s">
        <v>36413</v>
      </c>
      <c r="C5257" s="202" t="s">
        <v>36414</v>
      </c>
      <c r="D5257" s="207" t="s">
        <v>3</v>
      </c>
      <c r="E5257" s="207">
        <v>26.276299999999999</v>
      </c>
    </row>
    <row r="5258" spans="1:5" ht="15" customHeight="1" x14ac:dyDescent="0.25">
      <c r="A5258" s="207" t="s">
        <v>36415</v>
      </c>
      <c r="C5258" s="202" t="s">
        <v>36416</v>
      </c>
      <c r="D5258" s="207" t="s">
        <v>3</v>
      </c>
      <c r="E5258" s="207">
        <v>30.269400000000001</v>
      </c>
    </row>
    <row r="5259" spans="1:5" ht="15" customHeight="1" x14ac:dyDescent="0.25">
      <c r="A5259" s="207" t="s">
        <v>36417</v>
      </c>
      <c r="C5259" s="202" t="s">
        <v>36418</v>
      </c>
      <c r="D5259" s="207" t="s">
        <v>3</v>
      </c>
      <c r="E5259" s="207">
        <v>52.223100000000002</v>
      </c>
    </row>
    <row r="5260" spans="1:5" ht="15" customHeight="1" x14ac:dyDescent="0.25">
      <c r="A5260" s="207" t="s">
        <v>36419</v>
      </c>
      <c r="C5260" s="202" t="s">
        <v>36420</v>
      </c>
      <c r="D5260" s="207" t="s">
        <v>3</v>
      </c>
      <c r="E5260" s="207">
        <v>40.282800000000002</v>
      </c>
    </row>
    <row r="5261" spans="1:5" ht="15" customHeight="1" x14ac:dyDescent="0.25">
      <c r="A5261" s="207" t="s">
        <v>36421</v>
      </c>
      <c r="C5261" s="202" t="s">
        <v>36422</v>
      </c>
      <c r="D5261" s="207" t="s">
        <v>3</v>
      </c>
      <c r="E5261" s="207">
        <v>48.525700000000001</v>
      </c>
    </row>
    <row r="5262" spans="1:5" ht="15" customHeight="1" x14ac:dyDescent="0.25">
      <c r="A5262" s="207" t="s">
        <v>36423</v>
      </c>
      <c r="C5262" s="202" t="s">
        <v>36424</v>
      </c>
      <c r="D5262" s="207" t="s">
        <v>3</v>
      </c>
      <c r="E5262" s="207">
        <v>73.380899999999997</v>
      </c>
    </row>
    <row r="5263" spans="1:5" ht="15" customHeight="1" x14ac:dyDescent="0.25">
      <c r="A5263" s="207" t="s">
        <v>36425</v>
      </c>
      <c r="C5263" s="202" t="s">
        <v>36426</v>
      </c>
      <c r="D5263" s="207" t="s">
        <v>3</v>
      </c>
      <c r="E5263" s="207">
        <v>60.626199999999997</v>
      </c>
    </row>
    <row r="5264" spans="1:5" ht="15" customHeight="1" x14ac:dyDescent="0.25">
      <c r="A5264" s="207" t="s">
        <v>36427</v>
      </c>
      <c r="C5264" s="202" t="s">
        <v>36428</v>
      </c>
      <c r="D5264" s="207" t="s">
        <v>3</v>
      </c>
      <c r="E5264" s="207">
        <v>79.005899999999997</v>
      </c>
    </row>
    <row r="5265" spans="1:5" ht="15" customHeight="1" x14ac:dyDescent="0.25">
      <c r="A5265" s="207" t="s">
        <v>36429</v>
      </c>
      <c r="C5265" s="202" t="s">
        <v>36430</v>
      </c>
      <c r="D5265" s="207" t="s">
        <v>3</v>
      </c>
      <c r="E5265" s="207">
        <v>104.0234</v>
      </c>
    </row>
    <row r="5266" spans="1:5" ht="15" customHeight="1" x14ac:dyDescent="0.25">
      <c r="A5266" s="207" t="s">
        <v>36431</v>
      </c>
      <c r="C5266" s="202" t="s">
        <v>36432</v>
      </c>
      <c r="D5266" s="207" t="s">
        <v>3</v>
      </c>
      <c r="E5266" s="207">
        <v>86.282899999999998</v>
      </c>
    </row>
    <row r="5267" spans="1:5" ht="15" customHeight="1" x14ac:dyDescent="0.25">
      <c r="A5267" s="207" t="s">
        <v>36433</v>
      </c>
      <c r="C5267" s="202" t="s">
        <v>36434</v>
      </c>
      <c r="D5267" s="207" t="s">
        <v>3</v>
      </c>
      <c r="E5267" s="207">
        <v>119.6199</v>
      </c>
    </row>
    <row r="5268" spans="1:5" ht="15" customHeight="1" x14ac:dyDescent="0.25">
      <c r="A5268" s="207" t="s">
        <v>36435</v>
      </c>
      <c r="C5268" s="202" t="s">
        <v>36436</v>
      </c>
      <c r="D5268" s="207" t="s">
        <v>3</v>
      </c>
      <c r="E5268" s="207">
        <v>179.3</v>
      </c>
    </row>
    <row r="5269" spans="1:5" ht="15" customHeight="1" x14ac:dyDescent="0.25">
      <c r="A5269" s="207" t="s">
        <v>36437</v>
      </c>
      <c r="C5269" s="202" t="s">
        <v>36438</v>
      </c>
      <c r="D5269" s="207" t="s">
        <v>3</v>
      </c>
      <c r="E5269" s="207">
        <v>7.9669999999999996</v>
      </c>
    </row>
    <row r="5270" spans="1:5" ht="15" customHeight="1" x14ac:dyDescent="0.25">
      <c r="A5270" s="207" t="s">
        <v>36439</v>
      </c>
      <c r="C5270" s="202" t="s">
        <v>36440</v>
      </c>
      <c r="D5270" s="207" t="s">
        <v>3</v>
      </c>
      <c r="E5270" s="207">
        <v>10.0989</v>
      </c>
    </row>
    <row r="5271" spans="1:5" ht="15" customHeight="1" x14ac:dyDescent="0.25">
      <c r="A5271" s="207" t="s">
        <v>36441</v>
      </c>
      <c r="C5271" s="202" t="s">
        <v>36442</v>
      </c>
      <c r="D5271" s="207" t="s">
        <v>3</v>
      </c>
      <c r="E5271" s="207">
        <v>10.7241</v>
      </c>
    </row>
    <row r="5272" spans="1:5" ht="15" customHeight="1" x14ac:dyDescent="0.25">
      <c r="A5272" s="207" t="s">
        <v>36443</v>
      </c>
      <c r="C5272" s="202" t="s">
        <v>36444</v>
      </c>
      <c r="D5272" s="207" t="s">
        <v>3</v>
      </c>
      <c r="E5272" s="207">
        <v>16.86</v>
      </c>
    </row>
    <row r="5273" spans="1:5" ht="15" customHeight="1" x14ac:dyDescent="0.25">
      <c r="A5273" s="207" t="s">
        <v>36445</v>
      </c>
      <c r="C5273" s="202" t="s">
        <v>36446</v>
      </c>
      <c r="D5273" s="207" t="s">
        <v>12798</v>
      </c>
      <c r="E5273" s="207">
        <v>7.03</v>
      </c>
    </row>
    <row r="5274" spans="1:5" ht="15" customHeight="1" x14ac:dyDescent="0.25">
      <c r="A5274" s="207" t="s">
        <v>36447</v>
      </c>
      <c r="C5274" s="202" t="s">
        <v>36448</v>
      </c>
      <c r="D5274" s="207" t="s">
        <v>12798</v>
      </c>
      <c r="E5274" s="207">
        <v>4.2911000000000001</v>
      </c>
    </row>
    <row r="5275" spans="1:5" ht="15" customHeight="1" x14ac:dyDescent="0.25">
      <c r="A5275" s="207" t="s">
        <v>36449</v>
      </c>
      <c r="C5275" s="202" t="s">
        <v>36450</v>
      </c>
      <c r="D5275" s="207" t="s">
        <v>12798</v>
      </c>
      <c r="E5275" s="207">
        <v>1.8938999999999999</v>
      </c>
    </row>
    <row r="5276" spans="1:5" ht="15" customHeight="1" x14ac:dyDescent="0.25">
      <c r="A5276" s="207" t="s">
        <v>36451</v>
      </c>
      <c r="C5276" s="202" t="s">
        <v>36452</v>
      </c>
      <c r="D5276" s="207" t="s">
        <v>12798</v>
      </c>
      <c r="E5276" s="207">
        <v>11.7028</v>
      </c>
    </row>
    <row r="5277" spans="1:5" ht="15" customHeight="1" x14ac:dyDescent="0.25">
      <c r="A5277" s="207" t="s">
        <v>36453</v>
      </c>
      <c r="C5277" s="202" t="s">
        <v>36454</v>
      </c>
      <c r="D5277" s="207" t="s">
        <v>12798</v>
      </c>
      <c r="E5277" s="207">
        <v>8</v>
      </c>
    </row>
    <row r="5278" spans="1:5" ht="15" customHeight="1" x14ac:dyDescent="0.25">
      <c r="A5278" s="207" t="s">
        <v>36455</v>
      </c>
      <c r="C5278" s="202" t="s">
        <v>36456</v>
      </c>
      <c r="D5278" s="207" t="s">
        <v>12798</v>
      </c>
      <c r="E5278" s="207">
        <v>2.14</v>
      </c>
    </row>
    <row r="5279" spans="1:5" ht="15" customHeight="1" x14ac:dyDescent="0.25">
      <c r="A5279" s="207" t="s">
        <v>36457</v>
      </c>
      <c r="C5279" s="202" t="s">
        <v>36458</v>
      </c>
      <c r="D5279" s="207" t="s">
        <v>12798</v>
      </c>
      <c r="E5279" s="207">
        <v>1.6968000000000001</v>
      </c>
    </row>
    <row r="5280" spans="1:5" ht="15" customHeight="1" x14ac:dyDescent="0.25">
      <c r="A5280" s="207" t="s">
        <v>36459</v>
      </c>
      <c r="C5280" s="202" t="s">
        <v>36460</v>
      </c>
      <c r="D5280" s="207" t="s">
        <v>12798</v>
      </c>
      <c r="E5280" s="207">
        <v>7.2872000000000003</v>
      </c>
    </row>
    <row r="5281" spans="1:5" ht="15" customHeight="1" x14ac:dyDescent="0.25">
      <c r="A5281" s="207" t="s">
        <v>36461</v>
      </c>
      <c r="C5281" s="202" t="s">
        <v>36462</v>
      </c>
      <c r="D5281" s="207" t="s">
        <v>12798</v>
      </c>
      <c r="E5281" s="207">
        <v>20.81</v>
      </c>
    </row>
    <row r="5282" spans="1:5" ht="15" customHeight="1" x14ac:dyDescent="0.25">
      <c r="A5282" s="207" t="s">
        <v>36463</v>
      </c>
      <c r="C5282" s="202" t="s">
        <v>36464</v>
      </c>
      <c r="D5282" s="207" t="s">
        <v>12798</v>
      </c>
      <c r="E5282" s="207">
        <v>14.7</v>
      </c>
    </row>
    <row r="5283" spans="1:5" ht="15" customHeight="1" x14ac:dyDescent="0.25">
      <c r="A5283" s="207" t="s">
        <v>36465</v>
      </c>
      <c r="C5283" s="202" t="s">
        <v>36466</v>
      </c>
      <c r="D5283" s="207" t="s">
        <v>12798</v>
      </c>
      <c r="E5283" s="207">
        <v>7.73</v>
      </c>
    </row>
    <row r="5284" spans="1:5" ht="15" customHeight="1" x14ac:dyDescent="0.25">
      <c r="A5284" s="207" t="s">
        <v>36467</v>
      </c>
      <c r="C5284" s="202" t="s">
        <v>36468</v>
      </c>
      <c r="D5284" s="207" t="s">
        <v>12798</v>
      </c>
      <c r="E5284" s="207">
        <v>9.5206</v>
      </c>
    </row>
    <row r="5285" spans="1:5" ht="15" customHeight="1" x14ac:dyDescent="0.25">
      <c r="A5285" s="207" t="s">
        <v>36469</v>
      </c>
      <c r="C5285" s="202" t="s">
        <v>36470</v>
      </c>
      <c r="D5285" s="207" t="s">
        <v>12798</v>
      </c>
      <c r="E5285" s="207">
        <v>4.9211</v>
      </c>
    </row>
    <row r="5286" spans="1:5" ht="15" customHeight="1" x14ac:dyDescent="0.25">
      <c r="A5286" s="207" t="s">
        <v>36471</v>
      </c>
      <c r="C5286" s="202" t="s">
        <v>36472</v>
      </c>
      <c r="D5286" s="207" t="s">
        <v>12798</v>
      </c>
      <c r="E5286" s="207">
        <v>6.3080999999999996</v>
      </c>
    </row>
    <row r="5287" spans="1:5" ht="15" customHeight="1" x14ac:dyDescent="0.25">
      <c r="A5287" s="207" t="s">
        <v>36473</v>
      </c>
      <c r="C5287" s="202" t="s">
        <v>36474</v>
      </c>
      <c r="D5287" s="207" t="s">
        <v>12798</v>
      </c>
      <c r="E5287" s="207">
        <v>12.100199999999999</v>
      </c>
    </row>
    <row r="5288" spans="1:5" ht="15" customHeight="1" x14ac:dyDescent="0.25">
      <c r="A5288" s="207" t="s">
        <v>36475</v>
      </c>
      <c r="C5288" s="202" t="s">
        <v>36476</v>
      </c>
      <c r="D5288" s="207" t="s">
        <v>12798</v>
      </c>
      <c r="E5288" s="207">
        <v>11.69</v>
      </c>
    </row>
    <row r="5289" spans="1:5" ht="15" customHeight="1" x14ac:dyDescent="0.25">
      <c r="A5289" s="207" t="s">
        <v>36477</v>
      </c>
      <c r="C5289" s="202" t="s">
        <v>36478</v>
      </c>
      <c r="D5289" s="207" t="s">
        <v>12798</v>
      </c>
      <c r="E5289" s="207">
        <v>133.94</v>
      </c>
    </row>
    <row r="5290" spans="1:5" ht="15" customHeight="1" x14ac:dyDescent="0.25">
      <c r="A5290" s="207" t="s">
        <v>36479</v>
      </c>
      <c r="C5290" s="202" t="s">
        <v>36480</v>
      </c>
      <c r="D5290" s="207" t="s">
        <v>12798</v>
      </c>
      <c r="E5290" s="207">
        <v>161.9</v>
      </c>
    </row>
    <row r="5291" spans="1:5" ht="15" customHeight="1" x14ac:dyDescent="0.25">
      <c r="A5291" s="207" t="s">
        <v>36481</v>
      </c>
      <c r="C5291" s="202" t="s">
        <v>36482</v>
      </c>
      <c r="D5291" s="207" t="s">
        <v>12798</v>
      </c>
      <c r="E5291" s="207">
        <v>22.853300000000001</v>
      </c>
    </row>
    <row r="5292" spans="1:5" ht="15" customHeight="1" x14ac:dyDescent="0.25">
      <c r="A5292" s="207" t="s">
        <v>36483</v>
      </c>
      <c r="C5292" s="202" t="s">
        <v>36484</v>
      </c>
      <c r="D5292" s="207" t="s">
        <v>12798</v>
      </c>
      <c r="E5292" s="207">
        <v>9.3666</v>
      </c>
    </row>
    <row r="5293" spans="1:5" ht="15" customHeight="1" x14ac:dyDescent="0.25">
      <c r="A5293" s="207" t="s">
        <v>36485</v>
      </c>
      <c r="C5293" s="202" t="s">
        <v>36486</v>
      </c>
      <c r="D5293" s="207" t="s">
        <v>12798</v>
      </c>
      <c r="E5293" s="207">
        <v>19.989999999999998</v>
      </c>
    </row>
    <row r="5294" spans="1:5" ht="15" customHeight="1" x14ac:dyDescent="0.25">
      <c r="A5294" s="207" t="s">
        <v>36487</v>
      </c>
      <c r="C5294" s="202" t="s">
        <v>36488</v>
      </c>
      <c r="D5294" s="207" t="s">
        <v>12798</v>
      </c>
      <c r="E5294" s="207">
        <v>17.711600000000001</v>
      </c>
    </row>
    <row r="5295" spans="1:5" ht="15" customHeight="1" x14ac:dyDescent="0.25">
      <c r="A5295" s="207" t="s">
        <v>36489</v>
      </c>
      <c r="C5295" s="202" t="s">
        <v>36490</v>
      </c>
      <c r="D5295" s="207" t="s">
        <v>3</v>
      </c>
      <c r="E5295" s="207">
        <v>31.291799999999999</v>
      </c>
    </row>
    <row r="5296" spans="1:5" ht="15" customHeight="1" x14ac:dyDescent="0.25">
      <c r="A5296" s="207" t="s">
        <v>36491</v>
      </c>
      <c r="C5296" s="202" t="s">
        <v>36492</v>
      </c>
      <c r="D5296" s="207" t="s">
        <v>3</v>
      </c>
      <c r="E5296" s="207">
        <v>62.51</v>
      </c>
    </row>
    <row r="5297" spans="1:5" ht="15" customHeight="1" x14ac:dyDescent="0.25">
      <c r="A5297" s="207" t="s">
        <v>36493</v>
      </c>
      <c r="C5297" s="202" t="s">
        <v>36494</v>
      </c>
      <c r="D5297" s="207" t="s">
        <v>3</v>
      </c>
      <c r="E5297" s="207">
        <v>98.457099999999997</v>
      </c>
    </row>
    <row r="5298" spans="1:5" ht="15" customHeight="1" x14ac:dyDescent="0.25">
      <c r="A5298" s="207" t="s">
        <v>36495</v>
      </c>
      <c r="C5298" s="202" t="s">
        <v>36496</v>
      </c>
      <c r="D5298" s="207" t="s">
        <v>3</v>
      </c>
      <c r="E5298" s="207">
        <v>185.2045</v>
      </c>
    </row>
    <row r="5299" spans="1:5" ht="15" customHeight="1" x14ac:dyDescent="0.25">
      <c r="A5299" s="207" t="s">
        <v>36497</v>
      </c>
      <c r="C5299" s="202" t="s">
        <v>36498</v>
      </c>
      <c r="D5299" s="207" t="s">
        <v>3</v>
      </c>
      <c r="E5299" s="207">
        <v>280.31099999999998</v>
      </c>
    </row>
    <row r="5300" spans="1:5" ht="15" customHeight="1" x14ac:dyDescent="0.25">
      <c r="A5300" s="207" t="s">
        <v>36499</v>
      </c>
      <c r="C5300" s="202" t="s">
        <v>36500</v>
      </c>
      <c r="D5300" s="207" t="s">
        <v>3</v>
      </c>
      <c r="E5300" s="207">
        <v>331.24439999999998</v>
      </c>
    </row>
    <row r="5301" spans="1:5" ht="15" customHeight="1" x14ac:dyDescent="0.25">
      <c r="A5301" s="207" t="s">
        <v>36501</v>
      </c>
      <c r="C5301" s="202" t="s">
        <v>36502</v>
      </c>
      <c r="D5301" s="207" t="s">
        <v>3</v>
      </c>
      <c r="E5301" s="207">
        <v>494.41669999999999</v>
      </c>
    </row>
    <row r="5302" spans="1:5" ht="15" customHeight="1" x14ac:dyDescent="0.25">
      <c r="A5302" s="207" t="s">
        <v>36503</v>
      </c>
      <c r="C5302" s="202" t="s">
        <v>36504</v>
      </c>
      <c r="D5302" s="207" t="s">
        <v>3</v>
      </c>
      <c r="E5302" s="207">
        <v>5.85</v>
      </c>
    </row>
    <row r="5303" spans="1:5" ht="15" customHeight="1" x14ac:dyDescent="0.25">
      <c r="A5303" s="207" t="s">
        <v>36505</v>
      </c>
      <c r="C5303" s="202" t="s">
        <v>36506</v>
      </c>
      <c r="D5303" s="207" t="s">
        <v>3</v>
      </c>
      <c r="E5303" s="207">
        <v>14.0412</v>
      </c>
    </row>
    <row r="5304" spans="1:5" ht="15" customHeight="1" x14ac:dyDescent="0.25">
      <c r="A5304" s="207" t="s">
        <v>36507</v>
      </c>
      <c r="C5304" s="202" t="s">
        <v>36508</v>
      </c>
      <c r="D5304" s="207" t="s">
        <v>3</v>
      </c>
      <c r="E5304" s="207">
        <v>37.917200000000001</v>
      </c>
    </row>
    <row r="5305" spans="1:5" ht="15" customHeight="1" x14ac:dyDescent="0.25">
      <c r="A5305" s="207" t="s">
        <v>36509</v>
      </c>
      <c r="C5305" s="202" t="s">
        <v>36510</v>
      </c>
      <c r="D5305" s="207" t="s">
        <v>3</v>
      </c>
      <c r="E5305" s="207">
        <v>91.18</v>
      </c>
    </row>
    <row r="5306" spans="1:5" ht="15" customHeight="1" x14ac:dyDescent="0.25">
      <c r="A5306" s="207" t="s">
        <v>36511</v>
      </c>
      <c r="C5306" s="202" t="s">
        <v>36512</v>
      </c>
      <c r="D5306" s="207" t="s">
        <v>3</v>
      </c>
      <c r="E5306" s="207">
        <v>9.8748000000000005</v>
      </c>
    </row>
    <row r="5307" spans="1:5" ht="15" customHeight="1" x14ac:dyDescent="0.25">
      <c r="A5307" s="207" t="s">
        <v>36513</v>
      </c>
      <c r="C5307" s="202" t="s">
        <v>36514</v>
      </c>
      <c r="D5307" s="207" t="s">
        <v>3</v>
      </c>
      <c r="E5307" s="207">
        <v>15.29</v>
      </c>
    </row>
    <row r="5308" spans="1:5" ht="15" customHeight="1" x14ac:dyDescent="0.25">
      <c r="A5308" s="207" t="s">
        <v>36515</v>
      </c>
      <c r="C5308" s="202" t="s">
        <v>36516</v>
      </c>
      <c r="D5308" s="207" t="s">
        <v>3</v>
      </c>
      <c r="E5308" s="207">
        <v>8.2752999999999997</v>
      </c>
    </row>
    <row r="5309" spans="1:5" ht="15" customHeight="1" x14ac:dyDescent="0.25">
      <c r="A5309" s="207" t="s">
        <v>36517</v>
      </c>
      <c r="C5309" s="202" t="s">
        <v>36518</v>
      </c>
      <c r="D5309" s="207" t="s">
        <v>3</v>
      </c>
      <c r="E5309" s="207">
        <v>29.686499999999999</v>
      </c>
    </row>
    <row r="5310" spans="1:5" ht="15" customHeight="1" x14ac:dyDescent="0.25">
      <c r="A5310" s="207" t="s">
        <v>36519</v>
      </c>
      <c r="C5310" s="202" t="s">
        <v>36520</v>
      </c>
      <c r="D5310" s="207" t="s">
        <v>3</v>
      </c>
      <c r="E5310" s="207">
        <v>53.93</v>
      </c>
    </row>
    <row r="5311" spans="1:5" ht="15" customHeight="1" x14ac:dyDescent="0.25">
      <c r="A5311" s="207" t="s">
        <v>36521</v>
      </c>
      <c r="C5311" s="202" t="s">
        <v>36522</v>
      </c>
      <c r="D5311" s="207" t="s">
        <v>3</v>
      </c>
      <c r="E5311" s="207">
        <v>11.5357</v>
      </c>
    </row>
    <row r="5312" spans="1:5" ht="15" customHeight="1" x14ac:dyDescent="0.25">
      <c r="A5312" s="207" t="s">
        <v>36523</v>
      </c>
      <c r="C5312" s="202" t="s">
        <v>36524</v>
      </c>
      <c r="D5312" s="207" t="s">
        <v>3</v>
      </c>
      <c r="E5312" s="207">
        <v>20.389700000000001</v>
      </c>
    </row>
    <row r="5313" spans="1:5" ht="15" customHeight="1" x14ac:dyDescent="0.25">
      <c r="A5313" s="207" t="s">
        <v>36525</v>
      </c>
      <c r="C5313" s="202" t="s">
        <v>36526</v>
      </c>
      <c r="D5313" s="207" t="s">
        <v>3</v>
      </c>
      <c r="E5313" s="207">
        <v>8.84</v>
      </c>
    </row>
    <row r="5314" spans="1:5" ht="15" customHeight="1" x14ac:dyDescent="0.25">
      <c r="A5314" s="207" t="s">
        <v>36527</v>
      </c>
      <c r="C5314" s="202" t="s">
        <v>36528</v>
      </c>
      <c r="D5314" s="207" t="s">
        <v>3</v>
      </c>
      <c r="E5314" s="207">
        <v>17.66</v>
      </c>
    </row>
    <row r="5315" spans="1:5" ht="15" customHeight="1" x14ac:dyDescent="0.25">
      <c r="A5315" s="207" t="s">
        <v>36529</v>
      </c>
      <c r="C5315" s="202" t="s">
        <v>36530</v>
      </c>
      <c r="D5315" s="207" t="s">
        <v>3</v>
      </c>
      <c r="E5315" s="207">
        <v>57.9</v>
      </c>
    </row>
    <row r="5316" spans="1:5" ht="15" customHeight="1" x14ac:dyDescent="0.25">
      <c r="A5316" s="207" t="s">
        <v>36531</v>
      </c>
      <c r="C5316" s="202" t="s">
        <v>36532</v>
      </c>
      <c r="D5316" s="207" t="s">
        <v>3</v>
      </c>
      <c r="E5316" s="207">
        <v>5.19</v>
      </c>
    </row>
    <row r="5317" spans="1:5" ht="15" customHeight="1" x14ac:dyDescent="0.25">
      <c r="A5317" s="207" t="s">
        <v>36533</v>
      </c>
      <c r="C5317" s="202" t="s">
        <v>36534</v>
      </c>
      <c r="D5317" s="207" t="s">
        <v>3</v>
      </c>
      <c r="E5317" s="207">
        <v>0.1706</v>
      </c>
    </row>
    <row r="5318" spans="1:5" ht="15" customHeight="1" x14ac:dyDescent="0.25">
      <c r="A5318" s="207" t="s">
        <v>36535</v>
      </c>
      <c r="C5318" s="202" t="s">
        <v>36536</v>
      </c>
      <c r="D5318" s="207" t="s">
        <v>3</v>
      </c>
      <c r="E5318" s="207">
        <v>27.479299999999999</v>
      </c>
    </row>
    <row r="5319" spans="1:5" ht="15" customHeight="1" x14ac:dyDescent="0.25">
      <c r="A5319" s="207" t="s">
        <v>36537</v>
      </c>
      <c r="C5319" s="202" t="s">
        <v>36538</v>
      </c>
      <c r="D5319" s="207" t="s">
        <v>3</v>
      </c>
      <c r="E5319" s="207">
        <v>41.89</v>
      </c>
    </row>
    <row r="5320" spans="1:5" ht="15" customHeight="1" x14ac:dyDescent="0.25">
      <c r="A5320" s="207" t="s">
        <v>36539</v>
      </c>
      <c r="C5320" s="202" t="s">
        <v>36540</v>
      </c>
      <c r="D5320" s="207" t="s">
        <v>3</v>
      </c>
      <c r="E5320" s="207">
        <v>32.857399999999998</v>
      </c>
    </row>
    <row r="5321" spans="1:5" ht="15" customHeight="1" x14ac:dyDescent="0.25">
      <c r="A5321" s="207" t="s">
        <v>36541</v>
      </c>
      <c r="C5321" s="202" t="s">
        <v>36542</v>
      </c>
      <c r="D5321" s="207" t="s">
        <v>3</v>
      </c>
      <c r="E5321" s="207">
        <v>11.29</v>
      </c>
    </row>
    <row r="5322" spans="1:5" ht="15" customHeight="1" x14ac:dyDescent="0.25">
      <c r="A5322" s="207" t="s">
        <v>36543</v>
      </c>
      <c r="C5322" s="202" t="s">
        <v>36544</v>
      </c>
      <c r="D5322" s="207" t="s">
        <v>3</v>
      </c>
      <c r="E5322" s="207">
        <v>67.308800000000005</v>
      </c>
    </row>
    <row r="5323" spans="1:5" ht="15" customHeight="1" x14ac:dyDescent="0.25">
      <c r="A5323" s="207" t="s">
        <v>36545</v>
      </c>
      <c r="C5323" s="202" t="s">
        <v>36546</v>
      </c>
      <c r="D5323" s="207" t="s">
        <v>3</v>
      </c>
      <c r="E5323" s="207">
        <v>99.887299999999996</v>
      </c>
    </row>
    <row r="5324" spans="1:5" ht="15" customHeight="1" x14ac:dyDescent="0.25">
      <c r="A5324" s="207" t="s">
        <v>36547</v>
      </c>
      <c r="C5324" s="202" t="s">
        <v>36548</v>
      </c>
      <c r="D5324" s="207" t="s">
        <v>3</v>
      </c>
      <c r="E5324" s="207">
        <v>119.43</v>
      </c>
    </row>
    <row r="5325" spans="1:5" ht="15" customHeight="1" x14ac:dyDescent="0.25">
      <c r="A5325" s="207" t="s">
        <v>36549</v>
      </c>
      <c r="C5325" s="202" t="s">
        <v>36550</v>
      </c>
      <c r="D5325" s="207" t="s">
        <v>3</v>
      </c>
      <c r="E5325" s="207">
        <v>13.975</v>
      </c>
    </row>
    <row r="5326" spans="1:5" ht="15" customHeight="1" x14ac:dyDescent="0.25">
      <c r="A5326" s="207" t="s">
        <v>36551</v>
      </c>
      <c r="C5326" s="202" t="s">
        <v>36552</v>
      </c>
      <c r="D5326" s="207" t="s">
        <v>3</v>
      </c>
      <c r="E5326" s="207">
        <v>157.43680000000001</v>
      </c>
    </row>
    <row r="5327" spans="1:5" ht="15" customHeight="1" x14ac:dyDescent="0.25">
      <c r="A5327" s="207" t="s">
        <v>36553</v>
      </c>
      <c r="C5327" s="202" t="s">
        <v>36554</v>
      </c>
      <c r="D5327" s="207" t="s">
        <v>12798</v>
      </c>
      <c r="E5327" s="207">
        <v>25.033799999999999</v>
      </c>
    </row>
    <row r="5328" spans="1:5" ht="15" customHeight="1" x14ac:dyDescent="0.25">
      <c r="A5328" s="207" t="s">
        <v>36555</v>
      </c>
      <c r="C5328" s="202" t="s">
        <v>36556</v>
      </c>
      <c r="D5328" s="207" t="s">
        <v>12798</v>
      </c>
      <c r="E5328" s="207">
        <v>43.648899999999998</v>
      </c>
    </row>
    <row r="5329" spans="1:5" ht="15" customHeight="1" x14ac:dyDescent="0.25">
      <c r="A5329" s="207" t="s">
        <v>36557</v>
      </c>
      <c r="C5329" s="202" t="s">
        <v>36558</v>
      </c>
      <c r="D5329" s="207" t="s">
        <v>12798</v>
      </c>
      <c r="E5329" s="207">
        <v>37.590000000000003</v>
      </c>
    </row>
    <row r="5330" spans="1:5" ht="15" customHeight="1" x14ac:dyDescent="0.25">
      <c r="A5330" s="207" t="s">
        <v>36559</v>
      </c>
      <c r="C5330" s="202" t="s">
        <v>36560</v>
      </c>
      <c r="D5330" s="207" t="s">
        <v>12798</v>
      </c>
      <c r="E5330" s="207">
        <v>14.0198</v>
      </c>
    </row>
    <row r="5331" spans="1:5" ht="15" customHeight="1" x14ac:dyDescent="0.25">
      <c r="A5331" s="207" t="s">
        <v>36561</v>
      </c>
      <c r="C5331" s="202" t="s">
        <v>36562</v>
      </c>
      <c r="D5331" s="207" t="s">
        <v>12798</v>
      </c>
      <c r="E5331" s="207">
        <v>61.934199999999997</v>
      </c>
    </row>
    <row r="5332" spans="1:5" ht="15" customHeight="1" x14ac:dyDescent="0.25">
      <c r="A5332" s="207" t="s">
        <v>36563</v>
      </c>
      <c r="C5332" s="202" t="s">
        <v>36564</v>
      </c>
      <c r="D5332" s="207" t="s">
        <v>12798</v>
      </c>
      <c r="E5332" s="207">
        <v>17.024799999999999</v>
      </c>
    </row>
    <row r="5333" spans="1:5" ht="15" customHeight="1" x14ac:dyDescent="0.25">
      <c r="A5333" s="207" t="s">
        <v>36565</v>
      </c>
      <c r="C5333" s="202" t="s">
        <v>36566</v>
      </c>
      <c r="D5333" s="207" t="s">
        <v>12798</v>
      </c>
      <c r="E5333" s="207">
        <v>0.73150000000000004</v>
      </c>
    </row>
    <row r="5334" spans="1:5" ht="15" customHeight="1" x14ac:dyDescent="0.25">
      <c r="A5334" s="207" t="s">
        <v>36567</v>
      </c>
      <c r="C5334" s="202" t="s">
        <v>36568</v>
      </c>
      <c r="D5334" s="207" t="s">
        <v>12798</v>
      </c>
      <c r="E5334" s="207">
        <v>6.2412999999999998</v>
      </c>
    </row>
    <row r="5335" spans="1:5" ht="15" customHeight="1" x14ac:dyDescent="0.25">
      <c r="A5335" s="207" t="s">
        <v>36569</v>
      </c>
      <c r="C5335" s="202" t="s">
        <v>36570</v>
      </c>
      <c r="D5335" s="207" t="s">
        <v>12798</v>
      </c>
      <c r="E5335" s="207">
        <v>0.46820000000000001</v>
      </c>
    </row>
    <row r="5336" spans="1:5" ht="15" customHeight="1" x14ac:dyDescent="0.25">
      <c r="A5336" s="207" t="s">
        <v>36571</v>
      </c>
      <c r="C5336" s="202" t="s">
        <v>36572</v>
      </c>
      <c r="D5336" s="207" t="s">
        <v>12798</v>
      </c>
      <c r="E5336" s="207">
        <v>0.81200000000000006</v>
      </c>
    </row>
    <row r="5337" spans="1:5" ht="15" customHeight="1" x14ac:dyDescent="0.25">
      <c r="A5337" s="207" t="s">
        <v>36573</v>
      </c>
      <c r="C5337" s="202" t="s">
        <v>36574</v>
      </c>
      <c r="D5337" s="207" t="s">
        <v>12798</v>
      </c>
      <c r="E5337" s="207">
        <v>3.6175000000000002</v>
      </c>
    </row>
    <row r="5338" spans="1:5" ht="15" customHeight="1" x14ac:dyDescent="0.25">
      <c r="A5338" s="207" t="s">
        <v>36575</v>
      </c>
      <c r="C5338" s="202" t="s">
        <v>36576</v>
      </c>
      <c r="D5338" s="207" t="s">
        <v>12798</v>
      </c>
      <c r="E5338" s="207">
        <v>1.2989999999999999</v>
      </c>
    </row>
    <row r="5339" spans="1:5" ht="15" customHeight="1" x14ac:dyDescent="0.25">
      <c r="A5339" s="207" t="s">
        <v>36577</v>
      </c>
      <c r="C5339" s="202" t="s">
        <v>36578</v>
      </c>
      <c r="D5339" s="207" t="s">
        <v>12798</v>
      </c>
      <c r="E5339" s="207">
        <v>1.6032999999999999</v>
      </c>
    </row>
    <row r="5340" spans="1:5" ht="15" customHeight="1" x14ac:dyDescent="0.25">
      <c r="A5340" s="207" t="s">
        <v>36579</v>
      </c>
      <c r="C5340" s="202" t="s">
        <v>36580</v>
      </c>
      <c r="D5340" s="207" t="s">
        <v>3</v>
      </c>
      <c r="E5340" s="207">
        <v>90.606499999999997</v>
      </c>
    </row>
    <row r="5341" spans="1:5" ht="15" customHeight="1" x14ac:dyDescent="0.25">
      <c r="A5341" s="207" t="s">
        <v>36581</v>
      </c>
      <c r="C5341" s="202" t="s">
        <v>36582</v>
      </c>
      <c r="D5341" s="207" t="s">
        <v>3</v>
      </c>
      <c r="E5341" s="207">
        <v>3.7313000000000001</v>
      </c>
    </row>
    <row r="5342" spans="1:5" ht="15" customHeight="1" x14ac:dyDescent="0.25">
      <c r="A5342" s="207" t="s">
        <v>36583</v>
      </c>
      <c r="C5342" s="202" t="s">
        <v>36584</v>
      </c>
      <c r="D5342" s="207" t="s">
        <v>3</v>
      </c>
      <c r="E5342" s="207">
        <v>4.0774999999999997</v>
      </c>
    </row>
    <row r="5343" spans="1:5" ht="15" customHeight="1" x14ac:dyDescent="0.25">
      <c r="A5343" s="207" t="s">
        <v>36585</v>
      </c>
      <c r="C5343" s="202" t="s">
        <v>36586</v>
      </c>
      <c r="D5343" s="207" t="s">
        <v>3</v>
      </c>
      <c r="E5343" s="207">
        <v>10.2355</v>
      </c>
    </row>
    <row r="5344" spans="1:5" ht="15" customHeight="1" x14ac:dyDescent="0.25">
      <c r="A5344" s="207" t="s">
        <v>36587</v>
      </c>
      <c r="C5344" s="202" t="s">
        <v>36588</v>
      </c>
      <c r="D5344" s="207" t="s">
        <v>3</v>
      </c>
      <c r="E5344" s="207">
        <v>15.7479</v>
      </c>
    </row>
    <row r="5345" spans="1:5" ht="15" customHeight="1" x14ac:dyDescent="0.25">
      <c r="A5345" s="207" t="s">
        <v>36589</v>
      </c>
      <c r="C5345" s="202" t="s">
        <v>36590</v>
      </c>
      <c r="D5345" s="207" t="s">
        <v>3</v>
      </c>
      <c r="E5345" s="207">
        <v>15.4643</v>
      </c>
    </row>
    <row r="5346" spans="1:5" ht="15" customHeight="1" x14ac:dyDescent="0.25">
      <c r="A5346" s="207" t="s">
        <v>36591</v>
      </c>
      <c r="C5346" s="202" t="s">
        <v>36592</v>
      </c>
      <c r="D5346" s="207" t="s">
        <v>3</v>
      </c>
      <c r="E5346" s="207">
        <v>30.307400000000001</v>
      </c>
    </row>
    <row r="5347" spans="1:5" ht="15" customHeight="1" x14ac:dyDescent="0.25">
      <c r="A5347" s="207" t="s">
        <v>36593</v>
      </c>
      <c r="C5347" s="202" t="s">
        <v>36594</v>
      </c>
      <c r="D5347" s="207" t="s">
        <v>3</v>
      </c>
      <c r="E5347" s="207">
        <v>50.366300000000003</v>
      </c>
    </row>
    <row r="5348" spans="1:5" ht="15" customHeight="1" x14ac:dyDescent="0.25">
      <c r="A5348" s="207" t="s">
        <v>36595</v>
      </c>
      <c r="C5348" s="202" t="s">
        <v>36596</v>
      </c>
      <c r="D5348" s="207" t="s">
        <v>3</v>
      </c>
      <c r="E5348" s="207">
        <v>66.744100000000003</v>
      </c>
    </row>
    <row r="5349" spans="1:5" ht="15" customHeight="1" x14ac:dyDescent="0.25">
      <c r="A5349" s="207" t="s">
        <v>36597</v>
      </c>
      <c r="C5349" s="202" t="s">
        <v>36598</v>
      </c>
      <c r="D5349" s="207" t="s">
        <v>12798</v>
      </c>
      <c r="E5349" s="207">
        <v>55.555399999999999</v>
      </c>
    </row>
    <row r="5350" spans="1:5" ht="15" customHeight="1" x14ac:dyDescent="0.25">
      <c r="A5350" s="207" t="s">
        <v>36599</v>
      </c>
      <c r="C5350" s="202" t="s">
        <v>36600</v>
      </c>
      <c r="D5350" s="207" t="s">
        <v>3</v>
      </c>
      <c r="E5350" s="207">
        <v>546.52009999999996</v>
      </c>
    </row>
    <row r="5351" spans="1:5" ht="15" customHeight="1" x14ac:dyDescent="0.25">
      <c r="A5351" s="207" t="s">
        <v>36601</v>
      </c>
      <c r="C5351" s="202" t="s">
        <v>36602</v>
      </c>
      <c r="D5351" s="207" t="s">
        <v>3</v>
      </c>
      <c r="E5351" s="207">
        <v>804.72720000000004</v>
      </c>
    </row>
    <row r="5352" spans="1:5" ht="15" customHeight="1" x14ac:dyDescent="0.25">
      <c r="A5352" s="207" t="s">
        <v>36603</v>
      </c>
      <c r="C5352" s="202" t="s">
        <v>36604</v>
      </c>
      <c r="D5352" s="207" t="s">
        <v>3</v>
      </c>
      <c r="E5352" s="207">
        <v>1158.4449999999999</v>
      </c>
    </row>
    <row r="5353" spans="1:5" ht="15" customHeight="1" x14ac:dyDescent="0.25">
      <c r="A5353" s="207" t="s">
        <v>36605</v>
      </c>
      <c r="C5353" s="202" t="s">
        <v>36606</v>
      </c>
      <c r="D5353" s="207" t="s">
        <v>3</v>
      </c>
      <c r="E5353" s="207">
        <v>131.73419999999999</v>
      </c>
    </row>
    <row r="5354" spans="1:5" ht="15" customHeight="1" x14ac:dyDescent="0.25">
      <c r="A5354" s="207" t="s">
        <v>36607</v>
      </c>
      <c r="C5354" s="202" t="s">
        <v>36608</v>
      </c>
      <c r="D5354" s="207" t="s">
        <v>3</v>
      </c>
      <c r="E5354" s="207">
        <v>158.0214</v>
      </c>
    </row>
    <row r="5355" spans="1:5" ht="15" customHeight="1" x14ac:dyDescent="0.25">
      <c r="A5355" s="207" t="s">
        <v>36609</v>
      </c>
      <c r="C5355" s="202" t="s">
        <v>36610</v>
      </c>
      <c r="D5355" s="207" t="s">
        <v>3</v>
      </c>
      <c r="E5355" s="207">
        <v>232.66980000000001</v>
      </c>
    </row>
    <row r="5356" spans="1:5" ht="15" customHeight="1" x14ac:dyDescent="0.25">
      <c r="A5356" s="207" t="s">
        <v>36611</v>
      </c>
      <c r="C5356" s="202" t="s">
        <v>36612</v>
      </c>
      <c r="D5356" s="207" t="s">
        <v>3</v>
      </c>
      <c r="E5356" s="207">
        <v>302.43680000000001</v>
      </c>
    </row>
    <row r="5357" spans="1:5" ht="15" customHeight="1" x14ac:dyDescent="0.25">
      <c r="A5357" s="207" t="s">
        <v>36613</v>
      </c>
      <c r="C5357" s="202" t="s">
        <v>36614</v>
      </c>
      <c r="D5357" s="207" t="s">
        <v>3</v>
      </c>
      <c r="E5357" s="207">
        <v>424.22340000000003</v>
      </c>
    </row>
    <row r="5358" spans="1:5" ht="15" customHeight="1" x14ac:dyDescent="0.25">
      <c r="A5358" s="207" t="s">
        <v>36615</v>
      </c>
      <c r="C5358" s="202" t="s">
        <v>36616</v>
      </c>
      <c r="D5358" s="207" t="s">
        <v>3</v>
      </c>
      <c r="E5358" s="207">
        <v>393.72280000000001</v>
      </c>
    </row>
    <row r="5359" spans="1:5" ht="15" customHeight="1" x14ac:dyDescent="0.25">
      <c r="A5359" s="207" t="s">
        <v>36617</v>
      </c>
      <c r="C5359" s="202" t="s">
        <v>36618</v>
      </c>
      <c r="D5359" s="207" t="s">
        <v>3</v>
      </c>
      <c r="E5359" s="207">
        <v>278.71870000000001</v>
      </c>
    </row>
    <row r="5360" spans="1:5" ht="15" customHeight="1" x14ac:dyDescent="0.25">
      <c r="A5360" s="207" t="s">
        <v>36619</v>
      </c>
      <c r="C5360" s="202" t="s">
        <v>36620</v>
      </c>
      <c r="D5360" s="207" t="s">
        <v>3</v>
      </c>
      <c r="E5360" s="207">
        <v>39.821300000000001</v>
      </c>
    </row>
    <row r="5361" spans="1:5" ht="15" customHeight="1" x14ac:dyDescent="0.25">
      <c r="A5361" s="207" t="s">
        <v>36621</v>
      </c>
      <c r="C5361" s="202" t="s">
        <v>36622</v>
      </c>
      <c r="D5361" s="207" t="s">
        <v>3</v>
      </c>
      <c r="E5361" s="207">
        <v>90.761799999999994</v>
      </c>
    </row>
    <row r="5362" spans="1:5" ht="15" customHeight="1" x14ac:dyDescent="0.25">
      <c r="A5362" s="207" t="s">
        <v>36623</v>
      </c>
      <c r="C5362" s="202" t="s">
        <v>36624</v>
      </c>
      <c r="D5362" s="207" t="s">
        <v>3</v>
      </c>
      <c r="E5362" s="207">
        <v>130.8852</v>
      </c>
    </row>
    <row r="5363" spans="1:5" ht="15" customHeight="1" x14ac:dyDescent="0.25">
      <c r="A5363" s="207" t="s">
        <v>36625</v>
      </c>
      <c r="C5363" s="202" t="s">
        <v>36626</v>
      </c>
      <c r="D5363" s="207" t="s">
        <v>3</v>
      </c>
      <c r="E5363" s="207">
        <v>150.73670000000001</v>
      </c>
    </row>
    <row r="5364" spans="1:5" ht="15" customHeight="1" x14ac:dyDescent="0.25">
      <c r="A5364" s="207" t="s">
        <v>36627</v>
      </c>
      <c r="C5364" s="202" t="s">
        <v>36628</v>
      </c>
      <c r="D5364" s="207" t="s">
        <v>3</v>
      </c>
      <c r="E5364" s="207">
        <v>65.008899999999997</v>
      </c>
    </row>
    <row r="5365" spans="1:5" ht="15" customHeight="1" x14ac:dyDescent="0.25">
      <c r="A5365" s="207" t="s">
        <v>36629</v>
      </c>
      <c r="C5365" s="202" t="s">
        <v>36630</v>
      </c>
      <c r="D5365" s="207" t="s">
        <v>3</v>
      </c>
      <c r="E5365" s="207">
        <v>15.0076</v>
      </c>
    </row>
    <row r="5366" spans="1:5" ht="15" customHeight="1" x14ac:dyDescent="0.25">
      <c r="A5366" s="207" t="s">
        <v>36631</v>
      </c>
      <c r="C5366" s="202" t="s">
        <v>36632</v>
      </c>
      <c r="D5366" s="207" t="s">
        <v>3</v>
      </c>
      <c r="E5366" s="207">
        <v>10.9155</v>
      </c>
    </row>
    <row r="5367" spans="1:5" ht="15" customHeight="1" x14ac:dyDescent="0.25">
      <c r="A5367" s="207" t="s">
        <v>36633</v>
      </c>
      <c r="C5367" s="202" t="s">
        <v>36634</v>
      </c>
      <c r="D5367" s="207" t="s">
        <v>4</v>
      </c>
      <c r="E5367" s="207">
        <v>6.18</v>
      </c>
    </row>
    <row r="5368" spans="1:5" ht="15" customHeight="1" x14ac:dyDescent="0.25">
      <c r="A5368" s="207" t="s">
        <v>36635</v>
      </c>
      <c r="C5368" s="202" t="s">
        <v>36636</v>
      </c>
      <c r="D5368" s="207" t="s">
        <v>4</v>
      </c>
      <c r="E5368" s="207">
        <v>7.13</v>
      </c>
    </row>
    <row r="5369" spans="1:5" ht="15" customHeight="1" x14ac:dyDescent="0.25">
      <c r="A5369" s="207" t="s">
        <v>36637</v>
      </c>
      <c r="C5369" s="202" t="s">
        <v>36638</v>
      </c>
      <c r="D5369" s="207" t="s">
        <v>4</v>
      </c>
      <c r="E5369" s="207">
        <v>6.18</v>
      </c>
    </row>
    <row r="5370" spans="1:5" ht="15" customHeight="1" x14ac:dyDescent="0.25">
      <c r="A5370" s="207" t="s">
        <v>36639</v>
      </c>
      <c r="C5370" s="202" t="s">
        <v>36640</v>
      </c>
      <c r="D5370" s="207" t="s">
        <v>4</v>
      </c>
      <c r="E5370" s="207">
        <v>7.12</v>
      </c>
    </row>
    <row r="5371" spans="1:5" ht="15" customHeight="1" x14ac:dyDescent="0.25">
      <c r="A5371" s="207" t="s">
        <v>36641</v>
      </c>
      <c r="C5371" s="202" t="s">
        <v>36642</v>
      </c>
      <c r="D5371" s="207" t="s">
        <v>4</v>
      </c>
      <c r="E5371" s="207">
        <v>6.85</v>
      </c>
    </row>
    <row r="5372" spans="1:5" ht="15" customHeight="1" x14ac:dyDescent="0.25">
      <c r="A5372" s="207" t="s">
        <v>36643</v>
      </c>
      <c r="C5372" s="202" t="s">
        <v>36644</v>
      </c>
      <c r="D5372" s="207" t="s">
        <v>4</v>
      </c>
      <c r="E5372" s="207">
        <v>6.85</v>
      </c>
    </row>
    <row r="5373" spans="1:5" ht="15" customHeight="1" x14ac:dyDescent="0.25">
      <c r="A5373" s="207" t="s">
        <v>36645</v>
      </c>
      <c r="C5373" s="202" t="s">
        <v>36646</v>
      </c>
      <c r="D5373" s="207" t="s">
        <v>4</v>
      </c>
      <c r="E5373" s="207">
        <v>6.75</v>
      </c>
    </row>
    <row r="5374" spans="1:5" ht="15" customHeight="1" x14ac:dyDescent="0.25">
      <c r="A5374" s="207" t="s">
        <v>36647</v>
      </c>
      <c r="C5374" s="202" t="s">
        <v>36648</v>
      </c>
      <c r="D5374" s="207" t="s">
        <v>4</v>
      </c>
      <c r="E5374" s="207">
        <v>6.75</v>
      </c>
    </row>
    <row r="5375" spans="1:5" ht="15" customHeight="1" x14ac:dyDescent="0.25">
      <c r="A5375" s="207" t="s">
        <v>36649</v>
      </c>
      <c r="C5375" s="202" t="s">
        <v>36650</v>
      </c>
      <c r="D5375" s="207" t="s">
        <v>4</v>
      </c>
      <c r="E5375" s="207">
        <v>7.12</v>
      </c>
    </row>
    <row r="5376" spans="1:5" ht="15" customHeight="1" x14ac:dyDescent="0.25">
      <c r="A5376" s="207" t="s">
        <v>36651</v>
      </c>
      <c r="C5376" s="202" t="s">
        <v>36652</v>
      </c>
      <c r="D5376" s="207" t="s">
        <v>12798</v>
      </c>
      <c r="E5376" s="207">
        <v>58.357399999999998</v>
      </c>
    </row>
    <row r="5377" spans="1:5" ht="15" customHeight="1" x14ac:dyDescent="0.25">
      <c r="A5377" s="207" t="s">
        <v>36653</v>
      </c>
      <c r="C5377" s="202" t="s">
        <v>36654</v>
      </c>
      <c r="D5377" s="207" t="s">
        <v>12798</v>
      </c>
      <c r="E5377" s="207">
        <v>56.009</v>
      </c>
    </row>
    <row r="5378" spans="1:5" ht="15" customHeight="1" x14ac:dyDescent="0.25">
      <c r="A5378" s="207" t="s">
        <v>36655</v>
      </c>
      <c r="C5378" s="202" t="s">
        <v>36656</v>
      </c>
      <c r="D5378" s="207" t="s">
        <v>12798</v>
      </c>
      <c r="E5378" s="207">
        <v>48.621000000000002</v>
      </c>
    </row>
    <row r="5379" spans="1:5" ht="15" customHeight="1" x14ac:dyDescent="0.25">
      <c r="A5379" s="207" t="s">
        <v>36657</v>
      </c>
      <c r="C5379" s="202" t="s">
        <v>36658</v>
      </c>
      <c r="D5379" s="207" t="s">
        <v>4</v>
      </c>
      <c r="E5379" s="207">
        <v>66.459999999999994</v>
      </c>
    </row>
    <row r="5380" spans="1:5" ht="15" customHeight="1" x14ac:dyDescent="0.25">
      <c r="A5380" s="207" t="s">
        <v>36659</v>
      </c>
      <c r="C5380" s="202" t="s">
        <v>36660</v>
      </c>
      <c r="D5380" s="207" t="s">
        <v>2</v>
      </c>
      <c r="E5380" s="207">
        <v>18.908200000000001</v>
      </c>
    </row>
    <row r="5381" spans="1:5" ht="15" customHeight="1" x14ac:dyDescent="0.25">
      <c r="A5381" s="207" t="s">
        <v>36661</v>
      </c>
      <c r="C5381" s="202" t="s">
        <v>36662</v>
      </c>
      <c r="D5381" s="207" t="s">
        <v>2</v>
      </c>
      <c r="E5381" s="207">
        <v>21.31</v>
      </c>
    </row>
    <row r="5382" spans="1:5" ht="15" customHeight="1" x14ac:dyDescent="0.25">
      <c r="A5382" s="207" t="s">
        <v>36663</v>
      </c>
      <c r="C5382" s="202" t="s">
        <v>36664</v>
      </c>
      <c r="D5382" s="207" t="s">
        <v>2</v>
      </c>
      <c r="E5382" s="207">
        <v>9.23</v>
      </c>
    </row>
    <row r="5383" spans="1:5" ht="15" customHeight="1" x14ac:dyDescent="0.25">
      <c r="A5383" s="207" t="s">
        <v>36665</v>
      </c>
      <c r="C5383" s="202" t="s">
        <v>36666</v>
      </c>
      <c r="D5383" s="207" t="s">
        <v>2</v>
      </c>
      <c r="E5383" s="207">
        <v>11.64</v>
      </c>
    </row>
    <row r="5384" spans="1:5" ht="15" customHeight="1" x14ac:dyDescent="0.25">
      <c r="A5384" s="207" t="s">
        <v>36667</v>
      </c>
      <c r="C5384" s="202" t="s">
        <v>36668</v>
      </c>
      <c r="D5384" s="207" t="s">
        <v>2</v>
      </c>
      <c r="E5384" s="207">
        <v>14.3</v>
      </c>
    </row>
    <row r="5385" spans="1:5" ht="15" customHeight="1" x14ac:dyDescent="0.25">
      <c r="A5385" s="207" t="s">
        <v>36669</v>
      </c>
      <c r="C5385" s="202" t="s">
        <v>36670</v>
      </c>
      <c r="D5385" s="207" t="s">
        <v>3</v>
      </c>
      <c r="E5385" s="207">
        <v>13.455399999999999</v>
      </c>
    </row>
    <row r="5386" spans="1:5" ht="15" customHeight="1" x14ac:dyDescent="0.25">
      <c r="A5386" s="207" t="s">
        <v>36671</v>
      </c>
      <c r="C5386" s="202" t="s">
        <v>36672</v>
      </c>
      <c r="D5386" s="207" t="s">
        <v>3</v>
      </c>
      <c r="E5386" s="207">
        <v>4.5354999999999999</v>
      </c>
    </row>
    <row r="5387" spans="1:5" ht="15" customHeight="1" x14ac:dyDescent="0.25">
      <c r="A5387" s="207" t="s">
        <v>36673</v>
      </c>
      <c r="C5387" s="202" t="s">
        <v>36674</v>
      </c>
      <c r="D5387" s="207" t="s">
        <v>3</v>
      </c>
      <c r="E5387" s="207">
        <v>7.1359000000000004</v>
      </c>
    </row>
    <row r="5388" spans="1:5" ht="15" customHeight="1" x14ac:dyDescent="0.25">
      <c r="A5388" s="207" t="s">
        <v>36675</v>
      </c>
      <c r="C5388" s="202" t="s">
        <v>36676</v>
      </c>
      <c r="D5388" s="207" t="s">
        <v>3</v>
      </c>
      <c r="E5388" s="207">
        <v>5.7348999999999997</v>
      </c>
    </row>
    <row r="5389" spans="1:5" ht="15" customHeight="1" x14ac:dyDescent="0.25">
      <c r="A5389" s="207" t="s">
        <v>36677</v>
      </c>
      <c r="C5389" s="202" t="s">
        <v>36678</v>
      </c>
      <c r="D5389" s="207" t="s">
        <v>3</v>
      </c>
      <c r="E5389" s="207">
        <v>21.659700000000001</v>
      </c>
    </row>
    <row r="5390" spans="1:5" ht="15" customHeight="1" x14ac:dyDescent="0.25">
      <c r="A5390" s="207" t="s">
        <v>36679</v>
      </c>
      <c r="C5390" s="202" t="s">
        <v>36680</v>
      </c>
      <c r="D5390" s="207" t="s">
        <v>53</v>
      </c>
      <c r="E5390" s="207">
        <v>29.43</v>
      </c>
    </row>
    <row r="5391" spans="1:5" ht="15" customHeight="1" x14ac:dyDescent="0.25">
      <c r="A5391" s="207" t="s">
        <v>36681</v>
      </c>
      <c r="C5391" s="202" t="s">
        <v>36682</v>
      </c>
      <c r="D5391" s="207" t="s">
        <v>4</v>
      </c>
      <c r="E5391" s="207">
        <v>186.07</v>
      </c>
    </row>
    <row r="5392" spans="1:5" ht="15" customHeight="1" x14ac:dyDescent="0.25">
      <c r="A5392" s="207" t="s">
        <v>36683</v>
      </c>
      <c r="C5392" s="202" t="s">
        <v>36684</v>
      </c>
      <c r="D5392" s="207" t="s">
        <v>53</v>
      </c>
      <c r="E5392" s="207">
        <v>32.49</v>
      </c>
    </row>
    <row r="5393" spans="1:5" ht="15" customHeight="1" x14ac:dyDescent="0.25">
      <c r="A5393" s="207" t="s">
        <v>36685</v>
      </c>
      <c r="C5393" s="202" t="s">
        <v>36686</v>
      </c>
      <c r="D5393" s="207" t="s">
        <v>53</v>
      </c>
      <c r="E5393" s="207">
        <v>30.52</v>
      </c>
    </row>
    <row r="5394" spans="1:5" ht="15" customHeight="1" x14ac:dyDescent="0.25">
      <c r="A5394" s="207" t="s">
        <v>36687</v>
      </c>
      <c r="C5394" s="202" t="s">
        <v>36688</v>
      </c>
      <c r="D5394" s="207" t="s">
        <v>53</v>
      </c>
      <c r="E5394" s="207">
        <v>25.54</v>
      </c>
    </row>
    <row r="5395" spans="1:5" ht="15" customHeight="1" x14ac:dyDescent="0.25">
      <c r="A5395" s="207" t="s">
        <v>36689</v>
      </c>
      <c r="C5395" s="202" t="s">
        <v>36690</v>
      </c>
      <c r="D5395" s="207" t="s">
        <v>53</v>
      </c>
      <c r="E5395" s="207">
        <v>111.08</v>
      </c>
    </row>
    <row r="5396" spans="1:5" ht="15" customHeight="1" x14ac:dyDescent="0.25">
      <c r="A5396" s="207" t="s">
        <v>36691</v>
      </c>
      <c r="C5396" s="202" t="s">
        <v>36692</v>
      </c>
      <c r="D5396" s="207" t="s">
        <v>53</v>
      </c>
      <c r="E5396" s="207">
        <v>43.02</v>
      </c>
    </row>
    <row r="5397" spans="1:5" ht="15" customHeight="1" x14ac:dyDescent="0.25">
      <c r="A5397" s="207" t="s">
        <v>36693</v>
      </c>
      <c r="C5397" s="202" t="s">
        <v>36694</v>
      </c>
      <c r="D5397" s="207" t="s">
        <v>53</v>
      </c>
      <c r="E5397" s="207">
        <v>34.29</v>
      </c>
    </row>
    <row r="5398" spans="1:5" ht="15" customHeight="1" x14ac:dyDescent="0.25">
      <c r="A5398" s="207" t="s">
        <v>36695</v>
      </c>
      <c r="C5398" s="202" t="s">
        <v>36696</v>
      </c>
      <c r="D5398" s="207" t="s">
        <v>53</v>
      </c>
      <c r="E5398" s="207">
        <v>37.47</v>
      </c>
    </row>
    <row r="5399" spans="1:5" ht="15" customHeight="1" x14ac:dyDescent="0.25">
      <c r="A5399" s="207" t="s">
        <v>36697</v>
      </c>
      <c r="C5399" s="202" t="s">
        <v>36698</v>
      </c>
      <c r="D5399" s="207" t="s">
        <v>53</v>
      </c>
      <c r="E5399" s="207">
        <v>102.35</v>
      </c>
    </row>
    <row r="5400" spans="1:5" ht="15" customHeight="1" x14ac:dyDescent="0.25">
      <c r="A5400" s="207" t="s">
        <v>36699</v>
      </c>
      <c r="C5400" s="202" t="s">
        <v>36700</v>
      </c>
      <c r="D5400" s="207" t="s">
        <v>13952</v>
      </c>
      <c r="E5400" s="207">
        <v>15</v>
      </c>
    </row>
    <row r="5401" spans="1:5" ht="15" customHeight="1" x14ac:dyDescent="0.25">
      <c r="A5401" s="207" t="s">
        <v>36701</v>
      </c>
      <c r="C5401" s="202" t="s">
        <v>36702</v>
      </c>
      <c r="D5401" s="207" t="s">
        <v>13951</v>
      </c>
      <c r="E5401" s="207">
        <v>20</v>
      </c>
    </row>
    <row r="5402" spans="1:5" ht="15" customHeight="1" x14ac:dyDescent="0.25">
      <c r="A5402" s="207" t="s">
        <v>36703</v>
      </c>
      <c r="C5402" s="202" t="s">
        <v>36704</v>
      </c>
      <c r="D5402" s="207" t="s">
        <v>963</v>
      </c>
      <c r="E5402" s="207">
        <v>843.00750000000005</v>
      </c>
    </row>
    <row r="5403" spans="1:5" ht="15" customHeight="1" x14ac:dyDescent="0.25">
      <c r="A5403" s="207" t="s">
        <v>36705</v>
      </c>
      <c r="C5403" s="202" t="s">
        <v>36706</v>
      </c>
      <c r="D5403" s="207" t="s">
        <v>13951</v>
      </c>
      <c r="E5403" s="207">
        <v>41.737099999999998</v>
      </c>
    </row>
    <row r="5404" spans="1:5" ht="15" customHeight="1" x14ac:dyDescent="0.25">
      <c r="A5404" s="207" t="s">
        <v>36707</v>
      </c>
      <c r="C5404" s="202" t="s">
        <v>36708</v>
      </c>
      <c r="D5404" s="207" t="s">
        <v>12798</v>
      </c>
      <c r="E5404" s="207">
        <v>330</v>
      </c>
    </row>
    <row r="5405" spans="1:5" ht="15" customHeight="1" x14ac:dyDescent="0.25">
      <c r="A5405" s="207" t="s">
        <v>36709</v>
      </c>
      <c r="C5405" s="202" t="s">
        <v>36710</v>
      </c>
      <c r="D5405" s="207" t="s">
        <v>12798</v>
      </c>
      <c r="E5405" s="207">
        <v>330</v>
      </c>
    </row>
    <row r="5406" spans="1:5" ht="15" customHeight="1" x14ac:dyDescent="0.25">
      <c r="A5406" s="207" t="s">
        <v>36711</v>
      </c>
      <c r="C5406" s="202" t="s">
        <v>36712</v>
      </c>
      <c r="D5406" s="207" t="s">
        <v>963</v>
      </c>
      <c r="E5406" s="207">
        <v>267.79500000000002</v>
      </c>
    </row>
    <row r="5407" spans="1:5" ht="15" customHeight="1" x14ac:dyDescent="0.25">
      <c r="A5407" s="207" t="s">
        <v>36713</v>
      </c>
      <c r="C5407" s="202" t="s">
        <v>36714</v>
      </c>
      <c r="D5407" s="207" t="s">
        <v>963</v>
      </c>
      <c r="E5407" s="207">
        <v>769.53</v>
      </c>
    </row>
    <row r="5408" spans="1:5" ht="15" customHeight="1" x14ac:dyDescent="0.25">
      <c r="A5408" s="207" t="s">
        <v>36715</v>
      </c>
      <c r="C5408" s="202" t="s">
        <v>36716</v>
      </c>
      <c r="D5408" s="207" t="s">
        <v>963</v>
      </c>
      <c r="E5408" s="207">
        <v>769.53</v>
      </c>
    </row>
    <row r="5409" spans="1:5" ht="15" customHeight="1" x14ac:dyDescent="0.25">
      <c r="A5409" s="207" t="s">
        <v>36717</v>
      </c>
      <c r="C5409" s="202" t="s">
        <v>36718</v>
      </c>
      <c r="D5409" s="207" t="s">
        <v>963</v>
      </c>
      <c r="E5409" s="207">
        <v>990</v>
      </c>
    </row>
    <row r="5410" spans="1:5" ht="15" customHeight="1" x14ac:dyDescent="0.25">
      <c r="A5410" s="207" t="s">
        <v>36719</v>
      </c>
      <c r="C5410" s="202" t="s">
        <v>36720</v>
      </c>
      <c r="D5410" s="207" t="s">
        <v>963</v>
      </c>
      <c r="E5410" s="207">
        <v>769.53</v>
      </c>
    </row>
    <row r="5411" spans="1:5" ht="15" customHeight="1" x14ac:dyDescent="0.25">
      <c r="A5411" s="207" t="s">
        <v>36721</v>
      </c>
      <c r="C5411" s="202" t="s">
        <v>36722</v>
      </c>
      <c r="D5411" s="207" t="s">
        <v>963</v>
      </c>
      <c r="E5411" s="207">
        <v>769.53</v>
      </c>
    </row>
    <row r="5412" spans="1:5" ht="15" customHeight="1" x14ac:dyDescent="0.25">
      <c r="A5412" s="207" t="s">
        <v>36723</v>
      </c>
      <c r="C5412" s="202" t="s">
        <v>36724</v>
      </c>
      <c r="D5412" s="207" t="s">
        <v>963</v>
      </c>
      <c r="E5412" s="207">
        <v>1146.77</v>
      </c>
    </row>
    <row r="5413" spans="1:5" ht="15" customHeight="1" x14ac:dyDescent="0.25">
      <c r="A5413" s="207" t="s">
        <v>36725</v>
      </c>
      <c r="C5413" s="202" t="s">
        <v>36726</v>
      </c>
      <c r="D5413" s="207" t="s">
        <v>963</v>
      </c>
      <c r="E5413" s="207">
        <v>1262.5</v>
      </c>
    </row>
    <row r="5414" spans="1:5" ht="15" customHeight="1" x14ac:dyDescent="0.25">
      <c r="A5414" s="207" t="s">
        <v>36727</v>
      </c>
      <c r="C5414" s="202" t="s">
        <v>36728</v>
      </c>
      <c r="D5414" s="207" t="s">
        <v>963</v>
      </c>
      <c r="E5414" s="207">
        <v>1262.5</v>
      </c>
    </row>
    <row r="5415" spans="1:5" ht="15" customHeight="1" x14ac:dyDescent="0.25">
      <c r="A5415" s="207" t="s">
        <v>36729</v>
      </c>
      <c r="C5415" s="202" t="s">
        <v>36730</v>
      </c>
      <c r="D5415" s="207" t="s">
        <v>35272</v>
      </c>
      <c r="E5415" s="207">
        <v>14.35</v>
      </c>
    </row>
    <row r="5416" spans="1:5" ht="15" customHeight="1" x14ac:dyDescent="0.25">
      <c r="A5416" s="207" t="s">
        <v>36731</v>
      </c>
      <c r="C5416" s="202" t="s">
        <v>36732</v>
      </c>
      <c r="D5416" s="207" t="s">
        <v>35272</v>
      </c>
      <c r="E5416" s="207">
        <v>15.5</v>
      </c>
    </row>
    <row r="5417" spans="1:5" ht="15" customHeight="1" x14ac:dyDescent="0.25">
      <c r="A5417" s="207" t="s">
        <v>36733</v>
      </c>
      <c r="C5417" s="202" t="s">
        <v>36734</v>
      </c>
      <c r="D5417" s="207" t="s">
        <v>12798</v>
      </c>
      <c r="E5417" s="207">
        <v>2.0762</v>
      </c>
    </row>
    <row r="5418" spans="1:5" ht="15" customHeight="1" x14ac:dyDescent="0.25">
      <c r="A5418" s="207" t="s">
        <v>36735</v>
      </c>
      <c r="C5418" s="202" t="s">
        <v>36736</v>
      </c>
      <c r="D5418" s="207" t="s">
        <v>4049</v>
      </c>
      <c r="E5418" s="207">
        <v>666.69560000000001</v>
      </c>
    </row>
    <row r="5419" spans="1:5" ht="15" customHeight="1" x14ac:dyDescent="0.25">
      <c r="A5419" s="207" t="s">
        <v>36737</v>
      </c>
      <c r="C5419" s="202" t="s">
        <v>36738</v>
      </c>
      <c r="D5419" s="207" t="s">
        <v>12798</v>
      </c>
      <c r="E5419" s="207">
        <v>378.68810000000002</v>
      </c>
    </row>
    <row r="5420" spans="1:5" ht="15" customHeight="1" x14ac:dyDescent="0.25">
      <c r="A5420" s="207" t="s">
        <v>36739</v>
      </c>
      <c r="C5420" s="202" t="s">
        <v>36740</v>
      </c>
      <c r="D5420" s="207" t="s">
        <v>2</v>
      </c>
      <c r="E5420" s="207">
        <v>316.01690000000002</v>
      </c>
    </row>
    <row r="5421" spans="1:5" ht="15" customHeight="1" x14ac:dyDescent="0.25">
      <c r="A5421" s="207" t="s">
        <v>36741</v>
      </c>
      <c r="C5421" s="202" t="s">
        <v>36742</v>
      </c>
      <c r="D5421" s="207" t="s">
        <v>12798</v>
      </c>
      <c r="E5421" s="207">
        <v>191.5917</v>
      </c>
    </row>
    <row r="5422" spans="1:5" ht="15" customHeight="1" x14ac:dyDescent="0.25">
      <c r="A5422" s="207" t="s">
        <v>36743</v>
      </c>
      <c r="C5422" s="202" t="s">
        <v>36744</v>
      </c>
      <c r="D5422" s="207" t="s">
        <v>2</v>
      </c>
      <c r="E5422" s="207">
        <v>939.08050000000003</v>
      </c>
    </row>
    <row r="5423" spans="1:5" ht="15" customHeight="1" x14ac:dyDescent="0.25">
      <c r="A5423" s="207" t="s">
        <v>36745</v>
      </c>
      <c r="C5423" s="202" t="s">
        <v>36746</v>
      </c>
      <c r="D5423" s="207" t="s">
        <v>4049</v>
      </c>
      <c r="E5423" s="207">
        <v>981.3519</v>
      </c>
    </row>
    <row r="5424" spans="1:5" ht="15" customHeight="1" x14ac:dyDescent="0.25">
      <c r="A5424" s="207" t="s">
        <v>36747</v>
      </c>
      <c r="C5424" s="202" t="s">
        <v>36748</v>
      </c>
      <c r="D5424" s="207" t="s">
        <v>12798</v>
      </c>
      <c r="E5424" s="207">
        <v>517.09299999999996</v>
      </c>
    </row>
    <row r="5425" spans="1:5" ht="15" customHeight="1" x14ac:dyDescent="0.25">
      <c r="A5425" s="207" t="s">
        <v>36749</v>
      </c>
      <c r="C5425" s="202" t="s">
        <v>36750</v>
      </c>
      <c r="D5425" s="207" t="s">
        <v>2</v>
      </c>
      <c r="E5425" s="207">
        <v>107.9259</v>
      </c>
    </row>
    <row r="5426" spans="1:5" ht="15" customHeight="1" x14ac:dyDescent="0.25">
      <c r="A5426" s="207" t="s">
        <v>36751</v>
      </c>
      <c r="C5426" s="202" t="s">
        <v>36752</v>
      </c>
      <c r="D5426" s="207" t="s">
        <v>12798</v>
      </c>
      <c r="E5426" s="207">
        <v>242.3596</v>
      </c>
    </row>
    <row r="5427" spans="1:5" ht="15" customHeight="1" x14ac:dyDescent="0.25">
      <c r="A5427" s="207" t="s">
        <v>36753</v>
      </c>
      <c r="C5427" s="202" t="s">
        <v>36754</v>
      </c>
      <c r="D5427" s="207" t="s">
        <v>12798</v>
      </c>
      <c r="E5427" s="207">
        <v>15.571999999999999</v>
      </c>
    </row>
    <row r="5428" spans="1:5" ht="15" customHeight="1" x14ac:dyDescent="0.25">
      <c r="A5428" s="207" t="s">
        <v>36755</v>
      </c>
      <c r="C5428" s="202" t="s">
        <v>36756</v>
      </c>
      <c r="D5428" s="207" t="s">
        <v>12798</v>
      </c>
      <c r="E5428" s="207">
        <v>15.7232</v>
      </c>
    </row>
    <row r="5429" spans="1:5" ht="15" customHeight="1" x14ac:dyDescent="0.25">
      <c r="A5429" s="207" t="s">
        <v>36757</v>
      </c>
      <c r="C5429" s="202" t="s">
        <v>36758</v>
      </c>
      <c r="D5429" s="207" t="s">
        <v>13713</v>
      </c>
      <c r="E5429" s="207">
        <v>1.89</v>
      </c>
    </row>
    <row r="5430" spans="1:5" ht="15" customHeight="1" x14ac:dyDescent="0.25">
      <c r="A5430" s="207" t="s">
        <v>36759</v>
      </c>
      <c r="C5430" s="202" t="s">
        <v>36760</v>
      </c>
      <c r="D5430" s="207" t="s">
        <v>963</v>
      </c>
      <c r="E5430" s="207">
        <v>129</v>
      </c>
    </row>
    <row r="5431" spans="1:5" ht="15" customHeight="1" x14ac:dyDescent="0.25">
      <c r="A5431" s="207" t="s">
        <v>36761</v>
      </c>
      <c r="C5431" s="202" t="s">
        <v>36762</v>
      </c>
      <c r="D5431" s="207" t="s">
        <v>963</v>
      </c>
      <c r="E5431" s="207">
        <v>148.04</v>
      </c>
    </row>
    <row r="5432" spans="1:5" ht="15" customHeight="1" x14ac:dyDescent="0.25">
      <c r="A5432" s="207" t="s">
        <v>36763</v>
      </c>
      <c r="C5432" s="202" t="s">
        <v>36764</v>
      </c>
      <c r="D5432" s="207" t="s">
        <v>13713</v>
      </c>
      <c r="E5432" s="207">
        <v>1.43</v>
      </c>
    </row>
    <row r="5433" spans="1:5" ht="15" customHeight="1" x14ac:dyDescent="0.25">
      <c r="A5433" s="207" t="s">
        <v>36765</v>
      </c>
      <c r="C5433" s="202" t="s">
        <v>36766</v>
      </c>
      <c r="D5433" s="207" t="s">
        <v>13713</v>
      </c>
      <c r="E5433" s="207">
        <v>1.2</v>
      </c>
    </row>
    <row r="5434" spans="1:5" ht="15" customHeight="1" x14ac:dyDescent="0.25">
      <c r="A5434" s="207" t="s">
        <v>36767</v>
      </c>
      <c r="C5434" s="202" t="s">
        <v>36768</v>
      </c>
      <c r="D5434" s="207" t="s">
        <v>13713</v>
      </c>
      <c r="E5434" s="207">
        <v>1.06</v>
      </c>
    </row>
    <row r="5435" spans="1:5" ht="15" customHeight="1" x14ac:dyDescent="0.25">
      <c r="A5435" s="207" t="s">
        <v>36769</v>
      </c>
      <c r="C5435" s="202" t="s">
        <v>36770</v>
      </c>
      <c r="D5435" s="207" t="s">
        <v>963</v>
      </c>
      <c r="E5435" s="207">
        <v>236.16</v>
      </c>
    </row>
    <row r="5436" spans="1:5" ht="15" customHeight="1" x14ac:dyDescent="0.25">
      <c r="A5436" s="207" t="s">
        <v>36771</v>
      </c>
      <c r="C5436" s="202" t="s">
        <v>36772</v>
      </c>
      <c r="D5436" s="207" t="s">
        <v>963</v>
      </c>
      <c r="E5436" s="207">
        <v>140.22999999999999</v>
      </c>
    </row>
    <row r="5437" spans="1:5" ht="15" customHeight="1" x14ac:dyDescent="0.25">
      <c r="A5437" s="207" t="s">
        <v>36773</v>
      </c>
      <c r="C5437" s="202" t="s">
        <v>36774</v>
      </c>
      <c r="D5437" s="207" t="s">
        <v>13713</v>
      </c>
      <c r="E5437" s="207">
        <v>0.86</v>
      </c>
    </row>
    <row r="5438" spans="1:5" ht="15" customHeight="1" x14ac:dyDescent="0.25">
      <c r="A5438" s="207" t="s">
        <v>36775</v>
      </c>
      <c r="C5438" s="202" t="s">
        <v>36776</v>
      </c>
      <c r="D5438" s="207" t="s">
        <v>13713</v>
      </c>
      <c r="E5438" s="207">
        <v>0.71</v>
      </c>
    </row>
    <row r="5439" spans="1:5" ht="15" customHeight="1" x14ac:dyDescent="0.25">
      <c r="A5439" s="207" t="s">
        <v>36777</v>
      </c>
      <c r="C5439" s="202" t="s">
        <v>36778</v>
      </c>
      <c r="D5439" s="207" t="s">
        <v>13713</v>
      </c>
      <c r="E5439" s="207">
        <v>1.24</v>
      </c>
    </row>
    <row r="5440" spans="1:5" ht="15" customHeight="1" x14ac:dyDescent="0.25">
      <c r="A5440" s="207" t="s">
        <v>36779</v>
      </c>
      <c r="C5440" s="202" t="s">
        <v>36780</v>
      </c>
      <c r="D5440" s="207" t="s">
        <v>13713</v>
      </c>
      <c r="E5440" s="207">
        <v>1.73</v>
      </c>
    </row>
    <row r="5441" spans="1:5" ht="15" customHeight="1" x14ac:dyDescent="0.25">
      <c r="A5441" s="207" t="s">
        <v>36781</v>
      </c>
      <c r="C5441" s="202" t="s">
        <v>36782</v>
      </c>
      <c r="D5441" s="207" t="s">
        <v>13713</v>
      </c>
      <c r="E5441" s="207">
        <v>1.33</v>
      </c>
    </row>
    <row r="5442" spans="1:5" ht="15" customHeight="1" x14ac:dyDescent="0.25">
      <c r="A5442" s="207" t="s">
        <v>36783</v>
      </c>
      <c r="C5442" s="202" t="s">
        <v>36784</v>
      </c>
      <c r="D5442" s="207" t="s">
        <v>963</v>
      </c>
      <c r="E5442" s="207">
        <v>250.24</v>
      </c>
    </row>
    <row r="5443" spans="1:5" ht="15" customHeight="1" x14ac:dyDescent="0.25">
      <c r="A5443" s="207" t="s">
        <v>36785</v>
      </c>
      <c r="C5443" s="202" t="s">
        <v>36786</v>
      </c>
      <c r="D5443" s="207" t="s">
        <v>13713</v>
      </c>
      <c r="E5443" s="207">
        <v>1.34</v>
      </c>
    </row>
    <row r="5444" spans="1:5" ht="15" customHeight="1" x14ac:dyDescent="0.25">
      <c r="A5444" s="207" t="s">
        <v>36787</v>
      </c>
      <c r="C5444" s="202" t="s">
        <v>36788</v>
      </c>
      <c r="D5444" s="207" t="s">
        <v>963</v>
      </c>
      <c r="E5444" s="207">
        <v>252.08</v>
      </c>
    </row>
    <row r="5445" spans="1:5" ht="15" customHeight="1" x14ac:dyDescent="0.25">
      <c r="A5445" s="207" t="s">
        <v>36789</v>
      </c>
      <c r="C5445" s="202" t="s">
        <v>36790</v>
      </c>
      <c r="D5445" s="207" t="s">
        <v>963</v>
      </c>
      <c r="E5445" s="207">
        <v>10.89</v>
      </c>
    </row>
    <row r="5446" spans="1:5" ht="15" customHeight="1" x14ac:dyDescent="0.25">
      <c r="A5446" s="207" t="s">
        <v>36791</v>
      </c>
      <c r="C5446" s="202" t="s">
        <v>36792</v>
      </c>
      <c r="D5446" s="207" t="s">
        <v>13713</v>
      </c>
      <c r="E5446" s="207">
        <v>0.49</v>
      </c>
    </row>
    <row r="5447" spans="1:5" ht="15" customHeight="1" x14ac:dyDescent="0.25">
      <c r="A5447" s="207" t="s">
        <v>36793</v>
      </c>
      <c r="C5447" s="202" t="s">
        <v>36794</v>
      </c>
      <c r="D5447" s="207" t="s">
        <v>13713</v>
      </c>
      <c r="E5447" s="207">
        <v>0.85</v>
      </c>
    </row>
    <row r="5448" spans="1:5" ht="15" customHeight="1" x14ac:dyDescent="0.25">
      <c r="A5448" s="207" t="s">
        <v>36795</v>
      </c>
      <c r="C5448" s="202" t="s">
        <v>36796</v>
      </c>
      <c r="D5448" s="207" t="s">
        <v>13713</v>
      </c>
      <c r="E5448" s="207">
        <v>0.31</v>
      </c>
    </row>
    <row r="5449" spans="1:5" ht="15" customHeight="1" x14ac:dyDescent="0.25">
      <c r="A5449" s="207" t="s">
        <v>36797</v>
      </c>
      <c r="C5449" s="202" t="s">
        <v>36798</v>
      </c>
      <c r="D5449" s="207" t="s">
        <v>963</v>
      </c>
      <c r="E5449" s="207">
        <v>18.73</v>
      </c>
    </row>
    <row r="5450" spans="1:5" ht="15" customHeight="1" x14ac:dyDescent="0.25">
      <c r="A5450" s="207" t="s">
        <v>36799</v>
      </c>
      <c r="C5450" s="202" t="s">
        <v>36800</v>
      </c>
      <c r="D5450" s="207" t="s">
        <v>963</v>
      </c>
      <c r="E5450" s="207">
        <v>2.29</v>
      </c>
    </row>
    <row r="5451" spans="1:5" ht="15" customHeight="1" x14ac:dyDescent="0.25">
      <c r="A5451" s="207" t="s">
        <v>36801</v>
      </c>
      <c r="C5451" s="202" t="s">
        <v>36802</v>
      </c>
      <c r="D5451" s="207" t="s">
        <v>13713</v>
      </c>
      <c r="E5451" s="207">
        <v>0.01</v>
      </c>
    </row>
    <row r="5452" spans="1:5" ht="15" customHeight="1" x14ac:dyDescent="0.25">
      <c r="A5452" s="207" t="s">
        <v>36803</v>
      </c>
      <c r="C5452" s="202" t="s">
        <v>36804</v>
      </c>
      <c r="D5452" s="207" t="s">
        <v>13713</v>
      </c>
      <c r="E5452" s="207">
        <v>7.0000000000000007E-2</v>
      </c>
    </row>
    <row r="5453" spans="1:5" ht="15" customHeight="1" x14ac:dyDescent="0.25">
      <c r="A5453" s="207" t="s">
        <v>36805</v>
      </c>
      <c r="C5453" s="202" t="s">
        <v>36806</v>
      </c>
      <c r="D5453" s="207" t="s">
        <v>13713</v>
      </c>
      <c r="E5453" s="207">
        <v>0.82</v>
      </c>
    </row>
    <row r="5454" spans="1:5" ht="15" customHeight="1" x14ac:dyDescent="0.25">
      <c r="A5454" s="207" t="s">
        <v>36807</v>
      </c>
      <c r="C5454" s="202" t="s">
        <v>36808</v>
      </c>
      <c r="D5454" s="207" t="s">
        <v>13713</v>
      </c>
      <c r="E5454" s="207">
        <v>1.97</v>
      </c>
    </row>
    <row r="5455" spans="1:5" ht="15" customHeight="1" x14ac:dyDescent="0.25">
      <c r="A5455" s="207" t="s">
        <v>36809</v>
      </c>
      <c r="C5455" s="202" t="s">
        <v>36810</v>
      </c>
      <c r="D5455" s="207" t="s">
        <v>13713</v>
      </c>
      <c r="E5455" s="207">
        <v>0.61</v>
      </c>
    </row>
    <row r="5456" spans="1:5" ht="15" customHeight="1" x14ac:dyDescent="0.25">
      <c r="A5456" s="207" t="s">
        <v>36811</v>
      </c>
      <c r="C5456" s="202" t="s">
        <v>36812</v>
      </c>
      <c r="D5456" s="207" t="s">
        <v>963</v>
      </c>
      <c r="E5456" s="207">
        <v>114.72</v>
      </c>
    </row>
    <row r="5457" spans="1:5" ht="15" customHeight="1" x14ac:dyDescent="0.25">
      <c r="A5457" s="207" t="s">
        <v>36813</v>
      </c>
      <c r="C5457" s="202" t="s">
        <v>36814</v>
      </c>
      <c r="D5457" s="207" t="s">
        <v>13713</v>
      </c>
      <c r="E5457" s="207">
        <v>1.23</v>
      </c>
    </row>
    <row r="5458" spans="1:5" ht="15" customHeight="1" x14ac:dyDescent="0.25">
      <c r="A5458" s="207" t="s">
        <v>36815</v>
      </c>
      <c r="C5458" s="202" t="s">
        <v>36816</v>
      </c>
      <c r="D5458" s="207" t="s">
        <v>13713</v>
      </c>
      <c r="E5458" s="207">
        <v>0.04</v>
      </c>
    </row>
    <row r="5459" spans="1:5" ht="15" customHeight="1" x14ac:dyDescent="0.25">
      <c r="A5459" s="207" t="s">
        <v>36817</v>
      </c>
      <c r="C5459" s="202" t="s">
        <v>36818</v>
      </c>
      <c r="D5459" s="207" t="s">
        <v>963</v>
      </c>
      <c r="E5459" s="207">
        <v>7.31</v>
      </c>
    </row>
    <row r="5460" spans="1:5" ht="15" customHeight="1" x14ac:dyDescent="0.25">
      <c r="A5460" s="207" t="s">
        <v>36819</v>
      </c>
      <c r="C5460" s="202" t="s">
        <v>36820</v>
      </c>
      <c r="D5460" s="207" t="s">
        <v>13713</v>
      </c>
      <c r="E5460" s="207">
        <v>0.68</v>
      </c>
    </row>
    <row r="5461" spans="1:5" ht="15" customHeight="1" x14ac:dyDescent="0.25">
      <c r="A5461" s="207" t="s">
        <v>36821</v>
      </c>
      <c r="C5461" s="202" t="s">
        <v>36822</v>
      </c>
      <c r="D5461" s="207" t="s">
        <v>963</v>
      </c>
      <c r="E5461" s="207">
        <v>355.72</v>
      </c>
    </row>
    <row r="5462" spans="1:5" ht="15" customHeight="1" x14ac:dyDescent="0.25">
      <c r="A5462" s="207" t="s">
        <v>36823</v>
      </c>
      <c r="C5462" s="202" t="s">
        <v>36824</v>
      </c>
      <c r="D5462" s="207" t="s">
        <v>2</v>
      </c>
      <c r="E5462" s="207">
        <v>27.797799999999999</v>
      </c>
    </row>
    <row r="5463" spans="1:5" ht="15" customHeight="1" x14ac:dyDescent="0.25">
      <c r="A5463" s="207" t="s">
        <v>36825</v>
      </c>
      <c r="C5463" s="202" t="s">
        <v>36826</v>
      </c>
      <c r="D5463" s="207" t="s">
        <v>2</v>
      </c>
      <c r="E5463" s="207">
        <v>17.8095</v>
      </c>
    </row>
    <row r="5464" spans="1:5" ht="15" customHeight="1" x14ac:dyDescent="0.25">
      <c r="A5464" s="207" t="s">
        <v>36827</v>
      </c>
      <c r="C5464" s="202" t="s">
        <v>36828</v>
      </c>
      <c r="D5464" s="207" t="s">
        <v>3</v>
      </c>
      <c r="E5464" s="207">
        <v>0.31240000000000001</v>
      </c>
    </row>
    <row r="5465" spans="1:5" ht="15" customHeight="1" x14ac:dyDescent="0.25">
      <c r="A5465" s="207" t="s">
        <v>36829</v>
      </c>
      <c r="C5465" s="202" t="s">
        <v>36830</v>
      </c>
      <c r="D5465" s="207" t="s">
        <v>4</v>
      </c>
      <c r="E5465" s="207">
        <v>2.8321000000000001</v>
      </c>
    </row>
    <row r="5466" spans="1:5" ht="15" customHeight="1" x14ac:dyDescent="0.25">
      <c r="A5466" s="207" t="s">
        <v>36831</v>
      </c>
      <c r="C5466" s="202" t="s">
        <v>36832</v>
      </c>
      <c r="D5466" s="207" t="s">
        <v>4</v>
      </c>
      <c r="E5466" s="207">
        <v>3.8199000000000001</v>
      </c>
    </row>
    <row r="5467" spans="1:5" ht="15" customHeight="1" x14ac:dyDescent="0.25">
      <c r="A5467" s="207" t="s">
        <v>36833</v>
      </c>
      <c r="C5467" s="202" t="s">
        <v>36834</v>
      </c>
      <c r="D5467" s="207" t="s">
        <v>12798</v>
      </c>
      <c r="E5467" s="207">
        <v>0.1007</v>
      </c>
    </row>
    <row r="5468" spans="1:5" ht="15" customHeight="1" x14ac:dyDescent="0.25">
      <c r="A5468" s="207" t="s">
        <v>36835</v>
      </c>
      <c r="C5468" s="202" t="s">
        <v>36836</v>
      </c>
      <c r="D5468" s="207" t="s">
        <v>12798</v>
      </c>
      <c r="E5468" s="207">
        <v>0.15110000000000001</v>
      </c>
    </row>
    <row r="5469" spans="1:5" ht="15" customHeight="1" x14ac:dyDescent="0.25">
      <c r="A5469" s="207" t="s">
        <v>36837</v>
      </c>
      <c r="C5469" s="202" t="s">
        <v>36838</v>
      </c>
      <c r="D5469" s="207" t="s">
        <v>12798</v>
      </c>
      <c r="E5469" s="207">
        <v>0.18140000000000001</v>
      </c>
    </row>
    <row r="5470" spans="1:5" ht="15" customHeight="1" x14ac:dyDescent="0.25">
      <c r="A5470" s="207" t="s">
        <v>36839</v>
      </c>
      <c r="C5470" s="202" t="s">
        <v>36840</v>
      </c>
      <c r="D5470" s="207" t="s">
        <v>12798</v>
      </c>
      <c r="E5470" s="207">
        <v>0.25190000000000001</v>
      </c>
    </row>
    <row r="5471" spans="1:5" ht="15" customHeight="1" x14ac:dyDescent="0.25">
      <c r="A5471" s="207" t="s">
        <v>36841</v>
      </c>
      <c r="C5471" s="202" t="s">
        <v>36842</v>
      </c>
      <c r="D5471" s="207" t="s">
        <v>12798</v>
      </c>
      <c r="E5471" s="207">
        <v>0.50390000000000001</v>
      </c>
    </row>
    <row r="5472" spans="1:5" ht="15" customHeight="1" x14ac:dyDescent="0.25">
      <c r="A5472" s="207" t="s">
        <v>36843</v>
      </c>
      <c r="C5472" s="202" t="s">
        <v>36844</v>
      </c>
      <c r="D5472" s="207" t="s">
        <v>3</v>
      </c>
      <c r="E5472" s="207">
        <v>7.9219999999999997</v>
      </c>
    </row>
    <row r="5473" spans="1:5" ht="15" customHeight="1" x14ac:dyDescent="0.25">
      <c r="A5473" s="207" t="s">
        <v>36845</v>
      </c>
      <c r="C5473" s="202" t="s">
        <v>36846</v>
      </c>
      <c r="D5473" s="207" t="s">
        <v>3</v>
      </c>
      <c r="E5473" s="207">
        <v>8.4964999999999993</v>
      </c>
    </row>
    <row r="5474" spans="1:5" ht="15" customHeight="1" x14ac:dyDescent="0.25">
      <c r="A5474" s="207" t="s">
        <v>36847</v>
      </c>
      <c r="C5474" s="202" t="s">
        <v>36848</v>
      </c>
      <c r="D5474" s="207" t="s">
        <v>3</v>
      </c>
      <c r="E5474" s="207">
        <v>9.4238</v>
      </c>
    </row>
    <row r="5475" spans="1:5" ht="15" customHeight="1" x14ac:dyDescent="0.25">
      <c r="A5475" s="207" t="s">
        <v>36849</v>
      </c>
      <c r="C5475" s="202" t="s">
        <v>36850</v>
      </c>
      <c r="D5475" s="207" t="s">
        <v>3</v>
      </c>
      <c r="E5475" s="207">
        <v>10.1495</v>
      </c>
    </row>
    <row r="5476" spans="1:5" ht="15" customHeight="1" x14ac:dyDescent="0.25">
      <c r="A5476" s="207" t="s">
        <v>36851</v>
      </c>
      <c r="C5476" s="202" t="s">
        <v>36852</v>
      </c>
      <c r="D5476" s="207" t="s">
        <v>3</v>
      </c>
      <c r="E5476" s="207">
        <v>9.3230000000000004</v>
      </c>
    </row>
    <row r="5477" spans="1:5" ht="15" customHeight="1" x14ac:dyDescent="0.25">
      <c r="A5477" s="207" t="s">
        <v>36853</v>
      </c>
      <c r="C5477" s="202" t="s">
        <v>36854</v>
      </c>
      <c r="D5477" s="207" t="s">
        <v>3</v>
      </c>
      <c r="E5477" s="207">
        <v>8.0429999999999993</v>
      </c>
    </row>
    <row r="5478" spans="1:5" ht="15" customHeight="1" x14ac:dyDescent="0.25">
      <c r="A5478" s="207" t="s">
        <v>36855</v>
      </c>
      <c r="C5478" s="202" t="s">
        <v>36856</v>
      </c>
      <c r="D5478" s="207" t="s">
        <v>2</v>
      </c>
      <c r="E5478" s="207">
        <v>25.640899999999998</v>
      </c>
    </row>
    <row r="5479" spans="1:5" ht="15" customHeight="1" x14ac:dyDescent="0.25">
      <c r="A5479" s="207" t="s">
        <v>36857</v>
      </c>
      <c r="C5479" s="202" t="s">
        <v>36858</v>
      </c>
      <c r="D5479" s="207" t="s">
        <v>2</v>
      </c>
      <c r="E5479" s="207">
        <v>9.1920000000000002</v>
      </c>
    </row>
    <row r="5480" spans="1:5" ht="15" customHeight="1" x14ac:dyDescent="0.25">
      <c r="A5480" s="207" t="s">
        <v>36859</v>
      </c>
      <c r="C5480" s="202" t="s">
        <v>36860</v>
      </c>
      <c r="D5480" s="207" t="s">
        <v>12798</v>
      </c>
      <c r="E5480" s="207">
        <v>1.6731</v>
      </c>
    </row>
    <row r="5481" spans="1:5" ht="15" customHeight="1" x14ac:dyDescent="0.25">
      <c r="A5481" s="207" t="s">
        <v>36861</v>
      </c>
      <c r="C5481" s="202" t="s">
        <v>36862</v>
      </c>
      <c r="D5481" s="207" t="s">
        <v>12798</v>
      </c>
      <c r="E5481" s="207">
        <v>1.8343</v>
      </c>
    </row>
    <row r="5482" spans="1:5" ht="15" customHeight="1" x14ac:dyDescent="0.25">
      <c r="A5482" s="207" t="s">
        <v>36863</v>
      </c>
      <c r="C5482" s="202" t="s">
        <v>36864</v>
      </c>
      <c r="D5482" s="207" t="s">
        <v>12798</v>
      </c>
      <c r="E5482" s="207">
        <v>1.7537</v>
      </c>
    </row>
    <row r="5483" spans="1:5" ht="15" customHeight="1" x14ac:dyDescent="0.25">
      <c r="A5483" s="207" t="s">
        <v>36865</v>
      </c>
      <c r="C5483" s="202" t="s">
        <v>36866</v>
      </c>
      <c r="D5483" s="207" t="s">
        <v>12798</v>
      </c>
      <c r="E5483" s="207">
        <v>72.296599999999998</v>
      </c>
    </row>
    <row r="5484" spans="1:5" ht="15" customHeight="1" x14ac:dyDescent="0.25">
      <c r="A5484" s="207" t="s">
        <v>36867</v>
      </c>
      <c r="C5484" s="202" t="s">
        <v>36868</v>
      </c>
      <c r="D5484" s="207" t="s">
        <v>3</v>
      </c>
      <c r="E5484" s="207">
        <v>82.446200000000005</v>
      </c>
    </row>
    <row r="5485" spans="1:5" ht="15" customHeight="1" x14ac:dyDescent="0.25">
      <c r="A5485" s="207" t="s">
        <v>36869</v>
      </c>
      <c r="C5485" s="202" t="s">
        <v>36870</v>
      </c>
      <c r="D5485" s="207" t="s">
        <v>3</v>
      </c>
      <c r="E5485" s="207">
        <v>88.644800000000004</v>
      </c>
    </row>
    <row r="5486" spans="1:5" ht="15" customHeight="1" x14ac:dyDescent="0.25">
      <c r="A5486" s="207" t="s">
        <v>36871</v>
      </c>
      <c r="C5486" s="202" t="s">
        <v>36872</v>
      </c>
      <c r="D5486" s="207" t="s">
        <v>3</v>
      </c>
      <c r="E5486" s="207">
        <v>94.58</v>
      </c>
    </row>
    <row r="5487" spans="1:5" ht="15" customHeight="1" x14ac:dyDescent="0.25">
      <c r="A5487" s="207" t="s">
        <v>36873</v>
      </c>
      <c r="C5487" s="202" t="s">
        <v>36874</v>
      </c>
      <c r="D5487" s="207" t="s">
        <v>3</v>
      </c>
      <c r="E5487" s="207">
        <v>101.7</v>
      </c>
    </row>
    <row r="5488" spans="1:5" ht="15" customHeight="1" x14ac:dyDescent="0.25">
      <c r="A5488" s="207" t="s">
        <v>36875</v>
      </c>
      <c r="C5488" s="202" t="s">
        <v>36876</v>
      </c>
      <c r="D5488" s="207" t="s">
        <v>3</v>
      </c>
      <c r="E5488" s="207">
        <v>109.36</v>
      </c>
    </row>
    <row r="5489" spans="1:5" ht="15" customHeight="1" x14ac:dyDescent="0.25">
      <c r="A5489" s="207" t="s">
        <v>36877</v>
      </c>
      <c r="C5489" s="202" t="s">
        <v>36878</v>
      </c>
      <c r="D5489" s="207" t="s">
        <v>3</v>
      </c>
      <c r="E5489" s="207">
        <v>117.59</v>
      </c>
    </row>
    <row r="5490" spans="1:5" ht="15" customHeight="1" x14ac:dyDescent="0.25">
      <c r="A5490" s="207" t="s">
        <v>36879</v>
      </c>
      <c r="C5490" s="202" t="s">
        <v>36880</v>
      </c>
      <c r="D5490" s="207" t="s">
        <v>12798</v>
      </c>
      <c r="E5490" s="207">
        <v>26.6891</v>
      </c>
    </row>
    <row r="5491" spans="1:5" ht="15" customHeight="1" x14ac:dyDescent="0.25">
      <c r="A5491" s="207" t="s">
        <v>36881</v>
      </c>
      <c r="C5491" s="202" t="s">
        <v>36882</v>
      </c>
      <c r="D5491" s="207" t="s">
        <v>12798</v>
      </c>
      <c r="E5491" s="207">
        <v>180.6559</v>
      </c>
    </row>
    <row r="5492" spans="1:5" ht="15" customHeight="1" x14ac:dyDescent="0.25">
      <c r="A5492" s="207" t="s">
        <v>36883</v>
      </c>
      <c r="C5492" s="202" t="s">
        <v>36884</v>
      </c>
      <c r="D5492" s="207" t="s">
        <v>12798</v>
      </c>
      <c r="E5492" s="207">
        <v>163.03790000000001</v>
      </c>
    </row>
    <row r="5493" spans="1:5" ht="15" customHeight="1" x14ac:dyDescent="0.25">
      <c r="A5493" s="207" t="s">
        <v>36885</v>
      </c>
      <c r="C5493" s="202" t="s">
        <v>36886</v>
      </c>
      <c r="D5493" s="207" t="s">
        <v>12798</v>
      </c>
      <c r="E5493" s="207">
        <v>207.44589999999999</v>
      </c>
    </row>
    <row r="5494" spans="1:5" ht="15" customHeight="1" x14ac:dyDescent="0.25">
      <c r="A5494" s="207" t="s">
        <v>36887</v>
      </c>
      <c r="C5494" s="202" t="s">
        <v>36888</v>
      </c>
      <c r="D5494" s="207" t="s">
        <v>12798</v>
      </c>
      <c r="E5494" s="207">
        <v>118.2165</v>
      </c>
    </row>
    <row r="5495" spans="1:5" ht="15" customHeight="1" x14ac:dyDescent="0.25">
      <c r="A5495" s="207" t="s">
        <v>36889</v>
      </c>
      <c r="C5495" s="202" t="s">
        <v>36890</v>
      </c>
      <c r="D5495" s="207" t="s">
        <v>12798</v>
      </c>
      <c r="E5495" s="207">
        <v>112.9855</v>
      </c>
    </row>
    <row r="5496" spans="1:5" ht="15" customHeight="1" x14ac:dyDescent="0.25">
      <c r="A5496" s="207" t="s">
        <v>36891</v>
      </c>
      <c r="C5496" s="202" t="s">
        <v>36892</v>
      </c>
      <c r="D5496" s="207" t="s">
        <v>12798</v>
      </c>
      <c r="E5496" s="207">
        <v>115.4952</v>
      </c>
    </row>
    <row r="5497" spans="1:5" ht="15" customHeight="1" x14ac:dyDescent="0.25">
      <c r="A5497" s="207" t="s">
        <v>36893</v>
      </c>
      <c r="C5497" s="202" t="s">
        <v>36894</v>
      </c>
      <c r="D5497" s="207" t="s">
        <v>12798</v>
      </c>
      <c r="E5497" s="207">
        <v>50.082500000000003</v>
      </c>
    </row>
    <row r="5498" spans="1:5" ht="15" customHeight="1" x14ac:dyDescent="0.25">
      <c r="A5498" s="207" t="s">
        <v>36895</v>
      </c>
      <c r="C5498" s="202" t="s">
        <v>36896</v>
      </c>
      <c r="D5498" s="207" t="s">
        <v>12798</v>
      </c>
      <c r="E5498" s="207">
        <v>81.912000000000006</v>
      </c>
    </row>
    <row r="5499" spans="1:5" ht="15" customHeight="1" x14ac:dyDescent="0.25">
      <c r="A5499" s="207" t="s">
        <v>36897</v>
      </c>
      <c r="C5499" s="202" t="s">
        <v>36898</v>
      </c>
      <c r="D5499" s="207" t="s">
        <v>12798</v>
      </c>
      <c r="E5499" s="207">
        <v>94.853399999999993</v>
      </c>
    </row>
    <row r="5500" spans="1:5" ht="15" customHeight="1" x14ac:dyDescent="0.25">
      <c r="A5500" s="207" t="s">
        <v>36899</v>
      </c>
      <c r="C5500" s="202" t="s">
        <v>36900</v>
      </c>
      <c r="D5500" s="207" t="s">
        <v>12798</v>
      </c>
      <c r="E5500" s="207">
        <v>150.69110000000001</v>
      </c>
    </row>
    <row r="5501" spans="1:5" ht="15" customHeight="1" x14ac:dyDescent="0.25">
      <c r="A5501" s="207" t="s">
        <v>36901</v>
      </c>
      <c r="C5501" s="202" t="s">
        <v>36902</v>
      </c>
      <c r="D5501" s="207" t="s">
        <v>12798</v>
      </c>
      <c r="E5501" s="207">
        <v>79.805499999999995</v>
      </c>
    </row>
    <row r="5502" spans="1:5" ht="15" customHeight="1" x14ac:dyDescent="0.25">
      <c r="A5502" s="207" t="s">
        <v>36903</v>
      </c>
      <c r="C5502" s="202" t="s">
        <v>36904</v>
      </c>
      <c r="D5502" s="207" t="s">
        <v>12798</v>
      </c>
      <c r="E5502" s="207">
        <v>79.815600000000003</v>
      </c>
    </row>
    <row r="5503" spans="1:5" ht="15" customHeight="1" x14ac:dyDescent="0.25">
      <c r="A5503" s="207" t="s">
        <v>36905</v>
      </c>
      <c r="C5503" s="202" t="s">
        <v>36906</v>
      </c>
      <c r="D5503" s="207" t="s">
        <v>12798</v>
      </c>
      <c r="E5503" s="207">
        <v>61.8245</v>
      </c>
    </row>
    <row r="5504" spans="1:5" ht="15" customHeight="1" x14ac:dyDescent="0.25">
      <c r="A5504" s="207" t="s">
        <v>36907</v>
      </c>
      <c r="C5504" s="202" t="s">
        <v>36908</v>
      </c>
      <c r="D5504" s="207" t="s">
        <v>12798</v>
      </c>
      <c r="E5504" s="207">
        <v>44.952300000000001</v>
      </c>
    </row>
    <row r="5505" spans="1:5" ht="15" customHeight="1" x14ac:dyDescent="0.25">
      <c r="A5505" s="207" t="s">
        <v>36909</v>
      </c>
      <c r="C5505" s="202" t="s">
        <v>36910</v>
      </c>
      <c r="D5505" s="207" t="s">
        <v>12798</v>
      </c>
      <c r="E5505" s="207">
        <v>38.965400000000002</v>
      </c>
    </row>
    <row r="5506" spans="1:5" ht="15" customHeight="1" x14ac:dyDescent="0.25">
      <c r="A5506" s="207" t="s">
        <v>36911</v>
      </c>
      <c r="C5506" s="202" t="s">
        <v>36912</v>
      </c>
      <c r="D5506" s="207" t="s">
        <v>12798</v>
      </c>
      <c r="E5506" s="207">
        <v>718.29</v>
      </c>
    </row>
    <row r="5507" spans="1:5" ht="15" customHeight="1" x14ac:dyDescent="0.25">
      <c r="A5507" s="207" t="s">
        <v>36913</v>
      </c>
      <c r="C5507" s="202" t="s">
        <v>36914</v>
      </c>
      <c r="D5507" s="207" t="s">
        <v>12798</v>
      </c>
      <c r="E5507" s="207">
        <v>100.2054</v>
      </c>
    </row>
    <row r="5508" spans="1:5" ht="15" customHeight="1" x14ac:dyDescent="0.25">
      <c r="A5508" s="207" t="s">
        <v>36915</v>
      </c>
      <c r="C5508" s="202" t="s">
        <v>36916</v>
      </c>
      <c r="D5508" s="207" t="s">
        <v>12798</v>
      </c>
      <c r="E5508" s="207">
        <v>108.0972</v>
      </c>
    </row>
    <row r="5509" spans="1:5" ht="15" customHeight="1" x14ac:dyDescent="0.25">
      <c r="A5509" s="207" t="s">
        <v>36917</v>
      </c>
      <c r="C5509" s="202" t="s">
        <v>36918</v>
      </c>
      <c r="D5509" s="207" t="s">
        <v>12798</v>
      </c>
      <c r="E5509" s="207">
        <v>100.6892</v>
      </c>
    </row>
    <row r="5510" spans="1:5" ht="15" customHeight="1" x14ac:dyDescent="0.25">
      <c r="A5510" s="207" t="s">
        <v>36919</v>
      </c>
      <c r="C5510" s="202" t="s">
        <v>36920</v>
      </c>
      <c r="D5510" s="207" t="s">
        <v>12798</v>
      </c>
      <c r="E5510" s="207">
        <v>44.529000000000003</v>
      </c>
    </row>
    <row r="5511" spans="1:5" ht="15" customHeight="1" x14ac:dyDescent="0.25">
      <c r="A5511" s="207" t="s">
        <v>36921</v>
      </c>
      <c r="C5511" s="202" t="s">
        <v>36922</v>
      </c>
      <c r="D5511" s="207" t="s">
        <v>12798</v>
      </c>
      <c r="E5511" s="207">
        <v>33.542900000000003</v>
      </c>
    </row>
    <row r="5512" spans="1:5" ht="15" customHeight="1" x14ac:dyDescent="0.25">
      <c r="A5512" s="207" t="s">
        <v>36923</v>
      </c>
      <c r="C5512" s="202" t="s">
        <v>36924</v>
      </c>
      <c r="D5512" s="207" t="s">
        <v>12798</v>
      </c>
      <c r="E5512" s="207">
        <v>33.381599999999999</v>
      </c>
    </row>
    <row r="5513" spans="1:5" ht="15" customHeight="1" x14ac:dyDescent="0.25">
      <c r="A5513" s="207" t="s">
        <v>36925</v>
      </c>
      <c r="C5513" s="202" t="s">
        <v>36926</v>
      </c>
      <c r="D5513" s="207" t="s">
        <v>38</v>
      </c>
      <c r="E5513" s="207">
        <v>1.2699</v>
      </c>
    </row>
    <row r="5514" spans="1:5" ht="15" customHeight="1" x14ac:dyDescent="0.25">
      <c r="A5514" s="207" t="s">
        <v>36927</v>
      </c>
      <c r="C5514" s="202" t="s">
        <v>36928</v>
      </c>
      <c r="D5514" s="207" t="s">
        <v>12798</v>
      </c>
      <c r="E5514" s="207">
        <v>69.726500000000001</v>
      </c>
    </row>
    <row r="5515" spans="1:5" ht="15" customHeight="1" x14ac:dyDescent="0.25">
      <c r="A5515" s="207" t="s">
        <v>36929</v>
      </c>
      <c r="C5515" s="202" t="s">
        <v>36930</v>
      </c>
      <c r="D5515" s="207" t="s">
        <v>12798</v>
      </c>
      <c r="E5515" s="207">
        <v>69.5047</v>
      </c>
    </row>
    <row r="5516" spans="1:5" ht="15" customHeight="1" x14ac:dyDescent="0.25">
      <c r="A5516" s="207" t="s">
        <v>36931</v>
      </c>
      <c r="C5516" s="202" t="s">
        <v>36932</v>
      </c>
      <c r="D5516" s="207" t="s">
        <v>38</v>
      </c>
      <c r="E5516" s="207">
        <v>0.38300000000000001</v>
      </c>
    </row>
    <row r="5517" spans="1:5" ht="15" customHeight="1" x14ac:dyDescent="0.25">
      <c r="A5517" s="207" t="s">
        <v>36933</v>
      </c>
      <c r="C5517" s="202" t="s">
        <v>36934</v>
      </c>
      <c r="D5517" s="207" t="s">
        <v>12798</v>
      </c>
      <c r="E5517" s="207">
        <v>62.126899999999999</v>
      </c>
    </row>
    <row r="5518" spans="1:5" ht="15" customHeight="1" x14ac:dyDescent="0.25">
      <c r="A5518" s="207" t="s">
        <v>36935</v>
      </c>
      <c r="C5518" s="202" t="s">
        <v>36936</v>
      </c>
      <c r="D5518" s="207" t="s">
        <v>2</v>
      </c>
      <c r="E5518" s="207">
        <v>101.7273</v>
      </c>
    </row>
    <row r="5519" spans="1:5" ht="15" customHeight="1" x14ac:dyDescent="0.25">
      <c r="A5519" s="207" t="s">
        <v>36937</v>
      </c>
      <c r="C5519" s="202" t="s">
        <v>36938</v>
      </c>
      <c r="D5519" s="207" t="s">
        <v>2</v>
      </c>
      <c r="E5519" s="207">
        <v>101.2334</v>
      </c>
    </row>
    <row r="5520" spans="1:5" ht="15" customHeight="1" x14ac:dyDescent="0.25">
      <c r="A5520" s="207" t="s">
        <v>36939</v>
      </c>
      <c r="C5520" s="202" t="s">
        <v>36940</v>
      </c>
      <c r="D5520" s="207" t="s">
        <v>4</v>
      </c>
      <c r="E5520" s="207">
        <v>24.7439</v>
      </c>
    </row>
    <row r="5521" spans="1:5" ht="15" customHeight="1" x14ac:dyDescent="0.25">
      <c r="A5521" s="207" t="s">
        <v>36941</v>
      </c>
      <c r="C5521" s="202" t="s">
        <v>36942</v>
      </c>
      <c r="D5521" s="207" t="s">
        <v>4</v>
      </c>
      <c r="E5521" s="207">
        <v>28.503399999999999</v>
      </c>
    </row>
    <row r="5522" spans="1:5" ht="15" customHeight="1" x14ac:dyDescent="0.25">
      <c r="A5522" s="207" t="s">
        <v>36943</v>
      </c>
      <c r="C5522" s="202" t="s">
        <v>36944</v>
      </c>
      <c r="D5522" s="207" t="s">
        <v>4</v>
      </c>
      <c r="E5522" s="207">
        <v>112.6</v>
      </c>
    </row>
    <row r="5523" spans="1:5" ht="15" customHeight="1" x14ac:dyDescent="0.25">
      <c r="A5523" s="207" t="s">
        <v>36945</v>
      </c>
      <c r="C5523" s="202" t="s">
        <v>36946</v>
      </c>
      <c r="D5523" s="207" t="s">
        <v>4</v>
      </c>
      <c r="E5523" s="207">
        <v>59.8491</v>
      </c>
    </row>
    <row r="5524" spans="1:5" ht="15" customHeight="1" x14ac:dyDescent="0.25">
      <c r="A5524" s="207" t="s">
        <v>36947</v>
      </c>
      <c r="C5524" s="202" t="s">
        <v>36948</v>
      </c>
      <c r="D5524" s="207" t="s">
        <v>12798</v>
      </c>
      <c r="E5524" s="207">
        <v>185.55</v>
      </c>
    </row>
    <row r="5525" spans="1:5" ht="15" customHeight="1" x14ac:dyDescent="0.25">
      <c r="A5525" s="207" t="s">
        <v>36949</v>
      </c>
      <c r="C5525" s="202" t="s">
        <v>36950</v>
      </c>
      <c r="D5525" s="207" t="s">
        <v>12798</v>
      </c>
      <c r="E5525" s="207">
        <v>243</v>
      </c>
    </row>
    <row r="5526" spans="1:5" ht="15" customHeight="1" x14ac:dyDescent="0.25">
      <c r="A5526" s="207" t="s">
        <v>36951</v>
      </c>
      <c r="C5526" s="202" t="s">
        <v>36952</v>
      </c>
      <c r="D5526" s="207" t="s">
        <v>12798</v>
      </c>
      <c r="E5526" s="207">
        <v>177.43</v>
      </c>
    </row>
    <row r="5527" spans="1:5" ht="15" customHeight="1" x14ac:dyDescent="0.25">
      <c r="A5527" s="207" t="s">
        <v>36953</v>
      </c>
      <c r="C5527" s="202" t="s">
        <v>36954</v>
      </c>
      <c r="D5527" s="207" t="s">
        <v>2</v>
      </c>
      <c r="E5527" s="207">
        <v>356.03050000000002</v>
      </c>
    </row>
    <row r="5528" spans="1:5" ht="15" customHeight="1" x14ac:dyDescent="0.25">
      <c r="A5528" s="207" t="s">
        <v>36955</v>
      </c>
      <c r="C5528" s="202" t="s">
        <v>36956</v>
      </c>
      <c r="D5528" s="207" t="s">
        <v>4</v>
      </c>
      <c r="E5528" s="207">
        <v>12.29</v>
      </c>
    </row>
    <row r="5529" spans="1:5" ht="15" customHeight="1" x14ac:dyDescent="0.25">
      <c r="A5529" s="207" t="s">
        <v>36957</v>
      </c>
      <c r="C5529" s="202" t="s">
        <v>36958</v>
      </c>
      <c r="D5529" s="207" t="s">
        <v>4</v>
      </c>
      <c r="E5529" s="207">
        <v>8.65</v>
      </c>
    </row>
    <row r="5530" spans="1:5" ht="15" customHeight="1" x14ac:dyDescent="0.25">
      <c r="A5530" s="207" t="s">
        <v>36959</v>
      </c>
      <c r="C5530" s="202" t="s">
        <v>36960</v>
      </c>
      <c r="D5530" s="207" t="s">
        <v>4</v>
      </c>
      <c r="E5530" s="207">
        <v>4.4000000000000004</v>
      </c>
    </row>
    <row r="5531" spans="1:5" ht="15" customHeight="1" x14ac:dyDescent="0.25">
      <c r="A5531" s="207" t="s">
        <v>36961</v>
      </c>
      <c r="C5531" s="202" t="s">
        <v>36962</v>
      </c>
      <c r="D5531" s="207" t="s">
        <v>4</v>
      </c>
      <c r="E5531" s="207">
        <v>15.43</v>
      </c>
    </row>
    <row r="5532" spans="1:5" ht="15" customHeight="1" x14ac:dyDescent="0.25">
      <c r="A5532" s="207" t="s">
        <v>36963</v>
      </c>
      <c r="C5532" s="202" t="s">
        <v>36964</v>
      </c>
      <c r="D5532" s="207" t="s">
        <v>2</v>
      </c>
      <c r="E5532" s="207">
        <v>59.9</v>
      </c>
    </row>
    <row r="5533" spans="1:5" ht="15" customHeight="1" x14ac:dyDescent="0.25">
      <c r="A5533" s="207" t="s">
        <v>36965</v>
      </c>
      <c r="C5533" s="202" t="s">
        <v>36966</v>
      </c>
      <c r="D5533" s="207" t="s">
        <v>2</v>
      </c>
      <c r="E5533" s="207">
        <v>39.9</v>
      </c>
    </row>
    <row r="5534" spans="1:5" ht="15" customHeight="1" x14ac:dyDescent="0.25">
      <c r="A5534" s="207" t="s">
        <v>36967</v>
      </c>
      <c r="C5534" s="202" t="s">
        <v>36968</v>
      </c>
      <c r="D5534" s="207" t="s">
        <v>3</v>
      </c>
      <c r="E5534" s="207">
        <v>7.01</v>
      </c>
    </row>
    <row r="5535" spans="1:5" ht="15" customHeight="1" x14ac:dyDescent="0.25">
      <c r="A5535" s="207" t="s">
        <v>36969</v>
      </c>
      <c r="C5535" s="202" t="s">
        <v>36970</v>
      </c>
      <c r="D5535" s="207" t="s">
        <v>3</v>
      </c>
      <c r="E5535" s="207">
        <v>7.11</v>
      </c>
    </row>
    <row r="5536" spans="1:5" ht="15" customHeight="1" x14ac:dyDescent="0.25">
      <c r="A5536" s="207" t="s">
        <v>36971</v>
      </c>
      <c r="C5536" s="202" t="s">
        <v>36972</v>
      </c>
      <c r="D5536" s="207" t="s">
        <v>2</v>
      </c>
      <c r="E5536" s="207">
        <v>34.770000000000003</v>
      </c>
    </row>
    <row r="5537" spans="1:5" ht="15" customHeight="1" x14ac:dyDescent="0.25">
      <c r="A5537" s="207" t="s">
        <v>36973</v>
      </c>
      <c r="C5537" s="202" t="s">
        <v>36974</v>
      </c>
      <c r="D5537" s="207" t="s">
        <v>3</v>
      </c>
      <c r="E5537" s="207">
        <v>3.9710999999999999</v>
      </c>
    </row>
    <row r="5538" spans="1:5" ht="15" customHeight="1" x14ac:dyDescent="0.25">
      <c r="A5538" s="207" t="s">
        <v>36975</v>
      </c>
      <c r="C5538" s="202" t="s">
        <v>36976</v>
      </c>
      <c r="D5538" s="207" t="s">
        <v>2</v>
      </c>
      <c r="E5538" s="207">
        <v>27.03</v>
      </c>
    </row>
    <row r="5539" spans="1:5" ht="15" customHeight="1" x14ac:dyDescent="0.25">
      <c r="A5539" s="207" t="s">
        <v>36977</v>
      </c>
      <c r="C5539" s="202" t="s">
        <v>36978</v>
      </c>
      <c r="D5539" s="207" t="s">
        <v>2</v>
      </c>
      <c r="E5539" s="207">
        <v>74.39</v>
      </c>
    </row>
    <row r="5540" spans="1:5" ht="15" customHeight="1" x14ac:dyDescent="0.25">
      <c r="A5540" s="207" t="s">
        <v>36979</v>
      </c>
      <c r="C5540" s="202" t="s">
        <v>36980</v>
      </c>
      <c r="D5540" s="207" t="s">
        <v>2</v>
      </c>
      <c r="E5540" s="207">
        <v>73.31</v>
      </c>
    </row>
    <row r="5541" spans="1:5" ht="15" customHeight="1" x14ac:dyDescent="0.25">
      <c r="A5541" s="207" t="s">
        <v>36981</v>
      </c>
      <c r="C5541" s="202" t="s">
        <v>36982</v>
      </c>
      <c r="D5541" s="207" t="s">
        <v>2</v>
      </c>
      <c r="E5541" s="207">
        <v>322.3023</v>
      </c>
    </row>
    <row r="5542" spans="1:5" ht="15" customHeight="1" x14ac:dyDescent="0.25">
      <c r="A5542" s="207" t="s">
        <v>36983</v>
      </c>
      <c r="C5542" s="202" t="s">
        <v>36984</v>
      </c>
      <c r="D5542" s="207" t="s">
        <v>2</v>
      </c>
      <c r="E5542" s="207">
        <v>97.22</v>
      </c>
    </row>
    <row r="5543" spans="1:5" ht="15" customHeight="1" x14ac:dyDescent="0.25">
      <c r="A5543" s="207" t="s">
        <v>36985</v>
      </c>
      <c r="C5543" s="202" t="s">
        <v>36986</v>
      </c>
      <c r="D5543" s="207" t="s">
        <v>2</v>
      </c>
      <c r="E5543" s="207">
        <v>76.97</v>
      </c>
    </row>
    <row r="5544" spans="1:5" ht="15" customHeight="1" x14ac:dyDescent="0.25">
      <c r="A5544" s="207" t="s">
        <v>36987</v>
      </c>
      <c r="C5544" s="202" t="s">
        <v>36988</v>
      </c>
      <c r="D5544" s="207" t="s">
        <v>4</v>
      </c>
      <c r="E5544" s="207">
        <v>9.5952000000000002</v>
      </c>
    </row>
    <row r="5545" spans="1:5" ht="15" customHeight="1" x14ac:dyDescent="0.25">
      <c r="A5545" s="207" t="s">
        <v>36989</v>
      </c>
      <c r="C5545" s="202" t="s">
        <v>36990</v>
      </c>
      <c r="D5545" s="207" t="s">
        <v>3</v>
      </c>
      <c r="E5545" s="207">
        <v>4.3944000000000001</v>
      </c>
    </row>
    <row r="5546" spans="1:5" ht="15" customHeight="1" x14ac:dyDescent="0.25">
      <c r="A5546" s="207" t="s">
        <v>36991</v>
      </c>
      <c r="C5546" s="202" t="s">
        <v>36992</v>
      </c>
      <c r="D5546" s="207" t="s">
        <v>2</v>
      </c>
      <c r="E5546" s="207">
        <v>370.15120000000002</v>
      </c>
    </row>
    <row r="5547" spans="1:5" ht="15" customHeight="1" x14ac:dyDescent="0.25">
      <c r="A5547" s="207" t="s">
        <v>36993</v>
      </c>
      <c r="C5547" s="202" t="s">
        <v>36994</v>
      </c>
      <c r="D5547" s="207" t="s">
        <v>2</v>
      </c>
      <c r="E5547" s="207">
        <v>105.8295</v>
      </c>
    </row>
    <row r="5548" spans="1:5" ht="15" customHeight="1" x14ac:dyDescent="0.25">
      <c r="A5548" s="207" t="s">
        <v>36995</v>
      </c>
      <c r="C5548" s="202" t="s">
        <v>36996</v>
      </c>
      <c r="D5548" s="207" t="s">
        <v>2</v>
      </c>
      <c r="E5548" s="207">
        <v>141.10599999999999</v>
      </c>
    </row>
    <row r="5549" spans="1:5" ht="15" customHeight="1" x14ac:dyDescent="0.25">
      <c r="A5549" s="207" t="s">
        <v>36997</v>
      </c>
      <c r="C5549" s="202" t="s">
        <v>36998</v>
      </c>
      <c r="D5549" s="207" t="s">
        <v>2</v>
      </c>
      <c r="E5549" s="207">
        <v>196.30860000000001</v>
      </c>
    </row>
    <row r="5550" spans="1:5" ht="15" customHeight="1" x14ac:dyDescent="0.25">
      <c r="A5550" s="207" t="s">
        <v>36999</v>
      </c>
      <c r="C5550" s="202" t="s">
        <v>37000</v>
      </c>
      <c r="D5550" s="207" t="s">
        <v>2</v>
      </c>
      <c r="E5550" s="207">
        <v>122.96380000000001</v>
      </c>
    </row>
    <row r="5551" spans="1:5" ht="15" customHeight="1" x14ac:dyDescent="0.25">
      <c r="A5551" s="207" t="s">
        <v>37001</v>
      </c>
      <c r="C5551" s="202" t="s">
        <v>37002</v>
      </c>
      <c r="D5551" s="207" t="s">
        <v>2</v>
      </c>
      <c r="E5551" s="207">
        <v>161.04220000000001</v>
      </c>
    </row>
    <row r="5552" spans="1:5" ht="15" customHeight="1" x14ac:dyDescent="0.25">
      <c r="A5552" s="207" t="s">
        <v>37003</v>
      </c>
      <c r="C5552" s="202" t="s">
        <v>37004</v>
      </c>
      <c r="D5552" s="207" t="s">
        <v>12798</v>
      </c>
      <c r="E5552" s="207">
        <v>3303.2611999999999</v>
      </c>
    </row>
    <row r="5553" spans="1:5" ht="15" customHeight="1" x14ac:dyDescent="0.25">
      <c r="A5553" s="207" t="s">
        <v>37005</v>
      </c>
      <c r="C5553" s="202" t="s">
        <v>37006</v>
      </c>
      <c r="D5553" s="207" t="s">
        <v>2</v>
      </c>
      <c r="E5553" s="207">
        <v>282.21199999999999</v>
      </c>
    </row>
    <row r="5554" spans="1:5" ht="15" customHeight="1" x14ac:dyDescent="0.25">
      <c r="A5554" s="207" t="s">
        <v>37007</v>
      </c>
      <c r="C5554" s="202" t="s">
        <v>37008</v>
      </c>
      <c r="D5554" s="207" t="s">
        <v>2</v>
      </c>
      <c r="E5554" s="207">
        <v>202.3963</v>
      </c>
    </row>
    <row r="5555" spans="1:5" ht="15" customHeight="1" x14ac:dyDescent="0.25">
      <c r="A5555" s="207" t="s">
        <v>37009</v>
      </c>
      <c r="C5555" s="202" t="s">
        <v>37010</v>
      </c>
      <c r="D5555" s="207" t="s">
        <v>2</v>
      </c>
      <c r="E5555" s="207">
        <v>241.97659999999999</v>
      </c>
    </row>
    <row r="5556" spans="1:5" ht="15" customHeight="1" x14ac:dyDescent="0.25">
      <c r="A5556" s="207" t="s">
        <v>37011</v>
      </c>
      <c r="C5556" s="202" t="s">
        <v>37012</v>
      </c>
      <c r="D5556" s="207" t="s">
        <v>963</v>
      </c>
      <c r="E5556" s="207">
        <v>1843.23</v>
      </c>
    </row>
    <row r="5557" spans="1:5" ht="15" customHeight="1" x14ac:dyDescent="0.25">
      <c r="A5557" s="207" t="s">
        <v>37013</v>
      </c>
      <c r="C5557" s="202" t="s">
        <v>37014</v>
      </c>
      <c r="D5557" s="207" t="s">
        <v>963</v>
      </c>
      <c r="E5557" s="207">
        <v>1902.97</v>
      </c>
    </row>
    <row r="5558" spans="1:5" ht="15" customHeight="1" x14ac:dyDescent="0.25">
      <c r="A5558" s="207" t="s">
        <v>37015</v>
      </c>
      <c r="C5558" s="202" t="s">
        <v>37016</v>
      </c>
      <c r="D5558" s="207" t="s">
        <v>1554</v>
      </c>
      <c r="E5558" s="207">
        <v>1.0509999999999999</v>
      </c>
    </row>
    <row r="5559" spans="1:5" ht="15" customHeight="1" x14ac:dyDescent="0.25">
      <c r="A5559" s="207" t="s">
        <v>37017</v>
      </c>
      <c r="C5559" s="202" t="s">
        <v>37018</v>
      </c>
      <c r="D5559" s="207" t="s">
        <v>1554</v>
      </c>
      <c r="E5559" s="207">
        <v>1.081</v>
      </c>
    </row>
    <row r="5560" spans="1:5" ht="15" customHeight="1" x14ac:dyDescent="0.25">
      <c r="A5560" s="207" t="s">
        <v>37019</v>
      </c>
      <c r="C5560" s="202" t="s">
        <v>37020</v>
      </c>
      <c r="D5560" s="207" t="s">
        <v>12798</v>
      </c>
      <c r="E5560" s="207">
        <v>0.26200000000000001</v>
      </c>
    </row>
    <row r="5561" spans="1:5" ht="15" customHeight="1" x14ac:dyDescent="0.25">
      <c r="A5561" s="207" t="s">
        <v>37021</v>
      </c>
      <c r="C5561" s="202" t="s">
        <v>37022</v>
      </c>
      <c r="D5561" s="207" t="s">
        <v>12798</v>
      </c>
      <c r="E5561" s="207">
        <v>0.33260000000000001</v>
      </c>
    </row>
    <row r="5562" spans="1:5" ht="15" customHeight="1" x14ac:dyDescent="0.25">
      <c r="A5562" s="207" t="s">
        <v>37023</v>
      </c>
      <c r="C5562" s="202" t="s">
        <v>37024</v>
      </c>
      <c r="D5562" s="207" t="s">
        <v>12798</v>
      </c>
      <c r="E5562" s="207">
        <v>0.61480000000000001</v>
      </c>
    </row>
    <row r="5563" spans="1:5" ht="15" customHeight="1" x14ac:dyDescent="0.25">
      <c r="A5563" s="207" t="s">
        <v>37025</v>
      </c>
      <c r="C5563" s="202" t="s">
        <v>37026</v>
      </c>
      <c r="D5563" s="207" t="s">
        <v>12798</v>
      </c>
      <c r="E5563" s="207">
        <v>0.79620000000000002</v>
      </c>
    </row>
    <row r="5564" spans="1:5" ht="15" customHeight="1" x14ac:dyDescent="0.25">
      <c r="A5564" s="207" t="s">
        <v>37027</v>
      </c>
      <c r="C5564" s="202" t="s">
        <v>37028</v>
      </c>
      <c r="D5564" s="207" t="s">
        <v>4</v>
      </c>
      <c r="E5564" s="207">
        <v>60.04</v>
      </c>
    </row>
  </sheetData>
  <printOptions horizontalCentered="1"/>
  <pageMargins left="0.23622047244094491" right="0.23622047244094491" top="0.74803149606299213" bottom="0.74803149606299213" header="0.31496062992125984" footer="0.31496062992125984"/>
  <pageSetup paperSize="9" scale="56"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32"/>
  <sheetViews>
    <sheetView zoomScaleNormal="100" workbookViewId="0">
      <selection sqref="A1:I1"/>
    </sheetView>
  </sheetViews>
  <sheetFormatPr defaultRowHeight="15" x14ac:dyDescent="0.25"/>
  <cols>
    <col min="1" max="1" width="15.7109375" style="71" customWidth="1"/>
    <col min="2" max="2" width="50.7109375" customWidth="1"/>
    <col min="3" max="9" width="15.7109375" style="71" customWidth="1"/>
  </cols>
  <sheetData>
    <row r="1" spans="1:9" ht="18.75" x14ac:dyDescent="0.25">
      <c r="A1" s="233" t="s">
        <v>1876</v>
      </c>
      <c r="B1" s="233"/>
      <c r="C1" s="233"/>
      <c r="D1" s="233"/>
      <c r="E1" s="233"/>
      <c r="F1" s="233"/>
      <c r="G1" s="233"/>
      <c r="H1" s="233"/>
      <c r="I1" s="233"/>
    </row>
    <row r="2" spans="1:9" x14ac:dyDescent="0.25">
      <c r="A2" s="102"/>
      <c r="B2" s="75"/>
      <c r="C2" s="102" t="s">
        <v>31389</v>
      </c>
      <c r="D2" s="102">
        <v>50</v>
      </c>
      <c r="E2" s="102" t="s">
        <v>31380</v>
      </c>
      <c r="F2" s="102" t="s">
        <v>31381</v>
      </c>
      <c r="G2" s="102">
        <v>60</v>
      </c>
      <c r="H2" s="102" t="s">
        <v>31382</v>
      </c>
      <c r="I2" s="102"/>
    </row>
    <row r="3" spans="1:9" ht="30" x14ac:dyDescent="0.25">
      <c r="A3" s="117" t="s">
        <v>31383</v>
      </c>
      <c r="B3" s="117" t="s">
        <v>31384</v>
      </c>
      <c r="C3" s="117" t="s">
        <v>1627</v>
      </c>
      <c r="D3" s="117" t="s">
        <v>30678</v>
      </c>
      <c r="E3" s="117" t="s">
        <v>31385</v>
      </c>
      <c r="F3" s="117" t="s">
        <v>31386</v>
      </c>
      <c r="G3" s="117" t="s">
        <v>31387</v>
      </c>
      <c r="H3" s="117" t="s">
        <v>31388</v>
      </c>
      <c r="I3" s="117" t="s">
        <v>5</v>
      </c>
    </row>
    <row r="4" spans="1:9" x14ac:dyDescent="0.25">
      <c r="A4" s="161" t="s">
        <v>31390</v>
      </c>
      <c r="B4" s="162" t="s">
        <v>31391</v>
      </c>
      <c r="C4" s="161">
        <v>3</v>
      </c>
      <c r="D4" s="161">
        <v>1</v>
      </c>
      <c r="E4" s="161">
        <v>2</v>
      </c>
      <c r="F4" s="161">
        <v>1</v>
      </c>
      <c r="G4" s="161" t="s">
        <v>31392</v>
      </c>
      <c r="H4" s="195">
        <v>421.64</v>
      </c>
      <c r="I4" s="196">
        <f>H4*($D$2/$G$2)*C4*E4*F4</f>
        <v>2108.1999999999998</v>
      </c>
    </row>
    <row r="5" spans="1:9" x14ac:dyDescent="0.25">
      <c r="A5" s="161" t="s">
        <v>31393</v>
      </c>
      <c r="B5" s="162" t="s">
        <v>31394</v>
      </c>
      <c r="C5" s="161">
        <v>3</v>
      </c>
      <c r="D5" s="161">
        <v>0</v>
      </c>
      <c r="E5" s="161">
        <v>1</v>
      </c>
      <c r="F5" s="161">
        <v>1</v>
      </c>
      <c r="G5" s="161" t="s">
        <v>31393</v>
      </c>
      <c r="H5" s="195">
        <v>324.54000000000002</v>
      </c>
      <c r="I5" s="196">
        <f>H5*($D$2/$G$2)*C5*E5*F5</f>
        <v>811.35000000000014</v>
      </c>
    </row>
    <row r="6" spans="1:9" x14ac:dyDescent="0.25">
      <c r="A6" s="161" t="s">
        <v>31395</v>
      </c>
      <c r="B6" s="162" t="s">
        <v>31396</v>
      </c>
      <c r="C6" s="161">
        <v>3</v>
      </c>
      <c r="D6" s="161">
        <v>1</v>
      </c>
      <c r="E6" s="161">
        <v>2</v>
      </c>
      <c r="F6" s="161">
        <v>0.5</v>
      </c>
      <c r="G6" s="161" t="s">
        <v>31397</v>
      </c>
      <c r="H6" s="195">
        <v>542.28</v>
      </c>
      <c r="I6" s="196">
        <f>H6*($D$2/$G$2)*C6*E6*F6</f>
        <v>1355.6999999999998</v>
      </c>
    </row>
    <row r="7" spans="1:9" x14ac:dyDescent="0.25">
      <c r="A7" s="161" t="s">
        <v>31398</v>
      </c>
      <c r="B7" s="162" t="s">
        <v>31399</v>
      </c>
      <c r="C7" s="161">
        <v>2</v>
      </c>
      <c r="D7" s="161">
        <v>0</v>
      </c>
      <c r="E7" s="161">
        <v>1</v>
      </c>
      <c r="F7" s="161">
        <v>1</v>
      </c>
      <c r="G7" s="161" t="s">
        <v>31398</v>
      </c>
      <c r="H7" s="195">
        <v>336.57</v>
      </c>
      <c r="I7" s="196">
        <f t="shared" ref="I7:I31" si="0">H7*($D$2/$G$2)*C7*E7*F7</f>
        <v>560.95000000000005</v>
      </c>
    </row>
    <row r="8" spans="1:9" x14ac:dyDescent="0.25">
      <c r="A8" s="161" t="s">
        <v>31400</v>
      </c>
      <c r="B8" s="162" t="s">
        <v>31401</v>
      </c>
      <c r="C8" s="161">
        <v>2</v>
      </c>
      <c r="D8" s="161">
        <v>1</v>
      </c>
      <c r="E8" s="161">
        <v>2</v>
      </c>
      <c r="F8" s="161">
        <v>1</v>
      </c>
      <c r="G8" s="161" t="s">
        <v>31402</v>
      </c>
      <c r="H8" s="195">
        <v>392.96</v>
      </c>
      <c r="I8" s="196">
        <f t="shared" si="0"/>
        <v>1309.8666666666666</v>
      </c>
    </row>
    <row r="9" spans="1:9" x14ac:dyDescent="0.25">
      <c r="A9" s="161" t="s">
        <v>31403</v>
      </c>
      <c r="B9" s="162" t="s">
        <v>31404</v>
      </c>
      <c r="C9" s="161">
        <v>2</v>
      </c>
      <c r="D9" s="161">
        <v>1</v>
      </c>
      <c r="E9" s="161">
        <v>2</v>
      </c>
      <c r="F9" s="161">
        <v>0.5</v>
      </c>
      <c r="G9" s="161" t="s">
        <v>31392</v>
      </c>
      <c r="H9" s="195">
        <v>421.64</v>
      </c>
      <c r="I9" s="196">
        <f t="shared" si="0"/>
        <v>702.73333333333335</v>
      </c>
    </row>
    <row r="10" spans="1:9" x14ac:dyDescent="0.25">
      <c r="A10" s="161" t="s">
        <v>31405</v>
      </c>
      <c r="B10" s="162" t="s">
        <v>31406</v>
      </c>
      <c r="C10" s="161">
        <v>2</v>
      </c>
      <c r="D10" s="161">
        <v>1</v>
      </c>
      <c r="E10" s="161">
        <v>2</v>
      </c>
      <c r="F10" s="161">
        <v>0.5</v>
      </c>
      <c r="G10" s="161" t="s">
        <v>31402</v>
      </c>
      <c r="H10" s="195">
        <v>392.96</v>
      </c>
      <c r="I10" s="196">
        <f t="shared" si="0"/>
        <v>654.93333333333328</v>
      </c>
    </row>
    <row r="11" spans="1:9" x14ac:dyDescent="0.25">
      <c r="A11" s="161" t="s">
        <v>30423</v>
      </c>
      <c r="B11" s="162" t="s">
        <v>31407</v>
      </c>
      <c r="C11" s="161">
        <v>1</v>
      </c>
      <c r="D11" s="161">
        <v>0</v>
      </c>
      <c r="E11" s="161">
        <v>1</v>
      </c>
      <c r="F11" s="161">
        <v>1</v>
      </c>
      <c r="G11" s="161" t="s">
        <v>30423</v>
      </c>
      <c r="H11" s="195">
        <v>236.44</v>
      </c>
      <c r="I11" s="196">
        <f t="shared" si="0"/>
        <v>197.03333333333333</v>
      </c>
    </row>
    <row r="12" spans="1:9" x14ac:dyDescent="0.25">
      <c r="A12" s="161" t="s">
        <v>30425</v>
      </c>
      <c r="B12" s="162" t="s">
        <v>31408</v>
      </c>
      <c r="C12" s="161">
        <v>1</v>
      </c>
      <c r="D12" s="161">
        <v>1</v>
      </c>
      <c r="E12" s="161">
        <v>2</v>
      </c>
      <c r="F12" s="161">
        <v>1</v>
      </c>
      <c r="G12" s="161" t="s">
        <v>31402</v>
      </c>
      <c r="H12" s="195">
        <v>392.96</v>
      </c>
      <c r="I12" s="196">
        <f t="shared" si="0"/>
        <v>654.93333333333328</v>
      </c>
    </row>
    <row r="13" spans="1:9" x14ac:dyDescent="0.25">
      <c r="A13" s="161" t="s">
        <v>30426</v>
      </c>
      <c r="B13" s="162" t="s">
        <v>31409</v>
      </c>
      <c r="C13" s="161">
        <v>1</v>
      </c>
      <c r="D13" s="161">
        <v>1</v>
      </c>
      <c r="E13" s="161">
        <v>2</v>
      </c>
      <c r="F13" s="161">
        <v>0.5</v>
      </c>
      <c r="G13" s="161" t="s">
        <v>31392</v>
      </c>
      <c r="H13" s="195">
        <v>421.64</v>
      </c>
      <c r="I13" s="196">
        <f t="shared" si="0"/>
        <v>351.36666666666667</v>
      </c>
    </row>
    <row r="14" spans="1:9" x14ac:dyDescent="0.25">
      <c r="A14" s="161" t="s">
        <v>30428</v>
      </c>
      <c r="B14" s="162" t="s">
        <v>31410</v>
      </c>
      <c r="C14" s="161">
        <v>1</v>
      </c>
      <c r="D14" s="161">
        <v>1</v>
      </c>
      <c r="E14" s="161">
        <v>2</v>
      </c>
      <c r="F14" s="161">
        <v>0.5</v>
      </c>
      <c r="G14" s="161" t="s">
        <v>31392</v>
      </c>
      <c r="H14" s="195">
        <v>421.64</v>
      </c>
      <c r="I14" s="196">
        <f t="shared" si="0"/>
        <v>351.36666666666667</v>
      </c>
    </row>
    <row r="15" spans="1:9" x14ac:dyDescent="0.25">
      <c r="A15" s="161" t="s">
        <v>31411</v>
      </c>
      <c r="B15" s="162" t="s">
        <v>31412</v>
      </c>
      <c r="C15" s="161">
        <v>1</v>
      </c>
      <c r="D15" s="161">
        <v>1</v>
      </c>
      <c r="E15" s="161">
        <v>2</v>
      </c>
      <c r="F15" s="161">
        <v>0.5</v>
      </c>
      <c r="G15" s="161" t="s">
        <v>31402</v>
      </c>
      <c r="H15" s="195">
        <v>392.96</v>
      </c>
      <c r="I15" s="196">
        <f t="shared" ref="I15" si="1">H15*($D$2/$G$2)*C15*E15*F15</f>
        <v>327.46666666666664</v>
      </c>
    </row>
    <row r="16" spans="1:9" x14ac:dyDescent="0.25">
      <c r="A16" s="161" t="s">
        <v>31413</v>
      </c>
      <c r="B16" s="162" t="s">
        <v>31414</v>
      </c>
      <c r="C16" s="161">
        <v>2</v>
      </c>
      <c r="D16" s="161">
        <v>0</v>
      </c>
      <c r="E16" s="161">
        <v>1</v>
      </c>
      <c r="F16" s="161">
        <v>1</v>
      </c>
      <c r="G16" s="161" t="s">
        <v>31413</v>
      </c>
      <c r="H16" s="195">
        <v>273.27999999999997</v>
      </c>
      <c r="I16" s="196">
        <f t="shared" si="0"/>
        <v>455.46666666666664</v>
      </c>
    </row>
    <row r="17" spans="1:9" x14ac:dyDescent="0.25">
      <c r="A17" s="161" t="s">
        <v>31415</v>
      </c>
      <c r="B17" s="162" t="s">
        <v>31416</v>
      </c>
      <c r="C17" s="161">
        <v>2</v>
      </c>
      <c r="D17" s="161">
        <v>0</v>
      </c>
      <c r="E17" s="161">
        <v>1</v>
      </c>
      <c r="F17" s="161">
        <v>1</v>
      </c>
      <c r="G17" s="161" t="s">
        <v>31402</v>
      </c>
      <c r="H17" s="195">
        <v>392.96</v>
      </c>
      <c r="I17" s="196">
        <f t="shared" si="0"/>
        <v>654.93333333333328</v>
      </c>
    </row>
    <row r="18" spans="1:9" x14ac:dyDescent="0.25">
      <c r="A18" s="215" t="s">
        <v>42375</v>
      </c>
      <c r="B18" s="162" t="s">
        <v>42376</v>
      </c>
      <c r="C18" s="215">
        <v>1</v>
      </c>
      <c r="D18" s="215">
        <v>1</v>
      </c>
      <c r="E18" s="215">
        <v>2</v>
      </c>
      <c r="F18" s="215">
        <v>3</v>
      </c>
      <c r="G18" s="215" t="s">
        <v>31392</v>
      </c>
      <c r="H18" s="195">
        <v>421.64</v>
      </c>
      <c r="I18" s="196">
        <f t="shared" si="0"/>
        <v>2108.1999999999998</v>
      </c>
    </row>
    <row r="19" spans="1:9" x14ac:dyDescent="0.25">
      <c r="A19" s="215" t="s">
        <v>42377</v>
      </c>
      <c r="B19" s="162" t="s">
        <v>42378</v>
      </c>
      <c r="C19" s="215">
        <v>1</v>
      </c>
      <c r="D19" s="215">
        <v>0</v>
      </c>
      <c r="E19" s="215">
        <v>2</v>
      </c>
      <c r="F19" s="215">
        <v>1</v>
      </c>
      <c r="G19" s="215" t="s">
        <v>42379</v>
      </c>
      <c r="H19" s="195">
        <v>262.41000000000003</v>
      </c>
      <c r="I19" s="196">
        <f t="shared" si="0"/>
        <v>437.35000000000008</v>
      </c>
    </row>
    <row r="20" spans="1:9" x14ac:dyDescent="0.25">
      <c r="A20" s="161" t="s">
        <v>31417</v>
      </c>
      <c r="B20" s="162" t="s">
        <v>31418</v>
      </c>
      <c r="C20" s="161">
        <v>1</v>
      </c>
      <c r="D20" s="161">
        <v>1</v>
      </c>
      <c r="E20" s="161">
        <v>2</v>
      </c>
      <c r="F20" s="161">
        <v>0.5</v>
      </c>
      <c r="G20" s="161" t="s">
        <v>31392</v>
      </c>
      <c r="H20" s="195">
        <v>421.64</v>
      </c>
      <c r="I20" s="196">
        <f t="shared" si="0"/>
        <v>351.36666666666667</v>
      </c>
    </row>
    <row r="21" spans="1:9" x14ac:dyDescent="0.25">
      <c r="A21" s="161" t="s">
        <v>31419</v>
      </c>
      <c r="B21" s="162" t="s">
        <v>31420</v>
      </c>
      <c r="C21" s="161">
        <v>1</v>
      </c>
      <c r="D21" s="161">
        <v>1</v>
      </c>
      <c r="E21" s="161">
        <v>2</v>
      </c>
      <c r="F21" s="161">
        <v>0.5</v>
      </c>
      <c r="G21" s="161" t="s">
        <v>31392</v>
      </c>
      <c r="H21" s="195">
        <v>421.64</v>
      </c>
      <c r="I21" s="196">
        <f t="shared" si="0"/>
        <v>351.36666666666667</v>
      </c>
    </row>
    <row r="22" spans="1:9" x14ac:dyDescent="0.25">
      <c r="A22" s="161" t="s">
        <v>31421</v>
      </c>
      <c r="B22" s="162" t="s">
        <v>31422</v>
      </c>
      <c r="C22" s="161">
        <v>1</v>
      </c>
      <c r="D22" s="161">
        <v>1</v>
      </c>
      <c r="E22" s="161">
        <v>2</v>
      </c>
      <c r="F22" s="161">
        <v>0.5</v>
      </c>
      <c r="G22" s="161" t="s">
        <v>31397</v>
      </c>
      <c r="H22" s="195">
        <v>542.28</v>
      </c>
      <c r="I22" s="196">
        <f t="shared" si="0"/>
        <v>451.9</v>
      </c>
    </row>
    <row r="23" spans="1:9" x14ac:dyDescent="0.25">
      <c r="A23" s="161">
        <v>89876</v>
      </c>
      <c r="B23" s="162" t="s">
        <v>31423</v>
      </c>
      <c r="C23" s="161">
        <v>1</v>
      </c>
      <c r="D23" s="161">
        <v>0</v>
      </c>
      <c r="E23" s="161">
        <v>1</v>
      </c>
      <c r="F23" s="161">
        <v>1</v>
      </c>
      <c r="G23" s="161">
        <v>89876</v>
      </c>
      <c r="H23" s="195">
        <v>329.6</v>
      </c>
      <c r="I23" s="196">
        <f t="shared" si="0"/>
        <v>274.66666666666669</v>
      </c>
    </row>
    <row r="24" spans="1:9" x14ac:dyDescent="0.25">
      <c r="A24" s="161" t="s">
        <v>30446</v>
      </c>
      <c r="B24" s="162" t="s">
        <v>31424</v>
      </c>
      <c r="C24" s="161">
        <v>1</v>
      </c>
      <c r="D24" s="161">
        <v>1</v>
      </c>
      <c r="E24" s="161">
        <v>2</v>
      </c>
      <c r="F24" s="161">
        <v>1</v>
      </c>
      <c r="G24" s="161" t="s">
        <v>31402</v>
      </c>
      <c r="H24" s="195">
        <v>392.96</v>
      </c>
      <c r="I24" s="196">
        <f t="shared" si="0"/>
        <v>654.93333333333328</v>
      </c>
    </row>
    <row r="25" spans="1:9" x14ac:dyDescent="0.25">
      <c r="A25" s="161" t="s">
        <v>31425</v>
      </c>
      <c r="B25" s="162" t="s">
        <v>31426</v>
      </c>
      <c r="C25" s="161">
        <v>1</v>
      </c>
      <c r="D25" s="161">
        <v>1</v>
      </c>
      <c r="E25" s="161">
        <v>2</v>
      </c>
      <c r="F25" s="161">
        <v>1</v>
      </c>
      <c r="G25" s="161" t="s">
        <v>31397</v>
      </c>
      <c r="H25" s="195">
        <v>542.28</v>
      </c>
      <c r="I25" s="196">
        <f t="shared" si="0"/>
        <v>903.8</v>
      </c>
    </row>
    <row r="26" spans="1:9" x14ac:dyDescent="0.25">
      <c r="A26" s="161" t="s">
        <v>31427</v>
      </c>
      <c r="B26" s="162" t="s">
        <v>31428</v>
      </c>
      <c r="C26" s="161">
        <v>1</v>
      </c>
      <c r="D26" s="161">
        <v>1</v>
      </c>
      <c r="E26" s="161">
        <v>2</v>
      </c>
      <c r="F26" s="161">
        <v>1</v>
      </c>
      <c r="G26" s="161" t="s">
        <v>31402</v>
      </c>
      <c r="H26" s="195">
        <v>392.96</v>
      </c>
      <c r="I26" s="196">
        <f t="shared" si="0"/>
        <v>654.93333333333328</v>
      </c>
    </row>
    <row r="27" spans="1:9" x14ac:dyDescent="0.25">
      <c r="A27" s="161" t="s">
        <v>31429</v>
      </c>
      <c r="B27" s="162" t="s">
        <v>31430</v>
      </c>
      <c r="C27" s="161">
        <v>1</v>
      </c>
      <c r="D27" s="161">
        <v>1</v>
      </c>
      <c r="E27" s="161">
        <v>2</v>
      </c>
      <c r="F27" s="161">
        <v>0.5</v>
      </c>
      <c r="G27" s="161" t="s">
        <v>31397</v>
      </c>
      <c r="H27" s="195">
        <v>542.28</v>
      </c>
      <c r="I27" s="196">
        <f t="shared" si="0"/>
        <v>451.9</v>
      </c>
    </row>
    <row r="28" spans="1:9" x14ac:dyDescent="0.25">
      <c r="A28" s="161" t="s">
        <v>31431</v>
      </c>
      <c r="B28" s="162" t="s">
        <v>31432</v>
      </c>
      <c r="C28" s="161">
        <v>1</v>
      </c>
      <c r="D28" s="161">
        <v>0</v>
      </c>
      <c r="E28" s="161">
        <v>1</v>
      </c>
      <c r="F28" s="161">
        <v>1</v>
      </c>
      <c r="G28" s="161" t="s">
        <v>31431</v>
      </c>
      <c r="H28" s="195">
        <v>150.99</v>
      </c>
      <c r="I28" s="196">
        <f t="shared" si="0"/>
        <v>125.82500000000002</v>
      </c>
    </row>
    <row r="29" spans="1:9" x14ac:dyDescent="0.25">
      <c r="A29" s="161" t="s">
        <v>31433</v>
      </c>
      <c r="B29" s="162" t="s">
        <v>31434</v>
      </c>
      <c r="C29" s="161">
        <v>1</v>
      </c>
      <c r="D29" s="161">
        <v>0</v>
      </c>
      <c r="E29" s="161">
        <v>1</v>
      </c>
      <c r="F29" s="161">
        <v>1</v>
      </c>
      <c r="G29" s="161" t="s">
        <v>31433</v>
      </c>
      <c r="H29" s="195">
        <v>152.94999999999999</v>
      </c>
      <c r="I29" s="196">
        <f t="shared" si="0"/>
        <v>127.45833333333333</v>
      </c>
    </row>
    <row r="30" spans="1:9" x14ac:dyDescent="0.25">
      <c r="A30" s="161" t="s">
        <v>31435</v>
      </c>
      <c r="B30" s="162" t="s">
        <v>31436</v>
      </c>
      <c r="C30" s="161">
        <v>1</v>
      </c>
      <c r="D30" s="161">
        <v>0</v>
      </c>
      <c r="E30" s="161">
        <v>1</v>
      </c>
      <c r="F30" s="161">
        <v>1</v>
      </c>
      <c r="G30" s="161" t="s">
        <v>31435</v>
      </c>
      <c r="H30" s="195">
        <v>301.68</v>
      </c>
      <c r="I30" s="196">
        <f t="shared" si="0"/>
        <v>251.4</v>
      </c>
    </row>
    <row r="31" spans="1:9" x14ac:dyDescent="0.25">
      <c r="A31" s="161" t="s">
        <v>31437</v>
      </c>
      <c r="B31" s="162" t="s">
        <v>31438</v>
      </c>
      <c r="C31" s="161">
        <v>1</v>
      </c>
      <c r="D31" s="161">
        <v>1</v>
      </c>
      <c r="E31" s="161">
        <v>2</v>
      </c>
      <c r="F31" s="161">
        <v>1</v>
      </c>
      <c r="G31" s="161" t="s">
        <v>31402</v>
      </c>
      <c r="H31" s="195">
        <v>392.96</v>
      </c>
      <c r="I31" s="196">
        <f t="shared" si="0"/>
        <v>654.93333333333328</v>
      </c>
    </row>
    <row r="32" spans="1:9" x14ac:dyDescent="0.25">
      <c r="A32" s="310" t="s">
        <v>30429</v>
      </c>
      <c r="B32" s="310"/>
      <c r="C32" s="310"/>
      <c r="D32" s="310"/>
      <c r="E32" s="310"/>
      <c r="F32" s="310"/>
      <c r="G32" s="310"/>
      <c r="H32" s="310"/>
      <c r="I32" s="196">
        <f>SUM(I4:I31)</f>
        <v>18296.333333333336</v>
      </c>
    </row>
  </sheetData>
  <mergeCells count="2">
    <mergeCell ref="A1:I1"/>
    <mergeCell ref="A32:H32"/>
  </mergeCells>
  <pageMargins left="0.511811024" right="0.511811024" top="0.78740157499999996" bottom="0.78740157499999996" header="0.31496062000000002" footer="0.31496062000000002"/>
  <pageSetup paperSize="9" scale="5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D30"/>
  <sheetViews>
    <sheetView showGridLines="0" zoomScaleNormal="100" workbookViewId="0">
      <selection sqref="A1:H2"/>
    </sheetView>
  </sheetViews>
  <sheetFormatPr defaultRowHeight="15" x14ac:dyDescent="0.25"/>
  <cols>
    <col min="1" max="1" width="20.5703125" bestFit="1" customWidth="1"/>
    <col min="2" max="4" width="15.7109375" style="71" customWidth="1"/>
    <col min="5" max="5" width="2.7109375" customWidth="1"/>
    <col min="6" max="6" width="80" bestFit="1" customWidth="1"/>
    <col min="7" max="8" width="15.7109375" customWidth="1"/>
    <col min="9" max="9" width="2.7109375" customWidth="1"/>
    <col min="10" max="10" width="23.42578125" bestFit="1" customWidth="1"/>
    <col min="11" max="11" width="15.7109375" customWidth="1"/>
    <col min="12" max="12" width="2.7109375" customWidth="1"/>
    <col min="13" max="14" width="20.7109375" customWidth="1"/>
    <col min="15" max="15" width="2.7109375" customWidth="1"/>
    <col min="16" max="16" width="95" bestFit="1" customWidth="1"/>
    <col min="17" max="17" width="15.7109375" customWidth="1"/>
    <col min="18" max="18" width="2.7109375" customWidth="1"/>
    <col min="19" max="19" width="15.7109375" customWidth="1"/>
    <col min="20" max="22" width="22.7109375" customWidth="1"/>
    <col min="23" max="23" width="15.7109375" customWidth="1"/>
    <col min="24" max="24" width="20.7109375" customWidth="1"/>
    <col min="25" max="27" width="15.7109375" customWidth="1"/>
    <col min="28" max="28" width="2.7109375" customWidth="1"/>
    <col min="29" max="29" width="15.7109375" customWidth="1"/>
    <col min="30" max="30" width="2.7109375" customWidth="1"/>
    <col min="31" max="31" width="15.7109375" customWidth="1"/>
    <col min="32" max="32" width="53.7109375" bestFit="1" customWidth="1"/>
    <col min="33" max="35" width="15.7109375" customWidth="1"/>
    <col min="36" max="36" width="2.7109375" customWidth="1"/>
    <col min="37" max="38" width="30.7109375" customWidth="1"/>
    <col min="39" max="39" width="15.7109375" customWidth="1"/>
    <col min="40" max="40" width="2.7109375" customWidth="1"/>
    <col min="41" max="41" width="20.7109375" customWidth="1"/>
    <col min="42" max="42" width="15.7109375" customWidth="1"/>
    <col min="43" max="43" width="2.7109375" customWidth="1"/>
    <col min="44" max="44" width="23.42578125" bestFit="1" customWidth="1"/>
    <col min="45" max="45" width="15.7109375" customWidth="1"/>
    <col min="46" max="46" width="16.28515625" bestFit="1" customWidth="1"/>
    <col min="47" max="47" width="15.7109375" customWidth="1"/>
    <col min="48" max="48" width="22.5703125" bestFit="1" customWidth="1"/>
    <col min="49" max="49" width="2.7109375" customWidth="1"/>
    <col min="50" max="52" width="20.7109375" customWidth="1"/>
    <col min="53" max="53" width="2.7109375" customWidth="1"/>
    <col min="54" max="54" width="64.42578125" bestFit="1" customWidth="1"/>
    <col min="55" max="55" width="2.7109375" customWidth="1"/>
    <col min="56" max="56" width="48.5703125" bestFit="1" customWidth="1"/>
  </cols>
  <sheetData>
    <row r="1" spans="1:56" x14ac:dyDescent="0.25">
      <c r="A1" s="269" t="s">
        <v>31073</v>
      </c>
      <c r="B1" s="311" t="s">
        <v>31074</v>
      </c>
      <c r="C1" s="311"/>
      <c r="D1" s="311"/>
      <c r="F1" s="311" t="s">
        <v>31075</v>
      </c>
      <c r="G1" s="311"/>
      <c r="H1" s="311"/>
      <c r="J1" s="311" t="s">
        <v>31076</v>
      </c>
      <c r="K1" s="311"/>
      <c r="M1" s="311" t="s">
        <v>31077</v>
      </c>
      <c r="N1" s="311"/>
      <c r="P1" s="311" t="s">
        <v>31078</v>
      </c>
      <c r="Q1" s="311"/>
      <c r="S1" s="311" t="s">
        <v>31079</v>
      </c>
      <c r="T1" s="311"/>
      <c r="U1" s="311"/>
      <c r="V1" s="311"/>
      <c r="W1" s="311"/>
      <c r="X1" s="311"/>
      <c r="Y1" s="311"/>
      <c r="Z1" s="311"/>
      <c r="AA1" s="311"/>
      <c r="AC1" s="166" t="s">
        <v>31080</v>
      </c>
      <c r="AE1" s="166" t="s">
        <v>31081</v>
      </c>
      <c r="AF1" s="166" t="s">
        <v>31082</v>
      </c>
      <c r="AG1" s="166" t="s">
        <v>972</v>
      </c>
      <c r="AH1" s="166" t="s">
        <v>31083</v>
      </c>
      <c r="AI1" s="166" t="s">
        <v>970</v>
      </c>
      <c r="AK1" s="311" t="s">
        <v>31084</v>
      </c>
      <c r="AL1" s="311"/>
      <c r="AM1" s="311"/>
      <c r="AO1" s="314" t="s">
        <v>31085</v>
      </c>
      <c r="AP1" s="315"/>
      <c r="AR1" s="314" t="s">
        <v>31086</v>
      </c>
      <c r="AS1" s="316"/>
      <c r="AT1" s="316"/>
      <c r="AU1" s="316"/>
      <c r="AV1" s="315"/>
      <c r="AX1" s="311" t="s">
        <v>31087</v>
      </c>
      <c r="AY1" s="311"/>
      <c r="AZ1" s="311"/>
      <c r="BB1" s="166" t="s">
        <v>31088</v>
      </c>
      <c r="BD1" s="166" t="s">
        <v>31089</v>
      </c>
    </row>
    <row r="2" spans="1:56" x14ac:dyDescent="0.25">
      <c r="A2" s="269"/>
      <c r="B2" s="161" t="s">
        <v>31090</v>
      </c>
      <c r="C2" s="161" t="s">
        <v>31091</v>
      </c>
      <c r="D2" s="161" t="s">
        <v>31092</v>
      </c>
      <c r="F2" s="166" t="s">
        <v>31093</v>
      </c>
      <c r="G2" s="166" t="s">
        <v>973</v>
      </c>
      <c r="H2" s="166" t="s">
        <v>30546</v>
      </c>
      <c r="J2" s="166" t="s">
        <v>31094</v>
      </c>
      <c r="K2" s="166" t="s">
        <v>31095</v>
      </c>
      <c r="M2" s="166" t="s">
        <v>31096</v>
      </c>
      <c r="N2" s="166" t="s">
        <v>31097</v>
      </c>
      <c r="P2" s="166" t="s">
        <v>31098</v>
      </c>
      <c r="Q2" s="166" t="s">
        <v>31078</v>
      </c>
      <c r="S2" s="161"/>
      <c r="T2" s="161" t="s">
        <v>31099</v>
      </c>
      <c r="U2" s="161" t="s">
        <v>31100</v>
      </c>
      <c r="V2" s="161" t="s">
        <v>31101</v>
      </c>
      <c r="W2" s="161"/>
      <c r="X2" s="161"/>
      <c r="Y2" s="161" t="s">
        <v>31102</v>
      </c>
      <c r="Z2" s="161" t="s">
        <v>31103</v>
      </c>
      <c r="AA2" s="161" t="s">
        <v>31104</v>
      </c>
      <c r="AC2" s="161" t="s">
        <v>31105</v>
      </c>
      <c r="AE2" s="161" t="s">
        <v>31106</v>
      </c>
      <c r="AF2" s="176" t="s">
        <v>31107</v>
      </c>
      <c r="AG2" s="161">
        <v>60</v>
      </c>
      <c r="AH2" s="161">
        <v>1.33</v>
      </c>
      <c r="AI2" s="161">
        <f>ROUND(AH2*AG2,0)</f>
        <v>80</v>
      </c>
      <c r="AK2" s="176" t="s">
        <v>31108</v>
      </c>
      <c r="AL2" s="161" t="s">
        <v>31109</v>
      </c>
      <c r="AM2" s="161" t="s">
        <v>31110</v>
      </c>
      <c r="AO2" s="161" t="s">
        <v>31111</v>
      </c>
      <c r="AP2" s="161" t="s">
        <v>31110</v>
      </c>
      <c r="AR2" s="166" t="s">
        <v>31112</v>
      </c>
      <c r="AS2" s="166" t="s">
        <v>30545</v>
      </c>
      <c r="AT2" s="166" t="s">
        <v>31113</v>
      </c>
      <c r="AU2" s="166" t="s">
        <v>31114</v>
      </c>
      <c r="AV2" s="166" t="s">
        <v>31115</v>
      </c>
      <c r="AX2" s="311" t="s">
        <v>31116</v>
      </c>
      <c r="AY2" s="311"/>
      <c r="AZ2" s="311"/>
      <c r="BB2" s="176" t="s">
        <v>31117</v>
      </c>
      <c r="BD2" s="184">
        <f>((N4*Q9*Y5*AV15)+(AX9*AY10))*AC5</f>
        <v>2173275.2321063988</v>
      </c>
    </row>
    <row r="3" spans="1:56" x14ac:dyDescent="0.25">
      <c r="A3" s="162" t="s">
        <v>31118</v>
      </c>
      <c r="B3" s="161" t="s">
        <v>31119</v>
      </c>
      <c r="C3" s="161" t="s">
        <v>31120</v>
      </c>
      <c r="D3" s="185" t="s">
        <v>31121</v>
      </c>
      <c r="F3" s="162" t="s">
        <v>31122</v>
      </c>
      <c r="G3" s="161" t="s">
        <v>30451</v>
      </c>
      <c r="H3" s="161">
        <v>11307.82</v>
      </c>
      <c r="J3" s="162" t="s">
        <v>31123</v>
      </c>
      <c r="K3" s="186">
        <v>0.7</v>
      </c>
      <c r="M3" s="161">
        <v>0.8</v>
      </c>
      <c r="N3" s="161">
        <v>1</v>
      </c>
      <c r="P3" s="176" t="s">
        <v>31124</v>
      </c>
      <c r="Q3" s="161">
        <v>1.05</v>
      </c>
      <c r="S3" s="161" t="s">
        <v>31125</v>
      </c>
      <c r="T3" s="161" t="s">
        <v>31126</v>
      </c>
      <c r="U3" s="161" t="s">
        <v>31127</v>
      </c>
      <c r="V3" s="161" t="s">
        <v>31128</v>
      </c>
      <c r="W3" s="161" t="s">
        <v>31129</v>
      </c>
      <c r="X3" s="161" t="s">
        <v>31130</v>
      </c>
      <c r="Y3" s="161">
        <v>15</v>
      </c>
      <c r="Z3" s="161">
        <v>0</v>
      </c>
      <c r="AA3" s="161">
        <v>0</v>
      </c>
      <c r="AC3" s="161" t="s">
        <v>30519</v>
      </c>
      <c r="AE3" s="161" t="s">
        <v>31131</v>
      </c>
      <c r="AF3" s="176" t="s">
        <v>31132</v>
      </c>
      <c r="AG3" s="161">
        <v>15</v>
      </c>
      <c r="AH3" s="161">
        <v>1.33</v>
      </c>
      <c r="AI3" s="161">
        <f>ROUND(AH3*AG3,0)</f>
        <v>20</v>
      </c>
      <c r="AK3" s="176" t="s">
        <v>31123</v>
      </c>
      <c r="AL3" s="161" t="s">
        <v>31133</v>
      </c>
      <c r="AM3" s="161">
        <f>57.95+4.5*AI4</f>
        <v>98.45</v>
      </c>
      <c r="AO3" s="161" t="s">
        <v>31134</v>
      </c>
      <c r="AP3" s="161">
        <f>H13</f>
        <v>239.17</v>
      </c>
      <c r="AR3" s="162" t="s">
        <v>31123</v>
      </c>
      <c r="AS3" s="261" t="s">
        <v>30451</v>
      </c>
      <c r="AT3" s="161">
        <f t="shared" ref="AT3:AT9" si="0">AM3</f>
        <v>98.45</v>
      </c>
      <c r="AU3" s="187">
        <v>0.7</v>
      </c>
      <c r="AV3" s="164">
        <f>TRUNC(AT3*AU3,2)</f>
        <v>68.91</v>
      </c>
      <c r="AX3" s="161" t="s">
        <v>31090</v>
      </c>
      <c r="AY3" s="161" t="s">
        <v>31091</v>
      </c>
      <c r="AZ3" s="185" t="s">
        <v>31092</v>
      </c>
      <c r="BB3" s="176" t="s">
        <v>31135</v>
      </c>
      <c r="BD3" s="188" t="s">
        <v>31136</v>
      </c>
    </row>
    <row r="4" spans="1:56" x14ac:dyDescent="0.25">
      <c r="A4" s="162" t="s">
        <v>31137</v>
      </c>
      <c r="B4" s="185" t="s">
        <v>31213</v>
      </c>
      <c r="F4" s="162" t="s">
        <v>31138</v>
      </c>
      <c r="G4" s="161" t="s">
        <v>30439</v>
      </c>
      <c r="H4" s="161">
        <v>2826.96</v>
      </c>
      <c r="J4" s="162" t="s">
        <v>31139</v>
      </c>
      <c r="K4" s="186">
        <v>0.7</v>
      </c>
      <c r="M4" s="185" t="s">
        <v>31140</v>
      </c>
      <c r="N4" s="185">
        <f>M3</f>
        <v>0.8</v>
      </c>
      <c r="P4" s="176" t="s">
        <v>31141</v>
      </c>
      <c r="Q4" s="161">
        <v>1.04</v>
      </c>
      <c r="S4" s="71"/>
      <c r="T4" s="71"/>
      <c r="U4" s="71"/>
      <c r="V4" s="71"/>
      <c r="W4" s="71"/>
      <c r="X4" s="161" t="s">
        <v>31142</v>
      </c>
      <c r="Y4" s="161">
        <f>IF(Y3&gt;0,0.0014*Y3,0)</f>
        <v>2.1000000000000001E-2</v>
      </c>
      <c r="Z4" s="161">
        <f>IF(Z3&gt;0,0.0009*Z3,0)</f>
        <v>0</v>
      </c>
      <c r="AA4" s="161">
        <f>IF(AA3&gt;0,0.0008*AA3,0)</f>
        <v>0</v>
      </c>
      <c r="AC4" s="189">
        <v>45323</v>
      </c>
      <c r="AE4" s="161" t="s">
        <v>31143</v>
      </c>
      <c r="AF4" s="176" t="s">
        <v>31144</v>
      </c>
      <c r="AG4" s="161">
        <v>9</v>
      </c>
      <c r="AH4" s="161"/>
      <c r="AI4" s="161">
        <f>AG4</f>
        <v>9</v>
      </c>
      <c r="AK4" s="176" t="s">
        <v>31145</v>
      </c>
      <c r="AL4" s="161" t="s">
        <v>31146</v>
      </c>
      <c r="AM4" s="164">
        <f>1.55*50%*AI7</f>
        <v>70.525000000000006</v>
      </c>
      <c r="AO4" s="161" t="s">
        <v>31147</v>
      </c>
      <c r="AP4" s="161">
        <f>H14</f>
        <v>196.71</v>
      </c>
      <c r="AR4" s="162" t="s">
        <v>31145</v>
      </c>
      <c r="AS4" s="261"/>
      <c r="AT4" s="164">
        <f t="shared" si="0"/>
        <v>70.525000000000006</v>
      </c>
      <c r="AU4" s="187">
        <v>0.7</v>
      </c>
      <c r="AV4" s="164">
        <f t="shared" ref="AV4:AV14" si="1">TRUNC(AT4*AU4,2)</f>
        <v>49.36</v>
      </c>
      <c r="AX4" s="190">
        <v>0.33329999999999999</v>
      </c>
      <c r="AY4" s="187">
        <v>0.4</v>
      </c>
      <c r="AZ4" s="187">
        <v>0.45</v>
      </c>
      <c r="BB4" s="176" t="s">
        <v>31148</v>
      </c>
      <c r="BD4" s="161" t="s">
        <v>31149</v>
      </c>
    </row>
    <row r="5" spans="1:56" x14ac:dyDescent="0.25">
      <c r="F5" s="162" t="s">
        <v>31150</v>
      </c>
      <c r="G5" s="161" t="s">
        <v>30451</v>
      </c>
      <c r="H5" s="161">
        <v>11307.82</v>
      </c>
      <c r="J5" s="162" t="s">
        <v>31151</v>
      </c>
      <c r="K5" s="186">
        <v>0.7</v>
      </c>
      <c r="P5" s="176" t="s">
        <v>31152</v>
      </c>
      <c r="Q5" s="161">
        <v>1.1299999999999999</v>
      </c>
      <c r="S5" s="71"/>
      <c r="T5" s="71"/>
      <c r="U5" s="71"/>
      <c r="V5" s="71"/>
      <c r="W5" s="71"/>
      <c r="X5" s="185" t="s">
        <v>31153</v>
      </c>
      <c r="Y5" s="191">
        <f>1+SUM(Y4:AA4)</f>
        <v>1.0209999999999999</v>
      </c>
      <c r="Z5" s="71"/>
      <c r="AA5" s="71"/>
      <c r="AC5" s="163">
        <v>1717.22</v>
      </c>
      <c r="AE5" s="161" t="s">
        <v>31154</v>
      </c>
      <c r="AF5" s="176" t="s">
        <v>31155</v>
      </c>
      <c r="AG5" s="161">
        <f>7+AG4</f>
        <v>16</v>
      </c>
      <c r="AH5" s="161"/>
      <c r="AI5" s="161">
        <f t="shared" ref="AI5:AI7" si="2">AG5</f>
        <v>16</v>
      </c>
      <c r="AK5" s="176" t="s">
        <v>31139</v>
      </c>
      <c r="AL5" s="161" t="s">
        <v>31156</v>
      </c>
      <c r="AM5" s="161">
        <f>3.11*50%*(AI2+AI3)</f>
        <v>155.5</v>
      </c>
      <c r="AO5" s="164" t="s">
        <v>31157</v>
      </c>
      <c r="AP5" s="164">
        <f>H19</f>
        <v>612.54999999999995</v>
      </c>
      <c r="AR5" s="162" t="s">
        <v>31139</v>
      </c>
      <c r="AS5" s="261"/>
      <c r="AT5" s="161">
        <f t="shared" si="0"/>
        <v>155.5</v>
      </c>
      <c r="AU5" s="187">
        <v>0.7</v>
      </c>
      <c r="AV5" s="164">
        <f t="shared" si="1"/>
        <v>108.85</v>
      </c>
      <c r="AX5" s="71"/>
      <c r="AY5" s="71"/>
      <c r="AZ5" s="71"/>
      <c r="BB5" s="176" t="s">
        <v>31079</v>
      </c>
      <c r="BD5" s="161" t="s">
        <v>31158</v>
      </c>
    </row>
    <row r="6" spans="1:56" x14ac:dyDescent="0.25">
      <c r="F6" s="162" t="s">
        <v>31159</v>
      </c>
      <c r="G6" s="161" t="s">
        <v>30439</v>
      </c>
      <c r="H6" s="161">
        <v>2261.56</v>
      </c>
      <c r="J6" s="162" t="s">
        <v>31145</v>
      </c>
      <c r="K6" s="186">
        <v>0.7</v>
      </c>
      <c r="P6" s="176" t="s">
        <v>31160</v>
      </c>
      <c r="Q6" s="161">
        <v>1.06</v>
      </c>
      <c r="AE6" s="161" t="s">
        <v>31161</v>
      </c>
      <c r="AF6" s="176" t="s">
        <v>31162</v>
      </c>
      <c r="AG6" s="161">
        <v>0</v>
      </c>
      <c r="AH6" s="161"/>
      <c r="AI6" s="161">
        <f t="shared" si="2"/>
        <v>0</v>
      </c>
      <c r="AK6" s="176" t="s">
        <v>31163</v>
      </c>
      <c r="AL6" s="161" t="s">
        <v>31164</v>
      </c>
      <c r="AM6" s="161">
        <f>0.77*(AI2+AI3)</f>
        <v>77</v>
      </c>
      <c r="AO6" s="161" t="s">
        <v>31165</v>
      </c>
      <c r="AP6" s="161">
        <f>H24</f>
        <v>1</v>
      </c>
      <c r="AR6" s="162" t="s">
        <v>31163</v>
      </c>
      <c r="AS6" s="261"/>
      <c r="AT6" s="161">
        <f t="shared" si="0"/>
        <v>77</v>
      </c>
      <c r="AU6" s="187">
        <v>0.7</v>
      </c>
      <c r="AV6" s="164">
        <f t="shared" si="1"/>
        <v>53.9</v>
      </c>
      <c r="AX6" s="311" t="s">
        <v>31166</v>
      </c>
      <c r="AY6" s="311"/>
      <c r="AZ6" s="71"/>
      <c r="BB6" s="176" t="s">
        <v>31167</v>
      </c>
    </row>
    <row r="7" spans="1:56" x14ac:dyDescent="0.25">
      <c r="F7" s="162" t="s">
        <v>31168</v>
      </c>
      <c r="G7" s="161" t="s">
        <v>30439</v>
      </c>
      <c r="H7" s="161">
        <v>186.58</v>
      </c>
      <c r="J7" s="162" t="s">
        <v>31169</v>
      </c>
      <c r="K7" s="186">
        <v>0.7</v>
      </c>
      <c r="P7" s="176" t="s">
        <v>31170</v>
      </c>
      <c r="Q7" s="161">
        <v>1.04</v>
      </c>
      <c r="AE7" s="161" t="s">
        <v>31171</v>
      </c>
      <c r="AF7" s="176" t="s">
        <v>31172</v>
      </c>
      <c r="AG7" s="161">
        <f>AG2+AG3+AG5</f>
        <v>91</v>
      </c>
      <c r="AH7" s="161"/>
      <c r="AI7" s="161">
        <f t="shared" si="2"/>
        <v>91</v>
      </c>
      <c r="AK7" s="176" t="s">
        <v>31173</v>
      </c>
      <c r="AL7" s="161" t="s">
        <v>31174</v>
      </c>
      <c r="AM7" s="161">
        <f>0.25*AI7</f>
        <v>22.75</v>
      </c>
      <c r="AO7" s="161" t="s">
        <v>31175</v>
      </c>
      <c r="AP7" s="161">
        <f>H28</f>
        <v>595.74</v>
      </c>
      <c r="AR7" s="162" t="s">
        <v>31173</v>
      </c>
      <c r="AS7" s="261"/>
      <c r="AT7" s="161">
        <f t="shared" si="0"/>
        <v>22.75</v>
      </c>
      <c r="AU7" s="187">
        <v>0.6</v>
      </c>
      <c r="AV7" s="164">
        <f t="shared" si="1"/>
        <v>13.65</v>
      </c>
      <c r="AX7" s="312">
        <f>AT15/AZ4</f>
        <v>4899.4555555555553</v>
      </c>
      <c r="AY7" s="312"/>
      <c r="AZ7" s="71"/>
      <c r="BB7" s="176" t="s">
        <v>31176</v>
      </c>
    </row>
    <row r="8" spans="1:56" x14ac:dyDescent="0.25">
      <c r="F8" s="162" t="s">
        <v>31177</v>
      </c>
      <c r="G8" s="161" t="s">
        <v>30451</v>
      </c>
      <c r="H8" s="161">
        <v>5088.5200000000004</v>
      </c>
      <c r="J8" s="162" t="s">
        <v>31175</v>
      </c>
      <c r="K8" s="186">
        <v>0.7</v>
      </c>
      <c r="P8" s="176" t="s">
        <v>31178</v>
      </c>
      <c r="Q8" s="161">
        <v>1.05</v>
      </c>
      <c r="AK8" s="176" t="s">
        <v>31179</v>
      </c>
      <c r="AL8" s="161" t="s">
        <v>31180</v>
      </c>
      <c r="AM8" s="161">
        <f>1.5*50%*AI6</f>
        <v>0</v>
      </c>
      <c r="AO8" s="161" t="s">
        <v>31181</v>
      </c>
      <c r="AP8" s="161">
        <f>SUM(AP3:AP7)</f>
        <v>1645.1699999999998</v>
      </c>
      <c r="AR8" s="162" t="s">
        <v>31179</v>
      </c>
      <c r="AS8" s="261"/>
      <c r="AT8" s="161">
        <f t="shared" si="0"/>
        <v>0</v>
      </c>
      <c r="AU8" s="187">
        <v>0.5</v>
      </c>
      <c r="AV8" s="164">
        <f t="shared" si="1"/>
        <v>0</v>
      </c>
      <c r="AX8" s="311" t="s">
        <v>31182</v>
      </c>
      <c r="AY8" s="311"/>
      <c r="AZ8" s="71"/>
      <c r="BB8" s="176" t="s">
        <v>31183</v>
      </c>
    </row>
    <row r="9" spans="1:56" x14ac:dyDescent="0.25">
      <c r="F9" s="162" t="s">
        <v>31184</v>
      </c>
      <c r="G9" s="161" t="s">
        <v>30450</v>
      </c>
      <c r="H9" s="161">
        <v>548.07000000000005</v>
      </c>
      <c r="J9" s="162" t="s">
        <v>31173</v>
      </c>
      <c r="K9" s="186">
        <v>0.6</v>
      </c>
      <c r="P9" s="192" t="s">
        <v>31140</v>
      </c>
      <c r="Q9" s="185">
        <v>1.04</v>
      </c>
      <c r="AK9" s="176" t="s">
        <v>31151</v>
      </c>
      <c r="AL9" s="161" t="s">
        <v>31185</v>
      </c>
      <c r="AM9" s="161">
        <f>8.46*AI5</f>
        <v>135.36000000000001</v>
      </c>
      <c r="AR9" s="162" t="s">
        <v>31151</v>
      </c>
      <c r="AS9" s="261"/>
      <c r="AT9" s="161">
        <f t="shared" si="0"/>
        <v>135.36000000000001</v>
      </c>
      <c r="AU9" s="187">
        <v>0.7</v>
      </c>
      <c r="AV9" s="164">
        <f t="shared" si="1"/>
        <v>94.75</v>
      </c>
      <c r="AX9" s="312">
        <f>AX7-AT15</f>
        <v>2694.7005555555552</v>
      </c>
      <c r="AY9" s="312"/>
      <c r="AZ9" s="71"/>
      <c r="BB9" s="176" t="s">
        <v>31186</v>
      </c>
    </row>
    <row r="10" spans="1:56" x14ac:dyDescent="0.25">
      <c r="F10" s="162" t="s">
        <v>31187</v>
      </c>
      <c r="G10" s="161" t="s">
        <v>30452</v>
      </c>
      <c r="H10" s="161">
        <v>139</v>
      </c>
      <c r="J10" s="162" t="s">
        <v>31188</v>
      </c>
      <c r="K10" s="186">
        <v>0.6</v>
      </c>
      <c r="AK10" s="313" t="s">
        <v>31181</v>
      </c>
      <c r="AL10" s="313"/>
      <c r="AM10" s="164">
        <f>SUM(AM3:AM9)</f>
        <v>559.58500000000004</v>
      </c>
      <c r="AR10" s="162" t="s">
        <v>31134</v>
      </c>
      <c r="AS10" s="261"/>
      <c r="AT10" s="161">
        <f>AP3</f>
        <v>239.17</v>
      </c>
      <c r="AU10" s="187">
        <v>0.5</v>
      </c>
      <c r="AV10" s="164">
        <f t="shared" si="1"/>
        <v>119.58</v>
      </c>
      <c r="AX10" s="166" t="s">
        <v>31189</v>
      </c>
      <c r="AY10" s="187">
        <v>0.05</v>
      </c>
      <c r="AZ10" s="71"/>
      <c r="BB10" s="176" t="s">
        <v>31190</v>
      </c>
    </row>
    <row r="11" spans="1:56" x14ac:dyDescent="0.25">
      <c r="F11" s="162" t="s">
        <v>31191</v>
      </c>
      <c r="G11" s="161" t="s">
        <v>30450</v>
      </c>
      <c r="H11" s="161">
        <v>488</v>
      </c>
      <c r="J11" s="162" t="s">
        <v>31192</v>
      </c>
      <c r="K11" s="186">
        <v>0.6</v>
      </c>
      <c r="AR11" s="162" t="s">
        <v>31147</v>
      </c>
      <c r="AS11" s="261"/>
      <c r="AT11" s="161">
        <f>AP4</f>
        <v>196.71</v>
      </c>
      <c r="AU11" s="187">
        <v>0.5</v>
      </c>
      <c r="AV11" s="164">
        <f t="shared" si="1"/>
        <v>98.35</v>
      </c>
    </row>
    <row r="12" spans="1:56" x14ac:dyDescent="0.25">
      <c r="F12" s="162" t="s">
        <v>31193</v>
      </c>
      <c r="G12" s="161" t="s">
        <v>30451</v>
      </c>
      <c r="H12" s="161">
        <v>574.72</v>
      </c>
      <c r="J12" s="162" t="s">
        <v>31134</v>
      </c>
      <c r="K12" s="186">
        <v>0.5</v>
      </c>
      <c r="AR12" s="162" t="s">
        <v>31157</v>
      </c>
      <c r="AS12" s="261"/>
      <c r="AT12" s="164">
        <f>AP5</f>
        <v>612.54999999999995</v>
      </c>
      <c r="AU12" s="187">
        <v>0.5</v>
      </c>
      <c r="AV12" s="164">
        <f t="shared" si="1"/>
        <v>306.27</v>
      </c>
    </row>
    <row r="13" spans="1:56" x14ac:dyDescent="0.25">
      <c r="F13" s="162" t="s">
        <v>31194</v>
      </c>
      <c r="G13" s="161" t="s">
        <v>30451</v>
      </c>
      <c r="H13" s="161">
        <v>239.17</v>
      </c>
      <c r="J13" s="162" t="s">
        <v>31147</v>
      </c>
      <c r="K13" s="186">
        <v>0.5</v>
      </c>
      <c r="AR13" s="162" t="s">
        <v>31165</v>
      </c>
      <c r="AS13" s="261"/>
      <c r="AT13" s="161">
        <f>AP6</f>
        <v>1</v>
      </c>
      <c r="AU13" s="187">
        <v>0.6</v>
      </c>
      <c r="AV13" s="164">
        <f t="shared" si="1"/>
        <v>0.6</v>
      </c>
    </row>
    <row r="14" spans="1:56" x14ac:dyDescent="0.25">
      <c r="F14" s="162" t="s">
        <v>31195</v>
      </c>
      <c r="G14" s="161" t="s">
        <v>30451</v>
      </c>
      <c r="H14" s="161">
        <v>196.71</v>
      </c>
      <c r="J14" s="162" t="s">
        <v>31157</v>
      </c>
      <c r="K14" s="186">
        <v>0.5</v>
      </c>
      <c r="AR14" s="162" t="s">
        <v>31175</v>
      </c>
      <c r="AS14" s="261"/>
      <c r="AT14" s="161">
        <f>AP7</f>
        <v>595.74</v>
      </c>
      <c r="AU14" s="187">
        <v>0.7</v>
      </c>
      <c r="AV14" s="164">
        <f t="shared" si="1"/>
        <v>417.01</v>
      </c>
    </row>
    <row r="15" spans="1:56" x14ac:dyDescent="0.25">
      <c r="F15" s="162" t="s">
        <v>31196</v>
      </c>
      <c r="G15" s="161" t="s">
        <v>30451</v>
      </c>
      <c r="H15" s="161">
        <v>202.61</v>
      </c>
      <c r="J15" s="162" t="s">
        <v>31179</v>
      </c>
      <c r="K15" s="186">
        <v>0.5</v>
      </c>
      <c r="AR15" s="161" t="s">
        <v>970</v>
      </c>
      <c r="AS15" s="162"/>
      <c r="AT15" s="164">
        <f>SUM(AT3:AT14)</f>
        <v>2204.7550000000001</v>
      </c>
      <c r="AU15" s="161"/>
      <c r="AV15" s="164">
        <f>SUM(AV3:AV14)</f>
        <v>1331.23</v>
      </c>
    </row>
    <row r="16" spans="1:56" x14ac:dyDescent="0.25">
      <c r="F16" s="162" t="s">
        <v>31197</v>
      </c>
      <c r="G16" s="161" t="s">
        <v>30451</v>
      </c>
      <c r="H16" s="161">
        <v>396.58</v>
      </c>
      <c r="J16" s="188" t="s">
        <v>31198</v>
      </c>
      <c r="K16" s="193">
        <v>0.05</v>
      </c>
    </row>
    <row r="17" spans="6:8" x14ac:dyDescent="0.25">
      <c r="F17" s="162" t="s">
        <v>31199</v>
      </c>
      <c r="G17" s="161" t="s">
        <v>30451</v>
      </c>
      <c r="H17" s="161">
        <v>652.98</v>
      </c>
    </row>
    <row r="18" spans="6:8" x14ac:dyDescent="0.25">
      <c r="F18" s="162" t="s">
        <v>31200</v>
      </c>
      <c r="G18" s="161" t="s">
        <v>30451</v>
      </c>
      <c r="H18" s="161">
        <v>295.18</v>
      </c>
    </row>
    <row r="19" spans="6:8" x14ac:dyDescent="0.25">
      <c r="F19" s="162" t="s">
        <v>31201</v>
      </c>
      <c r="G19" s="161" t="s">
        <v>30451</v>
      </c>
      <c r="H19" s="161">
        <v>612.54999999999995</v>
      </c>
    </row>
    <row r="20" spans="6:8" x14ac:dyDescent="0.25">
      <c r="F20" s="162" t="s">
        <v>31202</v>
      </c>
      <c r="G20" s="161" t="s">
        <v>30451</v>
      </c>
      <c r="H20" s="161">
        <v>161.96</v>
      </c>
    </row>
    <row r="21" spans="6:8" x14ac:dyDescent="0.25">
      <c r="F21" s="162" t="s">
        <v>31203</v>
      </c>
      <c r="G21" s="161" t="s">
        <v>30452</v>
      </c>
      <c r="H21" s="161">
        <v>1</v>
      </c>
    </row>
    <row r="22" spans="6:8" x14ac:dyDescent="0.25">
      <c r="F22" s="162" t="s">
        <v>31204</v>
      </c>
      <c r="G22" s="161" t="s">
        <v>30452</v>
      </c>
      <c r="H22" s="161">
        <v>1</v>
      </c>
    </row>
    <row r="23" spans="6:8" x14ac:dyDescent="0.25">
      <c r="F23" s="162" t="s">
        <v>31205</v>
      </c>
      <c r="G23" s="161" t="s">
        <v>30451</v>
      </c>
      <c r="H23" s="161">
        <v>62.99</v>
      </c>
    </row>
    <row r="24" spans="6:8" x14ac:dyDescent="0.25">
      <c r="F24" s="162" t="s">
        <v>31206</v>
      </c>
      <c r="G24" s="161" t="s">
        <v>30452</v>
      </c>
      <c r="H24" s="161">
        <v>1</v>
      </c>
    </row>
    <row r="25" spans="6:8" x14ac:dyDescent="0.25">
      <c r="F25" s="162" t="s">
        <v>31207</v>
      </c>
      <c r="G25" s="161" t="s">
        <v>30451</v>
      </c>
      <c r="H25" s="161">
        <v>193.59</v>
      </c>
    </row>
    <row r="26" spans="6:8" x14ac:dyDescent="0.25">
      <c r="F26" s="162" t="s">
        <v>31208</v>
      </c>
      <c r="G26" s="161" t="s">
        <v>30451</v>
      </c>
      <c r="H26" s="161">
        <v>295.83999999999997</v>
      </c>
    </row>
    <row r="27" spans="6:8" x14ac:dyDescent="0.25">
      <c r="F27" s="162" t="s">
        <v>31209</v>
      </c>
      <c r="G27" s="161" t="s">
        <v>30451</v>
      </c>
      <c r="H27" s="161">
        <v>9.11</v>
      </c>
    </row>
    <row r="28" spans="6:8" x14ac:dyDescent="0.25">
      <c r="F28" s="162" t="s">
        <v>31210</v>
      </c>
      <c r="G28" s="161" t="s">
        <v>30451</v>
      </c>
      <c r="H28" s="161">
        <v>595.74</v>
      </c>
    </row>
    <row r="29" spans="6:8" x14ac:dyDescent="0.25">
      <c r="F29" s="162" t="s">
        <v>31211</v>
      </c>
      <c r="G29" s="161" t="s">
        <v>30451</v>
      </c>
      <c r="H29" s="161">
        <v>4489.7299999999996</v>
      </c>
    </row>
    <row r="30" spans="6:8" x14ac:dyDescent="0.25">
      <c r="F30" s="162" t="s">
        <v>31212</v>
      </c>
      <c r="G30" s="161" t="s">
        <v>30451</v>
      </c>
      <c r="H30" s="161">
        <v>589.79</v>
      </c>
    </row>
  </sheetData>
  <mergeCells count="18">
    <mergeCell ref="P1:Q1"/>
    <mergeCell ref="A1:A2"/>
    <mergeCell ref="B1:D1"/>
    <mergeCell ref="F1:H1"/>
    <mergeCell ref="J1:K1"/>
    <mergeCell ref="M1:N1"/>
    <mergeCell ref="AX8:AY8"/>
    <mergeCell ref="AX9:AY9"/>
    <mergeCell ref="AK10:AL10"/>
    <mergeCell ref="S1:AA1"/>
    <mergeCell ref="AK1:AM1"/>
    <mergeCell ref="AO1:AP1"/>
    <mergeCell ref="AR1:AV1"/>
    <mergeCell ref="AX1:AZ1"/>
    <mergeCell ref="AX2:AZ2"/>
    <mergeCell ref="AS3:AS14"/>
    <mergeCell ref="AX6:AY6"/>
    <mergeCell ref="AX7:AY7"/>
  </mergeCells>
  <pageMargins left="0.511811024" right="0.511811024" top="0.78740157499999996" bottom="0.78740157499999996" header="0.31496062000000002" footer="0.31496062000000002"/>
  <pageSetup paperSize="9" scale="68" orientation="landscape" r:id="rId1"/>
  <colBreaks count="2" manualBreakCount="2">
    <brk id="8" max="1048575" man="1"/>
    <brk id="1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7"/>
  <sheetViews>
    <sheetView showGridLines="0" zoomScaleNormal="100" workbookViewId="0">
      <selection sqref="A1:H2"/>
    </sheetView>
  </sheetViews>
  <sheetFormatPr defaultRowHeight="15" x14ac:dyDescent="0.25"/>
  <cols>
    <col min="1" max="1" width="5.7109375" customWidth="1"/>
    <col min="2" max="2" width="10.7109375" customWidth="1"/>
    <col min="3" max="3" width="50.7109375" customWidth="1"/>
    <col min="4" max="7" width="15.7109375" customWidth="1"/>
  </cols>
  <sheetData>
    <row r="1" spans="1:7" ht="30" customHeight="1" x14ac:dyDescent="0.25">
      <c r="A1" s="233" t="s">
        <v>31072</v>
      </c>
      <c r="B1" s="233"/>
      <c r="C1" s="233"/>
      <c r="D1" s="233"/>
      <c r="E1" s="233"/>
      <c r="F1" s="233"/>
      <c r="G1" s="233"/>
    </row>
    <row r="3" spans="1:7" x14ac:dyDescent="0.25">
      <c r="A3" t="s">
        <v>31052</v>
      </c>
    </row>
    <row r="4" spans="1:7" ht="30" x14ac:dyDescent="0.25">
      <c r="A4" s="117" t="s">
        <v>30542</v>
      </c>
      <c r="B4" s="324" t="s">
        <v>30544</v>
      </c>
      <c r="C4" s="325"/>
      <c r="D4" s="117" t="s">
        <v>30545</v>
      </c>
      <c r="E4" s="117" t="s">
        <v>30546</v>
      </c>
      <c r="F4" s="183" t="s">
        <v>30547</v>
      </c>
      <c r="G4" s="183" t="s">
        <v>30548</v>
      </c>
    </row>
    <row r="5" spans="1:7" x14ac:dyDescent="0.25">
      <c r="A5" s="143" t="s">
        <v>30549</v>
      </c>
      <c r="B5" s="320" t="s">
        <v>31053</v>
      </c>
      <c r="C5" s="320"/>
      <c r="D5" s="320"/>
      <c r="E5" s="320"/>
      <c r="F5" s="320"/>
      <c r="G5" s="320"/>
    </row>
    <row r="6" spans="1:7" x14ac:dyDescent="0.25">
      <c r="A6" s="143" t="s">
        <v>30551</v>
      </c>
      <c r="B6" s="318" t="s">
        <v>31054</v>
      </c>
      <c r="C6" s="319"/>
      <c r="D6" s="102" t="s">
        <v>30558</v>
      </c>
      <c r="E6" s="132">
        <v>12</v>
      </c>
      <c r="F6" s="137">
        <f>'ADM FIXA'!H33</f>
        <v>79665.390000000014</v>
      </c>
      <c r="G6" s="137">
        <f>ROUND(F6*E6,2)</f>
        <v>955984.68</v>
      </c>
    </row>
    <row r="7" spans="1:7" x14ac:dyDescent="0.25">
      <c r="A7" s="143" t="s">
        <v>30585</v>
      </c>
      <c r="B7" s="318" t="s">
        <v>30620</v>
      </c>
      <c r="C7" s="319"/>
      <c r="D7" s="102" t="s">
        <v>30558</v>
      </c>
      <c r="E7" s="132">
        <v>12</v>
      </c>
      <c r="F7" s="137">
        <f>'ADM FIXA'!K51</f>
        <v>8058.5999999999995</v>
      </c>
      <c r="G7" s="137">
        <f>ROUND(F7*E7,2)</f>
        <v>96703.2</v>
      </c>
    </row>
    <row r="8" spans="1:7" x14ac:dyDescent="0.25">
      <c r="A8" s="317" t="s">
        <v>31055</v>
      </c>
      <c r="B8" s="317"/>
      <c r="C8" s="317"/>
      <c r="D8" s="317"/>
      <c r="E8" s="317"/>
      <c r="F8" s="317"/>
      <c r="G8" s="137">
        <f>SUM(G6:G7)</f>
        <v>1052687.8800000001</v>
      </c>
    </row>
    <row r="9" spans="1:7" x14ac:dyDescent="0.25">
      <c r="A9" s="143" t="s">
        <v>30619</v>
      </c>
      <c r="B9" s="320" t="s">
        <v>31056</v>
      </c>
      <c r="C9" s="320"/>
      <c r="D9" s="320"/>
      <c r="E9" s="320"/>
      <c r="F9" s="320"/>
      <c r="G9" s="320"/>
    </row>
    <row r="10" spans="1:7" x14ac:dyDescent="0.25">
      <c r="A10" s="143" t="s">
        <v>30621</v>
      </c>
      <c r="B10" s="318" t="s">
        <v>31057</v>
      </c>
      <c r="C10" s="319"/>
      <c r="D10" s="102" t="s">
        <v>30558</v>
      </c>
      <c r="E10" s="132">
        <v>12</v>
      </c>
      <c r="F10" s="137"/>
      <c r="G10" s="137">
        <f t="shared" ref="G10:G14" si="0">ROUND(F10*E10,2)</f>
        <v>0</v>
      </c>
    </row>
    <row r="11" spans="1:7" x14ac:dyDescent="0.25">
      <c r="A11" s="143" t="s">
        <v>30636</v>
      </c>
      <c r="B11" s="318" t="s">
        <v>30659</v>
      </c>
      <c r="C11" s="319"/>
      <c r="D11" s="102" t="s">
        <v>30558</v>
      </c>
      <c r="E11" s="132">
        <v>12</v>
      </c>
      <c r="F11" s="137">
        <f>'ADM VINCULADA'!K41</f>
        <v>29104.71</v>
      </c>
      <c r="G11" s="137">
        <f t="shared" si="0"/>
        <v>349256.52</v>
      </c>
    </row>
    <row r="12" spans="1:7" x14ac:dyDescent="0.25">
      <c r="A12" s="143" t="s">
        <v>30707</v>
      </c>
      <c r="B12" s="318" t="s">
        <v>30643</v>
      </c>
      <c r="C12" s="319"/>
      <c r="D12" s="102" t="s">
        <v>30558</v>
      </c>
      <c r="E12" s="132">
        <v>12</v>
      </c>
      <c r="F12" s="137">
        <f>'ADM VINCULADA'!K14</f>
        <v>11170.09</v>
      </c>
      <c r="G12" s="137">
        <f t="shared" si="0"/>
        <v>134041.07999999999</v>
      </c>
    </row>
    <row r="13" spans="1:7" x14ac:dyDescent="0.25">
      <c r="A13" s="143" t="s">
        <v>30708</v>
      </c>
      <c r="B13" s="318" t="s">
        <v>31058</v>
      </c>
      <c r="C13" s="319"/>
      <c r="D13" s="102" t="s">
        <v>30558</v>
      </c>
      <c r="E13" s="132">
        <v>12</v>
      </c>
      <c r="F13" s="137">
        <f>'ADM VINCULADA'!K27</f>
        <v>11170.09</v>
      </c>
      <c r="G13" s="137">
        <f t="shared" si="0"/>
        <v>134041.07999999999</v>
      </c>
    </row>
    <row r="14" spans="1:7" x14ac:dyDescent="0.25">
      <c r="A14" s="143" t="s">
        <v>30709</v>
      </c>
      <c r="B14" s="318" t="s">
        <v>30674</v>
      </c>
      <c r="C14" s="319"/>
      <c r="D14" s="102" t="s">
        <v>30558</v>
      </c>
      <c r="E14" s="132">
        <v>12</v>
      </c>
      <c r="F14" s="137">
        <f>'ADM VINCULADA'!H50</f>
        <v>7010.07</v>
      </c>
      <c r="G14" s="137">
        <f t="shared" si="0"/>
        <v>84120.84</v>
      </c>
    </row>
    <row r="15" spans="1:7" x14ac:dyDescent="0.25">
      <c r="A15" s="317" t="s">
        <v>31059</v>
      </c>
      <c r="B15" s="317"/>
      <c r="C15" s="317"/>
      <c r="D15" s="317"/>
      <c r="E15" s="317"/>
      <c r="F15" s="317"/>
      <c r="G15" s="137">
        <f>SUM(G10:G14)</f>
        <v>701459.5199999999</v>
      </c>
    </row>
    <row r="16" spans="1:7" x14ac:dyDescent="0.25">
      <c r="A16" s="143" t="s">
        <v>30658</v>
      </c>
      <c r="B16" s="320" t="s">
        <v>31060</v>
      </c>
      <c r="C16" s="320"/>
      <c r="D16" s="320"/>
      <c r="E16" s="320"/>
      <c r="F16" s="320"/>
      <c r="G16" s="320"/>
    </row>
    <row r="17" spans="1:7" x14ac:dyDescent="0.25">
      <c r="A17" s="143" t="s">
        <v>30660</v>
      </c>
      <c r="B17" s="318" t="s">
        <v>31061</v>
      </c>
      <c r="C17" s="319"/>
      <c r="D17" s="102" t="s">
        <v>30703</v>
      </c>
      <c r="E17" s="131">
        <f>'ADM VARIÁVEL (QUANT)'!H8+'ADM VARIÁVEL (QUANT)'!H21+'ADM VARIÁVEL (QUANT)'!H40+'ADM VARIÁVEL (QUANT)'!H84+'ADM VARIÁVEL (QUANT)'!H103+'ADM VARIÁVEL (QUANT)'!H116</f>
        <v>130.74579999999997</v>
      </c>
      <c r="F17" s="137">
        <f>'ADM VARIÁVEL (CUSTO)'!H7</f>
        <v>9600.94</v>
      </c>
      <c r="G17" s="137">
        <f t="shared" ref="G17:G22" si="1">ROUND(F17*E17,2)</f>
        <v>1255282.58</v>
      </c>
    </row>
    <row r="18" spans="1:7" x14ac:dyDescent="0.25">
      <c r="A18" s="143" t="s">
        <v>30667</v>
      </c>
      <c r="B18" s="318" t="s">
        <v>30984</v>
      </c>
      <c r="C18" s="319"/>
      <c r="D18" s="102" t="s">
        <v>30703</v>
      </c>
      <c r="E18" s="129">
        <f>'ADM VARIÁVEL (QUANT)'!H142</f>
        <v>41.835599999999999</v>
      </c>
      <c r="F18" s="137">
        <f>'ADM VARIÁVEL (CUSTO)'!K21</f>
        <v>28573.5</v>
      </c>
      <c r="G18" s="137">
        <f t="shared" si="1"/>
        <v>1195389.52</v>
      </c>
    </row>
    <row r="19" spans="1:7" x14ac:dyDescent="0.25">
      <c r="A19" s="143" t="s">
        <v>30719</v>
      </c>
      <c r="B19" s="318" t="s">
        <v>30993</v>
      </c>
      <c r="C19" s="319"/>
      <c r="D19" s="102" t="s">
        <v>30703</v>
      </c>
      <c r="E19" s="172">
        <f>'ADM VARIÁVEL (QUANT)'!H152</f>
        <v>9.4076000000000004</v>
      </c>
      <c r="F19" s="137">
        <f>'ADM VARIÁVEL (CUSTO)'!K35</f>
        <v>28573.5</v>
      </c>
      <c r="G19" s="137">
        <f t="shared" si="1"/>
        <v>268808.06</v>
      </c>
    </row>
    <row r="20" spans="1:7" x14ac:dyDescent="0.25">
      <c r="A20" s="143" t="s">
        <v>30721</v>
      </c>
      <c r="B20" s="318" t="s">
        <v>30998</v>
      </c>
      <c r="C20" s="319"/>
      <c r="D20" s="102" t="s">
        <v>30703</v>
      </c>
      <c r="E20" s="129">
        <f>'ADM VARIÁVEL (QUANT)'!H168</f>
        <v>5.3461999999999996</v>
      </c>
      <c r="F20" s="137">
        <f>'ADM VARIÁVEL (CUSTO)'!K49</f>
        <v>28573.5</v>
      </c>
      <c r="G20" s="137">
        <f t="shared" si="1"/>
        <v>152759.65</v>
      </c>
    </row>
    <row r="21" spans="1:7" x14ac:dyDescent="0.25">
      <c r="A21" s="143" t="s">
        <v>30723</v>
      </c>
      <c r="B21" s="318" t="s">
        <v>31006</v>
      </c>
      <c r="C21" s="319"/>
      <c r="D21" s="102" t="s">
        <v>30703</v>
      </c>
      <c r="E21" s="129">
        <f>'ADM VARIÁVEL (QUANT)'!H190+'ADM VARIÁVEL (QUANT)'!H234</f>
        <v>85.942999999999998</v>
      </c>
      <c r="F21" s="137">
        <f>'ADM VARIÁVEL (CUSTO)'!K63</f>
        <v>28573.5</v>
      </c>
      <c r="G21" s="137">
        <f t="shared" si="1"/>
        <v>2455692.31</v>
      </c>
    </row>
    <row r="22" spans="1:7" x14ac:dyDescent="0.25">
      <c r="A22" s="143" t="s">
        <v>30725</v>
      </c>
      <c r="B22" s="318" t="s">
        <v>31062</v>
      </c>
      <c r="C22" s="319"/>
      <c r="D22" s="102" t="s">
        <v>30899</v>
      </c>
      <c r="E22" s="129">
        <v>0</v>
      </c>
      <c r="F22" s="137">
        <f>'ADM VARIÁVEL (CUSTO)'!H69</f>
        <v>7222.08</v>
      </c>
      <c r="G22" s="137">
        <f t="shared" si="1"/>
        <v>0</v>
      </c>
    </row>
    <row r="23" spans="1:7" x14ac:dyDescent="0.25">
      <c r="A23" s="317" t="s">
        <v>31063</v>
      </c>
      <c r="B23" s="317"/>
      <c r="C23" s="317"/>
      <c r="D23" s="317"/>
      <c r="E23" s="317"/>
      <c r="F23" s="317"/>
      <c r="G23" s="137">
        <f>SUM(G17:G22)</f>
        <v>5327932.12</v>
      </c>
    </row>
    <row r="24" spans="1:7" x14ac:dyDescent="0.25">
      <c r="A24" s="143" t="s">
        <v>30673</v>
      </c>
      <c r="B24" s="320" t="s">
        <v>31022</v>
      </c>
      <c r="C24" s="320"/>
      <c r="D24" s="320"/>
      <c r="E24" s="320"/>
      <c r="F24" s="320"/>
      <c r="G24" s="320"/>
    </row>
    <row r="25" spans="1:7" x14ac:dyDescent="0.25">
      <c r="A25" s="143" t="s">
        <v>30675</v>
      </c>
      <c r="B25" s="318" t="s">
        <v>31064</v>
      </c>
      <c r="C25" s="319"/>
      <c r="D25" s="102" t="s">
        <v>30558</v>
      </c>
      <c r="E25" s="132">
        <v>12</v>
      </c>
      <c r="F25" s="137">
        <f>'ADM MANUTENÇÃO'!I16</f>
        <v>7516.28</v>
      </c>
      <c r="G25" s="137">
        <f>ROUND(F25*E25,2)</f>
        <v>90195.36</v>
      </c>
    </row>
    <row r="26" spans="1:7" x14ac:dyDescent="0.25">
      <c r="A26" s="317" t="s">
        <v>31065</v>
      </c>
      <c r="B26" s="317"/>
      <c r="C26" s="317"/>
      <c r="D26" s="317"/>
      <c r="E26" s="317"/>
      <c r="F26" s="317"/>
      <c r="G26" s="137">
        <f>SUM(G25)</f>
        <v>90195.36</v>
      </c>
    </row>
    <row r="27" spans="1:7" x14ac:dyDescent="0.25">
      <c r="A27" s="321" t="s">
        <v>31066</v>
      </c>
      <c r="B27" s="321"/>
      <c r="C27" s="321"/>
      <c r="D27" s="321"/>
      <c r="E27" s="321"/>
      <c r="F27" s="321"/>
      <c r="G27" s="321"/>
    </row>
    <row r="28" spans="1:7" ht="30" x14ac:dyDescent="0.25">
      <c r="A28" s="102" t="s">
        <v>30542</v>
      </c>
      <c r="B28" s="322" t="s">
        <v>30544</v>
      </c>
      <c r="C28" s="323"/>
      <c r="D28" s="102" t="s">
        <v>30545</v>
      </c>
      <c r="E28" s="157" t="s">
        <v>30546</v>
      </c>
      <c r="F28" s="183" t="s">
        <v>30547</v>
      </c>
      <c r="G28" s="183" t="s">
        <v>30548</v>
      </c>
    </row>
    <row r="29" spans="1:7" x14ac:dyDescent="0.25">
      <c r="A29" s="143" t="s">
        <v>30549</v>
      </c>
      <c r="B29" s="318" t="str">
        <f>B5</f>
        <v>Parcela Fixa</v>
      </c>
      <c r="C29" s="319"/>
      <c r="D29" s="102" t="s">
        <v>30452</v>
      </c>
      <c r="E29" s="157">
        <v>1</v>
      </c>
      <c r="F29" s="137">
        <f>G8</f>
        <v>1052687.8800000001</v>
      </c>
      <c r="G29" s="137">
        <f>ROUND(F29*E29,2)</f>
        <v>1052687.8799999999</v>
      </c>
    </row>
    <row r="30" spans="1:7" x14ac:dyDescent="0.25">
      <c r="A30" s="143" t="s">
        <v>30619</v>
      </c>
      <c r="B30" s="318" t="str">
        <f>B9</f>
        <v>Parcela Vinculada</v>
      </c>
      <c r="C30" s="319"/>
      <c r="D30" s="102" t="s">
        <v>30452</v>
      </c>
      <c r="E30" s="157">
        <v>1</v>
      </c>
      <c r="F30" s="137">
        <f>G15</f>
        <v>701459.5199999999</v>
      </c>
      <c r="G30" s="137">
        <f>ROUND(F30*E30,2)</f>
        <v>701459.52</v>
      </c>
    </row>
    <row r="31" spans="1:7" x14ac:dyDescent="0.25">
      <c r="A31" s="143" t="s">
        <v>30658</v>
      </c>
      <c r="B31" s="318" t="str">
        <f>B16</f>
        <v>Parcela Variável</v>
      </c>
      <c r="C31" s="319"/>
      <c r="D31" s="102" t="s">
        <v>30452</v>
      </c>
      <c r="E31" s="157">
        <v>1</v>
      </c>
      <c r="F31" s="137">
        <f>G23</f>
        <v>5327932.12</v>
      </c>
      <c r="G31" s="137">
        <f>ROUND(F31*E31,2)</f>
        <v>5327932.12</v>
      </c>
    </row>
    <row r="32" spans="1:7" x14ac:dyDescent="0.25">
      <c r="A32" s="143" t="s">
        <v>30673</v>
      </c>
      <c r="B32" s="318" t="str">
        <f>B24</f>
        <v>Manutenção do Canteiro de Obras e Acampamentos</v>
      </c>
      <c r="C32" s="319"/>
      <c r="D32" s="102" t="s">
        <v>30452</v>
      </c>
      <c r="E32" s="157">
        <v>1</v>
      </c>
      <c r="F32" s="137">
        <f>G26</f>
        <v>90195.36</v>
      </c>
      <c r="G32" s="137">
        <f>ROUND(F32*E32,2)</f>
        <v>90195.36</v>
      </c>
    </row>
    <row r="33" spans="1:7" x14ac:dyDescent="0.25">
      <c r="A33" s="317" t="s">
        <v>31067</v>
      </c>
      <c r="B33" s="317"/>
      <c r="C33" s="317"/>
      <c r="D33" s="317"/>
      <c r="E33" s="317"/>
      <c r="F33" s="317"/>
      <c r="G33" s="137">
        <f>SUM(G29:G32)</f>
        <v>7172274.8799999999</v>
      </c>
    </row>
    <row r="34" spans="1:7" x14ac:dyDescent="0.25">
      <c r="A34" s="143" t="s">
        <v>30758</v>
      </c>
      <c r="B34" s="318" t="s">
        <v>31068</v>
      </c>
      <c r="C34" s="319"/>
      <c r="D34" s="102" t="s">
        <v>9</v>
      </c>
      <c r="E34" s="132">
        <v>5</v>
      </c>
      <c r="F34" s="137">
        <f>G33</f>
        <v>7172274.8799999999</v>
      </c>
      <c r="G34" s="137">
        <f>ROUND(F34*E34/100,2)</f>
        <v>358613.74</v>
      </c>
    </row>
    <row r="35" spans="1:7" x14ac:dyDescent="0.25">
      <c r="A35" s="317" t="s">
        <v>31069</v>
      </c>
      <c r="B35" s="317"/>
      <c r="C35" s="317"/>
      <c r="D35" s="317"/>
      <c r="E35" s="317"/>
      <c r="F35" s="317"/>
      <c r="G35" s="137">
        <f>SUM(G33:G34)</f>
        <v>7530888.6200000001</v>
      </c>
    </row>
    <row r="36" spans="1:7" x14ac:dyDescent="0.25">
      <c r="A36" s="317" t="s">
        <v>31070</v>
      </c>
      <c r="B36" s="317"/>
      <c r="C36" s="317"/>
      <c r="D36" s="317"/>
      <c r="E36" s="317"/>
      <c r="F36" s="317"/>
      <c r="G36" s="139">
        <v>0</v>
      </c>
    </row>
    <row r="37" spans="1:7" x14ac:dyDescent="0.25">
      <c r="A37" s="317" t="s">
        <v>31071</v>
      </c>
      <c r="B37" s="317"/>
      <c r="C37" s="317"/>
      <c r="D37" s="317"/>
      <c r="E37" s="317"/>
      <c r="F37" s="317"/>
      <c r="G37" s="137">
        <f>G35+ROUND(G36*G35,2)</f>
        <v>7530888.6200000001</v>
      </c>
    </row>
  </sheetData>
  <mergeCells count="35">
    <mergeCell ref="A8:F8"/>
    <mergeCell ref="A1:G1"/>
    <mergeCell ref="B4:C4"/>
    <mergeCell ref="B5:G5"/>
    <mergeCell ref="B6:C6"/>
    <mergeCell ref="B7:C7"/>
    <mergeCell ref="B20:C20"/>
    <mergeCell ref="B9:G9"/>
    <mergeCell ref="B10:C10"/>
    <mergeCell ref="B11:C11"/>
    <mergeCell ref="B12:C12"/>
    <mergeCell ref="B13:C13"/>
    <mergeCell ref="B14:C14"/>
    <mergeCell ref="A15:F15"/>
    <mergeCell ref="B16:G16"/>
    <mergeCell ref="B17:C17"/>
    <mergeCell ref="B18:C18"/>
    <mergeCell ref="B19:C19"/>
    <mergeCell ref="B32:C32"/>
    <mergeCell ref="B21:C21"/>
    <mergeCell ref="B22:C22"/>
    <mergeCell ref="A23:F23"/>
    <mergeCell ref="B24:G24"/>
    <mergeCell ref="B25:C25"/>
    <mergeCell ref="A26:F26"/>
    <mergeCell ref="A27:G27"/>
    <mergeCell ref="B28:C28"/>
    <mergeCell ref="B29:C29"/>
    <mergeCell ref="B30:C30"/>
    <mergeCell ref="B31:C31"/>
    <mergeCell ref="A33:F33"/>
    <mergeCell ref="B34:C34"/>
    <mergeCell ref="A35:F35"/>
    <mergeCell ref="A36:F36"/>
    <mergeCell ref="A37:F37"/>
  </mergeCells>
  <pageMargins left="0.511811024" right="0.511811024" top="0.78740157499999996" bottom="0.78740157499999996" header="0.31496062000000002" footer="0.31496062000000002"/>
  <pageSetup paperSize="9" scale="7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51"/>
  <sheetViews>
    <sheetView showGridLines="0" zoomScaleNormal="100" zoomScaleSheetLayoutView="100" workbookViewId="0">
      <selection sqref="A1:H2"/>
    </sheetView>
  </sheetViews>
  <sheetFormatPr defaultColWidth="15.7109375" defaultRowHeight="15" x14ac:dyDescent="0.25"/>
  <cols>
    <col min="1" max="1" width="10.7109375" style="49" customWidth="1"/>
    <col min="2" max="3" width="5.7109375" style="49" customWidth="1"/>
    <col min="4" max="4" width="50.7109375" style="49" customWidth="1"/>
    <col min="5" max="5" width="15.7109375" style="49" customWidth="1"/>
    <col min="6" max="16384" width="15.7109375" style="49"/>
  </cols>
  <sheetData>
    <row r="1" spans="1:11" ht="30" customHeight="1" x14ac:dyDescent="0.25">
      <c r="A1" s="233" t="s">
        <v>30540</v>
      </c>
      <c r="B1" s="233"/>
      <c r="C1" s="233"/>
      <c r="D1" s="233"/>
      <c r="E1" s="233"/>
      <c r="F1" s="233"/>
      <c r="G1" s="233"/>
      <c r="H1" s="233"/>
      <c r="I1" s="233"/>
      <c r="J1" s="233"/>
      <c r="K1" s="233"/>
    </row>
    <row r="3" spans="1:11" x14ac:dyDescent="0.25">
      <c r="A3" s="124" t="s">
        <v>30541</v>
      </c>
    </row>
    <row r="4" spans="1:11" ht="30" customHeight="1" x14ac:dyDescent="0.25">
      <c r="A4" s="117" t="s">
        <v>30542</v>
      </c>
      <c r="B4" s="324" t="s">
        <v>30543</v>
      </c>
      <c r="C4" s="325"/>
      <c r="D4" s="117" t="s">
        <v>30544</v>
      </c>
      <c r="E4" s="117" t="s">
        <v>30545</v>
      </c>
      <c r="F4" s="117" t="s">
        <v>30546</v>
      </c>
      <c r="G4" s="117" t="s">
        <v>30547</v>
      </c>
      <c r="H4" s="117" t="s">
        <v>30548</v>
      </c>
    </row>
    <row r="5" spans="1:11" x14ac:dyDescent="0.25">
      <c r="A5" s="143" t="s">
        <v>30549</v>
      </c>
      <c r="B5" s="322"/>
      <c r="C5" s="323"/>
      <c r="D5" s="118" t="s">
        <v>30550</v>
      </c>
      <c r="E5" s="102"/>
      <c r="F5" s="144"/>
      <c r="G5" s="102"/>
      <c r="H5" s="102"/>
    </row>
    <row r="6" spans="1:11" x14ac:dyDescent="0.25">
      <c r="A6" s="143" t="s">
        <v>30551</v>
      </c>
      <c r="B6" s="322"/>
      <c r="C6" s="323"/>
      <c r="D6" s="118" t="s">
        <v>30552</v>
      </c>
      <c r="E6" s="102"/>
      <c r="F6" s="144"/>
      <c r="G6" s="102"/>
      <c r="H6" s="102"/>
    </row>
    <row r="7" spans="1:11" x14ac:dyDescent="0.25">
      <c r="A7" s="143" t="s">
        <v>30553</v>
      </c>
      <c r="B7" s="322"/>
      <c r="C7" s="323"/>
      <c r="D7" s="118" t="s">
        <v>30554</v>
      </c>
      <c r="E7" s="102"/>
      <c r="F7" s="144"/>
      <c r="G7" s="102"/>
      <c r="H7" s="102"/>
    </row>
    <row r="8" spans="1:11" x14ac:dyDescent="0.25">
      <c r="A8" s="143" t="s">
        <v>30555</v>
      </c>
      <c r="B8" s="322" t="s">
        <v>30556</v>
      </c>
      <c r="C8" s="323"/>
      <c r="D8" s="118" t="s">
        <v>30557</v>
      </c>
      <c r="E8" s="102" t="s">
        <v>30558</v>
      </c>
      <c r="F8" s="144"/>
      <c r="G8" s="145">
        <v>31950.14</v>
      </c>
      <c r="H8" s="137">
        <f t="shared" ref="H8:H13" si="0">ROUND(G8*F8,2)</f>
        <v>0</v>
      </c>
    </row>
    <row r="9" spans="1:11" x14ac:dyDescent="0.25">
      <c r="A9" s="143" t="s">
        <v>30559</v>
      </c>
      <c r="B9" s="322" t="s">
        <v>30560</v>
      </c>
      <c r="C9" s="323"/>
      <c r="D9" s="118" t="s">
        <v>30561</v>
      </c>
      <c r="E9" s="102" t="s">
        <v>30558</v>
      </c>
      <c r="F9" s="144">
        <v>1</v>
      </c>
      <c r="G9" s="145">
        <v>24271.71</v>
      </c>
      <c r="H9" s="137">
        <f t="shared" si="0"/>
        <v>24271.71</v>
      </c>
    </row>
    <row r="10" spans="1:11" x14ac:dyDescent="0.25">
      <c r="A10" s="143" t="s">
        <v>30562</v>
      </c>
      <c r="B10" s="322" t="s">
        <v>30563</v>
      </c>
      <c r="C10" s="323"/>
      <c r="D10" s="118" t="s">
        <v>30564</v>
      </c>
      <c r="E10" s="102" t="s">
        <v>30558</v>
      </c>
      <c r="F10" s="144">
        <v>1</v>
      </c>
      <c r="G10" s="145">
        <v>12231.2</v>
      </c>
      <c r="H10" s="137">
        <f t="shared" si="0"/>
        <v>12231.2</v>
      </c>
    </row>
    <row r="11" spans="1:11" x14ac:dyDescent="0.25">
      <c r="A11" s="143" t="s">
        <v>30565</v>
      </c>
      <c r="B11" s="322" t="s">
        <v>30566</v>
      </c>
      <c r="C11" s="323"/>
      <c r="D11" s="118" t="s">
        <v>30567</v>
      </c>
      <c r="E11" s="102" t="s">
        <v>30558</v>
      </c>
      <c r="F11" s="144">
        <v>1</v>
      </c>
      <c r="G11" s="145">
        <v>7222.08</v>
      </c>
      <c r="H11" s="137">
        <f t="shared" si="0"/>
        <v>7222.08</v>
      </c>
    </row>
    <row r="12" spans="1:11" x14ac:dyDescent="0.25">
      <c r="A12" s="143" t="s">
        <v>30568</v>
      </c>
      <c r="B12" s="322" t="s">
        <v>30569</v>
      </c>
      <c r="C12" s="323"/>
      <c r="D12" s="118" t="s">
        <v>30570</v>
      </c>
      <c r="E12" s="102" t="s">
        <v>30558</v>
      </c>
      <c r="F12" s="144"/>
      <c r="G12" s="145">
        <v>4795.7</v>
      </c>
      <c r="H12" s="137">
        <f t="shared" si="0"/>
        <v>0</v>
      </c>
    </row>
    <row r="13" spans="1:11" x14ac:dyDescent="0.25">
      <c r="A13" s="143" t="s">
        <v>30571</v>
      </c>
      <c r="B13" s="322" t="s">
        <v>30572</v>
      </c>
      <c r="C13" s="323"/>
      <c r="D13" s="118" t="s">
        <v>30573</v>
      </c>
      <c r="E13" s="102" t="s">
        <v>30558</v>
      </c>
      <c r="F13" s="144"/>
      <c r="G13" s="145">
        <v>6014.9</v>
      </c>
      <c r="H13" s="137">
        <f t="shared" si="0"/>
        <v>0</v>
      </c>
    </row>
    <row r="14" spans="1:11" x14ac:dyDescent="0.25">
      <c r="A14" s="326" t="s">
        <v>30574</v>
      </c>
      <c r="B14" s="327"/>
      <c r="C14" s="327"/>
      <c r="D14" s="327"/>
      <c r="E14" s="327"/>
      <c r="F14" s="327"/>
      <c r="G14" s="328"/>
      <c r="H14" s="137">
        <f>SUM(H8:H13)</f>
        <v>43724.990000000005</v>
      </c>
    </row>
    <row r="15" spans="1:11" x14ac:dyDescent="0.25">
      <c r="A15" s="143" t="s">
        <v>30575</v>
      </c>
      <c r="B15" s="322"/>
      <c r="C15" s="323"/>
      <c r="D15" s="118" t="s">
        <v>30576</v>
      </c>
      <c r="E15" s="102"/>
      <c r="F15" s="102"/>
      <c r="G15" s="102"/>
      <c r="H15" s="102"/>
    </row>
    <row r="16" spans="1:11" x14ac:dyDescent="0.25">
      <c r="A16" s="143" t="s">
        <v>30577</v>
      </c>
      <c r="B16" s="322" t="s">
        <v>30578</v>
      </c>
      <c r="C16" s="323"/>
      <c r="D16" s="118" t="s">
        <v>30579</v>
      </c>
      <c r="E16" s="102" t="s">
        <v>30558</v>
      </c>
      <c r="F16" s="144"/>
      <c r="G16" s="145">
        <v>20839.830000000002</v>
      </c>
      <c r="H16" s="137">
        <f>ROUND(G16*F16,2)</f>
        <v>0</v>
      </c>
    </row>
    <row r="17" spans="1:8" x14ac:dyDescent="0.25">
      <c r="A17" s="143" t="s">
        <v>30580</v>
      </c>
      <c r="B17" s="322" t="s">
        <v>30581</v>
      </c>
      <c r="C17" s="323"/>
      <c r="D17" s="118" t="s">
        <v>30582</v>
      </c>
      <c r="E17" s="102" t="s">
        <v>30558</v>
      </c>
      <c r="F17" s="144"/>
      <c r="G17" s="145">
        <v>4799.66</v>
      </c>
      <c r="H17" s="137">
        <f>ROUND(G17*F17,2)</f>
        <v>0</v>
      </c>
    </row>
    <row r="18" spans="1:8" x14ac:dyDescent="0.25">
      <c r="A18" s="326" t="s">
        <v>30583</v>
      </c>
      <c r="B18" s="327"/>
      <c r="C18" s="327"/>
      <c r="D18" s="327"/>
      <c r="E18" s="327"/>
      <c r="F18" s="327"/>
      <c r="G18" s="328"/>
      <c r="H18" s="137">
        <f>SUM(H16:H17)</f>
        <v>0</v>
      </c>
    </row>
    <row r="19" spans="1:8" x14ac:dyDescent="0.25">
      <c r="A19" s="329" t="s">
        <v>30584</v>
      </c>
      <c r="B19" s="330"/>
      <c r="C19" s="330"/>
      <c r="D19" s="330"/>
      <c r="E19" s="330"/>
      <c r="F19" s="330"/>
      <c r="G19" s="331"/>
      <c r="H19" s="146">
        <f>H18+H14</f>
        <v>43724.990000000005</v>
      </c>
    </row>
    <row r="20" spans="1:8" x14ac:dyDescent="0.25">
      <c r="A20" s="143" t="s">
        <v>30585</v>
      </c>
      <c r="B20" s="261"/>
      <c r="C20" s="261"/>
      <c r="D20" s="118" t="s">
        <v>30586</v>
      </c>
      <c r="E20" s="102"/>
      <c r="F20" s="102"/>
      <c r="G20" s="102"/>
      <c r="H20" s="102"/>
    </row>
    <row r="21" spans="1:8" x14ac:dyDescent="0.25">
      <c r="A21" s="143" t="s">
        <v>30587</v>
      </c>
      <c r="B21" s="261"/>
      <c r="C21" s="261"/>
      <c r="D21" s="118" t="s">
        <v>30554</v>
      </c>
      <c r="E21" s="102"/>
      <c r="F21" s="102"/>
      <c r="G21" s="102"/>
      <c r="H21" s="102"/>
    </row>
    <row r="22" spans="1:8" x14ac:dyDescent="0.25">
      <c r="A22" s="143" t="s">
        <v>30588</v>
      </c>
      <c r="B22" s="261" t="s">
        <v>30589</v>
      </c>
      <c r="C22" s="261"/>
      <c r="D22" s="118" t="s">
        <v>30590</v>
      </c>
      <c r="E22" s="102" t="s">
        <v>30558</v>
      </c>
      <c r="F22" s="144">
        <v>1</v>
      </c>
      <c r="G22" s="145">
        <v>9121.93</v>
      </c>
      <c r="H22" s="137">
        <f>ROUND(G22*F22,2)</f>
        <v>9121.93</v>
      </c>
    </row>
    <row r="23" spans="1:8" x14ac:dyDescent="0.25">
      <c r="A23" s="143" t="s">
        <v>30591</v>
      </c>
      <c r="B23" s="261" t="s">
        <v>30592</v>
      </c>
      <c r="C23" s="261"/>
      <c r="D23" s="118" t="s">
        <v>30593</v>
      </c>
      <c r="E23" s="102" t="s">
        <v>30558</v>
      </c>
      <c r="F23" s="144">
        <v>1</v>
      </c>
      <c r="G23" s="145">
        <v>9121.4500000000007</v>
      </c>
      <c r="H23" s="137">
        <f>ROUND(G23*F23,2)</f>
        <v>9121.4500000000007</v>
      </c>
    </row>
    <row r="24" spans="1:8" x14ac:dyDescent="0.25">
      <c r="A24" s="143" t="s">
        <v>30594</v>
      </c>
      <c r="B24" s="261" t="s">
        <v>30595</v>
      </c>
      <c r="C24" s="261"/>
      <c r="D24" s="118" t="s">
        <v>30596</v>
      </c>
      <c r="E24" s="102" t="s">
        <v>30558</v>
      </c>
      <c r="F24" s="144"/>
      <c r="G24" s="145">
        <v>4814.58</v>
      </c>
      <c r="H24" s="137">
        <f>ROUND(G24*F24,2)</f>
        <v>0</v>
      </c>
    </row>
    <row r="25" spans="1:8" x14ac:dyDescent="0.25">
      <c r="A25" s="143" t="s">
        <v>30597</v>
      </c>
      <c r="B25" s="261" t="s">
        <v>30598</v>
      </c>
      <c r="C25" s="261"/>
      <c r="D25" s="118" t="s">
        <v>30599</v>
      </c>
      <c r="E25" s="102" t="s">
        <v>30558</v>
      </c>
      <c r="F25" s="144">
        <v>2</v>
      </c>
      <c r="G25" s="145">
        <v>4336.03</v>
      </c>
      <c r="H25" s="137">
        <f>ROUND(G25*F25,2)</f>
        <v>8672.06</v>
      </c>
    </row>
    <row r="26" spans="1:8" x14ac:dyDescent="0.25">
      <c r="A26" s="143" t="s">
        <v>30600</v>
      </c>
      <c r="B26" s="261" t="s">
        <v>30569</v>
      </c>
      <c r="C26" s="261"/>
      <c r="D26" s="118" t="s">
        <v>30570</v>
      </c>
      <c r="E26" s="102" t="s">
        <v>30558</v>
      </c>
      <c r="F26" s="144"/>
      <c r="G26" s="145">
        <v>4795.7</v>
      </c>
      <c r="H26" s="137">
        <f>ROUND(G26*F26,2)</f>
        <v>0</v>
      </c>
    </row>
    <row r="27" spans="1:8" x14ac:dyDescent="0.25">
      <c r="A27" s="332" t="s">
        <v>30601</v>
      </c>
      <c r="B27" s="332"/>
      <c r="C27" s="332"/>
      <c r="D27" s="332"/>
      <c r="E27" s="332"/>
      <c r="F27" s="332"/>
      <c r="G27" s="332"/>
      <c r="H27" s="137">
        <f>SUM(H22:H26)</f>
        <v>26915.440000000002</v>
      </c>
    </row>
    <row r="28" spans="1:8" x14ac:dyDescent="0.25">
      <c r="A28" s="143" t="s">
        <v>30602</v>
      </c>
      <c r="B28" s="261"/>
      <c r="C28" s="261"/>
      <c r="D28" s="118" t="s">
        <v>30576</v>
      </c>
      <c r="E28" s="102"/>
      <c r="F28" s="102"/>
      <c r="G28" s="102"/>
      <c r="H28" s="102"/>
    </row>
    <row r="29" spans="1:8" x14ac:dyDescent="0.25">
      <c r="A29" s="143" t="s">
        <v>30603</v>
      </c>
      <c r="B29" s="261" t="s">
        <v>30604</v>
      </c>
      <c r="C29" s="261"/>
      <c r="D29" s="118" t="s">
        <v>30605</v>
      </c>
      <c r="E29" s="102" t="s">
        <v>30558</v>
      </c>
      <c r="F29" s="144">
        <v>1</v>
      </c>
      <c r="G29" s="145">
        <v>4197.2299999999996</v>
      </c>
      <c r="H29" s="137">
        <f>ROUND(G29*F29,2)</f>
        <v>4197.2299999999996</v>
      </c>
    </row>
    <row r="30" spans="1:8" x14ac:dyDescent="0.25">
      <c r="A30" s="143" t="s">
        <v>30606</v>
      </c>
      <c r="B30" s="261" t="s">
        <v>30607</v>
      </c>
      <c r="C30" s="261"/>
      <c r="D30" s="118" t="s">
        <v>30608</v>
      </c>
      <c r="E30" s="102" t="s">
        <v>30558</v>
      </c>
      <c r="F30" s="144">
        <v>1</v>
      </c>
      <c r="G30" s="145">
        <v>4827.7299999999996</v>
      </c>
      <c r="H30" s="137">
        <f>ROUND(G30*F30,2)</f>
        <v>4827.7299999999996</v>
      </c>
    </row>
    <row r="31" spans="1:8" x14ac:dyDescent="0.25">
      <c r="A31" s="332" t="s">
        <v>30609</v>
      </c>
      <c r="B31" s="332"/>
      <c r="C31" s="332"/>
      <c r="D31" s="332"/>
      <c r="E31" s="332"/>
      <c r="F31" s="332"/>
      <c r="G31" s="332"/>
      <c r="H31" s="137">
        <f>SUM(H29:H30)</f>
        <v>9024.9599999999991</v>
      </c>
    </row>
    <row r="32" spans="1:8" x14ac:dyDescent="0.25">
      <c r="A32" s="332" t="s">
        <v>30610</v>
      </c>
      <c r="B32" s="332"/>
      <c r="C32" s="332"/>
      <c r="D32" s="332"/>
      <c r="E32" s="332"/>
      <c r="F32" s="332"/>
      <c r="G32" s="332"/>
      <c r="H32" s="137">
        <f>H31+H27</f>
        <v>35940.400000000001</v>
      </c>
    </row>
    <row r="33" spans="1:11" x14ac:dyDescent="0.25">
      <c r="A33" s="332" t="s">
        <v>30611</v>
      </c>
      <c r="B33" s="332"/>
      <c r="C33" s="332"/>
      <c r="D33" s="332"/>
      <c r="E33" s="332"/>
      <c r="F33" s="332"/>
      <c r="G33" s="332"/>
      <c r="H33" s="137">
        <f>H32+H19</f>
        <v>79665.390000000014</v>
      </c>
    </row>
    <row r="34" spans="1:11" x14ac:dyDescent="0.25">
      <c r="A34" s="147"/>
      <c r="B34" s="147"/>
      <c r="C34" s="147"/>
      <c r="D34" s="147"/>
      <c r="E34" s="147"/>
      <c r="F34" s="147"/>
      <c r="G34" s="147"/>
      <c r="H34" s="148"/>
    </row>
    <row r="35" spans="1:11" x14ac:dyDescent="0.25">
      <c r="A35" s="124" t="s">
        <v>30612</v>
      </c>
      <c r="B35" s="147"/>
      <c r="C35" s="147"/>
      <c r="D35" s="147"/>
      <c r="E35" s="147"/>
      <c r="F35" s="147"/>
      <c r="G35" s="147"/>
      <c r="H35" s="148"/>
    </row>
    <row r="36" spans="1:11" ht="15" customHeight="1" x14ac:dyDescent="0.25">
      <c r="A36" s="230" t="s">
        <v>30542</v>
      </c>
      <c r="B36" s="230" t="s">
        <v>30543</v>
      </c>
      <c r="C36" s="230"/>
      <c r="D36" s="230" t="s">
        <v>30544</v>
      </c>
      <c r="E36" s="230" t="s">
        <v>30545</v>
      </c>
      <c r="F36" s="230" t="s">
        <v>30546</v>
      </c>
      <c r="G36" s="324" t="s">
        <v>30613</v>
      </c>
      <c r="H36" s="325"/>
      <c r="I36" s="230" t="s">
        <v>30614</v>
      </c>
      <c r="J36" s="230"/>
      <c r="K36" s="333" t="s">
        <v>30548</v>
      </c>
    </row>
    <row r="37" spans="1:11" x14ac:dyDescent="0.25">
      <c r="A37" s="230"/>
      <c r="B37" s="230"/>
      <c r="C37" s="230"/>
      <c r="D37" s="230"/>
      <c r="E37" s="230"/>
      <c r="F37" s="230"/>
      <c r="G37" s="117" t="s">
        <v>30615</v>
      </c>
      <c r="H37" s="117" t="s">
        <v>30616</v>
      </c>
      <c r="I37" s="117" t="s">
        <v>30617</v>
      </c>
      <c r="J37" s="117" t="s">
        <v>30618</v>
      </c>
      <c r="K37" s="334"/>
    </row>
    <row r="38" spans="1:11" x14ac:dyDescent="0.25">
      <c r="A38" s="149" t="s">
        <v>30619</v>
      </c>
      <c r="B38" s="150"/>
      <c r="C38" s="151"/>
      <c r="D38" s="152" t="s">
        <v>30620</v>
      </c>
      <c r="E38" s="153"/>
      <c r="F38" s="153"/>
      <c r="G38" s="153"/>
      <c r="H38" s="153"/>
      <c r="I38" s="153"/>
      <c r="J38" s="153"/>
      <c r="K38" s="153"/>
    </row>
    <row r="39" spans="1:11" x14ac:dyDescent="0.25">
      <c r="A39" s="154" t="s">
        <v>30621</v>
      </c>
      <c r="B39" s="335"/>
      <c r="C39" s="336"/>
      <c r="D39" s="155" t="s">
        <v>30552</v>
      </c>
      <c r="E39" s="156"/>
      <c r="F39" s="156"/>
      <c r="G39" s="156"/>
      <c r="H39" s="156"/>
      <c r="I39" s="156"/>
      <c r="J39" s="156"/>
      <c r="K39" s="102"/>
    </row>
    <row r="40" spans="1:11" x14ac:dyDescent="0.25">
      <c r="A40" s="143" t="s">
        <v>30622</v>
      </c>
      <c r="B40" s="322"/>
      <c r="C40" s="323"/>
      <c r="D40" s="118" t="s">
        <v>30554</v>
      </c>
      <c r="E40" s="102"/>
      <c r="F40" s="102"/>
      <c r="G40" s="102"/>
      <c r="H40" s="102"/>
      <c r="I40" s="102"/>
      <c r="J40" s="102"/>
      <c r="K40" s="102"/>
    </row>
    <row r="41" spans="1:11" x14ac:dyDescent="0.25">
      <c r="A41" s="143" t="s">
        <v>30623</v>
      </c>
      <c r="B41" s="322" t="s">
        <v>30624</v>
      </c>
      <c r="C41" s="323"/>
      <c r="D41" s="118" t="s">
        <v>30625</v>
      </c>
      <c r="E41" s="102" t="s">
        <v>30558</v>
      </c>
      <c r="F41" s="144">
        <v>1</v>
      </c>
      <c r="G41" s="144">
        <v>44</v>
      </c>
      <c r="H41" s="144">
        <v>176</v>
      </c>
      <c r="I41" s="145">
        <v>35.049999999999997</v>
      </c>
      <c r="J41" s="145">
        <v>6.5</v>
      </c>
      <c r="K41" s="137">
        <f>ROUND(F41*(I41*G41+J41*H41),2)</f>
        <v>2686.2</v>
      </c>
    </row>
    <row r="42" spans="1:11" x14ac:dyDescent="0.25">
      <c r="A42" s="143" t="s">
        <v>30626</v>
      </c>
      <c r="B42" s="322" t="s">
        <v>30627</v>
      </c>
      <c r="C42" s="323"/>
      <c r="D42" s="118" t="s">
        <v>30628</v>
      </c>
      <c r="E42" s="102" t="s">
        <v>30558</v>
      </c>
      <c r="F42" s="144"/>
      <c r="G42" s="144">
        <v>44</v>
      </c>
      <c r="H42" s="144">
        <v>176</v>
      </c>
      <c r="I42" s="145">
        <v>368.61</v>
      </c>
      <c r="J42" s="145">
        <v>106.54</v>
      </c>
      <c r="K42" s="137">
        <f>ROUND(F42*(I42*G42+J42*H42),2)</f>
        <v>0</v>
      </c>
    </row>
    <row r="43" spans="1:11" x14ac:dyDescent="0.25">
      <c r="A43" s="143" t="s">
        <v>30629</v>
      </c>
      <c r="B43" s="322" t="s">
        <v>30630</v>
      </c>
      <c r="C43" s="323"/>
      <c r="D43" s="118" t="s">
        <v>30631</v>
      </c>
      <c r="E43" s="102" t="s">
        <v>30558</v>
      </c>
      <c r="F43" s="144"/>
      <c r="G43" s="144">
        <v>44</v>
      </c>
      <c r="H43" s="144">
        <v>176</v>
      </c>
      <c r="I43" s="145">
        <v>223.74</v>
      </c>
      <c r="J43" s="145">
        <v>67.16</v>
      </c>
      <c r="K43" s="137">
        <f>ROUND(F43*(I43*G43+J43*H43),2)</f>
        <v>0</v>
      </c>
    </row>
    <row r="44" spans="1:11" x14ac:dyDescent="0.25">
      <c r="A44" s="326" t="s">
        <v>30632</v>
      </c>
      <c r="B44" s="327"/>
      <c r="C44" s="327"/>
      <c r="D44" s="327"/>
      <c r="E44" s="327"/>
      <c r="F44" s="327"/>
      <c r="G44" s="327"/>
      <c r="H44" s="327"/>
      <c r="I44" s="327"/>
      <c r="J44" s="328"/>
      <c r="K44" s="137">
        <f>SUM(K41:K43)</f>
        <v>2686.2</v>
      </c>
    </row>
    <row r="45" spans="1:11" x14ac:dyDescent="0.25">
      <c r="A45" s="143" t="s">
        <v>30633</v>
      </c>
      <c r="B45" s="322"/>
      <c r="C45" s="323"/>
      <c r="D45" s="118" t="s">
        <v>30576</v>
      </c>
      <c r="E45" s="102"/>
      <c r="F45" s="102"/>
      <c r="G45" s="102"/>
      <c r="H45" s="102"/>
      <c r="I45" s="102"/>
      <c r="J45" s="102"/>
      <c r="K45" s="102"/>
    </row>
    <row r="46" spans="1:11" x14ac:dyDescent="0.25">
      <c r="A46" s="143" t="s">
        <v>30634</v>
      </c>
      <c r="B46" s="322" t="s">
        <v>30624</v>
      </c>
      <c r="C46" s="323"/>
      <c r="D46" s="118" t="s">
        <v>30625</v>
      </c>
      <c r="E46" s="102" t="s">
        <v>30558</v>
      </c>
      <c r="F46" s="144">
        <v>1</v>
      </c>
      <c r="G46" s="144">
        <v>44</v>
      </c>
      <c r="H46" s="144">
        <v>176</v>
      </c>
      <c r="I46" s="145">
        <v>35.049999999999997</v>
      </c>
      <c r="J46" s="145">
        <v>6.5</v>
      </c>
      <c r="K46" s="137">
        <f>ROUND(F46*(I46*G46+J46*H46),2)</f>
        <v>2686.2</v>
      </c>
    </row>
    <row r="47" spans="1:11" x14ac:dyDescent="0.25">
      <c r="A47" s="326" t="s">
        <v>30635</v>
      </c>
      <c r="B47" s="327"/>
      <c r="C47" s="327"/>
      <c r="D47" s="327"/>
      <c r="E47" s="327"/>
      <c r="F47" s="327"/>
      <c r="G47" s="327"/>
      <c r="H47" s="327"/>
      <c r="I47" s="327"/>
      <c r="J47" s="328"/>
      <c r="K47" s="137">
        <f>SUM(K46)</f>
        <v>2686.2</v>
      </c>
    </row>
    <row r="48" spans="1:11" x14ac:dyDescent="0.25">
      <c r="A48" s="143" t="s">
        <v>30636</v>
      </c>
      <c r="B48" s="322"/>
      <c r="C48" s="323"/>
      <c r="D48" s="118" t="s">
        <v>30586</v>
      </c>
      <c r="E48" s="102"/>
      <c r="F48" s="102"/>
      <c r="G48" s="102"/>
      <c r="H48" s="102"/>
      <c r="I48" s="102"/>
      <c r="J48" s="102"/>
      <c r="K48" s="102"/>
    </row>
    <row r="49" spans="1:11" x14ac:dyDescent="0.25">
      <c r="A49" s="143" t="s">
        <v>30637</v>
      </c>
      <c r="B49" s="322" t="s">
        <v>30624</v>
      </c>
      <c r="C49" s="323"/>
      <c r="D49" s="118" t="s">
        <v>30625</v>
      </c>
      <c r="E49" s="102" t="s">
        <v>30558</v>
      </c>
      <c r="F49" s="144">
        <v>1</v>
      </c>
      <c r="G49" s="144">
        <v>44</v>
      </c>
      <c r="H49" s="144">
        <v>176</v>
      </c>
      <c r="I49" s="145">
        <v>35.049999999999997</v>
      </c>
      <c r="J49" s="145">
        <v>6.5</v>
      </c>
      <c r="K49" s="137">
        <f>ROUND(F49*(I49*G49+J49*H49),2)</f>
        <v>2686.2</v>
      </c>
    </row>
    <row r="50" spans="1:11" x14ac:dyDescent="0.25">
      <c r="A50" s="326" t="s">
        <v>30638</v>
      </c>
      <c r="B50" s="327"/>
      <c r="C50" s="327"/>
      <c r="D50" s="327"/>
      <c r="E50" s="327"/>
      <c r="F50" s="327"/>
      <c r="G50" s="327"/>
      <c r="H50" s="327"/>
      <c r="I50" s="327"/>
      <c r="J50" s="328"/>
      <c r="K50" s="137">
        <f>SUM(K49)</f>
        <v>2686.2</v>
      </c>
    </row>
    <row r="51" spans="1:11" x14ac:dyDescent="0.25">
      <c r="A51" s="326" t="s">
        <v>30639</v>
      </c>
      <c r="B51" s="327"/>
      <c r="C51" s="327"/>
      <c r="D51" s="327"/>
      <c r="E51" s="327"/>
      <c r="F51" s="327"/>
      <c r="G51" s="327"/>
      <c r="H51" s="327"/>
      <c r="I51" s="327"/>
      <c r="J51" s="328"/>
      <c r="K51" s="137">
        <f>K50+K47+K44</f>
        <v>8058.5999999999995</v>
      </c>
    </row>
  </sheetData>
  <mergeCells count="52">
    <mergeCell ref="B49:C49"/>
    <mergeCell ref="A50:J50"/>
    <mergeCell ref="A51:J51"/>
    <mergeCell ref="B43:C43"/>
    <mergeCell ref="A44:J44"/>
    <mergeCell ref="B45:C45"/>
    <mergeCell ref="B46:C46"/>
    <mergeCell ref="A47:J47"/>
    <mergeCell ref="B48:C48"/>
    <mergeCell ref="I36:J36"/>
    <mergeCell ref="K36:K37"/>
    <mergeCell ref="B39:C39"/>
    <mergeCell ref="B40:C40"/>
    <mergeCell ref="B41:C41"/>
    <mergeCell ref="B42:C42"/>
    <mergeCell ref="A33:G33"/>
    <mergeCell ref="A36:A37"/>
    <mergeCell ref="B36:C37"/>
    <mergeCell ref="D36:D37"/>
    <mergeCell ref="E36:E37"/>
    <mergeCell ref="F36:F37"/>
    <mergeCell ref="G36:H36"/>
    <mergeCell ref="A32:G32"/>
    <mergeCell ref="B21:C21"/>
    <mergeCell ref="B22:C22"/>
    <mergeCell ref="B23:C23"/>
    <mergeCell ref="B24:C24"/>
    <mergeCell ref="B25:C25"/>
    <mergeCell ref="B26:C26"/>
    <mergeCell ref="A27:G27"/>
    <mergeCell ref="B28:C28"/>
    <mergeCell ref="B29:C29"/>
    <mergeCell ref="B30:C30"/>
    <mergeCell ref="A31:G31"/>
    <mergeCell ref="B20:C20"/>
    <mergeCell ref="B9:C9"/>
    <mergeCell ref="B10:C10"/>
    <mergeCell ref="B11:C11"/>
    <mergeCell ref="B12:C12"/>
    <mergeCell ref="B13:C13"/>
    <mergeCell ref="A14:G14"/>
    <mergeCell ref="B15:C15"/>
    <mergeCell ref="B16:C16"/>
    <mergeCell ref="B17:C17"/>
    <mergeCell ref="A18:G18"/>
    <mergeCell ref="A19:G19"/>
    <mergeCell ref="B8:C8"/>
    <mergeCell ref="A1:K1"/>
    <mergeCell ref="B4:C4"/>
    <mergeCell ref="B5:C5"/>
    <mergeCell ref="B6:C6"/>
    <mergeCell ref="B7:C7"/>
  </mergeCells>
  <printOptions horizontalCentered="1"/>
  <pageMargins left="0.23622047244094491" right="0.23622047244094491" top="0.35433070866141736" bottom="0.35433070866141736" header="0.31496062992125984" footer="0.31496062992125984"/>
  <pageSetup paperSize="9" scale="54"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U52"/>
  <sheetViews>
    <sheetView showGridLines="0" zoomScaleNormal="100" workbookViewId="0">
      <selection sqref="A1:H2"/>
    </sheetView>
  </sheetViews>
  <sheetFormatPr defaultRowHeight="15" x14ac:dyDescent="0.25"/>
  <cols>
    <col min="1" max="1" width="10.7109375" customWidth="1"/>
    <col min="2" max="3" width="5.7109375" customWidth="1"/>
    <col min="4" max="4" width="50.7109375" customWidth="1"/>
    <col min="5" max="11" width="15.7109375" customWidth="1"/>
    <col min="12" max="12" width="2.7109375" customWidth="1"/>
    <col min="13" max="17" width="15.7109375" customWidth="1"/>
    <col min="18" max="18" width="5.7109375" customWidth="1"/>
    <col min="19" max="21" width="15.7109375" customWidth="1"/>
  </cols>
  <sheetData>
    <row r="1" spans="1:17" ht="30" customHeight="1" x14ac:dyDescent="0.25">
      <c r="A1" s="337" t="s">
        <v>30640</v>
      </c>
      <c r="B1" s="338"/>
      <c r="C1" s="338"/>
      <c r="D1" s="338"/>
      <c r="E1" s="338"/>
      <c r="F1" s="338"/>
      <c r="G1" s="338"/>
      <c r="H1" s="338"/>
      <c r="I1" s="338"/>
      <c r="J1" s="338"/>
      <c r="K1" s="338"/>
    </row>
    <row r="3" spans="1:17" x14ac:dyDescent="0.25">
      <c r="A3" t="s">
        <v>30641</v>
      </c>
    </row>
    <row r="4" spans="1:17" ht="30" customHeight="1" x14ac:dyDescent="0.25">
      <c r="A4" s="117" t="s">
        <v>30542</v>
      </c>
      <c r="B4" s="324" t="s">
        <v>30543</v>
      </c>
      <c r="C4" s="325"/>
      <c r="D4" s="117" t="s">
        <v>30544</v>
      </c>
      <c r="E4" s="117" t="s">
        <v>30545</v>
      </c>
      <c r="F4" s="117" t="s">
        <v>30546</v>
      </c>
      <c r="G4" s="117" t="s">
        <v>30547</v>
      </c>
      <c r="H4" s="117" t="s">
        <v>30548</v>
      </c>
      <c r="I4" s="49"/>
      <c r="J4" s="49"/>
      <c r="K4" s="49"/>
      <c r="M4" s="124" t="s">
        <v>30642</v>
      </c>
      <c r="N4" s="49"/>
      <c r="O4" s="49"/>
      <c r="P4" s="49"/>
    </row>
    <row r="5" spans="1:17" x14ac:dyDescent="0.25">
      <c r="A5" s="143" t="s">
        <v>30549</v>
      </c>
      <c r="B5" s="322"/>
      <c r="C5" s="323"/>
      <c r="D5" s="118" t="s">
        <v>30643</v>
      </c>
      <c r="E5" s="102"/>
      <c r="F5" s="157"/>
      <c r="G5" s="137"/>
      <c r="H5" s="137"/>
      <c r="I5" s="49"/>
      <c r="J5" s="49"/>
      <c r="K5" s="49"/>
      <c r="M5" s="124" t="s">
        <v>30644</v>
      </c>
      <c r="N5" s="49"/>
      <c r="O5" s="49"/>
      <c r="P5" s="49"/>
    </row>
    <row r="6" spans="1:17" ht="18" x14ac:dyDescent="0.25">
      <c r="A6" s="143" t="s">
        <v>30551</v>
      </c>
      <c r="B6" s="322"/>
      <c r="C6" s="323"/>
      <c r="D6" s="118" t="s">
        <v>30550</v>
      </c>
      <c r="E6" s="102"/>
      <c r="F6" s="157"/>
      <c r="G6" s="137"/>
      <c r="H6" s="137"/>
      <c r="I6" s="49"/>
      <c r="J6" s="49"/>
      <c r="K6" s="49"/>
      <c r="M6" s="124" t="s">
        <v>30645</v>
      </c>
      <c r="N6" s="49"/>
      <c r="O6" s="49"/>
      <c r="P6" s="49"/>
    </row>
    <row r="7" spans="1:17" ht="18" x14ac:dyDescent="0.25">
      <c r="A7" s="143" t="s">
        <v>30553</v>
      </c>
      <c r="B7" s="322" t="s">
        <v>30646</v>
      </c>
      <c r="C7" s="323"/>
      <c r="D7" s="118" t="s">
        <v>30647</v>
      </c>
      <c r="E7" s="102" t="s">
        <v>30558</v>
      </c>
      <c r="F7" s="157">
        <v>1</v>
      </c>
      <c r="G7" s="145">
        <v>8483.89</v>
      </c>
      <c r="H7" s="137">
        <f>ROUND(G7*F7,2)</f>
        <v>8483.89</v>
      </c>
      <c r="I7" s="49"/>
      <c r="J7" s="49"/>
      <c r="K7" s="49"/>
      <c r="M7" s="124" t="s">
        <v>30648</v>
      </c>
      <c r="N7" s="49"/>
      <c r="O7" s="49"/>
      <c r="P7" s="49"/>
    </row>
    <row r="8" spans="1:17" x14ac:dyDescent="0.25">
      <c r="A8" s="326" t="s">
        <v>30649</v>
      </c>
      <c r="B8" s="327"/>
      <c r="C8" s="327"/>
      <c r="D8" s="327"/>
      <c r="E8" s="327"/>
      <c r="F8" s="327"/>
      <c r="G8" s="328"/>
      <c r="H8" s="146">
        <f>SUM(H7:H7)</f>
        <v>8483.89</v>
      </c>
      <c r="I8" s="49"/>
      <c r="J8" s="49"/>
      <c r="K8" s="49"/>
      <c r="M8" s="49"/>
      <c r="N8" s="49"/>
      <c r="O8" s="49"/>
      <c r="P8" s="49"/>
    </row>
    <row r="9" spans="1:17" ht="18" x14ac:dyDescent="0.25">
      <c r="A9" s="230" t="s">
        <v>30542</v>
      </c>
      <c r="B9" s="230" t="s">
        <v>30543</v>
      </c>
      <c r="C9" s="230"/>
      <c r="D9" s="230" t="s">
        <v>30544</v>
      </c>
      <c r="E9" s="230" t="s">
        <v>30545</v>
      </c>
      <c r="F9" s="230" t="s">
        <v>30546</v>
      </c>
      <c r="G9" s="324" t="s">
        <v>30613</v>
      </c>
      <c r="H9" s="325"/>
      <c r="I9" s="230" t="s">
        <v>30614</v>
      </c>
      <c r="J9" s="230"/>
      <c r="K9" s="333" t="s">
        <v>30548</v>
      </c>
      <c r="M9" s="102" t="s">
        <v>30650</v>
      </c>
      <c r="N9" s="158">
        <v>2</v>
      </c>
      <c r="O9" s="49"/>
      <c r="P9" s="49"/>
    </row>
    <row r="10" spans="1:17" x14ac:dyDescent="0.25">
      <c r="A10" s="230"/>
      <c r="B10" s="230"/>
      <c r="C10" s="230"/>
      <c r="D10" s="230"/>
      <c r="E10" s="230"/>
      <c r="F10" s="230"/>
      <c r="G10" s="117" t="s">
        <v>30615</v>
      </c>
      <c r="H10" s="117" t="s">
        <v>30616</v>
      </c>
      <c r="I10" s="117" t="s">
        <v>30617</v>
      </c>
      <c r="J10" s="117" t="s">
        <v>30618</v>
      </c>
      <c r="K10" s="334"/>
      <c r="M10" s="102" t="s">
        <v>22211</v>
      </c>
      <c r="N10" s="159">
        <f>IF(1+((N9-200)/200)&lt;1,1,1+((N9-200)/200))</f>
        <v>1</v>
      </c>
      <c r="O10" s="49"/>
      <c r="P10" s="49"/>
    </row>
    <row r="11" spans="1:17" x14ac:dyDescent="0.25">
      <c r="A11" s="149" t="s">
        <v>30585</v>
      </c>
      <c r="B11" s="150"/>
      <c r="C11" s="151"/>
      <c r="D11" s="152" t="s">
        <v>30620</v>
      </c>
      <c r="E11" s="153"/>
      <c r="F11" s="153"/>
      <c r="G11" s="153"/>
      <c r="H11" s="153"/>
      <c r="I11" s="117"/>
      <c r="J11" s="117"/>
      <c r="K11" s="153"/>
    </row>
    <row r="12" spans="1:17" x14ac:dyDescent="0.25">
      <c r="A12" s="143" t="s">
        <v>30587</v>
      </c>
      <c r="B12" s="322" t="s">
        <v>30624</v>
      </c>
      <c r="C12" s="323"/>
      <c r="D12" s="118" t="s">
        <v>30625</v>
      </c>
      <c r="E12" s="102" t="s">
        <v>30558</v>
      </c>
      <c r="F12" s="157">
        <v>1</v>
      </c>
      <c r="G12" s="157">
        <v>44</v>
      </c>
      <c r="H12" s="157">
        <v>176</v>
      </c>
      <c r="I12" s="145">
        <v>35.049999999999997</v>
      </c>
      <c r="J12" s="145">
        <v>6.5</v>
      </c>
      <c r="K12" s="137">
        <f>ROUND(F12*(I12*G12+J12*H12),2)</f>
        <v>2686.2</v>
      </c>
      <c r="M12" s="339" t="s">
        <v>30651</v>
      </c>
      <c r="N12" s="339"/>
      <c r="O12" s="339"/>
      <c r="P12" s="339"/>
      <c r="Q12" s="339"/>
    </row>
    <row r="13" spans="1:17" x14ac:dyDescent="0.25">
      <c r="A13" s="326" t="s">
        <v>30652</v>
      </c>
      <c r="B13" s="327"/>
      <c r="C13" s="327"/>
      <c r="D13" s="327"/>
      <c r="E13" s="327"/>
      <c r="F13" s="327"/>
      <c r="G13" s="327"/>
      <c r="H13" s="327"/>
      <c r="I13" s="327"/>
      <c r="J13" s="328"/>
      <c r="K13" s="137">
        <f>SUM(K12)</f>
        <v>2686.2</v>
      </c>
      <c r="M13" s="339"/>
      <c r="N13" s="339"/>
      <c r="O13" s="339"/>
      <c r="P13" s="339"/>
      <c r="Q13" s="339"/>
    </row>
    <row r="14" spans="1:17" x14ac:dyDescent="0.25">
      <c r="A14" s="326" t="s">
        <v>30653</v>
      </c>
      <c r="B14" s="327"/>
      <c r="C14" s="327"/>
      <c r="D14" s="327"/>
      <c r="E14" s="327"/>
      <c r="F14" s="327"/>
      <c r="G14" s="327"/>
      <c r="H14" s="327"/>
      <c r="I14" s="327"/>
      <c r="J14" s="328"/>
      <c r="K14" s="137">
        <f>K13+H8</f>
        <v>11170.09</v>
      </c>
      <c r="M14" s="339"/>
      <c r="N14" s="339"/>
      <c r="O14" s="339"/>
      <c r="P14" s="339"/>
      <c r="Q14" s="339"/>
    </row>
    <row r="16" spans="1:17" x14ac:dyDescent="0.25">
      <c r="A16" t="s">
        <v>30654</v>
      </c>
      <c r="M16" s="339" t="s">
        <v>30655</v>
      </c>
      <c r="N16" s="339"/>
      <c r="O16" s="339"/>
      <c r="P16" s="339"/>
      <c r="Q16" s="339"/>
    </row>
    <row r="17" spans="1:17" ht="30" x14ac:dyDescent="0.25">
      <c r="A17" s="117" t="s">
        <v>30542</v>
      </c>
      <c r="B17" s="324" t="s">
        <v>30543</v>
      </c>
      <c r="C17" s="325"/>
      <c r="D17" s="117" t="s">
        <v>30544</v>
      </c>
      <c r="E17" s="117" t="s">
        <v>30545</v>
      </c>
      <c r="F17" s="117" t="s">
        <v>30546</v>
      </c>
      <c r="G17" s="117" t="s">
        <v>30547</v>
      </c>
      <c r="H17" s="117" t="s">
        <v>30548</v>
      </c>
      <c r="I17" s="49"/>
      <c r="J17" s="49"/>
      <c r="K17" s="49"/>
      <c r="M17" s="339"/>
      <c r="N17" s="339"/>
      <c r="O17" s="339"/>
      <c r="P17" s="339"/>
      <c r="Q17" s="339"/>
    </row>
    <row r="18" spans="1:17" x14ac:dyDescent="0.25">
      <c r="A18" s="143" t="s">
        <v>30619</v>
      </c>
      <c r="B18" s="322"/>
      <c r="C18" s="323"/>
      <c r="D18" s="118" t="s">
        <v>30643</v>
      </c>
      <c r="E18" s="102"/>
      <c r="F18" s="157"/>
      <c r="G18" s="137"/>
      <c r="H18" s="137"/>
      <c r="I18" s="49"/>
      <c r="J18" s="49"/>
      <c r="K18" s="49"/>
      <c r="M18" s="339"/>
      <c r="N18" s="339"/>
      <c r="O18" s="339"/>
      <c r="P18" s="339"/>
      <c r="Q18" s="339"/>
    </row>
    <row r="19" spans="1:17" x14ac:dyDescent="0.25">
      <c r="A19" s="143" t="s">
        <v>30621</v>
      </c>
      <c r="B19" s="322"/>
      <c r="C19" s="323"/>
      <c r="D19" s="118" t="s">
        <v>30550</v>
      </c>
      <c r="E19" s="102"/>
      <c r="F19" s="157"/>
      <c r="G19" s="137"/>
      <c r="H19" s="137"/>
      <c r="I19" s="49"/>
      <c r="J19" s="49"/>
      <c r="K19" s="49"/>
      <c r="M19" s="339"/>
      <c r="N19" s="339"/>
      <c r="O19" s="339"/>
      <c r="P19" s="339"/>
      <c r="Q19" s="339"/>
    </row>
    <row r="20" spans="1:17" x14ac:dyDescent="0.25">
      <c r="A20" s="143" t="s">
        <v>30622</v>
      </c>
      <c r="B20" s="322" t="s">
        <v>30646</v>
      </c>
      <c r="C20" s="323"/>
      <c r="D20" s="118" t="s">
        <v>30656</v>
      </c>
      <c r="E20" s="102" t="s">
        <v>30558</v>
      </c>
      <c r="F20" s="157">
        <v>1</v>
      </c>
      <c r="G20" s="145">
        <v>8483.89</v>
      </c>
      <c r="H20" s="137">
        <f>ROUND(G20*F20,2)</f>
        <v>8483.89</v>
      </c>
      <c r="I20" s="49"/>
      <c r="J20" s="49"/>
      <c r="K20" s="49"/>
      <c r="M20" s="339"/>
      <c r="N20" s="339"/>
      <c r="O20" s="339"/>
      <c r="P20" s="339"/>
      <c r="Q20" s="339"/>
    </row>
    <row r="21" spans="1:17" x14ac:dyDescent="0.25">
      <c r="A21" s="326" t="s">
        <v>30649</v>
      </c>
      <c r="B21" s="327"/>
      <c r="C21" s="327"/>
      <c r="D21" s="327"/>
      <c r="E21" s="327"/>
      <c r="F21" s="327"/>
      <c r="G21" s="328"/>
      <c r="H21" s="146">
        <f>SUM(H20:H20)</f>
        <v>8483.89</v>
      </c>
      <c r="I21" s="49"/>
      <c r="J21" s="49"/>
      <c r="K21" s="49"/>
      <c r="M21" s="339"/>
      <c r="N21" s="339"/>
      <c r="O21" s="339"/>
      <c r="P21" s="339"/>
      <c r="Q21" s="339"/>
    </row>
    <row r="22" spans="1:17" x14ac:dyDescent="0.25">
      <c r="A22" s="230" t="s">
        <v>30542</v>
      </c>
      <c r="B22" s="230" t="s">
        <v>30543</v>
      </c>
      <c r="C22" s="230"/>
      <c r="D22" s="230" t="s">
        <v>30544</v>
      </c>
      <c r="E22" s="230" t="s">
        <v>30545</v>
      </c>
      <c r="F22" s="230" t="s">
        <v>30546</v>
      </c>
      <c r="G22" s="324" t="s">
        <v>30613</v>
      </c>
      <c r="H22" s="325"/>
      <c r="I22" s="230" t="s">
        <v>30614</v>
      </c>
      <c r="J22" s="230"/>
      <c r="K22" s="333" t="s">
        <v>30548</v>
      </c>
      <c r="M22" s="339"/>
      <c r="N22" s="339"/>
      <c r="O22" s="339"/>
      <c r="P22" s="339"/>
      <c r="Q22" s="339"/>
    </row>
    <row r="23" spans="1:17" x14ac:dyDescent="0.25">
      <c r="A23" s="230"/>
      <c r="B23" s="230"/>
      <c r="C23" s="230"/>
      <c r="D23" s="230"/>
      <c r="E23" s="230"/>
      <c r="F23" s="230"/>
      <c r="G23" s="117" t="s">
        <v>30615</v>
      </c>
      <c r="H23" s="117" t="s">
        <v>30616</v>
      </c>
      <c r="I23" s="117" t="s">
        <v>30617</v>
      </c>
      <c r="J23" s="117" t="s">
        <v>30618</v>
      </c>
      <c r="K23" s="334"/>
      <c r="M23" s="339"/>
      <c r="N23" s="339"/>
      <c r="O23" s="339"/>
      <c r="P23" s="339"/>
      <c r="Q23" s="339"/>
    </row>
    <row r="24" spans="1:17" x14ac:dyDescent="0.25">
      <c r="A24" s="149" t="s">
        <v>30636</v>
      </c>
      <c r="B24" s="150"/>
      <c r="C24" s="151"/>
      <c r="D24" s="152" t="s">
        <v>30620</v>
      </c>
      <c r="E24" s="153"/>
      <c r="F24" s="153"/>
      <c r="G24" s="153"/>
      <c r="H24" s="153"/>
      <c r="I24" s="117"/>
      <c r="J24" s="117"/>
      <c r="K24" s="153"/>
      <c r="M24" s="339"/>
      <c r="N24" s="339"/>
      <c r="O24" s="339"/>
      <c r="P24" s="339"/>
      <c r="Q24" s="339"/>
    </row>
    <row r="25" spans="1:17" x14ac:dyDescent="0.25">
      <c r="A25" s="143" t="s">
        <v>30637</v>
      </c>
      <c r="B25" s="322" t="s">
        <v>30624</v>
      </c>
      <c r="C25" s="323"/>
      <c r="D25" s="118" t="s">
        <v>30625</v>
      </c>
      <c r="E25" s="102" t="s">
        <v>30558</v>
      </c>
      <c r="F25" s="157">
        <v>1</v>
      </c>
      <c r="G25" s="157">
        <v>44</v>
      </c>
      <c r="H25" s="157">
        <v>176</v>
      </c>
      <c r="I25" s="145">
        <v>35.049999999999997</v>
      </c>
      <c r="J25" s="145">
        <v>6.5</v>
      </c>
      <c r="K25" s="137">
        <f>ROUND(F25*(I25*G25+J25*H25),2)</f>
        <v>2686.2</v>
      </c>
      <c r="M25" s="339"/>
      <c r="N25" s="339"/>
      <c r="O25" s="339"/>
      <c r="P25" s="339"/>
      <c r="Q25" s="339"/>
    </row>
    <row r="26" spans="1:17" x14ac:dyDescent="0.25">
      <c r="A26" s="326" t="s">
        <v>30652</v>
      </c>
      <c r="B26" s="327"/>
      <c r="C26" s="327"/>
      <c r="D26" s="327"/>
      <c r="E26" s="327"/>
      <c r="F26" s="327"/>
      <c r="G26" s="327"/>
      <c r="H26" s="327"/>
      <c r="I26" s="327"/>
      <c r="J26" s="328"/>
      <c r="K26" s="137">
        <f>SUM(K25)</f>
        <v>2686.2</v>
      </c>
      <c r="M26" s="339"/>
      <c r="N26" s="339"/>
      <c r="O26" s="339"/>
      <c r="P26" s="339"/>
      <c r="Q26" s="339"/>
    </row>
    <row r="27" spans="1:17" x14ac:dyDescent="0.25">
      <c r="A27" s="326" t="s">
        <v>30653</v>
      </c>
      <c r="B27" s="327"/>
      <c r="C27" s="327"/>
      <c r="D27" s="327"/>
      <c r="E27" s="327"/>
      <c r="F27" s="327"/>
      <c r="G27" s="327"/>
      <c r="H27" s="327"/>
      <c r="I27" s="327"/>
      <c r="J27" s="328"/>
      <c r="K27" s="137">
        <f>K26+H21</f>
        <v>11170.09</v>
      </c>
      <c r="M27" s="339"/>
      <c r="N27" s="339"/>
      <c r="O27" s="339"/>
      <c r="P27" s="339"/>
      <c r="Q27" s="339"/>
    </row>
    <row r="28" spans="1:17" x14ac:dyDescent="0.25">
      <c r="M28" s="339"/>
      <c r="N28" s="339"/>
      <c r="O28" s="339"/>
      <c r="P28" s="339"/>
      <c r="Q28" s="339"/>
    </row>
    <row r="29" spans="1:17" x14ac:dyDescent="0.25">
      <c r="A29" s="124" t="s">
        <v>30657</v>
      </c>
      <c r="B29" s="49"/>
      <c r="C29" s="49"/>
      <c r="D29" s="124"/>
      <c r="E29" s="49"/>
      <c r="F29" s="49"/>
      <c r="G29" s="49"/>
      <c r="H29" s="49"/>
      <c r="I29" s="49"/>
      <c r="J29" s="49"/>
      <c r="K29" s="49"/>
      <c r="M29" s="339"/>
      <c r="N29" s="339"/>
      <c r="O29" s="339"/>
      <c r="P29" s="339"/>
      <c r="Q29" s="339"/>
    </row>
    <row r="30" spans="1:17" ht="30" x14ac:dyDescent="0.25">
      <c r="A30" s="117" t="s">
        <v>30542</v>
      </c>
      <c r="B30" s="324" t="s">
        <v>30543</v>
      </c>
      <c r="C30" s="325"/>
      <c r="D30" s="117" t="s">
        <v>30544</v>
      </c>
      <c r="E30" s="117" t="s">
        <v>30545</v>
      </c>
      <c r="F30" s="117" t="s">
        <v>30546</v>
      </c>
      <c r="G30" s="117" t="s">
        <v>30547</v>
      </c>
      <c r="H30" s="117" t="s">
        <v>30548</v>
      </c>
      <c r="I30" s="49"/>
      <c r="J30" s="49"/>
      <c r="K30" s="49"/>
      <c r="M30" s="339"/>
      <c r="N30" s="339"/>
      <c r="O30" s="339"/>
      <c r="P30" s="339"/>
      <c r="Q30" s="339"/>
    </row>
    <row r="31" spans="1:17" x14ac:dyDescent="0.25">
      <c r="A31" s="143" t="s">
        <v>30658</v>
      </c>
      <c r="B31" s="322"/>
      <c r="C31" s="323"/>
      <c r="D31" s="118" t="s">
        <v>30659</v>
      </c>
      <c r="E31" s="102"/>
      <c r="F31" s="157"/>
      <c r="G31" s="137"/>
      <c r="H31" s="137"/>
      <c r="I31" s="49"/>
      <c r="J31" s="49"/>
      <c r="K31" s="49"/>
      <c r="M31" s="339"/>
      <c r="N31" s="339"/>
      <c r="O31" s="339"/>
      <c r="P31" s="339"/>
      <c r="Q31" s="339"/>
    </row>
    <row r="32" spans="1:17" x14ac:dyDescent="0.25">
      <c r="A32" s="143" t="s">
        <v>30660</v>
      </c>
      <c r="B32" s="322"/>
      <c r="C32" s="323"/>
      <c r="D32" s="118" t="s">
        <v>30550</v>
      </c>
      <c r="E32" s="102"/>
      <c r="F32" s="157"/>
      <c r="G32" s="137"/>
      <c r="H32" s="137"/>
      <c r="I32" s="49"/>
      <c r="J32" s="49"/>
      <c r="K32" s="49"/>
      <c r="M32" s="339"/>
      <c r="N32" s="339"/>
      <c r="O32" s="339"/>
      <c r="P32" s="339"/>
      <c r="Q32" s="339"/>
    </row>
    <row r="33" spans="1:21" x14ac:dyDescent="0.25">
      <c r="A33" s="143" t="s">
        <v>30661</v>
      </c>
      <c r="B33" s="322" t="s">
        <v>30662</v>
      </c>
      <c r="C33" s="323"/>
      <c r="D33" s="118" t="s">
        <v>30663</v>
      </c>
      <c r="E33" s="102" t="s">
        <v>30558</v>
      </c>
      <c r="F33" s="157">
        <v>1</v>
      </c>
      <c r="G33" s="145">
        <v>6423.19</v>
      </c>
      <c r="H33" s="137">
        <f>ROUND(G33*F33,2)</f>
        <v>6423.19</v>
      </c>
      <c r="I33" s="49"/>
      <c r="J33" s="49"/>
      <c r="K33" s="49"/>
      <c r="M33" s="339"/>
      <c r="N33" s="339"/>
      <c r="O33" s="339"/>
      <c r="P33" s="339"/>
      <c r="Q33" s="339"/>
    </row>
    <row r="34" spans="1:21" x14ac:dyDescent="0.25">
      <c r="A34" s="143" t="s">
        <v>30664</v>
      </c>
      <c r="B34" s="322" t="s">
        <v>30665</v>
      </c>
      <c r="C34" s="323"/>
      <c r="D34" s="118" t="s">
        <v>30666</v>
      </c>
      <c r="E34" s="102" t="s">
        <v>30558</v>
      </c>
      <c r="F34" s="157">
        <v>2</v>
      </c>
      <c r="G34" s="145">
        <v>5864.3</v>
      </c>
      <c r="H34" s="137">
        <f>ROUND(G34*F34,2)</f>
        <v>11728.6</v>
      </c>
      <c r="I34" s="49"/>
      <c r="J34" s="49"/>
      <c r="K34" s="49"/>
      <c r="M34" s="339"/>
      <c r="N34" s="339"/>
      <c r="O34" s="339"/>
      <c r="P34" s="339"/>
      <c r="Q34" s="339"/>
    </row>
    <row r="35" spans="1:21" x14ac:dyDescent="0.25">
      <c r="A35" s="326" t="s">
        <v>30649</v>
      </c>
      <c r="B35" s="327"/>
      <c r="C35" s="327"/>
      <c r="D35" s="327"/>
      <c r="E35" s="327"/>
      <c r="F35" s="327"/>
      <c r="G35" s="328"/>
      <c r="H35" s="146">
        <f>SUM(H33:H34)</f>
        <v>18151.79</v>
      </c>
      <c r="I35" s="49"/>
      <c r="J35" s="49"/>
      <c r="K35" s="49"/>
      <c r="M35" s="339"/>
      <c r="N35" s="339"/>
      <c r="O35" s="339"/>
      <c r="P35" s="339"/>
      <c r="Q35" s="339"/>
    </row>
    <row r="36" spans="1:21" x14ac:dyDescent="0.25">
      <c r="A36" s="230" t="s">
        <v>30542</v>
      </c>
      <c r="B36" s="230" t="s">
        <v>30543</v>
      </c>
      <c r="C36" s="230"/>
      <c r="D36" s="230" t="s">
        <v>30544</v>
      </c>
      <c r="E36" s="230" t="s">
        <v>30545</v>
      </c>
      <c r="F36" s="230" t="s">
        <v>30546</v>
      </c>
      <c r="G36" s="324" t="s">
        <v>30613</v>
      </c>
      <c r="H36" s="325"/>
      <c r="I36" s="230" t="s">
        <v>30614</v>
      </c>
      <c r="J36" s="230"/>
      <c r="K36" s="333" t="s">
        <v>30548</v>
      </c>
      <c r="M36" s="339"/>
      <c r="N36" s="339"/>
      <c r="O36" s="339"/>
      <c r="P36" s="339"/>
      <c r="Q36" s="339"/>
    </row>
    <row r="37" spans="1:21" x14ac:dyDescent="0.25">
      <c r="A37" s="230"/>
      <c r="B37" s="230"/>
      <c r="C37" s="230"/>
      <c r="D37" s="230"/>
      <c r="E37" s="230"/>
      <c r="F37" s="230"/>
      <c r="G37" s="117" t="s">
        <v>30615</v>
      </c>
      <c r="H37" s="117" t="s">
        <v>30616</v>
      </c>
      <c r="I37" s="117" t="s">
        <v>30617</v>
      </c>
      <c r="J37" s="117" t="s">
        <v>30618</v>
      </c>
      <c r="K37" s="334"/>
      <c r="M37" s="339"/>
      <c r="N37" s="339"/>
      <c r="O37" s="339"/>
      <c r="P37" s="339"/>
      <c r="Q37" s="339"/>
    </row>
    <row r="38" spans="1:21" x14ac:dyDescent="0.25">
      <c r="A38" s="149" t="s">
        <v>30667</v>
      </c>
      <c r="B38" s="150"/>
      <c r="C38" s="151"/>
      <c r="D38" s="152" t="s">
        <v>30620</v>
      </c>
      <c r="E38" s="153"/>
      <c r="F38" s="153"/>
      <c r="G38" s="153"/>
      <c r="H38" s="153"/>
      <c r="I38" s="117"/>
      <c r="J38" s="117"/>
      <c r="K38" s="153"/>
      <c r="M38" s="339"/>
      <c r="N38" s="339"/>
      <c r="O38" s="339"/>
      <c r="P38" s="339"/>
      <c r="Q38" s="339"/>
    </row>
    <row r="39" spans="1:21" x14ac:dyDescent="0.25">
      <c r="A39" s="143" t="s">
        <v>30668</v>
      </c>
      <c r="B39" s="322" t="s">
        <v>30669</v>
      </c>
      <c r="C39" s="323"/>
      <c r="D39" s="118" t="s">
        <v>30670</v>
      </c>
      <c r="E39" s="102" t="s">
        <v>30558</v>
      </c>
      <c r="F39" s="157">
        <v>1</v>
      </c>
      <c r="G39" s="157">
        <v>44</v>
      </c>
      <c r="H39" s="157">
        <v>176</v>
      </c>
      <c r="I39" s="145">
        <v>79.33</v>
      </c>
      <c r="J39" s="145">
        <v>42.4</v>
      </c>
      <c r="K39" s="137">
        <f>ROUND(F39*(I39*G39+J39*H39),2)</f>
        <v>10952.92</v>
      </c>
      <c r="M39" s="339"/>
      <c r="N39" s="339"/>
      <c r="O39" s="339"/>
      <c r="P39" s="339"/>
      <c r="Q39" s="339"/>
    </row>
    <row r="40" spans="1:21" x14ac:dyDescent="0.25">
      <c r="A40" s="326" t="s">
        <v>30652</v>
      </c>
      <c r="B40" s="327"/>
      <c r="C40" s="327"/>
      <c r="D40" s="327"/>
      <c r="E40" s="327"/>
      <c r="F40" s="327"/>
      <c r="G40" s="327"/>
      <c r="H40" s="327"/>
      <c r="I40" s="327"/>
      <c r="J40" s="328"/>
      <c r="K40" s="137">
        <f>SUM(K39)</f>
        <v>10952.92</v>
      </c>
      <c r="M40" s="339"/>
      <c r="N40" s="339"/>
      <c r="O40" s="339"/>
      <c r="P40" s="339"/>
      <c r="Q40" s="339"/>
    </row>
    <row r="41" spans="1:21" x14ac:dyDescent="0.25">
      <c r="A41" s="326" t="s">
        <v>30671</v>
      </c>
      <c r="B41" s="327"/>
      <c r="C41" s="327"/>
      <c r="D41" s="327"/>
      <c r="E41" s="327"/>
      <c r="F41" s="327"/>
      <c r="G41" s="327"/>
      <c r="H41" s="327"/>
      <c r="I41" s="327"/>
      <c r="J41" s="328"/>
      <c r="K41" s="137">
        <f>K40+H35</f>
        <v>29104.71</v>
      </c>
      <c r="M41" s="339"/>
      <c r="N41" s="339"/>
      <c r="O41" s="339"/>
      <c r="P41" s="339"/>
      <c r="Q41" s="339"/>
    </row>
    <row r="42" spans="1:21" x14ac:dyDescent="0.25">
      <c r="M42" s="339"/>
      <c r="N42" s="339"/>
      <c r="O42" s="339"/>
      <c r="P42" s="339"/>
      <c r="Q42" s="339"/>
    </row>
    <row r="43" spans="1:21" x14ac:dyDescent="0.25">
      <c r="A43" s="124" t="s">
        <v>30672</v>
      </c>
      <c r="B43" s="49"/>
      <c r="C43" s="49"/>
      <c r="D43" s="49"/>
      <c r="E43" s="49"/>
      <c r="F43" s="49"/>
      <c r="G43" s="49"/>
      <c r="H43" s="49"/>
      <c r="M43" s="339"/>
      <c r="N43" s="339"/>
      <c r="O43" s="339"/>
      <c r="P43" s="339"/>
      <c r="Q43" s="339"/>
    </row>
    <row r="44" spans="1:21" ht="30" x14ac:dyDescent="0.25">
      <c r="A44" s="117" t="s">
        <v>30542</v>
      </c>
      <c r="B44" s="324" t="s">
        <v>30543</v>
      </c>
      <c r="C44" s="325"/>
      <c r="D44" s="117" t="s">
        <v>30544</v>
      </c>
      <c r="E44" s="117" t="s">
        <v>30545</v>
      </c>
      <c r="F44" s="117" t="s">
        <v>30546</v>
      </c>
      <c r="G44" s="117" t="s">
        <v>30547</v>
      </c>
      <c r="H44" s="117" t="s">
        <v>30548</v>
      </c>
      <c r="M44" s="339"/>
      <c r="N44" s="339"/>
      <c r="O44" s="339"/>
      <c r="P44" s="339"/>
      <c r="Q44" s="339"/>
    </row>
    <row r="45" spans="1:21" x14ac:dyDescent="0.25">
      <c r="A45" s="143" t="s">
        <v>30673</v>
      </c>
      <c r="B45" s="322"/>
      <c r="C45" s="323"/>
      <c r="D45" s="118" t="s">
        <v>30674</v>
      </c>
      <c r="E45" s="102"/>
      <c r="F45" s="157"/>
      <c r="G45" s="137"/>
      <c r="H45" s="137"/>
    </row>
    <row r="46" spans="1:21" ht="15" customHeight="1" x14ac:dyDescent="0.25">
      <c r="A46" s="143" t="s">
        <v>30675</v>
      </c>
      <c r="B46" s="322" t="s">
        <v>30676</v>
      </c>
      <c r="C46" s="323"/>
      <c r="D46" s="118" t="s">
        <v>30677</v>
      </c>
      <c r="E46" s="102" t="s">
        <v>30558</v>
      </c>
      <c r="F46" s="157">
        <v>1</v>
      </c>
      <c r="G46" s="145">
        <v>7010.07</v>
      </c>
      <c r="H46" s="137">
        <f>ROUND(G46*F46,2)</f>
        <v>7010.07</v>
      </c>
      <c r="M46" s="341" t="s">
        <v>30678</v>
      </c>
      <c r="N46" s="342"/>
      <c r="O46" s="342"/>
      <c r="P46" s="343"/>
      <c r="Q46" s="132"/>
    </row>
    <row r="47" spans="1:21" ht="15" customHeight="1" x14ac:dyDescent="0.25">
      <c r="A47" s="143" t="s">
        <v>30679</v>
      </c>
      <c r="B47" s="322" t="s">
        <v>30680</v>
      </c>
      <c r="C47" s="323"/>
      <c r="D47" s="118" t="s">
        <v>30681</v>
      </c>
      <c r="E47" s="102" t="s">
        <v>30558</v>
      </c>
      <c r="F47" s="157"/>
      <c r="G47" s="145">
        <v>21659.58</v>
      </c>
      <c r="H47" s="137">
        <f>ROUND(G47*F47,2)</f>
        <v>0</v>
      </c>
      <c r="M47" s="307" t="s">
        <v>30682</v>
      </c>
      <c r="N47" s="307"/>
      <c r="O47" s="307"/>
      <c r="P47" s="307"/>
      <c r="Q47" s="157">
        <f>'ADM FIXA'!F9+'ADM FIXA'!F10+'ADM FIXA'!F11+'ADM FIXA'!F22+'ADM FIXA'!F23+'ADM FIXA'!F25+'ADM FIXA'!F29+'ADM FIXA'!F30</f>
        <v>9</v>
      </c>
      <c r="S47" s="340" t="s">
        <v>30683</v>
      </c>
      <c r="T47" s="340"/>
      <c r="U47" s="340"/>
    </row>
    <row r="48" spans="1:21" ht="15" customHeight="1" x14ac:dyDescent="0.25">
      <c r="A48" s="143" t="s">
        <v>30684</v>
      </c>
      <c r="B48" s="322" t="s">
        <v>30685</v>
      </c>
      <c r="C48" s="323"/>
      <c r="D48" s="118" t="s">
        <v>30686</v>
      </c>
      <c r="E48" s="102" t="s">
        <v>30558</v>
      </c>
      <c r="F48" s="157"/>
      <c r="G48" s="145">
        <v>18114.060000000001</v>
      </c>
      <c r="H48" s="137">
        <f>ROUND(G48*F48,2)</f>
        <v>0</v>
      </c>
      <c r="M48" s="307" t="s">
        <v>30687</v>
      </c>
      <c r="N48" s="307"/>
      <c r="O48" s="307"/>
      <c r="P48" s="307"/>
      <c r="Q48" s="157">
        <f>'ADM VINCULADA'!F7+'ADM VINCULADA'!F20+'ADM VINCULADA'!F33+'ADM VINCULADA'!F34+'ADM VINCULADA'!F46+'ADM VINCULADA'!Q47</f>
        <v>15</v>
      </c>
      <c r="R48" s="160" t="s">
        <v>30688</v>
      </c>
      <c r="S48" s="340"/>
      <c r="T48" s="340"/>
      <c r="U48" s="340"/>
    </row>
    <row r="49" spans="1:21" ht="15" customHeight="1" x14ac:dyDescent="0.25">
      <c r="A49" s="143" t="s">
        <v>30689</v>
      </c>
      <c r="B49" s="322" t="s">
        <v>30690</v>
      </c>
      <c r="C49" s="323"/>
      <c r="D49" s="118" t="s">
        <v>30691</v>
      </c>
      <c r="E49" s="102" t="s">
        <v>30558</v>
      </c>
      <c r="F49" s="157"/>
      <c r="G49" s="145">
        <v>20483.88</v>
      </c>
      <c r="H49" s="137">
        <f>ROUND(G49*F49,2)</f>
        <v>0</v>
      </c>
      <c r="M49" s="307" t="s">
        <v>30692</v>
      </c>
      <c r="N49" s="307"/>
      <c r="O49" s="307"/>
      <c r="P49" s="307"/>
      <c r="Q49" s="157">
        <f>'ADM VARIÁVEL (CUSTO)'!F5+'ADM VARIÁVEL (CUSTO)'!F6+'ADM VARIÁVEL (CUSTO)'!F13+'ADM VARIÁVEL (CUSTO)'!F14+'ADM VARIÁVEL (CUSTO)'!F27+'ADM VARIÁVEL (CUSTO)'!F28+'ADM VARIÁVEL (CUSTO)'!F41+'ADM VARIÁVEL (CUSTO)'!F42+'ADM VARIÁVEL (CUSTO)'!F55+'ADM VARIÁVEL (CUSTO)'!F56+'ADM VARIÁVEL (CUSTO)'!F68</f>
        <v>15</v>
      </c>
      <c r="S49" s="340"/>
      <c r="T49" s="340"/>
      <c r="U49" s="340"/>
    </row>
    <row r="50" spans="1:21" ht="15" customHeight="1" x14ac:dyDescent="0.25">
      <c r="A50" s="326" t="s">
        <v>30693</v>
      </c>
      <c r="B50" s="327"/>
      <c r="C50" s="327"/>
      <c r="D50" s="327"/>
      <c r="E50" s="327"/>
      <c r="F50" s="327"/>
      <c r="G50" s="328"/>
      <c r="H50" s="137">
        <f>SUM(H46:H49)</f>
        <v>7010.07</v>
      </c>
      <c r="M50" s="307" t="s">
        <v>30694</v>
      </c>
      <c r="N50" s="307"/>
      <c r="O50" s="307"/>
      <c r="P50" s="307"/>
      <c r="Q50" s="157">
        <v>60</v>
      </c>
    </row>
    <row r="51" spans="1:21" ht="15" customHeight="1" x14ac:dyDescent="0.25">
      <c r="M51" s="307" t="s">
        <v>30695</v>
      </c>
      <c r="N51" s="307"/>
      <c r="O51" s="307"/>
      <c r="P51" s="307"/>
      <c r="Q51" s="157">
        <f>Q48+(Q49+Q50)/2</f>
        <v>52.5</v>
      </c>
    </row>
    <row r="52" spans="1:21" ht="15" customHeight="1" x14ac:dyDescent="0.25">
      <c r="M52" s="307" t="s">
        <v>30696</v>
      </c>
      <c r="N52" s="307"/>
      <c r="O52" s="307"/>
      <c r="P52" s="307"/>
      <c r="Q52" s="157">
        <f>Q48+Q49+Q50</f>
        <v>90</v>
      </c>
    </row>
  </sheetData>
  <mergeCells count="67">
    <mergeCell ref="A50:G50"/>
    <mergeCell ref="M50:P50"/>
    <mergeCell ref="M51:P51"/>
    <mergeCell ref="M52:P52"/>
    <mergeCell ref="B45:C45"/>
    <mergeCell ref="B46:C46"/>
    <mergeCell ref="M46:P46"/>
    <mergeCell ref="B47:C47"/>
    <mergeCell ref="M47:P47"/>
    <mergeCell ref="S47:U49"/>
    <mergeCell ref="B48:C48"/>
    <mergeCell ref="M48:P48"/>
    <mergeCell ref="B49:C49"/>
    <mergeCell ref="M49:P49"/>
    <mergeCell ref="I36:J36"/>
    <mergeCell ref="K36:K37"/>
    <mergeCell ref="B39:C39"/>
    <mergeCell ref="A40:J40"/>
    <mergeCell ref="A41:J41"/>
    <mergeCell ref="B33:C33"/>
    <mergeCell ref="B44:C44"/>
    <mergeCell ref="A35:G35"/>
    <mergeCell ref="A36:A37"/>
    <mergeCell ref="B36:C37"/>
    <mergeCell ref="D36:D37"/>
    <mergeCell ref="E36:E37"/>
    <mergeCell ref="F36:F37"/>
    <mergeCell ref="G36:H36"/>
    <mergeCell ref="A26:J26"/>
    <mergeCell ref="A27:J27"/>
    <mergeCell ref="B30:C30"/>
    <mergeCell ref="B31:C31"/>
    <mergeCell ref="B32:C32"/>
    <mergeCell ref="M16:Q44"/>
    <mergeCell ref="B17:C17"/>
    <mergeCell ref="B18:C18"/>
    <mergeCell ref="B19:C19"/>
    <mergeCell ref="B20:C20"/>
    <mergeCell ref="A21:G21"/>
    <mergeCell ref="A22:A23"/>
    <mergeCell ref="B22:C23"/>
    <mergeCell ref="D22:D23"/>
    <mergeCell ref="E22:E23"/>
    <mergeCell ref="B34:C34"/>
    <mergeCell ref="F22:F23"/>
    <mergeCell ref="G22:H22"/>
    <mergeCell ref="I22:J22"/>
    <mergeCell ref="K22:K23"/>
    <mergeCell ref="B25:C25"/>
    <mergeCell ref="I9:J9"/>
    <mergeCell ref="K9:K10"/>
    <mergeCell ref="B12:C12"/>
    <mergeCell ref="M12:Q14"/>
    <mergeCell ref="A13:J13"/>
    <mergeCell ref="A14:J14"/>
    <mergeCell ref="A9:A10"/>
    <mergeCell ref="B9:C10"/>
    <mergeCell ref="D9:D10"/>
    <mergeCell ref="E9:E10"/>
    <mergeCell ref="F9:F10"/>
    <mergeCell ref="G9:H9"/>
    <mergeCell ref="A8:G8"/>
    <mergeCell ref="A1:K1"/>
    <mergeCell ref="B4:C4"/>
    <mergeCell ref="B5:C5"/>
    <mergeCell ref="B6:C6"/>
    <mergeCell ref="B7:C7"/>
  </mergeCells>
  <pageMargins left="0.511811024" right="0.511811024" top="0.78740157499999996" bottom="0.78740157499999996" header="0.31496062000000002" footer="0.31496062000000002"/>
  <pageSetup paperSize="9" scale="50"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G254"/>
  <sheetViews>
    <sheetView showGridLines="0" zoomScaleNormal="100" workbookViewId="0">
      <selection sqref="A1:H2"/>
    </sheetView>
  </sheetViews>
  <sheetFormatPr defaultRowHeight="15" x14ac:dyDescent="0.25"/>
  <cols>
    <col min="1" max="1" width="10.7109375" customWidth="1"/>
    <col min="2" max="3" width="5.7109375" customWidth="1"/>
    <col min="4" max="4" width="113.28515625" customWidth="1"/>
    <col min="5" max="8" width="15.7109375" customWidth="1"/>
    <col min="9" max="9" width="2.7109375" customWidth="1"/>
    <col min="10" max="10" width="15.7109375" customWidth="1"/>
    <col min="11" max="12" width="15.7109375" style="71" customWidth="1"/>
    <col min="13" max="13" width="15.7109375" customWidth="1"/>
    <col min="14" max="14" width="2.7109375" customWidth="1"/>
    <col min="15" max="18" width="15.7109375" customWidth="1"/>
    <col min="19" max="19" width="2.7109375" customWidth="1"/>
    <col min="20" max="23" width="15.7109375" customWidth="1"/>
    <col min="24" max="24" width="2.7109375" customWidth="1"/>
    <col min="25" max="28" width="15.7109375" customWidth="1"/>
    <col min="29" max="29" width="2.7109375" customWidth="1"/>
    <col min="30" max="33" width="15.7109375" customWidth="1"/>
  </cols>
  <sheetData>
    <row r="1" spans="1:11" ht="30" customHeight="1" x14ac:dyDescent="0.25">
      <c r="A1" s="233" t="s">
        <v>30697</v>
      </c>
      <c r="B1" s="233"/>
      <c r="C1" s="233"/>
      <c r="D1" s="233"/>
      <c r="E1" s="233"/>
      <c r="F1" s="233"/>
      <c r="G1" s="233"/>
      <c r="H1" s="233"/>
    </row>
    <row r="3" spans="1:11" x14ac:dyDescent="0.25">
      <c r="A3" t="s">
        <v>30698</v>
      </c>
    </row>
    <row r="4" spans="1:11" ht="30" x14ac:dyDescent="0.25">
      <c r="A4" s="102" t="s">
        <v>30542</v>
      </c>
      <c r="B4" s="230" t="s">
        <v>30543</v>
      </c>
      <c r="C4" s="230"/>
      <c r="D4" s="102" t="s">
        <v>30544</v>
      </c>
      <c r="E4" s="102" t="s">
        <v>30545</v>
      </c>
      <c r="F4" s="102" t="s">
        <v>30546</v>
      </c>
      <c r="G4" s="117" t="s">
        <v>30699</v>
      </c>
      <c r="H4" s="117" t="s">
        <v>30700</v>
      </c>
      <c r="J4" s="261" t="s">
        <v>30701</v>
      </c>
      <c r="K4" s="261"/>
    </row>
    <row r="5" spans="1:11" x14ac:dyDescent="0.25">
      <c r="A5" s="102" t="s">
        <v>30549</v>
      </c>
      <c r="B5" s="352" t="s">
        <v>30702</v>
      </c>
      <c r="C5" s="352"/>
      <c r="D5" s="352"/>
      <c r="E5" s="102" t="s">
        <v>30703</v>
      </c>
      <c r="F5" s="261"/>
      <c r="G5" s="261"/>
      <c r="H5" s="261"/>
    </row>
    <row r="6" spans="1:11" x14ac:dyDescent="0.25">
      <c r="A6" s="161" t="s">
        <v>30551</v>
      </c>
      <c r="B6" s="344" t="s">
        <v>1555</v>
      </c>
      <c r="C6" s="313"/>
      <c r="D6" s="162" t="s">
        <v>25303</v>
      </c>
      <c r="E6" s="161" t="s">
        <v>30439</v>
      </c>
      <c r="F6" s="163">
        <v>684155.32700000005</v>
      </c>
      <c r="G6" s="164">
        <v>168.2</v>
      </c>
      <c r="H6" s="165">
        <f>F6/(G6*182.49)</f>
        <v>22.288952063504663</v>
      </c>
    </row>
    <row r="7" spans="1:11" x14ac:dyDescent="0.25">
      <c r="A7" s="161" t="s">
        <v>30585</v>
      </c>
      <c r="B7" s="344" t="s">
        <v>1556</v>
      </c>
      <c r="C7" s="313"/>
      <c r="D7" s="162" t="s">
        <v>25302</v>
      </c>
      <c r="E7" s="161" t="s">
        <v>30439</v>
      </c>
      <c r="F7" s="163">
        <v>201451.57800000001</v>
      </c>
      <c r="G7" s="164">
        <v>149.51</v>
      </c>
      <c r="H7" s="165">
        <f>F7/(G7*182.49)</f>
        <v>7.3834843886379327</v>
      </c>
    </row>
    <row r="8" spans="1:11" x14ac:dyDescent="0.25">
      <c r="A8" s="332" t="s">
        <v>30704</v>
      </c>
      <c r="B8" s="332"/>
      <c r="C8" s="332"/>
      <c r="D8" s="332"/>
      <c r="E8" s="332"/>
      <c r="F8" s="332"/>
      <c r="G8" s="332"/>
      <c r="H8" s="161">
        <f>ROUND(SUM(H6:H7),4)</f>
        <v>29.6724</v>
      </c>
    </row>
    <row r="10" spans="1:11" x14ac:dyDescent="0.25">
      <c r="A10" t="s">
        <v>30705</v>
      </c>
    </row>
    <row r="11" spans="1:11" ht="30" x14ac:dyDescent="0.25">
      <c r="A11" s="102" t="s">
        <v>30542</v>
      </c>
      <c r="B11" s="230" t="s">
        <v>30543</v>
      </c>
      <c r="C11" s="230"/>
      <c r="D11" s="102" t="s">
        <v>30544</v>
      </c>
      <c r="E11" s="102" t="s">
        <v>30545</v>
      </c>
      <c r="F11" s="102" t="s">
        <v>30546</v>
      </c>
      <c r="G11" s="117" t="s">
        <v>30699</v>
      </c>
      <c r="H11" s="117" t="s">
        <v>30700</v>
      </c>
      <c r="J11" s="261" t="s">
        <v>30701</v>
      </c>
      <c r="K11" s="261"/>
    </row>
    <row r="12" spans="1:11" x14ac:dyDescent="0.25">
      <c r="A12" s="102" t="s">
        <v>30619</v>
      </c>
      <c r="B12" s="352" t="s">
        <v>30706</v>
      </c>
      <c r="C12" s="352"/>
      <c r="D12" s="352"/>
      <c r="E12" s="102" t="s">
        <v>30703</v>
      </c>
      <c r="F12" s="261"/>
      <c r="G12" s="261"/>
      <c r="H12" s="261"/>
    </row>
    <row r="13" spans="1:11" x14ac:dyDescent="0.25">
      <c r="A13" s="161" t="s">
        <v>30621</v>
      </c>
      <c r="B13" s="344" t="s">
        <v>1606</v>
      </c>
      <c r="C13" s="313"/>
      <c r="D13" s="162" t="s">
        <v>14459</v>
      </c>
      <c r="E13" s="164" t="s">
        <v>2</v>
      </c>
      <c r="F13" s="163">
        <v>699081.32</v>
      </c>
      <c r="G13" s="161">
        <v>651.73</v>
      </c>
      <c r="H13" s="165">
        <f>F13/(G13*182.49)</f>
        <v>5.8778826842094469</v>
      </c>
    </row>
    <row r="14" spans="1:11" x14ac:dyDescent="0.25">
      <c r="A14" s="161" t="s">
        <v>30636</v>
      </c>
      <c r="B14" s="344" t="s">
        <v>30414</v>
      </c>
      <c r="C14" s="313"/>
      <c r="D14" s="162" t="s">
        <v>30415</v>
      </c>
      <c r="E14" s="164" t="s">
        <v>38</v>
      </c>
      <c r="F14" s="163">
        <v>100687.74</v>
      </c>
      <c r="G14" s="161">
        <v>80</v>
      </c>
      <c r="H14" s="165">
        <f t="shared" ref="H14:H17" si="0">F14/(G14*182.49)</f>
        <v>6.8967984547098471</v>
      </c>
    </row>
    <row r="15" spans="1:11" x14ac:dyDescent="0.25">
      <c r="A15" s="161" t="s">
        <v>30707</v>
      </c>
      <c r="B15" s="344" t="s">
        <v>30442</v>
      </c>
      <c r="C15" s="313"/>
      <c r="D15" s="162" t="s">
        <v>30443</v>
      </c>
      <c r="E15" s="164" t="s">
        <v>38</v>
      </c>
      <c r="F15" s="163">
        <v>105338.05</v>
      </c>
      <c r="G15" s="161">
        <v>80</v>
      </c>
      <c r="H15" s="165">
        <f t="shared" si="0"/>
        <v>7.2153302920707985</v>
      </c>
    </row>
    <row r="16" spans="1:11" x14ac:dyDescent="0.25">
      <c r="A16" s="161" t="s">
        <v>30708</v>
      </c>
      <c r="B16" s="344" t="s">
        <v>1607</v>
      </c>
      <c r="C16" s="313"/>
      <c r="D16" s="162" t="s">
        <v>14457</v>
      </c>
      <c r="E16" s="164" t="s">
        <v>2</v>
      </c>
      <c r="F16" s="163">
        <v>1078992.1499999999</v>
      </c>
      <c r="G16" s="164">
        <v>1150</v>
      </c>
      <c r="H16" s="165">
        <f t="shared" si="0"/>
        <v>5.1413997669914009</v>
      </c>
    </row>
    <row r="17" spans="1:13" x14ac:dyDescent="0.25">
      <c r="A17" s="161" t="s">
        <v>30709</v>
      </c>
      <c r="B17" s="344" t="s">
        <v>1608</v>
      </c>
      <c r="C17" s="313"/>
      <c r="D17" s="162" t="s">
        <v>14458</v>
      </c>
      <c r="E17" s="164" t="s">
        <v>2</v>
      </c>
      <c r="F17" s="163">
        <v>672693.74</v>
      </c>
      <c r="G17" s="164">
        <v>1700</v>
      </c>
      <c r="H17" s="165">
        <f t="shared" si="0"/>
        <v>2.1683500465778947</v>
      </c>
    </row>
    <row r="18" spans="1:13" x14ac:dyDescent="0.25">
      <c r="A18" s="161" t="s">
        <v>30710</v>
      </c>
      <c r="B18" s="344">
        <v>4011471</v>
      </c>
      <c r="C18" s="313"/>
      <c r="D18" s="162" t="s">
        <v>19109</v>
      </c>
      <c r="E18" s="164" t="s">
        <v>62</v>
      </c>
      <c r="F18" s="163">
        <v>40407.25</v>
      </c>
      <c r="G18" s="164">
        <v>84.66</v>
      </c>
      <c r="H18" s="165">
        <f t="shared" ref="H18" si="1">F18/(G18*182.49)</f>
        <v>2.6154231247127031</v>
      </c>
    </row>
    <row r="19" spans="1:13" x14ac:dyDescent="0.25">
      <c r="A19" s="161" t="s">
        <v>30711</v>
      </c>
      <c r="B19" s="313"/>
      <c r="C19" s="313"/>
      <c r="D19" s="162"/>
      <c r="E19" s="161"/>
      <c r="F19" s="163"/>
      <c r="G19" s="161"/>
      <c r="H19" s="161"/>
    </row>
    <row r="20" spans="1:13" x14ac:dyDescent="0.25">
      <c r="A20" s="161" t="s">
        <v>30712</v>
      </c>
      <c r="B20" s="313"/>
      <c r="C20" s="313"/>
      <c r="D20" s="162"/>
      <c r="E20" s="161"/>
      <c r="F20" s="163"/>
      <c r="G20" s="161"/>
      <c r="H20" s="161"/>
    </row>
    <row r="21" spans="1:13" x14ac:dyDescent="0.25">
      <c r="A21" s="332" t="s">
        <v>30713</v>
      </c>
      <c r="B21" s="332"/>
      <c r="C21" s="332"/>
      <c r="D21" s="332"/>
      <c r="E21" s="332"/>
      <c r="F21" s="332"/>
      <c r="G21" s="332"/>
      <c r="H21" s="165">
        <f>ROUND(SUM(H13:H20),4)</f>
        <v>29.915199999999999</v>
      </c>
    </row>
    <row r="23" spans="1:13" x14ac:dyDescent="0.25">
      <c r="A23" t="s">
        <v>30714</v>
      </c>
    </row>
    <row r="24" spans="1:13" ht="30" customHeight="1" x14ac:dyDescent="0.25">
      <c r="A24" s="102" t="s">
        <v>30542</v>
      </c>
      <c r="B24" s="230" t="s">
        <v>30543</v>
      </c>
      <c r="C24" s="230"/>
      <c r="D24" s="102" t="s">
        <v>30544</v>
      </c>
      <c r="E24" s="102" t="s">
        <v>30545</v>
      </c>
      <c r="F24" s="102" t="s">
        <v>30546</v>
      </c>
      <c r="G24" s="117" t="s">
        <v>30715</v>
      </c>
      <c r="H24" s="117" t="s">
        <v>30700</v>
      </c>
      <c r="J24" s="261" t="s">
        <v>30701</v>
      </c>
      <c r="K24" s="261"/>
    </row>
    <row r="25" spans="1:13" ht="15" customHeight="1" x14ac:dyDescent="0.25">
      <c r="A25" s="102" t="s">
        <v>30658</v>
      </c>
      <c r="B25" s="352" t="s">
        <v>30716</v>
      </c>
      <c r="C25" s="352"/>
      <c r="D25" s="352"/>
      <c r="E25" s="102" t="s">
        <v>30703</v>
      </c>
      <c r="F25" s="261"/>
      <c r="G25" s="261"/>
      <c r="H25" s="261"/>
    </row>
    <row r="26" spans="1:13" ht="15" customHeight="1" x14ac:dyDescent="0.35">
      <c r="A26" s="102" t="s">
        <v>30660</v>
      </c>
      <c r="B26" s="345" t="s">
        <v>1594</v>
      </c>
      <c r="C26" s="261"/>
      <c r="D26" s="75" t="s">
        <v>14452</v>
      </c>
      <c r="E26" s="102" t="s">
        <v>3</v>
      </c>
      <c r="F26" s="102">
        <v>6053</v>
      </c>
      <c r="G26" s="102">
        <v>2.7999999999999998E-4</v>
      </c>
      <c r="H26" s="102">
        <f>G26*F26</f>
        <v>1.6948399999999999</v>
      </c>
      <c r="J26" s="346" t="s">
        <v>30717</v>
      </c>
      <c r="K26" s="347"/>
      <c r="L26" s="348"/>
      <c r="M26" s="166" t="s">
        <v>30715</v>
      </c>
    </row>
    <row r="27" spans="1:13" x14ac:dyDescent="0.25">
      <c r="A27" s="102" t="s">
        <v>30667</v>
      </c>
      <c r="B27" s="345" t="s">
        <v>1595</v>
      </c>
      <c r="C27" s="261"/>
      <c r="D27" s="75" t="s">
        <v>14454</v>
      </c>
      <c r="E27" s="102" t="s">
        <v>3</v>
      </c>
      <c r="F27" s="102">
        <v>12150</v>
      </c>
      <c r="G27" s="102">
        <v>2.7999999999999998E-4</v>
      </c>
      <c r="H27" s="102">
        <f t="shared" ref="H27:H39" si="2">G27*F27</f>
        <v>3.4019999999999997</v>
      </c>
      <c r="J27" s="349" t="s">
        <v>30718</v>
      </c>
      <c r="K27" s="350"/>
      <c r="L27" s="351"/>
      <c r="M27" s="161">
        <v>2.1000000000000001E-4</v>
      </c>
    </row>
    <row r="28" spans="1:13" x14ac:dyDescent="0.25">
      <c r="A28" s="161" t="s">
        <v>30719</v>
      </c>
      <c r="B28" s="345" t="s">
        <v>1598</v>
      </c>
      <c r="C28" s="261"/>
      <c r="D28" s="75" t="s">
        <v>14453</v>
      </c>
      <c r="E28" s="102" t="s">
        <v>3</v>
      </c>
      <c r="F28" s="102">
        <v>815</v>
      </c>
      <c r="G28" s="102">
        <v>2.7999999999999998E-4</v>
      </c>
      <c r="H28" s="102">
        <f t="shared" si="2"/>
        <v>0.22819999999999999</v>
      </c>
      <c r="J28" s="349" t="s">
        <v>30720</v>
      </c>
      <c r="K28" s="350"/>
      <c r="L28" s="351"/>
      <c r="M28" s="161">
        <v>1.9000000000000001E-4</v>
      </c>
    </row>
    <row r="29" spans="1:13" x14ac:dyDescent="0.25">
      <c r="A29" s="161" t="s">
        <v>30721</v>
      </c>
      <c r="B29" s="345" t="s">
        <v>1599</v>
      </c>
      <c r="C29" s="261"/>
      <c r="D29" s="75" t="s">
        <v>14451</v>
      </c>
      <c r="E29" s="102" t="s">
        <v>3</v>
      </c>
      <c r="F29" s="102">
        <v>9513.24</v>
      </c>
      <c r="G29" s="102">
        <v>2.7999999999999998E-4</v>
      </c>
      <c r="H29" s="102">
        <f t="shared" si="2"/>
        <v>2.6637071999999997</v>
      </c>
      <c r="J29" s="349" t="s">
        <v>30722</v>
      </c>
      <c r="K29" s="350"/>
      <c r="L29" s="351"/>
      <c r="M29" s="161">
        <v>2.7999999999999998E-4</v>
      </c>
    </row>
    <row r="30" spans="1:13" x14ac:dyDescent="0.25">
      <c r="A30" s="161" t="s">
        <v>30723</v>
      </c>
      <c r="B30" s="345" t="s">
        <v>1601</v>
      </c>
      <c r="C30" s="261"/>
      <c r="D30" s="75" t="s">
        <v>14446</v>
      </c>
      <c r="E30" s="102" t="s">
        <v>3</v>
      </c>
      <c r="F30" s="102">
        <v>5410</v>
      </c>
      <c r="G30" s="167">
        <v>1.9000000000000001E-4</v>
      </c>
      <c r="H30" s="102">
        <f t="shared" si="2"/>
        <v>1.0279</v>
      </c>
      <c r="J30" s="349" t="s">
        <v>30724</v>
      </c>
      <c r="K30" s="350"/>
      <c r="L30" s="351"/>
      <c r="M30" s="161">
        <v>9.0000000000000006E-5</v>
      </c>
    </row>
    <row r="31" spans="1:13" x14ac:dyDescent="0.25">
      <c r="A31" s="161" t="s">
        <v>30725</v>
      </c>
      <c r="B31" s="345" t="s">
        <v>1602</v>
      </c>
      <c r="C31" s="261"/>
      <c r="D31" s="75" t="s">
        <v>14445</v>
      </c>
      <c r="E31" s="102" t="s">
        <v>3</v>
      </c>
      <c r="F31" s="102">
        <v>7517.45</v>
      </c>
      <c r="G31" s="167">
        <v>1.9000000000000001E-4</v>
      </c>
      <c r="H31" s="102">
        <f t="shared" si="2"/>
        <v>1.4283155000000001</v>
      </c>
      <c r="J31" s="353" t="s">
        <v>30726</v>
      </c>
      <c r="K31" s="353"/>
      <c r="L31" s="353"/>
      <c r="M31" s="161">
        <v>2.4000000000000001E-4</v>
      </c>
    </row>
    <row r="32" spans="1:13" x14ac:dyDescent="0.25">
      <c r="A32" s="161" t="s">
        <v>30727</v>
      </c>
      <c r="B32" s="345" t="s">
        <v>1603</v>
      </c>
      <c r="C32" s="261"/>
      <c r="D32" s="75" t="s">
        <v>14449</v>
      </c>
      <c r="E32" s="102" t="s">
        <v>3</v>
      </c>
      <c r="F32" s="102">
        <v>8297</v>
      </c>
      <c r="G32" s="167">
        <v>1.9000000000000001E-4</v>
      </c>
      <c r="H32" s="102">
        <f t="shared" si="2"/>
        <v>1.57643</v>
      </c>
      <c r="J32" s="100"/>
      <c r="K32" s="100"/>
      <c r="L32" s="100"/>
      <c r="M32" s="71"/>
    </row>
    <row r="33" spans="1:33" x14ac:dyDescent="0.25">
      <c r="A33" s="161" t="s">
        <v>30728</v>
      </c>
      <c r="B33" s="345" t="s">
        <v>1604</v>
      </c>
      <c r="C33" s="261"/>
      <c r="D33" s="75" t="s">
        <v>14447</v>
      </c>
      <c r="E33" s="102" t="s">
        <v>3</v>
      </c>
      <c r="F33" s="102">
        <v>6907.19</v>
      </c>
      <c r="G33" s="167">
        <v>1.9000000000000001E-4</v>
      </c>
      <c r="H33" s="102">
        <f t="shared" si="2"/>
        <v>1.3123661</v>
      </c>
      <c r="J33" s="100"/>
      <c r="K33" s="100"/>
      <c r="L33" s="100"/>
      <c r="M33" s="71"/>
    </row>
    <row r="34" spans="1:33" x14ac:dyDescent="0.25">
      <c r="A34" s="161" t="s">
        <v>30904</v>
      </c>
      <c r="B34" s="345" t="s">
        <v>1605</v>
      </c>
      <c r="C34" s="261"/>
      <c r="D34" s="75" t="s">
        <v>14448</v>
      </c>
      <c r="E34" s="102" t="s">
        <v>3</v>
      </c>
      <c r="F34" s="102">
        <v>14914</v>
      </c>
      <c r="G34" s="167">
        <v>1.9000000000000001E-4</v>
      </c>
      <c r="H34" s="102">
        <f t="shared" si="2"/>
        <v>2.8336600000000001</v>
      </c>
      <c r="J34" s="100"/>
      <c r="K34" s="100"/>
      <c r="L34" s="100"/>
      <c r="M34" s="71"/>
    </row>
    <row r="35" spans="1:33" x14ac:dyDescent="0.25">
      <c r="A35" s="161" t="s">
        <v>30905</v>
      </c>
      <c r="B35" s="345">
        <v>2003369</v>
      </c>
      <c r="C35" s="261"/>
      <c r="D35" s="75" t="s">
        <v>17899</v>
      </c>
      <c r="E35" s="102" t="s">
        <v>3</v>
      </c>
      <c r="F35" s="102">
        <v>5486.38</v>
      </c>
      <c r="G35" s="167">
        <v>2.1000000000000001E-4</v>
      </c>
      <c r="H35" s="102">
        <f t="shared" si="2"/>
        <v>1.1521398</v>
      </c>
      <c r="J35" s="100"/>
      <c r="K35" s="100"/>
      <c r="L35" s="100"/>
      <c r="M35" s="71"/>
    </row>
    <row r="36" spans="1:33" x14ac:dyDescent="0.25">
      <c r="A36" s="161" t="s">
        <v>30906</v>
      </c>
      <c r="B36" s="345">
        <v>2003373</v>
      </c>
      <c r="C36" s="261"/>
      <c r="D36" s="75" t="s">
        <v>17907</v>
      </c>
      <c r="E36" s="102" t="s">
        <v>3</v>
      </c>
      <c r="F36" s="102">
        <v>1481.2</v>
      </c>
      <c r="G36" s="167">
        <v>2.1000000000000001E-4</v>
      </c>
      <c r="H36" s="102">
        <f t="shared" si="2"/>
        <v>0.311052</v>
      </c>
      <c r="J36" s="100"/>
      <c r="K36" s="100"/>
      <c r="L36" s="100"/>
      <c r="M36" s="71"/>
    </row>
    <row r="37" spans="1:33" x14ac:dyDescent="0.25">
      <c r="A37" s="161" t="s">
        <v>30907</v>
      </c>
      <c r="B37" s="345" t="s">
        <v>1600</v>
      </c>
      <c r="C37" s="261"/>
      <c r="D37" s="75" t="s">
        <v>14450</v>
      </c>
      <c r="E37" s="102" t="s">
        <v>3</v>
      </c>
      <c r="F37" s="102">
        <v>1354.95</v>
      </c>
      <c r="G37" s="167">
        <v>9.0000000000000006E-5</v>
      </c>
      <c r="H37" s="102">
        <f t="shared" si="2"/>
        <v>0.12194550000000001</v>
      </c>
      <c r="J37" s="100"/>
      <c r="K37" s="100"/>
      <c r="L37" s="100"/>
      <c r="M37" s="71"/>
    </row>
    <row r="38" spans="1:33" x14ac:dyDescent="0.25">
      <c r="A38" s="161" t="s">
        <v>30908</v>
      </c>
      <c r="B38" s="345" t="s">
        <v>1597</v>
      </c>
      <c r="C38" s="261"/>
      <c r="D38" s="75" t="s">
        <v>14456</v>
      </c>
      <c r="E38" s="102" t="s">
        <v>3</v>
      </c>
      <c r="F38" s="102">
        <v>3646</v>
      </c>
      <c r="G38" s="177">
        <v>2.4000000000000001E-4</v>
      </c>
      <c r="H38" s="102">
        <f t="shared" si="2"/>
        <v>0.87504000000000004</v>
      </c>
    </row>
    <row r="39" spans="1:33" x14ac:dyDescent="0.25">
      <c r="A39" s="161" t="s">
        <v>30909</v>
      </c>
      <c r="B39" s="345" t="s">
        <v>1596</v>
      </c>
      <c r="C39" s="261"/>
      <c r="D39" s="75" t="s">
        <v>14455</v>
      </c>
      <c r="E39" s="102" t="s">
        <v>3</v>
      </c>
      <c r="F39" s="102">
        <v>627</v>
      </c>
      <c r="G39" s="161">
        <v>2.4000000000000001E-4</v>
      </c>
      <c r="H39" s="102">
        <f t="shared" si="2"/>
        <v>0.15048</v>
      </c>
    </row>
    <row r="40" spans="1:33" x14ac:dyDescent="0.25">
      <c r="A40" s="332" t="s">
        <v>30729</v>
      </c>
      <c r="B40" s="332"/>
      <c r="C40" s="332"/>
      <c r="D40" s="332"/>
      <c r="E40" s="332"/>
      <c r="F40" s="332"/>
      <c r="G40" s="332"/>
      <c r="H40" s="161">
        <f>ROUND(SUM(H26:H39),4)</f>
        <v>18.778099999999998</v>
      </c>
    </row>
    <row r="42" spans="1:33" x14ac:dyDescent="0.25">
      <c r="A42" t="s">
        <v>30730</v>
      </c>
    </row>
    <row r="43" spans="1:33" ht="30" customHeight="1" x14ac:dyDescent="0.25">
      <c r="A43" s="102" t="s">
        <v>30542</v>
      </c>
      <c r="B43" s="230" t="s">
        <v>30543</v>
      </c>
      <c r="C43" s="230"/>
      <c r="D43" s="102" t="s">
        <v>30544</v>
      </c>
      <c r="E43" s="102" t="s">
        <v>30545</v>
      </c>
      <c r="F43" s="102" t="s">
        <v>30546</v>
      </c>
      <c r="G43" s="117" t="s">
        <v>30715</v>
      </c>
      <c r="H43" s="117" t="s">
        <v>30700</v>
      </c>
    </row>
    <row r="44" spans="1:33" ht="15" customHeight="1" x14ac:dyDescent="0.35">
      <c r="A44" s="102" t="s">
        <v>30673</v>
      </c>
      <c r="B44" s="352" t="s">
        <v>30731</v>
      </c>
      <c r="C44" s="352"/>
      <c r="D44" s="352"/>
      <c r="E44" s="102" t="s">
        <v>30703</v>
      </c>
      <c r="F44" s="261"/>
      <c r="G44" s="261"/>
      <c r="H44" s="261"/>
      <c r="J44" s="269" t="s">
        <v>30732</v>
      </c>
      <c r="K44" s="314" t="s">
        <v>30715</v>
      </c>
      <c r="L44" s="316"/>
      <c r="M44" s="315"/>
      <c r="O44" s="269" t="s">
        <v>30732</v>
      </c>
      <c r="P44" s="314" t="s">
        <v>30715</v>
      </c>
      <c r="Q44" s="316"/>
      <c r="R44" s="315"/>
      <c r="T44" s="269" t="s">
        <v>30732</v>
      </c>
      <c r="U44" s="311" t="s">
        <v>30733</v>
      </c>
      <c r="V44" s="311"/>
      <c r="W44" s="311"/>
      <c r="Y44" s="269" t="s">
        <v>30732</v>
      </c>
      <c r="Z44" s="311" t="s">
        <v>30734</v>
      </c>
      <c r="AA44" s="311"/>
      <c r="AB44" s="311"/>
      <c r="AD44" s="269" t="s">
        <v>30732</v>
      </c>
      <c r="AE44" s="311" t="s">
        <v>30715</v>
      </c>
      <c r="AF44" s="311"/>
      <c r="AG44" s="311"/>
    </row>
    <row r="45" spans="1:33" x14ac:dyDescent="0.25">
      <c r="A45" s="161" t="s">
        <v>30675</v>
      </c>
      <c r="B45" s="344" t="s">
        <v>1557</v>
      </c>
      <c r="C45" s="313"/>
      <c r="D45" s="162" t="s">
        <v>14436</v>
      </c>
      <c r="E45" s="161" t="s">
        <v>3</v>
      </c>
      <c r="F45" s="161">
        <v>187.9</v>
      </c>
      <c r="G45" s="161">
        <v>7.2999999999999996E-4</v>
      </c>
      <c r="H45" s="165">
        <f>G45*F45</f>
        <v>0.13716699999999998</v>
      </c>
      <c r="J45" s="269"/>
      <c r="K45" s="166" t="s">
        <v>30735</v>
      </c>
      <c r="L45" s="166" t="s">
        <v>30736</v>
      </c>
      <c r="M45" s="166" t="s">
        <v>30737</v>
      </c>
      <c r="O45" s="269"/>
      <c r="P45" s="166" t="s">
        <v>30738</v>
      </c>
      <c r="Q45" s="166" t="s">
        <v>30739</v>
      </c>
      <c r="R45" s="166" t="s">
        <v>30740</v>
      </c>
      <c r="T45" s="269"/>
      <c r="U45" s="166" t="s">
        <v>30741</v>
      </c>
      <c r="V45" s="166" t="s">
        <v>30742</v>
      </c>
      <c r="W45" s="166" t="s">
        <v>30743</v>
      </c>
      <c r="Y45" s="269"/>
      <c r="Z45" s="166" t="s">
        <v>30741</v>
      </c>
      <c r="AA45" s="166" t="s">
        <v>30742</v>
      </c>
      <c r="AB45" s="166" t="s">
        <v>30743</v>
      </c>
      <c r="AD45" s="269"/>
      <c r="AE45" s="166" t="s">
        <v>30744</v>
      </c>
      <c r="AF45" s="166" t="s">
        <v>30745</v>
      </c>
      <c r="AG45" s="166" t="s">
        <v>30746</v>
      </c>
    </row>
    <row r="46" spans="1:33" x14ac:dyDescent="0.25">
      <c r="A46" s="161" t="s">
        <v>30679</v>
      </c>
      <c r="B46" s="344" t="s">
        <v>1558</v>
      </c>
      <c r="C46" s="313"/>
      <c r="D46" s="162" t="s">
        <v>14437</v>
      </c>
      <c r="E46" s="161" t="s">
        <v>3</v>
      </c>
      <c r="F46" s="161">
        <v>1049.5999999999999</v>
      </c>
      <c r="G46" s="161">
        <v>9.8999999999999999E-4</v>
      </c>
      <c r="H46" s="165">
        <f t="shared" ref="H46:H83" si="3">G46*F46</f>
        <v>1.0391039999999998</v>
      </c>
      <c r="J46" s="164">
        <v>0.4</v>
      </c>
      <c r="K46" s="161">
        <v>7.2999999999999996E-4</v>
      </c>
      <c r="L46" s="161">
        <v>1.4599999999999999E-3</v>
      </c>
      <c r="M46" s="161">
        <v>2.1900000000000001E-3</v>
      </c>
      <c r="O46" s="164">
        <v>0.4</v>
      </c>
      <c r="P46" s="161">
        <v>2.8300000000000001E-3</v>
      </c>
      <c r="Q46" s="161"/>
      <c r="R46" s="161"/>
      <c r="T46" s="161" t="s">
        <v>30747</v>
      </c>
      <c r="U46" s="161">
        <v>9.7199999999999995E-3</v>
      </c>
      <c r="V46" s="167">
        <v>1.6E-2</v>
      </c>
      <c r="W46" s="161">
        <v>2.2030000000000001E-2</v>
      </c>
      <c r="Y46" s="161" t="s">
        <v>30747</v>
      </c>
      <c r="Z46" s="161">
        <v>5.1000000000000004E-4</v>
      </c>
      <c r="AA46" s="167">
        <v>9.2000000000000003E-4</v>
      </c>
      <c r="AB46" s="167">
        <v>1.2999999999999999E-3</v>
      </c>
      <c r="AD46" s="161" t="s">
        <v>30747</v>
      </c>
      <c r="AE46" s="161">
        <v>4.7620000000000003E-2</v>
      </c>
      <c r="AF46" s="167">
        <v>5.953E-2</v>
      </c>
      <c r="AG46" s="167">
        <v>7.4340000000000003E-2</v>
      </c>
    </row>
    <row r="47" spans="1:33" x14ac:dyDescent="0.25">
      <c r="A47" s="161" t="s">
        <v>30684</v>
      </c>
      <c r="B47" s="344" t="s">
        <v>1567</v>
      </c>
      <c r="C47" s="313"/>
      <c r="D47" s="162" t="s">
        <v>14432</v>
      </c>
      <c r="E47" s="161" t="s">
        <v>13629</v>
      </c>
      <c r="F47" s="161">
        <v>52</v>
      </c>
      <c r="G47" s="161">
        <v>5.1900000000000002E-3</v>
      </c>
      <c r="H47" s="165">
        <f t="shared" si="3"/>
        <v>0.26988000000000001</v>
      </c>
      <c r="J47" s="164">
        <v>0.6</v>
      </c>
      <c r="K47" s="161">
        <v>9.8999999999999999E-4</v>
      </c>
      <c r="L47" s="161">
        <v>1.98E-3</v>
      </c>
      <c r="M47" s="161">
        <v>2.97E-3</v>
      </c>
      <c r="O47" s="164">
        <v>0.6</v>
      </c>
      <c r="P47" s="161">
        <v>5.1900000000000002E-3</v>
      </c>
      <c r="Q47" s="161"/>
      <c r="R47" s="161"/>
      <c r="T47" s="161" t="s">
        <v>30748</v>
      </c>
      <c r="U47" s="161">
        <v>1.4109999999999999E-2</v>
      </c>
      <c r="V47" s="161">
        <v>2.4209999999999999E-2</v>
      </c>
      <c r="W47" s="161">
        <v>3.286E-2</v>
      </c>
      <c r="Y47" s="161" t="s">
        <v>30748</v>
      </c>
      <c r="Z47" s="161">
        <v>6.3000000000000003E-4</v>
      </c>
      <c r="AA47" s="161">
        <v>1.16E-3</v>
      </c>
      <c r="AB47" s="161">
        <v>1.67E-3</v>
      </c>
      <c r="AD47" s="161" t="s">
        <v>30748</v>
      </c>
      <c r="AE47" s="161">
        <v>7.8149999999999997E-2</v>
      </c>
      <c r="AF47" s="161">
        <v>9.289E-2</v>
      </c>
      <c r="AG47" s="161">
        <v>0.11354</v>
      </c>
    </row>
    <row r="48" spans="1:33" x14ac:dyDescent="0.25">
      <c r="A48" s="161" t="s">
        <v>30689</v>
      </c>
      <c r="B48" s="344" t="s">
        <v>1559</v>
      </c>
      <c r="C48" s="313"/>
      <c r="D48" s="162" t="s">
        <v>14438</v>
      </c>
      <c r="E48" s="161" t="s">
        <v>3</v>
      </c>
      <c r="F48" s="161">
        <v>1033.3</v>
      </c>
      <c r="G48" s="164">
        <v>1.31E-3</v>
      </c>
      <c r="H48" s="165">
        <f t="shared" si="3"/>
        <v>1.3536229999999998</v>
      </c>
      <c r="J48" s="164">
        <v>0.8</v>
      </c>
      <c r="K48" s="161">
        <v>1.31E-3</v>
      </c>
      <c r="L48" s="161">
        <v>2.6199999999999999E-3</v>
      </c>
      <c r="M48" s="161">
        <v>3.9300000000000003E-3</v>
      </c>
      <c r="O48" s="164">
        <v>0.8</v>
      </c>
      <c r="P48" s="161">
        <v>8.3400000000000002E-3</v>
      </c>
      <c r="Q48" s="161">
        <v>9.6600000000000002E-3</v>
      </c>
      <c r="R48" s="161"/>
      <c r="T48" s="161" t="s">
        <v>30749</v>
      </c>
      <c r="U48" s="161">
        <v>1.8919999999999999E-2</v>
      </c>
      <c r="V48" s="161">
        <v>3.0210000000000001E-2</v>
      </c>
      <c r="W48" s="161">
        <v>4.4810000000000003E-2</v>
      </c>
      <c r="Y48" s="161" t="s">
        <v>30749</v>
      </c>
      <c r="Z48" s="161">
        <v>7.6999999999999996E-4</v>
      </c>
      <c r="AA48" s="167">
        <v>1.4E-3</v>
      </c>
      <c r="AB48" s="161">
        <v>2.0300000000000001E-3</v>
      </c>
      <c r="AD48" s="161" t="s">
        <v>30749</v>
      </c>
      <c r="AE48" s="161">
        <v>0.10621999999999999</v>
      </c>
      <c r="AF48" s="167">
        <v>0.12998999999999999</v>
      </c>
      <c r="AG48" s="161">
        <v>0.16402</v>
      </c>
    </row>
    <row r="49" spans="1:33" x14ac:dyDescent="0.25">
      <c r="A49" s="161" t="s">
        <v>30750</v>
      </c>
      <c r="B49" s="344" t="s">
        <v>1568</v>
      </c>
      <c r="C49" s="313"/>
      <c r="D49" s="162" t="s">
        <v>14433</v>
      </c>
      <c r="E49" s="161" t="s">
        <v>13629</v>
      </c>
      <c r="F49" s="161">
        <v>57</v>
      </c>
      <c r="G49" s="164">
        <v>8.3400000000000002E-3</v>
      </c>
      <c r="H49" s="165">
        <f t="shared" si="3"/>
        <v>0.47538000000000002</v>
      </c>
      <c r="J49" s="164">
        <v>1</v>
      </c>
      <c r="K49" s="161">
        <v>1.64E-3</v>
      </c>
      <c r="L49" s="161">
        <v>3.2799999999999999E-3</v>
      </c>
      <c r="M49" s="161">
        <v>4.9199999999999999E-3</v>
      </c>
      <c r="O49" s="164">
        <v>1</v>
      </c>
      <c r="P49" s="161">
        <v>1.1860000000000001E-2</v>
      </c>
      <c r="Q49" s="161">
        <v>1.374E-2</v>
      </c>
      <c r="R49" s="161">
        <v>1.6150000000000001E-2</v>
      </c>
      <c r="T49" s="161" t="s">
        <v>30751</v>
      </c>
      <c r="U49" s="161">
        <v>2.3439999999999999E-2</v>
      </c>
      <c r="V49" s="161">
        <v>3.9309999999999998E-2</v>
      </c>
      <c r="W49" s="161">
        <v>5.2920000000000002E-2</v>
      </c>
      <c r="Y49" s="161" t="s">
        <v>30751</v>
      </c>
      <c r="Z49" s="161">
        <v>9.2000000000000003E-4</v>
      </c>
      <c r="AA49" s="161">
        <v>1.67E-3</v>
      </c>
      <c r="AB49" s="161">
        <v>2.4399999999999999E-3</v>
      </c>
      <c r="AD49" s="161" t="s">
        <v>30751</v>
      </c>
      <c r="AE49" s="161">
        <v>0.15417</v>
      </c>
      <c r="AF49" s="161">
        <v>0.19263</v>
      </c>
      <c r="AG49" s="161">
        <v>0.23477999999999999</v>
      </c>
    </row>
    <row r="50" spans="1:33" x14ac:dyDescent="0.25">
      <c r="A50" s="161" t="s">
        <v>30752</v>
      </c>
      <c r="B50" s="344" t="s">
        <v>1562</v>
      </c>
      <c r="C50" s="313"/>
      <c r="D50" s="162" t="s">
        <v>14429</v>
      </c>
      <c r="E50" s="161" t="s">
        <v>3</v>
      </c>
      <c r="F50" s="161">
        <v>28</v>
      </c>
      <c r="G50" s="161">
        <v>1.31E-3</v>
      </c>
      <c r="H50" s="165">
        <f t="shared" si="3"/>
        <v>3.6679999999999997E-2</v>
      </c>
      <c r="J50" s="164">
        <v>1.2</v>
      </c>
      <c r="K50" s="161">
        <v>2.0899999999999998E-3</v>
      </c>
      <c r="L50" s="161">
        <v>4.1799999999999997E-3</v>
      </c>
      <c r="M50" s="161">
        <v>6.2700000000000004E-3</v>
      </c>
      <c r="O50" s="164">
        <v>1.2</v>
      </c>
      <c r="P50" s="161">
        <v>1.5650000000000001E-2</v>
      </c>
      <c r="Q50" s="161">
        <v>1.8120000000000001E-2</v>
      </c>
      <c r="R50" s="161">
        <v>2.1229999999999999E-2</v>
      </c>
      <c r="T50" s="71"/>
      <c r="U50" s="71"/>
      <c r="V50" s="71"/>
      <c r="W50" s="71"/>
      <c r="Y50" s="71"/>
      <c r="Z50" s="71"/>
      <c r="AA50" s="71"/>
      <c r="AB50" s="71"/>
      <c r="AD50" s="71"/>
      <c r="AE50" s="71"/>
      <c r="AF50" s="71"/>
      <c r="AG50" s="71"/>
    </row>
    <row r="51" spans="1:33" x14ac:dyDescent="0.25">
      <c r="A51" s="161" t="s">
        <v>30753</v>
      </c>
      <c r="B51" s="344" t="s">
        <v>1565</v>
      </c>
      <c r="C51" s="313"/>
      <c r="D51" s="162" t="s">
        <v>14441</v>
      </c>
      <c r="E51" s="161" t="s">
        <v>3</v>
      </c>
      <c r="F51" s="161">
        <v>115.5</v>
      </c>
      <c r="G51" s="161">
        <v>1.31E-3</v>
      </c>
      <c r="H51" s="165">
        <f t="shared" si="3"/>
        <v>0.151305</v>
      </c>
      <c r="J51" s="164">
        <v>1.5</v>
      </c>
      <c r="K51" s="161">
        <v>2.7599999999999999E-3</v>
      </c>
      <c r="L51" s="161">
        <v>5.5199999999999997E-3</v>
      </c>
      <c r="M51" s="161">
        <v>8.2799999999999992E-3</v>
      </c>
      <c r="O51" s="164">
        <v>1.5</v>
      </c>
      <c r="P51" s="161">
        <v>2.5600000000000001E-2</v>
      </c>
      <c r="Q51" s="161">
        <v>2.9420000000000002E-2</v>
      </c>
      <c r="R51" s="161">
        <v>3.3869999999999997E-2</v>
      </c>
      <c r="T51" s="71"/>
      <c r="U51" s="71"/>
      <c r="V51" s="71"/>
      <c r="W51" s="71"/>
      <c r="Y51" s="71"/>
      <c r="Z51" s="71"/>
      <c r="AA51" s="71"/>
      <c r="AB51" s="71"/>
      <c r="AD51" s="71"/>
      <c r="AE51" s="71"/>
      <c r="AF51" s="71"/>
      <c r="AG51" s="71"/>
    </row>
    <row r="52" spans="1:33" x14ac:dyDescent="0.25">
      <c r="A52" s="161" t="s">
        <v>30754</v>
      </c>
      <c r="B52" s="344" t="s">
        <v>1560</v>
      </c>
      <c r="C52" s="313"/>
      <c r="D52" s="162" t="s">
        <v>14439</v>
      </c>
      <c r="E52" s="161" t="s">
        <v>3</v>
      </c>
      <c r="F52" s="161">
        <v>573</v>
      </c>
      <c r="G52" s="161">
        <v>1.64E-3</v>
      </c>
      <c r="H52" s="165">
        <f t="shared" si="3"/>
        <v>0.93972</v>
      </c>
      <c r="J52" s="168"/>
      <c r="M52" s="71"/>
      <c r="O52" s="168"/>
      <c r="P52" s="71"/>
      <c r="Q52" s="71"/>
      <c r="R52" s="71"/>
      <c r="T52" s="71"/>
      <c r="U52" s="71"/>
      <c r="V52" s="71"/>
      <c r="W52" s="71"/>
      <c r="Y52" s="71"/>
      <c r="Z52" s="71"/>
      <c r="AA52" s="71"/>
      <c r="AB52" s="71"/>
      <c r="AD52" s="71"/>
      <c r="AE52" s="71"/>
      <c r="AF52" s="71"/>
      <c r="AG52" s="71"/>
    </row>
    <row r="53" spans="1:33" x14ac:dyDescent="0.25">
      <c r="A53" s="161" t="s">
        <v>30755</v>
      </c>
      <c r="B53" s="344" t="s">
        <v>1569</v>
      </c>
      <c r="C53" s="313"/>
      <c r="D53" s="162" t="s">
        <v>14434</v>
      </c>
      <c r="E53" s="161" t="s">
        <v>13629</v>
      </c>
      <c r="F53" s="161">
        <v>26</v>
      </c>
      <c r="G53" s="161">
        <v>1.1860000000000001E-2</v>
      </c>
      <c r="H53" s="165">
        <f t="shared" si="3"/>
        <v>0.30836000000000002</v>
      </c>
      <c r="J53" s="168"/>
      <c r="M53" s="71"/>
      <c r="O53" s="168"/>
      <c r="P53" s="71"/>
      <c r="Q53" s="71"/>
      <c r="R53" s="71"/>
      <c r="T53" s="71"/>
      <c r="U53" s="71"/>
      <c r="V53" s="71"/>
      <c r="W53" s="71"/>
      <c r="Y53" s="71"/>
      <c r="Z53" s="71"/>
      <c r="AA53" s="71"/>
      <c r="AB53" s="71"/>
      <c r="AD53" s="71"/>
      <c r="AE53" s="71"/>
      <c r="AF53" s="71"/>
      <c r="AG53" s="71"/>
    </row>
    <row r="54" spans="1:33" x14ac:dyDescent="0.25">
      <c r="A54" s="161" t="s">
        <v>30910</v>
      </c>
      <c r="B54" s="344" t="s">
        <v>1563</v>
      </c>
      <c r="C54" s="313"/>
      <c r="D54" s="162" t="s">
        <v>14430</v>
      </c>
      <c r="E54" s="161" t="s">
        <v>3</v>
      </c>
      <c r="F54" s="161">
        <v>105</v>
      </c>
      <c r="G54" s="161">
        <v>1.64E-3</v>
      </c>
      <c r="H54" s="165">
        <f t="shared" si="3"/>
        <v>0.17219999999999999</v>
      </c>
      <c r="J54" s="168"/>
      <c r="M54" s="71"/>
      <c r="O54" s="168"/>
      <c r="P54" s="71"/>
      <c r="Q54" s="71"/>
      <c r="R54" s="71"/>
      <c r="T54" s="71"/>
      <c r="U54" s="71"/>
      <c r="V54" s="71"/>
      <c r="W54" s="71"/>
      <c r="Y54" s="71"/>
      <c r="Z54" s="71"/>
      <c r="AA54" s="71"/>
      <c r="AB54" s="71"/>
      <c r="AD54" s="71"/>
      <c r="AE54" s="71"/>
      <c r="AF54" s="71"/>
      <c r="AG54" s="71"/>
    </row>
    <row r="55" spans="1:33" x14ac:dyDescent="0.25">
      <c r="A55" s="161" t="s">
        <v>30911</v>
      </c>
      <c r="B55" s="344" t="s">
        <v>1566</v>
      </c>
      <c r="C55" s="313"/>
      <c r="D55" s="162" t="s">
        <v>14442</v>
      </c>
      <c r="E55" s="161" t="s">
        <v>3</v>
      </c>
      <c r="F55" s="161">
        <v>103</v>
      </c>
      <c r="G55" s="161">
        <v>1.64E-3</v>
      </c>
      <c r="H55" s="165">
        <f t="shared" si="3"/>
        <v>0.16891999999999999</v>
      </c>
      <c r="J55" s="168"/>
      <c r="M55" s="71"/>
      <c r="O55" s="168"/>
      <c r="P55" s="71"/>
      <c r="Q55" s="71"/>
      <c r="R55" s="71"/>
      <c r="T55" s="71"/>
      <c r="U55" s="71"/>
      <c r="V55" s="71"/>
      <c r="W55" s="71"/>
      <c r="Y55" s="71"/>
      <c r="Z55" s="71"/>
      <c r="AA55" s="71"/>
      <c r="AB55" s="71"/>
      <c r="AD55" s="71"/>
      <c r="AE55" s="71"/>
      <c r="AF55" s="71"/>
      <c r="AG55" s="71"/>
    </row>
    <row r="56" spans="1:33" x14ac:dyDescent="0.25">
      <c r="A56" s="161" t="s">
        <v>30912</v>
      </c>
      <c r="B56" s="344" t="s">
        <v>30444</v>
      </c>
      <c r="C56" s="313"/>
      <c r="D56" s="162" t="s">
        <v>30445</v>
      </c>
      <c r="E56" s="161" t="s">
        <v>3</v>
      </c>
      <c r="F56" s="161">
        <v>140</v>
      </c>
      <c r="G56" s="161">
        <v>1.64E-3</v>
      </c>
      <c r="H56" s="165">
        <f t="shared" si="3"/>
        <v>0.2296</v>
      </c>
      <c r="J56" s="168"/>
      <c r="M56" s="71"/>
      <c r="O56" s="168"/>
      <c r="P56" s="71"/>
      <c r="Q56" s="71"/>
      <c r="R56" s="71"/>
      <c r="T56" s="71"/>
      <c r="U56" s="71"/>
      <c r="V56" s="71"/>
      <c r="W56" s="71"/>
      <c r="Y56" s="71"/>
      <c r="Z56" s="71"/>
      <c r="AA56" s="71"/>
      <c r="AB56" s="71"/>
      <c r="AD56" s="71"/>
      <c r="AE56" s="71"/>
      <c r="AF56" s="71"/>
      <c r="AG56" s="71"/>
    </row>
    <row r="57" spans="1:33" x14ac:dyDescent="0.25">
      <c r="A57" s="161" t="s">
        <v>30913</v>
      </c>
      <c r="B57" s="344" t="s">
        <v>1561</v>
      </c>
      <c r="C57" s="313"/>
      <c r="D57" s="162" t="s">
        <v>14440</v>
      </c>
      <c r="E57" s="161" t="s">
        <v>3</v>
      </c>
      <c r="F57" s="161">
        <v>260</v>
      </c>
      <c r="G57" s="161">
        <v>2.0899999999999998E-3</v>
      </c>
      <c r="H57" s="165">
        <f t="shared" si="3"/>
        <v>0.54339999999999999</v>
      </c>
      <c r="J57" s="168"/>
      <c r="M57" s="71"/>
      <c r="O57" s="168"/>
      <c r="P57" s="71"/>
      <c r="Q57" s="71"/>
      <c r="R57" s="71"/>
      <c r="T57" s="71"/>
      <c r="U57" s="71"/>
      <c r="V57" s="71"/>
      <c r="W57" s="71"/>
      <c r="Y57" s="71"/>
      <c r="Z57" s="71"/>
      <c r="AA57" s="71"/>
      <c r="AB57" s="71"/>
      <c r="AD57" s="71"/>
      <c r="AE57" s="71"/>
      <c r="AF57" s="71"/>
      <c r="AG57" s="71"/>
    </row>
    <row r="58" spans="1:33" x14ac:dyDescent="0.25">
      <c r="A58" s="161" t="s">
        <v>30914</v>
      </c>
      <c r="B58" s="344" t="s">
        <v>1570</v>
      </c>
      <c r="C58" s="313"/>
      <c r="D58" s="162" t="s">
        <v>14435</v>
      </c>
      <c r="E58" s="161" t="s">
        <v>13629</v>
      </c>
      <c r="F58" s="161">
        <v>22</v>
      </c>
      <c r="G58" s="161">
        <v>1.5650000000000001E-2</v>
      </c>
      <c r="H58" s="165">
        <f t="shared" si="3"/>
        <v>0.34429999999999999</v>
      </c>
      <c r="J58" s="168"/>
      <c r="M58" s="71"/>
      <c r="O58" s="168"/>
      <c r="P58" s="71"/>
      <c r="Q58" s="71"/>
      <c r="R58" s="71"/>
      <c r="T58" s="71"/>
      <c r="U58" s="71"/>
      <c r="V58" s="71"/>
      <c r="W58" s="71"/>
      <c r="Y58" s="71"/>
      <c r="Z58" s="71"/>
      <c r="AA58" s="71"/>
      <c r="AB58" s="71"/>
      <c r="AD58" s="71"/>
      <c r="AE58" s="71"/>
      <c r="AF58" s="71"/>
      <c r="AG58" s="71"/>
    </row>
    <row r="59" spans="1:33" x14ac:dyDescent="0.25">
      <c r="A59" s="161" t="s">
        <v>30915</v>
      </c>
      <c r="B59" s="344" t="s">
        <v>1564</v>
      </c>
      <c r="C59" s="313"/>
      <c r="D59" s="162" t="s">
        <v>14431</v>
      </c>
      <c r="E59" s="161" t="s">
        <v>3</v>
      </c>
      <c r="F59" s="161">
        <v>52</v>
      </c>
      <c r="G59" s="161">
        <v>2.0899999999999998E-3</v>
      </c>
      <c r="H59" s="165">
        <f t="shared" si="3"/>
        <v>0.10868</v>
      </c>
      <c r="J59" s="168"/>
      <c r="M59" s="71"/>
      <c r="O59" s="168"/>
      <c r="P59" s="71"/>
      <c r="Q59" s="71"/>
      <c r="R59" s="71"/>
      <c r="T59" s="71"/>
      <c r="U59" s="71"/>
      <c r="V59" s="71"/>
      <c r="W59" s="71"/>
      <c r="Y59" s="71"/>
      <c r="Z59" s="71"/>
      <c r="AA59" s="71"/>
      <c r="AB59" s="71"/>
      <c r="AD59" s="71"/>
      <c r="AE59" s="71"/>
      <c r="AF59" s="71"/>
      <c r="AG59" s="71"/>
    </row>
    <row r="60" spans="1:33" x14ac:dyDescent="0.25">
      <c r="A60" s="161" t="s">
        <v>30916</v>
      </c>
      <c r="B60" s="344" t="s">
        <v>1571</v>
      </c>
      <c r="C60" s="313"/>
      <c r="D60" s="162" t="s">
        <v>14416</v>
      </c>
      <c r="E60" s="161" t="s">
        <v>3</v>
      </c>
      <c r="F60" s="161">
        <v>69</v>
      </c>
      <c r="G60" s="161">
        <v>3.2799999999999999E-3</v>
      </c>
      <c r="H60" s="165">
        <f t="shared" si="3"/>
        <v>0.22631999999999999</v>
      </c>
      <c r="J60" s="168"/>
      <c r="M60" s="71"/>
      <c r="O60" s="168"/>
      <c r="P60" s="71"/>
      <c r="Q60" s="71"/>
      <c r="R60" s="71"/>
      <c r="T60" s="71"/>
      <c r="U60" s="71"/>
      <c r="V60" s="71"/>
      <c r="W60" s="71"/>
      <c r="Y60" s="71"/>
      <c r="Z60" s="71"/>
      <c r="AA60" s="71"/>
      <c r="AB60" s="71"/>
      <c r="AD60" s="71"/>
      <c r="AE60" s="71"/>
      <c r="AF60" s="71"/>
      <c r="AG60" s="71"/>
    </row>
    <row r="61" spans="1:33" x14ac:dyDescent="0.25">
      <c r="A61" s="161" t="s">
        <v>30917</v>
      </c>
      <c r="B61" s="344" t="s">
        <v>1575</v>
      </c>
      <c r="C61" s="313"/>
      <c r="D61" s="162" t="s">
        <v>14414</v>
      </c>
      <c r="E61" s="161" t="s">
        <v>13629</v>
      </c>
      <c r="F61" s="161">
        <v>5</v>
      </c>
      <c r="G61" s="161">
        <v>1.374E-2</v>
      </c>
      <c r="H61" s="165">
        <f t="shared" si="3"/>
        <v>6.8699999999999997E-2</v>
      </c>
      <c r="J61" s="168"/>
      <c r="M61" s="71"/>
      <c r="O61" s="168"/>
      <c r="P61" s="71"/>
      <c r="Q61" s="71"/>
      <c r="R61" s="71"/>
      <c r="T61" s="71"/>
      <c r="U61" s="71"/>
      <c r="V61" s="71"/>
      <c r="W61" s="71"/>
      <c r="Y61" s="71"/>
      <c r="Z61" s="71"/>
      <c r="AA61" s="71"/>
      <c r="AB61" s="71"/>
      <c r="AD61" s="71"/>
      <c r="AE61" s="71"/>
      <c r="AF61" s="71"/>
      <c r="AG61" s="71"/>
    </row>
    <row r="62" spans="1:33" x14ac:dyDescent="0.25">
      <c r="A62" s="161" t="s">
        <v>30918</v>
      </c>
      <c r="B62" s="344" t="s">
        <v>1572</v>
      </c>
      <c r="C62" s="313"/>
      <c r="D62" s="162" t="s">
        <v>14417</v>
      </c>
      <c r="E62" s="161" t="s">
        <v>3</v>
      </c>
      <c r="F62" s="161">
        <v>4.3</v>
      </c>
      <c r="G62" s="161">
        <v>4.1799999999999997E-3</v>
      </c>
      <c r="H62" s="165">
        <f t="shared" si="3"/>
        <v>1.7973999999999997E-2</v>
      </c>
      <c r="J62" s="168"/>
      <c r="M62" s="71"/>
      <c r="O62" s="168"/>
      <c r="P62" s="71"/>
      <c r="Q62" s="71"/>
      <c r="R62" s="71"/>
      <c r="T62" s="71"/>
      <c r="U62" s="71"/>
      <c r="V62" s="71"/>
      <c r="W62" s="71"/>
      <c r="Y62" s="71"/>
      <c r="Z62" s="71"/>
      <c r="AA62" s="71"/>
      <c r="AB62" s="71"/>
      <c r="AD62" s="71"/>
      <c r="AE62" s="71"/>
      <c r="AF62" s="71"/>
      <c r="AG62" s="71"/>
    </row>
    <row r="63" spans="1:33" x14ac:dyDescent="0.25">
      <c r="A63" s="161" t="s">
        <v>30919</v>
      </c>
      <c r="B63" s="344" t="s">
        <v>1576</v>
      </c>
      <c r="C63" s="313"/>
      <c r="D63" s="162" t="s">
        <v>14415</v>
      </c>
      <c r="E63" s="161" t="s">
        <v>13629</v>
      </c>
      <c r="F63" s="161">
        <v>8</v>
      </c>
      <c r="G63" s="161">
        <v>1.8120000000000001E-2</v>
      </c>
      <c r="H63" s="165">
        <f t="shared" si="3"/>
        <v>0.14496000000000001</v>
      </c>
      <c r="J63" s="168"/>
      <c r="M63" s="71"/>
      <c r="O63" s="168"/>
      <c r="P63" s="71"/>
      <c r="Q63" s="71"/>
      <c r="R63" s="71"/>
      <c r="T63" s="71"/>
      <c r="U63" s="71"/>
      <c r="V63" s="71"/>
      <c r="W63" s="71"/>
      <c r="Y63" s="71"/>
      <c r="Z63" s="71"/>
      <c r="AA63" s="71"/>
      <c r="AB63" s="71"/>
      <c r="AD63" s="71"/>
      <c r="AE63" s="71"/>
      <c r="AF63" s="71"/>
      <c r="AG63" s="71"/>
    </row>
    <row r="64" spans="1:33" x14ac:dyDescent="0.25">
      <c r="A64" s="161" t="s">
        <v>30920</v>
      </c>
      <c r="B64" s="344" t="s">
        <v>1573</v>
      </c>
      <c r="C64" s="313"/>
      <c r="D64" s="162" t="s">
        <v>14413</v>
      </c>
      <c r="E64" s="161" t="s">
        <v>3</v>
      </c>
      <c r="F64" s="161">
        <v>97</v>
      </c>
      <c r="G64" s="161">
        <v>4.1799999999999997E-3</v>
      </c>
      <c r="H64" s="165">
        <f t="shared" si="3"/>
        <v>0.40545999999999999</v>
      </c>
      <c r="J64" s="168"/>
      <c r="M64" s="71"/>
      <c r="O64" s="168"/>
      <c r="P64" s="71"/>
      <c r="Q64" s="71"/>
      <c r="R64" s="71"/>
      <c r="T64" s="71"/>
      <c r="U64" s="71"/>
      <c r="V64" s="71"/>
      <c r="W64" s="71"/>
      <c r="Y64" s="71"/>
      <c r="Z64" s="71"/>
      <c r="AA64" s="71"/>
      <c r="AB64" s="71"/>
      <c r="AD64" s="71"/>
      <c r="AE64" s="71"/>
      <c r="AF64" s="71"/>
      <c r="AG64" s="71"/>
    </row>
    <row r="65" spans="1:33" x14ac:dyDescent="0.25">
      <c r="A65" s="161" t="s">
        <v>30921</v>
      </c>
      <c r="B65" s="344" t="s">
        <v>1574</v>
      </c>
      <c r="C65" s="313"/>
      <c r="D65" s="162" t="s">
        <v>14418</v>
      </c>
      <c r="E65" s="161" t="s">
        <v>3</v>
      </c>
      <c r="F65" s="161">
        <v>20</v>
      </c>
      <c r="G65" s="161">
        <v>4.1799999999999997E-3</v>
      </c>
      <c r="H65" s="165">
        <f t="shared" si="3"/>
        <v>8.3599999999999994E-2</v>
      </c>
      <c r="J65" s="168"/>
      <c r="M65" s="71"/>
      <c r="O65" s="168"/>
      <c r="P65" s="71"/>
      <c r="Q65" s="71"/>
      <c r="R65" s="71"/>
      <c r="T65" s="71"/>
      <c r="U65" s="71"/>
      <c r="V65" s="71"/>
      <c r="W65" s="71"/>
      <c r="Y65" s="71"/>
      <c r="Z65" s="71"/>
      <c r="AA65" s="71"/>
      <c r="AB65" s="71"/>
      <c r="AD65" s="71"/>
      <c r="AE65" s="71"/>
      <c r="AF65" s="71"/>
      <c r="AG65" s="71"/>
    </row>
    <row r="66" spans="1:33" x14ac:dyDescent="0.25">
      <c r="A66" s="161" t="s">
        <v>30922</v>
      </c>
      <c r="B66" s="344" t="s">
        <v>1577</v>
      </c>
      <c r="C66" s="313"/>
      <c r="D66" s="162" t="s">
        <v>14419</v>
      </c>
      <c r="E66" s="161" t="s">
        <v>13629</v>
      </c>
      <c r="F66" s="161">
        <v>15.25</v>
      </c>
      <c r="G66" s="161">
        <v>4.7620000000000003E-2</v>
      </c>
      <c r="H66" s="165">
        <f t="shared" si="3"/>
        <v>0.72620499999999999</v>
      </c>
      <c r="J66" s="168"/>
      <c r="M66" s="71"/>
      <c r="O66" s="168"/>
      <c r="P66" s="71"/>
      <c r="Q66" s="71"/>
      <c r="R66" s="71"/>
      <c r="T66" s="71"/>
      <c r="U66" s="71"/>
      <c r="V66" s="71"/>
      <c r="W66" s="71"/>
      <c r="Y66" s="71"/>
      <c r="Z66" s="71"/>
      <c r="AA66" s="71"/>
      <c r="AB66" s="71"/>
      <c r="AD66" s="71"/>
      <c r="AE66" s="71"/>
      <c r="AF66" s="71"/>
      <c r="AG66" s="71"/>
    </row>
    <row r="67" spans="1:33" x14ac:dyDescent="0.25">
      <c r="A67" s="161" t="s">
        <v>30923</v>
      </c>
      <c r="B67" s="344" t="s">
        <v>1578</v>
      </c>
      <c r="C67" s="313"/>
      <c r="D67" s="162" t="s">
        <v>14421</v>
      </c>
      <c r="E67" s="161" t="s">
        <v>3</v>
      </c>
      <c r="F67" s="161">
        <v>16</v>
      </c>
      <c r="G67" s="161">
        <v>9.7199999999999995E-3</v>
      </c>
      <c r="H67" s="165">
        <f t="shared" si="3"/>
        <v>0.15551999999999999</v>
      </c>
      <c r="J67" s="168"/>
      <c r="M67" s="71"/>
      <c r="O67" s="168"/>
      <c r="P67" s="71"/>
      <c r="Q67" s="71"/>
      <c r="R67" s="71"/>
      <c r="T67" s="71"/>
      <c r="U67" s="71"/>
      <c r="V67" s="71"/>
      <c r="W67" s="71"/>
      <c r="Y67" s="71"/>
      <c r="Z67" s="71"/>
      <c r="AA67" s="71"/>
      <c r="AB67" s="71"/>
      <c r="AD67" s="71"/>
      <c r="AE67" s="71"/>
      <c r="AF67" s="71"/>
      <c r="AG67" s="71"/>
    </row>
    <row r="68" spans="1:33" x14ac:dyDescent="0.25">
      <c r="A68" s="161" t="s">
        <v>30924</v>
      </c>
      <c r="B68" s="344" t="s">
        <v>1580</v>
      </c>
      <c r="C68" s="313"/>
      <c r="D68" s="162" t="s">
        <v>14422</v>
      </c>
      <c r="E68" s="161" t="s">
        <v>13629</v>
      </c>
      <c r="F68" s="161">
        <v>15.25</v>
      </c>
      <c r="G68" s="161">
        <v>7.8149999999999997E-2</v>
      </c>
      <c r="H68" s="165">
        <f t="shared" si="3"/>
        <v>1.1917875</v>
      </c>
      <c r="J68" s="168"/>
      <c r="M68" s="71"/>
      <c r="O68" s="168"/>
      <c r="P68" s="71"/>
      <c r="Q68" s="71"/>
      <c r="R68" s="71"/>
      <c r="T68" s="71"/>
      <c r="U68" s="71"/>
      <c r="V68" s="71"/>
      <c r="W68" s="71"/>
      <c r="Y68" s="71"/>
      <c r="Z68" s="71"/>
      <c r="AA68" s="71"/>
      <c r="AB68" s="71"/>
      <c r="AD68" s="71"/>
      <c r="AE68" s="71"/>
      <c r="AF68" s="71"/>
      <c r="AG68" s="71"/>
    </row>
    <row r="69" spans="1:33" x14ac:dyDescent="0.25">
      <c r="A69" s="161" t="s">
        <v>30925</v>
      </c>
      <c r="B69" s="344" t="s">
        <v>1579</v>
      </c>
      <c r="C69" s="313"/>
      <c r="D69" s="162" t="s">
        <v>14420</v>
      </c>
      <c r="E69" s="161" t="s">
        <v>13629</v>
      </c>
      <c r="F69" s="161">
        <v>2</v>
      </c>
      <c r="G69" s="161">
        <v>4.7620000000000003E-2</v>
      </c>
      <c r="H69" s="165">
        <f t="shared" si="3"/>
        <v>9.5240000000000005E-2</v>
      </c>
      <c r="J69" s="168"/>
      <c r="M69" s="71"/>
      <c r="O69" s="168"/>
      <c r="P69" s="71"/>
      <c r="Q69" s="71"/>
      <c r="R69" s="71"/>
      <c r="T69" s="71"/>
      <c r="U69" s="71"/>
      <c r="V69" s="71"/>
      <c r="W69" s="71"/>
      <c r="Y69" s="71"/>
      <c r="Z69" s="71"/>
      <c r="AA69" s="71"/>
      <c r="AB69" s="71"/>
      <c r="AD69" s="71"/>
      <c r="AE69" s="71"/>
      <c r="AF69" s="71"/>
      <c r="AG69" s="71"/>
    </row>
    <row r="70" spans="1:33" x14ac:dyDescent="0.25">
      <c r="A70" s="161" t="s">
        <v>30926</v>
      </c>
      <c r="B70" s="344">
        <v>6817893</v>
      </c>
      <c r="C70" s="313"/>
      <c r="D70" s="162" t="s">
        <v>20978</v>
      </c>
      <c r="E70" s="161" t="s">
        <v>3</v>
      </c>
      <c r="F70" s="161">
        <v>10268.14</v>
      </c>
      <c r="G70" s="161">
        <v>7.6999999999999996E-4</v>
      </c>
      <c r="H70" s="165">
        <f t="shared" si="3"/>
        <v>7.9064677999999988</v>
      </c>
      <c r="J70" s="168"/>
      <c r="M70" s="71"/>
      <c r="O70" s="168"/>
      <c r="P70" s="71"/>
      <c r="Q70" s="71"/>
      <c r="R70" s="71"/>
      <c r="T70" s="71"/>
      <c r="U70" s="71"/>
      <c r="V70" s="71"/>
      <c r="W70" s="71"/>
      <c r="Y70" s="71"/>
      <c r="Z70" s="71"/>
      <c r="AA70" s="71"/>
      <c r="AB70" s="71"/>
      <c r="AD70" s="71"/>
      <c r="AE70" s="71"/>
      <c r="AF70" s="71"/>
      <c r="AG70" s="71"/>
    </row>
    <row r="71" spans="1:33" x14ac:dyDescent="0.25">
      <c r="A71" s="161" t="s">
        <v>30927</v>
      </c>
      <c r="B71" s="344" t="s">
        <v>1581</v>
      </c>
      <c r="C71" s="313"/>
      <c r="D71" s="162" t="s">
        <v>14424</v>
      </c>
      <c r="E71" s="161" t="s">
        <v>3</v>
      </c>
      <c r="F71" s="161">
        <v>97</v>
      </c>
      <c r="G71" s="161">
        <v>1.4109999999999999E-2</v>
      </c>
      <c r="H71" s="165">
        <f t="shared" si="3"/>
        <v>1.3686699999999998</v>
      </c>
      <c r="J71" s="168"/>
      <c r="M71" s="71"/>
      <c r="O71" s="168"/>
      <c r="P71" s="71"/>
      <c r="Q71" s="71"/>
      <c r="R71" s="71"/>
      <c r="T71" s="71"/>
      <c r="U71" s="71"/>
      <c r="V71" s="71"/>
      <c r="W71" s="71"/>
      <c r="Y71" s="71"/>
      <c r="Z71" s="71"/>
      <c r="AA71" s="71"/>
      <c r="AB71" s="71"/>
      <c r="AD71" s="71"/>
      <c r="AE71" s="71"/>
      <c r="AF71" s="71"/>
      <c r="AG71" s="71"/>
    </row>
    <row r="72" spans="1:33" x14ac:dyDescent="0.25">
      <c r="A72" s="161" t="s">
        <v>30928</v>
      </c>
      <c r="B72" s="344" t="s">
        <v>1582</v>
      </c>
      <c r="C72" s="313"/>
      <c r="D72" s="162" t="s">
        <v>14423</v>
      </c>
      <c r="E72" s="161" t="s">
        <v>13629</v>
      </c>
      <c r="F72" s="161">
        <v>4</v>
      </c>
      <c r="G72" s="161">
        <v>7.8149999999999997E-2</v>
      </c>
      <c r="H72" s="165">
        <f t="shared" si="3"/>
        <v>0.31259999999999999</v>
      </c>
      <c r="J72" s="168"/>
      <c r="M72" s="71"/>
      <c r="O72" s="168"/>
      <c r="P72" s="71"/>
      <c r="Q72" s="71"/>
      <c r="R72" s="71"/>
      <c r="T72" s="71"/>
      <c r="U72" s="71"/>
      <c r="V72" s="71"/>
      <c r="W72" s="71"/>
      <c r="Y72" s="71"/>
      <c r="Z72" s="71"/>
      <c r="AA72" s="71"/>
      <c r="AB72" s="71"/>
      <c r="AD72" s="71"/>
      <c r="AE72" s="71"/>
      <c r="AF72" s="71"/>
      <c r="AG72" s="71"/>
    </row>
    <row r="73" spans="1:33" x14ac:dyDescent="0.25">
      <c r="A73" s="161" t="s">
        <v>30929</v>
      </c>
      <c r="B73" s="344" t="s">
        <v>1583</v>
      </c>
      <c r="C73" s="313"/>
      <c r="D73" s="162" t="s">
        <v>14426</v>
      </c>
      <c r="E73" s="161" t="s">
        <v>3</v>
      </c>
      <c r="F73" s="161">
        <v>64</v>
      </c>
      <c r="G73" s="161">
        <v>1.8919999999999999E-2</v>
      </c>
      <c r="H73" s="165">
        <f t="shared" si="3"/>
        <v>1.21088</v>
      </c>
      <c r="J73" s="168"/>
      <c r="M73" s="71"/>
      <c r="O73" s="168"/>
      <c r="P73" s="71"/>
      <c r="Q73" s="71"/>
      <c r="R73" s="71"/>
      <c r="T73" s="71"/>
      <c r="U73" s="71"/>
      <c r="V73" s="71"/>
      <c r="W73" s="71"/>
      <c r="Y73" s="71"/>
      <c r="Z73" s="71"/>
      <c r="AA73" s="71"/>
      <c r="AB73" s="71"/>
      <c r="AD73" s="71"/>
      <c r="AE73" s="71"/>
      <c r="AF73" s="71"/>
      <c r="AG73" s="71"/>
    </row>
    <row r="74" spans="1:33" x14ac:dyDescent="0.25">
      <c r="A74" s="161" t="s">
        <v>30930</v>
      </c>
      <c r="B74" s="344" t="s">
        <v>1584</v>
      </c>
      <c r="C74" s="313"/>
      <c r="D74" s="162" t="s">
        <v>14425</v>
      </c>
      <c r="E74" s="161" t="s">
        <v>13629</v>
      </c>
      <c r="F74" s="161">
        <v>6</v>
      </c>
      <c r="G74" s="161">
        <v>0.10621999999999999</v>
      </c>
      <c r="H74" s="165">
        <f t="shared" si="3"/>
        <v>0.63732</v>
      </c>
      <c r="J74" s="168"/>
      <c r="M74" s="71"/>
      <c r="O74" s="168"/>
      <c r="P74" s="71"/>
      <c r="Q74" s="71"/>
      <c r="R74" s="71"/>
      <c r="T74" s="71"/>
      <c r="U74" s="71"/>
      <c r="V74" s="71"/>
      <c r="W74" s="71"/>
      <c r="Y74" s="71"/>
      <c r="Z74" s="71"/>
      <c r="AA74" s="71"/>
      <c r="AB74" s="71"/>
      <c r="AD74" s="71"/>
      <c r="AE74" s="71"/>
      <c r="AF74" s="71"/>
      <c r="AG74" s="71"/>
    </row>
    <row r="75" spans="1:33" x14ac:dyDescent="0.25">
      <c r="A75" s="161" t="s">
        <v>30931</v>
      </c>
      <c r="B75" s="344" t="s">
        <v>1585</v>
      </c>
      <c r="C75" s="313"/>
      <c r="D75" s="162" t="s">
        <v>14428</v>
      </c>
      <c r="E75" s="161" t="s">
        <v>3</v>
      </c>
      <c r="F75" s="161">
        <v>37</v>
      </c>
      <c r="G75" s="161">
        <v>1.8919999999999999E-2</v>
      </c>
      <c r="H75" s="165">
        <f t="shared" si="3"/>
        <v>0.70004</v>
      </c>
      <c r="J75" s="168"/>
      <c r="M75" s="71"/>
      <c r="O75" s="168"/>
      <c r="P75" s="71"/>
      <c r="Q75" s="71"/>
      <c r="R75" s="71"/>
      <c r="T75" s="71"/>
      <c r="U75" s="71"/>
      <c r="V75" s="71"/>
      <c r="W75" s="71"/>
      <c r="Y75" s="71"/>
      <c r="Z75" s="71"/>
      <c r="AA75" s="71"/>
      <c r="AB75" s="71"/>
      <c r="AD75" s="71"/>
      <c r="AE75" s="71"/>
      <c r="AF75" s="71"/>
      <c r="AG75" s="71"/>
    </row>
    <row r="76" spans="1:33" x14ac:dyDescent="0.25">
      <c r="A76" s="161" t="s">
        <v>30932</v>
      </c>
      <c r="B76" s="344" t="s">
        <v>1586</v>
      </c>
      <c r="C76" s="313"/>
      <c r="D76" s="162" t="s">
        <v>14427</v>
      </c>
      <c r="E76" s="161" t="s">
        <v>13629</v>
      </c>
      <c r="F76" s="161">
        <v>4</v>
      </c>
      <c r="G76" s="161">
        <v>0.10621999999999999</v>
      </c>
      <c r="H76" s="165">
        <f t="shared" si="3"/>
        <v>0.42487999999999998</v>
      </c>
      <c r="J76" s="168"/>
      <c r="M76" s="71"/>
      <c r="O76" s="168"/>
      <c r="P76" s="71"/>
      <c r="Q76" s="71"/>
      <c r="R76" s="71"/>
      <c r="T76" s="71"/>
      <c r="U76" s="71"/>
      <c r="V76" s="71"/>
      <c r="W76" s="71"/>
      <c r="Y76" s="71"/>
      <c r="Z76" s="71"/>
      <c r="AA76" s="71"/>
      <c r="AB76" s="71"/>
      <c r="AD76" s="71"/>
      <c r="AE76" s="71"/>
      <c r="AF76" s="71"/>
      <c r="AG76" s="71"/>
    </row>
    <row r="77" spans="1:33" x14ac:dyDescent="0.25">
      <c r="A77" s="161" t="s">
        <v>30933</v>
      </c>
      <c r="B77" s="344" t="s">
        <v>1591</v>
      </c>
      <c r="C77" s="313"/>
      <c r="D77" s="162" t="s">
        <v>14412</v>
      </c>
      <c r="E77" s="161" t="s">
        <v>3</v>
      </c>
      <c r="F77" s="161">
        <v>58</v>
      </c>
      <c r="G77" s="161">
        <v>3.9309999999999998E-2</v>
      </c>
      <c r="H77" s="165">
        <f t="shared" si="3"/>
        <v>2.2799799999999997</v>
      </c>
      <c r="J77" s="168"/>
      <c r="M77" s="71"/>
      <c r="O77" s="168"/>
      <c r="P77" s="71"/>
      <c r="Q77" s="71"/>
      <c r="R77" s="71"/>
      <c r="T77" s="71"/>
      <c r="U77" s="71"/>
      <c r="V77" s="71"/>
      <c r="W77" s="71"/>
      <c r="Y77" s="71"/>
      <c r="Z77" s="71"/>
      <c r="AA77" s="71"/>
      <c r="AB77" s="71"/>
      <c r="AD77" s="71"/>
      <c r="AE77" s="71"/>
      <c r="AF77" s="71"/>
      <c r="AG77" s="71"/>
    </row>
    <row r="78" spans="1:33" x14ac:dyDescent="0.25">
      <c r="A78" s="161" t="s">
        <v>30934</v>
      </c>
      <c r="B78" s="344" t="s">
        <v>1592</v>
      </c>
      <c r="C78" s="313"/>
      <c r="D78" s="162" t="s">
        <v>14411</v>
      </c>
      <c r="E78" s="161" t="s">
        <v>13629</v>
      </c>
      <c r="F78" s="161">
        <v>2</v>
      </c>
      <c r="G78" s="161">
        <v>0.19263</v>
      </c>
      <c r="H78" s="165">
        <f t="shared" si="3"/>
        <v>0.38525999999999999</v>
      </c>
      <c r="J78" s="168"/>
      <c r="M78" s="71"/>
      <c r="O78" s="168"/>
      <c r="P78" s="71"/>
      <c r="Q78" s="71"/>
      <c r="R78" s="71"/>
      <c r="T78" s="71"/>
      <c r="U78" s="71"/>
      <c r="V78" s="71"/>
      <c r="W78" s="71"/>
      <c r="Y78" s="71"/>
      <c r="Z78" s="71"/>
      <c r="AA78" s="71"/>
      <c r="AB78" s="71"/>
      <c r="AD78" s="71"/>
      <c r="AE78" s="71"/>
      <c r="AF78" s="71"/>
      <c r="AG78" s="71"/>
    </row>
    <row r="79" spans="1:33" x14ac:dyDescent="0.25">
      <c r="A79" s="161" t="s">
        <v>30935</v>
      </c>
      <c r="B79" s="344" t="s">
        <v>1587</v>
      </c>
      <c r="C79" s="313"/>
      <c r="D79" s="162" t="s">
        <v>14408</v>
      </c>
      <c r="E79" s="161" t="s">
        <v>3</v>
      </c>
      <c r="F79" s="161">
        <v>10.199999999999999</v>
      </c>
      <c r="G79" s="161">
        <v>2.4209999999999999E-2</v>
      </c>
      <c r="H79" s="165">
        <f t="shared" si="3"/>
        <v>0.24694199999999997</v>
      </c>
      <c r="J79" s="168"/>
      <c r="M79" s="71"/>
      <c r="O79" s="168"/>
      <c r="P79" s="71"/>
      <c r="Q79" s="71"/>
      <c r="R79" s="71"/>
      <c r="T79" s="71"/>
      <c r="U79" s="71"/>
      <c r="V79" s="71"/>
      <c r="W79" s="71"/>
      <c r="Y79" s="71"/>
      <c r="Z79" s="71"/>
      <c r="AA79" s="71"/>
      <c r="AB79" s="71"/>
      <c r="AD79" s="71"/>
      <c r="AE79" s="71"/>
      <c r="AF79" s="71"/>
      <c r="AG79" s="71"/>
    </row>
    <row r="80" spans="1:33" x14ac:dyDescent="0.25">
      <c r="A80" s="161" t="s">
        <v>30936</v>
      </c>
      <c r="B80" s="344" t="s">
        <v>1588</v>
      </c>
      <c r="C80" s="313"/>
      <c r="D80" s="162" t="s">
        <v>14407</v>
      </c>
      <c r="E80" s="161" t="s">
        <v>13629</v>
      </c>
      <c r="F80" s="161">
        <v>2</v>
      </c>
      <c r="G80" s="161">
        <v>9.289E-2</v>
      </c>
      <c r="H80" s="165">
        <f t="shared" si="3"/>
        <v>0.18578</v>
      </c>
      <c r="J80" s="168"/>
      <c r="M80" s="71"/>
      <c r="O80" s="168"/>
      <c r="P80" s="71"/>
      <c r="Q80" s="71"/>
      <c r="R80" s="71"/>
      <c r="T80" s="71"/>
      <c r="U80" s="71"/>
      <c r="V80" s="71"/>
      <c r="W80" s="71"/>
      <c r="Y80" s="71"/>
      <c r="Z80" s="71"/>
      <c r="AA80" s="71"/>
      <c r="AB80" s="71"/>
      <c r="AD80" s="71"/>
      <c r="AE80" s="71"/>
      <c r="AF80" s="71"/>
      <c r="AG80" s="71"/>
    </row>
    <row r="81" spans="1:33" x14ac:dyDescent="0.25">
      <c r="A81" s="161" t="s">
        <v>30937</v>
      </c>
      <c r="B81" s="344" t="s">
        <v>1589</v>
      </c>
      <c r="C81" s="313"/>
      <c r="D81" s="162" t="s">
        <v>14410</v>
      </c>
      <c r="E81" s="161" t="s">
        <v>3</v>
      </c>
      <c r="F81" s="161">
        <v>35</v>
      </c>
      <c r="G81" s="161">
        <v>3.0210000000000001E-2</v>
      </c>
      <c r="H81" s="165">
        <f t="shared" si="3"/>
        <v>1.05735</v>
      </c>
      <c r="J81" s="168"/>
      <c r="M81" s="71"/>
      <c r="O81" s="168"/>
      <c r="P81" s="71"/>
      <c r="Q81" s="71"/>
      <c r="R81" s="71"/>
      <c r="T81" s="71"/>
      <c r="U81" s="71"/>
      <c r="V81" s="71"/>
      <c r="W81" s="71"/>
      <c r="Y81" s="71"/>
      <c r="Z81" s="71"/>
      <c r="AA81" s="71"/>
      <c r="AB81" s="71"/>
      <c r="AD81" s="71"/>
      <c r="AE81" s="71"/>
      <c r="AF81" s="71"/>
      <c r="AG81" s="71"/>
    </row>
    <row r="82" spans="1:33" x14ac:dyDescent="0.25">
      <c r="A82" s="161" t="s">
        <v>30938</v>
      </c>
      <c r="B82" s="344" t="s">
        <v>1590</v>
      </c>
      <c r="C82" s="313"/>
      <c r="D82" s="162" t="s">
        <v>14409</v>
      </c>
      <c r="E82" s="161" t="s">
        <v>13629</v>
      </c>
      <c r="F82" s="161">
        <v>4</v>
      </c>
      <c r="G82" s="161">
        <v>0.12998999999999999</v>
      </c>
      <c r="H82" s="165">
        <f t="shared" si="3"/>
        <v>0.51995999999999998</v>
      </c>
      <c r="J82" s="168"/>
      <c r="M82" s="71"/>
      <c r="O82" s="168"/>
      <c r="P82" s="71"/>
      <c r="Q82" s="71"/>
      <c r="R82" s="71"/>
      <c r="T82" s="71"/>
      <c r="U82" s="71"/>
      <c r="V82" s="71"/>
      <c r="W82" s="71"/>
      <c r="Y82" s="71"/>
      <c r="Z82" s="71"/>
      <c r="AA82" s="71"/>
      <c r="AB82" s="71"/>
      <c r="AD82" s="71"/>
      <c r="AE82" s="71"/>
      <c r="AF82" s="71"/>
      <c r="AG82" s="71"/>
    </row>
    <row r="83" spans="1:33" x14ac:dyDescent="0.25">
      <c r="A83" s="161" t="s">
        <v>30939</v>
      </c>
      <c r="B83" s="344" t="s">
        <v>1593</v>
      </c>
      <c r="C83" s="313"/>
      <c r="D83" s="162" t="s">
        <v>14443</v>
      </c>
      <c r="E83" s="161" t="s">
        <v>3</v>
      </c>
      <c r="F83" s="161">
        <v>17</v>
      </c>
      <c r="G83" s="161">
        <v>4.4810000000000003E-2</v>
      </c>
      <c r="H83" s="165">
        <f t="shared" si="3"/>
        <v>0.76177000000000006</v>
      </c>
      <c r="J83" s="168"/>
      <c r="M83" s="71"/>
      <c r="O83" s="168"/>
      <c r="P83" s="71"/>
      <c r="Q83" s="71"/>
      <c r="R83" s="71"/>
      <c r="T83" s="71"/>
      <c r="U83" s="71"/>
      <c r="V83" s="71"/>
      <c r="W83" s="71"/>
      <c r="Y83" s="71"/>
      <c r="Z83" s="71"/>
      <c r="AA83" s="71"/>
      <c r="AB83" s="71"/>
      <c r="AD83" s="71"/>
      <c r="AE83" s="71"/>
      <c r="AF83" s="71"/>
      <c r="AG83" s="71"/>
    </row>
    <row r="84" spans="1:33" x14ac:dyDescent="0.25">
      <c r="A84" s="332" t="s">
        <v>30756</v>
      </c>
      <c r="B84" s="332"/>
      <c r="C84" s="332"/>
      <c r="D84" s="332"/>
      <c r="E84" s="332"/>
      <c r="F84" s="332"/>
      <c r="G84" s="332"/>
      <c r="H84" s="161">
        <f>ROUND(SUM(H45:H83),4)</f>
        <v>27.391999999999999</v>
      </c>
    </row>
    <row r="86" spans="1:33" s="71" customFormat="1" x14ac:dyDescent="0.25">
      <c r="A86" t="s">
        <v>30757</v>
      </c>
      <c r="B86"/>
      <c r="C86"/>
      <c r="D86"/>
      <c r="E86"/>
      <c r="F86"/>
      <c r="G86"/>
      <c r="H86"/>
      <c r="I86"/>
      <c r="J86"/>
      <c r="M86"/>
      <c r="N86"/>
      <c r="O86"/>
      <c r="P86"/>
      <c r="Q86"/>
      <c r="R86"/>
      <c r="S86"/>
      <c r="T86"/>
      <c r="U86"/>
      <c r="V86"/>
      <c r="W86"/>
      <c r="X86"/>
      <c r="Y86"/>
      <c r="Z86"/>
      <c r="AA86"/>
      <c r="AB86"/>
      <c r="AC86"/>
      <c r="AD86"/>
      <c r="AE86"/>
      <c r="AF86"/>
      <c r="AG86"/>
    </row>
    <row r="87" spans="1:33" s="71" customFormat="1" ht="30" customHeight="1" x14ac:dyDescent="0.25">
      <c r="A87" s="102" t="s">
        <v>30542</v>
      </c>
      <c r="B87" s="230" t="s">
        <v>30543</v>
      </c>
      <c r="C87" s="230"/>
      <c r="D87" s="102" t="s">
        <v>30544</v>
      </c>
      <c r="E87" s="102" t="s">
        <v>30545</v>
      </c>
      <c r="F87" s="102" t="s">
        <v>30546</v>
      </c>
      <c r="G87" s="117" t="s">
        <v>30699</v>
      </c>
      <c r="H87" s="117" t="s">
        <v>30700</v>
      </c>
      <c r="I87"/>
      <c r="J87" s="261" t="s">
        <v>30701</v>
      </c>
      <c r="K87" s="261"/>
      <c r="M87"/>
      <c r="N87"/>
      <c r="O87"/>
      <c r="P87"/>
      <c r="Q87"/>
      <c r="R87"/>
      <c r="S87"/>
      <c r="T87"/>
      <c r="U87"/>
      <c r="V87"/>
      <c r="W87"/>
      <c r="X87"/>
      <c r="Y87"/>
      <c r="Z87"/>
      <c r="AA87"/>
      <c r="AB87"/>
      <c r="AC87"/>
      <c r="AD87"/>
      <c r="AE87"/>
      <c r="AF87"/>
      <c r="AG87"/>
    </row>
    <row r="88" spans="1:33" s="71" customFormat="1" x14ac:dyDescent="0.25">
      <c r="A88" s="102" t="s">
        <v>30758</v>
      </c>
      <c r="B88" s="352" t="s">
        <v>30759</v>
      </c>
      <c r="C88" s="352"/>
      <c r="D88" s="352"/>
      <c r="E88" s="102" t="s">
        <v>30703</v>
      </c>
      <c r="F88" s="261"/>
      <c r="G88" s="261"/>
      <c r="H88" s="261"/>
      <c r="I88"/>
      <c r="J88"/>
      <c r="M88"/>
      <c r="N88"/>
      <c r="O88"/>
      <c r="P88"/>
      <c r="Q88"/>
      <c r="R88"/>
      <c r="S88"/>
      <c r="T88"/>
      <c r="U88"/>
      <c r="V88"/>
      <c r="W88"/>
      <c r="X88"/>
      <c r="Y88"/>
      <c r="Z88"/>
      <c r="AA88"/>
      <c r="AB88"/>
      <c r="AC88"/>
      <c r="AD88"/>
      <c r="AE88"/>
      <c r="AF88"/>
      <c r="AG88"/>
    </row>
    <row r="89" spans="1:33" s="71" customFormat="1" x14ac:dyDescent="0.25">
      <c r="A89" s="161" t="s">
        <v>30760</v>
      </c>
      <c r="B89" s="344" t="s">
        <v>1613</v>
      </c>
      <c r="C89" s="313"/>
      <c r="D89" s="162" t="s">
        <v>14468</v>
      </c>
      <c r="E89" s="164" t="s">
        <v>2</v>
      </c>
      <c r="F89" s="163">
        <v>68.92</v>
      </c>
      <c r="G89" s="164">
        <v>1</v>
      </c>
      <c r="H89" s="165">
        <f t="shared" ref="H89:H102" si="4">F89/(G89*182.49)</f>
        <v>0.37766452956326374</v>
      </c>
      <c r="I89"/>
      <c r="J89"/>
      <c r="M89"/>
      <c r="N89"/>
      <c r="O89"/>
      <c r="P89"/>
      <c r="Q89"/>
      <c r="R89"/>
      <c r="S89"/>
      <c r="T89"/>
      <c r="U89"/>
      <c r="V89"/>
      <c r="W89"/>
      <c r="X89"/>
      <c r="Y89"/>
      <c r="Z89"/>
      <c r="AA89"/>
      <c r="AB89"/>
      <c r="AC89"/>
      <c r="AD89"/>
      <c r="AE89"/>
      <c r="AF89"/>
      <c r="AG89"/>
    </row>
    <row r="90" spans="1:33" s="71" customFormat="1" x14ac:dyDescent="0.25">
      <c r="A90" s="161" t="s">
        <v>30761</v>
      </c>
      <c r="B90" s="344" t="s">
        <v>1616</v>
      </c>
      <c r="C90" s="313"/>
      <c r="D90" s="162" t="s">
        <v>14470</v>
      </c>
      <c r="E90" s="164" t="s">
        <v>2</v>
      </c>
      <c r="F90" s="163">
        <v>43.31</v>
      </c>
      <c r="G90" s="164">
        <v>1</v>
      </c>
      <c r="H90" s="165">
        <f t="shared" si="4"/>
        <v>0.23732807277111076</v>
      </c>
      <c r="I90"/>
      <c r="J90"/>
      <c r="M90"/>
      <c r="N90"/>
      <c r="O90"/>
      <c r="P90"/>
      <c r="Q90"/>
      <c r="R90"/>
      <c r="S90"/>
      <c r="T90"/>
      <c r="U90"/>
      <c r="V90"/>
      <c r="W90"/>
      <c r="X90"/>
      <c r="Y90"/>
      <c r="Z90"/>
      <c r="AA90"/>
      <c r="AB90"/>
      <c r="AC90"/>
      <c r="AD90"/>
      <c r="AE90"/>
      <c r="AF90"/>
      <c r="AG90"/>
    </row>
    <row r="91" spans="1:33" s="71" customFormat="1" x14ac:dyDescent="0.25">
      <c r="A91" s="161" t="s">
        <v>30762</v>
      </c>
      <c r="B91" s="344" t="s">
        <v>1615</v>
      </c>
      <c r="C91" s="313"/>
      <c r="D91" s="162" t="s">
        <v>14472</v>
      </c>
      <c r="E91" s="164" t="s">
        <v>2</v>
      </c>
      <c r="F91" s="163">
        <v>3.37</v>
      </c>
      <c r="G91" s="164">
        <v>1</v>
      </c>
      <c r="H91" s="165">
        <f t="shared" si="4"/>
        <v>1.8466765302208341E-2</v>
      </c>
      <c r="I91"/>
      <c r="J91"/>
      <c r="M91"/>
      <c r="N91"/>
      <c r="O91"/>
      <c r="P91"/>
      <c r="Q91"/>
      <c r="R91"/>
      <c r="S91"/>
      <c r="T91"/>
      <c r="U91"/>
      <c r="V91"/>
      <c r="W91"/>
      <c r="X91"/>
      <c r="Y91"/>
      <c r="Z91"/>
      <c r="AA91"/>
      <c r="AB91"/>
      <c r="AC91"/>
      <c r="AD91"/>
      <c r="AE91"/>
      <c r="AF91"/>
      <c r="AG91"/>
    </row>
    <row r="92" spans="1:33" s="71" customFormat="1" x14ac:dyDescent="0.25">
      <c r="A92" s="161" t="s">
        <v>30763</v>
      </c>
      <c r="B92" s="344" t="s">
        <v>1614</v>
      </c>
      <c r="C92" s="313"/>
      <c r="D92" s="162" t="s">
        <v>14469</v>
      </c>
      <c r="E92" s="164" t="s">
        <v>2</v>
      </c>
      <c r="F92" s="163">
        <v>10.95</v>
      </c>
      <c r="G92" s="164">
        <v>1</v>
      </c>
      <c r="H92" s="165">
        <f t="shared" si="4"/>
        <v>6.0003287851389107E-2</v>
      </c>
      <c r="I92"/>
      <c r="J92"/>
      <c r="M92"/>
      <c r="N92"/>
      <c r="O92"/>
      <c r="P92"/>
      <c r="Q92"/>
      <c r="R92"/>
      <c r="S92"/>
      <c r="T92"/>
      <c r="U92"/>
      <c r="V92"/>
      <c r="W92"/>
      <c r="X92"/>
      <c r="Y92"/>
      <c r="Z92"/>
      <c r="AA92"/>
      <c r="AB92"/>
      <c r="AC92"/>
      <c r="AD92"/>
      <c r="AE92"/>
      <c r="AF92"/>
      <c r="AG92"/>
    </row>
    <row r="93" spans="1:33" s="71" customFormat="1" x14ac:dyDescent="0.25">
      <c r="A93" s="161" t="s">
        <v>30764</v>
      </c>
      <c r="B93" s="344" t="s">
        <v>1617</v>
      </c>
      <c r="C93" s="313"/>
      <c r="D93" s="162" t="s">
        <v>14471</v>
      </c>
      <c r="E93" s="164" t="s">
        <v>2</v>
      </c>
      <c r="F93" s="163">
        <v>249.32</v>
      </c>
      <c r="G93" s="164">
        <v>1</v>
      </c>
      <c r="H93" s="165">
        <f t="shared" si="4"/>
        <v>1.3662118472245053</v>
      </c>
      <c r="I93"/>
      <c r="J93"/>
      <c r="M93"/>
      <c r="N93"/>
      <c r="O93"/>
      <c r="P93"/>
      <c r="Q93"/>
      <c r="R93"/>
      <c r="S93"/>
      <c r="T93"/>
      <c r="U93"/>
      <c r="V93"/>
      <c r="W93"/>
      <c r="X93"/>
      <c r="Y93"/>
      <c r="Z93"/>
      <c r="AA93"/>
      <c r="AB93"/>
      <c r="AC93"/>
      <c r="AD93"/>
      <c r="AE93"/>
      <c r="AF93"/>
      <c r="AG93"/>
    </row>
    <row r="94" spans="1:33" s="71" customFormat="1" x14ac:dyDescent="0.25">
      <c r="A94" s="161" t="s">
        <v>30765</v>
      </c>
      <c r="B94" s="344" t="s">
        <v>1620</v>
      </c>
      <c r="C94" s="313"/>
      <c r="D94" s="162" t="s">
        <v>14464</v>
      </c>
      <c r="E94" s="164" t="s">
        <v>2</v>
      </c>
      <c r="F94" s="163">
        <v>582.29999999999995</v>
      </c>
      <c r="G94" s="164">
        <v>1</v>
      </c>
      <c r="H94" s="165">
        <f t="shared" si="4"/>
        <v>3.1908597731382535</v>
      </c>
      <c r="I94"/>
      <c r="J94"/>
      <c r="M94"/>
      <c r="N94"/>
      <c r="O94"/>
      <c r="P94"/>
      <c r="Q94"/>
      <c r="R94"/>
      <c r="S94"/>
      <c r="T94"/>
      <c r="U94"/>
      <c r="V94"/>
      <c r="W94"/>
      <c r="X94"/>
      <c r="Y94"/>
      <c r="Z94"/>
      <c r="AA94"/>
      <c r="AB94"/>
      <c r="AC94"/>
      <c r="AD94"/>
      <c r="AE94"/>
      <c r="AF94"/>
      <c r="AG94"/>
    </row>
    <row r="95" spans="1:33" s="71" customFormat="1" x14ac:dyDescent="0.25">
      <c r="A95" s="161" t="s">
        <v>30766</v>
      </c>
      <c r="B95" s="344" t="s">
        <v>1621</v>
      </c>
      <c r="C95" s="313"/>
      <c r="D95" s="162" t="s">
        <v>14466</v>
      </c>
      <c r="E95" s="164" t="s">
        <v>2</v>
      </c>
      <c r="F95" s="163">
        <v>31.05</v>
      </c>
      <c r="G95" s="164">
        <v>1</v>
      </c>
      <c r="H95" s="165">
        <f t="shared" si="4"/>
        <v>0.17014630938681571</v>
      </c>
      <c r="I95"/>
      <c r="J95"/>
      <c r="M95"/>
      <c r="N95"/>
      <c r="O95"/>
      <c r="P95"/>
      <c r="Q95"/>
      <c r="R95"/>
      <c r="S95"/>
      <c r="T95"/>
      <c r="U95"/>
      <c r="V95"/>
      <c r="W95"/>
      <c r="X95"/>
      <c r="Y95"/>
      <c r="Z95"/>
      <c r="AA95"/>
      <c r="AB95"/>
      <c r="AC95"/>
      <c r="AD95"/>
      <c r="AE95"/>
      <c r="AF95"/>
      <c r="AG95"/>
    </row>
    <row r="96" spans="1:33" s="71" customFormat="1" x14ac:dyDescent="0.25">
      <c r="A96" s="161" t="s">
        <v>30767</v>
      </c>
      <c r="B96" s="344" t="s">
        <v>1618</v>
      </c>
      <c r="C96" s="313"/>
      <c r="D96" s="162" t="s">
        <v>14467</v>
      </c>
      <c r="E96" s="164" t="s">
        <v>2</v>
      </c>
      <c r="F96" s="163">
        <v>21.07</v>
      </c>
      <c r="G96" s="164">
        <v>1</v>
      </c>
      <c r="H96" s="165">
        <f t="shared" si="4"/>
        <v>0.11545838128116609</v>
      </c>
      <c r="I96"/>
      <c r="J96"/>
      <c r="M96"/>
      <c r="N96"/>
      <c r="O96"/>
      <c r="P96"/>
      <c r="Q96"/>
      <c r="R96"/>
      <c r="S96"/>
      <c r="T96"/>
      <c r="U96"/>
      <c r="V96"/>
      <c r="W96"/>
      <c r="X96"/>
      <c r="Y96"/>
      <c r="Z96"/>
      <c r="AA96"/>
      <c r="AB96"/>
      <c r="AC96"/>
      <c r="AD96"/>
      <c r="AE96"/>
      <c r="AF96"/>
      <c r="AG96"/>
    </row>
    <row r="97" spans="1:33" s="71" customFormat="1" x14ac:dyDescent="0.25">
      <c r="A97" s="161" t="s">
        <v>30768</v>
      </c>
      <c r="B97" s="344" t="s">
        <v>1619</v>
      </c>
      <c r="C97" s="313"/>
      <c r="D97" s="162" t="s">
        <v>14465</v>
      </c>
      <c r="E97" s="164" t="s">
        <v>2</v>
      </c>
      <c r="F97" s="163">
        <v>4.9000000000000004</v>
      </c>
      <c r="G97" s="164">
        <v>1</v>
      </c>
      <c r="H97" s="165">
        <f t="shared" si="4"/>
        <v>2.6850786344457232E-2</v>
      </c>
      <c r="I97"/>
      <c r="J97"/>
      <c r="M97"/>
      <c r="N97"/>
      <c r="O97"/>
      <c r="P97"/>
      <c r="Q97"/>
      <c r="R97"/>
      <c r="S97"/>
      <c r="T97"/>
      <c r="U97"/>
      <c r="V97"/>
      <c r="W97"/>
      <c r="X97"/>
      <c r="Y97"/>
      <c r="Z97"/>
      <c r="AA97"/>
      <c r="AB97"/>
      <c r="AC97"/>
      <c r="AD97"/>
      <c r="AE97"/>
      <c r="AF97"/>
      <c r="AG97"/>
    </row>
    <row r="98" spans="1:33" s="71" customFormat="1" x14ac:dyDescent="0.25">
      <c r="A98" s="161" t="s">
        <v>30769</v>
      </c>
      <c r="B98" s="344">
        <v>5213358</v>
      </c>
      <c r="C98" s="313"/>
      <c r="D98" s="162" t="s">
        <v>19699</v>
      </c>
      <c r="E98" s="161" t="s">
        <v>16235</v>
      </c>
      <c r="F98" s="161">
        <v>1310.95</v>
      </c>
      <c r="G98" s="164">
        <v>25</v>
      </c>
      <c r="H98" s="165">
        <f t="shared" si="4"/>
        <v>0.28734725190421395</v>
      </c>
      <c r="I98"/>
      <c r="J98"/>
      <c r="M98"/>
      <c r="N98"/>
      <c r="O98"/>
      <c r="P98"/>
      <c r="Q98"/>
      <c r="R98"/>
      <c r="S98"/>
      <c r="T98"/>
      <c r="U98"/>
      <c r="V98"/>
      <c r="W98"/>
      <c r="X98"/>
      <c r="Y98"/>
      <c r="Z98"/>
      <c r="AA98"/>
      <c r="AB98"/>
      <c r="AC98"/>
      <c r="AD98"/>
      <c r="AE98"/>
      <c r="AF98"/>
      <c r="AG98"/>
    </row>
    <row r="99" spans="1:33" s="71" customFormat="1" x14ac:dyDescent="0.25">
      <c r="A99" s="161" t="s">
        <v>30770</v>
      </c>
      <c r="B99" s="344" t="s">
        <v>1611</v>
      </c>
      <c r="C99" s="313"/>
      <c r="D99" s="162" t="s">
        <v>14460</v>
      </c>
      <c r="E99" s="161" t="s">
        <v>3</v>
      </c>
      <c r="F99" s="161">
        <v>181857</v>
      </c>
      <c r="G99" s="164">
        <v>89.6</v>
      </c>
      <c r="H99" s="165">
        <f t="shared" si="4"/>
        <v>11.12200130339823</v>
      </c>
      <c r="I99"/>
      <c r="J99"/>
      <c r="M99"/>
      <c r="N99"/>
      <c r="O99"/>
      <c r="P99"/>
      <c r="Q99"/>
      <c r="R99"/>
      <c r="S99"/>
      <c r="T99"/>
      <c r="U99"/>
      <c r="V99"/>
      <c r="W99"/>
      <c r="X99"/>
      <c r="Y99"/>
      <c r="Z99"/>
      <c r="AA99"/>
      <c r="AB99"/>
      <c r="AC99"/>
      <c r="AD99"/>
      <c r="AE99"/>
      <c r="AF99"/>
      <c r="AG99"/>
    </row>
    <row r="100" spans="1:33" s="71" customFormat="1" x14ac:dyDescent="0.25">
      <c r="A100" s="161" t="s">
        <v>30940</v>
      </c>
      <c r="B100" s="344" t="s">
        <v>1612</v>
      </c>
      <c r="C100" s="313"/>
      <c r="D100" s="162" t="s">
        <v>14461</v>
      </c>
      <c r="E100" s="161" t="s">
        <v>2</v>
      </c>
      <c r="F100" s="161">
        <v>47.34</v>
      </c>
      <c r="G100" s="164">
        <v>89.6</v>
      </c>
      <c r="H100" s="165">
        <f t="shared" si="4"/>
        <v>2.8952173504614739E-3</v>
      </c>
      <c r="I100"/>
      <c r="J100"/>
      <c r="M100"/>
      <c r="N100"/>
      <c r="O100"/>
      <c r="P100"/>
      <c r="Q100"/>
      <c r="R100"/>
      <c r="S100"/>
      <c r="T100"/>
      <c r="U100"/>
      <c r="V100"/>
      <c r="W100"/>
      <c r="X100"/>
      <c r="Y100"/>
      <c r="Z100"/>
      <c r="AA100"/>
      <c r="AB100"/>
      <c r="AC100"/>
      <c r="AD100"/>
      <c r="AE100"/>
      <c r="AF100"/>
      <c r="AG100"/>
    </row>
    <row r="101" spans="1:33" s="71" customFormat="1" x14ac:dyDescent="0.25">
      <c r="A101" s="161" t="s">
        <v>30941</v>
      </c>
      <c r="B101" s="344" t="s">
        <v>1609</v>
      </c>
      <c r="C101" s="313"/>
      <c r="D101" s="162" t="s">
        <v>14463</v>
      </c>
      <c r="E101" s="164" t="s">
        <v>13629</v>
      </c>
      <c r="F101" s="163">
        <v>15595</v>
      </c>
      <c r="G101" s="164">
        <v>80</v>
      </c>
      <c r="H101" s="165">
        <f t="shared" si="4"/>
        <v>1.0682092169433941</v>
      </c>
      <c r="I101"/>
      <c r="J101"/>
      <c r="M101"/>
      <c r="N101"/>
      <c r="O101"/>
      <c r="P101"/>
      <c r="Q101"/>
      <c r="R101"/>
      <c r="S101"/>
      <c r="T101"/>
      <c r="U101"/>
      <c r="V101"/>
      <c r="W101"/>
      <c r="X101"/>
      <c r="Y101"/>
      <c r="Z101"/>
      <c r="AA101"/>
      <c r="AB101"/>
      <c r="AC101"/>
      <c r="AD101"/>
      <c r="AE101"/>
      <c r="AF101"/>
      <c r="AG101"/>
    </row>
    <row r="102" spans="1:33" s="71" customFormat="1" x14ac:dyDescent="0.25">
      <c r="A102" s="161" t="s">
        <v>30942</v>
      </c>
      <c r="B102" s="344" t="s">
        <v>1610</v>
      </c>
      <c r="C102" s="313"/>
      <c r="D102" s="162" t="s">
        <v>14462</v>
      </c>
      <c r="E102" s="164" t="s">
        <v>13629</v>
      </c>
      <c r="F102" s="163">
        <v>42281</v>
      </c>
      <c r="G102" s="164">
        <v>80</v>
      </c>
      <c r="H102" s="165">
        <f t="shared" si="4"/>
        <v>2.8961175954846841</v>
      </c>
      <c r="I102"/>
      <c r="J102"/>
      <c r="M102"/>
      <c r="N102"/>
      <c r="O102"/>
      <c r="P102"/>
      <c r="Q102"/>
      <c r="R102"/>
      <c r="S102"/>
      <c r="T102"/>
      <c r="U102"/>
      <c r="V102"/>
      <c r="W102"/>
      <c r="X102"/>
      <c r="Y102"/>
      <c r="Z102"/>
      <c r="AA102"/>
      <c r="AB102"/>
      <c r="AC102"/>
      <c r="AD102"/>
      <c r="AE102"/>
      <c r="AF102"/>
      <c r="AG102"/>
    </row>
    <row r="103" spans="1:33" s="71" customFormat="1" x14ac:dyDescent="0.25">
      <c r="A103" s="332" t="s">
        <v>30771</v>
      </c>
      <c r="B103" s="332"/>
      <c r="C103" s="332"/>
      <c r="D103" s="332"/>
      <c r="E103" s="332"/>
      <c r="F103" s="332"/>
      <c r="G103" s="332"/>
      <c r="H103" s="161">
        <f>ROUND(SUM(H89:H102),4)</f>
        <v>20.939599999999999</v>
      </c>
      <c r="I103"/>
      <c r="J103"/>
      <c r="M103"/>
      <c r="N103"/>
      <c r="O103"/>
      <c r="P103"/>
      <c r="Q103"/>
      <c r="R103"/>
      <c r="S103"/>
      <c r="T103"/>
      <c r="U103"/>
      <c r="V103"/>
      <c r="W103"/>
      <c r="X103"/>
      <c r="Y103"/>
      <c r="Z103"/>
      <c r="AA103"/>
      <c r="AB103"/>
      <c r="AC103"/>
      <c r="AD103"/>
      <c r="AE103"/>
      <c r="AF103"/>
      <c r="AG103"/>
    </row>
    <row r="105" spans="1:33" s="71" customFormat="1" x14ac:dyDescent="0.25">
      <c r="A105" t="s">
        <v>30772</v>
      </c>
      <c r="B105"/>
      <c r="C105"/>
      <c r="D105"/>
      <c r="E105"/>
      <c r="F105"/>
      <c r="G105"/>
      <c r="H105"/>
      <c r="I105"/>
      <c r="J105"/>
      <c r="M105"/>
      <c r="N105"/>
      <c r="O105"/>
      <c r="P105"/>
      <c r="Q105"/>
      <c r="R105"/>
      <c r="S105"/>
      <c r="T105"/>
      <c r="U105"/>
      <c r="V105"/>
      <c r="W105"/>
      <c r="X105"/>
      <c r="Y105"/>
      <c r="Z105"/>
      <c r="AA105"/>
      <c r="AB105"/>
      <c r="AC105"/>
      <c r="AD105"/>
      <c r="AE105"/>
      <c r="AF105"/>
      <c r="AG105"/>
    </row>
    <row r="106" spans="1:33" s="71" customFormat="1" ht="30" x14ac:dyDescent="0.25">
      <c r="A106" s="102" t="s">
        <v>30542</v>
      </c>
      <c r="B106" s="230" t="s">
        <v>30543</v>
      </c>
      <c r="C106" s="230"/>
      <c r="D106" s="102" t="s">
        <v>30544</v>
      </c>
      <c r="E106" s="102" t="s">
        <v>30545</v>
      </c>
      <c r="F106" s="102" t="s">
        <v>30546</v>
      </c>
      <c r="G106" s="117" t="s">
        <v>30699</v>
      </c>
      <c r="H106" s="117" t="s">
        <v>30700</v>
      </c>
      <c r="I106"/>
      <c r="J106" s="261" t="s">
        <v>30701</v>
      </c>
      <c r="K106" s="261"/>
      <c r="M106"/>
      <c r="N106"/>
      <c r="O106"/>
      <c r="P106"/>
      <c r="Q106"/>
      <c r="R106"/>
      <c r="S106"/>
      <c r="T106"/>
      <c r="U106"/>
      <c r="V106"/>
      <c r="W106"/>
      <c r="X106"/>
      <c r="Y106"/>
      <c r="Z106"/>
      <c r="AA106"/>
      <c r="AB106"/>
      <c r="AC106"/>
      <c r="AD106"/>
      <c r="AE106"/>
      <c r="AF106"/>
      <c r="AG106"/>
    </row>
    <row r="107" spans="1:33" s="71" customFormat="1" x14ac:dyDescent="0.25">
      <c r="A107" s="102" t="s">
        <v>30773</v>
      </c>
      <c r="B107" s="352" t="s">
        <v>30774</v>
      </c>
      <c r="C107" s="352"/>
      <c r="D107" s="352"/>
      <c r="E107" s="102" t="s">
        <v>30703</v>
      </c>
      <c r="F107" s="261"/>
      <c r="G107" s="261"/>
      <c r="H107" s="261"/>
      <c r="I107"/>
      <c r="J107"/>
      <c r="M107"/>
      <c r="N107"/>
      <c r="O107"/>
      <c r="P107"/>
      <c r="Q107"/>
      <c r="R107"/>
      <c r="S107"/>
      <c r="T107"/>
      <c r="U107"/>
      <c r="V107"/>
      <c r="W107"/>
      <c r="X107"/>
      <c r="Y107"/>
      <c r="Z107"/>
      <c r="AA107"/>
      <c r="AB107"/>
      <c r="AC107"/>
      <c r="AD107"/>
      <c r="AE107"/>
      <c r="AF107"/>
      <c r="AG107"/>
    </row>
    <row r="108" spans="1:33" s="71" customFormat="1" x14ac:dyDescent="0.25">
      <c r="A108" s="161" t="s">
        <v>30775</v>
      </c>
      <c r="B108" s="344">
        <v>3713604</v>
      </c>
      <c r="C108" s="313"/>
      <c r="D108" s="162" t="s">
        <v>18962</v>
      </c>
      <c r="E108" s="164" t="s">
        <v>3</v>
      </c>
      <c r="F108" s="163">
        <v>29146</v>
      </c>
      <c r="G108" s="161">
        <v>66.400000000000006</v>
      </c>
      <c r="H108" s="165">
        <f t="shared" ref="H108:H110" si="5">F108/(G108*182.49)</f>
        <v>2.4053141713657191</v>
      </c>
      <c r="I108"/>
      <c r="J108"/>
      <c r="M108"/>
      <c r="N108"/>
      <c r="O108"/>
      <c r="P108"/>
      <c r="Q108"/>
      <c r="R108"/>
      <c r="S108"/>
      <c r="T108"/>
      <c r="U108"/>
      <c r="V108"/>
      <c r="W108"/>
      <c r="X108"/>
      <c r="Y108"/>
      <c r="Z108"/>
      <c r="AA108"/>
      <c r="AB108"/>
      <c r="AC108"/>
      <c r="AD108"/>
      <c r="AE108"/>
      <c r="AF108"/>
      <c r="AG108"/>
    </row>
    <row r="109" spans="1:33" s="71" customFormat="1" x14ac:dyDescent="0.25">
      <c r="A109" s="161" t="s">
        <v>30776</v>
      </c>
      <c r="B109" s="344">
        <v>3713902</v>
      </c>
      <c r="C109" s="313"/>
      <c r="D109" s="162" t="s">
        <v>18985</v>
      </c>
      <c r="E109" s="164" t="s">
        <v>12798</v>
      </c>
      <c r="F109" s="163">
        <v>292</v>
      </c>
      <c r="G109" s="161">
        <v>1</v>
      </c>
      <c r="H109" s="165">
        <f t="shared" si="5"/>
        <v>1.600087676037043</v>
      </c>
      <c r="I109"/>
      <c r="J109"/>
      <c r="M109"/>
      <c r="N109"/>
      <c r="O109"/>
      <c r="P109"/>
      <c r="Q109"/>
      <c r="R109"/>
      <c r="S109"/>
      <c r="T109"/>
      <c r="U109"/>
      <c r="V109"/>
      <c r="W109"/>
      <c r="X109"/>
      <c r="Y109"/>
      <c r="Z109"/>
      <c r="AA109"/>
      <c r="AB109"/>
      <c r="AC109"/>
      <c r="AD109"/>
      <c r="AE109"/>
      <c r="AF109"/>
      <c r="AG109"/>
    </row>
    <row r="110" spans="1:33" s="71" customFormat="1" x14ac:dyDescent="0.25">
      <c r="A110" s="161" t="s">
        <v>30777</v>
      </c>
      <c r="B110" s="344">
        <v>3713605</v>
      </c>
      <c r="C110" s="313"/>
      <c r="D110" s="162" t="s">
        <v>18936</v>
      </c>
      <c r="E110" s="164" t="s">
        <v>3</v>
      </c>
      <c r="F110" s="163">
        <v>58</v>
      </c>
      <c r="G110" s="161">
        <v>7.38</v>
      </c>
      <c r="H110" s="165">
        <f t="shared" si="5"/>
        <v>4.3065804103161312E-2</v>
      </c>
      <c r="I110"/>
      <c r="J110"/>
      <c r="M110"/>
      <c r="N110"/>
      <c r="O110"/>
      <c r="P110"/>
      <c r="Q110"/>
      <c r="R110"/>
      <c r="S110"/>
      <c r="T110"/>
      <c r="U110"/>
      <c r="V110"/>
      <c r="W110"/>
      <c r="X110"/>
      <c r="Y110"/>
      <c r="Z110"/>
      <c r="AA110"/>
      <c r="AB110"/>
      <c r="AC110"/>
      <c r="AD110"/>
      <c r="AE110"/>
      <c r="AF110"/>
      <c r="AG110"/>
    </row>
    <row r="111" spans="1:33" s="71" customFormat="1" x14ac:dyDescent="0.25">
      <c r="A111" s="161" t="s">
        <v>30778</v>
      </c>
      <c r="B111" s="313"/>
      <c r="C111" s="313"/>
      <c r="D111" s="162"/>
      <c r="E111" s="161"/>
      <c r="F111" s="163"/>
      <c r="G111" s="164"/>
      <c r="H111" s="161"/>
      <c r="I111"/>
      <c r="J111"/>
      <c r="M111"/>
      <c r="N111"/>
      <c r="O111"/>
      <c r="P111"/>
      <c r="Q111"/>
      <c r="R111"/>
      <c r="S111"/>
      <c r="T111"/>
      <c r="U111"/>
      <c r="V111"/>
      <c r="W111"/>
      <c r="X111"/>
      <c r="Y111"/>
      <c r="Z111"/>
      <c r="AA111"/>
      <c r="AB111"/>
      <c r="AC111"/>
      <c r="AD111"/>
      <c r="AE111"/>
      <c r="AF111"/>
      <c r="AG111"/>
    </row>
    <row r="112" spans="1:33" s="71" customFormat="1" x14ac:dyDescent="0.25">
      <c r="A112" s="161" t="s">
        <v>30779</v>
      </c>
      <c r="B112" s="313"/>
      <c r="C112" s="313"/>
      <c r="D112" s="162"/>
      <c r="E112" s="161"/>
      <c r="F112" s="163"/>
      <c r="G112" s="164"/>
      <c r="H112" s="161"/>
      <c r="I112"/>
      <c r="J112"/>
      <c r="M112"/>
      <c r="N112"/>
      <c r="O112"/>
      <c r="P112"/>
      <c r="Q112"/>
      <c r="R112"/>
      <c r="S112"/>
      <c r="T112"/>
      <c r="U112"/>
      <c r="V112"/>
      <c r="W112"/>
      <c r="X112"/>
      <c r="Y112"/>
      <c r="Z112"/>
      <c r="AA112"/>
      <c r="AB112"/>
      <c r="AC112"/>
      <c r="AD112"/>
      <c r="AE112"/>
      <c r="AF112"/>
      <c r="AG112"/>
    </row>
    <row r="113" spans="1:33" s="71" customFormat="1" x14ac:dyDescent="0.25">
      <c r="A113" s="161" t="s">
        <v>30780</v>
      </c>
      <c r="B113" s="313"/>
      <c r="C113" s="313"/>
      <c r="D113" s="162"/>
      <c r="E113" s="161"/>
      <c r="F113" s="163"/>
      <c r="G113" s="161"/>
      <c r="H113" s="161"/>
      <c r="I113"/>
      <c r="J113"/>
      <c r="M113"/>
      <c r="N113"/>
      <c r="O113"/>
      <c r="P113"/>
      <c r="Q113"/>
      <c r="R113"/>
      <c r="S113"/>
      <c r="T113"/>
      <c r="U113"/>
      <c r="V113"/>
      <c r="W113"/>
      <c r="X113"/>
      <c r="Y113"/>
      <c r="Z113"/>
      <c r="AA113"/>
      <c r="AB113"/>
      <c r="AC113"/>
      <c r="AD113"/>
      <c r="AE113"/>
      <c r="AF113"/>
      <c r="AG113"/>
    </row>
    <row r="114" spans="1:33" s="71" customFormat="1" x14ac:dyDescent="0.25">
      <c r="A114" s="161" t="s">
        <v>30781</v>
      </c>
      <c r="B114" s="313"/>
      <c r="C114" s="313"/>
      <c r="D114" s="162"/>
      <c r="E114" s="161"/>
      <c r="F114" s="163"/>
      <c r="G114" s="161"/>
      <c r="H114" s="161"/>
      <c r="I114"/>
      <c r="J114"/>
      <c r="M114"/>
      <c r="N114"/>
      <c r="O114"/>
      <c r="P114"/>
      <c r="Q114"/>
      <c r="R114"/>
      <c r="S114"/>
      <c r="T114"/>
      <c r="U114"/>
      <c r="V114"/>
      <c r="W114"/>
      <c r="X114"/>
      <c r="Y114"/>
      <c r="Z114"/>
      <c r="AA114"/>
      <c r="AB114"/>
      <c r="AC114"/>
      <c r="AD114"/>
      <c r="AE114"/>
      <c r="AF114"/>
      <c r="AG114"/>
    </row>
    <row r="115" spans="1:33" s="71" customFormat="1" x14ac:dyDescent="0.25">
      <c r="A115" s="161" t="s">
        <v>30782</v>
      </c>
      <c r="B115" s="313"/>
      <c r="C115" s="313"/>
      <c r="D115" s="162"/>
      <c r="E115" s="161"/>
      <c r="F115" s="163"/>
      <c r="G115" s="161"/>
      <c r="H115" s="161"/>
      <c r="I115"/>
      <c r="J115"/>
      <c r="M115"/>
      <c r="N115"/>
      <c r="O115"/>
      <c r="P115"/>
      <c r="Q115"/>
      <c r="R115"/>
      <c r="S115"/>
      <c r="T115"/>
      <c r="U115"/>
      <c r="V115"/>
      <c r="W115"/>
      <c r="X115"/>
      <c r="Y115"/>
      <c r="Z115"/>
      <c r="AA115"/>
      <c r="AB115"/>
      <c r="AC115"/>
      <c r="AD115"/>
      <c r="AE115"/>
      <c r="AF115"/>
      <c r="AG115"/>
    </row>
    <row r="116" spans="1:33" s="71" customFormat="1" x14ac:dyDescent="0.25">
      <c r="A116" s="332" t="s">
        <v>30783</v>
      </c>
      <c r="B116" s="332"/>
      <c r="C116" s="332"/>
      <c r="D116" s="332"/>
      <c r="E116" s="332"/>
      <c r="F116" s="332"/>
      <c r="G116" s="332"/>
      <c r="H116" s="161">
        <f>ROUND(SUM(H108:H115),4)</f>
        <v>4.0484999999999998</v>
      </c>
      <c r="I116"/>
      <c r="J116"/>
      <c r="M116"/>
      <c r="N116"/>
      <c r="O116"/>
      <c r="P116"/>
      <c r="Q116"/>
      <c r="R116"/>
      <c r="S116"/>
      <c r="T116"/>
      <c r="U116"/>
      <c r="V116"/>
      <c r="W116"/>
      <c r="X116"/>
      <c r="Y116"/>
      <c r="Z116"/>
      <c r="AA116"/>
      <c r="AB116"/>
      <c r="AC116"/>
      <c r="AD116"/>
      <c r="AE116"/>
      <c r="AF116"/>
      <c r="AG116"/>
    </row>
    <row r="118" spans="1:33" s="71" customFormat="1" x14ac:dyDescent="0.25">
      <c r="A118" t="s">
        <v>30784</v>
      </c>
      <c r="B118"/>
      <c r="C118"/>
      <c r="D118"/>
      <c r="E118"/>
      <c r="F118"/>
      <c r="G118"/>
      <c r="H118"/>
      <c r="I118"/>
      <c r="J118"/>
      <c r="M118"/>
      <c r="N118"/>
      <c r="O118"/>
      <c r="P118"/>
      <c r="Q118"/>
      <c r="R118"/>
      <c r="S118"/>
      <c r="T118"/>
      <c r="U118"/>
      <c r="V118"/>
      <c r="W118"/>
      <c r="X118"/>
      <c r="Y118"/>
      <c r="Z118"/>
      <c r="AA118"/>
      <c r="AB118"/>
      <c r="AC118"/>
      <c r="AD118"/>
      <c r="AE118"/>
      <c r="AF118"/>
      <c r="AG118"/>
    </row>
    <row r="119" spans="1:33" s="71" customFormat="1" ht="30" x14ac:dyDescent="0.25">
      <c r="A119" s="102" t="s">
        <v>30542</v>
      </c>
      <c r="B119" s="230" t="s">
        <v>30543</v>
      </c>
      <c r="C119" s="230"/>
      <c r="D119" s="102" t="s">
        <v>30544</v>
      </c>
      <c r="E119" s="102" t="s">
        <v>30545</v>
      </c>
      <c r="F119" s="102" t="s">
        <v>30546</v>
      </c>
      <c r="G119" s="117" t="s">
        <v>30699</v>
      </c>
      <c r="H119" s="117" t="s">
        <v>30700</v>
      </c>
      <c r="I119"/>
      <c r="J119" s="261" t="s">
        <v>30701</v>
      </c>
      <c r="K119" s="261"/>
      <c r="M119"/>
      <c r="N119"/>
      <c r="O119"/>
      <c r="P119"/>
      <c r="Q119"/>
      <c r="R119"/>
      <c r="S119"/>
      <c r="T119"/>
      <c r="U119"/>
      <c r="V119"/>
      <c r="W119"/>
      <c r="X119"/>
      <c r="Y119"/>
      <c r="Z119"/>
      <c r="AA119"/>
      <c r="AB119"/>
      <c r="AC119"/>
      <c r="AD119"/>
      <c r="AE119"/>
      <c r="AF119"/>
      <c r="AG119"/>
    </row>
    <row r="120" spans="1:33" s="71" customFormat="1" x14ac:dyDescent="0.25">
      <c r="A120" s="102" t="s">
        <v>30785</v>
      </c>
      <c r="B120" s="352" t="s">
        <v>30786</v>
      </c>
      <c r="C120" s="352"/>
      <c r="D120" s="352"/>
      <c r="E120" s="102" t="s">
        <v>30703</v>
      </c>
      <c r="F120" s="261"/>
      <c r="G120" s="261"/>
      <c r="H120" s="261"/>
      <c r="I120"/>
      <c r="J120"/>
      <c r="M120"/>
      <c r="N120"/>
      <c r="O120"/>
      <c r="P120"/>
      <c r="Q120"/>
      <c r="R120"/>
      <c r="S120"/>
      <c r="T120"/>
      <c r="U120"/>
      <c r="V120"/>
      <c r="W120"/>
      <c r="X120"/>
      <c r="Y120"/>
      <c r="Z120"/>
      <c r="AA120"/>
      <c r="AB120"/>
      <c r="AC120"/>
      <c r="AD120"/>
      <c r="AE120"/>
      <c r="AF120"/>
      <c r="AG120"/>
    </row>
    <row r="121" spans="1:33" s="71" customFormat="1" x14ac:dyDescent="0.25">
      <c r="A121" s="161" t="s">
        <v>30787</v>
      </c>
      <c r="B121" s="313"/>
      <c r="C121" s="313"/>
      <c r="D121" s="162"/>
      <c r="E121" s="161"/>
      <c r="F121" s="163"/>
      <c r="G121" s="161"/>
      <c r="H121" s="161"/>
      <c r="I121"/>
      <c r="J121"/>
      <c r="M121"/>
      <c r="N121"/>
      <c r="O121"/>
      <c r="P121"/>
      <c r="Q121"/>
      <c r="R121"/>
      <c r="S121"/>
      <c r="T121"/>
      <c r="U121"/>
      <c r="V121"/>
      <c r="W121"/>
      <c r="X121"/>
      <c r="Y121"/>
      <c r="Z121"/>
      <c r="AA121"/>
      <c r="AB121"/>
      <c r="AC121"/>
      <c r="AD121"/>
      <c r="AE121"/>
      <c r="AF121"/>
      <c r="AG121"/>
    </row>
    <row r="122" spans="1:33" s="71" customFormat="1" x14ac:dyDescent="0.25">
      <c r="A122" s="161" t="s">
        <v>30788</v>
      </c>
      <c r="B122" s="313"/>
      <c r="C122" s="313"/>
      <c r="D122" s="162"/>
      <c r="E122" s="161"/>
      <c r="F122" s="163"/>
      <c r="G122" s="161"/>
      <c r="H122" s="161"/>
      <c r="I122"/>
      <c r="J122"/>
      <c r="M122"/>
      <c r="N122"/>
      <c r="O122"/>
      <c r="P122"/>
      <c r="Q122"/>
      <c r="R122"/>
      <c r="S122"/>
      <c r="T122"/>
      <c r="U122"/>
      <c r="V122"/>
      <c r="W122"/>
      <c r="X122"/>
      <c r="Y122"/>
      <c r="Z122"/>
      <c r="AA122"/>
      <c r="AB122"/>
      <c r="AC122"/>
      <c r="AD122"/>
      <c r="AE122"/>
      <c r="AF122"/>
      <c r="AG122"/>
    </row>
    <row r="123" spans="1:33" s="71" customFormat="1" x14ac:dyDescent="0.25">
      <c r="A123" s="161" t="s">
        <v>30789</v>
      </c>
      <c r="B123" s="313"/>
      <c r="C123" s="313"/>
      <c r="D123" s="162"/>
      <c r="E123" s="161"/>
      <c r="F123" s="163"/>
      <c r="G123" s="161"/>
      <c r="H123" s="161"/>
      <c r="I123"/>
      <c r="J123"/>
      <c r="M123"/>
      <c r="N123"/>
      <c r="O123"/>
      <c r="P123"/>
      <c r="Q123"/>
      <c r="R123"/>
      <c r="S123"/>
      <c r="T123"/>
      <c r="U123"/>
      <c r="V123"/>
      <c r="W123"/>
      <c r="X123"/>
      <c r="Y123"/>
      <c r="Z123"/>
      <c r="AA123"/>
      <c r="AB123"/>
      <c r="AC123"/>
      <c r="AD123"/>
      <c r="AE123"/>
      <c r="AF123"/>
      <c r="AG123"/>
    </row>
    <row r="124" spans="1:33" s="71" customFormat="1" x14ac:dyDescent="0.25">
      <c r="A124" s="161" t="s">
        <v>30790</v>
      </c>
      <c r="B124" s="313"/>
      <c r="C124" s="313"/>
      <c r="D124" s="162"/>
      <c r="E124" s="161"/>
      <c r="F124" s="163"/>
      <c r="G124" s="164"/>
      <c r="H124" s="161"/>
      <c r="I124"/>
      <c r="J124"/>
      <c r="M124"/>
      <c r="N124"/>
      <c r="O124"/>
      <c r="P124"/>
      <c r="Q124"/>
      <c r="R124"/>
      <c r="S124"/>
      <c r="T124"/>
      <c r="U124"/>
      <c r="V124"/>
      <c r="W124"/>
      <c r="X124"/>
      <c r="Y124"/>
      <c r="Z124"/>
      <c r="AA124"/>
      <c r="AB124"/>
      <c r="AC124"/>
      <c r="AD124"/>
      <c r="AE124"/>
      <c r="AF124"/>
      <c r="AG124"/>
    </row>
    <row r="125" spans="1:33" s="71" customFormat="1" x14ac:dyDescent="0.25">
      <c r="A125" s="161" t="s">
        <v>30791</v>
      </c>
      <c r="B125" s="313"/>
      <c r="C125" s="313"/>
      <c r="D125" s="162"/>
      <c r="E125" s="161"/>
      <c r="F125" s="163"/>
      <c r="G125" s="164"/>
      <c r="H125" s="161"/>
      <c r="I125"/>
      <c r="J125"/>
      <c r="M125"/>
      <c r="N125"/>
      <c r="O125"/>
      <c r="P125"/>
      <c r="Q125"/>
      <c r="R125"/>
      <c r="S125"/>
      <c r="T125"/>
      <c r="U125"/>
      <c r="V125"/>
      <c r="W125"/>
      <c r="X125"/>
      <c r="Y125"/>
      <c r="Z125"/>
      <c r="AA125"/>
      <c r="AB125"/>
      <c r="AC125"/>
      <c r="AD125"/>
      <c r="AE125"/>
      <c r="AF125"/>
      <c r="AG125"/>
    </row>
    <row r="126" spans="1:33" s="71" customFormat="1" x14ac:dyDescent="0.25">
      <c r="A126" s="161" t="s">
        <v>30792</v>
      </c>
      <c r="B126" s="313"/>
      <c r="C126" s="313"/>
      <c r="D126" s="162"/>
      <c r="E126" s="161"/>
      <c r="F126" s="163"/>
      <c r="G126" s="161"/>
      <c r="H126" s="161"/>
      <c r="I126"/>
      <c r="J126"/>
      <c r="M126"/>
      <c r="N126"/>
      <c r="O126"/>
      <c r="P126"/>
      <c r="Q126"/>
      <c r="R126"/>
      <c r="S126"/>
      <c r="T126"/>
      <c r="U126"/>
      <c r="V126"/>
      <c r="W126"/>
      <c r="X126"/>
      <c r="Y126"/>
      <c r="Z126"/>
      <c r="AA126"/>
      <c r="AB126"/>
      <c r="AC126"/>
      <c r="AD126"/>
      <c r="AE126"/>
      <c r="AF126"/>
      <c r="AG126"/>
    </row>
    <row r="127" spans="1:33" s="71" customFormat="1" x14ac:dyDescent="0.25">
      <c r="A127" s="161" t="s">
        <v>30793</v>
      </c>
      <c r="B127" s="313"/>
      <c r="C127" s="313"/>
      <c r="D127" s="162"/>
      <c r="E127" s="161"/>
      <c r="F127" s="163"/>
      <c r="G127" s="161"/>
      <c r="H127" s="161"/>
      <c r="I127"/>
      <c r="J127"/>
      <c r="M127"/>
      <c r="N127"/>
      <c r="O127"/>
      <c r="P127"/>
      <c r="Q127"/>
      <c r="R127"/>
      <c r="S127"/>
      <c r="T127"/>
      <c r="U127"/>
      <c r="V127"/>
      <c r="W127"/>
      <c r="X127"/>
      <c r="Y127"/>
      <c r="Z127"/>
      <c r="AA127"/>
      <c r="AB127"/>
      <c r="AC127"/>
      <c r="AD127"/>
      <c r="AE127"/>
      <c r="AF127"/>
      <c r="AG127"/>
    </row>
    <row r="128" spans="1:33" s="71" customFormat="1" x14ac:dyDescent="0.25">
      <c r="A128" s="161" t="s">
        <v>30794</v>
      </c>
      <c r="B128" s="313"/>
      <c r="C128" s="313"/>
      <c r="D128" s="162"/>
      <c r="E128" s="161"/>
      <c r="F128" s="163"/>
      <c r="G128" s="161"/>
      <c r="H128" s="161"/>
      <c r="I128"/>
      <c r="J128"/>
      <c r="M128"/>
      <c r="N128"/>
      <c r="O128"/>
      <c r="P128"/>
      <c r="Q128"/>
      <c r="R128"/>
      <c r="S128"/>
      <c r="T128"/>
      <c r="U128"/>
      <c r="V128"/>
      <c r="W128"/>
      <c r="X128"/>
      <c r="Y128"/>
      <c r="Z128"/>
      <c r="AA128"/>
      <c r="AB128"/>
      <c r="AC128"/>
      <c r="AD128"/>
      <c r="AE128"/>
      <c r="AF128"/>
      <c r="AG128"/>
    </row>
    <row r="129" spans="1:33" s="71" customFormat="1" x14ac:dyDescent="0.25">
      <c r="A129" s="332" t="s">
        <v>30795</v>
      </c>
      <c r="B129" s="332"/>
      <c r="C129" s="332"/>
      <c r="D129" s="332"/>
      <c r="E129" s="332"/>
      <c r="F129" s="332"/>
      <c r="G129" s="332"/>
      <c r="H129" s="161">
        <f>ROUND(SUM(H121:H128),4)</f>
        <v>0</v>
      </c>
      <c r="I129"/>
      <c r="J129"/>
      <c r="M129"/>
      <c r="N129"/>
      <c r="O129"/>
      <c r="P129"/>
      <c r="Q129"/>
      <c r="R129"/>
      <c r="S129"/>
      <c r="T129"/>
      <c r="U129"/>
      <c r="V129"/>
      <c r="W129"/>
      <c r="X129"/>
      <c r="Y129"/>
      <c r="Z129"/>
      <c r="AA129"/>
      <c r="AB129"/>
      <c r="AC129"/>
      <c r="AD129"/>
      <c r="AE129"/>
      <c r="AF129"/>
      <c r="AG129"/>
    </row>
    <row r="131" spans="1:33" s="71" customFormat="1" x14ac:dyDescent="0.25">
      <c r="A131" s="332" t="s">
        <v>30796</v>
      </c>
      <c r="B131" s="332"/>
      <c r="C131" s="332"/>
      <c r="D131" s="332"/>
      <c r="E131" s="332"/>
      <c r="F131" s="332"/>
      <c r="G131" s="332"/>
      <c r="H131" s="162"/>
      <c r="I131"/>
      <c r="J131"/>
      <c r="M131"/>
      <c r="N131"/>
      <c r="O131"/>
      <c r="P131"/>
      <c r="Q131"/>
      <c r="R131"/>
      <c r="S131"/>
      <c r="T131"/>
      <c r="U131"/>
      <c r="V131"/>
      <c r="W131"/>
      <c r="X131"/>
      <c r="Y131"/>
      <c r="Z131"/>
      <c r="AA131"/>
      <c r="AB131"/>
      <c r="AC131"/>
      <c r="AD131"/>
      <c r="AE131"/>
      <c r="AF131"/>
      <c r="AG131"/>
    </row>
    <row r="133" spans="1:33" s="71" customFormat="1" x14ac:dyDescent="0.25">
      <c r="A133" t="s">
        <v>30797</v>
      </c>
      <c r="B133"/>
      <c r="C133"/>
      <c r="D133"/>
      <c r="E133"/>
      <c r="F133"/>
      <c r="G133"/>
      <c r="H133"/>
      <c r="I133"/>
      <c r="J133"/>
      <c r="M133"/>
      <c r="N133"/>
      <c r="O133"/>
      <c r="P133"/>
      <c r="Q133"/>
      <c r="R133"/>
      <c r="S133"/>
      <c r="T133"/>
      <c r="U133"/>
      <c r="V133"/>
      <c r="W133"/>
      <c r="X133"/>
      <c r="Y133"/>
      <c r="Z133"/>
      <c r="AA133"/>
      <c r="AB133"/>
      <c r="AC133"/>
      <c r="AD133"/>
      <c r="AE133"/>
      <c r="AF133"/>
      <c r="AG133"/>
    </row>
    <row r="134" spans="1:33" s="71" customFormat="1" ht="30" customHeight="1" x14ac:dyDescent="0.25">
      <c r="A134" s="102" t="s">
        <v>30542</v>
      </c>
      <c r="B134" s="230" t="s">
        <v>30543</v>
      </c>
      <c r="C134" s="230"/>
      <c r="D134" s="102" t="s">
        <v>30544</v>
      </c>
      <c r="E134" s="102" t="s">
        <v>30545</v>
      </c>
      <c r="F134" s="117" t="s">
        <v>30798</v>
      </c>
      <c r="G134" s="117" t="s">
        <v>30799</v>
      </c>
      <c r="H134" s="117" t="s">
        <v>30800</v>
      </c>
      <c r="I134"/>
      <c r="J134" s="261" t="s">
        <v>30801</v>
      </c>
      <c r="K134" s="261"/>
      <c r="M134"/>
      <c r="N134"/>
      <c r="O134"/>
      <c r="P134"/>
      <c r="Q134"/>
      <c r="R134"/>
      <c r="S134"/>
      <c r="T134"/>
      <c r="U134"/>
      <c r="V134"/>
      <c r="W134"/>
      <c r="X134"/>
      <c r="Y134"/>
      <c r="Z134"/>
      <c r="AA134"/>
      <c r="AB134"/>
      <c r="AC134"/>
      <c r="AD134"/>
      <c r="AE134"/>
      <c r="AF134"/>
      <c r="AG134"/>
    </row>
    <row r="135" spans="1:33" s="71" customFormat="1" x14ac:dyDescent="0.25">
      <c r="A135" s="102" t="s">
        <v>30802</v>
      </c>
      <c r="B135" s="313"/>
      <c r="C135" s="313"/>
      <c r="D135" s="162" t="s">
        <v>30803</v>
      </c>
      <c r="E135" s="161" t="s">
        <v>30703</v>
      </c>
      <c r="F135" s="161"/>
      <c r="G135" s="161"/>
      <c r="H135" s="161"/>
      <c r="I135"/>
      <c r="J135"/>
      <c r="M135"/>
      <c r="N135"/>
      <c r="O135"/>
      <c r="P135"/>
      <c r="Q135"/>
      <c r="R135"/>
      <c r="S135"/>
      <c r="T135"/>
      <c r="U135"/>
      <c r="V135"/>
      <c r="W135"/>
      <c r="X135"/>
      <c r="Y135"/>
      <c r="Z135"/>
      <c r="AA135"/>
      <c r="AB135"/>
      <c r="AC135"/>
      <c r="AD135"/>
      <c r="AE135"/>
      <c r="AF135"/>
      <c r="AG135"/>
    </row>
    <row r="136" spans="1:33" s="71" customFormat="1" x14ac:dyDescent="0.25">
      <c r="A136" s="161" t="s">
        <v>30804</v>
      </c>
      <c r="B136" s="313"/>
      <c r="C136" s="313"/>
      <c r="D136" s="118" t="s">
        <v>30805</v>
      </c>
      <c r="E136" s="161"/>
      <c r="F136" s="161"/>
      <c r="G136" s="161"/>
      <c r="H136" s="161"/>
      <c r="I136"/>
      <c r="J136"/>
      <c r="M136"/>
      <c r="N136"/>
      <c r="O136"/>
      <c r="P136"/>
      <c r="Q136"/>
      <c r="R136"/>
      <c r="S136"/>
      <c r="T136"/>
      <c r="U136"/>
      <c r="V136"/>
      <c r="W136"/>
      <c r="X136"/>
      <c r="Y136"/>
      <c r="Z136"/>
      <c r="AA136"/>
      <c r="AB136"/>
      <c r="AC136"/>
      <c r="AD136"/>
      <c r="AE136"/>
      <c r="AF136"/>
      <c r="AG136"/>
    </row>
    <row r="137" spans="1:33" s="71" customFormat="1" x14ac:dyDescent="0.25">
      <c r="A137" s="161" t="s">
        <v>30806</v>
      </c>
      <c r="B137" s="344" t="s">
        <v>1555</v>
      </c>
      <c r="C137" s="313"/>
      <c r="D137" s="162" t="s">
        <v>25303</v>
      </c>
      <c r="E137" s="161" t="s">
        <v>38</v>
      </c>
      <c r="F137" s="163">
        <v>684155.32700000005</v>
      </c>
      <c r="G137" s="164">
        <v>169000</v>
      </c>
      <c r="H137" s="165">
        <f>ROUND(F137/G137,4)</f>
        <v>4.0483000000000002</v>
      </c>
      <c r="I137"/>
      <c r="J137"/>
      <c r="M137"/>
      <c r="N137"/>
      <c r="O137"/>
      <c r="P137"/>
      <c r="Q137"/>
      <c r="R137"/>
      <c r="S137"/>
      <c r="T137"/>
      <c r="U137"/>
      <c r="V137"/>
      <c r="W137"/>
      <c r="X137"/>
      <c r="Y137"/>
      <c r="Z137"/>
      <c r="AA137"/>
      <c r="AB137"/>
      <c r="AC137"/>
      <c r="AD137"/>
      <c r="AE137"/>
      <c r="AF137"/>
      <c r="AG137"/>
    </row>
    <row r="138" spans="1:33" s="71" customFormat="1" x14ac:dyDescent="0.25">
      <c r="A138" s="161" t="s">
        <v>30943</v>
      </c>
      <c r="B138" s="344" t="s">
        <v>1556</v>
      </c>
      <c r="C138" s="313"/>
      <c r="D138" s="162" t="s">
        <v>25302</v>
      </c>
      <c r="E138" s="161" t="s">
        <v>38</v>
      </c>
      <c r="F138" s="163">
        <v>201451.57800000001</v>
      </c>
      <c r="G138" s="164">
        <v>169000</v>
      </c>
      <c r="H138" s="165">
        <f>ROUND(F138/G138,4)</f>
        <v>1.1919999999999999</v>
      </c>
      <c r="I138"/>
      <c r="J138"/>
      <c r="M138"/>
      <c r="N138"/>
      <c r="O138"/>
      <c r="P138"/>
      <c r="Q138"/>
      <c r="R138"/>
      <c r="S138"/>
      <c r="T138"/>
      <c r="U138"/>
      <c r="V138"/>
      <c r="W138"/>
      <c r="X138"/>
      <c r="Y138"/>
      <c r="Z138"/>
      <c r="AA138"/>
      <c r="AB138"/>
      <c r="AC138"/>
      <c r="AD138"/>
      <c r="AE138"/>
      <c r="AF138"/>
      <c r="AG138"/>
    </row>
    <row r="139" spans="1:33" s="71" customFormat="1" x14ac:dyDescent="0.25">
      <c r="A139" s="161" t="s">
        <v>30807</v>
      </c>
      <c r="B139" s="313"/>
      <c r="C139" s="313"/>
      <c r="D139" s="118" t="s">
        <v>30808</v>
      </c>
      <c r="E139" s="161"/>
      <c r="F139" s="161"/>
      <c r="G139" s="161"/>
      <c r="H139" s="161"/>
      <c r="I139"/>
      <c r="J139"/>
      <c r="M139"/>
      <c r="N139"/>
      <c r="O139"/>
      <c r="P139"/>
      <c r="Q139"/>
      <c r="R139"/>
      <c r="S139"/>
      <c r="T139"/>
      <c r="U139"/>
      <c r="V139"/>
      <c r="W139"/>
      <c r="X139"/>
      <c r="Y139"/>
      <c r="Z139"/>
      <c r="AA139"/>
      <c r="AB139"/>
      <c r="AC139"/>
      <c r="AD139"/>
      <c r="AE139"/>
      <c r="AF139"/>
      <c r="AG139"/>
    </row>
    <row r="140" spans="1:33" s="71" customFormat="1" x14ac:dyDescent="0.25">
      <c r="A140" s="161" t="s">
        <v>30809</v>
      </c>
      <c r="B140" s="344" t="s">
        <v>1555</v>
      </c>
      <c r="C140" s="313"/>
      <c r="D140" s="162" t="s">
        <v>25303</v>
      </c>
      <c r="E140" s="164" t="s">
        <v>38</v>
      </c>
      <c r="F140" s="163">
        <v>684155.32700000005</v>
      </c>
      <c r="G140" s="164">
        <v>24200</v>
      </c>
      <c r="H140" s="165">
        <f>ROUND(F140/G140,4)</f>
        <v>28.270900000000001</v>
      </c>
      <c r="I140"/>
      <c r="J140"/>
      <c r="M140"/>
      <c r="N140"/>
      <c r="O140"/>
      <c r="P140"/>
      <c r="Q140"/>
      <c r="R140"/>
      <c r="S140"/>
      <c r="T140"/>
      <c r="U140"/>
      <c r="V140"/>
      <c r="W140"/>
      <c r="X140"/>
      <c r="Y140"/>
      <c r="Z140"/>
      <c r="AA140"/>
      <c r="AB140"/>
      <c r="AC140"/>
      <c r="AD140"/>
      <c r="AE140"/>
      <c r="AF140"/>
      <c r="AG140"/>
    </row>
    <row r="141" spans="1:33" s="71" customFormat="1" x14ac:dyDescent="0.25">
      <c r="A141" s="161" t="s">
        <v>30944</v>
      </c>
      <c r="B141" s="344">
        <v>93591</v>
      </c>
      <c r="C141" s="313"/>
      <c r="D141" s="162" t="s">
        <v>25302</v>
      </c>
      <c r="E141" s="164" t="s">
        <v>38</v>
      </c>
      <c r="F141" s="163">
        <v>201451.57800000001</v>
      </c>
      <c r="G141" s="164">
        <v>24200</v>
      </c>
      <c r="H141" s="165">
        <f>ROUND(F141/G141,4)</f>
        <v>8.3244000000000007</v>
      </c>
      <c r="I141"/>
      <c r="J141"/>
      <c r="M141"/>
      <c r="N141"/>
      <c r="O141"/>
      <c r="P141"/>
      <c r="Q141"/>
      <c r="R141"/>
      <c r="S141"/>
      <c r="T141"/>
      <c r="U141"/>
      <c r="V141"/>
      <c r="W141"/>
      <c r="X141"/>
      <c r="Y141"/>
      <c r="Z141"/>
      <c r="AA141"/>
      <c r="AB141"/>
      <c r="AC141"/>
      <c r="AD141"/>
      <c r="AE141"/>
      <c r="AF141"/>
      <c r="AG141"/>
    </row>
    <row r="142" spans="1:33" s="71" customFormat="1" x14ac:dyDescent="0.25">
      <c r="A142" s="326" t="s">
        <v>30810</v>
      </c>
      <c r="B142" s="327"/>
      <c r="C142" s="327"/>
      <c r="D142" s="327"/>
      <c r="E142" s="327"/>
      <c r="F142" s="327"/>
      <c r="G142" s="328"/>
      <c r="H142" s="165">
        <f>ROUND(H140+H137+H138+H141,4)</f>
        <v>41.835599999999999</v>
      </c>
      <c r="I142"/>
      <c r="J142"/>
      <c r="M142"/>
      <c r="N142"/>
      <c r="O142"/>
      <c r="P142"/>
      <c r="Q142"/>
      <c r="R142"/>
      <c r="S142"/>
      <c r="T142"/>
      <c r="U142"/>
      <c r="V142"/>
      <c r="W142"/>
      <c r="X142"/>
      <c r="Y142"/>
      <c r="Z142"/>
      <c r="AA142"/>
      <c r="AB142"/>
      <c r="AC142"/>
      <c r="AD142"/>
      <c r="AE142"/>
      <c r="AF142"/>
      <c r="AG142"/>
    </row>
    <row r="144" spans="1:33" s="71" customFormat="1" x14ac:dyDescent="0.25">
      <c r="A144" s="124" t="s">
        <v>30811</v>
      </c>
      <c r="B144" s="49"/>
      <c r="C144" s="49"/>
      <c r="D144" s="49"/>
      <c r="E144" s="49"/>
      <c r="F144" s="49"/>
      <c r="G144" s="49"/>
      <c r="H144" s="49"/>
      <c r="I144"/>
      <c r="J144"/>
      <c r="M144"/>
      <c r="N144"/>
      <c r="O144"/>
      <c r="P144"/>
      <c r="Q144"/>
      <c r="R144"/>
      <c r="S144"/>
      <c r="T144"/>
      <c r="U144"/>
      <c r="V144"/>
      <c r="W144"/>
      <c r="X144"/>
      <c r="Y144"/>
      <c r="Z144"/>
      <c r="AA144"/>
      <c r="AB144"/>
      <c r="AC144"/>
      <c r="AD144"/>
      <c r="AE144"/>
      <c r="AF144"/>
      <c r="AG144"/>
    </row>
    <row r="145" spans="1:33" s="71" customFormat="1" ht="30" customHeight="1" x14ac:dyDescent="0.25">
      <c r="A145" s="102" t="s">
        <v>30542</v>
      </c>
      <c r="B145" s="324" t="s">
        <v>30543</v>
      </c>
      <c r="C145" s="325"/>
      <c r="D145" s="102" t="s">
        <v>30544</v>
      </c>
      <c r="E145" s="102" t="s">
        <v>30545</v>
      </c>
      <c r="F145" s="102" t="s">
        <v>30812</v>
      </c>
      <c r="G145" s="102" t="s">
        <v>30813</v>
      </c>
      <c r="H145" s="102" t="s">
        <v>30814</v>
      </c>
      <c r="I145"/>
      <c r="J145" s="261" t="s">
        <v>30801</v>
      </c>
      <c r="K145" s="261"/>
      <c r="M145"/>
      <c r="N145"/>
      <c r="O145"/>
      <c r="P145"/>
      <c r="Q145"/>
      <c r="R145"/>
      <c r="S145"/>
      <c r="T145"/>
      <c r="U145"/>
      <c r="V145"/>
      <c r="W145"/>
      <c r="X145"/>
      <c r="Y145"/>
      <c r="Z145"/>
      <c r="AA145"/>
      <c r="AB145"/>
      <c r="AC145"/>
      <c r="AD145"/>
      <c r="AE145"/>
      <c r="AF145"/>
      <c r="AG145"/>
    </row>
    <row r="146" spans="1:33" s="71" customFormat="1" x14ac:dyDescent="0.25">
      <c r="A146" s="102" t="s">
        <v>30815</v>
      </c>
      <c r="B146" s="324"/>
      <c r="C146" s="325"/>
      <c r="D146" s="118" t="s">
        <v>30816</v>
      </c>
      <c r="E146" s="102" t="s">
        <v>30703</v>
      </c>
      <c r="F146" s="169"/>
      <c r="G146" s="102" t="s">
        <v>30817</v>
      </c>
      <c r="H146" s="170" t="s">
        <v>30817</v>
      </c>
      <c r="I146"/>
      <c r="J146"/>
      <c r="M146"/>
      <c r="N146"/>
      <c r="O146"/>
      <c r="P146"/>
      <c r="Q146"/>
      <c r="R146"/>
      <c r="S146"/>
      <c r="T146"/>
      <c r="U146"/>
      <c r="V146"/>
      <c r="W146"/>
      <c r="X146"/>
      <c r="Y146"/>
      <c r="Z146"/>
      <c r="AA146"/>
      <c r="AB146"/>
      <c r="AC146"/>
      <c r="AD146"/>
      <c r="AE146"/>
      <c r="AF146"/>
      <c r="AG146"/>
    </row>
    <row r="147" spans="1:33" s="71" customFormat="1" x14ac:dyDescent="0.25">
      <c r="A147" s="102" t="s">
        <v>30818</v>
      </c>
      <c r="B147" s="354"/>
      <c r="C147" s="325"/>
      <c r="D147" s="118" t="s">
        <v>30819</v>
      </c>
      <c r="E147" s="102"/>
      <c r="F147" s="169"/>
      <c r="G147" s="137"/>
      <c r="H147" s="171"/>
      <c r="I147"/>
      <c r="J147"/>
      <c r="M147"/>
      <c r="N147"/>
      <c r="O147"/>
      <c r="P147"/>
      <c r="Q147"/>
      <c r="R147"/>
      <c r="S147"/>
      <c r="T147"/>
      <c r="U147"/>
      <c r="V147"/>
      <c r="W147"/>
      <c r="X147"/>
      <c r="Y147"/>
      <c r="Z147"/>
      <c r="AA147"/>
      <c r="AB147"/>
      <c r="AC147"/>
      <c r="AD147"/>
      <c r="AE147"/>
      <c r="AF147"/>
      <c r="AG147"/>
    </row>
    <row r="148" spans="1:33" s="71" customFormat="1" x14ac:dyDescent="0.25">
      <c r="A148" s="102" t="s">
        <v>30820</v>
      </c>
      <c r="B148" s="354"/>
      <c r="C148" s="325"/>
      <c r="D148" s="118"/>
      <c r="E148" s="102"/>
      <c r="F148" s="169"/>
      <c r="G148" s="137"/>
      <c r="H148" s="171"/>
      <c r="I148"/>
      <c r="J148"/>
      <c r="M148"/>
      <c r="N148"/>
      <c r="O148"/>
      <c r="P148"/>
      <c r="Q148"/>
      <c r="R148"/>
      <c r="S148"/>
      <c r="T148"/>
      <c r="U148"/>
      <c r="V148"/>
      <c r="W148"/>
      <c r="X148"/>
      <c r="Y148"/>
      <c r="Z148"/>
      <c r="AA148"/>
      <c r="AB148"/>
      <c r="AC148"/>
      <c r="AD148"/>
      <c r="AE148"/>
      <c r="AF148"/>
      <c r="AG148"/>
    </row>
    <row r="149" spans="1:33" s="71" customFormat="1" x14ac:dyDescent="0.25">
      <c r="A149" s="102" t="s">
        <v>30821</v>
      </c>
      <c r="B149" s="354"/>
      <c r="C149" s="325"/>
      <c r="D149" s="118" t="s">
        <v>30822</v>
      </c>
      <c r="E149" s="102"/>
      <c r="F149" s="169"/>
      <c r="G149" s="137"/>
      <c r="H149" s="171"/>
      <c r="I149"/>
      <c r="J149"/>
      <c r="M149"/>
      <c r="N149"/>
      <c r="O149"/>
      <c r="P149"/>
      <c r="Q149"/>
      <c r="R149"/>
      <c r="S149"/>
      <c r="T149"/>
      <c r="U149"/>
      <c r="V149"/>
      <c r="W149"/>
      <c r="X149"/>
      <c r="Y149"/>
      <c r="Z149"/>
      <c r="AA149"/>
      <c r="AB149"/>
      <c r="AC149"/>
      <c r="AD149"/>
      <c r="AE149"/>
      <c r="AF149"/>
      <c r="AG149"/>
    </row>
    <row r="150" spans="1:33" s="71" customFormat="1" x14ac:dyDescent="0.25">
      <c r="A150" s="102" t="s">
        <v>30823</v>
      </c>
      <c r="B150" s="354" t="s">
        <v>30414</v>
      </c>
      <c r="C150" s="325"/>
      <c r="D150" s="162" t="s">
        <v>30415</v>
      </c>
      <c r="E150" s="157" t="s">
        <v>38</v>
      </c>
      <c r="F150" s="163">
        <v>100687.74</v>
      </c>
      <c r="G150" s="164">
        <v>21900</v>
      </c>
      <c r="H150" s="165">
        <f>ROUND(F150/G150,4)</f>
        <v>4.5975999999999999</v>
      </c>
      <c r="I150"/>
      <c r="J150"/>
      <c r="M150"/>
      <c r="N150"/>
      <c r="O150"/>
      <c r="P150"/>
      <c r="Q150"/>
      <c r="R150"/>
      <c r="S150"/>
      <c r="T150"/>
      <c r="U150"/>
      <c r="V150"/>
      <c r="W150"/>
      <c r="X150"/>
      <c r="Y150"/>
      <c r="Z150"/>
      <c r="AA150"/>
      <c r="AB150"/>
      <c r="AC150"/>
      <c r="AD150"/>
      <c r="AE150"/>
      <c r="AF150"/>
      <c r="AG150"/>
    </row>
    <row r="151" spans="1:33" s="71" customFormat="1" x14ac:dyDescent="0.25">
      <c r="A151" s="102" t="s">
        <v>30824</v>
      </c>
      <c r="B151" s="354" t="s">
        <v>30442</v>
      </c>
      <c r="C151" s="325"/>
      <c r="D151" s="162" t="s">
        <v>30443</v>
      </c>
      <c r="E151" s="157" t="s">
        <v>38</v>
      </c>
      <c r="F151" s="163">
        <v>105338.05</v>
      </c>
      <c r="G151" s="164">
        <v>21900</v>
      </c>
      <c r="H151" s="165">
        <f>ROUND(F151/G151,4)</f>
        <v>4.8099999999999996</v>
      </c>
      <c r="I151"/>
      <c r="J151"/>
      <c r="M151"/>
      <c r="N151"/>
      <c r="O151"/>
      <c r="P151"/>
      <c r="Q151"/>
      <c r="R151"/>
      <c r="S151"/>
      <c r="T151"/>
      <c r="U151"/>
      <c r="V151"/>
      <c r="W151"/>
      <c r="X151"/>
      <c r="Y151"/>
      <c r="Z151"/>
      <c r="AA151"/>
      <c r="AB151"/>
      <c r="AC151"/>
      <c r="AD151"/>
      <c r="AE151"/>
      <c r="AF151"/>
      <c r="AG151"/>
    </row>
    <row r="152" spans="1:33" s="71" customFormat="1" x14ac:dyDescent="0.25">
      <c r="A152" s="326" t="s">
        <v>30825</v>
      </c>
      <c r="B152" s="327"/>
      <c r="C152" s="327"/>
      <c r="D152" s="327"/>
      <c r="E152" s="327"/>
      <c r="F152" s="327"/>
      <c r="G152" s="328"/>
      <c r="H152" s="165">
        <f>ROUND(SUM(H150:H151),4)</f>
        <v>9.4076000000000004</v>
      </c>
      <c r="I152"/>
      <c r="J152"/>
      <c r="M152"/>
      <c r="N152"/>
      <c r="O152"/>
      <c r="P152"/>
      <c r="Q152"/>
      <c r="R152"/>
      <c r="S152"/>
      <c r="T152"/>
      <c r="U152"/>
      <c r="V152"/>
      <c r="W152"/>
      <c r="X152"/>
      <c r="Y152"/>
      <c r="Z152"/>
      <c r="AA152"/>
      <c r="AB152"/>
      <c r="AC152"/>
      <c r="AD152"/>
      <c r="AE152"/>
      <c r="AF152"/>
      <c r="AG152"/>
    </row>
    <row r="154" spans="1:33" s="71" customFormat="1" x14ac:dyDescent="0.25">
      <c r="A154" s="124" t="s">
        <v>30826</v>
      </c>
      <c r="B154" s="49"/>
      <c r="C154" s="49"/>
      <c r="D154" s="49"/>
      <c r="E154" s="49"/>
      <c r="F154" s="49"/>
      <c r="G154" s="49"/>
      <c r="H154" s="49"/>
      <c r="I154"/>
      <c r="J154"/>
      <c r="M154"/>
      <c r="N154"/>
      <c r="O154"/>
      <c r="P154"/>
      <c r="Q154"/>
      <c r="R154"/>
      <c r="S154"/>
      <c r="T154"/>
      <c r="U154"/>
      <c r="V154"/>
      <c r="W154"/>
      <c r="X154"/>
      <c r="Y154"/>
      <c r="Z154"/>
      <c r="AA154"/>
      <c r="AB154"/>
      <c r="AC154"/>
      <c r="AD154"/>
      <c r="AE154"/>
      <c r="AF154"/>
      <c r="AG154"/>
    </row>
    <row r="155" spans="1:33" s="71" customFormat="1" ht="30" customHeight="1" x14ac:dyDescent="0.25">
      <c r="A155" s="102" t="s">
        <v>30542</v>
      </c>
      <c r="B155" s="324" t="s">
        <v>30543</v>
      </c>
      <c r="C155" s="325"/>
      <c r="D155" s="102" t="s">
        <v>30544</v>
      </c>
      <c r="E155" s="102" t="s">
        <v>30545</v>
      </c>
      <c r="F155" s="102" t="s">
        <v>30812</v>
      </c>
      <c r="G155" s="102" t="s">
        <v>30813</v>
      </c>
      <c r="H155" s="102" t="s">
        <v>30827</v>
      </c>
      <c r="I155"/>
      <c r="J155" s="261" t="s">
        <v>30828</v>
      </c>
      <c r="K155" s="261"/>
      <c r="M155"/>
      <c r="N155"/>
      <c r="O155"/>
      <c r="P155"/>
      <c r="Q155"/>
      <c r="R155"/>
      <c r="S155"/>
      <c r="T155"/>
      <c r="U155"/>
      <c r="V155"/>
      <c r="W155"/>
      <c r="X155"/>
      <c r="Y155"/>
      <c r="Z155"/>
      <c r="AA155"/>
      <c r="AB155"/>
      <c r="AC155"/>
      <c r="AD155"/>
      <c r="AE155"/>
      <c r="AF155"/>
      <c r="AG155"/>
    </row>
    <row r="156" spans="1:33" s="71" customFormat="1" x14ac:dyDescent="0.25">
      <c r="A156" s="102" t="s">
        <v>30829</v>
      </c>
      <c r="B156" s="324"/>
      <c r="C156" s="325"/>
      <c r="D156" s="118" t="s">
        <v>30830</v>
      </c>
      <c r="E156" s="102" t="s">
        <v>30831</v>
      </c>
      <c r="F156" s="169"/>
      <c r="G156" s="102" t="s">
        <v>30817</v>
      </c>
      <c r="H156" s="170" t="s">
        <v>30817</v>
      </c>
      <c r="I156"/>
      <c r="J156"/>
      <c r="M156"/>
      <c r="N156"/>
      <c r="O156"/>
      <c r="P156"/>
      <c r="Q156"/>
      <c r="R156"/>
      <c r="S156"/>
      <c r="T156"/>
      <c r="U156"/>
      <c r="V156"/>
      <c r="W156"/>
      <c r="X156"/>
      <c r="Y156"/>
      <c r="Z156"/>
      <c r="AA156"/>
      <c r="AB156"/>
      <c r="AC156"/>
      <c r="AD156"/>
      <c r="AE156"/>
      <c r="AF156"/>
      <c r="AG156"/>
    </row>
    <row r="157" spans="1:33" s="71" customFormat="1" x14ac:dyDescent="0.25">
      <c r="A157" s="102" t="s">
        <v>30832</v>
      </c>
      <c r="B157" s="354" t="s">
        <v>1607</v>
      </c>
      <c r="C157" s="325"/>
      <c r="D157" s="162" t="s">
        <v>14457</v>
      </c>
      <c r="E157" s="157" t="s">
        <v>2</v>
      </c>
      <c r="F157" s="163">
        <v>1078992.1499999999</v>
      </c>
      <c r="G157" s="164">
        <v>1610000</v>
      </c>
      <c r="H157" s="165">
        <f t="shared" ref="H157:H159" si="6">ROUND(F157/G157,5)</f>
        <v>0.67018</v>
      </c>
      <c r="I157"/>
      <c r="J157"/>
      <c r="M157"/>
      <c r="N157"/>
      <c r="O157"/>
      <c r="P157"/>
      <c r="Q157"/>
      <c r="R157"/>
      <c r="S157"/>
      <c r="T157"/>
      <c r="U157"/>
      <c r="V157"/>
      <c r="W157"/>
      <c r="X157"/>
      <c r="Y157"/>
      <c r="Z157"/>
      <c r="AA157"/>
      <c r="AB157"/>
      <c r="AC157"/>
      <c r="AD157"/>
      <c r="AE157"/>
      <c r="AF157"/>
      <c r="AG157"/>
    </row>
    <row r="158" spans="1:33" s="71" customFormat="1" x14ac:dyDescent="0.25">
      <c r="A158" s="102" t="s">
        <v>30833</v>
      </c>
      <c r="B158" s="354" t="s">
        <v>1608</v>
      </c>
      <c r="C158" s="325"/>
      <c r="D158" s="162" t="s">
        <v>14458</v>
      </c>
      <c r="E158" s="157" t="s">
        <v>2</v>
      </c>
      <c r="F158" s="163">
        <v>672693.74</v>
      </c>
      <c r="G158" s="164">
        <v>3610000</v>
      </c>
      <c r="H158" s="165">
        <f t="shared" si="6"/>
        <v>0.18634000000000001</v>
      </c>
      <c r="I158"/>
      <c r="J158"/>
      <c r="M158"/>
      <c r="N158"/>
      <c r="O158"/>
      <c r="P158"/>
      <c r="Q158"/>
      <c r="R158"/>
      <c r="S158"/>
      <c r="T158"/>
      <c r="U158"/>
      <c r="V158"/>
      <c r="W158"/>
      <c r="X158"/>
      <c r="Y158"/>
      <c r="Z158"/>
      <c r="AA158"/>
      <c r="AB158"/>
      <c r="AC158"/>
      <c r="AD158"/>
      <c r="AE158"/>
      <c r="AF158"/>
      <c r="AG158"/>
    </row>
    <row r="159" spans="1:33" s="71" customFormat="1" x14ac:dyDescent="0.25">
      <c r="A159" s="102" t="s">
        <v>30834</v>
      </c>
      <c r="B159" s="354">
        <v>4011471</v>
      </c>
      <c r="C159" s="325"/>
      <c r="D159" s="162" t="s">
        <v>19109</v>
      </c>
      <c r="E159" s="157" t="s">
        <v>62</v>
      </c>
      <c r="F159" s="163">
        <v>40407.25</v>
      </c>
      <c r="G159" s="164">
        <v>9000</v>
      </c>
      <c r="H159" s="165">
        <f t="shared" si="6"/>
        <v>4.4896900000000004</v>
      </c>
      <c r="I159"/>
      <c r="J159"/>
      <c r="M159"/>
      <c r="N159"/>
      <c r="O159"/>
      <c r="P159"/>
      <c r="Q159"/>
      <c r="R159"/>
      <c r="S159"/>
      <c r="T159"/>
      <c r="U159"/>
      <c r="V159"/>
      <c r="W159"/>
      <c r="X159"/>
      <c r="Y159"/>
      <c r="Z159"/>
      <c r="AA159"/>
      <c r="AB159"/>
      <c r="AC159"/>
      <c r="AD159"/>
      <c r="AE159"/>
      <c r="AF159"/>
      <c r="AG159"/>
    </row>
    <row r="160" spans="1:33" s="71" customFormat="1" x14ac:dyDescent="0.25">
      <c r="A160" s="102" t="s">
        <v>30835</v>
      </c>
      <c r="B160" s="324"/>
      <c r="C160" s="325"/>
      <c r="D160" s="118"/>
      <c r="E160" s="102"/>
      <c r="F160" s="169"/>
      <c r="G160" s="164"/>
      <c r="H160" s="165"/>
      <c r="I160"/>
      <c r="J160"/>
      <c r="M160"/>
      <c r="N160"/>
      <c r="O160"/>
      <c r="P160"/>
      <c r="Q160"/>
      <c r="R160"/>
      <c r="S160"/>
      <c r="T160"/>
      <c r="U160"/>
      <c r="V160"/>
      <c r="W160"/>
      <c r="X160"/>
      <c r="Y160"/>
      <c r="Z160"/>
      <c r="AA160"/>
      <c r="AB160"/>
      <c r="AC160"/>
      <c r="AD160"/>
      <c r="AE160"/>
      <c r="AF160"/>
      <c r="AG160"/>
    </row>
    <row r="161" spans="1:33" s="71" customFormat="1" x14ac:dyDescent="0.25">
      <c r="A161" s="102" t="s">
        <v>30836</v>
      </c>
      <c r="B161" s="324"/>
      <c r="C161" s="325"/>
      <c r="D161" s="118"/>
      <c r="E161" s="102"/>
      <c r="F161" s="169"/>
      <c r="G161" s="164"/>
      <c r="H161" s="165"/>
      <c r="I161"/>
      <c r="J161"/>
      <c r="M161"/>
      <c r="N161"/>
      <c r="O161"/>
      <c r="P161"/>
      <c r="Q161"/>
      <c r="R161"/>
      <c r="S161"/>
      <c r="T161"/>
      <c r="U161"/>
      <c r="V161"/>
      <c r="W161"/>
      <c r="X161"/>
      <c r="Y161"/>
      <c r="Z161"/>
      <c r="AA161"/>
      <c r="AB161"/>
      <c r="AC161"/>
      <c r="AD161"/>
      <c r="AE161"/>
      <c r="AF161"/>
      <c r="AG161"/>
    </row>
    <row r="162" spans="1:33" s="71" customFormat="1" x14ac:dyDescent="0.25">
      <c r="A162" s="102" t="s">
        <v>30837</v>
      </c>
      <c r="B162" s="324"/>
      <c r="C162" s="325"/>
      <c r="D162" s="118"/>
      <c r="E162" s="102"/>
      <c r="F162" s="169"/>
      <c r="G162" s="164"/>
      <c r="H162" s="165"/>
      <c r="I162"/>
      <c r="J162"/>
      <c r="M162"/>
      <c r="N162"/>
      <c r="O162"/>
      <c r="P162"/>
      <c r="Q162"/>
      <c r="R162"/>
      <c r="S162"/>
      <c r="T162"/>
      <c r="U162"/>
      <c r="V162"/>
      <c r="W162"/>
      <c r="X162"/>
      <c r="Y162"/>
      <c r="Z162"/>
      <c r="AA162"/>
      <c r="AB162"/>
      <c r="AC162"/>
      <c r="AD162"/>
      <c r="AE162"/>
      <c r="AF162"/>
      <c r="AG162"/>
    </row>
    <row r="163" spans="1:33" s="71" customFormat="1" x14ac:dyDescent="0.25">
      <c r="A163" s="102" t="s">
        <v>30838</v>
      </c>
      <c r="B163" s="324"/>
      <c r="C163" s="325"/>
      <c r="D163" s="118"/>
      <c r="E163" s="102"/>
      <c r="F163" s="169"/>
      <c r="G163" s="164"/>
      <c r="H163" s="165"/>
      <c r="I163"/>
      <c r="J163"/>
      <c r="M163"/>
      <c r="N163"/>
      <c r="O163"/>
      <c r="P163"/>
      <c r="Q163"/>
      <c r="R163"/>
      <c r="S163"/>
      <c r="T163"/>
      <c r="U163"/>
      <c r="V163"/>
      <c r="W163"/>
      <c r="X163"/>
      <c r="Y163"/>
      <c r="Z163"/>
      <c r="AA163"/>
      <c r="AB163"/>
      <c r="AC163"/>
      <c r="AD163"/>
      <c r="AE163"/>
      <c r="AF163"/>
      <c r="AG163"/>
    </row>
    <row r="164" spans="1:33" s="71" customFormat="1" x14ac:dyDescent="0.25">
      <c r="A164" s="102" t="s">
        <v>30839</v>
      </c>
      <c r="B164" s="324"/>
      <c r="C164" s="325"/>
      <c r="D164" s="118"/>
      <c r="E164" s="102"/>
      <c r="F164" s="169"/>
      <c r="G164" s="164"/>
      <c r="H164" s="165"/>
      <c r="I164"/>
      <c r="J164"/>
      <c r="M164"/>
      <c r="N164"/>
      <c r="O164"/>
      <c r="P164"/>
      <c r="Q164"/>
      <c r="R164"/>
      <c r="S164"/>
      <c r="T164"/>
      <c r="U164"/>
      <c r="V164"/>
      <c r="W164"/>
      <c r="X164"/>
      <c r="Y164"/>
      <c r="Z164"/>
      <c r="AA164"/>
      <c r="AB164"/>
      <c r="AC164"/>
      <c r="AD164"/>
      <c r="AE164"/>
      <c r="AF164"/>
      <c r="AG164"/>
    </row>
    <row r="165" spans="1:33" s="71" customFormat="1" x14ac:dyDescent="0.25">
      <c r="A165" s="102" t="s">
        <v>30840</v>
      </c>
      <c r="B165" s="354"/>
      <c r="C165" s="325"/>
      <c r="D165" s="118"/>
      <c r="E165" s="102"/>
      <c r="F165" s="169"/>
      <c r="G165" s="164"/>
      <c r="H165" s="165"/>
      <c r="I165"/>
      <c r="J165"/>
      <c r="M165"/>
      <c r="N165"/>
      <c r="O165"/>
      <c r="P165"/>
      <c r="Q165"/>
      <c r="R165"/>
      <c r="S165"/>
      <c r="T165"/>
      <c r="U165"/>
      <c r="V165"/>
      <c r="W165"/>
      <c r="X165"/>
      <c r="Y165"/>
      <c r="Z165"/>
      <c r="AA165"/>
      <c r="AB165"/>
      <c r="AC165"/>
      <c r="AD165"/>
      <c r="AE165"/>
      <c r="AF165"/>
      <c r="AG165"/>
    </row>
    <row r="166" spans="1:33" s="71" customFormat="1" x14ac:dyDescent="0.25">
      <c r="A166" s="102" t="s">
        <v>8884</v>
      </c>
      <c r="B166" s="354"/>
      <c r="C166" s="325"/>
      <c r="D166" s="118"/>
      <c r="E166" s="102"/>
      <c r="F166" s="169"/>
      <c r="G166" s="164"/>
      <c r="H166" s="165"/>
      <c r="I166"/>
      <c r="J166"/>
      <c r="M166"/>
      <c r="N166"/>
      <c r="O166"/>
      <c r="P166"/>
      <c r="Q166"/>
      <c r="R166"/>
      <c r="S166"/>
      <c r="T166"/>
      <c r="U166"/>
      <c r="V166"/>
      <c r="W166"/>
      <c r="X166"/>
      <c r="Y166"/>
      <c r="Z166"/>
      <c r="AA166"/>
      <c r="AB166"/>
      <c r="AC166"/>
      <c r="AD166"/>
      <c r="AE166"/>
      <c r="AF166"/>
      <c r="AG166"/>
    </row>
    <row r="167" spans="1:33" s="71" customFormat="1" x14ac:dyDescent="0.25">
      <c r="A167" s="102" t="s">
        <v>30841</v>
      </c>
      <c r="B167" s="324"/>
      <c r="C167" s="325"/>
      <c r="D167" s="118"/>
      <c r="E167" s="102"/>
      <c r="F167" s="169"/>
      <c r="G167" s="164"/>
      <c r="H167" s="165"/>
      <c r="I167"/>
      <c r="J167"/>
      <c r="M167"/>
      <c r="N167"/>
      <c r="O167"/>
      <c r="P167"/>
      <c r="Q167"/>
      <c r="R167"/>
      <c r="S167"/>
      <c r="T167"/>
      <c r="U167"/>
      <c r="V167"/>
      <c r="W167"/>
      <c r="X167"/>
      <c r="Y167"/>
      <c r="Z167"/>
      <c r="AA167"/>
      <c r="AB167"/>
      <c r="AC167"/>
      <c r="AD167"/>
      <c r="AE167"/>
      <c r="AF167"/>
      <c r="AG167"/>
    </row>
    <row r="168" spans="1:33" s="71" customFormat="1" x14ac:dyDescent="0.25">
      <c r="A168" s="326" t="s">
        <v>30842</v>
      </c>
      <c r="B168" s="327"/>
      <c r="C168" s="327"/>
      <c r="D168" s="327"/>
      <c r="E168" s="327"/>
      <c r="F168" s="327"/>
      <c r="G168" s="328"/>
      <c r="H168" s="165">
        <f>ROUND(SUM(H157:H167),4)</f>
        <v>5.3461999999999996</v>
      </c>
      <c r="I168"/>
      <c r="J168"/>
      <c r="M168"/>
      <c r="N168"/>
      <c r="O168"/>
      <c r="P168"/>
      <c r="Q168"/>
      <c r="R168"/>
      <c r="S168"/>
      <c r="T168"/>
      <c r="U168"/>
      <c r="V168"/>
      <c r="W168"/>
      <c r="X168"/>
      <c r="Y168"/>
      <c r="Z168"/>
      <c r="AA168"/>
      <c r="AB168"/>
      <c r="AC168"/>
      <c r="AD168"/>
      <c r="AE168"/>
      <c r="AF168"/>
      <c r="AG168"/>
    </row>
    <row r="170" spans="1:33" s="71" customFormat="1" x14ac:dyDescent="0.25">
      <c r="A170" s="124" t="s">
        <v>30843</v>
      </c>
      <c r="B170" s="49"/>
      <c r="C170" s="49"/>
      <c r="D170" s="49"/>
      <c r="E170" s="49"/>
      <c r="F170" s="49"/>
      <c r="G170" s="49"/>
      <c r="H170" s="49"/>
      <c r="I170"/>
      <c r="J170"/>
      <c r="M170"/>
      <c r="N170"/>
      <c r="O170"/>
      <c r="P170"/>
      <c r="Q170"/>
      <c r="R170"/>
      <c r="S170"/>
      <c r="T170"/>
      <c r="U170"/>
      <c r="V170"/>
      <c r="W170"/>
      <c r="X170"/>
      <c r="Y170"/>
      <c r="Z170"/>
      <c r="AA170"/>
      <c r="AB170"/>
      <c r="AC170"/>
      <c r="AD170"/>
      <c r="AE170"/>
      <c r="AF170"/>
      <c r="AG170"/>
    </row>
    <row r="171" spans="1:33" s="71" customFormat="1" ht="30" customHeight="1" x14ac:dyDescent="0.25">
      <c r="A171" s="102" t="s">
        <v>30542</v>
      </c>
      <c r="B171" s="324" t="s">
        <v>30543</v>
      </c>
      <c r="C171" s="325"/>
      <c r="D171" s="102" t="s">
        <v>30544</v>
      </c>
      <c r="E171" s="102" t="s">
        <v>30545</v>
      </c>
      <c r="F171" s="102" t="s">
        <v>30812</v>
      </c>
      <c r="G171" s="102" t="s">
        <v>30813</v>
      </c>
      <c r="H171" s="102" t="s">
        <v>30844</v>
      </c>
      <c r="I171"/>
      <c r="J171" s="261" t="s">
        <v>30845</v>
      </c>
      <c r="K171" s="261"/>
      <c r="M171"/>
      <c r="N171"/>
      <c r="O171"/>
      <c r="P171"/>
      <c r="Q171"/>
      <c r="R171"/>
      <c r="S171"/>
      <c r="T171"/>
      <c r="U171"/>
      <c r="V171"/>
      <c r="W171"/>
      <c r="X171"/>
      <c r="Y171"/>
      <c r="Z171"/>
      <c r="AA171"/>
      <c r="AB171"/>
      <c r="AC171"/>
      <c r="AD171"/>
      <c r="AE171"/>
      <c r="AF171"/>
      <c r="AG171"/>
    </row>
    <row r="172" spans="1:33" s="71" customFormat="1" x14ac:dyDescent="0.25">
      <c r="A172" s="143" t="s">
        <v>30846</v>
      </c>
      <c r="B172" s="324"/>
      <c r="C172" s="325"/>
      <c r="D172" s="118" t="s">
        <v>30847</v>
      </c>
      <c r="E172" s="102" t="s">
        <v>30831</v>
      </c>
      <c r="F172" s="169"/>
      <c r="G172" s="137"/>
      <c r="H172" s="171" t="s">
        <v>30817</v>
      </c>
      <c r="I172"/>
      <c r="J172"/>
      <c r="M172"/>
      <c r="N172"/>
      <c r="O172"/>
      <c r="P172"/>
      <c r="Q172"/>
      <c r="R172"/>
      <c r="S172"/>
      <c r="T172"/>
      <c r="U172"/>
      <c r="V172"/>
      <c r="W172"/>
      <c r="X172"/>
      <c r="Y172"/>
      <c r="Z172"/>
      <c r="AA172"/>
      <c r="AB172"/>
      <c r="AC172"/>
      <c r="AD172"/>
      <c r="AE172"/>
      <c r="AF172"/>
      <c r="AG172"/>
    </row>
    <row r="173" spans="1:33" s="71" customFormat="1" x14ac:dyDescent="0.25">
      <c r="A173" s="143" t="s">
        <v>30848</v>
      </c>
      <c r="B173" s="324"/>
      <c r="C173" s="325"/>
      <c r="D173" s="118"/>
      <c r="E173" s="102"/>
      <c r="F173" s="169"/>
      <c r="G173" s="137"/>
      <c r="H173" s="171"/>
      <c r="I173"/>
      <c r="J173"/>
      <c r="M173"/>
      <c r="N173"/>
      <c r="O173"/>
      <c r="P173"/>
      <c r="Q173"/>
      <c r="R173"/>
      <c r="S173"/>
      <c r="T173"/>
      <c r="U173"/>
      <c r="V173"/>
      <c r="W173"/>
      <c r="X173"/>
      <c r="Y173"/>
      <c r="Z173"/>
      <c r="AA173"/>
      <c r="AB173"/>
      <c r="AC173"/>
      <c r="AD173"/>
      <c r="AE173"/>
      <c r="AF173"/>
      <c r="AG173"/>
    </row>
    <row r="174" spans="1:33" s="71" customFormat="1" x14ac:dyDescent="0.25">
      <c r="A174" s="143" t="s">
        <v>30849</v>
      </c>
      <c r="B174" s="324"/>
      <c r="C174" s="325"/>
      <c r="D174" s="118"/>
      <c r="E174" s="102"/>
      <c r="F174" s="169"/>
      <c r="G174" s="137"/>
      <c r="H174" s="171"/>
      <c r="I174"/>
      <c r="J174"/>
      <c r="M174"/>
      <c r="N174"/>
      <c r="O174"/>
      <c r="P174"/>
      <c r="Q174"/>
      <c r="R174"/>
      <c r="S174"/>
      <c r="T174"/>
      <c r="U174"/>
      <c r="V174"/>
      <c r="W174"/>
      <c r="X174"/>
      <c r="Y174"/>
      <c r="Z174"/>
      <c r="AA174"/>
      <c r="AB174"/>
      <c r="AC174"/>
      <c r="AD174"/>
      <c r="AE174"/>
      <c r="AF174"/>
      <c r="AG174"/>
    </row>
    <row r="175" spans="1:33" s="71" customFormat="1" x14ac:dyDescent="0.25">
      <c r="A175" s="143" t="s">
        <v>30850</v>
      </c>
      <c r="B175" s="324"/>
      <c r="C175" s="325"/>
      <c r="D175" s="118"/>
      <c r="E175" s="102"/>
      <c r="F175" s="169"/>
      <c r="G175" s="137"/>
      <c r="H175" s="171"/>
      <c r="I175"/>
      <c r="J175"/>
      <c r="M175"/>
      <c r="N175"/>
      <c r="O175"/>
      <c r="P175"/>
      <c r="Q175"/>
      <c r="R175"/>
      <c r="S175"/>
      <c r="T175"/>
      <c r="U175"/>
      <c r="V175"/>
      <c r="W175"/>
      <c r="X175"/>
      <c r="Y175"/>
      <c r="Z175"/>
      <c r="AA175"/>
      <c r="AB175"/>
      <c r="AC175"/>
      <c r="AD175"/>
      <c r="AE175"/>
      <c r="AF175"/>
      <c r="AG175"/>
    </row>
    <row r="176" spans="1:33" s="71" customFormat="1" x14ac:dyDescent="0.25">
      <c r="A176" s="326" t="s">
        <v>30851</v>
      </c>
      <c r="B176" s="327"/>
      <c r="C176" s="327"/>
      <c r="D176" s="327"/>
      <c r="E176" s="327"/>
      <c r="F176" s="327"/>
      <c r="G176" s="328"/>
      <c r="H176" s="171"/>
      <c r="I176"/>
      <c r="J176"/>
      <c r="M176"/>
      <c r="N176"/>
      <c r="O176"/>
      <c r="P176"/>
      <c r="Q176"/>
      <c r="R176"/>
      <c r="S176"/>
      <c r="T176"/>
      <c r="U176"/>
      <c r="V176"/>
      <c r="W176"/>
      <c r="X176"/>
      <c r="Y176"/>
      <c r="Z176"/>
      <c r="AA176"/>
      <c r="AB176"/>
      <c r="AC176"/>
      <c r="AD176"/>
      <c r="AE176"/>
      <c r="AF176"/>
      <c r="AG176"/>
    </row>
    <row r="178" spans="1:33" s="71" customFormat="1" x14ac:dyDescent="0.25">
      <c r="A178" s="124" t="s">
        <v>30852</v>
      </c>
      <c r="B178" s="49"/>
      <c r="C178" s="49"/>
      <c r="D178" s="49"/>
      <c r="E178" s="49"/>
      <c r="F178" s="49"/>
      <c r="G178" s="49"/>
      <c r="H178" s="49"/>
      <c r="I178"/>
      <c r="J178"/>
      <c r="M178"/>
      <c r="N178"/>
      <c r="O178"/>
      <c r="P178"/>
      <c r="Q178"/>
      <c r="R178"/>
      <c r="S178"/>
      <c r="T178"/>
      <c r="U178"/>
      <c r="V178"/>
      <c r="W178"/>
      <c r="X178"/>
      <c r="Y178"/>
      <c r="Z178"/>
      <c r="AA178"/>
      <c r="AB178"/>
      <c r="AC178"/>
      <c r="AD178"/>
      <c r="AE178"/>
      <c r="AF178"/>
      <c r="AG178"/>
    </row>
    <row r="179" spans="1:33" s="71" customFormat="1" ht="30" customHeight="1" x14ac:dyDescent="0.25">
      <c r="A179" s="102" t="s">
        <v>30542</v>
      </c>
      <c r="B179" s="324" t="s">
        <v>30543</v>
      </c>
      <c r="C179" s="325"/>
      <c r="D179" s="102" t="s">
        <v>30544</v>
      </c>
      <c r="E179" s="102" t="s">
        <v>30545</v>
      </c>
      <c r="F179" s="102" t="s">
        <v>30812</v>
      </c>
      <c r="G179" s="102" t="s">
        <v>30813</v>
      </c>
      <c r="H179" s="102" t="s">
        <v>30844</v>
      </c>
      <c r="I179"/>
      <c r="J179" s="261" t="s">
        <v>30845</v>
      </c>
      <c r="K179" s="261"/>
      <c r="M179"/>
      <c r="N179"/>
      <c r="O179"/>
      <c r="P179"/>
      <c r="Q179"/>
      <c r="R179"/>
      <c r="S179"/>
      <c r="T179"/>
      <c r="U179"/>
      <c r="V179"/>
      <c r="W179"/>
      <c r="X179"/>
      <c r="Y179"/>
      <c r="Z179"/>
      <c r="AA179"/>
      <c r="AB179"/>
      <c r="AC179"/>
      <c r="AD179"/>
      <c r="AE179"/>
      <c r="AF179"/>
      <c r="AG179"/>
    </row>
    <row r="180" spans="1:33" s="71" customFormat="1" x14ac:dyDescent="0.25">
      <c r="A180" s="143" t="s">
        <v>30853</v>
      </c>
      <c r="B180" s="324"/>
      <c r="C180" s="325"/>
      <c r="D180" s="118" t="s">
        <v>30854</v>
      </c>
      <c r="E180" s="102" t="s">
        <v>30831</v>
      </c>
      <c r="F180" s="169"/>
      <c r="G180" s="137"/>
      <c r="H180" s="171" t="s">
        <v>30817</v>
      </c>
      <c r="I180"/>
      <c r="J180"/>
      <c r="M180"/>
      <c r="N180"/>
      <c r="O180"/>
      <c r="P180"/>
      <c r="Q180"/>
      <c r="R180"/>
      <c r="S180"/>
      <c r="T180"/>
      <c r="U180"/>
      <c r="V180"/>
      <c r="W180"/>
      <c r="X180"/>
      <c r="Y180"/>
      <c r="Z180"/>
      <c r="AA180"/>
      <c r="AB180"/>
      <c r="AC180"/>
      <c r="AD180"/>
      <c r="AE180"/>
      <c r="AF180"/>
      <c r="AG180"/>
    </row>
    <row r="181" spans="1:33" s="71" customFormat="1" x14ac:dyDescent="0.25">
      <c r="A181" s="143" t="s">
        <v>30855</v>
      </c>
      <c r="B181" s="354" t="s">
        <v>4310</v>
      </c>
      <c r="C181" s="325"/>
      <c r="D181" s="118" t="s">
        <v>14133</v>
      </c>
      <c r="E181" s="157" t="s">
        <v>38</v>
      </c>
      <c r="F181" s="163">
        <v>96.44</v>
      </c>
      <c r="G181" s="164">
        <v>1700</v>
      </c>
      <c r="H181" s="165">
        <f>ROUND(F181/G181,4)</f>
        <v>5.67E-2</v>
      </c>
      <c r="I181"/>
      <c r="J181"/>
      <c r="M181"/>
      <c r="N181"/>
      <c r="O181"/>
      <c r="P181"/>
      <c r="Q181"/>
      <c r="R181"/>
      <c r="S181"/>
      <c r="T181"/>
      <c r="U181"/>
      <c r="V181"/>
      <c r="W181"/>
      <c r="X181"/>
      <c r="Y181"/>
      <c r="Z181"/>
      <c r="AA181"/>
      <c r="AB181"/>
      <c r="AC181"/>
      <c r="AD181"/>
      <c r="AE181"/>
      <c r="AF181"/>
      <c r="AG181"/>
    </row>
    <row r="182" spans="1:33" s="71" customFormat="1" x14ac:dyDescent="0.25">
      <c r="A182" s="143" t="s">
        <v>30856</v>
      </c>
      <c r="B182" s="354" t="s">
        <v>4310</v>
      </c>
      <c r="C182" s="325"/>
      <c r="D182" s="118" t="s">
        <v>14133</v>
      </c>
      <c r="E182" s="157" t="s">
        <v>38</v>
      </c>
      <c r="F182" s="163">
        <v>118.35</v>
      </c>
      <c r="G182" s="164">
        <v>1700</v>
      </c>
      <c r="H182" s="165">
        <f t="shared" ref="H182:H188" si="7">ROUND(F182/G182,4)</f>
        <v>6.9599999999999995E-2</v>
      </c>
      <c r="I182"/>
      <c r="J182"/>
      <c r="M182"/>
      <c r="N182"/>
      <c r="O182"/>
      <c r="P182"/>
      <c r="Q182"/>
      <c r="R182"/>
      <c r="S182"/>
      <c r="T182"/>
      <c r="U182"/>
      <c r="V182"/>
      <c r="W182"/>
      <c r="X182"/>
      <c r="Y182"/>
      <c r="Z182"/>
      <c r="AA182"/>
      <c r="AB182"/>
      <c r="AC182"/>
      <c r="AD182"/>
      <c r="AE182"/>
      <c r="AF182"/>
      <c r="AG182"/>
    </row>
    <row r="183" spans="1:33" s="71" customFormat="1" ht="14.45" customHeight="1" x14ac:dyDescent="0.25">
      <c r="A183" s="143" t="s">
        <v>30857</v>
      </c>
      <c r="B183" s="354" t="s">
        <v>4311</v>
      </c>
      <c r="C183" s="325" t="s">
        <v>4311</v>
      </c>
      <c r="D183" s="118" t="s">
        <v>14134</v>
      </c>
      <c r="E183" s="157" t="s">
        <v>38</v>
      </c>
      <c r="F183" s="163">
        <v>37.71</v>
      </c>
      <c r="G183" s="164">
        <v>1700</v>
      </c>
      <c r="H183" s="165">
        <f t="shared" si="7"/>
        <v>2.2200000000000001E-2</v>
      </c>
      <c r="I183"/>
      <c r="J183"/>
      <c r="M183"/>
      <c r="N183"/>
      <c r="O183"/>
      <c r="P183"/>
      <c r="Q183"/>
      <c r="R183"/>
      <c r="S183"/>
      <c r="T183"/>
      <c r="U183"/>
      <c r="V183"/>
      <c r="W183"/>
      <c r="X183"/>
      <c r="Y183"/>
      <c r="Z183"/>
      <c r="AA183"/>
      <c r="AB183"/>
      <c r="AC183"/>
      <c r="AD183"/>
      <c r="AE183"/>
      <c r="AF183"/>
      <c r="AG183"/>
    </row>
    <row r="184" spans="1:33" s="71" customFormat="1" x14ac:dyDescent="0.25">
      <c r="A184" s="143" t="s">
        <v>30945</v>
      </c>
      <c r="B184" s="354" t="s">
        <v>4310</v>
      </c>
      <c r="C184" s="325" t="s">
        <v>4310</v>
      </c>
      <c r="D184" s="118" t="s">
        <v>14133</v>
      </c>
      <c r="E184" s="157" t="s">
        <v>38</v>
      </c>
      <c r="F184" s="163">
        <v>374.23</v>
      </c>
      <c r="G184" s="164">
        <v>1700</v>
      </c>
      <c r="H184" s="165">
        <f t="shared" si="7"/>
        <v>0.22009999999999999</v>
      </c>
      <c r="I184"/>
      <c r="J184"/>
      <c r="M184"/>
      <c r="N184"/>
      <c r="O184"/>
      <c r="P184"/>
      <c r="Q184"/>
      <c r="R184"/>
      <c r="S184"/>
      <c r="T184"/>
      <c r="U184"/>
      <c r="V184"/>
      <c r="W184"/>
      <c r="X184"/>
      <c r="Y184"/>
      <c r="Z184"/>
      <c r="AA184"/>
      <c r="AB184"/>
      <c r="AC184"/>
      <c r="AD184"/>
      <c r="AE184"/>
      <c r="AF184"/>
      <c r="AG184"/>
    </row>
    <row r="185" spans="1:33" s="71" customFormat="1" x14ac:dyDescent="0.25">
      <c r="A185" s="143" t="s">
        <v>30946</v>
      </c>
      <c r="B185" s="354" t="s">
        <v>4310</v>
      </c>
      <c r="C185" s="325"/>
      <c r="D185" s="118" t="s">
        <v>14133</v>
      </c>
      <c r="E185" s="157" t="s">
        <v>38</v>
      </c>
      <c r="F185" s="163">
        <v>65.010000000000005</v>
      </c>
      <c r="G185" s="164">
        <v>1700</v>
      </c>
      <c r="H185" s="165">
        <f t="shared" si="7"/>
        <v>3.8199999999999998E-2</v>
      </c>
      <c r="I185"/>
      <c r="J185"/>
      <c r="M185"/>
      <c r="N185"/>
      <c r="O185"/>
      <c r="P185"/>
      <c r="Q185"/>
      <c r="R185"/>
      <c r="S185"/>
      <c r="T185"/>
      <c r="U185"/>
      <c r="V185"/>
      <c r="W185"/>
      <c r="X185"/>
      <c r="Y185"/>
      <c r="Z185"/>
      <c r="AA185"/>
      <c r="AB185"/>
      <c r="AC185"/>
      <c r="AD185"/>
      <c r="AE185"/>
      <c r="AF185"/>
      <c r="AG185"/>
    </row>
    <row r="186" spans="1:33" s="71" customFormat="1" x14ac:dyDescent="0.25">
      <c r="A186" s="143" t="s">
        <v>30947</v>
      </c>
      <c r="B186" s="354" t="s">
        <v>4310</v>
      </c>
      <c r="C186" s="325"/>
      <c r="D186" s="118" t="s">
        <v>14133</v>
      </c>
      <c r="E186" s="157" t="s">
        <v>38</v>
      </c>
      <c r="F186" s="163">
        <v>86.87</v>
      </c>
      <c r="G186" s="164">
        <v>1700</v>
      </c>
      <c r="H186" s="165">
        <f t="shared" si="7"/>
        <v>5.11E-2</v>
      </c>
      <c r="I186"/>
      <c r="J186"/>
      <c r="M186"/>
      <c r="N186"/>
      <c r="O186"/>
      <c r="P186"/>
      <c r="Q186"/>
      <c r="R186"/>
      <c r="S186"/>
      <c r="T186"/>
      <c r="U186"/>
      <c r="V186"/>
      <c r="W186"/>
      <c r="X186"/>
      <c r="Y186"/>
      <c r="Z186"/>
      <c r="AA186"/>
      <c r="AB186"/>
      <c r="AC186"/>
      <c r="AD186"/>
      <c r="AE186"/>
      <c r="AF186"/>
      <c r="AG186"/>
    </row>
    <row r="187" spans="1:33" s="71" customFormat="1" x14ac:dyDescent="0.25">
      <c r="A187" s="143" t="s">
        <v>30948</v>
      </c>
      <c r="B187" s="354" t="s">
        <v>4311</v>
      </c>
      <c r="C187" s="325"/>
      <c r="D187" s="118" t="s">
        <v>14134</v>
      </c>
      <c r="E187" s="102" t="s">
        <v>38</v>
      </c>
      <c r="F187" s="102">
        <v>287.58999999999997</v>
      </c>
      <c r="G187" s="164">
        <v>1700</v>
      </c>
      <c r="H187" s="165">
        <f t="shared" si="7"/>
        <v>0.16919999999999999</v>
      </c>
      <c r="I187"/>
      <c r="J187"/>
      <c r="M187"/>
      <c r="N187"/>
      <c r="O187"/>
      <c r="P187"/>
      <c r="Q187"/>
      <c r="R187"/>
      <c r="S187"/>
      <c r="T187"/>
      <c r="U187"/>
      <c r="V187"/>
      <c r="W187"/>
      <c r="X187"/>
      <c r="Y187"/>
      <c r="Z187"/>
      <c r="AA187"/>
      <c r="AB187"/>
      <c r="AC187"/>
      <c r="AD187"/>
      <c r="AE187"/>
      <c r="AF187"/>
      <c r="AG187"/>
    </row>
    <row r="188" spans="1:33" s="71" customFormat="1" x14ac:dyDescent="0.25">
      <c r="A188" s="143" t="s">
        <v>30949</v>
      </c>
      <c r="B188" s="354" t="s">
        <v>4310</v>
      </c>
      <c r="C188" s="325"/>
      <c r="D188" s="118" t="s">
        <v>14133</v>
      </c>
      <c r="E188" s="102" t="s">
        <v>38</v>
      </c>
      <c r="F188" s="102">
        <v>37.520000000000003</v>
      </c>
      <c r="G188" s="164">
        <v>1700</v>
      </c>
      <c r="H188" s="165">
        <f t="shared" si="7"/>
        <v>2.2100000000000002E-2</v>
      </c>
      <c r="I188"/>
      <c r="J188"/>
      <c r="M188"/>
      <c r="N188"/>
      <c r="O188"/>
      <c r="P188"/>
      <c r="Q188"/>
      <c r="R188"/>
      <c r="S188"/>
      <c r="T188"/>
      <c r="U188"/>
      <c r="V188"/>
      <c r="W188"/>
      <c r="X188"/>
      <c r="Y188"/>
      <c r="Z188"/>
      <c r="AA188"/>
      <c r="AB188"/>
      <c r="AC188"/>
      <c r="AD188"/>
      <c r="AE188"/>
      <c r="AF188"/>
      <c r="AG188"/>
    </row>
    <row r="189" spans="1:33" s="71" customFormat="1" x14ac:dyDescent="0.25">
      <c r="A189" s="143" t="s">
        <v>30950</v>
      </c>
      <c r="B189" s="354"/>
      <c r="C189" s="325"/>
      <c r="D189" s="118"/>
      <c r="E189" s="102"/>
      <c r="F189" s="163"/>
      <c r="G189" s="164"/>
      <c r="H189" s="165"/>
      <c r="I189"/>
      <c r="J189"/>
      <c r="M189"/>
      <c r="N189"/>
      <c r="O189"/>
      <c r="P189"/>
      <c r="Q189"/>
      <c r="R189"/>
      <c r="S189"/>
      <c r="T189"/>
      <c r="U189"/>
      <c r="V189"/>
      <c r="W189"/>
      <c r="X189"/>
      <c r="Y189"/>
      <c r="Z189"/>
      <c r="AA189"/>
      <c r="AB189"/>
      <c r="AC189"/>
      <c r="AD189"/>
      <c r="AE189"/>
      <c r="AF189"/>
      <c r="AG189"/>
    </row>
    <row r="190" spans="1:33" s="71" customFormat="1" x14ac:dyDescent="0.25">
      <c r="A190" s="326" t="s">
        <v>30858</v>
      </c>
      <c r="B190" s="327"/>
      <c r="C190" s="327"/>
      <c r="D190" s="327"/>
      <c r="E190" s="327"/>
      <c r="F190" s="327"/>
      <c r="G190" s="328"/>
      <c r="H190" s="165">
        <f>SUM(H181:H189)</f>
        <v>0.6492</v>
      </c>
      <c r="I190"/>
      <c r="J190"/>
      <c r="M190"/>
      <c r="N190"/>
      <c r="O190"/>
      <c r="P190"/>
      <c r="Q190"/>
      <c r="R190"/>
      <c r="S190"/>
      <c r="T190"/>
      <c r="U190"/>
      <c r="V190"/>
      <c r="W190"/>
      <c r="X190"/>
      <c r="Y190"/>
      <c r="Z190"/>
      <c r="AA190"/>
      <c r="AB190"/>
      <c r="AC190"/>
      <c r="AD190"/>
      <c r="AE190"/>
      <c r="AF190"/>
      <c r="AG190"/>
    </row>
    <row r="192" spans="1:33" x14ac:dyDescent="0.25">
      <c r="A192" s="124" t="s">
        <v>30859</v>
      </c>
      <c r="B192" s="49"/>
      <c r="C192" s="49"/>
      <c r="D192" s="49"/>
      <c r="E192" s="49"/>
      <c r="F192" s="49"/>
      <c r="G192" s="49"/>
      <c r="H192" s="49"/>
    </row>
    <row r="193" spans="1:18" ht="30" customHeight="1" x14ac:dyDescent="0.25">
      <c r="A193" s="102" t="s">
        <v>30542</v>
      </c>
      <c r="B193" s="324" t="s">
        <v>30543</v>
      </c>
      <c r="C193" s="325"/>
      <c r="D193" s="102" t="s">
        <v>30544</v>
      </c>
      <c r="E193" s="102" t="s">
        <v>30545</v>
      </c>
      <c r="F193" s="102" t="s">
        <v>30812</v>
      </c>
      <c r="G193" s="102" t="s">
        <v>30860</v>
      </c>
      <c r="H193" s="102" t="s">
        <v>30844</v>
      </c>
      <c r="J193" s="261" t="s">
        <v>30861</v>
      </c>
      <c r="K193" s="261"/>
    </row>
    <row r="194" spans="1:18" x14ac:dyDescent="0.25">
      <c r="A194" s="143" t="s">
        <v>30863</v>
      </c>
      <c r="B194" s="324"/>
      <c r="C194" s="325"/>
      <c r="D194" s="118" t="s">
        <v>30864</v>
      </c>
      <c r="E194" s="102"/>
      <c r="F194" s="169"/>
      <c r="G194" s="137"/>
      <c r="H194" s="171"/>
    </row>
    <row r="195" spans="1:18" ht="15" customHeight="1" x14ac:dyDescent="0.25">
      <c r="A195" s="143" t="s">
        <v>30866</v>
      </c>
      <c r="B195" s="344" t="s">
        <v>1557</v>
      </c>
      <c r="C195" s="313"/>
      <c r="D195" s="162" t="s">
        <v>14436</v>
      </c>
      <c r="E195" s="161" t="s">
        <v>3</v>
      </c>
      <c r="F195" s="161">
        <v>187.9</v>
      </c>
      <c r="G195" s="172">
        <v>6.0000000000000002E-5</v>
      </c>
      <c r="H195" s="165">
        <f>ROUND(F195*G195,4)</f>
        <v>1.1299999999999999E-2</v>
      </c>
    </row>
    <row r="196" spans="1:18" ht="15" customHeight="1" x14ac:dyDescent="0.25">
      <c r="A196" s="143" t="s">
        <v>30867</v>
      </c>
      <c r="B196" s="344" t="s">
        <v>1558</v>
      </c>
      <c r="C196" s="313"/>
      <c r="D196" s="162" t="s">
        <v>14437</v>
      </c>
      <c r="E196" s="161" t="s">
        <v>3</v>
      </c>
      <c r="F196" s="161">
        <v>1049.5999999999999</v>
      </c>
      <c r="G196" s="172">
        <v>9.0000000000000006E-5</v>
      </c>
      <c r="H196" s="165">
        <f t="shared" ref="H196:H233" si="8">ROUND(F196*G196,4)</f>
        <v>9.4500000000000001E-2</v>
      </c>
      <c r="O196" s="178"/>
      <c r="P196" s="179"/>
      <c r="Q196" s="179"/>
      <c r="R196" s="179"/>
    </row>
    <row r="197" spans="1:18" ht="15" customHeight="1" x14ac:dyDescent="0.25">
      <c r="A197" s="143" t="s">
        <v>30868</v>
      </c>
      <c r="B197" s="344" t="s">
        <v>1567</v>
      </c>
      <c r="C197" s="313"/>
      <c r="D197" s="162" t="s">
        <v>14432</v>
      </c>
      <c r="E197" s="161" t="s">
        <v>13629</v>
      </c>
      <c r="F197" s="161">
        <v>52</v>
      </c>
      <c r="G197" s="172">
        <v>6.3000000000000003E-4</v>
      </c>
      <c r="H197" s="165">
        <f t="shared" si="8"/>
        <v>3.2800000000000003E-2</v>
      </c>
      <c r="O197" s="178"/>
      <c r="P197" s="179"/>
      <c r="Q197" s="179"/>
      <c r="R197" s="179"/>
    </row>
    <row r="198" spans="1:18" ht="15" customHeight="1" x14ac:dyDescent="0.25">
      <c r="A198" s="143" t="s">
        <v>30870</v>
      </c>
      <c r="B198" s="344" t="s">
        <v>1559</v>
      </c>
      <c r="C198" s="313"/>
      <c r="D198" s="162" t="s">
        <v>14438</v>
      </c>
      <c r="E198" s="161" t="s">
        <v>3</v>
      </c>
      <c r="F198" s="161">
        <v>1033.3</v>
      </c>
      <c r="G198" s="172">
        <v>1.4999999999999999E-4</v>
      </c>
      <c r="H198" s="165">
        <f t="shared" si="8"/>
        <v>0.155</v>
      </c>
      <c r="O198" s="178"/>
      <c r="P198" s="179"/>
      <c r="Q198" s="179"/>
      <c r="R198" s="179"/>
    </row>
    <row r="199" spans="1:18" ht="15" customHeight="1" x14ac:dyDescent="0.25">
      <c r="A199" s="143" t="s">
        <v>30872</v>
      </c>
      <c r="B199" s="344" t="s">
        <v>1568</v>
      </c>
      <c r="C199" s="313"/>
      <c r="D199" s="162" t="s">
        <v>14433</v>
      </c>
      <c r="E199" s="161" t="s">
        <v>13629</v>
      </c>
      <c r="F199" s="161">
        <v>57</v>
      </c>
      <c r="G199" s="172">
        <v>1.09E-3</v>
      </c>
      <c r="H199" s="165">
        <f t="shared" si="8"/>
        <v>6.2100000000000002E-2</v>
      </c>
      <c r="O199" s="178"/>
      <c r="P199" s="179"/>
      <c r="Q199" s="179"/>
      <c r="R199" s="179"/>
    </row>
    <row r="200" spans="1:18" ht="15" customHeight="1" x14ac:dyDescent="0.25">
      <c r="A200" s="143" t="s">
        <v>30873</v>
      </c>
      <c r="B200" s="344" t="s">
        <v>1562</v>
      </c>
      <c r="C200" s="313"/>
      <c r="D200" s="162" t="s">
        <v>14429</v>
      </c>
      <c r="E200" s="161" t="s">
        <v>3</v>
      </c>
      <c r="F200" s="161">
        <v>28</v>
      </c>
      <c r="G200" s="172">
        <v>1.4999999999999999E-4</v>
      </c>
      <c r="H200" s="165">
        <f t="shared" si="8"/>
        <v>4.1999999999999997E-3</v>
      </c>
      <c r="O200" s="178"/>
      <c r="P200" s="179"/>
      <c r="Q200" s="179"/>
      <c r="R200" s="179"/>
    </row>
    <row r="201" spans="1:18" ht="15" customHeight="1" x14ac:dyDescent="0.25">
      <c r="A201" s="143" t="s">
        <v>30874</v>
      </c>
      <c r="B201" s="344" t="s">
        <v>1565</v>
      </c>
      <c r="C201" s="313"/>
      <c r="D201" s="162" t="s">
        <v>14441</v>
      </c>
      <c r="E201" s="161" t="s">
        <v>3</v>
      </c>
      <c r="F201" s="161">
        <v>115.5</v>
      </c>
      <c r="G201" s="172">
        <v>1.4999999999999999E-4</v>
      </c>
      <c r="H201" s="165">
        <f t="shared" si="8"/>
        <v>1.7299999999999999E-2</v>
      </c>
      <c r="O201" s="178"/>
      <c r="P201" s="179"/>
      <c r="Q201" s="179"/>
      <c r="R201" s="179"/>
    </row>
    <row r="202" spans="1:18" ht="15" customHeight="1" x14ac:dyDescent="0.25">
      <c r="A202" s="143" t="s">
        <v>30875</v>
      </c>
      <c r="B202" s="344" t="s">
        <v>1560</v>
      </c>
      <c r="C202" s="313"/>
      <c r="D202" s="162" t="s">
        <v>14439</v>
      </c>
      <c r="E202" s="161" t="s">
        <v>3</v>
      </c>
      <c r="F202" s="161">
        <v>573</v>
      </c>
      <c r="G202" s="172">
        <v>2.1000000000000001E-4</v>
      </c>
      <c r="H202" s="165">
        <f t="shared" si="8"/>
        <v>0.1203</v>
      </c>
      <c r="O202" s="178"/>
      <c r="P202" s="179"/>
      <c r="Q202" s="179"/>
      <c r="R202" s="179"/>
    </row>
    <row r="203" spans="1:18" ht="15" customHeight="1" x14ac:dyDescent="0.25">
      <c r="A203" s="143" t="s">
        <v>30877</v>
      </c>
      <c r="B203" s="344" t="s">
        <v>1569</v>
      </c>
      <c r="C203" s="313"/>
      <c r="D203" s="162" t="s">
        <v>14434</v>
      </c>
      <c r="E203" s="161" t="s">
        <v>13629</v>
      </c>
      <c r="F203" s="161">
        <v>26</v>
      </c>
      <c r="G203" s="172">
        <v>1.6999999999999999E-3</v>
      </c>
      <c r="H203" s="165">
        <f t="shared" si="8"/>
        <v>4.4200000000000003E-2</v>
      </c>
      <c r="O203" s="178"/>
      <c r="P203" s="179"/>
      <c r="Q203" s="179"/>
      <c r="R203" s="179"/>
    </row>
    <row r="204" spans="1:18" ht="15" customHeight="1" x14ac:dyDescent="0.25">
      <c r="A204" s="143" t="s">
        <v>30878</v>
      </c>
      <c r="B204" s="344" t="s">
        <v>1563</v>
      </c>
      <c r="C204" s="313"/>
      <c r="D204" s="162" t="s">
        <v>14430</v>
      </c>
      <c r="E204" s="161" t="s">
        <v>3</v>
      </c>
      <c r="F204" s="161">
        <v>105</v>
      </c>
      <c r="G204" s="172">
        <v>2.1000000000000001E-4</v>
      </c>
      <c r="H204" s="165">
        <f t="shared" si="8"/>
        <v>2.2100000000000002E-2</v>
      </c>
      <c r="O204" s="178"/>
      <c r="P204" s="179"/>
      <c r="Q204" s="179"/>
      <c r="R204" s="179"/>
    </row>
    <row r="205" spans="1:18" ht="15" customHeight="1" x14ac:dyDescent="0.25">
      <c r="A205" s="143" t="s">
        <v>30879</v>
      </c>
      <c r="B205" s="344" t="s">
        <v>1566</v>
      </c>
      <c r="C205" s="313"/>
      <c r="D205" s="162" t="s">
        <v>14442</v>
      </c>
      <c r="E205" s="161" t="s">
        <v>3</v>
      </c>
      <c r="F205" s="161">
        <v>103</v>
      </c>
      <c r="G205" s="172">
        <v>2.1000000000000001E-4</v>
      </c>
      <c r="H205" s="165">
        <f t="shared" si="8"/>
        <v>2.1600000000000001E-2</v>
      </c>
      <c r="O205" s="178"/>
      <c r="P205" s="179"/>
      <c r="Q205" s="179"/>
      <c r="R205" s="179"/>
    </row>
    <row r="206" spans="1:18" ht="15" customHeight="1" x14ac:dyDescent="0.25">
      <c r="A206" s="143" t="s">
        <v>30880</v>
      </c>
      <c r="B206" s="344" t="s">
        <v>30444</v>
      </c>
      <c r="C206" s="313"/>
      <c r="D206" s="162" t="s">
        <v>30445</v>
      </c>
      <c r="E206" s="161" t="s">
        <v>3</v>
      </c>
      <c r="F206" s="161">
        <v>140</v>
      </c>
      <c r="G206" s="172">
        <v>2.1000000000000001E-4</v>
      </c>
      <c r="H206" s="165">
        <f t="shared" si="8"/>
        <v>2.9399999999999999E-2</v>
      </c>
      <c r="O206" s="178"/>
      <c r="P206" s="179"/>
      <c r="Q206" s="179"/>
      <c r="R206" s="179"/>
    </row>
    <row r="207" spans="1:18" ht="15" customHeight="1" x14ac:dyDescent="0.25">
      <c r="A207" s="143" t="s">
        <v>30951</v>
      </c>
      <c r="B207" s="344" t="s">
        <v>1561</v>
      </c>
      <c r="C207" s="313"/>
      <c r="D207" s="162" t="s">
        <v>14440</v>
      </c>
      <c r="E207" s="161" t="s">
        <v>3</v>
      </c>
      <c r="F207" s="161">
        <v>260</v>
      </c>
      <c r="G207" s="172">
        <v>2.9999999999999997E-4</v>
      </c>
      <c r="H207" s="165">
        <f t="shared" si="8"/>
        <v>7.8E-2</v>
      </c>
      <c r="O207" s="178"/>
      <c r="P207" s="179"/>
      <c r="Q207" s="179"/>
      <c r="R207" s="179"/>
    </row>
    <row r="208" spans="1:18" ht="15" customHeight="1" x14ac:dyDescent="0.25">
      <c r="A208" s="143" t="s">
        <v>30952</v>
      </c>
      <c r="B208" s="344" t="s">
        <v>1570</v>
      </c>
      <c r="C208" s="313"/>
      <c r="D208" s="162" t="s">
        <v>14435</v>
      </c>
      <c r="E208" s="161" t="s">
        <v>13629</v>
      </c>
      <c r="F208" s="161">
        <v>22</v>
      </c>
      <c r="G208" s="172">
        <v>2.4599999999999999E-3</v>
      </c>
      <c r="H208" s="165">
        <f t="shared" si="8"/>
        <v>5.4100000000000002E-2</v>
      </c>
      <c r="O208" s="178"/>
      <c r="P208" s="179"/>
      <c r="Q208" s="179"/>
      <c r="R208" s="179"/>
    </row>
    <row r="209" spans="1:18" ht="15" customHeight="1" x14ac:dyDescent="0.25">
      <c r="A209" s="143" t="s">
        <v>30953</v>
      </c>
      <c r="B209" s="344" t="s">
        <v>1564</v>
      </c>
      <c r="C209" s="313"/>
      <c r="D209" s="162" t="s">
        <v>14431</v>
      </c>
      <c r="E209" s="161" t="s">
        <v>3</v>
      </c>
      <c r="F209" s="161">
        <v>52</v>
      </c>
      <c r="G209" s="172">
        <v>4.8000000000000001E-4</v>
      </c>
      <c r="H209" s="165">
        <f t="shared" si="8"/>
        <v>2.5000000000000001E-2</v>
      </c>
      <c r="O209" s="178"/>
      <c r="P209" s="179"/>
      <c r="Q209" s="179"/>
      <c r="R209" s="179"/>
    </row>
    <row r="210" spans="1:18" ht="15" customHeight="1" x14ac:dyDescent="0.25">
      <c r="A210" s="143" t="s">
        <v>30954</v>
      </c>
      <c r="B210" s="344" t="s">
        <v>1571</v>
      </c>
      <c r="C210" s="313"/>
      <c r="D210" s="162" t="s">
        <v>14416</v>
      </c>
      <c r="E210" s="161" t="s">
        <v>3</v>
      </c>
      <c r="F210" s="161">
        <v>69</v>
      </c>
      <c r="G210" s="172">
        <v>4.2000000000000002E-4</v>
      </c>
      <c r="H210" s="165">
        <f t="shared" si="8"/>
        <v>2.9000000000000001E-2</v>
      </c>
      <c r="O210" s="178"/>
      <c r="P210" s="179"/>
      <c r="Q210" s="179"/>
      <c r="R210" s="179"/>
    </row>
    <row r="211" spans="1:18" ht="15" customHeight="1" x14ac:dyDescent="0.25">
      <c r="A211" s="143" t="s">
        <v>30955</v>
      </c>
      <c r="B211" s="344" t="s">
        <v>1575</v>
      </c>
      <c r="C211" s="313"/>
      <c r="D211" s="162" t="s">
        <v>14414</v>
      </c>
      <c r="E211" s="161" t="s">
        <v>13629</v>
      </c>
      <c r="F211" s="161">
        <v>5</v>
      </c>
      <c r="G211" s="172">
        <v>2.0799999999999998E-3</v>
      </c>
      <c r="H211" s="165">
        <f t="shared" si="8"/>
        <v>1.04E-2</v>
      </c>
      <c r="O211" s="178"/>
      <c r="P211" s="179"/>
      <c r="Q211" s="179"/>
      <c r="R211" s="179"/>
    </row>
    <row r="212" spans="1:18" ht="15" customHeight="1" x14ac:dyDescent="0.25">
      <c r="A212" s="143" t="s">
        <v>30956</v>
      </c>
      <c r="B212" s="344" t="s">
        <v>1572</v>
      </c>
      <c r="C212" s="313"/>
      <c r="D212" s="162" t="s">
        <v>14417</v>
      </c>
      <c r="E212" s="161" t="s">
        <v>3</v>
      </c>
      <c r="F212" s="161">
        <v>4.3</v>
      </c>
      <c r="G212" s="172">
        <v>5.9999999999999995E-4</v>
      </c>
      <c r="H212" s="165">
        <f t="shared" si="8"/>
        <v>2.5999999999999999E-3</v>
      </c>
      <c r="O212" s="178"/>
      <c r="P212" s="179"/>
      <c r="Q212" s="179"/>
      <c r="R212" s="179"/>
    </row>
    <row r="213" spans="1:18" ht="15" customHeight="1" x14ac:dyDescent="0.25">
      <c r="A213" s="143" t="s">
        <v>30957</v>
      </c>
      <c r="B213" s="344" t="s">
        <v>1576</v>
      </c>
      <c r="C213" s="313"/>
      <c r="D213" s="162" t="s">
        <v>14415</v>
      </c>
      <c r="E213" s="161" t="s">
        <v>13629</v>
      </c>
      <c r="F213" s="161">
        <v>8</v>
      </c>
      <c r="G213" s="172">
        <v>3.0100000000000001E-3</v>
      </c>
      <c r="H213" s="165">
        <f t="shared" si="8"/>
        <v>2.41E-2</v>
      </c>
      <c r="O213" s="178"/>
      <c r="P213" s="179"/>
      <c r="Q213" s="179"/>
      <c r="R213" s="179"/>
    </row>
    <row r="214" spans="1:18" ht="15" customHeight="1" x14ac:dyDescent="0.25">
      <c r="A214" s="143" t="s">
        <v>30958</v>
      </c>
      <c r="B214" s="344" t="s">
        <v>1573</v>
      </c>
      <c r="C214" s="313"/>
      <c r="D214" s="162" t="s">
        <v>14413</v>
      </c>
      <c r="E214" s="161" t="s">
        <v>3</v>
      </c>
      <c r="F214" s="161">
        <v>97</v>
      </c>
      <c r="G214" s="172">
        <v>5.9999999999999995E-4</v>
      </c>
      <c r="H214" s="165">
        <f t="shared" si="8"/>
        <v>5.8200000000000002E-2</v>
      </c>
      <c r="O214" s="178"/>
      <c r="P214" s="179"/>
      <c r="Q214" s="179"/>
      <c r="R214" s="179"/>
    </row>
    <row r="215" spans="1:18" ht="15" customHeight="1" x14ac:dyDescent="0.25">
      <c r="A215" s="143" t="s">
        <v>30959</v>
      </c>
      <c r="B215" s="344" t="s">
        <v>1574</v>
      </c>
      <c r="C215" s="313"/>
      <c r="D215" s="162" t="s">
        <v>14418</v>
      </c>
      <c r="E215" s="161" t="s">
        <v>3</v>
      </c>
      <c r="F215" s="161">
        <v>20</v>
      </c>
      <c r="G215" s="172">
        <v>5.9999999999999995E-4</v>
      </c>
      <c r="H215" s="165">
        <f t="shared" si="8"/>
        <v>1.2E-2</v>
      </c>
      <c r="O215" s="178"/>
      <c r="P215" s="179"/>
      <c r="Q215" s="179"/>
      <c r="R215" s="179"/>
    </row>
    <row r="216" spans="1:18" ht="15" customHeight="1" x14ac:dyDescent="0.25">
      <c r="A216" s="143" t="s">
        <v>30960</v>
      </c>
      <c r="B216" s="344" t="s">
        <v>1577</v>
      </c>
      <c r="C216" s="313"/>
      <c r="D216" s="162" t="s">
        <v>14419</v>
      </c>
      <c r="E216" s="161" t="s">
        <v>13629</v>
      </c>
      <c r="F216" s="161">
        <v>15.25</v>
      </c>
      <c r="G216" s="172">
        <v>3.0200000000000001E-3</v>
      </c>
      <c r="H216" s="165">
        <f t="shared" si="8"/>
        <v>4.6100000000000002E-2</v>
      </c>
      <c r="O216" s="178"/>
      <c r="P216" s="179"/>
      <c r="Q216" s="179"/>
      <c r="R216" s="179"/>
    </row>
    <row r="217" spans="1:18" ht="15" customHeight="1" x14ac:dyDescent="0.25">
      <c r="A217" s="143" t="s">
        <v>30961</v>
      </c>
      <c r="B217" s="344" t="s">
        <v>1578</v>
      </c>
      <c r="C217" s="313"/>
      <c r="D217" s="162" t="s">
        <v>14421</v>
      </c>
      <c r="E217" s="161" t="s">
        <v>3</v>
      </c>
      <c r="F217" s="161">
        <v>16</v>
      </c>
      <c r="G217" s="172">
        <v>6.7000000000000002E-4</v>
      </c>
      <c r="H217" s="165">
        <f t="shared" si="8"/>
        <v>1.0699999999999999E-2</v>
      </c>
      <c r="O217" s="178"/>
      <c r="P217" s="179"/>
      <c r="Q217" s="179"/>
      <c r="R217" s="179"/>
    </row>
    <row r="218" spans="1:18" ht="15" customHeight="1" x14ac:dyDescent="0.25">
      <c r="A218" s="143" t="s">
        <v>30962</v>
      </c>
      <c r="B218" s="344" t="s">
        <v>1580</v>
      </c>
      <c r="C218" s="313"/>
      <c r="D218" s="162" t="s">
        <v>14422</v>
      </c>
      <c r="E218" s="161" t="s">
        <v>13629</v>
      </c>
      <c r="F218" s="161">
        <v>15.25</v>
      </c>
      <c r="G218" s="172">
        <v>5.9500000000000004E-3</v>
      </c>
      <c r="H218" s="165">
        <f t="shared" si="8"/>
        <v>9.0700000000000003E-2</v>
      </c>
      <c r="O218" s="178"/>
      <c r="P218" s="179"/>
      <c r="Q218" s="179"/>
      <c r="R218" s="179"/>
    </row>
    <row r="219" spans="1:18" ht="15" customHeight="1" x14ac:dyDescent="0.25">
      <c r="A219" s="143" t="s">
        <v>30963</v>
      </c>
      <c r="B219" s="344" t="s">
        <v>1579</v>
      </c>
      <c r="C219" s="313"/>
      <c r="D219" s="162" t="s">
        <v>14420</v>
      </c>
      <c r="E219" s="161" t="s">
        <v>13629</v>
      </c>
      <c r="F219" s="161">
        <v>2</v>
      </c>
      <c r="G219" s="172">
        <v>3.0200000000000001E-3</v>
      </c>
      <c r="H219" s="165">
        <f t="shared" si="8"/>
        <v>6.0000000000000001E-3</v>
      </c>
      <c r="O219" s="178"/>
      <c r="P219" s="179"/>
      <c r="Q219" s="179"/>
      <c r="R219" s="179"/>
    </row>
    <row r="220" spans="1:18" ht="15" customHeight="1" x14ac:dyDescent="0.25">
      <c r="A220" s="143" t="s">
        <v>30964</v>
      </c>
      <c r="B220" s="344">
        <v>6817893</v>
      </c>
      <c r="C220" s="313"/>
      <c r="D220" s="162" t="s">
        <v>20978</v>
      </c>
      <c r="E220" s="161" t="s">
        <v>3</v>
      </c>
      <c r="F220" s="161">
        <v>10268.14</v>
      </c>
      <c r="G220" s="172">
        <v>8.1200000000000005E-3</v>
      </c>
      <c r="H220" s="165">
        <f t="shared" si="8"/>
        <v>83.377300000000005</v>
      </c>
      <c r="O220" s="102" t="s">
        <v>30862</v>
      </c>
      <c r="P220" s="261" t="s">
        <v>30860</v>
      </c>
      <c r="Q220" s="261"/>
      <c r="R220" s="261"/>
    </row>
    <row r="221" spans="1:18" ht="15" customHeight="1" x14ac:dyDescent="0.25">
      <c r="A221" s="143" t="s">
        <v>30965</v>
      </c>
      <c r="B221" s="344" t="s">
        <v>1581</v>
      </c>
      <c r="C221" s="313"/>
      <c r="D221" s="162" t="s">
        <v>14424</v>
      </c>
      <c r="E221" s="161" t="s">
        <v>3</v>
      </c>
      <c r="F221" s="161">
        <v>97</v>
      </c>
      <c r="G221" s="172">
        <v>8.7000000000000001E-4</v>
      </c>
      <c r="H221" s="165">
        <f t="shared" si="8"/>
        <v>8.4400000000000003E-2</v>
      </c>
      <c r="O221" s="102" t="s">
        <v>30732</v>
      </c>
      <c r="P221" s="102" t="s">
        <v>30735</v>
      </c>
      <c r="Q221" s="102" t="s">
        <v>30865</v>
      </c>
      <c r="R221" s="102" t="s">
        <v>30737</v>
      </c>
    </row>
    <row r="222" spans="1:18" ht="15" customHeight="1" x14ac:dyDescent="0.25">
      <c r="A222" s="143" t="s">
        <v>30966</v>
      </c>
      <c r="B222" s="344" t="s">
        <v>1582</v>
      </c>
      <c r="C222" s="313"/>
      <c r="D222" s="162" t="s">
        <v>14423</v>
      </c>
      <c r="E222" s="161" t="s">
        <v>13629</v>
      </c>
      <c r="F222" s="161">
        <v>4</v>
      </c>
      <c r="G222" s="172">
        <v>5.9500000000000004E-3</v>
      </c>
      <c r="H222" s="165">
        <f t="shared" si="8"/>
        <v>2.3800000000000002E-2</v>
      </c>
      <c r="O222" s="173">
        <v>0.4</v>
      </c>
      <c r="P222" s="172">
        <v>6.0000000000000002E-5</v>
      </c>
      <c r="Q222" s="172">
        <v>1.2E-4</v>
      </c>
      <c r="R222" s="172">
        <v>1.8000000000000001E-4</v>
      </c>
    </row>
    <row r="223" spans="1:18" x14ac:dyDescent="0.25">
      <c r="A223" s="143" t="s">
        <v>30967</v>
      </c>
      <c r="B223" s="344" t="s">
        <v>1583</v>
      </c>
      <c r="C223" s="313"/>
      <c r="D223" s="162" t="s">
        <v>14426</v>
      </c>
      <c r="E223" s="161" t="s">
        <v>3</v>
      </c>
      <c r="F223" s="161">
        <v>64</v>
      </c>
      <c r="G223" s="172">
        <v>1.47E-3</v>
      </c>
      <c r="H223" s="165">
        <f t="shared" si="8"/>
        <v>9.4100000000000003E-2</v>
      </c>
      <c r="O223" s="173">
        <v>0.6</v>
      </c>
      <c r="P223" s="172">
        <v>9.0000000000000006E-5</v>
      </c>
      <c r="Q223" s="172">
        <v>1.8000000000000001E-4</v>
      </c>
      <c r="R223" s="172">
        <v>2.7E-4</v>
      </c>
    </row>
    <row r="224" spans="1:18" ht="15" customHeight="1" x14ac:dyDescent="0.25">
      <c r="A224" s="143" t="s">
        <v>30968</v>
      </c>
      <c r="B224" s="344" t="s">
        <v>1584</v>
      </c>
      <c r="C224" s="313"/>
      <c r="D224" s="162" t="s">
        <v>14425</v>
      </c>
      <c r="E224" s="161" t="s">
        <v>13629</v>
      </c>
      <c r="F224" s="161">
        <v>6</v>
      </c>
      <c r="G224" s="172">
        <v>8.1200000000000005E-3</v>
      </c>
      <c r="H224" s="165">
        <f t="shared" si="8"/>
        <v>4.87E-2</v>
      </c>
      <c r="J224" s="102" t="s">
        <v>30869</v>
      </c>
      <c r="K224" s="261" t="s">
        <v>30860</v>
      </c>
      <c r="L224" s="261"/>
      <c r="M224" s="261"/>
      <c r="O224" s="173">
        <v>0.8</v>
      </c>
      <c r="P224" s="172">
        <v>1.4999999999999999E-4</v>
      </c>
      <c r="Q224" s="172">
        <v>2.9999999999999997E-4</v>
      </c>
      <c r="R224" s="172">
        <v>4.4999999999999999E-4</v>
      </c>
    </row>
    <row r="225" spans="1:33" x14ac:dyDescent="0.25">
      <c r="A225" s="143" t="s">
        <v>9968</v>
      </c>
      <c r="B225" s="344" t="s">
        <v>1585</v>
      </c>
      <c r="C225" s="313"/>
      <c r="D225" s="162" t="s">
        <v>14428</v>
      </c>
      <c r="E225" s="161" t="s">
        <v>3</v>
      </c>
      <c r="F225" s="161">
        <v>37</v>
      </c>
      <c r="G225" s="172">
        <v>1.47E-3</v>
      </c>
      <c r="H225" s="165">
        <f t="shared" si="8"/>
        <v>5.4399999999999997E-2</v>
      </c>
      <c r="J225" s="102" t="s">
        <v>30732</v>
      </c>
      <c r="K225" s="102" t="s">
        <v>30741</v>
      </c>
      <c r="L225" s="102" t="s">
        <v>30871</v>
      </c>
      <c r="M225" s="102" t="s">
        <v>30743</v>
      </c>
      <c r="O225" s="173">
        <v>1</v>
      </c>
      <c r="P225" s="172">
        <v>2.1000000000000001E-4</v>
      </c>
      <c r="Q225" s="172">
        <v>4.2000000000000002E-4</v>
      </c>
      <c r="R225" s="172">
        <v>6.3000000000000003E-4</v>
      </c>
    </row>
    <row r="226" spans="1:33" x14ac:dyDescent="0.25">
      <c r="A226" s="143" t="s">
        <v>30969</v>
      </c>
      <c r="B226" s="344" t="s">
        <v>1586</v>
      </c>
      <c r="C226" s="313"/>
      <c r="D226" s="162" t="s">
        <v>14427</v>
      </c>
      <c r="E226" s="161" t="s">
        <v>13629</v>
      </c>
      <c r="F226" s="161">
        <v>4</v>
      </c>
      <c r="G226" s="172">
        <v>8.1200000000000005E-3</v>
      </c>
      <c r="H226" s="165">
        <f t="shared" si="8"/>
        <v>3.2500000000000001E-2</v>
      </c>
      <c r="J226" s="173" t="s">
        <v>30747</v>
      </c>
      <c r="K226" s="172">
        <v>6.7000000000000002E-4</v>
      </c>
      <c r="L226" s="172">
        <v>1.1900000000000001E-3</v>
      </c>
      <c r="M226" s="172">
        <v>1.7099999999999999E-3</v>
      </c>
      <c r="O226" s="173">
        <v>1.2</v>
      </c>
      <c r="P226" s="172">
        <v>2.9999999999999997E-4</v>
      </c>
      <c r="Q226" s="172">
        <v>5.9999999999999995E-4</v>
      </c>
      <c r="R226" s="172">
        <v>8.9999999999999998E-4</v>
      </c>
    </row>
    <row r="227" spans="1:33" x14ac:dyDescent="0.25">
      <c r="A227" s="143" t="s">
        <v>30970</v>
      </c>
      <c r="B227" s="344" t="s">
        <v>1591</v>
      </c>
      <c r="C227" s="313"/>
      <c r="D227" s="162" t="s">
        <v>14412</v>
      </c>
      <c r="E227" s="161" t="s">
        <v>3</v>
      </c>
      <c r="F227" s="161">
        <v>58</v>
      </c>
      <c r="G227" s="172">
        <v>3.0799999999999998E-3</v>
      </c>
      <c r="H227" s="165">
        <f t="shared" si="8"/>
        <v>0.17860000000000001</v>
      </c>
      <c r="J227" s="173" t="s">
        <v>30748</v>
      </c>
      <c r="K227" s="172">
        <v>8.7000000000000001E-4</v>
      </c>
      <c r="L227" s="172">
        <v>1.5499999999999999E-3</v>
      </c>
      <c r="M227" s="172">
        <v>2.2100000000000002E-3</v>
      </c>
      <c r="O227" s="173">
        <v>1.5</v>
      </c>
      <c r="P227" s="172">
        <v>4.8000000000000001E-4</v>
      </c>
      <c r="Q227" s="172">
        <v>9.6000000000000002E-4</v>
      </c>
      <c r="R227" s="172">
        <v>1.4400000000000001E-3</v>
      </c>
    </row>
    <row r="228" spans="1:33" x14ac:dyDescent="0.25">
      <c r="A228" s="143" t="s">
        <v>30971</v>
      </c>
      <c r="B228" s="344" t="s">
        <v>1592</v>
      </c>
      <c r="C228" s="313"/>
      <c r="D228" s="162" t="s">
        <v>14411</v>
      </c>
      <c r="E228" s="161" t="s">
        <v>13629</v>
      </c>
      <c r="F228" s="161">
        <v>2</v>
      </c>
      <c r="G228" s="172">
        <v>1.481E-2</v>
      </c>
      <c r="H228" s="165">
        <f t="shared" si="8"/>
        <v>2.9600000000000001E-2</v>
      </c>
      <c r="J228" s="173" t="s">
        <v>30749</v>
      </c>
      <c r="K228" s="172">
        <v>1.47E-3</v>
      </c>
      <c r="L228" s="172">
        <v>1.9599999999999999E-3</v>
      </c>
      <c r="M228" s="172">
        <v>1.0019999999999999E-2</v>
      </c>
      <c r="O228" s="102" t="s">
        <v>30732</v>
      </c>
      <c r="P228" s="102" t="s">
        <v>30738</v>
      </c>
      <c r="Q228" s="102" t="s">
        <v>30865</v>
      </c>
      <c r="R228" s="102" t="s">
        <v>30740</v>
      </c>
    </row>
    <row r="229" spans="1:33" x14ac:dyDescent="0.25">
      <c r="A229" s="143" t="s">
        <v>30972</v>
      </c>
      <c r="B229" s="344" t="s">
        <v>1587</v>
      </c>
      <c r="C229" s="313"/>
      <c r="D229" s="162" t="s">
        <v>14408</v>
      </c>
      <c r="E229" s="161" t="s">
        <v>3</v>
      </c>
      <c r="F229" s="161">
        <v>10.199999999999999</v>
      </c>
      <c r="G229" s="172">
        <v>1.5499999999999999E-3</v>
      </c>
      <c r="H229" s="165">
        <f t="shared" si="8"/>
        <v>1.5800000000000002E-2</v>
      </c>
      <c r="J229" s="173" t="s">
        <v>30751</v>
      </c>
      <c r="K229" s="172">
        <v>2.2000000000000001E-3</v>
      </c>
      <c r="L229" s="172">
        <v>3.0799999999999998E-3</v>
      </c>
      <c r="M229" s="172">
        <v>4.4299999999999999E-3</v>
      </c>
      <c r="O229" s="173">
        <v>0.4</v>
      </c>
      <c r="P229" s="172">
        <v>2.7999999999999998E-4</v>
      </c>
      <c r="Q229" s="172" t="s">
        <v>30876</v>
      </c>
      <c r="R229" s="172" t="s">
        <v>30876</v>
      </c>
    </row>
    <row r="230" spans="1:33" x14ac:dyDescent="0.25">
      <c r="A230" s="143" t="s">
        <v>30973</v>
      </c>
      <c r="B230" s="344" t="s">
        <v>1588</v>
      </c>
      <c r="C230" s="313"/>
      <c r="D230" s="162" t="s">
        <v>14407</v>
      </c>
      <c r="E230" s="161" t="s">
        <v>13629</v>
      </c>
      <c r="F230" s="161">
        <v>2</v>
      </c>
      <c r="G230" s="172">
        <v>6.9499999999999996E-3</v>
      </c>
      <c r="H230" s="165">
        <f t="shared" si="8"/>
        <v>1.3899999999999999E-2</v>
      </c>
      <c r="J230" s="102" t="s">
        <v>30732</v>
      </c>
      <c r="K230" s="102" t="s">
        <v>30744</v>
      </c>
      <c r="L230" s="102" t="s">
        <v>30871</v>
      </c>
      <c r="M230" s="102" t="s">
        <v>30746</v>
      </c>
      <c r="O230" s="173">
        <v>0.6</v>
      </c>
      <c r="P230" s="172">
        <v>6.3000000000000003E-4</v>
      </c>
      <c r="Q230" s="172" t="s">
        <v>30876</v>
      </c>
      <c r="R230" s="172" t="s">
        <v>30876</v>
      </c>
    </row>
    <row r="231" spans="1:33" x14ac:dyDescent="0.25">
      <c r="A231" s="143" t="s">
        <v>30974</v>
      </c>
      <c r="B231" s="344" t="s">
        <v>1589</v>
      </c>
      <c r="C231" s="313"/>
      <c r="D231" s="162" t="s">
        <v>14410</v>
      </c>
      <c r="E231" s="161" t="s">
        <v>3</v>
      </c>
      <c r="F231" s="161">
        <v>35</v>
      </c>
      <c r="G231" s="172">
        <v>1.9599999999999999E-3</v>
      </c>
      <c r="H231" s="165">
        <f t="shared" si="8"/>
        <v>6.8599999999999994E-2</v>
      </c>
      <c r="J231" s="173" t="s">
        <v>30747</v>
      </c>
      <c r="K231" s="172">
        <v>3.0200000000000001E-3</v>
      </c>
      <c r="L231" s="172">
        <v>4.1200000000000004E-3</v>
      </c>
      <c r="M231" s="172">
        <v>5.47E-3</v>
      </c>
      <c r="O231" s="173">
        <v>0.8</v>
      </c>
      <c r="P231" s="172">
        <v>1.09E-3</v>
      </c>
      <c r="Q231" s="172">
        <v>1.33E-3</v>
      </c>
      <c r="R231" s="172" t="s">
        <v>30876</v>
      </c>
    </row>
    <row r="232" spans="1:33" x14ac:dyDescent="0.25">
      <c r="A232" s="143" t="s">
        <v>9970</v>
      </c>
      <c r="B232" s="344" t="s">
        <v>1590</v>
      </c>
      <c r="C232" s="313"/>
      <c r="D232" s="162" t="s">
        <v>14409</v>
      </c>
      <c r="E232" s="161" t="s">
        <v>13629</v>
      </c>
      <c r="F232" s="161">
        <v>4</v>
      </c>
      <c r="G232" s="172">
        <v>1.0019999999999999E-2</v>
      </c>
      <c r="H232" s="165">
        <f t="shared" si="8"/>
        <v>4.0099999999999997E-2</v>
      </c>
      <c r="J232" s="173" t="s">
        <v>30748</v>
      </c>
      <c r="K232" s="172">
        <v>5.9500000000000004E-3</v>
      </c>
      <c r="L232" s="172">
        <v>6.9499999999999996E-3</v>
      </c>
      <c r="M232" s="172">
        <v>8.7500000000000008E-3</v>
      </c>
      <c r="O232" s="173">
        <v>1</v>
      </c>
      <c r="P232" s="172">
        <v>1.6999999999999999E-3</v>
      </c>
      <c r="Q232" s="172">
        <v>2.0799999999999998E-3</v>
      </c>
      <c r="R232" s="172">
        <v>2.63E-3</v>
      </c>
    </row>
    <row r="233" spans="1:33" x14ac:dyDescent="0.25">
      <c r="A233" s="143" t="s">
        <v>30975</v>
      </c>
      <c r="B233" s="344" t="s">
        <v>1593</v>
      </c>
      <c r="C233" s="313"/>
      <c r="D233" s="162" t="s">
        <v>14443</v>
      </c>
      <c r="E233" s="161" t="s">
        <v>3</v>
      </c>
      <c r="F233" s="161">
        <v>17</v>
      </c>
      <c r="G233" s="172">
        <v>1.0019999999999999E-2</v>
      </c>
      <c r="H233" s="165">
        <f t="shared" si="8"/>
        <v>0.17030000000000001</v>
      </c>
      <c r="J233" s="173" t="s">
        <v>30749</v>
      </c>
      <c r="K233" s="172">
        <v>8.1200000000000005E-3</v>
      </c>
      <c r="L233" s="172">
        <v>1.0019999999999999E-2</v>
      </c>
      <c r="M233" s="172">
        <v>1.192E-2</v>
      </c>
      <c r="O233" s="173">
        <v>1.2</v>
      </c>
      <c r="P233" s="172">
        <v>2.4599999999999999E-3</v>
      </c>
      <c r="Q233" s="172">
        <v>3.0100000000000001E-3</v>
      </c>
      <c r="R233" s="172">
        <v>3.7799999999999999E-3</v>
      </c>
    </row>
    <row r="234" spans="1:33" x14ac:dyDescent="0.25">
      <c r="A234" s="326" t="s">
        <v>30881</v>
      </c>
      <c r="B234" s="327"/>
      <c r="C234" s="327"/>
      <c r="D234" s="327"/>
      <c r="E234" s="327"/>
      <c r="F234" s="327"/>
      <c r="G234" s="328"/>
      <c r="H234" s="165">
        <f>ROUND(SUM(H195:H233),4)</f>
        <v>85.293800000000005</v>
      </c>
      <c r="J234" s="173" t="s">
        <v>30751</v>
      </c>
      <c r="K234" s="172">
        <v>1.218E-2</v>
      </c>
      <c r="L234" s="172">
        <v>1.481E-2</v>
      </c>
      <c r="M234" s="172">
        <v>1.7479999999999999E-2</v>
      </c>
      <c r="O234" s="173">
        <v>1.5</v>
      </c>
      <c r="P234" s="172">
        <v>4.3400000000000001E-3</v>
      </c>
      <c r="Q234" s="172">
        <v>5.3200000000000001E-3</v>
      </c>
      <c r="R234" s="172">
        <v>6.5900000000000004E-3</v>
      </c>
    </row>
    <row r="235" spans="1:33" s="71" customFormat="1" x14ac:dyDescent="0.25">
      <c r="A235" s="174" t="s">
        <v>30882</v>
      </c>
      <c r="B235"/>
      <c r="C235"/>
      <c r="D235"/>
      <c r="E235"/>
      <c r="F235"/>
      <c r="G235"/>
      <c r="H235"/>
      <c r="I235"/>
      <c r="J235"/>
      <c r="M235"/>
      <c r="N235"/>
      <c r="O235"/>
      <c r="P235"/>
      <c r="Q235"/>
      <c r="R235"/>
      <c r="S235"/>
      <c r="T235"/>
      <c r="U235"/>
      <c r="V235"/>
      <c r="W235"/>
      <c r="X235"/>
      <c r="Y235"/>
      <c r="Z235"/>
      <c r="AA235"/>
      <c r="AB235"/>
      <c r="AC235"/>
      <c r="AD235"/>
      <c r="AE235"/>
      <c r="AF235"/>
      <c r="AG235"/>
    </row>
    <row r="237" spans="1:33" s="71" customFormat="1" x14ac:dyDescent="0.25">
      <c r="A237" s="124" t="s">
        <v>30883</v>
      </c>
      <c r="B237" s="49"/>
      <c r="C237" s="49"/>
      <c r="D237" s="49"/>
      <c r="E237" s="49"/>
      <c r="F237" s="49"/>
      <c r="G237" s="49"/>
      <c r="H237" s="49"/>
      <c r="I237"/>
      <c r="J237"/>
      <c r="M237"/>
      <c r="N237"/>
      <c r="O237"/>
      <c r="P237"/>
      <c r="Q237"/>
      <c r="R237"/>
      <c r="S237"/>
      <c r="T237"/>
      <c r="U237"/>
      <c r="V237"/>
      <c r="W237"/>
      <c r="X237"/>
      <c r="Y237"/>
      <c r="Z237"/>
      <c r="AA237"/>
      <c r="AB237"/>
      <c r="AC237"/>
      <c r="AD237"/>
      <c r="AE237"/>
      <c r="AF237"/>
      <c r="AG237"/>
    </row>
    <row r="238" spans="1:33" s="71" customFormat="1" ht="30" customHeight="1" x14ac:dyDescent="0.25">
      <c r="A238" s="102" t="s">
        <v>30542</v>
      </c>
      <c r="B238" s="324" t="s">
        <v>30543</v>
      </c>
      <c r="C238" s="325"/>
      <c r="D238" s="102" t="s">
        <v>30544</v>
      </c>
      <c r="E238" s="102" t="s">
        <v>30545</v>
      </c>
      <c r="F238" s="102" t="s">
        <v>30812</v>
      </c>
      <c r="G238" s="102" t="s">
        <v>30813</v>
      </c>
      <c r="H238" s="102" t="s">
        <v>30844</v>
      </c>
      <c r="I238"/>
      <c r="J238" s="261" t="s">
        <v>30845</v>
      </c>
      <c r="K238" s="261"/>
      <c r="M238"/>
      <c r="N238"/>
      <c r="O238"/>
      <c r="P238"/>
      <c r="Q238"/>
      <c r="R238"/>
      <c r="S238"/>
      <c r="T238"/>
      <c r="U238"/>
      <c r="V238"/>
      <c r="W238"/>
      <c r="X238"/>
      <c r="Y238"/>
      <c r="Z238"/>
      <c r="AA238"/>
      <c r="AB238"/>
      <c r="AC238"/>
      <c r="AD238"/>
      <c r="AE238"/>
      <c r="AF238"/>
      <c r="AG238"/>
    </row>
    <row r="239" spans="1:33" s="71" customFormat="1" x14ac:dyDescent="0.25">
      <c r="A239" s="143" t="s">
        <v>30884</v>
      </c>
      <c r="B239" s="324"/>
      <c r="C239" s="325"/>
      <c r="D239" s="118" t="s">
        <v>30885</v>
      </c>
      <c r="E239" s="102" t="s">
        <v>30831</v>
      </c>
      <c r="F239" s="169"/>
      <c r="G239" s="137"/>
      <c r="H239" s="171" t="s">
        <v>30817</v>
      </c>
      <c r="I239"/>
      <c r="J239"/>
      <c r="M239"/>
      <c r="N239"/>
      <c r="O239"/>
      <c r="P239"/>
      <c r="Q239"/>
      <c r="R239"/>
      <c r="S239"/>
      <c r="T239"/>
      <c r="U239"/>
      <c r="V239"/>
      <c r="W239"/>
      <c r="X239"/>
      <c r="Y239"/>
      <c r="Z239"/>
      <c r="AA239"/>
      <c r="AB239"/>
      <c r="AC239"/>
      <c r="AD239"/>
      <c r="AE239"/>
      <c r="AF239"/>
      <c r="AG239"/>
    </row>
    <row r="240" spans="1:33" s="71" customFormat="1" x14ac:dyDescent="0.25">
      <c r="A240" s="143" t="s">
        <v>30886</v>
      </c>
      <c r="B240" s="354"/>
      <c r="C240" s="325"/>
      <c r="D240" s="162"/>
      <c r="E240" s="144"/>
      <c r="F240" s="161"/>
      <c r="G240" s="164"/>
      <c r="H240" s="165"/>
      <c r="I240"/>
      <c r="J240"/>
      <c r="M240"/>
      <c r="N240"/>
      <c r="O240"/>
      <c r="P240"/>
      <c r="Q240"/>
      <c r="R240"/>
      <c r="S240"/>
      <c r="T240"/>
      <c r="U240"/>
      <c r="V240"/>
      <c r="W240"/>
      <c r="X240"/>
      <c r="Y240"/>
      <c r="Z240"/>
      <c r="AA240"/>
      <c r="AB240"/>
      <c r="AC240"/>
      <c r="AD240"/>
      <c r="AE240"/>
      <c r="AF240"/>
      <c r="AG240"/>
    </row>
    <row r="241" spans="1:33" s="71" customFormat="1" x14ac:dyDescent="0.25">
      <c r="A241" s="143" t="s">
        <v>30887</v>
      </c>
      <c r="B241" s="354"/>
      <c r="C241" s="325"/>
      <c r="D241" s="175"/>
      <c r="E241" s="144"/>
      <c r="F241" s="169"/>
      <c r="G241" s="137"/>
      <c r="H241" s="171"/>
      <c r="I241"/>
      <c r="J241"/>
      <c r="M241"/>
      <c r="N241"/>
      <c r="O241"/>
      <c r="P241"/>
      <c r="Q241"/>
      <c r="R241"/>
      <c r="S241"/>
      <c r="T241"/>
      <c r="U241"/>
      <c r="V241"/>
      <c r="W241"/>
      <c r="X241"/>
      <c r="Y241"/>
      <c r="Z241"/>
      <c r="AA241"/>
      <c r="AB241"/>
      <c r="AC241"/>
      <c r="AD241"/>
      <c r="AE241"/>
      <c r="AF241"/>
      <c r="AG241"/>
    </row>
    <row r="242" spans="1:33" s="71" customFormat="1" x14ac:dyDescent="0.25">
      <c r="A242" s="143" t="s">
        <v>30888</v>
      </c>
      <c r="B242" s="324"/>
      <c r="C242" s="325"/>
      <c r="D242" s="118"/>
      <c r="E242" s="102"/>
      <c r="F242" s="169"/>
      <c r="G242" s="137"/>
      <c r="H242" s="171"/>
      <c r="I242"/>
      <c r="J242"/>
      <c r="M242"/>
      <c r="N242"/>
      <c r="O242"/>
      <c r="P242"/>
      <c r="Q242"/>
      <c r="R242"/>
      <c r="S242"/>
      <c r="T242"/>
      <c r="U242"/>
      <c r="V242"/>
      <c r="W242"/>
      <c r="X242"/>
      <c r="Y242"/>
      <c r="Z242"/>
      <c r="AA242"/>
      <c r="AB242"/>
      <c r="AC242"/>
      <c r="AD242"/>
      <c r="AE242"/>
      <c r="AF242"/>
      <c r="AG242"/>
    </row>
    <row r="243" spans="1:33" s="71" customFormat="1" x14ac:dyDescent="0.25">
      <c r="A243" s="143" t="s">
        <v>30889</v>
      </c>
      <c r="B243" s="324"/>
      <c r="C243" s="325"/>
      <c r="D243" s="118"/>
      <c r="E243" s="102"/>
      <c r="F243" s="169"/>
      <c r="G243" s="137"/>
      <c r="H243" s="171"/>
      <c r="I243"/>
      <c r="J243"/>
      <c r="M243"/>
      <c r="N243"/>
      <c r="O243"/>
      <c r="P243"/>
      <c r="Q243"/>
      <c r="R243"/>
      <c r="S243"/>
      <c r="T243"/>
      <c r="U243"/>
      <c r="V243"/>
      <c r="W243"/>
      <c r="X243"/>
      <c r="Y243"/>
      <c r="Z243"/>
      <c r="AA243"/>
      <c r="AB243"/>
      <c r="AC243"/>
      <c r="AD243"/>
      <c r="AE243"/>
      <c r="AF243"/>
      <c r="AG243"/>
    </row>
    <row r="244" spans="1:33" s="71" customFormat="1" x14ac:dyDescent="0.25">
      <c r="A244" s="143" t="s">
        <v>30890</v>
      </c>
      <c r="B244" s="324"/>
      <c r="C244" s="325"/>
      <c r="D244" s="118"/>
      <c r="E244" s="102"/>
      <c r="F244" s="169"/>
      <c r="G244" s="137"/>
      <c r="H244" s="171"/>
      <c r="I244"/>
      <c r="J244"/>
      <c r="M244"/>
      <c r="N244"/>
      <c r="O244"/>
      <c r="P244"/>
      <c r="Q244"/>
      <c r="R244"/>
      <c r="S244"/>
      <c r="T244"/>
      <c r="U244"/>
      <c r="V244"/>
      <c r="W244"/>
      <c r="X244"/>
      <c r="Y244"/>
      <c r="Z244"/>
      <c r="AA244"/>
      <c r="AB244"/>
      <c r="AC244"/>
      <c r="AD244"/>
      <c r="AE244"/>
      <c r="AF244"/>
      <c r="AG244"/>
    </row>
    <row r="245" spans="1:33" s="71" customFormat="1" x14ac:dyDescent="0.25">
      <c r="A245" s="326" t="s">
        <v>30891</v>
      </c>
      <c r="B245" s="327"/>
      <c r="C245" s="327"/>
      <c r="D245" s="327"/>
      <c r="E245" s="327"/>
      <c r="F245" s="327"/>
      <c r="G245" s="328"/>
      <c r="H245" s="165">
        <f>ROUND(SUM(H240:H244),4)</f>
        <v>0</v>
      </c>
      <c r="I245"/>
      <c r="J245"/>
      <c r="M245"/>
      <c r="N245"/>
      <c r="O245"/>
      <c r="P245"/>
      <c r="Q245"/>
      <c r="R245"/>
      <c r="S245"/>
      <c r="T245"/>
      <c r="U245"/>
      <c r="V245"/>
      <c r="W245"/>
      <c r="X245"/>
      <c r="Y245"/>
      <c r="Z245"/>
      <c r="AA245"/>
      <c r="AB245"/>
      <c r="AC245"/>
      <c r="AD245"/>
      <c r="AE245"/>
      <c r="AF245"/>
      <c r="AG245"/>
    </row>
    <row r="246" spans="1:33" s="71" customFormat="1" x14ac:dyDescent="0.25">
      <c r="A246" s="124" t="s">
        <v>30892</v>
      </c>
      <c r="B246" s="49"/>
      <c r="C246" s="49"/>
      <c r="D246" s="49"/>
      <c r="E246" s="49"/>
      <c r="F246" s="49"/>
      <c r="G246" s="49"/>
      <c r="H246" s="49"/>
      <c r="I246"/>
      <c r="J246"/>
      <c r="M246"/>
      <c r="N246"/>
      <c r="O246"/>
      <c r="P246"/>
      <c r="Q246"/>
      <c r="R246"/>
      <c r="S246"/>
      <c r="T246"/>
      <c r="U246"/>
      <c r="V246"/>
      <c r="W246"/>
      <c r="X246"/>
      <c r="Y246"/>
      <c r="Z246"/>
      <c r="AA246"/>
      <c r="AB246"/>
      <c r="AC246"/>
      <c r="AD246"/>
      <c r="AE246"/>
      <c r="AF246"/>
      <c r="AG246"/>
    </row>
    <row r="248" spans="1:33" s="71" customFormat="1" x14ac:dyDescent="0.25">
      <c r="A248" s="124" t="s">
        <v>30893</v>
      </c>
      <c r="B248" s="124"/>
      <c r="C248" s="124"/>
      <c r="D248" s="49"/>
      <c r="E248" s="49"/>
      <c r="F248" s="49"/>
      <c r="G248" s="49"/>
      <c r="H248" s="49"/>
      <c r="I248"/>
      <c r="J248"/>
      <c r="M248"/>
      <c r="N248"/>
      <c r="O248"/>
      <c r="P248"/>
      <c r="Q248"/>
      <c r="R248"/>
      <c r="S248"/>
      <c r="T248"/>
      <c r="U248"/>
      <c r="V248"/>
      <c r="W248"/>
      <c r="X248"/>
      <c r="Y248"/>
      <c r="Z248"/>
      <c r="AA248"/>
      <c r="AB248"/>
      <c r="AC248"/>
      <c r="AD248"/>
      <c r="AE248"/>
      <c r="AF248"/>
      <c r="AG248"/>
    </row>
    <row r="249" spans="1:33" s="71" customFormat="1" ht="30" x14ac:dyDescent="0.25">
      <c r="A249" s="117" t="s">
        <v>30542</v>
      </c>
      <c r="B249" s="324" t="s">
        <v>30543</v>
      </c>
      <c r="C249" s="325"/>
      <c r="D249" s="117" t="s">
        <v>30544</v>
      </c>
      <c r="E249" s="117" t="s">
        <v>30545</v>
      </c>
      <c r="F249" s="102" t="s">
        <v>30812</v>
      </c>
      <c r="G249" s="117" t="s">
        <v>30894</v>
      </c>
      <c r="H249" s="117" t="s">
        <v>30895</v>
      </c>
      <c r="I249"/>
      <c r="J249" s="261" t="s">
        <v>30896</v>
      </c>
      <c r="K249" s="261"/>
      <c r="M249"/>
      <c r="N249"/>
      <c r="O249"/>
      <c r="P249"/>
      <c r="Q249"/>
      <c r="R249"/>
      <c r="S249"/>
      <c r="T249"/>
      <c r="U249"/>
      <c r="V249"/>
      <c r="W249"/>
      <c r="X249"/>
      <c r="Y249"/>
      <c r="Z249"/>
      <c r="AA249"/>
      <c r="AB249"/>
      <c r="AC249"/>
      <c r="AD249"/>
      <c r="AE249"/>
      <c r="AF249"/>
      <c r="AG249"/>
    </row>
    <row r="250" spans="1:33" s="71" customFormat="1" x14ac:dyDescent="0.25">
      <c r="A250" s="143" t="s">
        <v>30897</v>
      </c>
      <c r="B250" s="324"/>
      <c r="C250" s="325"/>
      <c r="D250" s="118" t="s">
        <v>30898</v>
      </c>
      <c r="E250" s="102" t="s">
        <v>30899</v>
      </c>
      <c r="F250" s="169"/>
      <c r="G250" s="102"/>
      <c r="H250" s="170"/>
      <c r="I250"/>
      <c r="J250"/>
      <c r="M250"/>
      <c r="N250"/>
      <c r="O250"/>
      <c r="P250"/>
      <c r="Q250"/>
      <c r="R250"/>
      <c r="S250"/>
      <c r="T250"/>
      <c r="U250"/>
      <c r="V250"/>
      <c r="W250"/>
      <c r="X250"/>
      <c r="Y250"/>
      <c r="Z250"/>
      <c r="AA250"/>
      <c r="AB250"/>
      <c r="AC250"/>
      <c r="AD250"/>
      <c r="AE250"/>
      <c r="AF250"/>
      <c r="AG250"/>
    </row>
    <row r="251" spans="1:33" x14ac:dyDescent="0.25">
      <c r="A251" s="143" t="s">
        <v>30900</v>
      </c>
      <c r="B251" s="354"/>
      <c r="C251" s="325"/>
      <c r="D251" s="118"/>
      <c r="E251" s="144"/>
      <c r="F251" s="169"/>
      <c r="G251" s="137"/>
      <c r="H251" s="171"/>
    </row>
    <row r="252" spans="1:33" x14ac:dyDescent="0.25">
      <c r="A252" s="143" t="s">
        <v>30901</v>
      </c>
      <c r="B252" s="354"/>
      <c r="C252" s="325"/>
      <c r="D252" s="118"/>
      <c r="E252" s="144"/>
      <c r="F252" s="169"/>
      <c r="G252" s="137"/>
      <c r="H252" s="171"/>
    </row>
    <row r="253" spans="1:33" x14ac:dyDescent="0.25">
      <c r="A253" s="143" t="s">
        <v>30902</v>
      </c>
      <c r="B253" s="354"/>
      <c r="C253" s="325"/>
      <c r="D253" s="118"/>
      <c r="E253" s="144"/>
      <c r="F253" s="169"/>
      <c r="G253" s="137"/>
      <c r="H253" s="171"/>
    </row>
    <row r="254" spans="1:33" x14ac:dyDescent="0.25">
      <c r="A254" s="326" t="s">
        <v>30903</v>
      </c>
      <c r="B254" s="327"/>
      <c r="C254" s="327"/>
      <c r="D254" s="327"/>
      <c r="E254" s="327"/>
      <c r="F254" s="327"/>
      <c r="G254" s="328"/>
      <c r="H254" s="171"/>
    </row>
  </sheetData>
  <mergeCells count="260">
    <mergeCell ref="B62:C62"/>
    <mergeCell ref="B63:C63"/>
    <mergeCell ref="B64:C64"/>
    <mergeCell ref="B101:C101"/>
    <mergeCell ref="B77:C77"/>
    <mergeCell ref="B78:C78"/>
    <mergeCell ref="B79:C79"/>
    <mergeCell ref="B80:C80"/>
    <mergeCell ref="B81:C81"/>
    <mergeCell ref="B82:C82"/>
    <mergeCell ref="B71:C71"/>
    <mergeCell ref="B72:C72"/>
    <mergeCell ref="B73:C73"/>
    <mergeCell ref="B74:C74"/>
    <mergeCell ref="B75:C75"/>
    <mergeCell ref="B76:C76"/>
    <mergeCell ref="B95:C95"/>
    <mergeCell ref="B96:C96"/>
    <mergeCell ref="B97:C97"/>
    <mergeCell ref="B98:C98"/>
    <mergeCell ref="B83:C83"/>
    <mergeCell ref="A84:G84"/>
    <mergeCell ref="B87:C87"/>
    <mergeCell ref="B250:C250"/>
    <mergeCell ref="B251:C251"/>
    <mergeCell ref="B252:C252"/>
    <mergeCell ref="B162:C162"/>
    <mergeCell ref="B163:C163"/>
    <mergeCell ref="B151:C151"/>
    <mergeCell ref="A152:G152"/>
    <mergeCell ref="B155:C155"/>
    <mergeCell ref="B136:C136"/>
    <mergeCell ref="B137:C137"/>
    <mergeCell ref="B139:C139"/>
    <mergeCell ref="B140:C140"/>
    <mergeCell ref="A142:G142"/>
    <mergeCell ref="B138:C138"/>
    <mergeCell ref="B141:C141"/>
    <mergeCell ref="B219:C219"/>
    <mergeCell ref="B220:C220"/>
    <mergeCell ref="B221:C221"/>
    <mergeCell ref="B222:C222"/>
    <mergeCell ref="B210:C210"/>
    <mergeCell ref="B211:C211"/>
    <mergeCell ref="B212:C212"/>
    <mergeCell ref="B213:C213"/>
    <mergeCell ref="B214:C214"/>
    <mergeCell ref="B253:C253"/>
    <mergeCell ref="A254:G254"/>
    <mergeCell ref="B30:C30"/>
    <mergeCell ref="B31:C31"/>
    <mergeCell ref="B32:C32"/>
    <mergeCell ref="B33:C33"/>
    <mergeCell ref="B34:C34"/>
    <mergeCell ref="B242:C242"/>
    <mergeCell ref="B243:C243"/>
    <mergeCell ref="B244:C244"/>
    <mergeCell ref="A245:G245"/>
    <mergeCell ref="B249:C249"/>
    <mergeCell ref="B223:C223"/>
    <mergeCell ref="B224:C224"/>
    <mergeCell ref="B179:C179"/>
    <mergeCell ref="B164:C164"/>
    <mergeCell ref="B165:C165"/>
    <mergeCell ref="B166:C166"/>
    <mergeCell ref="B167:C167"/>
    <mergeCell ref="A168:G168"/>
    <mergeCell ref="B158:C158"/>
    <mergeCell ref="B159:C159"/>
    <mergeCell ref="B160:C160"/>
    <mergeCell ref="B161:C161"/>
    <mergeCell ref="J249:K249"/>
    <mergeCell ref="A234:G234"/>
    <mergeCell ref="B238:C238"/>
    <mergeCell ref="J238:K238"/>
    <mergeCell ref="B239:C239"/>
    <mergeCell ref="B240:C240"/>
    <mergeCell ref="B241:C241"/>
    <mergeCell ref="B228:C228"/>
    <mergeCell ref="B229:C229"/>
    <mergeCell ref="B230:C230"/>
    <mergeCell ref="B231:C231"/>
    <mergeCell ref="B232:C232"/>
    <mergeCell ref="B233:C233"/>
    <mergeCell ref="K224:M224"/>
    <mergeCell ref="B225:C225"/>
    <mergeCell ref="B226:C226"/>
    <mergeCell ref="B227:C227"/>
    <mergeCell ref="A190:G190"/>
    <mergeCell ref="B193:C193"/>
    <mergeCell ref="J193:K193"/>
    <mergeCell ref="P220:R220"/>
    <mergeCell ref="B194:C194"/>
    <mergeCell ref="B195:C195"/>
    <mergeCell ref="B196:C196"/>
    <mergeCell ref="B197:C197"/>
    <mergeCell ref="B198:C198"/>
    <mergeCell ref="B199:C199"/>
    <mergeCell ref="B200:C200"/>
    <mergeCell ref="B201:C201"/>
    <mergeCell ref="B202:C202"/>
    <mergeCell ref="B203:C203"/>
    <mergeCell ref="B204:C204"/>
    <mergeCell ref="B205:C205"/>
    <mergeCell ref="B206:C206"/>
    <mergeCell ref="B207:C207"/>
    <mergeCell ref="B208:C208"/>
    <mergeCell ref="B209:C209"/>
    <mergeCell ref="J179:K179"/>
    <mergeCell ref="B180:C180"/>
    <mergeCell ref="B181:C181"/>
    <mergeCell ref="B182:C182"/>
    <mergeCell ref="B189:C189"/>
    <mergeCell ref="J171:K171"/>
    <mergeCell ref="B172:C172"/>
    <mergeCell ref="B173:C173"/>
    <mergeCell ref="B174:C174"/>
    <mergeCell ref="B175:C175"/>
    <mergeCell ref="A176:G176"/>
    <mergeCell ref="B171:C171"/>
    <mergeCell ref="B188:C188"/>
    <mergeCell ref="B183:C183"/>
    <mergeCell ref="B184:C184"/>
    <mergeCell ref="B185:C185"/>
    <mergeCell ref="B186:C186"/>
    <mergeCell ref="B187:C187"/>
    <mergeCell ref="J155:K155"/>
    <mergeCell ref="B156:C156"/>
    <mergeCell ref="B157:C157"/>
    <mergeCell ref="J145:K145"/>
    <mergeCell ref="B146:C146"/>
    <mergeCell ref="B147:C147"/>
    <mergeCell ref="B148:C148"/>
    <mergeCell ref="B149:C149"/>
    <mergeCell ref="B150:C150"/>
    <mergeCell ref="B145:C145"/>
    <mergeCell ref="J134:K134"/>
    <mergeCell ref="B135:C135"/>
    <mergeCell ref="B122:C122"/>
    <mergeCell ref="B123:C123"/>
    <mergeCell ref="B124:C124"/>
    <mergeCell ref="B125:C125"/>
    <mergeCell ref="B126:C126"/>
    <mergeCell ref="B127:C127"/>
    <mergeCell ref="A116:G116"/>
    <mergeCell ref="B119:C119"/>
    <mergeCell ref="J119:K119"/>
    <mergeCell ref="B120:D120"/>
    <mergeCell ref="F120:H120"/>
    <mergeCell ref="B121:C121"/>
    <mergeCell ref="B128:C128"/>
    <mergeCell ref="A129:G129"/>
    <mergeCell ref="A131:G131"/>
    <mergeCell ref="B134:C134"/>
    <mergeCell ref="B111:C111"/>
    <mergeCell ref="B112:C112"/>
    <mergeCell ref="B113:C113"/>
    <mergeCell ref="B114:C114"/>
    <mergeCell ref="B115:C115"/>
    <mergeCell ref="B106:C106"/>
    <mergeCell ref="J106:K106"/>
    <mergeCell ref="B107:D107"/>
    <mergeCell ref="F107:H107"/>
    <mergeCell ref="B108:C108"/>
    <mergeCell ref="B109:C109"/>
    <mergeCell ref="B110:C110"/>
    <mergeCell ref="B102:C102"/>
    <mergeCell ref="A103:G103"/>
    <mergeCell ref="B99:C99"/>
    <mergeCell ref="B100:C100"/>
    <mergeCell ref="B89:C89"/>
    <mergeCell ref="B90:C90"/>
    <mergeCell ref="B91:C91"/>
    <mergeCell ref="B92:C92"/>
    <mergeCell ref="B93:C93"/>
    <mergeCell ref="B94:C94"/>
    <mergeCell ref="J87:K87"/>
    <mergeCell ref="B88:D88"/>
    <mergeCell ref="F88:H88"/>
    <mergeCell ref="B47:C47"/>
    <mergeCell ref="B48:C48"/>
    <mergeCell ref="B49:C49"/>
    <mergeCell ref="B50:C50"/>
    <mergeCell ref="B51:C51"/>
    <mergeCell ref="B52:C52"/>
    <mergeCell ref="B53:C53"/>
    <mergeCell ref="B54:C54"/>
    <mergeCell ref="B55:C55"/>
    <mergeCell ref="B56:C56"/>
    <mergeCell ref="B57:C57"/>
    <mergeCell ref="B58:C58"/>
    <mergeCell ref="B65:C65"/>
    <mergeCell ref="B66:C66"/>
    <mergeCell ref="B67:C67"/>
    <mergeCell ref="B68:C68"/>
    <mergeCell ref="B69:C69"/>
    <mergeCell ref="B70:C70"/>
    <mergeCell ref="B59:C59"/>
    <mergeCell ref="B60:C60"/>
    <mergeCell ref="B61:C61"/>
    <mergeCell ref="Y44:Y45"/>
    <mergeCell ref="Z44:AB44"/>
    <mergeCell ref="AD44:AD45"/>
    <mergeCell ref="AE44:AG44"/>
    <mergeCell ref="B45:C45"/>
    <mergeCell ref="B46:C46"/>
    <mergeCell ref="J44:J45"/>
    <mergeCell ref="K44:M44"/>
    <mergeCell ref="O44:O45"/>
    <mergeCell ref="P44:R44"/>
    <mergeCell ref="T44:T45"/>
    <mergeCell ref="U44:W44"/>
    <mergeCell ref="B29:C29"/>
    <mergeCell ref="J29:L29"/>
    <mergeCell ref="B38:C38"/>
    <mergeCell ref="J30:L30"/>
    <mergeCell ref="B39:C39"/>
    <mergeCell ref="J31:L31"/>
    <mergeCell ref="B37:C37"/>
    <mergeCell ref="B35:C35"/>
    <mergeCell ref="B36:C36"/>
    <mergeCell ref="A1:H1"/>
    <mergeCell ref="B4:C4"/>
    <mergeCell ref="J4:K4"/>
    <mergeCell ref="B5:D5"/>
    <mergeCell ref="F5:H5"/>
    <mergeCell ref="B6:C6"/>
    <mergeCell ref="B13:C13"/>
    <mergeCell ref="B14:C14"/>
    <mergeCell ref="B15:C15"/>
    <mergeCell ref="B7:C7"/>
    <mergeCell ref="A8:G8"/>
    <mergeCell ref="B11:C11"/>
    <mergeCell ref="J11:K11"/>
    <mergeCell ref="B12:D12"/>
    <mergeCell ref="F12:H12"/>
    <mergeCell ref="B215:C215"/>
    <mergeCell ref="B216:C216"/>
    <mergeCell ref="B217:C217"/>
    <mergeCell ref="B218:C218"/>
    <mergeCell ref="B16:C16"/>
    <mergeCell ref="B17:C17"/>
    <mergeCell ref="B18:C18"/>
    <mergeCell ref="B26:C26"/>
    <mergeCell ref="J26:L26"/>
    <mergeCell ref="B27:C27"/>
    <mergeCell ref="J27:L27"/>
    <mergeCell ref="B28:C28"/>
    <mergeCell ref="J28:L28"/>
    <mergeCell ref="B19:C19"/>
    <mergeCell ref="B20:C20"/>
    <mergeCell ref="A21:G21"/>
    <mergeCell ref="B24:C24"/>
    <mergeCell ref="J24:K24"/>
    <mergeCell ref="B25:D25"/>
    <mergeCell ref="F25:H25"/>
    <mergeCell ref="A40:G40"/>
    <mergeCell ref="B43:C43"/>
    <mergeCell ref="B44:D44"/>
    <mergeCell ref="F44:H44"/>
  </mergeCells>
  <phoneticPr fontId="13" type="noConversion"/>
  <pageMargins left="0.511811024" right="0.511811024" top="0.78740157499999996" bottom="0.78740157499999996" header="0.31496062000000002" footer="0.31496062000000002"/>
  <pageSetup paperSize="9" scale="67" orientation="portrait" r:id="rId1"/>
  <rowBreaks count="2" manualBreakCount="2">
    <brk id="104" max="7" man="1"/>
    <brk id="169" max="7"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69"/>
  <sheetViews>
    <sheetView showGridLines="0" zoomScaleNormal="100" workbookViewId="0">
      <selection sqref="A1:H2"/>
    </sheetView>
  </sheetViews>
  <sheetFormatPr defaultRowHeight="15" x14ac:dyDescent="0.25"/>
  <cols>
    <col min="1" max="1" width="10.7109375" customWidth="1"/>
    <col min="2" max="3" width="5.7109375" customWidth="1"/>
    <col min="4" max="4" width="50.7109375" customWidth="1"/>
    <col min="5" max="11" width="15.7109375" customWidth="1"/>
  </cols>
  <sheetData>
    <row r="1" spans="1:11" ht="30" customHeight="1" x14ac:dyDescent="0.25">
      <c r="A1" s="233" t="s">
        <v>30976</v>
      </c>
      <c r="B1" s="233"/>
      <c r="C1" s="233"/>
      <c r="D1" s="233"/>
      <c r="E1" s="233"/>
      <c r="F1" s="233"/>
      <c r="G1" s="233"/>
      <c r="H1" s="233"/>
      <c r="I1" s="233"/>
      <c r="J1" s="233"/>
      <c r="K1" s="233"/>
    </row>
    <row r="3" spans="1:11" x14ac:dyDescent="0.25">
      <c r="A3" t="s">
        <v>30977</v>
      </c>
      <c r="K3" s="71"/>
    </row>
    <row r="4" spans="1:11" ht="30" x14ac:dyDescent="0.25">
      <c r="A4" s="102" t="s">
        <v>30542</v>
      </c>
      <c r="B4" s="230" t="s">
        <v>30543</v>
      </c>
      <c r="C4" s="230"/>
      <c r="D4" s="102" t="s">
        <v>30544</v>
      </c>
      <c r="E4" s="102" t="s">
        <v>30545</v>
      </c>
      <c r="F4" s="102" t="s">
        <v>30546</v>
      </c>
      <c r="G4" s="117" t="s">
        <v>30547</v>
      </c>
      <c r="H4" s="117" t="s">
        <v>30548</v>
      </c>
      <c r="J4" s="44"/>
      <c r="K4" s="44"/>
    </row>
    <row r="5" spans="1:11" x14ac:dyDescent="0.25">
      <c r="A5" s="161" t="s">
        <v>30551</v>
      </c>
      <c r="B5" s="313" t="s">
        <v>30978</v>
      </c>
      <c r="C5" s="313"/>
      <c r="D5" s="162" t="s">
        <v>30979</v>
      </c>
      <c r="E5" s="161" t="s">
        <v>30558</v>
      </c>
      <c r="F5" s="157">
        <v>1</v>
      </c>
      <c r="G5" s="145">
        <v>5493.3</v>
      </c>
      <c r="H5" s="137">
        <f>ROUND(G5*F5,2)</f>
        <v>5493.3</v>
      </c>
      <c r="K5" s="71"/>
    </row>
    <row r="6" spans="1:11" x14ac:dyDescent="0.25">
      <c r="A6" s="161" t="s">
        <v>30585</v>
      </c>
      <c r="B6" s="313" t="s">
        <v>30980</v>
      </c>
      <c r="C6" s="313"/>
      <c r="D6" s="162" t="s">
        <v>30981</v>
      </c>
      <c r="E6" s="161" t="s">
        <v>30558</v>
      </c>
      <c r="F6" s="157">
        <v>1</v>
      </c>
      <c r="G6" s="145">
        <v>4107.6400000000003</v>
      </c>
      <c r="H6" s="137">
        <f>ROUND(G6*F6,2)</f>
        <v>4107.6400000000003</v>
      </c>
      <c r="K6" s="71"/>
    </row>
    <row r="7" spans="1:11" x14ac:dyDescent="0.25">
      <c r="A7" s="326" t="s">
        <v>30982</v>
      </c>
      <c r="B7" s="327"/>
      <c r="C7" s="327"/>
      <c r="D7" s="327"/>
      <c r="E7" s="327"/>
      <c r="F7" s="327"/>
      <c r="G7" s="328"/>
      <c r="H7" s="180">
        <f>SUM(H5:H6)</f>
        <v>9600.94</v>
      </c>
      <c r="K7" s="71"/>
    </row>
    <row r="9" spans="1:11" x14ac:dyDescent="0.25">
      <c r="A9" s="124" t="s">
        <v>30983</v>
      </c>
      <c r="B9" s="49"/>
      <c r="C9" s="49"/>
      <c r="D9" s="49"/>
      <c r="E9" s="49"/>
      <c r="F9" s="49"/>
      <c r="G9" s="49"/>
      <c r="H9" s="49"/>
      <c r="I9" s="49"/>
      <c r="J9" s="49"/>
      <c r="K9" s="49"/>
    </row>
    <row r="10" spans="1:11" ht="30" x14ac:dyDescent="0.25">
      <c r="A10" s="117" t="s">
        <v>30542</v>
      </c>
      <c r="B10" s="324" t="s">
        <v>30543</v>
      </c>
      <c r="C10" s="325"/>
      <c r="D10" s="117" t="s">
        <v>30544</v>
      </c>
      <c r="E10" s="117" t="s">
        <v>30545</v>
      </c>
      <c r="F10" s="117" t="s">
        <v>30546</v>
      </c>
      <c r="G10" s="117" t="s">
        <v>30547</v>
      </c>
      <c r="H10" s="117" t="s">
        <v>30548</v>
      </c>
      <c r="I10" s="49"/>
      <c r="J10" s="49"/>
      <c r="K10" s="49"/>
    </row>
    <row r="11" spans="1:11" x14ac:dyDescent="0.25">
      <c r="A11" s="143" t="s">
        <v>30619</v>
      </c>
      <c r="B11" s="322"/>
      <c r="C11" s="323"/>
      <c r="D11" s="118" t="s">
        <v>30984</v>
      </c>
      <c r="E11" s="102" t="s">
        <v>30703</v>
      </c>
      <c r="F11" s="102"/>
      <c r="G11" s="102"/>
      <c r="H11" s="102"/>
      <c r="I11" s="49"/>
      <c r="J11" s="49"/>
      <c r="K11" s="49"/>
    </row>
    <row r="12" spans="1:11" x14ac:dyDescent="0.25">
      <c r="A12" s="143" t="s">
        <v>30621</v>
      </c>
      <c r="B12" s="322"/>
      <c r="C12" s="323"/>
      <c r="D12" s="118" t="s">
        <v>30550</v>
      </c>
      <c r="E12" s="102"/>
      <c r="F12" s="102"/>
      <c r="G12" s="102"/>
      <c r="H12" s="102"/>
      <c r="I12" s="49"/>
      <c r="J12" s="49"/>
      <c r="K12" s="49"/>
    </row>
    <row r="13" spans="1:11" x14ac:dyDescent="0.25">
      <c r="A13" s="143" t="s">
        <v>30622</v>
      </c>
      <c r="B13" s="322" t="s">
        <v>30985</v>
      </c>
      <c r="C13" s="323"/>
      <c r="D13" s="118" t="s">
        <v>30986</v>
      </c>
      <c r="E13" s="102" t="s">
        <v>30558</v>
      </c>
      <c r="F13" s="157">
        <v>1</v>
      </c>
      <c r="G13" s="145">
        <v>5955.9</v>
      </c>
      <c r="H13" s="137">
        <f>ROUND(G13*F13,2)</f>
        <v>5955.9</v>
      </c>
      <c r="I13" s="49"/>
      <c r="J13" s="49"/>
      <c r="K13" s="49"/>
    </row>
    <row r="14" spans="1:11" x14ac:dyDescent="0.25">
      <c r="A14" s="143" t="s">
        <v>30633</v>
      </c>
      <c r="B14" s="322" t="s">
        <v>30987</v>
      </c>
      <c r="C14" s="323"/>
      <c r="D14" s="118" t="s">
        <v>30988</v>
      </c>
      <c r="E14" s="102" t="s">
        <v>30558</v>
      </c>
      <c r="F14" s="157">
        <v>2</v>
      </c>
      <c r="G14" s="145">
        <v>5832.34</v>
      </c>
      <c r="H14" s="137">
        <f>ROUND(G14*F14,2)</f>
        <v>11664.68</v>
      </c>
      <c r="I14" s="49"/>
      <c r="J14" s="49"/>
      <c r="K14" s="49"/>
    </row>
    <row r="15" spans="1:11" x14ac:dyDescent="0.25">
      <c r="A15" s="326" t="s">
        <v>30989</v>
      </c>
      <c r="B15" s="327"/>
      <c r="C15" s="327"/>
      <c r="D15" s="327"/>
      <c r="E15" s="327"/>
      <c r="F15" s="327"/>
      <c r="G15" s="328"/>
      <c r="H15" s="146">
        <f>SUM(H13:H14)</f>
        <v>17620.580000000002</v>
      </c>
      <c r="I15" s="49"/>
      <c r="J15" s="49"/>
      <c r="K15" s="49"/>
    </row>
    <row r="16" spans="1:11" x14ac:dyDescent="0.25">
      <c r="A16" s="230" t="s">
        <v>30542</v>
      </c>
      <c r="B16" s="230" t="s">
        <v>30543</v>
      </c>
      <c r="C16" s="230"/>
      <c r="D16" s="230" t="s">
        <v>30544</v>
      </c>
      <c r="E16" s="230" t="s">
        <v>30545</v>
      </c>
      <c r="F16" s="230" t="s">
        <v>30546</v>
      </c>
      <c r="G16" s="324" t="s">
        <v>30613</v>
      </c>
      <c r="H16" s="325"/>
      <c r="I16" s="230" t="s">
        <v>30614</v>
      </c>
      <c r="J16" s="230"/>
      <c r="K16" s="333" t="s">
        <v>30548</v>
      </c>
    </row>
    <row r="17" spans="1:11" x14ac:dyDescent="0.25">
      <c r="A17" s="230"/>
      <c r="B17" s="230"/>
      <c r="C17" s="230"/>
      <c r="D17" s="230"/>
      <c r="E17" s="230"/>
      <c r="F17" s="230"/>
      <c r="G17" s="117" t="s">
        <v>30615</v>
      </c>
      <c r="H17" s="117" t="s">
        <v>30616</v>
      </c>
      <c r="I17" s="117" t="s">
        <v>30617</v>
      </c>
      <c r="J17" s="117" t="s">
        <v>30618</v>
      </c>
      <c r="K17" s="334"/>
    </row>
    <row r="18" spans="1:11" x14ac:dyDescent="0.25">
      <c r="A18" s="181" t="s">
        <v>30636</v>
      </c>
      <c r="B18" s="150"/>
      <c r="C18" s="151"/>
      <c r="D18" s="140" t="s">
        <v>30620</v>
      </c>
      <c r="E18" s="117"/>
      <c r="F18" s="117"/>
      <c r="G18" s="117"/>
      <c r="H18" s="117"/>
      <c r="I18" s="117"/>
      <c r="J18" s="117"/>
      <c r="K18" s="117"/>
    </row>
    <row r="19" spans="1:11" x14ac:dyDescent="0.25">
      <c r="A19" s="143" t="s">
        <v>30637</v>
      </c>
      <c r="B19" s="322" t="s">
        <v>30669</v>
      </c>
      <c r="C19" s="323"/>
      <c r="D19" s="118" t="s">
        <v>30670</v>
      </c>
      <c r="E19" s="102" t="s">
        <v>30558</v>
      </c>
      <c r="F19" s="157">
        <v>1</v>
      </c>
      <c r="G19" s="157">
        <v>44</v>
      </c>
      <c r="H19" s="157">
        <v>176</v>
      </c>
      <c r="I19" s="145">
        <v>79.33</v>
      </c>
      <c r="J19" s="145">
        <v>42.4</v>
      </c>
      <c r="K19" s="137">
        <f>ROUND(F19*(I19*G19+J19*H19),2)</f>
        <v>10952.92</v>
      </c>
    </row>
    <row r="20" spans="1:11" x14ac:dyDescent="0.25">
      <c r="A20" s="326" t="s">
        <v>30990</v>
      </c>
      <c r="B20" s="327"/>
      <c r="C20" s="327"/>
      <c r="D20" s="327"/>
      <c r="E20" s="327"/>
      <c r="F20" s="327"/>
      <c r="G20" s="327"/>
      <c r="H20" s="327"/>
      <c r="I20" s="327"/>
      <c r="J20" s="328"/>
      <c r="K20" s="137">
        <f>SUM(K19)</f>
        <v>10952.92</v>
      </c>
    </row>
    <row r="21" spans="1:11" x14ac:dyDescent="0.25">
      <c r="A21" s="326" t="s">
        <v>30991</v>
      </c>
      <c r="B21" s="327"/>
      <c r="C21" s="327"/>
      <c r="D21" s="327"/>
      <c r="E21" s="327"/>
      <c r="F21" s="327"/>
      <c r="G21" s="327"/>
      <c r="H21" s="327"/>
      <c r="I21" s="327"/>
      <c r="J21" s="328"/>
      <c r="K21" s="137">
        <f>K20+H15</f>
        <v>28573.5</v>
      </c>
    </row>
    <row r="23" spans="1:11" x14ac:dyDescent="0.25">
      <c r="A23" s="124" t="s">
        <v>30992</v>
      </c>
      <c r="B23" s="49"/>
      <c r="C23" s="49"/>
      <c r="D23" s="124"/>
      <c r="E23" s="49"/>
      <c r="F23" s="49"/>
      <c r="G23" s="49"/>
      <c r="H23" s="49"/>
      <c r="I23" s="49"/>
      <c r="J23" s="49"/>
      <c r="K23" s="49"/>
    </row>
    <row r="24" spans="1:11" ht="30" x14ac:dyDescent="0.25">
      <c r="A24" s="117" t="s">
        <v>30542</v>
      </c>
      <c r="B24" s="324" t="s">
        <v>30543</v>
      </c>
      <c r="C24" s="325"/>
      <c r="D24" s="117" t="s">
        <v>30544</v>
      </c>
      <c r="E24" s="117" t="s">
        <v>30545</v>
      </c>
      <c r="F24" s="117" t="s">
        <v>30546</v>
      </c>
      <c r="G24" s="117" t="s">
        <v>30547</v>
      </c>
      <c r="H24" s="117" t="s">
        <v>30548</v>
      </c>
      <c r="I24" s="49"/>
      <c r="J24" s="49"/>
      <c r="K24" s="49"/>
    </row>
    <row r="25" spans="1:11" x14ac:dyDescent="0.25">
      <c r="A25" s="143" t="s">
        <v>30658</v>
      </c>
      <c r="B25" s="322"/>
      <c r="C25" s="323"/>
      <c r="D25" s="118" t="s">
        <v>30993</v>
      </c>
      <c r="E25" s="102" t="s">
        <v>30703</v>
      </c>
      <c r="F25" s="102"/>
      <c r="G25" s="102"/>
      <c r="H25" s="102"/>
      <c r="I25" s="49"/>
      <c r="J25" s="49"/>
      <c r="K25" s="49"/>
    </row>
    <row r="26" spans="1:11" x14ac:dyDescent="0.25">
      <c r="A26" s="143" t="s">
        <v>30660</v>
      </c>
      <c r="B26" s="322"/>
      <c r="C26" s="323"/>
      <c r="D26" s="118" t="s">
        <v>30550</v>
      </c>
      <c r="E26" s="102"/>
      <c r="F26" s="102"/>
      <c r="G26" s="102"/>
      <c r="H26" s="102"/>
      <c r="I26" s="49"/>
      <c r="J26" s="49"/>
      <c r="K26" s="49"/>
    </row>
    <row r="27" spans="1:11" x14ac:dyDescent="0.25">
      <c r="A27" s="143" t="s">
        <v>30661</v>
      </c>
      <c r="B27" s="322" t="s">
        <v>30985</v>
      </c>
      <c r="C27" s="323"/>
      <c r="D27" s="118" t="s">
        <v>30986</v>
      </c>
      <c r="E27" s="102" t="s">
        <v>30558</v>
      </c>
      <c r="F27" s="157">
        <v>1</v>
      </c>
      <c r="G27" s="145">
        <v>5955.9</v>
      </c>
      <c r="H27" s="137">
        <f t="shared" ref="H27:H28" si="0">ROUND(G27*F27,2)</f>
        <v>5955.9</v>
      </c>
      <c r="I27" s="49"/>
      <c r="J27" s="49"/>
      <c r="K27" s="49"/>
    </row>
    <row r="28" spans="1:11" x14ac:dyDescent="0.25">
      <c r="A28" s="143" t="s">
        <v>30664</v>
      </c>
      <c r="B28" s="322" t="s">
        <v>30987</v>
      </c>
      <c r="C28" s="323"/>
      <c r="D28" s="118" t="s">
        <v>30988</v>
      </c>
      <c r="E28" s="102" t="s">
        <v>30558</v>
      </c>
      <c r="F28" s="157">
        <v>2</v>
      </c>
      <c r="G28" s="145">
        <v>5832.34</v>
      </c>
      <c r="H28" s="137">
        <f t="shared" si="0"/>
        <v>11664.68</v>
      </c>
      <c r="I28" s="49"/>
      <c r="J28" s="49"/>
      <c r="K28" s="49"/>
    </row>
    <row r="29" spans="1:11" x14ac:dyDescent="0.25">
      <c r="A29" s="326" t="s">
        <v>30994</v>
      </c>
      <c r="B29" s="327"/>
      <c r="C29" s="327"/>
      <c r="D29" s="327"/>
      <c r="E29" s="327"/>
      <c r="F29" s="327"/>
      <c r="G29" s="328"/>
      <c r="H29" s="146">
        <f>SUM(H27:H28)</f>
        <v>17620.580000000002</v>
      </c>
      <c r="I29" s="49"/>
      <c r="J29" s="49"/>
      <c r="K29" s="49"/>
    </row>
    <row r="30" spans="1:11" x14ac:dyDescent="0.25">
      <c r="A30" s="230" t="s">
        <v>30542</v>
      </c>
      <c r="B30" s="230" t="s">
        <v>30543</v>
      </c>
      <c r="C30" s="230"/>
      <c r="D30" s="230" t="s">
        <v>30544</v>
      </c>
      <c r="E30" s="230" t="s">
        <v>30545</v>
      </c>
      <c r="F30" s="230" t="s">
        <v>30546</v>
      </c>
      <c r="G30" s="324" t="s">
        <v>30613</v>
      </c>
      <c r="H30" s="325"/>
      <c r="I30" s="230" t="s">
        <v>30614</v>
      </c>
      <c r="J30" s="230"/>
      <c r="K30" s="333" t="s">
        <v>30548</v>
      </c>
    </row>
    <row r="31" spans="1:11" x14ac:dyDescent="0.25">
      <c r="A31" s="230"/>
      <c r="B31" s="230"/>
      <c r="C31" s="230"/>
      <c r="D31" s="230"/>
      <c r="E31" s="230"/>
      <c r="F31" s="230"/>
      <c r="G31" s="117" t="s">
        <v>30615</v>
      </c>
      <c r="H31" s="117" t="s">
        <v>30616</v>
      </c>
      <c r="I31" s="117" t="s">
        <v>30617</v>
      </c>
      <c r="J31" s="117" t="s">
        <v>30618</v>
      </c>
      <c r="K31" s="334"/>
    </row>
    <row r="32" spans="1:11" x14ac:dyDescent="0.25">
      <c r="A32" s="181" t="s">
        <v>30667</v>
      </c>
      <c r="B32" s="150"/>
      <c r="C32" s="151"/>
      <c r="D32" s="140" t="s">
        <v>30620</v>
      </c>
      <c r="E32" s="117"/>
      <c r="F32" s="117"/>
      <c r="G32" s="117"/>
      <c r="H32" s="117"/>
      <c r="I32" s="117"/>
      <c r="J32" s="117"/>
      <c r="K32" s="117"/>
    </row>
    <row r="33" spans="1:11" x14ac:dyDescent="0.25">
      <c r="A33" s="143" t="s">
        <v>30668</v>
      </c>
      <c r="B33" s="322" t="s">
        <v>30669</v>
      </c>
      <c r="C33" s="323"/>
      <c r="D33" s="118" t="s">
        <v>30670</v>
      </c>
      <c r="E33" s="102" t="s">
        <v>30558</v>
      </c>
      <c r="F33" s="157">
        <v>1</v>
      </c>
      <c r="G33" s="157">
        <v>44</v>
      </c>
      <c r="H33" s="157">
        <v>176</v>
      </c>
      <c r="I33" s="145">
        <v>79.33</v>
      </c>
      <c r="J33" s="145">
        <v>42.4</v>
      </c>
      <c r="K33" s="137">
        <f>ROUND(F33*(I33*G33+J33*H33),2)</f>
        <v>10952.92</v>
      </c>
    </row>
    <row r="34" spans="1:11" x14ac:dyDescent="0.25">
      <c r="A34" s="326" t="s">
        <v>30995</v>
      </c>
      <c r="B34" s="327"/>
      <c r="C34" s="327"/>
      <c r="D34" s="327"/>
      <c r="E34" s="327"/>
      <c r="F34" s="327"/>
      <c r="G34" s="327"/>
      <c r="H34" s="327"/>
      <c r="I34" s="327"/>
      <c r="J34" s="328"/>
      <c r="K34" s="137">
        <f>SUM(K33)</f>
        <v>10952.92</v>
      </c>
    </row>
    <row r="35" spans="1:11" x14ac:dyDescent="0.25">
      <c r="A35" s="326" t="s">
        <v>30996</v>
      </c>
      <c r="B35" s="327"/>
      <c r="C35" s="327"/>
      <c r="D35" s="327"/>
      <c r="E35" s="327"/>
      <c r="F35" s="327"/>
      <c r="G35" s="327"/>
      <c r="H35" s="327"/>
      <c r="I35" s="327"/>
      <c r="J35" s="328"/>
      <c r="K35" s="137">
        <f>K34+H29</f>
        <v>28573.5</v>
      </c>
    </row>
    <row r="37" spans="1:11" x14ac:dyDescent="0.25">
      <c r="A37" s="124" t="s">
        <v>30997</v>
      </c>
      <c r="B37" s="49"/>
      <c r="C37" s="49"/>
      <c r="D37" s="124"/>
      <c r="E37" s="49"/>
      <c r="F37" s="49"/>
      <c r="G37" s="49"/>
      <c r="H37" s="49"/>
      <c r="I37" s="49"/>
      <c r="J37" s="49"/>
      <c r="K37" s="49"/>
    </row>
    <row r="38" spans="1:11" ht="30" x14ac:dyDescent="0.25">
      <c r="A38" s="117" t="s">
        <v>30542</v>
      </c>
      <c r="B38" s="324" t="s">
        <v>30543</v>
      </c>
      <c r="C38" s="325"/>
      <c r="D38" s="117" t="s">
        <v>30544</v>
      </c>
      <c r="E38" s="117" t="s">
        <v>30545</v>
      </c>
      <c r="F38" s="117" t="s">
        <v>30546</v>
      </c>
      <c r="G38" s="117" t="s">
        <v>30547</v>
      </c>
      <c r="H38" s="117" t="s">
        <v>30548</v>
      </c>
      <c r="I38" s="49"/>
      <c r="J38" s="49"/>
      <c r="K38" s="49"/>
    </row>
    <row r="39" spans="1:11" x14ac:dyDescent="0.25">
      <c r="A39" s="143" t="s">
        <v>30673</v>
      </c>
      <c r="B39" s="322"/>
      <c r="C39" s="323"/>
      <c r="D39" s="118" t="s">
        <v>30998</v>
      </c>
      <c r="E39" s="102" t="s">
        <v>30703</v>
      </c>
      <c r="F39" s="102"/>
      <c r="G39" s="102"/>
      <c r="H39" s="102"/>
      <c r="I39" s="49"/>
      <c r="J39" s="49"/>
      <c r="K39" s="49"/>
    </row>
    <row r="40" spans="1:11" x14ac:dyDescent="0.25">
      <c r="A40" s="143" t="s">
        <v>30675</v>
      </c>
      <c r="B40" s="322"/>
      <c r="C40" s="323"/>
      <c r="D40" s="118" t="s">
        <v>30550</v>
      </c>
      <c r="E40" s="102"/>
      <c r="F40" s="102"/>
      <c r="G40" s="102"/>
      <c r="H40" s="102"/>
      <c r="I40" s="49"/>
      <c r="J40" s="49"/>
      <c r="K40" s="49"/>
    </row>
    <row r="41" spans="1:11" x14ac:dyDescent="0.25">
      <c r="A41" s="143" t="s">
        <v>30999</v>
      </c>
      <c r="B41" s="322" t="s">
        <v>30985</v>
      </c>
      <c r="C41" s="323"/>
      <c r="D41" s="118" t="s">
        <v>30986</v>
      </c>
      <c r="E41" s="102" t="s">
        <v>30558</v>
      </c>
      <c r="F41" s="157">
        <v>1</v>
      </c>
      <c r="G41" s="145">
        <v>5955.9</v>
      </c>
      <c r="H41" s="137">
        <f t="shared" ref="H41:H42" si="1">ROUND(G41*F41,2)</f>
        <v>5955.9</v>
      </c>
      <c r="I41" s="49"/>
      <c r="J41" s="49"/>
      <c r="K41" s="49"/>
    </row>
    <row r="42" spans="1:11" x14ac:dyDescent="0.25">
      <c r="A42" s="143" t="s">
        <v>31000</v>
      </c>
      <c r="B42" s="322" t="s">
        <v>30987</v>
      </c>
      <c r="C42" s="323"/>
      <c r="D42" s="118" t="s">
        <v>30988</v>
      </c>
      <c r="E42" s="102" t="s">
        <v>30558</v>
      </c>
      <c r="F42" s="157">
        <v>2</v>
      </c>
      <c r="G42" s="145">
        <v>5832.34</v>
      </c>
      <c r="H42" s="137">
        <f t="shared" si="1"/>
        <v>11664.68</v>
      </c>
      <c r="I42" s="49"/>
      <c r="J42" s="49"/>
      <c r="K42" s="49"/>
    </row>
    <row r="43" spans="1:11" x14ac:dyDescent="0.25">
      <c r="A43" s="326" t="s">
        <v>31001</v>
      </c>
      <c r="B43" s="327"/>
      <c r="C43" s="327"/>
      <c r="D43" s="327"/>
      <c r="E43" s="327"/>
      <c r="F43" s="327"/>
      <c r="G43" s="328"/>
      <c r="H43" s="146">
        <f>SUM(H41:H42)</f>
        <v>17620.580000000002</v>
      </c>
      <c r="I43" s="49"/>
      <c r="J43" s="49"/>
      <c r="K43" s="49"/>
    </row>
    <row r="44" spans="1:11" x14ac:dyDescent="0.25">
      <c r="A44" s="230" t="s">
        <v>30542</v>
      </c>
      <c r="B44" s="230" t="s">
        <v>30543</v>
      </c>
      <c r="C44" s="230"/>
      <c r="D44" s="230" t="s">
        <v>30544</v>
      </c>
      <c r="E44" s="230" t="s">
        <v>30545</v>
      </c>
      <c r="F44" s="230" t="s">
        <v>30546</v>
      </c>
      <c r="G44" s="324" t="s">
        <v>30613</v>
      </c>
      <c r="H44" s="325"/>
      <c r="I44" s="230" t="s">
        <v>30614</v>
      </c>
      <c r="J44" s="230"/>
      <c r="K44" s="333" t="s">
        <v>30548</v>
      </c>
    </row>
    <row r="45" spans="1:11" x14ac:dyDescent="0.25">
      <c r="A45" s="230"/>
      <c r="B45" s="230"/>
      <c r="C45" s="230"/>
      <c r="D45" s="230"/>
      <c r="E45" s="230"/>
      <c r="F45" s="230"/>
      <c r="G45" s="117" t="s">
        <v>30615</v>
      </c>
      <c r="H45" s="117" t="s">
        <v>30616</v>
      </c>
      <c r="I45" s="117" t="s">
        <v>30617</v>
      </c>
      <c r="J45" s="117" t="s">
        <v>30618</v>
      </c>
      <c r="K45" s="334"/>
    </row>
    <row r="46" spans="1:11" x14ac:dyDescent="0.25">
      <c r="A46" s="149" t="s">
        <v>30679</v>
      </c>
      <c r="B46" s="150"/>
      <c r="C46" s="151"/>
      <c r="D46" s="140" t="s">
        <v>30620</v>
      </c>
      <c r="E46" s="117"/>
      <c r="F46" s="117"/>
      <c r="G46" s="117"/>
      <c r="H46" s="117"/>
      <c r="I46" s="117"/>
      <c r="J46" s="117"/>
      <c r="K46" s="117"/>
    </row>
    <row r="47" spans="1:11" x14ac:dyDescent="0.25">
      <c r="A47" s="143" t="s">
        <v>31002</v>
      </c>
      <c r="B47" s="322" t="s">
        <v>30669</v>
      </c>
      <c r="C47" s="323"/>
      <c r="D47" s="118" t="s">
        <v>30670</v>
      </c>
      <c r="E47" s="102" t="s">
        <v>30558</v>
      </c>
      <c r="F47" s="157">
        <v>1</v>
      </c>
      <c r="G47" s="157">
        <v>44</v>
      </c>
      <c r="H47" s="157">
        <v>176</v>
      </c>
      <c r="I47" s="145">
        <v>79.33</v>
      </c>
      <c r="J47" s="145">
        <v>42.4</v>
      </c>
      <c r="K47" s="137">
        <f>ROUND(F47*(I47*G47+J47*H47),2)</f>
        <v>10952.92</v>
      </c>
    </row>
    <row r="48" spans="1:11" x14ac:dyDescent="0.25">
      <c r="A48" s="326" t="s">
        <v>31003</v>
      </c>
      <c r="B48" s="327"/>
      <c r="C48" s="327"/>
      <c r="D48" s="327"/>
      <c r="E48" s="327"/>
      <c r="F48" s="327"/>
      <c r="G48" s="327"/>
      <c r="H48" s="327"/>
      <c r="I48" s="327"/>
      <c r="J48" s="328"/>
      <c r="K48" s="137">
        <f>SUM(K47)</f>
        <v>10952.92</v>
      </c>
    </row>
    <row r="49" spans="1:11" x14ac:dyDescent="0.25">
      <c r="A49" s="326" t="s">
        <v>31004</v>
      </c>
      <c r="B49" s="327"/>
      <c r="C49" s="327"/>
      <c r="D49" s="327"/>
      <c r="E49" s="327"/>
      <c r="F49" s="327"/>
      <c r="G49" s="327"/>
      <c r="H49" s="327"/>
      <c r="I49" s="327"/>
      <c r="J49" s="328"/>
      <c r="K49" s="137">
        <f>K48+H43</f>
        <v>28573.5</v>
      </c>
    </row>
    <row r="51" spans="1:11" x14ac:dyDescent="0.25">
      <c r="A51" s="124" t="s">
        <v>31005</v>
      </c>
      <c r="B51" s="49"/>
      <c r="C51" s="49"/>
      <c r="D51" s="124"/>
      <c r="E51" s="49"/>
      <c r="F51" s="49"/>
      <c r="G51" s="49"/>
      <c r="H51" s="49"/>
      <c r="I51" s="49"/>
      <c r="J51" s="49"/>
      <c r="K51" s="49"/>
    </row>
    <row r="52" spans="1:11" ht="30" x14ac:dyDescent="0.25">
      <c r="A52" s="117" t="s">
        <v>30542</v>
      </c>
      <c r="B52" s="324" t="s">
        <v>30543</v>
      </c>
      <c r="C52" s="325"/>
      <c r="D52" s="117" t="s">
        <v>30544</v>
      </c>
      <c r="E52" s="117" t="s">
        <v>30545</v>
      </c>
      <c r="F52" s="117" t="s">
        <v>30546</v>
      </c>
      <c r="G52" s="117" t="s">
        <v>30547</v>
      </c>
      <c r="H52" s="117" t="s">
        <v>30548</v>
      </c>
      <c r="I52" s="49"/>
      <c r="J52" s="49"/>
      <c r="K52" s="49"/>
    </row>
    <row r="53" spans="1:11" x14ac:dyDescent="0.25">
      <c r="A53" s="143" t="s">
        <v>30758</v>
      </c>
      <c r="B53" s="322"/>
      <c r="C53" s="323"/>
      <c r="D53" s="118" t="s">
        <v>31006</v>
      </c>
      <c r="E53" s="102" t="s">
        <v>30703</v>
      </c>
      <c r="F53" s="102"/>
      <c r="G53" s="102"/>
      <c r="H53" s="102"/>
      <c r="I53" s="49"/>
      <c r="J53" s="49"/>
      <c r="K53" s="49"/>
    </row>
    <row r="54" spans="1:11" x14ac:dyDescent="0.25">
      <c r="A54" s="143" t="s">
        <v>30760</v>
      </c>
      <c r="B54" s="322"/>
      <c r="C54" s="323"/>
      <c r="D54" s="118" t="s">
        <v>30550</v>
      </c>
      <c r="E54" s="102"/>
      <c r="F54" s="102"/>
      <c r="G54" s="102"/>
      <c r="H54" s="102"/>
      <c r="I54" s="49"/>
      <c r="J54" s="49"/>
      <c r="K54" s="49"/>
    </row>
    <row r="55" spans="1:11" x14ac:dyDescent="0.25">
      <c r="A55" s="143" t="s">
        <v>31007</v>
      </c>
      <c r="B55" s="322" t="s">
        <v>30985</v>
      </c>
      <c r="C55" s="323"/>
      <c r="D55" s="118" t="s">
        <v>30986</v>
      </c>
      <c r="E55" s="102" t="s">
        <v>30558</v>
      </c>
      <c r="F55" s="157">
        <v>1</v>
      </c>
      <c r="G55" s="145">
        <v>5955.9</v>
      </c>
      <c r="H55" s="137">
        <f t="shared" ref="H55:H56" si="2">ROUND(G55*F55,2)</f>
        <v>5955.9</v>
      </c>
      <c r="I55" s="49"/>
      <c r="J55" s="49"/>
      <c r="K55" s="49"/>
    </row>
    <row r="56" spans="1:11" x14ac:dyDescent="0.25">
      <c r="A56" s="143" t="s">
        <v>31008</v>
      </c>
      <c r="B56" s="322" t="s">
        <v>30987</v>
      </c>
      <c r="C56" s="323"/>
      <c r="D56" s="118" t="s">
        <v>30988</v>
      </c>
      <c r="E56" s="102" t="s">
        <v>30558</v>
      </c>
      <c r="F56" s="157">
        <v>2</v>
      </c>
      <c r="G56" s="145">
        <v>5832.34</v>
      </c>
      <c r="H56" s="137">
        <f t="shared" si="2"/>
        <v>11664.68</v>
      </c>
      <c r="I56" s="49"/>
      <c r="J56" s="49"/>
      <c r="K56" s="49"/>
    </row>
    <row r="57" spans="1:11" x14ac:dyDescent="0.25">
      <c r="A57" s="326" t="s">
        <v>31009</v>
      </c>
      <c r="B57" s="327"/>
      <c r="C57" s="327"/>
      <c r="D57" s="327"/>
      <c r="E57" s="327"/>
      <c r="F57" s="327"/>
      <c r="G57" s="328"/>
      <c r="H57" s="146">
        <f>SUM(H55:H56)</f>
        <v>17620.580000000002</v>
      </c>
      <c r="I57" s="49"/>
      <c r="J57" s="49"/>
      <c r="K57" s="49"/>
    </row>
    <row r="58" spans="1:11" x14ac:dyDescent="0.25">
      <c r="A58" s="230" t="s">
        <v>30542</v>
      </c>
      <c r="B58" s="230" t="s">
        <v>30543</v>
      </c>
      <c r="C58" s="230"/>
      <c r="D58" s="230" t="s">
        <v>30544</v>
      </c>
      <c r="E58" s="230" t="s">
        <v>30545</v>
      </c>
      <c r="F58" s="230" t="s">
        <v>30546</v>
      </c>
      <c r="G58" s="324" t="s">
        <v>30613</v>
      </c>
      <c r="H58" s="325"/>
      <c r="I58" s="230" t="s">
        <v>30614</v>
      </c>
      <c r="J58" s="230"/>
      <c r="K58" s="333" t="s">
        <v>30548</v>
      </c>
    </row>
    <row r="59" spans="1:11" x14ac:dyDescent="0.25">
      <c r="A59" s="230"/>
      <c r="B59" s="230"/>
      <c r="C59" s="230"/>
      <c r="D59" s="230"/>
      <c r="E59" s="230"/>
      <c r="F59" s="230"/>
      <c r="G59" s="117" t="s">
        <v>30615</v>
      </c>
      <c r="H59" s="117" t="s">
        <v>30616</v>
      </c>
      <c r="I59" s="117" t="s">
        <v>30617</v>
      </c>
      <c r="J59" s="117" t="s">
        <v>30618</v>
      </c>
      <c r="K59" s="334"/>
    </row>
    <row r="60" spans="1:11" x14ac:dyDescent="0.25">
      <c r="A60" s="149" t="s">
        <v>30761</v>
      </c>
      <c r="B60" s="150"/>
      <c r="C60" s="151"/>
      <c r="D60" s="140" t="s">
        <v>30620</v>
      </c>
      <c r="E60" s="117"/>
      <c r="F60" s="117"/>
      <c r="G60" s="117"/>
      <c r="H60" s="117"/>
      <c r="I60" s="117"/>
      <c r="J60" s="117"/>
      <c r="K60" s="117"/>
    </row>
    <row r="61" spans="1:11" x14ac:dyDescent="0.25">
      <c r="A61" s="143" t="s">
        <v>31010</v>
      </c>
      <c r="B61" s="322" t="s">
        <v>30669</v>
      </c>
      <c r="C61" s="323"/>
      <c r="D61" s="118" t="s">
        <v>30670</v>
      </c>
      <c r="E61" s="102" t="s">
        <v>30558</v>
      </c>
      <c r="F61" s="157">
        <v>1</v>
      </c>
      <c r="G61" s="157">
        <v>44</v>
      </c>
      <c r="H61" s="157">
        <v>176</v>
      </c>
      <c r="I61" s="145">
        <v>79.33</v>
      </c>
      <c r="J61" s="145">
        <v>42.4</v>
      </c>
      <c r="K61" s="137">
        <f>ROUND(F61*(I61*G61+J61*H61),2)</f>
        <v>10952.92</v>
      </c>
    </row>
    <row r="62" spans="1:11" x14ac:dyDescent="0.25">
      <c r="A62" s="326" t="s">
        <v>31011</v>
      </c>
      <c r="B62" s="327"/>
      <c r="C62" s="327"/>
      <c r="D62" s="327"/>
      <c r="E62" s="327"/>
      <c r="F62" s="327"/>
      <c r="G62" s="327"/>
      <c r="H62" s="327"/>
      <c r="I62" s="327"/>
      <c r="J62" s="328"/>
      <c r="K62" s="137">
        <f>SUM(K61)</f>
        <v>10952.92</v>
      </c>
    </row>
    <row r="63" spans="1:11" x14ac:dyDescent="0.25">
      <c r="A63" s="326" t="s">
        <v>31012</v>
      </c>
      <c r="B63" s="327"/>
      <c r="C63" s="327"/>
      <c r="D63" s="327"/>
      <c r="E63" s="327"/>
      <c r="F63" s="327"/>
      <c r="G63" s="327"/>
      <c r="H63" s="327"/>
      <c r="I63" s="327"/>
      <c r="J63" s="328"/>
      <c r="K63" s="137">
        <f>K62+H57</f>
        <v>28573.5</v>
      </c>
    </row>
    <row r="64" spans="1:11" x14ac:dyDescent="0.25">
      <c r="A64" s="49"/>
      <c r="B64" s="49"/>
      <c r="C64" s="49"/>
      <c r="D64" s="49"/>
      <c r="E64" s="49"/>
      <c r="F64" s="49"/>
      <c r="G64" s="49"/>
      <c r="H64" s="49"/>
      <c r="I64" s="49"/>
      <c r="J64" s="49"/>
      <c r="K64" s="49"/>
    </row>
    <row r="65" spans="1:11" x14ac:dyDescent="0.25">
      <c r="A65" s="124" t="s">
        <v>31013</v>
      </c>
      <c r="B65" s="49"/>
      <c r="C65" s="49"/>
      <c r="D65" s="49"/>
      <c r="E65" s="49"/>
      <c r="F65" s="49"/>
      <c r="G65" s="49"/>
      <c r="H65" s="49"/>
      <c r="I65" s="49"/>
      <c r="J65" s="49"/>
      <c r="K65" s="49"/>
    </row>
    <row r="66" spans="1:11" ht="30" x14ac:dyDescent="0.25">
      <c r="A66" s="117" t="s">
        <v>30542</v>
      </c>
      <c r="B66" s="324" t="s">
        <v>30543</v>
      </c>
      <c r="C66" s="325"/>
      <c r="D66" s="117" t="s">
        <v>30544</v>
      </c>
      <c r="E66" s="117" t="s">
        <v>30545</v>
      </c>
      <c r="F66" s="117" t="s">
        <v>30546</v>
      </c>
      <c r="G66" s="117" t="s">
        <v>30547</v>
      </c>
      <c r="H66" s="117" t="s">
        <v>30548</v>
      </c>
      <c r="I66" s="49"/>
      <c r="J66" s="49"/>
      <c r="K66" s="49"/>
    </row>
    <row r="67" spans="1:11" x14ac:dyDescent="0.25">
      <c r="A67" s="143" t="s">
        <v>30773</v>
      </c>
      <c r="B67" s="322"/>
      <c r="C67" s="323"/>
      <c r="D67" s="118" t="s">
        <v>31014</v>
      </c>
      <c r="E67" s="102" t="s">
        <v>30899</v>
      </c>
      <c r="F67" s="102"/>
      <c r="G67" s="102"/>
      <c r="H67" s="102"/>
      <c r="I67" s="49"/>
      <c r="J67" s="49"/>
      <c r="K67" s="49"/>
    </row>
    <row r="68" spans="1:11" x14ac:dyDescent="0.25">
      <c r="A68" s="143" t="s">
        <v>30775</v>
      </c>
      <c r="B68" s="322" t="s">
        <v>31015</v>
      </c>
      <c r="C68" s="323"/>
      <c r="D68" s="118" t="s">
        <v>31016</v>
      </c>
      <c r="E68" s="102" t="s">
        <v>30558</v>
      </c>
      <c r="F68" s="157">
        <v>1</v>
      </c>
      <c r="G68" s="145">
        <v>7222.08</v>
      </c>
      <c r="H68" s="137">
        <f t="shared" ref="H68" si="3">ROUND(G68*F68,2)</f>
        <v>7222.08</v>
      </c>
      <c r="I68" s="49"/>
      <c r="J68" s="49"/>
      <c r="K68" s="49"/>
    </row>
    <row r="69" spans="1:11" x14ac:dyDescent="0.25">
      <c r="A69" s="326" t="s">
        <v>31017</v>
      </c>
      <c r="B69" s="327"/>
      <c r="C69" s="327"/>
      <c r="D69" s="327"/>
      <c r="E69" s="327"/>
      <c r="F69" s="327"/>
      <c r="G69" s="328"/>
      <c r="H69" s="137">
        <f>SUM(H68)</f>
        <v>7222.08</v>
      </c>
      <c r="I69" s="49"/>
      <c r="J69" s="49"/>
      <c r="K69" s="49"/>
    </row>
  </sheetData>
  <mergeCells count="77">
    <mergeCell ref="B10:C10"/>
    <mergeCell ref="A1:K1"/>
    <mergeCell ref="B4:C4"/>
    <mergeCell ref="B5:C5"/>
    <mergeCell ref="B6:C6"/>
    <mergeCell ref="A7:G7"/>
    <mergeCell ref="B11:C11"/>
    <mergeCell ref="B12:C12"/>
    <mergeCell ref="B13:C13"/>
    <mergeCell ref="B14:C14"/>
    <mergeCell ref="A15:G15"/>
    <mergeCell ref="I16:J16"/>
    <mergeCell ref="K16:K17"/>
    <mergeCell ref="B19:C19"/>
    <mergeCell ref="A20:J20"/>
    <mergeCell ref="B28:C28"/>
    <mergeCell ref="B24:C24"/>
    <mergeCell ref="B25:C25"/>
    <mergeCell ref="B26:C26"/>
    <mergeCell ref="B27:C27"/>
    <mergeCell ref="A21:J21"/>
    <mergeCell ref="A16:A17"/>
    <mergeCell ref="B16:C17"/>
    <mergeCell ref="D16:D17"/>
    <mergeCell ref="E16:E17"/>
    <mergeCell ref="F16:F17"/>
    <mergeCell ref="G16:H16"/>
    <mergeCell ref="B38:C38"/>
    <mergeCell ref="A30:A31"/>
    <mergeCell ref="B30:C31"/>
    <mergeCell ref="D30:D31"/>
    <mergeCell ref="A35:J35"/>
    <mergeCell ref="A34:J34"/>
    <mergeCell ref="A29:G29"/>
    <mergeCell ref="E30:E31"/>
    <mergeCell ref="I30:J30"/>
    <mergeCell ref="K30:K31"/>
    <mergeCell ref="B33:C33"/>
    <mergeCell ref="F30:F31"/>
    <mergeCell ref="G30:H30"/>
    <mergeCell ref="B39:C39"/>
    <mergeCell ref="B40:C40"/>
    <mergeCell ref="B41:C41"/>
    <mergeCell ref="B42:C42"/>
    <mergeCell ref="A43:G43"/>
    <mergeCell ref="I44:J44"/>
    <mergeCell ref="K44:K45"/>
    <mergeCell ref="B47:C47"/>
    <mergeCell ref="A48:J48"/>
    <mergeCell ref="B56:C56"/>
    <mergeCell ref="B52:C52"/>
    <mergeCell ref="B53:C53"/>
    <mergeCell ref="B54:C54"/>
    <mergeCell ref="B55:C55"/>
    <mergeCell ref="A49:J49"/>
    <mergeCell ref="A44:A45"/>
    <mergeCell ref="B44:C45"/>
    <mergeCell ref="D44:D45"/>
    <mergeCell ref="E44:E45"/>
    <mergeCell ref="F44:F45"/>
    <mergeCell ref="G44:H44"/>
    <mergeCell ref="B67:C67"/>
    <mergeCell ref="B68:C68"/>
    <mergeCell ref="A69:G69"/>
    <mergeCell ref="I58:J58"/>
    <mergeCell ref="A57:G57"/>
    <mergeCell ref="K58:K59"/>
    <mergeCell ref="B61:C61"/>
    <mergeCell ref="A62:J62"/>
    <mergeCell ref="A63:J63"/>
    <mergeCell ref="B66:C66"/>
    <mergeCell ref="A58:A59"/>
    <mergeCell ref="B58:C59"/>
    <mergeCell ref="D58:D59"/>
    <mergeCell ref="E58:E59"/>
    <mergeCell ref="F58:F59"/>
    <mergeCell ref="G58:H58"/>
  </mergeCells>
  <pageMargins left="0.511811024" right="0.511811024" top="0.78740157499999996" bottom="0.78740157499999996" header="0.31496062000000002" footer="0.31496062000000002"/>
  <pageSetup paperSize="9" scale="5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2"/>
  <sheetViews>
    <sheetView workbookViewId="0">
      <selection activeCell="J4" sqref="J4"/>
    </sheetView>
  </sheetViews>
  <sheetFormatPr defaultRowHeight="15" x14ac:dyDescent="0.25"/>
  <cols>
    <col min="1" max="1" width="30.7109375" customWidth="1"/>
    <col min="2" max="3" width="12.7109375" style="71" customWidth="1"/>
    <col min="4" max="7" width="12.7109375" style="71" hidden="1" customWidth="1"/>
    <col min="8" max="10" width="12.7109375" style="71" customWidth="1"/>
  </cols>
  <sheetData>
    <row r="1" spans="1:10" ht="18.75" x14ac:dyDescent="0.25">
      <c r="A1" s="233" t="s">
        <v>31214</v>
      </c>
      <c r="B1" s="233"/>
      <c r="C1" s="233"/>
      <c r="D1" s="233"/>
      <c r="E1" s="233"/>
      <c r="F1" s="233"/>
      <c r="G1" s="233"/>
      <c r="H1" s="233"/>
      <c r="I1" s="233"/>
      <c r="J1" s="233"/>
    </row>
    <row r="3" spans="1:10" ht="30" customHeight="1" x14ac:dyDescent="0.25">
      <c r="A3" s="194" t="s">
        <v>974</v>
      </c>
      <c r="B3" s="194" t="s">
        <v>31215</v>
      </c>
      <c r="C3" s="194" t="s">
        <v>31216</v>
      </c>
      <c r="D3" s="194" t="s">
        <v>31217</v>
      </c>
      <c r="E3" s="194" t="s">
        <v>31218</v>
      </c>
      <c r="F3" s="194" t="s">
        <v>9</v>
      </c>
      <c r="G3" s="194" t="s">
        <v>31219</v>
      </c>
      <c r="H3" s="194" t="s">
        <v>31220</v>
      </c>
      <c r="I3" s="194" t="s">
        <v>31221</v>
      </c>
      <c r="J3" s="194" t="s">
        <v>30546</v>
      </c>
    </row>
    <row r="4" spans="1:10" x14ac:dyDescent="0.25">
      <c r="A4" t="s">
        <v>31032</v>
      </c>
      <c r="B4" s="71" t="s">
        <v>8</v>
      </c>
      <c r="C4" s="71">
        <f>1550.022+4+4+8+8+2+8+8+9+9+1+1.15+3.41+0.41+2.1+1.19+9+2+1+9+2+1</f>
        <v>1643.2820000000002</v>
      </c>
      <c r="D4" s="71">
        <v>18.190000000000001</v>
      </c>
      <c r="E4" s="71">
        <f>ROUND(D4*C4,2)</f>
        <v>29891.3</v>
      </c>
      <c r="H4" s="71">
        <v>182.49</v>
      </c>
      <c r="I4" s="71">
        <v>12</v>
      </c>
      <c r="J4" s="71">
        <f t="shared" ref="J4:J12" si="0">ROUNDUP(C4/H4/I4,0)</f>
        <v>1</v>
      </c>
    </row>
    <row r="5" spans="1:10" x14ac:dyDescent="0.25">
      <c r="A5" t="s">
        <v>31245</v>
      </c>
      <c r="B5" s="71" t="s">
        <v>8</v>
      </c>
      <c r="C5" s="71">
        <f>22.55+0.2+0.5+0.2+0.5</f>
        <v>23.95</v>
      </c>
      <c r="D5" s="71">
        <v>55.27</v>
      </c>
      <c r="E5" s="71">
        <f>ROUND(D5*C5,2)</f>
        <v>1323.72</v>
      </c>
      <c r="H5" s="71">
        <v>182.49</v>
      </c>
      <c r="I5" s="71">
        <v>12</v>
      </c>
      <c r="J5" s="71">
        <f t="shared" si="0"/>
        <v>1</v>
      </c>
    </row>
    <row r="6" spans="1:10" x14ac:dyDescent="0.25">
      <c r="A6" t="s">
        <v>31246</v>
      </c>
      <c r="B6" s="71" t="s">
        <v>8</v>
      </c>
      <c r="C6" s="71">
        <v>1.397</v>
      </c>
      <c r="D6" s="71">
        <v>21.06</v>
      </c>
      <c r="E6" s="71">
        <f>ROUND(D6*C6,2)</f>
        <v>29.42</v>
      </c>
      <c r="H6" s="71">
        <v>182.49</v>
      </c>
      <c r="I6" s="71">
        <v>12</v>
      </c>
      <c r="J6" s="71">
        <f t="shared" si="0"/>
        <v>1</v>
      </c>
    </row>
    <row r="7" spans="1:10" x14ac:dyDescent="0.25">
      <c r="A7" t="s">
        <v>31029</v>
      </c>
      <c r="B7" s="71" t="s">
        <v>8</v>
      </c>
      <c r="C7" s="71">
        <f>196.03+4+4+1+1+0.2+1.05+1+1</f>
        <v>209.28</v>
      </c>
      <c r="E7" s="71">
        <f>ROUND(D7*C7,2)</f>
        <v>0</v>
      </c>
      <c r="H7" s="71">
        <v>182.49</v>
      </c>
      <c r="I7" s="71">
        <v>12</v>
      </c>
      <c r="J7" s="71">
        <f t="shared" si="0"/>
        <v>1</v>
      </c>
    </row>
    <row r="8" spans="1:10" x14ac:dyDescent="0.25">
      <c r="A8" t="s">
        <v>31247</v>
      </c>
      <c r="B8" s="71" t="s">
        <v>8</v>
      </c>
      <c r="C8" s="71">
        <f>41.5+0.9+0.2+0.9+0.9</f>
        <v>44.4</v>
      </c>
      <c r="H8" s="71">
        <v>182.49</v>
      </c>
      <c r="I8" s="71">
        <v>12</v>
      </c>
      <c r="J8" s="71">
        <f t="shared" si="0"/>
        <v>1</v>
      </c>
    </row>
    <row r="9" spans="1:10" x14ac:dyDescent="0.25">
      <c r="A9" t="s">
        <v>31251</v>
      </c>
      <c r="B9" s="71" t="s">
        <v>8</v>
      </c>
      <c r="C9" s="71">
        <f>0.9+0.41+0.9+0.9</f>
        <v>3.11</v>
      </c>
      <c r="H9" s="71">
        <v>182.49</v>
      </c>
      <c r="I9" s="71">
        <v>12</v>
      </c>
      <c r="J9" s="71">
        <f t="shared" si="0"/>
        <v>1</v>
      </c>
    </row>
    <row r="10" spans="1:10" x14ac:dyDescent="0.25">
      <c r="A10" t="s">
        <v>31248</v>
      </c>
      <c r="B10" s="71" t="s">
        <v>8</v>
      </c>
      <c r="C10" s="71">
        <f>1.21+0.09</f>
        <v>1.3</v>
      </c>
      <c r="H10" s="71">
        <v>182.49</v>
      </c>
      <c r="I10" s="71">
        <v>12</v>
      </c>
      <c r="J10" s="71">
        <f t="shared" si="0"/>
        <v>1</v>
      </c>
    </row>
    <row r="11" spans="1:10" x14ac:dyDescent="0.25">
      <c r="A11" t="s">
        <v>31249</v>
      </c>
      <c r="B11" s="71" t="s">
        <v>8</v>
      </c>
      <c r="C11" s="71">
        <f>1.21+0.09</f>
        <v>1.3</v>
      </c>
      <c r="H11" s="71">
        <v>182.49</v>
      </c>
      <c r="I11" s="71">
        <v>12</v>
      </c>
      <c r="J11" s="71">
        <f t="shared" si="0"/>
        <v>1</v>
      </c>
    </row>
    <row r="12" spans="1:10" x14ac:dyDescent="0.25">
      <c r="A12" t="s">
        <v>31250</v>
      </c>
      <c r="B12" s="71" t="s">
        <v>8</v>
      </c>
      <c r="C12" s="71">
        <v>0.3</v>
      </c>
      <c r="H12" s="71">
        <v>182.49</v>
      </c>
      <c r="I12" s="71">
        <v>12</v>
      </c>
      <c r="J12" s="71">
        <f t="shared" si="0"/>
        <v>1</v>
      </c>
    </row>
  </sheetData>
  <mergeCells count="1">
    <mergeCell ref="A1:J1"/>
  </mergeCells>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19"/>
  <sheetViews>
    <sheetView showGridLines="0" zoomScaleNormal="100" workbookViewId="0">
      <selection sqref="A1:H2"/>
    </sheetView>
  </sheetViews>
  <sheetFormatPr defaultRowHeight="15" x14ac:dyDescent="0.25"/>
  <cols>
    <col min="1" max="1" width="10.7109375" customWidth="1"/>
    <col min="2" max="3" width="5.7109375" customWidth="1"/>
    <col min="4" max="4" width="50.7109375" customWidth="1"/>
    <col min="5" max="9" width="15.7109375" customWidth="1"/>
    <col min="10" max="10" width="8.85546875" customWidth="1"/>
    <col min="11" max="18" width="15.7109375" hidden="1" customWidth="1"/>
  </cols>
  <sheetData>
    <row r="1" spans="1:18" ht="30" customHeight="1" x14ac:dyDescent="0.25">
      <c r="A1" s="337" t="s">
        <v>31018</v>
      </c>
      <c r="B1" s="338"/>
      <c r="C1" s="338"/>
      <c r="D1" s="338"/>
      <c r="E1" s="338"/>
      <c r="F1" s="338"/>
      <c r="G1" s="338"/>
      <c r="H1" s="338"/>
      <c r="I1" s="355"/>
    </row>
    <row r="3" spans="1:18" ht="15" customHeight="1" x14ac:dyDescent="0.25">
      <c r="A3" s="124" t="s">
        <v>31019</v>
      </c>
      <c r="B3" s="49"/>
      <c r="C3" s="49"/>
      <c r="D3" s="49"/>
      <c r="E3" s="49"/>
      <c r="F3" s="49"/>
      <c r="G3" s="49"/>
      <c r="H3" s="49"/>
      <c r="I3" s="49"/>
    </row>
    <row r="4" spans="1:18" ht="33" x14ac:dyDescent="0.25">
      <c r="A4" s="117" t="s">
        <v>30542</v>
      </c>
      <c r="B4" s="324" t="s">
        <v>30543</v>
      </c>
      <c r="C4" s="325"/>
      <c r="D4" s="117" t="s">
        <v>30544</v>
      </c>
      <c r="E4" s="117" t="s">
        <v>30545</v>
      </c>
      <c r="F4" s="117" t="s">
        <v>30546</v>
      </c>
      <c r="G4" s="117" t="s">
        <v>31020</v>
      </c>
      <c r="H4" s="117" t="s">
        <v>30547</v>
      </c>
      <c r="I4" s="117" t="s">
        <v>30548</v>
      </c>
      <c r="K4" s="230" t="s">
        <v>974</v>
      </c>
      <c r="L4" s="230"/>
      <c r="M4" s="117" t="s">
        <v>31021</v>
      </c>
      <c r="N4" s="49"/>
      <c r="O4" s="49"/>
      <c r="P4" s="49"/>
      <c r="Q4" s="49"/>
      <c r="R4" s="49"/>
    </row>
    <row r="5" spans="1:18" ht="15" customHeight="1" x14ac:dyDescent="0.25">
      <c r="A5" s="143" t="s">
        <v>30549</v>
      </c>
      <c r="B5" s="322"/>
      <c r="C5" s="323"/>
      <c r="D5" s="118" t="s">
        <v>31022</v>
      </c>
      <c r="E5" s="102"/>
      <c r="F5" s="102"/>
      <c r="G5" s="102"/>
      <c r="H5" s="137"/>
      <c r="I5" s="137"/>
      <c r="K5" s="307" t="s">
        <v>31023</v>
      </c>
      <c r="L5" s="307"/>
      <c r="M5" s="144">
        <f>CANTEIRO!AX7</f>
        <v>4899.4555555555553</v>
      </c>
      <c r="N5" s="49"/>
      <c r="O5" s="49"/>
      <c r="P5" s="49"/>
      <c r="Q5" s="49"/>
      <c r="R5" s="49"/>
    </row>
    <row r="6" spans="1:18" ht="15" customHeight="1" x14ac:dyDescent="0.25">
      <c r="A6" s="143" t="s">
        <v>30551</v>
      </c>
      <c r="B6" s="322"/>
      <c r="C6" s="323"/>
      <c r="D6" s="118" t="s">
        <v>30550</v>
      </c>
      <c r="E6" s="102"/>
      <c r="F6" s="157"/>
      <c r="G6" s="157"/>
      <c r="H6" s="137"/>
      <c r="I6" s="137"/>
      <c r="K6" s="307" t="s">
        <v>31024</v>
      </c>
      <c r="L6" s="307"/>
      <c r="M6" s="144">
        <f>M5-M7</f>
        <v>2204.7550000000001</v>
      </c>
      <c r="N6" s="49"/>
      <c r="O6" s="49"/>
      <c r="P6" s="49"/>
      <c r="Q6" s="49"/>
      <c r="R6" s="49"/>
    </row>
    <row r="7" spans="1:18" ht="15" customHeight="1" x14ac:dyDescent="0.25">
      <c r="A7" s="143" t="s">
        <v>30553</v>
      </c>
      <c r="B7" s="322" t="s">
        <v>31025</v>
      </c>
      <c r="C7" s="323"/>
      <c r="D7" s="118" t="s">
        <v>31026</v>
      </c>
      <c r="E7" s="102" t="s">
        <v>30558</v>
      </c>
      <c r="F7" s="157">
        <v>0.2</v>
      </c>
      <c r="G7" s="157">
        <f>F7*$L$15</f>
        <v>0.1</v>
      </c>
      <c r="H7" s="145">
        <v>5117.8100000000004</v>
      </c>
      <c r="I7" s="137">
        <f>ROUND(H7*G7,2)</f>
        <v>511.78</v>
      </c>
      <c r="K7" s="307" t="s">
        <v>31027</v>
      </c>
      <c r="L7" s="307"/>
      <c r="M7" s="144">
        <f>CANTEIRO!AX9</f>
        <v>2694.7005555555552</v>
      </c>
      <c r="N7" s="49"/>
      <c r="O7" s="49"/>
      <c r="P7" s="49"/>
      <c r="Q7" s="49"/>
      <c r="R7" s="49"/>
    </row>
    <row r="8" spans="1:18" ht="15" customHeight="1" x14ac:dyDescent="0.25">
      <c r="A8" s="143" t="s">
        <v>30575</v>
      </c>
      <c r="B8" s="322" t="s">
        <v>31028</v>
      </c>
      <c r="C8" s="323"/>
      <c r="D8" s="118" t="s">
        <v>31029</v>
      </c>
      <c r="E8" s="102" t="s">
        <v>30558</v>
      </c>
      <c r="F8" s="157">
        <v>0.2</v>
      </c>
      <c r="G8" s="157">
        <f>F8*$L$15</f>
        <v>0.1</v>
      </c>
      <c r="H8" s="145">
        <v>4539</v>
      </c>
      <c r="I8" s="137">
        <f>ROUND(H8*G8,2)</f>
        <v>453.9</v>
      </c>
      <c r="K8" s="49"/>
      <c r="L8" s="49"/>
      <c r="M8" s="49"/>
      <c r="N8" s="49"/>
      <c r="O8" s="49"/>
      <c r="P8" s="49"/>
      <c r="Q8" s="49"/>
      <c r="R8" s="49"/>
    </row>
    <row r="9" spans="1:18" ht="15" customHeight="1" x14ac:dyDescent="0.25">
      <c r="A9" s="143" t="s">
        <v>31030</v>
      </c>
      <c r="B9" s="322" t="s">
        <v>31031</v>
      </c>
      <c r="C9" s="323"/>
      <c r="D9" s="118" t="s">
        <v>31032</v>
      </c>
      <c r="E9" s="102" t="s">
        <v>30558</v>
      </c>
      <c r="F9" s="157">
        <v>0.2</v>
      </c>
      <c r="G9" s="157">
        <f>F9*$L$15</f>
        <v>0.1</v>
      </c>
      <c r="H9" s="145">
        <v>3618.86</v>
      </c>
      <c r="I9" s="137">
        <f>ROUND(H9*G9,2)</f>
        <v>361.89</v>
      </c>
      <c r="K9" s="124" t="s">
        <v>31033</v>
      </c>
      <c r="L9" s="49"/>
      <c r="M9" s="49"/>
      <c r="N9" s="49"/>
      <c r="O9" s="49"/>
      <c r="P9" s="49"/>
      <c r="Q9" s="49"/>
      <c r="R9" s="49"/>
    </row>
    <row r="10" spans="1:18" ht="15" customHeight="1" x14ac:dyDescent="0.25">
      <c r="A10" s="326" t="s">
        <v>31034</v>
      </c>
      <c r="B10" s="327"/>
      <c r="C10" s="327"/>
      <c r="D10" s="327"/>
      <c r="E10" s="327"/>
      <c r="F10" s="327"/>
      <c r="G10" s="327"/>
      <c r="H10" s="328"/>
      <c r="I10" s="137">
        <f>SUM(I7:I9)</f>
        <v>1327.57</v>
      </c>
      <c r="K10" s="124" t="s">
        <v>31035</v>
      </c>
      <c r="L10" s="49"/>
      <c r="M10" s="49"/>
      <c r="N10" s="49"/>
      <c r="O10" s="49"/>
      <c r="P10" s="49"/>
      <c r="Q10" s="49"/>
      <c r="R10" s="49"/>
    </row>
    <row r="11" spans="1:18" ht="15" customHeight="1" x14ac:dyDescent="0.25">
      <c r="A11" s="143" t="s">
        <v>30585</v>
      </c>
      <c r="B11" s="322"/>
      <c r="C11" s="323"/>
      <c r="D11" s="118" t="s">
        <v>31036</v>
      </c>
      <c r="E11" s="102"/>
      <c r="F11" s="157"/>
      <c r="G11" s="157"/>
      <c r="H11" s="137"/>
      <c r="I11" s="137"/>
      <c r="K11" s="124" t="s">
        <v>31037</v>
      </c>
      <c r="L11" s="49"/>
      <c r="M11" s="49"/>
      <c r="N11" s="49"/>
      <c r="O11" s="49"/>
      <c r="P11" s="49"/>
      <c r="Q11" s="49"/>
      <c r="R11" s="49"/>
    </row>
    <row r="12" spans="1:18" ht="15" customHeight="1" x14ac:dyDescent="0.25">
      <c r="A12" s="143" t="s">
        <v>30587</v>
      </c>
      <c r="B12" s="322" t="s">
        <v>31038</v>
      </c>
      <c r="C12" s="323"/>
      <c r="D12" s="118" t="s">
        <v>31039</v>
      </c>
      <c r="E12" s="102" t="s">
        <v>31040</v>
      </c>
      <c r="F12" s="157">
        <v>11</v>
      </c>
      <c r="G12" s="157">
        <f>F12*$L$15</f>
        <v>5.5</v>
      </c>
      <c r="H12" s="145">
        <v>311.62</v>
      </c>
      <c r="I12" s="137">
        <f>ROUND(H12*G12,2)</f>
        <v>1713.91</v>
      </c>
      <c r="K12" s="124" t="s">
        <v>31041</v>
      </c>
      <c r="L12" s="49"/>
      <c r="M12" s="49"/>
      <c r="N12" s="49"/>
      <c r="O12" s="49"/>
      <c r="P12" s="49"/>
      <c r="Q12" s="49"/>
      <c r="R12" s="49"/>
    </row>
    <row r="13" spans="1:18" ht="15" customHeight="1" x14ac:dyDescent="0.25">
      <c r="A13" s="143" t="s">
        <v>30602</v>
      </c>
      <c r="B13" s="322" t="s">
        <v>31042</v>
      </c>
      <c r="C13" s="323"/>
      <c r="D13" s="118" t="s">
        <v>31043</v>
      </c>
      <c r="E13" s="102" t="s">
        <v>31040</v>
      </c>
      <c r="F13" s="157">
        <v>22</v>
      </c>
      <c r="G13" s="157">
        <f>F13*$L$15</f>
        <v>11</v>
      </c>
      <c r="H13" s="145">
        <v>262.79000000000002</v>
      </c>
      <c r="I13" s="137">
        <f>ROUND(H13*G13,2)</f>
        <v>2890.69</v>
      </c>
      <c r="K13" s="124"/>
      <c r="L13" s="49"/>
      <c r="M13" s="49"/>
      <c r="N13" s="49"/>
      <c r="O13" s="49"/>
      <c r="P13" s="49"/>
      <c r="Q13" s="49"/>
      <c r="R13" s="49"/>
    </row>
    <row r="14" spans="1:18" ht="15" customHeight="1" x14ac:dyDescent="0.25">
      <c r="A14" s="143" t="s">
        <v>31044</v>
      </c>
      <c r="B14" s="322" t="s">
        <v>31045</v>
      </c>
      <c r="C14" s="323"/>
      <c r="D14" s="118" t="s">
        <v>31046</v>
      </c>
      <c r="E14" s="102" t="s">
        <v>31040</v>
      </c>
      <c r="F14" s="157">
        <v>11</v>
      </c>
      <c r="G14" s="157">
        <f>F14*$L$15</f>
        <v>5.5</v>
      </c>
      <c r="H14" s="145">
        <v>288.02</v>
      </c>
      <c r="I14" s="137">
        <f>ROUND(H14*G14,2)</f>
        <v>1584.11</v>
      </c>
      <c r="K14" s="102" t="s">
        <v>31047</v>
      </c>
      <c r="L14" s="182">
        <f>M6/2</f>
        <v>1102.3775000000001</v>
      </c>
      <c r="M14" s="49"/>
      <c r="N14" s="49"/>
      <c r="O14" s="49"/>
      <c r="P14" s="49"/>
      <c r="Q14" s="49"/>
      <c r="R14" s="49"/>
    </row>
    <row r="15" spans="1:18" ht="15" customHeight="1" x14ac:dyDescent="0.25">
      <c r="A15" s="326" t="s">
        <v>31048</v>
      </c>
      <c r="B15" s="327"/>
      <c r="C15" s="327"/>
      <c r="D15" s="327"/>
      <c r="E15" s="327"/>
      <c r="F15" s="327"/>
      <c r="G15" s="327"/>
      <c r="H15" s="328"/>
      <c r="I15" s="137">
        <f>SUM(I12:I14)</f>
        <v>6188.71</v>
      </c>
      <c r="K15" s="102" t="s">
        <v>31049</v>
      </c>
      <c r="L15" s="157">
        <f>L14/M6</f>
        <v>0.5</v>
      </c>
      <c r="M15" s="49"/>
      <c r="N15" s="49"/>
      <c r="O15" s="49"/>
      <c r="P15" s="49"/>
      <c r="Q15" s="49"/>
      <c r="R15" s="49"/>
    </row>
    <row r="16" spans="1:18" ht="15" customHeight="1" x14ac:dyDescent="0.25">
      <c r="A16" s="326" t="s">
        <v>31050</v>
      </c>
      <c r="B16" s="327"/>
      <c r="C16" s="327"/>
      <c r="D16" s="327"/>
      <c r="E16" s="327"/>
      <c r="F16" s="327"/>
      <c r="G16" s="327"/>
      <c r="H16" s="328"/>
      <c r="I16" s="137">
        <f>I15+I10</f>
        <v>7516.28</v>
      </c>
      <c r="K16" s="49"/>
      <c r="L16" s="49"/>
      <c r="M16" s="49"/>
      <c r="N16" s="49"/>
      <c r="O16" s="49"/>
      <c r="P16" s="49"/>
      <c r="Q16" s="49"/>
      <c r="R16" s="49"/>
    </row>
    <row r="17" spans="11:18" x14ac:dyDescent="0.25">
      <c r="K17" s="339" t="s">
        <v>31051</v>
      </c>
      <c r="L17" s="339"/>
      <c r="M17" s="339"/>
      <c r="N17" s="339"/>
      <c r="O17" s="339"/>
      <c r="P17" s="339"/>
      <c r="Q17" s="339"/>
      <c r="R17" s="339"/>
    </row>
    <row r="18" spans="11:18" x14ac:dyDescent="0.25">
      <c r="K18" s="339"/>
      <c r="L18" s="339"/>
      <c r="M18" s="339"/>
      <c r="N18" s="339"/>
      <c r="O18" s="339"/>
      <c r="P18" s="339"/>
      <c r="Q18" s="339"/>
      <c r="R18" s="339"/>
    </row>
    <row r="19" spans="11:18" x14ac:dyDescent="0.25">
      <c r="K19" s="339"/>
      <c r="L19" s="339"/>
      <c r="M19" s="339"/>
      <c r="N19" s="339"/>
      <c r="O19" s="339"/>
      <c r="P19" s="339"/>
      <c r="Q19" s="339"/>
      <c r="R19" s="339"/>
    </row>
  </sheetData>
  <mergeCells count="19">
    <mergeCell ref="B6:C6"/>
    <mergeCell ref="K6:L6"/>
    <mergeCell ref="A1:I1"/>
    <mergeCell ref="B4:C4"/>
    <mergeCell ref="K4:L4"/>
    <mergeCell ref="B5:C5"/>
    <mergeCell ref="K5:L5"/>
    <mergeCell ref="K17:R19"/>
    <mergeCell ref="B7:C7"/>
    <mergeCell ref="K7:L7"/>
    <mergeCell ref="B8:C8"/>
    <mergeCell ref="B9:C9"/>
    <mergeCell ref="A10:H10"/>
    <mergeCell ref="B11:C11"/>
    <mergeCell ref="B12:C12"/>
    <mergeCell ref="B13:C13"/>
    <mergeCell ref="B14:C14"/>
    <mergeCell ref="A15:H15"/>
    <mergeCell ref="A16:H16"/>
  </mergeCells>
  <pageMargins left="0.511811024" right="0.511811024" top="0.78740157499999996" bottom="0.78740157499999996" header="0.31496062000000002" footer="0.31496062000000002"/>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26"/>
  <sheetViews>
    <sheetView showGridLines="0" zoomScaleNormal="100" workbookViewId="0">
      <selection sqref="A1:L1"/>
    </sheetView>
  </sheetViews>
  <sheetFormatPr defaultRowHeight="15" x14ac:dyDescent="0.25"/>
  <cols>
    <col min="1" max="1" width="3.7109375" customWidth="1"/>
    <col min="2" max="9" width="15.7109375" customWidth="1"/>
    <col min="10" max="11" width="8.7109375" customWidth="1"/>
    <col min="12" max="12" width="3.7109375" customWidth="1"/>
  </cols>
  <sheetData>
    <row r="1" spans="1:12" ht="30" customHeight="1" x14ac:dyDescent="0.25">
      <c r="A1" s="233" t="s">
        <v>30473</v>
      </c>
      <c r="B1" s="233"/>
      <c r="C1" s="233"/>
      <c r="D1" s="233"/>
      <c r="E1" s="233"/>
      <c r="F1" s="233"/>
      <c r="G1" s="233"/>
      <c r="H1" s="233"/>
      <c r="I1" s="233"/>
      <c r="J1" s="233"/>
      <c r="K1" s="233"/>
      <c r="L1" s="233"/>
    </row>
    <row r="2" spans="1:12" x14ac:dyDescent="0.25">
      <c r="A2" s="119"/>
      <c r="B2" s="49"/>
      <c r="C2" s="49"/>
      <c r="D2" s="49"/>
      <c r="E2" s="49"/>
      <c r="F2" s="49"/>
      <c r="G2" s="49"/>
      <c r="H2" s="49"/>
      <c r="I2" s="49"/>
      <c r="J2" s="49"/>
      <c r="K2" s="49"/>
      <c r="L2" s="120"/>
    </row>
    <row r="3" spans="1:12" x14ac:dyDescent="0.25">
      <c r="A3" s="119"/>
      <c r="B3" s="44" t="s">
        <v>30474</v>
      </c>
      <c r="C3" s="44"/>
      <c r="D3" s="49"/>
      <c r="E3" s="49"/>
      <c r="F3" s="49"/>
      <c r="G3" s="49"/>
      <c r="H3" s="49"/>
      <c r="I3" s="49"/>
      <c r="J3" s="49"/>
      <c r="K3" s="49"/>
      <c r="L3" s="120"/>
    </row>
    <row r="4" spans="1:12" x14ac:dyDescent="0.25">
      <c r="A4" s="119"/>
      <c r="B4" s="121" t="s">
        <v>30475</v>
      </c>
      <c r="C4" s="356" t="s">
        <v>30476</v>
      </c>
      <c r="D4" s="357"/>
      <c r="E4" s="122">
        <v>47.5</v>
      </c>
      <c r="F4" s="49"/>
      <c r="G4" s="49"/>
      <c r="H4" s="358" t="s">
        <v>30477</v>
      </c>
      <c r="I4" s="358"/>
      <c r="J4" s="358"/>
      <c r="K4" s="358"/>
      <c r="L4" s="120"/>
    </row>
    <row r="5" spans="1:12" x14ac:dyDescent="0.25">
      <c r="A5" s="119"/>
      <c r="B5" s="121" t="s">
        <v>30475</v>
      </c>
      <c r="C5" s="342" t="s">
        <v>30478</v>
      </c>
      <c r="D5" s="343"/>
      <c r="E5" s="123">
        <f>E4</f>
        <v>47.5</v>
      </c>
      <c r="F5" s="49"/>
      <c r="G5" s="49"/>
      <c r="H5" s="49"/>
      <c r="I5" s="49"/>
      <c r="J5" s="49"/>
      <c r="K5" s="49"/>
      <c r="L5" s="120"/>
    </row>
    <row r="6" spans="1:12" x14ac:dyDescent="0.25">
      <c r="A6" s="119"/>
      <c r="B6" s="49"/>
      <c r="C6" s="49"/>
      <c r="D6" s="49"/>
      <c r="E6" s="49"/>
      <c r="F6" s="49"/>
      <c r="G6" s="49"/>
      <c r="H6" s="49"/>
      <c r="I6" s="49"/>
      <c r="J6" s="49"/>
      <c r="K6" s="49"/>
      <c r="L6" s="120"/>
    </row>
    <row r="7" spans="1:12" x14ac:dyDescent="0.25">
      <c r="A7" s="119"/>
      <c r="B7" s="124" t="s">
        <v>30479</v>
      </c>
      <c r="C7" s="49"/>
      <c r="D7" s="49"/>
      <c r="E7" s="49"/>
      <c r="F7" s="49"/>
      <c r="G7" s="49"/>
      <c r="H7" s="49"/>
      <c r="I7" s="49"/>
      <c r="J7" s="49"/>
      <c r="K7" s="49"/>
      <c r="L7" s="120"/>
    </row>
    <row r="8" spans="1:12" x14ac:dyDescent="0.25">
      <c r="A8" s="119"/>
      <c r="B8" s="261" t="s">
        <v>30480</v>
      </c>
      <c r="C8" s="261"/>
      <c r="D8" s="102" t="s">
        <v>30481</v>
      </c>
      <c r="E8" s="49"/>
      <c r="F8" s="49"/>
      <c r="G8" s="49"/>
      <c r="H8" s="49"/>
      <c r="I8" s="49"/>
      <c r="J8" s="49"/>
      <c r="K8" s="49"/>
      <c r="L8" s="120"/>
    </row>
    <row r="9" spans="1:12" x14ac:dyDescent="0.25">
      <c r="A9" s="119"/>
      <c r="B9" s="307" t="s">
        <v>30482</v>
      </c>
      <c r="C9" s="307"/>
      <c r="D9" s="123">
        <f>E4</f>
        <v>47.5</v>
      </c>
      <c r="E9" s="49"/>
      <c r="F9" s="49"/>
      <c r="G9" s="49"/>
      <c r="H9" s="49"/>
      <c r="I9" s="49"/>
      <c r="J9" s="49"/>
      <c r="K9" s="49"/>
      <c r="L9" s="120"/>
    </row>
    <row r="10" spans="1:12" x14ac:dyDescent="0.25">
      <c r="A10" s="119"/>
      <c r="B10" s="307" t="s">
        <v>30483</v>
      </c>
      <c r="C10" s="307"/>
      <c r="D10" s="123">
        <v>0</v>
      </c>
      <c r="E10" s="49"/>
      <c r="F10" s="49"/>
      <c r="G10" s="49"/>
      <c r="H10" s="49"/>
      <c r="I10" s="49"/>
      <c r="J10" s="49"/>
      <c r="K10" s="49"/>
      <c r="L10" s="120"/>
    </row>
    <row r="11" spans="1:12" x14ac:dyDescent="0.25">
      <c r="A11" s="119"/>
      <c r="B11" s="307" t="s">
        <v>30484</v>
      </c>
      <c r="C11" s="307"/>
      <c r="D11" s="123">
        <v>0</v>
      </c>
      <c r="E11" s="49"/>
      <c r="F11" s="49"/>
      <c r="G11" s="49"/>
      <c r="H11" s="261" t="s">
        <v>30485</v>
      </c>
      <c r="I11" s="261"/>
      <c r="J11" s="261"/>
      <c r="K11" s="261"/>
      <c r="L11" s="120"/>
    </row>
    <row r="12" spans="1:12" x14ac:dyDescent="0.25">
      <c r="A12" s="119"/>
      <c r="B12" s="49"/>
      <c r="C12" s="49"/>
      <c r="D12" s="49"/>
      <c r="E12" s="49"/>
      <c r="F12" s="49"/>
      <c r="G12" s="49"/>
      <c r="H12" s="102" t="s">
        <v>30486</v>
      </c>
      <c r="I12" s="102" t="s">
        <v>30487</v>
      </c>
      <c r="J12" s="261" t="s">
        <v>30488</v>
      </c>
      <c r="K12" s="261"/>
      <c r="L12" s="120"/>
    </row>
    <row r="13" spans="1:12" x14ac:dyDescent="0.25">
      <c r="A13" s="119"/>
      <c r="B13" s="261" t="s">
        <v>30489</v>
      </c>
      <c r="C13" s="261"/>
      <c r="D13" s="121" t="s">
        <v>30490</v>
      </c>
      <c r="E13" s="102" t="s">
        <v>30491</v>
      </c>
      <c r="F13" s="49"/>
      <c r="G13" s="49"/>
      <c r="H13" s="125">
        <f>B14</f>
        <v>45017</v>
      </c>
      <c r="I13" s="125">
        <v>41821</v>
      </c>
      <c r="J13" s="261"/>
      <c r="K13" s="261"/>
      <c r="L13" s="120"/>
    </row>
    <row r="14" spans="1:12" x14ac:dyDescent="0.25">
      <c r="A14" s="119"/>
      <c r="B14" s="359">
        <v>45017</v>
      </c>
      <c r="C14" s="359"/>
      <c r="D14" s="126">
        <v>0</v>
      </c>
      <c r="E14" s="127">
        <v>18</v>
      </c>
      <c r="F14" s="49"/>
      <c r="G14" s="49"/>
      <c r="H14" s="128">
        <v>5.4876500000000004</v>
      </c>
      <c r="I14" s="129">
        <v>2.7023700000000002</v>
      </c>
      <c r="J14" s="360">
        <f>H14/I14</f>
        <v>2.0306804767666899</v>
      </c>
      <c r="K14" s="360"/>
      <c r="L14" s="120"/>
    </row>
    <row r="15" spans="1:12" x14ac:dyDescent="0.25">
      <c r="A15" s="119"/>
      <c r="B15" s="49"/>
      <c r="C15" s="49"/>
      <c r="D15" s="49"/>
      <c r="E15" s="49"/>
      <c r="F15" s="49"/>
      <c r="G15" s="49"/>
      <c r="H15" s="49"/>
      <c r="I15" s="49"/>
      <c r="J15" s="49"/>
      <c r="K15" s="49"/>
      <c r="L15" s="120"/>
    </row>
    <row r="16" spans="1:12" x14ac:dyDescent="0.25">
      <c r="A16" s="119"/>
      <c r="B16" s="49"/>
      <c r="C16" s="49"/>
      <c r="D16" s="49"/>
      <c r="E16" s="322" t="s">
        <v>30492</v>
      </c>
      <c r="F16" s="323"/>
      <c r="G16" s="322" t="s">
        <v>30493</v>
      </c>
      <c r="H16" s="323"/>
      <c r="I16" s="261" t="s">
        <v>30494</v>
      </c>
      <c r="J16" s="261"/>
      <c r="K16" s="261"/>
      <c r="L16" s="120"/>
    </row>
    <row r="17" spans="1:12" x14ac:dyDescent="0.25">
      <c r="A17" s="119"/>
      <c r="B17" s="322" t="s">
        <v>30495</v>
      </c>
      <c r="C17" s="323"/>
      <c r="D17" s="102" t="s">
        <v>30496</v>
      </c>
      <c r="E17" s="102" t="s">
        <v>30497</v>
      </c>
      <c r="F17" s="102" t="s">
        <v>30498</v>
      </c>
      <c r="G17" s="102" t="s">
        <v>30497</v>
      </c>
      <c r="H17" s="102" t="s">
        <v>30498</v>
      </c>
      <c r="I17" s="102" t="s">
        <v>30497</v>
      </c>
      <c r="J17" s="261" t="s">
        <v>30498</v>
      </c>
      <c r="K17" s="261"/>
      <c r="L17" s="120"/>
    </row>
    <row r="18" spans="1:12" x14ac:dyDescent="0.25">
      <c r="A18" s="119"/>
      <c r="B18" s="324" t="str">
        <f>"Índice de Reaj. (Pav)
(jul-2014 - "&amp;TEXT(H13,"[$-pt-BR]mmm-aa;@")&amp;")"</f>
        <v>Índice de Reaj. (Pav)
(jul-2014 - abr-23)</v>
      </c>
      <c r="C18" s="325"/>
      <c r="D18" s="102" t="s">
        <v>30499</v>
      </c>
      <c r="E18" s="129">
        <f>$J$14</f>
        <v>2.0306804767666899</v>
      </c>
      <c r="F18" s="129">
        <f t="shared" ref="F18:I18" si="0">$J$14</f>
        <v>2.0306804767666899</v>
      </c>
      <c r="G18" s="129">
        <f t="shared" si="0"/>
        <v>2.0306804767666899</v>
      </c>
      <c r="H18" s="129">
        <f t="shared" si="0"/>
        <v>2.0306804767666899</v>
      </c>
      <c r="I18" s="129">
        <f t="shared" si="0"/>
        <v>2.0306804767666899</v>
      </c>
      <c r="J18" s="361">
        <v>1.2411549861787985</v>
      </c>
      <c r="K18" s="362"/>
      <c r="L18" s="120"/>
    </row>
    <row r="19" spans="1:12" x14ac:dyDescent="0.25">
      <c r="A19" s="119"/>
      <c r="B19" s="322" t="s">
        <v>30500</v>
      </c>
      <c r="C19" s="323"/>
      <c r="D19" s="102" t="s">
        <v>30501</v>
      </c>
      <c r="E19" s="123">
        <f>D9</f>
        <v>47.5</v>
      </c>
      <c r="F19" s="123">
        <f>D9</f>
        <v>47.5</v>
      </c>
      <c r="G19" s="123">
        <f>D10</f>
        <v>0</v>
      </c>
      <c r="H19" s="123">
        <f>D10</f>
        <v>0</v>
      </c>
      <c r="I19" s="123">
        <f>D11</f>
        <v>0</v>
      </c>
      <c r="J19" s="363">
        <f>D11</f>
        <v>0</v>
      </c>
      <c r="K19" s="363"/>
      <c r="L19" s="120"/>
    </row>
    <row r="20" spans="1:12" x14ac:dyDescent="0.25">
      <c r="A20" s="119"/>
      <c r="B20" s="364" t="s">
        <v>30502</v>
      </c>
      <c r="C20" s="365"/>
      <c r="D20" s="102" t="s">
        <v>30503</v>
      </c>
      <c r="E20" s="130">
        <v>26.939</v>
      </c>
      <c r="F20" s="130">
        <v>26.939</v>
      </c>
      <c r="G20" s="130">
        <v>26.939</v>
      </c>
      <c r="H20" s="130">
        <v>26.939</v>
      </c>
      <c r="I20" s="130">
        <v>26.939</v>
      </c>
      <c r="J20" s="368">
        <v>26.939</v>
      </c>
      <c r="K20" s="368"/>
      <c r="L20" s="120"/>
    </row>
    <row r="21" spans="1:12" x14ac:dyDescent="0.25">
      <c r="A21" s="119"/>
      <c r="B21" s="366"/>
      <c r="C21" s="367"/>
      <c r="D21" s="102" t="s">
        <v>30504</v>
      </c>
      <c r="E21" s="130">
        <v>0.253</v>
      </c>
      <c r="F21" s="130">
        <v>0.253</v>
      </c>
      <c r="G21" s="130">
        <v>0.29899999999999999</v>
      </c>
      <c r="H21" s="130">
        <v>0.29899999999999999</v>
      </c>
      <c r="I21" s="130">
        <v>0.41199999999999998</v>
      </c>
      <c r="J21" s="368">
        <v>0.41199999999999998</v>
      </c>
      <c r="K21" s="368"/>
      <c r="L21" s="120"/>
    </row>
    <row r="22" spans="1:12" x14ac:dyDescent="0.25">
      <c r="A22" s="119"/>
      <c r="B22" s="335"/>
      <c r="C22" s="336"/>
      <c r="D22" s="102" t="s">
        <v>30505</v>
      </c>
      <c r="E22" s="130">
        <f>E20+E21*E19</f>
        <v>38.956499999999998</v>
      </c>
      <c r="F22" s="130">
        <f t="shared" ref="F22:I22" si="1">F20+F21*F19</f>
        <v>38.956499999999998</v>
      </c>
      <c r="G22" s="130">
        <f t="shared" si="1"/>
        <v>26.939</v>
      </c>
      <c r="H22" s="130">
        <f t="shared" si="1"/>
        <v>26.939</v>
      </c>
      <c r="I22" s="130">
        <f t="shared" si="1"/>
        <v>26.939</v>
      </c>
      <c r="J22" s="368">
        <f>J20+J21*J19</f>
        <v>26.939</v>
      </c>
      <c r="K22" s="368"/>
      <c r="L22" s="120"/>
    </row>
    <row r="23" spans="1:12" x14ac:dyDescent="0.25">
      <c r="A23" s="119"/>
      <c r="B23" s="322" t="s">
        <v>30506</v>
      </c>
      <c r="C23" s="323"/>
      <c r="D23" s="102" t="s">
        <v>8</v>
      </c>
      <c r="E23" s="131">
        <f>1+$D$14/100</f>
        <v>1</v>
      </c>
      <c r="F23" s="131">
        <f t="shared" ref="F23:J23" si="2">1+$D$14/100</f>
        <v>1</v>
      </c>
      <c r="G23" s="131">
        <f t="shared" si="2"/>
        <v>1</v>
      </c>
      <c r="H23" s="131">
        <f t="shared" si="2"/>
        <v>1</v>
      </c>
      <c r="I23" s="131">
        <f t="shared" si="2"/>
        <v>1</v>
      </c>
      <c r="J23" s="369">
        <f t="shared" si="2"/>
        <v>1</v>
      </c>
      <c r="K23" s="370"/>
      <c r="L23" s="120"/>
    </row>
    <row r="24" spans="1:12" x14ac:dyDescent="0.25">
      <c r="A24" s="119"/>
      <c r="B24" s="322" t="s">
        <v>30507</v>
      </c>
      <c r="C24" s="323"/>
      <c r="D24" s="102" t="s">
        <v>30508</v>
      </c>
      <c r="E24" s="132">
        <f t="shared" ref="E24:J24" si="3">1-($E$14/100)</f>
        <v>0.82000000000000006</v>
      </c>
      <c r="F24" s="132">
        <f t="shared" si="3"/>
        <v>0.82000000000000006</v>
      </c>
      <c r="G24" s="132">
        <f t="shared" si="3"/>
        <v>0.82000000000000006</v>
      </c>
      <c r="H24" s="132">
        <f t="shared" si="3"/>
        <v>0.82000000000000006</v>
      </c>
      <c r="I24" s="132">
        <f t="shared" si="3"/>
        <v>0.82000000000000006</v>
      </c>
      <c r="J24" s="371">
        <f t="shared" si="3"/>
        <v>0.82000000000000006</v>
      </c>
      <c r="K24" s="371"/>
      <c r="L24" s="120"/>
    </row>
    <row r="25" spans="1:12" x14ac:dyDescent="0.25">
      <c r="A25" s="119"/>
      <c r="B25" s="322" t="s">
        <v>30509</v>
      </c>
      <c r="C25" s="323"/>
      <c r="D25" s="102" t="s">
        <v>30510</v>
      </c>
      <c r="E25" s="132">
        <f>IF($D$9&gt;0,E22*E23/E24*E18,0)</f>
        <v>96.473419503855538</v>
      </c>
      <c r="F25" s="132">
        <f>IF($D$9&gt;0,F22*F23/F24*F18,0)</f>
        <v>96.473419503855538</v>
      </c>
      <c r="G25" s="132">
        <f>IF($D$10&gt;0,G22*G23/G24*G18,0)</f>
        <v>0</v>
      </c>
      <c r="H25" s="132">
        <f>IF($D$10&gt;0,H22*H23/H24*H18,0)</f>
        <v>0</v>
      </c>
      <c r="I25" s="132">
        <f>IF($D$11&gt;0,I22*I23/I24*I18,0)</f>
        <v>0</v>
      </c>
      <c r="J25" s="372">
        <f>IF($D$11&gt;0,J22*J23/J24*J18,0)</f>
        <v>0</v>
      </c>
      <c r="K25" s="373"/>
      <c r="L25" s="120"/>
    </row>
    <row r="26" spans="1:12" x14ac:dyDescent="0.25">
      <c r="A26" s="133"/>
      <c r="B26" s="134"/>
      <c r="C26" s="134"/>
      <c r="D26" s="134"/>
      <c r="E26" s="134"/>
      <c r="F26" s="134"/>
      <c r="G26" s="134"/>
      <c r="H26" s="134"/>
      <c r="I26" s="134"/>
      <c r="J26" s="134"/>
      <c r="K26" s="134"/>
      <c r="L26" s="135"/>
    </row>
  </sheetData>
  <mergeCells count="33">
    <mergeCell ref="B23:C23"/>
    <mergeCell ref="J23:K23"/>
    <mergeCell ref="B24:C24"/>
    <mergeCell ref="J24:K24"/>
    <mergeCell ref="B25:C25"/>
    <mergeCell ref="J25:K25"/>
    <mergeCell ref="B18:C18"/>
    <mergeCell ref="J18:K18"/>
    <mergeCell ref="B19:C19"/>
    <mergeCell ref="J19:K19"/>
    <mergeCell ref="B20:C22"/>
    <mergeCell ref="J20:K20"/>
    <mergeCell ref="J21:K21"/>
    <mergeCell ref="J22:K22"/>
    <mergeCell ref="B17:C17"/>
    <mergeCell ref="J17:K17"/>
    <mergeCell ref="B10:C10"/>
    <mergeCell ref="B11:C11"/>
    <mergeCell ref="H11:K11"/>
    <mergeCell ref="J12:K12"/>
    <mergeCell ref="B13:C13"/>
    <mergeCell ref="J13:K13"/>
    <mergeCell ref="B14:C14"/>
    <mergeCell ref="J14:K14"/>
    <mergeCell ref="E16:F16"/>
    <mergeCell ref="G16:H16"/>
    <mergeCell ref="I16:K16"/>
    <mergeCell ref="B9:C9"/>
    <mergeCell ref="A1:L1"/>
    <mergeCell ref="C4:D4"/>
    <mergeCell ref="H4:K4"/>
    <mergeCell ref="C5:D5"/>
    <mergeCell ref="B8:C8"/>
  </mergeCells>
  <pageMargins left="0.511811024" right="0.511811024" top="0.78740157499999996" bottom="0.78740157499999996" header="0.31496062000000002" footer="0.31496062000000002"/>
  <pageSetup paperSize="9" scale="6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9"/>
  <sheetViews>
    <sheetView zoomScaleNormal="100" workbookViewId="0">
      <selection sqref="A1:J1"/>
    </sheetView>
  </sheetViews>
  <sheetFormatPr defaultRowHeight="15" x14ac:dyDescent="0.25"/>
  <cols>
    <col min="1" max="9" width="15.7109375" customWidth="1"/>
    <col min="10" max="10" width="50.7109375" customWidth="1"/>
  </cols>
  <sheetData>
    <row r="1" spans="1:10" ht="30" customHeight="1" x14ac:dyDescent="0.25">
      <c r="A1" s="233" t="s">
        <v>30522</v>
      </c>
      <c r="B1" s="233"/>
      <c r="C1" s="233"/>
      <c r="D1" s="233"/>
      <c r="E1" s="233"/>
      <c r="F1" s="233"/>
      <c r="G1" s="233"/>
      <c r="H1" s="233"/>
      <c r="I1" s="233"/>
      <c r="J1" s="233"/>
    </row>
    <row r="2" spans="1:10" x14ac:dyDescent="0.25">
      <c r="A2" s="230" t="s">
        <v>30523</v>
      </c>
      <c r="B2" s="230"/>
      <c r="C2" s="230" t="s">
        <v>30524</v>
      </c>
      <c r="D2" s="230"/>
      <c r="E2" s="230"/>
      <c r="F2" s="230"/>
      <c r="G2" s="230" t="s">
        <v>30525</v>
      </c>
      <c r="H2" s="230" t="s">
        <v>30526</v>
      </c>
      <c r="I2" s="230" t="s">
        <v>30527</v>
      </c>
      <c r="J2" s="230" t="s">
        <v>30528</v>
      </c>
    </row>
    <row r="3" spans="1:10" ht="30" customHeight="1" x14ac:dyDescent="0.25">
      <c r="A3" s="230"/>
      <c r="B3" s="230"/>
      <c r="C3" s="117" t="s">
        <v>44</v>
      </c>
      <c r="D3" s="117" t="s">
        <v>30529</v>
      </c>
      <c r="E3" s="117" t="s">
        <v>30530</v>
      </c>
      <c r="F3" s="117" t="s">
        <v>5</v>
      </c>
      <c r="G3" s="230"/>
      <c r="H3" s="230"/>
      <c r="I3" s="230"/>
      <c r="J3" s="230"/>
    </row>
    <row r="4" spans="1:10" x14ac:dyDescent="0.25">
      <c r="A4" s="49"/>
      <c r="B4" s="49"/>
      <c r="C4" s="49"/>
      <c r="D4" s="49"/>
      <c r="E4" s="49"/>
      <c r="F4" s="49"/>
      <c r="G4" s="49"/>
      <c r="H4" s="49"/>
      <c r="I4" s="49"/>
      <c r="J4" s="49"/>
    </row>
    <row r="5" spans="1:10" x14ac:dyDescent="0.25">
      <c r="A5" s="124" t="s">
        <v>30519</v>
      </c>
      <c r="B5" s="49"/>
      <c r="C5" s="49"/>
      <c r="D5" s="49"/>
      <c r="E5" s="49"/>
      <c r="F5" s="49"/>
      <c r="G5" s="49"/>
      <c r="H5" s="49"/>
      <c r="I5" s="49"/>
      <c r="J5" s="49"/>
    </row>
    <row r="6" spans="1:10" ht="30" customHeight="1" x14ac:dyDescent="0.25">
      <c r="A6" s="374" t="s">
        <v>30535</v>
      </c>
      <c r="B6" s="374"/>
      <c r="C6" s="138">
        <v>3575.94</v>
      </c>
      <c r="D6" s="141">
        <v>0.18</v>
      </c>
      <c r="E6" s="139"/>
      <c r="F6" s="137">
        <f t="shared" ref="F6" si="0">C6/(1-D6)*(1+E6)</f>
        <v>4360.9024390243903</v>
      </c>
      <c r="G6" s="137">
        <f>'BET - TRANSP - REFINARIA'!E25</f>
        <v>96.473419503855538</v>
      </c>
      <c r="H6" s="137">
        <v>0</v>
      </c>
      <c r="I6" s="137">
        <f t="shared" ref="I6" si="1">IFERROR(F6+G6+H6,0)</f>
        <v>4457.3758585282458</v>
      </c>
      <c r="J6" s="140"/>
    </row>
    <row r="8" spans="1:10" ht="45" x14ac:dyDescent="0.25">
      <c r="A8" s="230" t="s">
        <v>30531</v>
      </c>
      <c r="B8" s="230"/>
      <c r="C8" s="117" t="s">
        <v>30532</v>
      </c>
      <c r="D8" s="117" t="s">
        <v>30533</v>
      </c>
      <c r="E8" s="117" t="s">
        <v>30534</v>
      </c>
      <c r="F8" s="117" t="s">
        <v>30523</v>
      </c>
    </row>
    <row r="9" spans="1:10" ht="30" customHeight="1" x14ac:dyDescent="0.25">
      <c r="A9" s="352" t="s">
        <v>30535</v>
      </c>
      <c r="B9" s="352"/>
      <c r="C9" s="137">
        <f>F6</f>
        <v>4360.9024390243903</v>
      </c>
      <c r="D9" s="137">
        <f>G6+H6</f>
        <v>96.473419503855538</v>
      </c>
      <c r="E9" s="137">
        <f>I6</f>
        <v>4457.3758585282458</v>
      </c>
      <c r="F9" s="102" t="s">
        <v>30519</v>
      </c>
    </row>
  </sheetData>
  <mergeCells count="10">
    <mergeCell ref="A9:B9"/>
    <mergeCell ref="A6:B6"/>
    <mergeCell ref="A8:B8"/>
    <mergeCell ref="A1:J1"/>
    <mergeCell ref="A2:B3"/>
    <mergeCell ref="C2:F2"/>
    <mergeCell ref="G2:G3"/>
    <mergeCell ref="H2:H3"/>
    <mergeCell ref="I2:I3"/>
    <mergeCell ref="J2:J3"/>
  </mergeCells>
  <pageMargins left="0.511811024" right="0.511811024" top="0.78740157499999996" bottom="0.78740157499999996" header="0.31496062000000002" footer="0.31496062000000002"/>
  <pageSetup paperSize="9" scale="4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9"/>
  <sheetViews>
    <sheetView showGridLines="0" zoomScaleNormal="100" workbookViewId="0">
      <selection sqref="A1:H1"/>
    </sheetView>
  </sheetViews>
  <sheetFormatPr defaultRowHeight="15" x14ac:dyDescent="0.25"/>
  <cols>
    <col min="1" max="1" width="15.7109375" customWidth="1"/>
    <col min="2" max="2" width="45.7109375" customWidth="1"/>
    <col min="3" max="8" width="15.7109375" customWidth="1"/>
  </cols>
  <sheetData>
    <row r="1" spans="1:8" ht="30" customHeight="1" x14ac:dyDescent="0.25">
      <c r="A1" s="233" t="s">
        <v>30511</v>
      </c>
      <c r="B1" s="233"/>
      <c r="C1" s="233"/>
      <c r="D1" s="233"/>
      <c r="E1" s="233"/>
      <c r="F1" s="233"/>
      <c r="G1" s="233"/>
      <c r="H1" s="233"/>
    </row>
    <row r="2" spans="1:8" x14ac:dyDescent="0.25">
      <c r="A2" s="49"/>
      <c r="B2" s="49"/>
      <c r="C2" s="49"/>
      <c r="D2" s="49"/>
      <c r="E2" s="49"/>
      <c r="F2" s="49"/>
      <c r="G2" s="49"/>
      <c r="H2" s="49"/>
    </row>
    <row r="3" spans="1:8" x14ac:dyDescent="0.25">
      <c r="A3" s="124" t="s">
        <v>30512</v>
      </c>
      <c r="B3" s="49"/>
      <c r="C3" s="49"/>
      <c r="D3" s="49"/>
      <c r="E3" s="49"/>
      <c r="F3" s="49"/>
      <c r="G3" s="49"/>
      <c r="H3" s="49"/>
    </row>
    <row r="4" spans="1:8" x14ac:dyDescent="0.25">
      <c r="A4" s="49"/>
      <c r="B4" s="49"/>
      <c r="C4" s="49"/>
      <c r="D4" s="49"/>
      <c r="E4" s="49"/>
      <c r="F4" s="49"/>
      <c r="G4" s="49"/>
      <c r="H4" s="49"/>
    </row>
    <row r="5" spans="1:8" ht="30" customHeight="1" x14ac:dyDescent="0.25">
      <c r="A5" s="230" t="s">
        <v>30440</v>
      </c>
      <c r="B5" s="230"/>
      <c r="C5" s="117" t="s">
        <v>30513</v>
      </c>
      <c r="D5" s="117" t="s">
        <v>30514</v>
      </c>
      <c r="E5" s="117" t="s">
        <v>30515</v>
      </c>
      <c r="F5" s="117" t="s">
        <v>30516</v>
      </c>
      <c r="G5" s="117" t="s">
        <v>30517</v>
      </c>
      <c r="H5" s="117" t="s">
        <v>30518</v>
      </c>
    </row>
    <row r="6" spans="1:8" x14ac:dyDescent="0.25">
      <c r="A6" s="307" t="s">
        <v>30536</v>
      </c>
      <c r="B6" s="307"/>
      <c r="C6" s="102" t="s">
        <v>30519</v>
      </c>
      <c r="D6" s="102" t="s">
        <v>30520</v>
      </c>
      <c r="E6" s="102" t="s">
        <v>30521</v>
      </c>
      <c r="F6" s="136">
        <v>5.8819999999999997E-2</v>
      </c>
      <c r="G6" s="137">
        <f>'BET - BINÔMIO'!C9</f>
        <v>4360.9024390243903</v>
      </c>
      <c r="H6" s="137">
        <f t="shared" ref="H6" si="0">ROUND(G6*F6,2)</f>
        <v>256.51</v>
      </c>
    </row>
    <row r="7" spans="1:8" x14ac:dyDescent="0.25">
      <c r="A7" s="375"/>
      <c r="B7" s="375"/>
      <c r="C7" s="375"/>
      <c r="D7" s="375"/>
      <c r="E7" s="375"/>
      <c r="F7" s="375"/>
      <c r="G7" s="375"/>
      <c r="H7" s="375"/>
    </row>
    <row r="8" spans="1:8" ht="30" customHeight="1" x14ac:dyDescent="0.25">
      <c r="A8" s="230" t="s">
        <v>30440</v>
      </c>
      <c r="B8" s="230"/>
      <c r="C8" s="117" t="s">
        <v>30513</v>
      </c>
      <c r="D8" s="117" t="s">
        <v>30514</v>
      </c>
      <c r="E8" s="117" t="s">
        <v>30515</v>
      </c>
      <c r="F8" s="117" t="s">
        <v>30516</v>
      </c>
      <c r="G8" s="117" t="s">
        <v>30517</v>
      </c>
      <c r="H8" s="117" t="s">
        <v>30518</v>
      </c>
    </row>
    <row r="9" spans="1:8" x14ac:dyDescent="0.25">
      <c r="A9" s="307" t="s">
        <v>30537</v>
      </c>
      <c r="B9" s="307"/>
      <c r="C9" s="102" t="str">
        <f>C6</f>
        <v>Minas Gerais</v>
      </c>
      <c r="D9" s="102" t="str">
        <f>D6</f>
        <v>t</v>
      </c>
      <c r="E9" s="102" t="str">
        <f>E6</f>
        <v>CAP 50/70</v>
      </c>
      <c r="F9" s="136">
        <f>F6</f>
        <v>5.8819999999999997E-2</v>
      </c>
      <c r="G9" s="137">
        <f>'BET - BINÔMIO'!D9</f>
        <v>96.473419503855538</v>
      </c>
      <c r="H9" s="137">
        <f t="shared" ref="H9" si="1">ROUND(G9*F9,2)</f>
        <v>5.67</v>
      </c>
    </row>
  </sheetData>
  <mergeCells count="6">
    <mergeCell ref="A8:B8"/>
    <mergeCell ref="A9:B9"/>
    <mergeCell ref="A1:H1"/>
    <mergeCell ref="A5:B5"/>
    <mergeCell ref="A6:B6"/>
    <mergeCell ref="A7:H7"/>
  </mergeCells>
  <pageMargins left="0.511811024" right="0.511811024" top="0.78740157499999996" bottom="0.78740157499999996" header="0.31496062000000002" footer="0.31496062000000002"/>
  <pageSetup paperSize="9" scale="5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6">
    <pageSetUpPr fitToPage="1"/>
  </sheetPr>
  <dimension ref="A1:D12524"/>
  <sheetViews>
    <sheetView showGridLines="0" zoomScaleNormal="100" zoomScaleSheetLayoutView="100" workbookViewId="0"/>
  </sheetViews>
  <sheetFormatPr defaultRowHeight="15" customHeight="1" x14ac:dyDescent="0.25"/>
  <cols>
    <col min="1" max="1" width="11.7109375" style="73" customWidth="1"/>
    <col min="2" max="2" width="65.85546875" style="73" customWidth="1"/>
    <col min="3" max="3" width="8.140625" style="73" customWidth="1"/>
    <col min="4" max="4" width="21.140625" style="73" customWidth="1"/>
    <col min="5" max="256" width="9.140625" style="72"/>
    <col min="257" max="257" width="24.5703125" style="72" customWidth="1"/>
    <col min="258" max="258" width="48.7109375" style="72" customWidth="1"/>
    <col min="259" max="259" width="8.140625" style="72" customWidth="1"/>
    <col min="260" max="260" width="21.140625" style="72" customWidth="1"/>
    <col min="261" max="512" width="9.140625" style="72"/>
    <col min="513" max="513" width="24.5703125" style="72" customWidth="1"/>
    <col min="514" max="514" width="48.7109375" style="72" customWidth="1"/>
    <col min="515" max="515" width="8.140625" style="72" customWidth="1"/>
    <col min="516" max="516" width="21.140625" style="72" customWidth="1"/>
    <col min="517" max="768" width="9.140625" style="72"/>
    <col min="769" max="769" width="24.5703125" style="72" customWidth="1"/>
    <col min="770" max="770" width="48.7109375" style="72" customWidth="1"/>
    <col min="771" max="771" width="8.140625" style="72" customWidth="1"/>
    <col min="772" max="772" width="21.140625" style="72" customWidth="1"/>
    <col min="773" max="1024" width="9.140625" style="72"/>
    <col min="1025" max="1025" width="24.5703125" style="72" customWidth="1"/>
    <col min="1026" max="1026" width="48.7109375" style="72" customWidth="1"/>
    <col min="1027" max="1027" width="8.140625" style="72" customWidth="1"/>
    <col min="1028" max="1028" width="21.140625" style="72" customWidth="1"/>
    <col min="1029" max="1280" width="9.140625" style="72"/>
    <col min="1281" max="1281" width="24.5703125" style="72" customWidth="1"/>
    <col min="1282" max="1282" width="48.7109375" style="72" customWidth="1"/>
    <col min="1283" max="1283" width="8.140625" style="72" customWidth="1"/>
    <col min="1284" max="1284" width="21.140625" style="72" customWidth="1"/>
    <col min="1285" max="1536" width="9.140625" style="72"/>
    <col min="1537" max="1537" width="24.5703125" style="72" customWidth="1"/>
    <col min="1538" max="1538" width="48.7109375" style="72" customWidth="1"/>
    <col min="1539" max="1539" width="8.140625" style="72" customWidth="1"/>
    <col min="1540" max="1540" width="21.140625" style="72" customWidth="1"/>
    <col min="1541" max="1792" width="9.140625" style="72"/>
    <col min="1793" max="1793" width="24.5703125" style="72" customWidth="1"/>
    <col min="1794" max="1794" width="48.7109375" style="72" customWidth="1"/>
    <col min="1795" max="1795" width="8.140625" style="72" customWidth="1"/>
    <col min="1796" max="1796" width="21.140625" style="72" customWidth="1"/>
    <col min="1797" max="2048" width="9.140625" style="72"/>
    <col min="2049" max="2049" width="24.5703125" style="72" customWidth="1"/>
    <col min="2050" max="2050" width="48.7109375" style="72" customWidth="1"/>
    <col min="2051" max="2051" width="8.140625" style="72" customWidth="1"/>
    <col min="2052" max="2052" width="21.140625" style="72" customWidth="1"/>
    <col min="2053" max="2304" width="9.140625" style="72"/>
    <col min="2305" max="2305" width="24.5703125" style="72" customWidth="1"/>
    <col min="2306" max="2306" width="48.7109375" style="72" customWidth="1"/>
    <col min="2307" max="2307" width="8.140625" style="72" customWidth="1"/>
    <col min="2308" max="2308" width="21.140625" style="72" customWidth="1"/>
    <col min="2309" max="2560" width="9.140625" style="72"/>
    <col min="2561" max="2561" width="24.5703125" style="72" customWidth="1"/>
    <col min="2562" max="2562" width="48.7109375" style="72" customWidth="1"/>
    <col min="2563" max="2563" width="8.140625" style="72" customWidth="1"/>
    <col min="2564" max="2564" width="21.140625" style="72" customWidth="1"/>
    <col min="2565" max="2816" width="9.140625" style="72"/>
    <col min="2817" max="2817" width="24.5703125" style="72" customWidth="1"/>
    <col min="2818" max="2818" width="48.7109375" style="72" customWidth="1"/>
    <col min="2819" max="2819" width="8.140625" style="72" customWidth="1"/>
    <col min="2820" max="2820" width="21.140625" style="72" customWidth="1"/>
    <col min="2821" max="3072" width="9.140625" style="72"/>
    <col min="3073" max="3073" width="24.5703125" style="72" customWidth="1"/>
    <col min="3074" max="3074" width="48.7109375" style="72" customWidth="1"/>
    <col min="3075" max="3075" width="8.140625" style="72" customWidth="1"/>
    <col min="3076" max="3076" width="21.140625" style="72" customWidth="1"/>
    <col min="3077" max="3328" width="9.140625" style="72"/>
    <col min="3329" max="3329" width="24.5703125" style="72" customWidth="1"/>
    <col min="3330" max="3330" width="48.7109375" style="72" customWidth="1"/>
    <col min="3331" max="3331" width="8.140625" style="72" customWidth="1"/>
    <col min="3332" max="3332" width="21.140625" style="72" customWidth="1"/>
    <col min="3333" max="3584" width="9.140625" style="72"/>
    <col min="3585" max="3585" width="24.5703125" style="72" customWidth="1"/>
    <col min="3586" max="3586" width="48.7109375" style="72" customWidth="1"/>
    <col min="3587" max="3587" width="8.140625" style="72" customWidth="1"/>
    <col min="3588" max="3588" width="21.140625" style="72" customWidth="1"/>
    <col min="3589" max="3840" width="9.140625" style="72"/>
    <col min="3841" max="3841" width="24.5703125" style="72" customWidth="1"/>
    <col min="3842" max="3842" width="48.7109375" style="72" customWidth="1"/>
    <col min="3843" max="3843" width="8.140625" style="72" customWidth="1"/>
    <col min="3844" max="3844" width="21.140625" style="72" customWidth="1"/>
    <col min="3845" max="4096" width="9.140625" style="72"/>
    <col min="4097" max="4097" width="24.5703125" style="72" customWidth="1"/>
    <col min="4098" max="4098" width="48.7109375" style="72" customWidth="1"/>
    <col min="4099" max="4099" width="8.140625" style="72" customWidth="1"/>
    <col min="4100" max="4100" width="21.140625" style="72" customWidth="1"/>
    <col min="4101" max="4352" width="9.140625" style="72"/>
    <col min="4353" max="4353" width="24.5703125" style="72" customWidth="1"/>
    <col min="4354" max="4354" width="48.7109375" style="72" customWidth="1"/>
    <col min="4355" max="4355" width="8.140625" style="72" customWidth="1"/>
    <col min="4356" max="4356" width="21.140625" style="72" customWidth="1"/>
    <col min="4357" max="4608" width="9.140625" style="72"/>
    <col min="4609" max="4609" width="24.5703125" style="72" customWidth="1"/>
    <col min="4610" max="4610" width="48.7109375" style="72" customWidth="1"/>
    <col min="4611" max="4611" width="8.140625" style="72" customWidth="1"/>
    <col min="4612" max="4612" width="21.140625" style="72" customWidth="1"/>
    <col min="4613" max="4864" width="9.140625" style="72"/>
    <col min="4865" max="4865" width="24.5703125" style="72" customWidth="1"/>
    <col min="4866" max="4866" width="48.7109375" style="72" customWidth="1"/>
    <col min="4867" max="4867" width="8.140625" style="72" customWidth="1"/>
    <col min="4868" max="4868" width="21.140625" style="72" customWidth="1"/>
    <col min="4869" max="5120" width="9.140625" style="72"/>
    <col min="5121" max="5121" width="24.5703125" style="72" customWidth="1"/>
    <col min="5122" max="5122" width="48.7109375" style="72" customWidth="1"/>
    <col min="5123" max="5123" width="8.140625" style="72" customWidth="1"/>
    <col min="5124" max="5124" width="21.140625" style="72" customWidth="1"/>
    <col min="5125" max="5376" width="9.140625" style="72"/>
    <col min="5377" max="5377" width="24.5703125" style="72" customWidth="1"/>
    <col min="5378" max="5378" width="48.7109375" style="72" customWidth="1"/>
    <col min="5379" max="5379" width="8.140625" style="72" customWidth="1"/>
    <col min="5380" max="5380" width="21.140625" style="72" customWidth="1"/>
    <col min="5381" max="5632" width="9.140625" style="72"/>
    <col min="5633" max="5633" width="24.5703125" style="72" customWidth="1"/>
    <col min="5634" max="5634" width="48.7109375" style="72" customWidth="1"/>
    <col min="5635" max="5635" width="8.140625" style="72" customWidth="1"/>
    <col min="5636" max="5636" width="21.140625" style="72" customWidth="1"/>
    <col min="5637" max="5888" width="9.140625" style="72"/>
    <col min="5889" max="5889" width="24.5703125" style="72" customWidth="1"/>
    <col min="5890" max="5890" width="48.7109375" style="72" customWidth="1"/>
    <col min="5891" max="5891" width="8.140625" style="72" customWidth="1"/>
    <col min="5892" max="5892" width="21.140625" style="72" customWidth="1"/>
    <col min="5893" max="6144" width="9.140625" style="72"/>
    <col min="6145" max="6145" width="24.5703125" style="72" customWidth="1"/>
    <col min="6146" max="6146" width="48.7109375" style="72" customWidth="1"/>
    <col min="6147" max="6147" width="8.140625" style="72" customWidth="1"/>
    <col min="6148" max="6148" width="21.140625" style="72" customWidth="1"/>
    <col min="6149" max="6400" width="9.140625" style="72"/>
    <col min="6401" max="6401" width="24.5703125" style="72" customWidth="1"/>
    <col min="6402" max="6402" width="48.7109375" style="72" customWidth="1"/>
    <col min="6403" max="6403" width="8.140625" style="72" customWidth="1"/>
    <col min="6404" max="6404" width="21.140625" style="72" customWidth="1"/>
    <col min="6405" max="6656" width="9.140625" style="72"/>
    <col min="6657" max="6657" width="24.5703125" style="72" customWidth="1"/>
    <col min="6658" max="6658" width="48.7109375" style="72" customWidth="1"/>
    <col min="6659" max="6659" width="8.140625" style="72" customWidth="1"/>
    <col min="6660" max="6660" width="21.140625" style="72" customWidth="1"/>
    <col min="6661" max="6912" width="9.140625" style="72"/>
    <col min="6913" max="6913" width="24.5703125" style="72" customWidth="1"/>
    <col min="6914" max="6914" width="48.7109375" style="72" customWidth="1"/>
    <col min="6915" max="6915" width="8.140625" style="72" customWidth="1"/>
    <col min="6916" max="6916" width="21.140625" style="72" customWidth="1"/>
    <col min="6917" max="7168" width="9.140625" style="72"/>
    <col min="7169" max="7169" width="24.5703125" style="72" customWidth="1"/>
    <col min="7170" max="7170" width="48.7109375" style="72" customWidth="1"/>
    <col min="7171" max="7171" width="8.140625" style="72" customWidth="1"/>
    <col min="7172" max="7172" width="21.140625" style="72" customWidth="1"/>
    <col min="7173" max="7424" width="9.140625" style="72"/>
    <col min="7425" max="7425" width="24.5703125" style="72" customWidth="1"/>
    <col min="7426" max="7426" width="48.7109375" style="72" customWidth="1"/>
    <col min="7427" max="7427" width="8.140625" style="72" customWidth="1"/>
    <col min="7428" max="7428" width="21.140625" style="72" customWidth="1"/>
    <col min="7429" max="7680" width="9.140625" style="72"/>
    <col min="7681" max="7681" width="24.5703125" style="72" customWidth="1"/>
    <col min="7682" max="7682" width="48.7109375" style="72" customWidth="1"/>
    <col min="7683" max="7683" width="8.140625" style="72" customWidth="1"/>
    <col min="7684" max="7684" width="21.140625" style="72" customWidth="1"/>
    <col min="7685" max="7936" width="9.140625" style="72"/>
    <col min="7937" max="7937" width="24.5703125" style="72" customWidth="1"/>
    <col min="7938" max="7938" width="48.7109375" style="72" customWidth="1"/>
    <col min="7939" max="7939" width="8.140625" style="72" customWidth="1"/>
    <col min="7940" max="7940" width="21.140625" style="72" customWidth="1"/>
    <col min="7941" max="8192" width="9.140625" style="72"/>
    <col min="8193" max="8193" width="24.5703125" style="72" customWidth="1"/>
    <col min="8194" max="8194" width="48.7109375" style="72" customWidth="1"/>
    <col min="8195" max="8195" width="8.140625" style="72" customWidth="1"/>
    <col min="8196" max="8196" width="21.140625" style="72" customWidth="1"/>
    <col min="8197" max="8448" width="9.140625" style="72"/>
    <col min="8449" max="8449" width="24.5703125" style="72" customWidth="1"/>
    <col min="8450" max="8450" width="48.7109375" style="72" customWidth="1"/>
    <col min="8451" max="8451" width="8.140625" style="72" customWidth="1"/>
    <col min="8452" max="8452" width="21.140625" style="72" customWidth="1"/>
    <col min="8453" max="8704" width="9.140625" style="72"/>
    <col min="8705" max="8705" width="24.5703125" style="72" customWidth="1"/>
    <col min="8706" max="8706" width="48.7109375" style="72" customWidth="1"/>
    <col min="8707" max="8707" width="8.140625" style="72" customWidth="1"/>
    <col min="8708" max="8708" width="21.140625" style="72" customWidth="1"/>
    <col min="8709" max="8960" width="9.140625" style="72"/>
    <col min="8961" max="8961" width="24.5703125" style="72" customWidth="1"/>
    <col min="8962" max="8962" width="48.7109375" style="72" customWidth="1"/>
    <col min="8963" max="8963" width="8.140625" style="72" customWidth="1"/>
    <col min="8964" max="8964" width="21.140625" style="72" customWidth="1"/>
    <col min="8965" max="9216" width="9.140625" style="72"/>
    <col min="9217" max="9217" width="24.5703125" style="72" customWidth="1"/>
    <col min="9218" max="9218" width="48.7109375" style="72" customWidth="1"/>
    <col min="9219" max="9219" width="8.140625" style="72" customWidth="1"/>
    <col min="9220" max="9220" width="21.140625" style="72" customWidth="1"/>
    <col min="9221" max="9472" width="9.140625" style="72"/>
    <col min="9473" max="9473" width="24.5703125" style="72" customWidth="1"/>
    <col min="9474" max="9474" width="48.7109375" style="72" customWidth="1"/>
    <col min="9475" max="9475" width="8.140625" style="72" customWidth="1"/>
    <col min="9476" max="9476" width="21.140625" style="72" customWidth="1"/>
    <col min="9477" max="9728" width="9.140625" style="72"/>
    <col min="9729" max="9729" width="24.5703125" style="72" customWidth="1"/>
    <col min="9730" max="9730" width="48.7109375" style="72" customWidth="1"/>
    <col min="9731" max="9731" width="8.140625" style="72" customWidth="1"/>
    <col min="9732" max="9732" width="21.140625" style="72" customWidth="1"/>
    <col min="9733" max="9984" width="9.140625" style="72"/>
    <col min="9985" max="9985" width="24.5703125" style="72" customWidth="1"/>
    <col min="9986" max="9986" width="48.7109375" style="72" customWidth="1"/>
    <col min="9987" max="9987" width="8.140625" style="72" customWidth="1"/>
    <col min="9988" max="9988" width="21.140625" style="72" customWidth="1"/>
    <col min="9989" max="10240" width="9.140625" style="72"/>
    <col min="10241" max="10241" width="24.5703125" style="72" customWidth="1"/>
    <col min="10242" max="10242" width="48.7109375" style="72" customWidth="1"/>
    <col min="10243" max="10243" width="8.140625" style="72" customWidth="1"/>
    <col min="10244" max="10244" width="21.140625" style="72" customWidth="1"/>
    <col min="10245" max="10496" width="9.140625" style="72"/>
    <col min="10497" max="10497" width="24.5703125" style="72" customWidth="1"/>
    <col min="10498" max="10498" width="48.7109375" style="72" customWidth="1"/>
    <col min="10499" max="10499" width="8.140625" style="72" customWidth="1"/>
    <col min="10500" max="10500" width="21.140625" style="72" customWidth="1"/>
    <col min="10501" max="10752" width="9.140625" style="72"/>
    <col min="10753" max="10753" width="24.5703125" style="72" customWidth="1"/>
    <col min="10754" max="10754" width="48.7109375" style="72" customWidth="1"/>
    <col min="10755" max="10755" width="8.140625" style="72" customWidth="1"/>
    <col min="10756" max="10756" width="21.140625" style="72" customWidth="1"/>
    <col min="10757" max="11008" width="9.140625" style="72"/>
    <col min="11009" max="11009" width="24.5703125" style="72" customWidth="1"/>
    <col min="11010" max="11010" width="48.7109375" style="72" customWidth="1"/>
    <col min="11011" max="11011" width="8.140625" style="72" customWidth="1"/>
    <col min="11012" max="11012" width="21.140625" style="72" customWidth="1"/>
    <col min="11013" max="11264" width="9.140625" style="72"/>
    <col min="11265" max="11265" width="24.5703125" style="72" customWidth="1"/>
    <col min="11266" max="11266" width="48.7109375" style="72" customWidth="1"/>
    <col min="11267" max="11267" width="8.140625" style="72" customWidth="1"/>
    <col min="11268" max="11268" width="21.140625" style="72" customWidth="1"/>
    <col min="11269" max="11520" width="9.140625" style="72"/>
    <col min="11521" max="11521" width="24.5703125" style="72" customWidth="1"/>
    <col min="11522" max="11522" width="48.7109375" style="72" customWidth="1"/>
    <col min="11523" max="11523" width="8.140625" style="72" customWidth="1"/>
    <col min="11524" max="11524" width="21.140625" style="72" customWidth="1"/>
    <col min="11525" max="11776" width="9.140625" style="72"/>
    <col min="11777" max="11777" width="24.5703125" style="72" customWidth="1"/>
    <col min="11778" max="11778" width="48.7109375" style="72" customWidth="1"/>
    <col min="11779" max="11779" width="8.140625" style="72" customWidth="1"/>
    <col min="11780" max="11780" width="21.140625" style="72" customWidth="1"/>
    <col min="11781" max="12032" width="9.140625" style="72"/>
    <col min="12033" max="12033" width="24.5703125" style="72" customWidth="1"/>
    <col min="12034" max="12034" width="48.7109375" style="72" customWidth="1"/>
    <col min="12035" max="12035" width="8.140625" style="72" customWidth="1"/>
    <col min="12036" max="12036" width="21.140625" style="72" customWidth="1"/>
    <col min="12037" max="12288" width="9.140625" style="72"/>
    <col min="12289" max="12289" width="24.5703125" style="72" customWidth="1"/>
    <col min="12290" max="12290" width="48.7109375" style="72" customWidth="1"/>
    <col min="12291" max="12291" width="8.140625" style="72" customWidth="1"/>
    <col min="12292" max="12292" width="21.140625" style="72" customWidth="1"/>
    <col min="12293" max="12544" width="9.140625" style="72"/>
    <col min="12545" max="12545" width="24.5703125" style="72" customWidth="1"/>
    <col min="12546" max="12546" width="48.7109375" style="72" customWidth="1"/>
    <col min="12547" max="12547" width="8.140625" style="72" customWidth="1"/>
    <col min="12548" max="12548" width="21.140625" style="72" customWidth="1"/>
    <col min="12549" max="12800" width="9.140625" style="72"/>
    <col min="12801" max="12801" width="24.5703125" style="72" customWidth="1"/>
    <col min="12802" max="12802" width="48.7109375" style="72" customWidth="1"/>
    <col min="12803" max="12803" width="8.140625" style="72" customWidth="1"/>
    <col min="12804" max="12804" width="21.140625" style="72" customWidth="1"/>
    <col min="12805" max="13056" width="9.140625" style="72"/>
    <col min="13057" max="13057" width="24.5703125" style="72" customWidth="1"/>
    <col min="13058" max="13058" width="48.7109375" style="72" customWidth="1"/>
    <col min="13059" max="13059" width="8.140625" style="72" customWidth="1"/>
    <col min="13060" max="13060" width="21.140625" style="72" customWidth="1"/>
    <col min="13061" max="13312" width="9.140625" style="72"/>
    <col min="13313" max="13313" width="24.5703125" style="72" customWidth="1"/>
    <col min="13314" max="13314" width="48.7109375" style="72" customWidth="1"/>
    <col min="13315" max="13315" width="8.140625" style="72" customWidth="1"/>
    <col min="13316" max="13316" width="21.140625" style="72" customWidth="1"/>
    <col min="13317" max="13568" width="9.140625" style="72"/>
    <col min="13569" max="13569" width="24.5703125" style="72" customWidth="1"/>
    <col min="13570" max="13570" width="48.7109375" style="72" customWidth="1"/>
    <col min="13571" max="13571" width="8.140625" style="72" customWidth="1"/>
    <col min="13572" max="13572" width="21.140625" style="72" customWidth="1"/>
    <col min="13573" max="13824" width="9.140625" style="72"/>
    <col min="13825" max="13825" width="24.5703125" style="72" customWidth="1"/>
    <col min="13826" max="13826" width="48.7109375" style="72" customWidth="1"/>
    <col min="13827" max="13827" width="8.140625" style="72" customWidth="1"/>
    <col min="13828" max="13828" width="21.140625" style="72" customWidth="1"/>
    <col min="13829" max="14080" width="9.140625" style="72"/>
    <col min="14081" max="14081" width="24.5703125" style="72" customWidth="1"/>
    <col min="14082" max="14082" width="48.7109375" style="72" customWidth="1"/>
    <col min="14083" max="14083" width="8.140625" style="72" customWidth="1"/>
    <col min="14084" max="14084" width="21.140625" style="72" customWidth="1"/>
    <col min="14085" max="14336" width="9.140625" style="72"/>
    <col min="14337" max="14337" width="24.5703125" style="72" customWidth="1"/>
    <col min="14338" max="14338" width="48.7109375" style="72" customWidth="1"/>
    <col min="14339" max="14339" width="8.140625" style="72" customWidth="1"/>
    <col min="14340" max="14340" width="21.140625" style="72" customWidth="1"/>
    <col min="14341" max="14592" width="9.140625" style="72"/>
    <col min="14593" max="14593" width="24.5703125" style="72" customWidth="1"/>
    <col min="14594" max="14594" width="48.7109375" style="72" customWidth="1"/>
    <col min="14595" max="14595" width="8.140625" style="72" customWidth="1"/>
    <col min="14596" max="14596" width="21.140625" style="72" customWidth="1"/>
    <col min="14597" max="14848" width="9.140625" style="72"/>
    <col min="14849" max="14849" width="24.5703125" style="72" customWidth="1"/>
    <col min="14850" max="14850" width="48.7109375" style="72" customWidth="1"/>
    <col min="14851" max="14851" width="8.140625" style="72" customWidth="1"/>
    <col min="14852" max="14852" width="21.140625" style="72" customWidth="1"/>
    <col min="14853" max="15104" width="9.140625" style="72"/>
    <col min="15105" max="15105" width="24.5703125" style="72" customWidth="1"/>
    <col min="15106" max="15106" width="48.7109375" style="72" customWidth="1"/>
    <col min="15107" max="15107" width="8.140625" style="72" customWidth="1"/>
    <col min="15108" max="15108" width="21.140625" style="72" customWidth="1"/>
    <col min="15109" max="15360" width="9.140625" style="72"/>
    <col min="15361" max="15361" width="24.5703125" style="72" customWidth="1"/>
    <col min="15362" max="15362" width="48.7109375" style="72" customWidth="1"/>
    <col min="15363" max="15363" width="8.140625" style="72" customWidth="1"/>
    <col min="15364" max="15364" width="21.140625" style="72" customWidth="1"/>
    <col min="15365" max="15616" width="9.140625" style="72"/>
    <col min="15617" max="15617" width="24.5703125" style="72" customWidth="1"/>
    <col min="15618" max="15618" width="48.7109375" style="72" customWidth="1"/>
    <col min="15619" max="15619" width="8.140625" style="72" customWidth="1"/>
    <col min="15620" max="15620" width="21.140625" style="72" customWidth="1"/>
    <col min="15621" max="15872" width="9.140625" style="72"/>
    <col min="15873" max="15873" width="24.5703125" style="72" customWidth="1"/>
    <col min="15874" max="15874" width="48.7109375" style="72" customWidth="1"/>
    <col min="15875" max="15875" width="8.140625" style="72" customWidth="1"/>
    <col min="15876" max="15876" width="21.140625" style="72" customWidth="1"/>
    <col min="15877" max="16128" width="9.140625" style="72"/>
    <col min="16129" max="16129" width="24.5703125" style="72" customWidth="1"/>
    <col min="16130" max="16130" width="48.7109375" style="72" customWidth="1"/>
    <col min="16131" max="16131" width="8.140625" style="72" customWidth="1"/>
    <col min="16132" max="16132" width="21.140625" style="72" customWidth="1"/>
    <col min="16133" max="16384" width="9.140625" style="72"/>
  </cols>
  <sheetData>
    <row r="1" spans="1:4" x14ac:dyDescent="0.25">
      <c r="A1" s="101">
        <v>97141</v>
      </c>
      <c r="B1" s="101" t="s">
        <v>38774</v>
      </c>
      <c r="C1" s="101" t="s">
        <v>3</v>
      </c>
      <c r="D1" s="101">
        <v>4.8</v>
      </c>
    </row>
    <row r="2" spans="1:4" x14ac:dyDescent="0.25">
      <c r="A2" s="101">
        <v>97142</v>
      </c>
      <c r="B2" s="101" t="s">
        <v>38775</v>
      </c>
      <c r="C2" s="101" t="s">
        <v>3</v>
      </c>
      <c r="D2" s="101">
        <v>5.53</v>
      </c>
    </row>
    <row r="3" spans="1:4" x14ac:dyDescent="0.25">
      <c r="A3" s="101">
        <v>97143</v>
      </c>
      <c r="B3" s="101" t="s">
        <v>38776</v>
      </c>
      <c r="C3" s="101" t="s">
        <v>3</v>
      </c>
      <c r="D3" s="101">
        <v>7.31</v>
      </c>
    </row>
    <row r="4" spans="1:4" x14ac:dyDescent="0.25">
      <c r="A4" s="101">
        <v>97144</v>
      </c>
      <c r="B4" s="101" t="s">
        <v>38777</v>
      </c>
      <c r="C4" s="101" t="s">
        <v>3</v>
      </c>
      <c r="D4" s="101">
        <v>9.09</v>
      </c>
    </row>
    <row r="5" spans="1:4" x14ac:dyDescent="0.25">
      <c r="A5" s="101">
        <v>97145</v>
      </c>
      <c r="B5" s="101" t="s">
        <v>38778</v>
      </c>
      <c r="C5" s="101" t="s">
        <v>3</v>
      </c>
      <c r="D5" s="101">
        <v>10.88</v>
      </c>
    </row>
    <row r="6" spans="1:4" x14ac:dyDescent="0.25">
      <c r="A6" s="101">
        <v>97146</v>
      </c>
      <c r="B6" s="101" t="s">
        <v>38779</v>
      </c>
      <c r="C6" s="101" t="s">
        <v>3</v>
      </c>
      <c r="D6" s="101">
        <v>12.71</v>
      </c>
    </row>
    <row r="7" spans="1:4" x14ac:dyDescent="0.25">
      <c r="A7" s="101">
        <v>97147</v>
      </c>
      <c r="B7" s="101" t="s">
        <v>38780</v>
      </c>
      <c r="C7" s="101" t="s">
        <v>3</v>
      </c>
      <c r="D7" s="101">
        <v>14.5</v>
      </c>
    </row>
    <row r="8" spans="1:4" x14ac:dyDescent="0.25">
      <c r="A8" s="101">
        <v>97148</v>
      </c>
      <c r="B8" s="101" t="s">
        <v>38781</v>
      </c>
      <c r="C8" s="101" t="s">
        <v>3</v>
      </c>
      <c r="D8" s="101">
        <v>16.3</v>
      </c>
    </row>
    <row r="9" spans="1:4" x14ac:dyDescent="0.25">
      <c r="A9" s="101">
        <v>97149</v>
      </c>
      <c r="B9" s="101" t="s">
        <v>38782</v>
      </c>
      <c r="C9" s="101" t="s">
        <v>3</v>
      </c>
      <c r="D9" s="101">
        <v>18.13</v>
      </c>
    </row>
    <row r="10" spans="1:4" x14ac:dyDescent="0.25">
      <c r="A10" s="101">
        <v>97150</v>
      </c>
      <c r="B10" s="101" t="s">
        <v>38783</v>
      </c>
      <c r="C10" s="101" t="s">
        <v>3</v>
      </c>
      <c r="D10" s="101">
        <v>23.13</v>
      </c>
    </row>
    <row r="11" spans="1:4" x14ac:dyDescent="0.25">
      <c r="A11" s="101">
        <v>97151</v>
      </c>
      <c r="B11" s="101" t="s">
        <v>38784</v>
      </c>
      <c r="C11" s="101" t="s">
        <v>3</v>
      </c>
      <c r="D11" s="101">
        <v>27.27</v>
      </c>
    </row>
    <row r="12" spans="1:4" x14ac:dyDescent="0.25">
      <c r="A12" s="101">
        <v>97152</v>
      </c>
      <c r="B12" s="101" t="s">
        <v>38785</v>
      </c>
      <c r="C12" s="101" t="s">
        <v>3</v>
      </c>
      <c r="D12" s="101">
        <v>31.16</v>
      </c>
    </row>
    <row r="13" spans="1:4" x14ac:dyDescent="0.25">
      <c r="A13" s="101">
        <v>97153</v>
      </c>
      <c r="B13" s="101" t="s">
        <v>38786</v>
      </c>
      <c r="C13" s="101" t="s">
        <v>3</v>
      </c>
      <c r="D13" s="101">
        <v>35.19</v>
      </c>
    </row>
    <row r="14" spans="1:4" x14ac:dyDescent="0.25">
      <c r="A14" s="101">
        <v>97154</v>
      </c>
      <c r="B14" s="101" t="s">
        <v>38787</v>
      </c>
      <c r="C14" s="101" t="s">
        <v>3</v>
      </c>
      <c r="D14" s="101">
        <v>39.26</v>
      </c>
    </row>
    <row r="15" spans="1:4" x14ac:dyDescent="0.25">
      <c r="A15" s="101">
        <v>97155</v>
      </c>
      <c r="B15" s="101" t="s">
        <v>38788</v>
      </c>
      <c r="C15" s="101" t="s">
        <v>3</v>
      </c>
      <c r="D15" s="101">
        <v>43.33</v>
      </c>
    </row>
    <row r="16" spans="1:4" x14ac:dyDescent="0.25">
      <c r="A16" s="101">
        <v>97156</v>
      </c>
      <c r="B16" s="101" t="s">
        <v>38789</v>
      </c>
      <c r="C16" s="101" t="s">
        <v>3</v>
      </c>
      <c r="D16" s="101">
        <v>51.88</v>
      </c>
    </row>
    <row r="17" spans="1:4" x14ac:dyDescent="0.25">
      <c r="A17" s="101">
        <v>97157</v>
      </c>
      <c r="B17" s="101" t="s">
        <v>38790</v>
      </c>
      <c r="C17" s="101" t="s">
        <v>3</v>
      </c>
      <c r="D17" s="101">
        <v>3.61</v>
      </c>
    </row>
    <row r="18" spans="1:4" x14ac:dyDescent="0.25">
      <c r="A18" s="101">
        <v>97158</v>
      </c>
      <c r="B18" s="101" t="s">
        <v>38791</v>
      </c>
      <c r="C18" s="101" t="s">
        <v>3</v>
      </c>
      <c r="D18" s="101">
        <v>4.21</v>
      </c>
    </row>
    <row r="19" spans="1:4" x14ac:dyDescent="0.25">
      <c r="A19" s="101">
        <v>97159</v>
      </c>
      <c r="B19" s="101" t="s">
        <v>38792</v>
      </c>
      <c r="C19" s="101" t="s">
        <v>3</v>
      </c>
      <c r="D19" s="101">
        <v>5.68</v>
      </c>
    </row>
    <row r="20" spans="1:4" x14ac:dyDescent="0.25">
      <c r="A20" s="101">
        <v>97160</v>
      </c>
      <c r="B20" s="101" t="s">
        <v>38793</v>
      </c>
      <c r="C20" s="101" t="s">
        <v>3</v>
      </c>
      <c r="D20" s="101">
        <v>7.14</v>
      </c>
    </row>
    <row r="21" spans="1:4" x14ac:dyDescent="0.25">
      <c r="A21" s="101">
        <v>97161</v>
      </c>
      <c r="B21" s="101" t="s">
        <v>38794</v>
      </c>
      <c r="C21" s="101" t="s">
        <v>3</v>
      </c>
      <c r="D21" s="101">
        <v>8.61</v>
      </c>
    </row>
    <row r="22" spans="1:4" x14ac:dyDescent="0.25">
      <c r="A22" s="101">
        <v>97162</v>
      </c>
      <c r="B22" s="101" t="s">
        <v>38795</v>
      </c>
      <c r="C22" s="101" t="s">
        <v>3</v>
      </c>
      <c r="D22" s="101">
        <v>10.119999999999999</v>
      </c>
    </row>
    <row r="23" spans="1:4" x14ac:dyDescent="0.25">
      <c r="A23" s="101">
        <v>97163</v>
      </c>
      <c r="B23" s="101" t="s">
        <v>38796</v>
      </c>
      <c r="C23" s="101" t="s">
        <v>3</v>
      </c>
      <c r="D23" s="101">
        <v>11.59</v>
      </c>
    </row>
    <row r="24" spans="1:4" x14ac:dyDescent="0.25">
      <c r="A24" s="101">
        <v>97164</v>
      </c>
      <c r="B24" s="101" t="s">
        <v>38797</v>
      </c>
      <c r="C24" s="101" t="s">
        <v>3</v>
      </c>
      <c r="D24" s="101">
        <v>13.08</v>
      </c>
    </row>
    <row r="25" spans="1:4" x14ac:dyDescent="0.25">
      <c r="A25" s="101">
        <v>97165</v>
      </c>
      <c r="B25" s="101" t="s">
        <v>38798</v>
      </c>
      <c r="C25" s="101" t="s">
        <v>3</v>
      </c>
      <c r="D25" s="101">
        <v>14.58</v>
      </c>
    </row>
    <row r="26" spans="1:4" x14ac:dyDescent="0.25">
      <c r="A26" s="101">
        <v>97166</v>
      </c>
      <c r="B26" s="101" t="s">
        <v>38799</v>
      </c>
      <c r="C26" s="101" t="s">
        <v>3</v>
      </c>
      <c r="D26" s="101">
        <v>18.22</v>
      </c>
    </row>
    <row r="27" spans="1:4" x14ac:dyDescent="0.25">
      <c r="A27" s="101">
        <v>97167</v>
      </c>
      <c r="B27" s="101" t="s">
        <v>38800</v>
      </c>
      <c r="C27" s="101" t="s">
        <v>3</v>
      </c>
      <c r="D27" s="101">
        <v>21.56</v>
      </c>
    </row>
    <row r="28" spans="1:4" x14ac:dyDescent="0.25">
      <c r="A28" s="101">
        <v>97168</v>
      </c>
      <c r="B28" s="101" t="s">
        <v>38801</v>
      </c>
      <c r="C28" s="101" t="s">
        <v>3</v>
      </c>
      <c r="D28" s="101">
        <v>24.66</v>
      </c>
    </row>
    <row r="29" spans="1:4" x14ac:dyDescent="0.25">
      <c r="A29" s="101">
        <v>97169</v>
      </c>
      <c r="B29" s="101" t="s">
        <v>38802</v>
      </c>
      <c r="C29" s="101" t="s">
        <v>3</v>
      </c>
      <c r="D29" s="101">
        <v>27.89</v>
      </c>
    </row>
    <row r="30" spans="1:4" x14ac:dyDescent="0.25">
      <c r="A30" s="101">
        <v>97170</v>
      </c>
      <c r="B30" s="101" t="s">
        <v>38803</v>
      </c>
      <c r="C30" s="101" t="s">
        <v>3</v>
      </c>
      <c r="D30" s="101">
        <v>31.17</v>
      </c>
    </row>
    <row r="31" spans="1:4" x14ac:dyDescent="0.25">
      <c r="A31" s="101">
        <v>97171</v>
      </c>
      <c r="B31" s="101" t="s">
        <v>38804</v>
      </c>
      <c r="C31" s="101" t="s">
        <v>3</v>
      </c>
      <c r="D31" s="101">
        <v>34.450000000000003</v>
      </c>
    </row>
    <row r="32" spans="1:4" x14ac:dyDescent="0.25">
      <c r="A32" s="101">
        <v>97172</v>
      </c>
      <c r="B32" s="101" t="s">
        <v>38805</v>
      </c>
      <c r="C32" s="101" t="s">
        <v>3</v>
      </c>
      <c r="D32" s="101">
        <v>41.41</v>
      </c>
    </row>
    <row r="33" spans="1:4" x14ac:dyDescent="0.25">
      <c r="A33" s="101">
        <v>105249</v>
      </c>
      <c r="B33" s="101" t="s">
        <v>38806</v>
      </c>
      <c r="C33" s="101" t="s">
        <v>12798</v>
      </c>
      <c r="D33" s="101">
        <v>114.58</v>
      </c>
    </row>
    <row r="34" spans="1:4" x14ac:dyDescent="0.25">
      <c r="A34" s="101">
        <v>105250</v>
      </c>
      <c r="B34" s="101" t="s">
        <v>38807</v>
      </c>
      <c r="C34" s="101" t="s">
        <v>12798</v>
      </c>
      <c r="D34" s="101">
        <v>15.19</v>
      </c>
    </row>
    <row r="35" spans="1:4" x14ac:dyDescent="0.25">
      <c r="A35" s="101">
        <v>105251</v>
      </c>
      <c r="B35" s="101" t="s">
        <v>38808</v>
      </c>
      <c r="C35" s="101" t="s">
        <v>12798</v>
      </c>
      <c r="D35" s="101">
        <v>17.46</v>
      </c>
    </row>
    <row r="36" spans="1:4" x14ac:dyDescent="0.25">
      <c r="A36" s="101">
        <v>105252</v>
      </c>
      <c r="B36" s="101" t="s">
        <v>38809</v>
      </c>
      <c r="C36" s="101" t="s">
        <v>12798</v>
      </c>
      <c r="D36" s="101">
        <v>23.06</v>
      </c>
    </row>
    <row r="37" spans="1:4" x14ac:dyDescent="0.25">
      <c r="A37" s="101">
        <v>105253</v>
      </c>
      <c r="B37" s="101" t="s">
        <v>38810</v>
      </c>
      <c r="C37" s="101" t="s">
        <v>12798</v>
      </c>
      <c r="D37" s="101">
        <v>28.68</v>
      </c>
    </row>
    <row r="38" spans="1:4" x14ac:dyDescent="0.25">
      <c r="A38" s="101">
        <v>105254</v>
      </c>
      <c r="B38" s="101" t="s">
        <v>38811</v>
      </c>
      <c r="C38" s="101" t="s">
        <v>12798</v>
      </c>
      <c r="D38" s="101">
        <v>34.43</v>
      </c>
    </row>
    <row r="39" spans="1:4" x14ac:dyDescent="0.25">
      <c r="A39" s="101">
        <v>105255</v>
      </c>
      <c r="B39" s="101" t="s">
        <v>38812</v>
      </c>
      <c r="C39" s="101" t="s">
        <v>12798</v>
      </c>
      <c r="D39" s="101">
        <v>40.14</v>
      </c>
    </row>
    <row r="40" spans="1:4" x14ac:dyDescent="0.25">
      <c r="A40" s="101">
        <v>105256</v>
      </c>
      <c r="B40" s="101" t="s">
        <v>38813</v>
      </c>
      <c r="C40" s="101" t="s">
        <v>12798</v>
      </c>
      <c r="D40" s="101">
        <v>45.88</v>
      </c>
    </row>
    <row r="41" spans="1:4" x14ac:dyDescent="0.25">
      <c r="A41" s="101">
        <v>105257</v>
      </c>
      <c r="B41" s="101" t="s">
        <v>38814</v>
      </c>
      <c r="C41" s="101" t="s">
        <v>12798</v>
      </c>
      <c r="D41" s="101">
        <v>51.59</v>
      </c>
    </row>
    <row r="42" spans="1:4" x14ac:dyDescent="0.25">
      <c r="A42" s="101">
        <v>105258</v>
      </c>
      <c r="B42" s="101" t="s">
        <v>38815</v>
      </c>
      <c r="C42" s="101" t="s">
        <v>12798</v>
      </c>
      <c r="D42" s="101">
        <v>28.72</v>
      </c>
    </row>
    <row r="43" spans="1:4" x14ac:dyDescent="0.25">
      <c r="A43" s="101">
        <v>105259</v>
      </c>
      <c r="B43" s="101" t="s">
        <v>38816</v>
      </c>
      <c r="C43" s="101" t="s">
        <v>12798</v>
      </c>
      <c r="D43" s="101">
        <v>18.440000000000001</v>
      </c>
    </row>
    <row r="44" spans="1:4" x14ac:dyDescent="0.25">
      <c r="A44" s="101">
        <v>105261</v>
      </c>
      <c r="B44" s="101" t="s">
        <v>38817</v>
      </c>
      <c r="C44" s="101" t="s">
        <v>12798</v>
      </c>
      <c r="D44" s="101">
        <v>32.14</v>
      </c>
    </row>
    <row r="45" spans="1:4" x14ac:dyDescent="0.25">
      <c r="A45" s="101">
        <v>105262</v>
      </c>
      <c r="B45" s="101" t="s">
        <v>38818</v>
      </c>
      <c r="C45" s="101" t="s">
        <v>12798</v>
      </c>
      <c r="D45" s="101">
        <v>39.9</v>
      </c>
    </row>
    <row r="46" spans="1:4" x14ac:dyDescent="0.25">
      <c r="A46" s="101">
        <v>105263</v>
      </c>
      <c r="B46" s="101" t="s">
        <v>38819</v>
      </c>
      <c r="C46" s="101" t="s">
        <v>12798</v>
      </c>
      <c r="D46" s="101">
        <v>47.38</v>
      </c>
    </row>
    <row r="47" spans="1:4" x14ac:dyDescent="0.25">
      <c r="A47" s="101">
        <v>105264</v>
      </c>
      <c r="B47" s="101" t="s">
        <v>38820</v>
      </c>
      <c r="C47" s="101" t="s">
        <v>12798</v>
      </c>
      <c r="D47" s="101">
        <v>54.15</v>
      </c>
    </row>
    <row r="48" spans="1:4" x14ac:dyDescent="0.25">
      <c r="A48" s="101">
        <v>105265</v>
      </c>
      <c r="B48" s="101" t="s">
        <v>38821</v>
      </c>
      <c r="C48" s="101" t="s">
        <v>12798</v>
      </c>
      <c r="D48" s="101">
        <v>61.19</v>
      </c>
    </row>
    <row r="49" spans="1:4" x14ac:dyDescent="0.25">
      <c r="A49" s="101">
        <v>105266</v>
      </c>
      <c r="B49" s="101" t="s">
        <v>38822</v>
      </c>
      <c r="C49" s="101" t="s">
        <v>12798</v>
      </c>
      <c r="D49" s="101">
        <v>68.430000000000007</v>
      </c>
    </row>
    <row r="50" spans="1:4" x14ac:dyDescent="0.25">
      <c r="A50" s="101">
        <v>105267</v>
      </c>
      <c r="B50" s="101" t="s">
        <v>38823</v>
      </c>
      <c r="C50" s="101" t="s">
        <v>12798</v>
      </c>
      <c r="D50" s="101">
        <v>75.77</v>
      </c>
    </row>
    <row r="51" spans="1:4" x14ac:dyDescent="0.25">
      <c r="A51" s="101">
        <v>105268</v>
      </c>
      <c r="B51" s="101" t="s">
        <v>38824</v>
      </c>
      <c r="C51" s="101" t="s">
        <v>12798</v>
      </c>
      <c r="D51" s="101">
        <v>93.1</v>
      </c>
    </row>
    <row r="52" spans="1:4" x14ac:dyDescent="0.25">
      <c r="A52" s="101">
        <v>105269</v>
      </c>
      <c r="B52" s="101" t="s">
        <v>38825</v>
      </c>
      <c r="C52" s="101" t="s">
        <v>12798</v>
      </c>
      <c r="D52" s="101">
        <v>11.52</v>
      </c>
    </row>
    <row r="53" spans="1:4" x14ac:dyDescent="0.25">
      <c r="A53" s="101">
        <v>105270</v>
      </c>
      <c r="B53" s="101" t="s">
        <v>38826</v>
      </c>
      <c r="C53" s="101" t="s">
        <v>12798</v>
      </c>
      <c r="D53" s="101">
        <v>57.46</v>
      </c>
    </row>
    <row r="54" spans="1:4" x14ac:dyDescent="0.25">
      <c r="A54" s="101">
        <v>105271</v>
      </c>
      <c r="B54" s="101" t="s">
        <v>38827</v>
      </c>
      <c r="C54" s="101" t="s">
        <v>12798</v>
      </c>
      <c r="D54" s="101">
        <v>73.08</v>
      </c>
    </row>
    <row r="55" spans="1:4" x14ac:dyDescent="0.25">
      <c r="A55" s="101">
        <v>105272</v>
      </c>
      <c r="B55" s="101" t="s">
        <v>38828</v>
      </c>
      <c r="C55" s="101" t="s">
        <v>12798</v>
      </c>
      <c r="D55" s="101">
        <v>86.26</v>
      </c>
    </row>
    <row r="56" spans="1:4" x14ac:dyDescent="0.25">
      <c r="A56" s="101">
        <v>105273</v>
      </c>
      <c r="B56" s="101" t="s">
        <v>38829</v>
      </c>
      <c r="C56" s="101" t="s">
        <v>12798</v>
      </c>
      <c r="D56" s="101">
        <v>98.72</v>
      </c>
    </row>
    <row r="57" spans="1:4" x14ac:dyDescent="0.25">
      <c r="A57" s="101">
        <v>105274</v>
      </c>
      <c r="B57" s="101" t="s">
        <v>38830</v>
      </c>
      <c r="C57" s="101" t="s">
        <v>12798</v>
      </c>
      <c r="D57" s="101">
        <v>111.45</v>
      </c>
    </row>
    <row r="58" spans="1:4" x14ac:dyDescent="0.25">
      <c r="A58" s="101">
        <v>105275</v>
      </c>
      <c r="B58" s="101" t="s">
        <v>38831</v>
      </c>
      <c r="C58" s="101" t="s">
        <v>12798</v>
      </c>
      <c r="D58" s="101">
        <v>124.37</v>
      </c>
    </row>
    <row r="59" spans="1:4" x14ac:dyDescent="0.25">
      <c r="A59" s="101">
        <v>105276</v>
      </c>
      <c r="B59" s="101" t="s">
        <v>38832</v>
      </c>
      <c r="C59" s="101" t="s">
        <v>12798</v>
      </c>
      <c r="D59" s="101">
        <v>137.41</v>
      </c>
    </row>
    <row r="60" spans="1:4" x14ac:dyDescent="0.25">
      <c r="A60" s="101">
        <v>105277</v>
      </c>
      <c r="B60" s="101" t="s">
        <v>38833</v>
      </c>
      <c r="C60" s="101" t="s">
        <v>12798</v>
      </c>
      <c r="D60" s="101">
        <v>166.11</v>
      </c>
    </row>
    <row r="61" spans="1:4" x14ac:dyDescent="0.25">
      <c r="A61" s="101">
        <v>105278</v>
      </c>
      <c r="B61" s="101" t="s">
        <v>38834</v>
      </c>
      <c r="C61" s="101" t="s">
        <v>12798</v>
      </c>
      <c r="D61" s="101">
        <v>20.73</v>
      </c>
    </row>
    <row r="62" spans="1:4" x14ac:dyDescent="0.25">
      <c r="A62" s="101">
        <v>105279</v>
      </c>
      <c r="B62" s="101" t="s">
        <v>38835</v>
      </c>
      <c r="C62" s="101" t="s">
        <v>12798</v>
      </c>
      <c r="D62" s="101">
        <v>23.85</v>
      </c>
    </row>
    <row r="63" spans="1:4" x14ac:dyDescent="0.25">
      <c r="A63" s="101">
        <v>105280</v>
      </c>
      <c r="B63" s="101" t="s">
        <v>38836</v>
      </c>
      <c r="C63" s="101" t="s">
        <v>12798</v>
      </c>
      <c r="D63" s="101">
        <v>31.48</v>
      </c>
    </row>
    <row r="64" spans="1:4" x14ac:dyDescent="0.25">
      <c r="A64" s="101">
        <v>105281</v>
      </c>
      <c r="B64" s="101" t="s">
        <v>38837</v>
      </c>
      <c r="C64" s="101" t="s">
        <v>12798</v>
      </c>
      <c r="D64" s="101">
        <v>39.119999999999997</v>
      </c>
    </row>
    <row r="65" spans="1:4" x14ac:dyDescent="0.25">
      <c r="A65" s="101">
        <v>105282</v>
      </c>
      <c r="B65" s="101" t="s">
        <v>38838</v>
      </c>
      <c r="C65" s="101" t="s">
        <v>12798</v>
      </c>
      <c r="D65" s="101">
        <v>13.41</v>
      </c>
    </row>
    <row r="66" spans="1:4" x14ac:dyDescent="0.25">
      <c r="A66" s="101">
        <v>105283</v>
      </c>
      <c r="B66" s="101" t="s">
        <v>38839</v>
      </c>
      <c r="C66" s="101" t="s">
        <v>12798</v>
      </c>
      <c r="D66" s="101">
        <v>24.77</v>
      </c>
    </row>
    <row r="67" spans="1:4" x14ac:dyDescent="0.25">
      <c r="A67" s="101">
        <v>105284</v>
      </c>
      <c r="B67" s="101" t="s">
        <v>38840</v>
      </c>
      <c r="C67" s="101" t="s">
        <v>12798</v>
      </c>
      <c r="D67" s="101">
        <v>47.04</v>
      </c>
    </row>
    <row r="68" spans="1:4" x14ac:dyDescent="0.25">
      <c r="A68" s="101">
        <v>105297</v>
      </c>
      <c r="B68" s="101" t="s">
        <v>38841</v>
      </c>
      <c r="C68" s="101" t="s">
        <v>12798</v>
      </c>
      <c r="D68" s="101">
        <v>10.36</v>
      </c>
    </row>
    <row r="69" spans="1:4" x14ac:dyDescent="0.25">
      <c r="A69" s="101">
        <v>105298</v>
      </c>
      <c r="B69" s="101" t="s">
        <v>38842</v>
      </c>
      <c r="C69" s="101" t="s">
        <v>12798</v>
      </c>
      <c r="D69" s="101">
        <v>18.02</v>
      </c>
    </row>
    <row r="70" spans="1:4" x14ac:dyDescent="0.25">
      <c r="A70" s="101">
        <v>105299</v>
      </c>
      <c r="B70" s="101" t="s">
        <v>38843</v>
      </c>
      <c r="C70" s="101" t="s">
        <v>12798</v>
      </c>
      <c r="D70" s="101">
        <v>22.66</v>
      </c>
    </row>
    <row r="71" spans="1:4" x14ac:dyDescent="0.25">
      <c r="A71" s="101">
        <v>105300</v>
      </c>
      <c r="B71" s="101" t="s">
        <v>38844</v>
      </c>
      <c r="C71" s="101" t="s">
        <v>12798</v>
      </c>
      <c r="D71" s="101">
        <v>27.42</v>
      </c>
    </row>
    <row r="72" spans="1:4" x14ac:dyDescent="0.25">
      <c r="A72" s="101">
        <v>105301</v>
      </c>
      <c r="B72" s="101" t="s">
        <v>38845</v>
      </c>
      <c r="C72" s="101" t="s">
        <v>12798</v>
      </c>
      <c r="D72" s="101">
        <v>32.17</v>
      </c>
    </row>
    <row r="73" spans="1:4" x14ac:dyDescent="0.25">
      <c r="A73" s="101">
        <v>105302</v>
      </c>
      <c r="B73" s="101" t="s">
        <v>38846</v>
      </c>
      <c r="C73" s="101" t="s">
        <v>12798</v>
      </c>
      <c r="D73" s="101">
        <v>36.92</v>
      </c>
    </row>
    <row r="74" spans="1:4" x14ac:dyDescent="0.25">
      <c r="A74" s="101">
        <v>105303</v>
      </c>
      <c r="B74" s="101" t="s">
        <v>38847</v>
      </c>
      <c r="C74" s="101" t="s">
        <v>12798</v>
      </c>
      <c r="D74" s="101">
        <v>41.65</v>
      </c>
    </row>
    <row r="75" spans="1:4" x14ac:dyDescent="0.25">
      <c r="A75" s="101">
        <v>105304</v>
      </c>
      <c r="B75" s="101" t="s">
        <v>38848</v>
      </c>
      <c r="C75" s="101" t="s">
        <v>12798</v>
      </c>
      <c r="D75" s="101">
        <v>46.54</v>
      </c>
    </row>
    <row r="76" spans="1:4" x14ac:dyDescent="0.25">
      <c r="A76" s="101">
        <v>105305</v>
      </c>
      <c r="B76" s="101" t="s">
        <v>38849</v>
      </c>
      <c r="C76" s="101" t="s">
        <v>12798</v>
      </c>
      <c r="D76" s="101">
        <v>57.97</v>
      </c>
    </row>
    <row r="77" spans="1:4" x14ac:dyDescent="0.25">
      <c r="A77" s="101">
        <v>105306</v>
      </c>
      <c r="B77" s="101" t="s">
        <v>38850</v>
      </c>
      <c r="C77" s="101" t="s">
        <v>12798</v>
      </c>
      <c r="D77" s="101">
        <v>68.69</v>
      </c>
    </row>
    <row r="78" spans="1:4" x14ac:dyDescent="0.25">
      <c r="A78" s="101">
        <v>105307</v>
      </c>
      <c r="B78" s="101" t="s">
        <v>38851</v>
      </c>
      <c r="C78" s="101" t="s">
        <v>12798</v>
      </c>
      <c r="D78" s="101">
        <v>78.72</v>
      </c>
    </row>
    <row r="79" spans="1:4" x14ac:dyDescent="0.25">
      <c r="A79" s="101">
        <v>105317</v>
      </c>
      <c r="B79" s="101" t="s">
        <v>38852</v>
      </c>
      <c r="C79" s="101" t="s">
        <v>12798</v>
      </c>
      <c r="D79" s="101">
        <v>22.14</v>
      </c>
    </row>
    <row r="80" spans="1:4" x14ac:dyDescent="0.25">
      <c r="A80" s="101">
        <v>105318</v>
      </c>
      <c r="B80" s="101" t="s">
        <v>38853</v>
      </c>
      <c r="C80" s="101" t="s">
        <v>12798</v>
      </c>
      <c r="D80" s="101">
        <v>25.43</v>
      </c>
    </row>
    <row r="81" spans="1:4" x14ac:dyDescent="0.25">
      <c r="A81" s="101">
        <v>105319</v>
      </c>
      <c r="B81" s="101" t="s">
        <v>38854</v>
      </c>
      <c r="C81" s="101" t="s">
        <v>12798</v>
      </c>
      <c r="D81" s="101">
        <v>31.11</v>
      </c>
    </row>
    <row r="82" spans="1:4" x14ac:dyDescent="0.25">
      <c r="A82" s="101">
        <v>105320</v>
      </c>
      <c r="B82" s="101" t="s">
        <v>38855</v>
      </c>
      <c r="C82" s="101" t="s">
        <v>12798</v>
      </c>
      <c r="D82" s="101">
        <v>37.72</v>
      </c>
    </row>
    <row r="83" spans="1:4" x14ac:dyDescent="0.25">
      <c r="A83" s="101">
        <v>105321</v>
      </c>
      <c r="B83" s="101" t="s">
        <v>38856</v>
      </c>
      <c r="C83" s="101" t="s">
        <v>12798</v>
      </c>
      <c r="D83" s="101">
        <v>44.31</v>
      </c>
    </row>
    <row r="84" spans="1:4" x14ac:dyDescent="0.25">
      <c r="A84" s="101">
        <v>105322</v>
      </c>
      <c r="B84" s="101" t="s">
        <v>38857</v>
      </c>
      <c r="C84" s="101" t="s">
        <v>12798</v>
      </c>
      <c r="D84" s="101">
        <v>50.9</v>
      </c>
    </row>
    <row r="85" spans="1:4" x14ac:dyDescent="0.25">
      <c r="A85" s="101">
        <v>105323</v>
      </c>
      <c r="B85" s="101" t="s">
        <v>38858</v>
      </c>
      <c r="C85" s="101" t="s">
        <v>12798</v>
      </c>
      <c r="D85" s="101">
        <v>57.47</v>
      </c>
    </row>
    <row r="86" spans="1:4" x14ac:dyDescent="0.25">
      <c r="A86" s="101">
        <v>105324</v>
      </c>
      <c r="B86" s="101" t="s">
        <v>38859</v>
      </c>
      <c r="C86" s="101" t="s">
        <v>12798</v>
      </c>
      <c r="D86" s="101">
        <v>64.3</v>
      </c>
    </row>
    <row r="87" spans="1:4" x14ac:dyDescent="0.25">
      <c r="A87" s="101">
        <v>105325</v>
      </c>
      <c r="B87" s="101" t="s">
        <v>38860</v>
      </c>
      <c r="C87" s="101" t="s">
        <v>12798</v>
      </c>
      <c r="D87" s="101">
        <v>79.819999999999993</v>
      </c>
    </row>
    <row r="88" spans="1:4" x14ac:dyDescent="0.25">
      <c r="A88" s="101">
        <v>105326</v>
      </c>
      <c r="B88" s="101" t="s">
        <v>38861</v>
      </c>
      <c r="C88" s="101" t="s">
        <v>12798</v>
      </c>
      <c r="D88" s="101">
        <v>94.78</v>
      </c>
    </row>
    <row r="89" spans="1:4" x14ac:dyDescent="0.25">
      <c r="A89" s="101">
        <v>105340</v>
      </c>
      <c r="B89" s="101" t="s">
        <v>38862</v>
      </c>
      <c r="C89" s="101" t="s">
        <v>12798</v>
      </c>
      <c r="D89" s="101">
        <v>89.01</v>
      </c>
    </row>
    <row r="90" spans="1:4" x14ac:dyDescent="0.25">
      <c r="A90" s="101">
        <v>105341</v>
      </c>
      <c r="B90" s="101" t="s">
        <v>38863</v>
      </c>
      <c r="C90" s="101" t="s">
        <v>12798</v>
      </c>
      <c r="D90" s="101">
        <v>110.06</v>
      </c>
    </row>
    <row r="91" spans="1:4" x14ac:dyDescent="0.25">
      <c r="A91" s="101">
        <v>105342</v>
      </c>
      <c r="B91" s="101" t="s">
        <v>38864</v>
      </c>
      <c r="C91" s="101" t="s">
        <v>12798</v>
      </c>
      <c r="D91" s="101">
        <v>133.88999999999999</v>
      </c>
    </row>
    <row r="92" spans="1:4" x14ac:dyDescent="0.25">
      <c r="A92" s="101">
        <v>105343</v>
      </c>
      <c r="B92" s="101" t="s">
        <v>38865</v>
      </c>
      <c r="C92" s="101" t="s">
        <v>12798</v>
      </c>
      <c r="D92" s="101">
        <v>15.85</v>
      </c>
    </row>
    <row r="93" spans="1:4" x14ac:dyDescent="0.25">
      <c r="A93" s="101">
        <v>105344</v>
      </c>
      <c r="B93" s="101" t="s">
        <v>38866</v>
      </c>
      <c r="C93" s="101" t="s">
        <v>12798</v>
      </c>
      <c r="D93" s="101">
        <v>108.34</v>
      </c>
    </row>
    <row r="94" spans="1:4" x14ac:dyDescent="0.25">
      <c r="A94" s="101">
        <v>105345</v>
      </c>
      <c r="B94" s="101" t="s">
        <v>38867</v>
      </c>
      <c r="C94" s="101" t="s">
        <v>12798</v>
      </c>
      <c r="D94" s="101">
        <v>136.86000000000001</v>
      </c>
    </row>
    <row r="95" spans="1:4" x14ac:dyDescent="0.25">
      <c r="A95" s="101">
        <v>105346</v>
      </c>
      <c r="B95" s="101" t="s">
        <v>38868</v>
      </c>
      <c r="C95" s="101" t="s">
        <v>12798</v>
      </c>
      <c r="D95" s="104">
        <v>151.56</v>
      </c>
    </row>
    <row r="96" spans="1:4" x14ac:dyDescent="0.25">
      <c r="A96" s="101">
        <v>105347</v>
      </c>
      <c r="B96" s="101" t="s">
        <v>38869</v>
      </c>
      <c r="C96" s="101" t="s">
        <v>12798</v>
      </c>
      <c r="D96" s="101">
        <v>186.18</v>
      </c>
    </row>
    <row r="97" spans="1:4" x14ac:dyDescent="0.25">
      <c r="A97" s="101">
        <v>105348</v>
      </c>
      <c r="B97" s="101" t="s">
        <v>38870</v>
      </c>
      <c r="C97" s="101" t="s">
        <v>12798</v>
      </c>
      <c r="D97" s="101">
        <v>54.94</v>
      </c>
    </row>
    <row r="98" spans="1:4" x14ac:dyDescent="0.25">
      <c r="A98" s="101">
        <v>105349</v>
      </c>
      <c r="B98" s="101" t="s">
        <v>38871</v>
      </c>
      <c r="C98" s="101" t="s">
        <v>12798</v>
      </c>
      <c r="D98" s="104">
        <v>62.83</v>
      </c>
    </row>
    <row r="99" spans="1:4" x14ac:dyDescent="0.25">
      <c r="A99" s="101">
        <v>105350</v>
      </c>
      <c r="B99" s="101" t="s">
        <v>38872</v>
      </c>
      <c r="C99" s="101" t="s">
        <v>12798</v>
      </c>
      <c r="D99" s="101">
        <v>70.72</v>
      </c>
    </row>
    <row r="100" spans="1:4" x14ac:dyDescent="0.25">
      <c r="A100" s="101">
        <v>105351</v>
      </c>
      <c r="B100" s="101" t="s">
        <v>38873</v>
      </c>
      <c r="C100" s="101" t="s">
        <v>12798</v>
      </c>
      <c r="D100" s="104">
        <v>78.86</v>
      </c>
    </row>
    <row r="101" spans="1:4" x14ac:dyDescent="0.25">
      <c r="A101" s="101">
        <v>105352</v>
      </c>
      <c r="B101" s="101" t="s">
        <v>38874</v>
      </c>
      <c r="C101" s="101" t="s">
        <v>12798</v>
      </c>
      <c r="D101" s="101">
        <v>99.96</v>
      </c>
    </row>
    <row r="102" spans="1:4" x14ac:dyDescent="0.25">
      <c r="A102" s="101">
        <v>105353</v>
      </c>
      <c r="B102" s="101" t="s">
        <v>38875</v>
      </c>
      <c r="C102" s="101" t="s">
        <v>12798</v>
      </c>
      <c r="D102" s="101">
        <v>118.21</v>
      </c>
    </row>
    <row r="103" spans="1:4" x14ac:dyDescent="0.25">
      <c r="A103" s="101">
        <v>105354</v>
      </c>
      <c r="B103" s="101" t="s">
        <v>38876</v>
      </c>
      <c r="C103" s="101" t="s">
        <v>12798</v>
      </c>
      <c r="D103" s="101">
        <v>135.01</v>
      </c>
    </row>
    <row r="104" spans="1:4" x14ac:dyDescent="0.25">
      <c r="A104" s="101">
        <v>105355</v>
      </c>
      <c r="B104" s="101" t="s">
        <v>38877</v>
      </c>
      <c r="C104" s="101" t="s">
        <v>12798</v>
      </c>
      <c r="D104" s="101">
        <v>152.33000000000001</v>
      </c>
    </row>
    <row r="105" spans="1:4" x14ac:dyDescent="0.25">
      <c r="A105" s="101">
        <v>105356</v>
      </c>
      <c r="B105" s="101" t="s">
        <v>38878</v>
      </c>
      <c r="C105" s="101" t="s">
        <v>12798</v>
      </c>
      <c r="D105" s="101">
        <v>170.06</v>
      </c>
    </row>
    <row r="106" spans="1:4" x14ac:dyDescent="0.25">
      <c r="A106" s="101">
        <v>105357</v>
      </c>
      <c r="B106" s="101" t="s">
        <v>38879</v>
      </c>
      <c r="C106" s="101" t="s">
        <v>12798</v>
      </c>
      <c r="D106" s="101">
        <v>188.01</v>
      </c>
    </row>
    <row r="107" spans="1:4" x14ac:dyDescent="0.25">
      <c r="A107" s="101">
        <v>105358</v>
      </c>
      <c r="B107" s="101" t="s">
        <v>38880</v>
      </c>
      <c r="C107" s="101" t="s">
        <v>12798</v>
      </c>
      <c r="D107" s="101">
        <v>229.16</v>
      </c>
    </row>
    <row r="108" spans="1:4" x14ac:dyDescent="0.25">
      <c r="A108" s="101">
        <v>105369</v>
      </c>
      <c r="B108" s="101" t="s">
        <v>38881</v>
      </c>
      <c r="C108" s="101" t="s">
        <v>12798</v>
      </c>
      <c r="D108" s="101">
        <v>66.7</v>
      </c>
    </row>
    <row r="109" spans="1:4" x14ac:dyDescent="0.25">
      <c r="A109" s="101">
        <v>105377</v>
      </c>
      <c r="B109" s="101" t="s">
        <v>38882</v>
      </c>
      <c r="C109" s="101" t="s">
        <v>12798</v>
      </c>
      <c r="D109" s="101">
        <v>42.61</v>
      </c>
    </row>
    <row r="110" spans="1:4" x14ac:dyDescent="0.25">
      <c r="A110" s="101">
        <v>105378</v>
      </c>
      <c r="B110" s="101" t="s">
        <v>38883</v>
      </c>
      <c r="C110" s="101" t="s">
        <v>12798</v>
      </c>
      <c r="D110" s="101">
        <v>11.91</v>
      </c>
    </row>
    <row r="111" spans="1:4" x14ac:dyDescent="0.25">
      <c r="A111" s="101">
        <v>105379</v>
      </c>
      <c r="B111" s="101" t="s">
        <v>38884</v>
      </c>
      <c r="C111" s="101" t="s">
        <v>12798</v>
      </c>
      <c r="D111" s="101">
        <v>15.71</v>
      </c>
    </row>
    <row r="112" spans="1:4" x14ac:dyDescent="0.25">
      <c r="A112" s="101">
        <v>105380</v>
      </c>
      <c r="B112" s="101" t="s">
        <v>38885</v>
      </c>
      <c r="C112" s="101" t="s">
        <v>12798</v>
      </c>
      <c r="D112" s="101">
        <v>93.99</v>
      </c>
    </row>
    <row r="113" spans="1:4" x14ac:dyDescent="0.25">
      <c r="A113" s="101">
        <v>105388</v>
      </c>
      <c r="B113" s="101" t="s">
        <v>38886</v>
      </c>
      <c r="C113" s="101" t="s">
        <v>12798</v>
      </c>
      <c r="D113" s="101">
        <v>12.37</v>
      </c>
    </row>
    <row r="114" spans="1:4" x14ac:dyDescent="0.25">
      <c r="A114" s="101">
        <v>105389</v>
      </c>
      <c r="B114" s="101" t="s">
        <v>38887</v>
      </c>
      <c r="C114" s="101" t="s">
        <v>12798</v>
      </c>
      <c r="D114" s="101">
        <v>15.53</v>
      </c>
    </row>
    <row r="115" spans="1:4" x14ac:dyDescent="0.25">
      <c r="A115" s="101">
        <v>105390</v>
      </c>
      <c r="B115" s="101" t="s">
        <v>38888</v>
      </c>
      <c r="C115" s="101" t="s">
        <v>12798</v>
      </c>
      <c r="D115" s="101">
        <v>99.47</v>
      </c>
    </row>
    <row r="116" spans="1:4" x14ac:dyDescent="0.25">
      <c r="A116" s="101">
        <v>105391</v>
      </c>
      <c r="B116" s="101" t="s">
        <v>38889</v>
      </c>
      <c r="C116" s="101" t="s">
        <v>12798</v>
      </c>
      <c r="D116" s="101">
        <v>122.4</v>
      </c>
    </row>
    <row r="117" spans="1:4" x14ac:dyDescent="0.25">
      <c r="A117" s="101">
        <v>105392</v>
      </c>
      <c r="B117" s="101" t="s">
        <v>38890</v>
      </c>
      <c r="C117" s="101" t="s">
        <v>12798</v>
      </c>
      <c r="D117" s="101">
        <v>19.55</v>
      </c>
    </row>
    <row r="118" spans="1:4" x14ac:dyDescent="0.25">
      <c r="A118" s="101">
        <v>105393</v>
      </c>
      <c r="B118" s="101" t="s">
        <v>38891</v>
      </c>
      <c r="C118" s="101" t="s">
        <v>12798</v>
      </c>
      <c r="D118" s="101">
        <v>23.51</v>
      </c>
    </row>
    <row r="119" spans="1:4" x14ac:dyDescent="0.25">
      <c r="A119" s="101">
        <v>105394</v>
      </c>
      <c r="B119" s="101" t="s">
        <v>38892</v>
      </c>
      <c r="C119" s="101" t="s">
        <v>12798</v>
      </c>
      <c r="D119" s="101">
        <v>27.44</v>
      </c>
    </row>
    <row r="120" spans="1:4" x14ac:dyDescent="0.25">
      <c r="A120" s="101">
        <v>105395</v>
      </c>
      <c r="B120" s="101" t="s">
        <v>38893</v>
      </c>
      <c r="C120" s="101" t="s">
        <v>12798</v>
      </c>
      <c r="D120" s="101">
        <v>31.4</v>
      </c>
    </row>
    <row r="121" spans="1:4" x14ac:dyDescent="0.25">
      <c r="A121" s="101">
        <v>105396</v>
      </c>
      <c r="B121" s="101" t="s">
        <v>38894</v>
      </c>
      <c r="C121" s="101" t="s">
        <v>12798</v>
      </c>
      <c r="D121" s="101">
        <v>35.340000000000003</v>
      </c>
    </row>
    <row r="122" spans="1:4" x14ac:dyDescent="0.25">
      <c r="A122" s="101">
        <v>105397</v>
      </c>
      <c r="B122" s="101" t="s">
        <v>38895</v>
      </c>
      <c r="C122" s="101" t="s">
        <v>12798</v>
      </c>
      <c r="D122" s="101">
        <v>39.409999999999997</v>
      </c>
    </row>
    <row r="123" spans="1:4" x14ac:dyDescent="0.25">
      <c r="A123" s="101">
        <v>105398</v>
      </c>
      <c r="B123" s="101" t="s">
        <v>38896</v>
      </c>
      <c r="C123" s="101" t="s">
        <v>12798</v>
      </c>
      <c r="D123" s="101">
        <v>49.97</v>
      </c>
    </row>
    <row r="124" spans="1:4" x14ac:dyDescent="0.25">
      <c r="A124" s="101">
        <v>105399</v>
      </c>
      <c r="B124" s="101" t="s">
        <v>38897</v>
      </c>
      <c r="C124" s="101" t="s">
        <v>12798</v>
      </c>
      <c r="D124" s="101">
        <v>59.08</v>
      </c>
    </row>
    <row r="125" spans="1:4" x14ac:dyDescent="0.25">
      <c r="A125" s="101">
        <v>105400</v>
      </c>
      <c r="B125" s="101" t="s">
        <v>38898</v>
      </c>
      <c r="C125" s="101" t="s">
        <v>12798</v>
      </c>
      <c r="D125" s="101">
        <v>67.5</v>
      </c>
    </row>
    <row r="126" spans="1:4" x14ac:dyDescent="0.25">
      <c r="A126" s="101">
        <v>105401</v>
      </c>
      <c r="B126" s="101" t="s">
        <v>38899</v>
      </c>
      <c r="C126" s="101" t="s">
        <v>12798</v>
      </c>
      <c r="D126" s="101">
        <v>76.150000000000006</v>
      </c>
    </row>
    <row r="127" spans="1:4" x14ac:dyDescent="0.25">
      <c r="A127" s="101">
        <v>105402</v>
      </c>
      <c r="B127" s="101" t="s">
        <v>38900</v>
      </c>
      <c r="C127" s="101" t="s">
        <v>12798</v>
      </c>
      <c r="D127" s="104">
        <v>85.03</v>
      </c>
    </row>
    <row r="128" spans="1:4" x14ac:dyDescent="0.25">
      <c r="A128" s="101">
        <v>97173</v>
      </c>
      <c r="B128" s="101" t="s">
        <v>38901</v>
      </c>
      <c r="C128" s="101" t="s">
        <v>3</v>
      </c>
      <c r="D128" s="101">
        <v>45.66</v>
      </c>
    </row>
    <row r="129" spans="1:4" x14ac:dyDescent="0.25">
      <c r="A129" s="101">
        <v>97174</v>
      </c>
      <c r="B129" s="101" t="s">
        <v>38902</v>
      </c>
      <c r="C129" s="101" t="s">
        <v>3</v>
      </c>
      <c r="D129" s="104">
        <v>54.24</v>
      </c>
    </row>
    <row r="130" spans="1:4" x14ac:dyDescent="0.25">
      <c r="A130" s="101">
        <v>97175</v>
      </c>
      <c r="B130" s="101" t="s">
        <v>38903</v>
      </c>
      <c r="C130" s="101" t="s">
        <v>3</v>
      </c>
      <c r="D130" s="101">
        <v>62.84</v>
      </c>
    </row>
    <row r="131" spans="1:4" x14ac:dyDescent="0.25">
      <c r="A131" s="101">
        <v>97176</v>
      </c>
      <c r="B131" s="101" t="s">
        <v>38904</v>
      </c>
      <c r="C131" s="101" t="s">
        <v>3</v>
      </c>
      <c r="D131" s="101">
        <v>71.45</v>
      </c>
    </row>
    <row r="132" spans="1:4" x14ac:dyDescent="0.25">
      <c r="A132" s="101">
        <v>97177</v>
      </c>
      <c r="B132" s="101" t="s">
        <v>38905</v>
      </c>
      <c r="C132" s="101" t="s">
        <v>3</v>
      </c>
      <c r="D132" s="101">
        <v>80.040000000000006</v>
      </c>
    </row>
    <row r="133" spans="1:4" x14ac:dyDescent="0.25">
      <c r="A133" s="101">
        <v>97178</v>
      </c>
      <c r="B133" s="101" t="s">
        <v>38906</v>
      </c>
      <c r="C133" s="101" t="s">
        <v>3</v>
      </c>
      <c r="D133" s="101">
        <v>97.22</v>
      </c>
    </row>
    <row r="134" spans="1:4" x14ac:dyDescent="0.25">
      <c r="A134" s="101">
        <v>97179</v>
      </c>
      <c r="B134" s="101" t="s">
        <v>38907</v>
      </c>
      <c r="C134" s="101" t="s">
        <v>3</v>
      </c>
      <c r="D134" s="101">
        <v>114.44</v>
      </c>
    </row>
    <row r="135" spans="1:4" x14ac:dyDescent="0.25">
      <c r="A135" s="101">
        <v>97180</v>
      </c>
      <c r="B135" s="101" t="s">
        <v>38908</v>
      </c>
      <c r="C135" s="101" t="s">
        <v>3</v>
      </c>
      <c r="D135" s="101">
        <v>131.62</v>
      </c>
    </row>
    <row r="136" spans="1:4" x14ac:dyDescent="0.25">
      <c r="A136" s="101">
        <v>97181</v>
      </c>
      <c r="B136" s="101" t="s">
        <v>38909</v>
      </c>
      <c r="C136" s="101" t="s">
        <v>3</v>
      </c>
      <c r="D136" s="101">
        <v>148.82</v>
      </c>
    </row>
    <row r="137" spans="1:4" x14ac:dyDescent="0.25">
      <c r="A137" s="101">
        <v>97182</v>
      </c>
      <c r="B137" s="101" t="s">
        <v>38910</v>
      </c>
      <c r="C137" s="101" t="s">
        <v>3</v>
      </c>
      <c r="D137" s="101">
        <v>169.74</v>
      </c>
    </row>
    <row r="138" spans="1:4" x14ac:dyDescent="0.25">
      <c r="A138" s="101">
        <v>97183</v>
      </c>
      <c r="B138" s="101" t="s">
        <v>38911</v>
      </c>
      <c r="C138" s="101" t="s">
        <v>3</v>
      </c>
      <c r="D138" s="101">
        <v>41.02</v>
      </c>
    </row>
    <row r="139" spans="1:4" x14ac:dyDescent="0.25">
      <c r="A139" s="101">
        <v>97184</v>
      </c>
      <c r="B139" s="101" t="s">
        <v>38912</v>
      </c>
      <c r="C139" s="101" t="s">
        <v>3</v>
      </c>
      <c r="D139" s="101">
        <v>48.82</v>
      </c>
    </row>
    <row r="140" spans="1:4" x14ac:dyDescent="0.25">
      <c r="A140" s="101">
        <v>97185</v>
      </c>
      <c r="B140" s="101" t="s">
        <v>38913</v>
      </c>
      <c r="C140" s="101" t="s">
        <v>3</v>
      </c>
      <c r="D140" s="101">
        <v>56.61</v>
      </c>
    </row>
    <row r="141" spans="1:4" x14ac:dyDescent="0.25">
      <c r="A141" s="101">
        <v>97186</v>
      </c>
      <c r="B141" s="101" t="s">
        <v>38914</v>
      </c>
      <c r="C141" s="101" t="s">
        <v>3</v>
      </c>
      <c r="D141" s="101">
        <v>64.42</v>
      </c>
    </row>
    <row r="142" spans="1:4" x14ac:dyDescent="0.25">
      <c r="A142" s="101">
        <v>97187</v>
      </c>
      <c r="B142" s="101" t="s">
        <v>38915</v>
      </c>
      <c r="C142" s="101" t="s">
        <v>3</v>
      </c>
      <c r="D142" s="101">
        <v>72.22</v>
      </c>
    </row>
    <row r="143" spans="1:4" x14ac:dyDescent="0.25">
      <c r="A143" s="101">
        <v>97188</v>
      </c>
      <c r="B143" s="101" t="s">
        <v>38916</v>
      </c>
      <c r="C143" s="101" t="s">
        <v>3</v>
      </c>
      <c r="D143" s="104">
        <v>87.83</v>
      </c>
    </row>
    <row r="144" spans="1:4" x14ac:dyDescent="0.25">
      <c r="A144" s="101">
        <v>97189</v>
      </c>
      <c r="B144" s="101" t="s">
        <v>38917</v>
      </c>
      <c r="C144" s="101" t="s">
        <v>3</v>
      </c>
      <c r="D144" s="101">
        <v>103.43</v>
      </c>
    </row>
    <row r="145" spans="1:4" x14ac:dyDescent="0.25">
      <c r="A145" s="101">
        <v>97190</v>
      </c>
      <c r="B145" s="101" t="s">
        <v>38918</v>
      </c>
      <c r="C145" s="101" t="s">
        <v>3</v>
      </c>
      <c r="D145" s="104">
        <v>119.03</v>
      </c>
    </row>
    <row r="146" spans="1:4" x14ac:dyDescent="0.25">
      <c r="A146" s="101">
        <v>97191</v>
      </c>
      <c r="B146" s="101" t="s">
        <v>38919</v>
      </c>
      <c r="C146" s="101" t="s">
        <v>3</v>
      </c>
      <c r="D146" s="101">
        <v>134.66</v>
      </c>
    </row>
    <row r="147" spans="1:4" x14ac:dyDescent="0.25">
      <c r="A147" s="101">
        <v>97192</v>
      </c>
      <c r="B147" s="101" t="s">
        <v>38920</v>
      </c>
      <c r="C147" s="101" t="s">
        <v>3</v>
      </c>
      <c r="D147" s="101">
        <v>153.16</v>
      </c>
    </row>
    <row r="148" spans="1:4" x14ac:dyDescent="0.25">
      <c r="A148" s="101">
        <v>90694</v>
      </c>
      <c r="B148" s="101" t="s">
        <v>2467</v>
      </c>
      <c r="C148" s="101" t="s">
        <v>3</v>
      </c>
      <c r="D148" s="101">
        <v>42.58</v>
      </c>
    </row>
    <row r="149" spans="1:4" x14ac:dyDescent="0.25">
      <c r="A149" s="101">
        <v>90695</v>
      </c>
      <c r="B149" s="101" t="s">
        <v>2468</v>
      </c>
      <c r="C149" s="101" t="s">
        <v>3</v>
      </c>
      <c r="D149" s="101">
        <v>80.900000000000006</v>
      </c>
    </row>
    <row r="150" spans="1:4" x14ac:dyDescent="0.25">
      <c r="A150" s="101">
        <v>90696</v>
      </c>
      <c r="B150" s="101" t="s">
        <v>2469</v>
      </c>
      <c r="C150" s="101" t="s">
        <v>3</v>
      </c>
      <c r="D150" s="101">
        <v>135.13999999999999</v>
      </c>
    </row>
    <row r="151" spans="1:4" x14ac:dyDescent="0.25">
      <c r="A151" s="101">
        <v>90697</v>
      </c>
      <c r="B151" s="101" t="s">
        <v>2470</v>
      </c>
      <c r="C151" s="101" t="s">
        <v>3</v>
      </c>
      <c r="D151" s="101">
        <v>209.63</v>
      </c>
    </row>
    <row r="152" spans="1:4" x14ac:dyDescent="0.25">
      <c r="A152" s="101">
        <v>90698</v>
      </c>
      <c r="B152" s="101" t="s">
        <v>2471</v>
      </c>
      <c r="C152" s="101" t="s">
        <v>3</v>
      </c>
      <c r="D152" s="101">
        <v>320.41000000000003</v>
      </c>
    </row>
    <row r="153" spans="1:4" x14ac:dyDescent="0.25">
      <c r="A153" s="101">
        <v>90699</v>
      </c>
      <c r="B153" s="101" t="s">
        <v>2472</v>
      </c>
      <c r="C153" s="101" t="s">
        <v>3</v>
      </c>
      <c r="D153" s="101">
        <v>450.98</v>
      </c>
    </row>
    <row r="154" spans="1:4" x14ac:dyDescent="0.25">
      <c r="A154" s="101">
        <v>90700</v>
      </c>
      <c r="B154" s="101" t="s">
        <v>2473</v>
      </c>
      <c r="C154" s="101" t="s">
        <v>3</v>
      </c>
      <c r="D154" s="101">
        <v>527.12</v>
      </c>
    </row>
    <row r="155" spans="1:4" x14ac:dyDescent="0.25">
      <c r="A155" s="101">
        <v>90701</v>
      </c>
      <c r="B155" s="101" t="s">
        <v>2474</v>
      </c>
      <c r="C155" s="101" t="s">
        <v>3</v>
      </c>
      <c r="D155" s="101">
        <v>63.65</v>
      </c>
    </row>
    <row r="156" spans="1:4" x14ac:dyDescent="0.25">
      <c r="A156" s="101">
        <v>90702</v>
      </c>
      <c r="B156" s="101" t="s">
        <v>2475</v>
      </c>
      <c r="C156" s="101" t="s">
        <v>3</v>
      </c>
      <c r="D156" s="101">
        <v>105.33</v>
      </c>
    </row>
    <row r="157" spans="1:4" x14ac:dyDescent="0.25">
      <c r="A157" s="101">
        <v>90703</v>
      </c>
      <c r="B157" s="101" t="s">
        <v>2476</v>
      </c>
      <c r="C157" s="101" t="s">
        <v>3</v>
      </c>
      <c r="D157" s="101">
        <v>165.1</v>
      </c>
    </row>
    <row r="158" spans="1:4" x14ac:dyDescent="0.25">
      <c r="A158" s="101">
        <v>90704</v>
      </c>
      <c r="B158" s="101" t="s">
        <v>2477</v>
      </c>
      <c r="C158" s="101" t="s">
        <v>3</v>
      </c>
      <c r="D158" s="101">
        <v>245.59</v>
      </c>
    </row>
    <row r="159" spans="1:4" x14ac:dyDescent="0.25">
      <c r="A159" s="101">
        <v>90705</v>
      </c>
      <c r="B159" s="101" t="s">
        <v>2478</v>
      </c>
      <c r="C159" s="101" t="s">
        <v>3</v>
      </c>
      <c r="D159" s="101">
        <v>320.57</v>
      </c>
    </row>
    <row r="160" spans="1:4" x14ac:dyDescent="0.25">
      <c r="A160" s="101">
        <v>90706</v>
      </c>
      <c r="B160" s="101" t="s">
        <v>2479</v>
      </c>
      <c r="C160" s="101" t="s">
        <v>3</v>
      </c>
      <c r="D160" s="101">
        <v>425.43</v>
      </c>
    </row>
    <row r="161" spans="1:4" x14ac:dyDescent="0.25">
      <c r="A161" s="101">
        <v>90708</v>
      </c>
      <c r="B161" s="101" t="s">
        <v>2480</v>
      </c>
      <c r="C161" s="101" t="s">
        <v>3</v>
      </c>
      <c r="D161" s="101">
        <v>796.09</v>
      </c>
    </row>
    <row r="162" spans="1:4" x14ac:dyDescent="0.25">
      <c r="A162" s="101">
        <v>90724</v>
      </c>
      <c r="B162" s="101" t="s">
        <v>2481</v>
      </c>
      <c r="C162" s="101" t="s">
        <v>12798</v>
      </c>
      <c r="D162" s="101">
        <v>22.82</v>
      </c>
    </row>
    <row r="163" spans="1:4" x14ac:dyDescent="0.25">
      <c r="A163" s="101">
        <v>90725</v>
      </c>
      <c r="B163" s="101" t="s">
        <v>2482</v>
      </c>
      <c r="C163" s="101" t="s">
        <v>12798</v>
      </c>
      <c r="D163" s="101">
        <v>28.1</v>
      </c>
    </row>
    <row r="164" spans="1:4" x14ac:dyDescent="0.25">
      <c r="A164" s="101">
        <v>90726</v>
      </c>
      <c r="B164" s="101" t="s">
        <v>2483</v>
      </c>
      <c r="C164" s="101" t="s">
        <v>12798</v>
      </c>
      <c r="D164" s="101">
        <v>33.450000000000003</v>
      </c>
    </row>
    <row r="165" spans="1:4" x14ac:dyDescent="0.25">
      <c r="A165" s="101">
        <v>90727</v>
      </c>
      <c r="B165" s="101" t="s">
        <v>2484</v>
      </c>
      <c r="C165" s="101" t="s">
        <v>12798</v>
      </c>
      <c r="D165" s="101">
        <v>38.74</v>
      </c>
    </row>
    <row r="166" spans="1:4" x14ac:dyDescent="0.25">
      <c r="A166" s="101">
        <v>90728</v>
      </c>
      <c r="B166" s="101" t="s">
        <v>2485</v>
      </c>
      <c r="C166" s="101" t="s">
        <v>12798</v>
      </c>
      <c r="D166" s="101">
        <v>44.02</v>
      </c>
    </row>
    <row r="167" spans="1:4" x14ac:dyDescent="0.25">
      <c r="A167" s="101">
        <v>90729</v>
      </c>
      <c r="B167" s="101" t="s">
        <v>2486</v>
      </c>
      <c r="C167" s="101" t="s">
        <v>12798</v>
      </c>
      <c r="D167" s="101">
        <v>49.31</v>
      </c>
    </row>
    <row r="168" spans="1:4" x14ac:dyDescent="0.25">
      <c r="A168" s="101">
        <v>90730</v>
      </c>
      <c r="B168" s="101" t="s">
        <v>2487</v>
      </c>
      <c r="C168" s="101" t="s">
        <v>12798</v>
      </c>
      <c r="D168" s="101">
        <v>54.59</v>
      </c>
    </row>
    <row r="169" spans="1:4" x14ac:dyDescent="0.25">
      <c r="A169" s="101">
        <v>90731</v>
      </c>
      <c r="B169" s="101" t="s">
        <v>2488</v>
      </c>
      <c r="C169" s="101" t="s">
        <v>12798</v>
      </c>
      <c r="D169" s="101">
        <v>59.87</v>
      </c>
    </row>
    <row r="170" spans="1:4" x14ac:dyDescent="0.25">
      <c r="A170" s="101">
        <v>90732</v>
      </c>
      <c r="B170" s="101" t="s">
        <v>2489</v>
      </c>
      <c r="C170" s="101" t="s">
        <v>12798</v>
      </c>
      <c r="D170" s="101">
        <v>75.709999999999994</v>
      </c>
    </row>
    <row r="171" spans="1:4" x14ac:dyDescent="0.25">
      <c r="A171" s="101">
        <v>90733</v>
      </c>
      <c r="B171" s="101" t="s">
        <v>2490</v>
      </c>
      <c r="C171" s="101" t="s">
        <v>3</v>
      </c>
      <c r="D171" s="104">
        <v>3.19</v>
      </c>
    </row>
    <row r="172" spans="1:4" x14ac:dyDescent="0.25">
      <c r="A172" s="101">
        <v>90734</v>
      </c>
      <c r="B172" s="101" t="s">
        <v>2491</v>
      </c>
      <c r="C172" s="101" t="s">
        <v>3</v>
      </c>
      <c r="D172" s="101">
        <v>3.78</v>
      </c>
    </row>
    <row r="173" spans="1:4" x14ac:dyDescent="0.25">
      <c r="A173" s="101">
        <v>90735</v>
      </c>
      <c r="B173" s="101" t="s">
        <v>2492</v>
      </c>
      <c r="C173" s="101" t="s">
        <v>3</v>
      </c>
      <c r="D173" s="101">
        <v>4.37</v>
      </c>
    </row>
    <row r="174" spans="1:4" x14ac:dyDescent="0.25">
      <c r="A174" s="101">
        <v>90736</v>
      </c>
      <c r="B174" s="101" t="s">
        <v>2493</v>
      </c>
      <c r="C174" s="101" t="s">
        <v>3</v>
      </c>
      <c r="D174" s="101">
        <v>4.95</v>
      </c>
    </row>
    <row r="175" spans="1:4" x14ac:dyDescent="0.25">
      <c r="A175" s="101">
        <v>90737</v>
      </c>
      <c r="B175" s="101" t="s">
        <v>2494</v>
      </c>
      <c r="C175" s="101" t="s">
        <v>3</v>
      </c>
      <c r="D175" s="101">
        <v>5.54</v>
      </c>
    </row>
    <row r="176" spans="1:4" x14ac:dyDescent="0.25">
      <c r="A176" s="101">
        <v>90738</v>
      </c>
      <c r="B176" s="101" t="s">
        <v>2495</v>
      </c>
      <c r="C176" s="101" t="s">
        <v>3</v>
      </c>
      <c r="D176" s="101">
        <v>6.14</v>
      </c>
    </row>
    <row r="177" spans="1:4" x14ac:dyDescent="0.25">
      <c r="A177" s="101">
        <v>90739</v>
      </c>
      <c r="B177" s="101" t="s">
        <v>2496</v>
      </c>
      <c r="C177" s="101" t="s">
        <v>3</v>
      </c>
      <c r="D177" s="101">
        <v>9.08</v>
      </c>
    </row>
    <row r="178" spans="1:4" x14ac:dyDescent="0.25">
      <c r="A178" s="101">
        <v>90740</v>
      </c>
      <c r="B178" s="101" t="s">
        <v>2497</v>
      </c>
      <c r="C178" s="101" t="s">
        <v>3</v>
      </c>
      <c r="D178" s="101">
        <v>4.21</v>
      </c>
    </row>
    <row r="179" spans="1:4" x14ac:dyDescent="0.25">
      <c r="A179" s="101">
        <v>90741</v>
      </c>
      <c r="B179" s="101" t="s">
        <v>2498</v>
      </c>
      <c r="C179" s="101" t="s">
        <v>3</v>
      </c>
      <c r="D179" s="101">
        <v>4.8</v>
      </c>
    </row>
    <row r="180" spans="1:4" x14ac:dyDescent="0.25">
      <c r="A180" s="101">
        <v>90742</v>
      </c>
      <c r="B180" s="101" t="s">
        <v>2499</v>
      </c>
      <c r="C180" s="101" t="s">
        <v>3</v>
      </c>
      <c r="D180" s="101">
        <v>5.39</v>
      </c>
    </row>
    <row r="181" spans="1:4" x14ac:dyDescent="0.25">
      <c r="A181" s="101">
        <v>90743</v>
      </c>
      <c r="B181" s="101" t="s">
        <v>2500</v>
      </c>
      <c r="C181" s="101" t="s">
        <v>3</v>
      </c>
      <c r="D181" s="101">
        <v>5.98</v>
      </c>
    </row>
    <row r="182" spans="1:4" x14ac:dyDescent="0.25">
      <c r="A182" s="101">
        <v>90744</v>
      </c>
      <c r="B182" s="101" t="s">
        <v>2501</v>
      </c>
      <c r="C182" s="101" t="s">
        <v>3</v>
      </c>
      <c r="D182" s="101">
        <v>6.57</v>
      </c>
    </row>
    <row r="183" spans="1:4" x14ac:dyDescent="0.25">
      <c r="A183" s="101">
        <v>90745</v>
      </c>
      <c r="B183" s="101" t="s">
        <v>2502</v>
      </c>
      <c r="C183" s="101" t="s">
        <v>3</v>
      </c>
      <c r="D183" s="104">
        <v>10.14</v>
      </c>
    </row>
    <row r="184" spans="1:4" x14ac:dyDescent="0.25">
      <c r="A184" s="101">
        <v>90746</v>
      </c>
      <c r="B184" s="101" t="s">
        <v>2503</v>
      </c>
      <c r="C184" s="101" t="s">
        <v>3</v>
      </c>
      <c r="D184" s="101">
        <v>3.45</v>
      </c>
    </row>
    <row r="185" spans="1:4" x14ac:dyDescent="0.25">
      <c r="A185" s="101">
        <v>90747</v>
      </c>
      <c r="B185" s="101" t="s">
        <v>2504</v>
      </c>
      <c r="C185" s="101" t="s">
        <v>3</v>
      </c>
      <c r="D185" s="101">
        <v>16.89</v>
      </c>
    </row>
    <row r="186" spans="1:4" x14ac:dyDescent="0.25">
      <c r="A186" s="101">
        <v>94869</v>
      </c>
      <c r="B186" s="101" t="s">
        <v>2505</v>
      </c>
      <c r="C186" s="101" t="s">
        <v>3</v>
      </c>
      <c r="D186" s="101">
        <v>140.32</v>
      </c>
    </row>
    <row r="187" spans="1:4" x14ac:dyDescent="0.25">
      <c r="A187" s="101">
        <v>94870</v>
      </c>
      <c r="B187" s="101" t="s">
        <v>2506</v>
      </c>
      <c r="C187" s="101" t="s">
        <v>3</v>
      </c>
      <c r="D187" s="101">
        <v>1.8</v>
      </c>
    </row>
    <row r="188" spans="1:4" x14ac:dyDescent="0.25">
      <c r="A188" s="101">
        <v>94871</v>
      </c>
      <c r="B188" s="101" t="s">
        <v>2507</v>
      </c>
      <c r="C188" s="101" t="s">
        <v>3</v>
      </c>
      <c r="D188" s="101">
        <v>219.54</v>
      </c>
    </row>
    <row r="189" spans="1:4" x14ac:dyDescent="0.25">
      <c r="A189" s="101">
        <v>94872</v>
      </c>
      <c r="B189" s="101" t="s">
        <v>2508</v>
      </c>
      <c r="C189" s="101" t="s">
        <v>3</v>
      </c>
      <c r="D189" s="101">
        <v>2.52</v>
      </c>
    </row>
    <row r="190" spans="1:4" x14ac:dyDescent="0.25">
      <c r="A190" s="101">
        <v>94875</v>
      </c>
      <c r="B190" s="101" t="s">
        <v>2509</v>
      </c>
      <c r="C190" s="101" t="s">
        <v>3</v>
      </c>
      <c r="D190" s="101">
        <v>1292.73</v>
      </c>
    </row>
    <row r="191" spans="1:4" x14ac:dyDescent="0.25">
      <c r="A191" s="101">
        <v>94876</v>
      </c>
      <c r="B191" s="101" t="s">
        <v>2510</v>
      </c>
      <c r="C191" s="101" t="s">
        <v>3</v>
      </c>
      <c r="D191" s="101">
        <v>28.2</v>
      </c>
    </row>
    <row r="192" spans="1:4" x14ac:dyDescent="0.25">
      <c r="A192" s="101">
        <v>94878</v>
      </c>
      <c r="B192" s="101" t="s">
        <v>3200</v>
      </c>
      <c r="C192" s="101" t="s">
        <v>3</v>
      </c>
      <c r="D192" s="101">
        <v>32.64</v>
      </c>
    </row>
    <row r="193" spans="1:4" x14ac:dyDescent="0.25">
      <c r="A193" s="101">
        <v>94879</v>
      </c>
      <c r="B193" s="101" t="s">
        <v>3201</v>
      </c>
      <c r="C193" s="101" t="s">
        <v>3</v>
      </c>
      <c r="D193" s="101">
        <v>1990.02</v>
      </c>
    </row>
    <row r="194" spans="1:4" x14ac:dyDescent="0.25">
      <c r="A194" s="101">
        <v>94880</v>
      </c>
      <c r="B194" s="101" t="s">
        <v>3202</v>
      </c>
      <c r="C194" s="101" t="s">
        <v>3</v>
      </c>
      <c r="D194" s="101">
        <v>42.03</v>
      </c>
    </row>
    <row r="195" spans="1:4" x14ac:dyDescent="0.25">
      <c r="A195" s="101">
        <v>94881</v>
      </c>
      <c r="B195" s="101" t="s">
        <v>3203</v>
      </c>
      <c r="C195" s="101" t="s">
        <v>3</v>
      </c>
      <c r="D195" s="101">
        <v>2741.11</v>
      </c>
    </row>
    <row r="196" spans="1:4" x14ac:dyDescent="0.25">
      <c r="A196" s="101">
        <v>94882</v>
      </c>
      <c r="B196" s="101" t="s">
        <v>3204</v>
      </c>
      <c r="C196" s="101" t="s">
        <v>3</v>
      </c>
      <c r="D196" s="101">
        <v>48.87</v>
      </c>
    </row>
    <row r="197" spans="1:4" x14ac:dyDescent="0.25">
      <c r="A197" s="101">
        <v>94884</v>
      </c>
      <c r="B197" s="101" t="s">
        <v>3205</v>
      </c>
      <c r="C197" s="101" t="s">
        <v>3</v>
      </c>
      <c r="D197" s="101">
        <v>62.73</v>
      </c>
    </row>
    <row r="198" spans="1:4" x14ac:dyDescent="0.25">
      <c r="A198" s="101">
        <v>97121</v>
      </c>
      <c r="B198" s="101" t="s">
        <v>38921</v>
      </c>
      <c r="C198" s="101" t="s">
        <v>3</v>
      </c>
      <c r="D198" s="101">
        <v>2.81</v>
      </c>
    </row>
    <row r="199" spans="1:4" x14ac:dyDescent="0.25">
      <c r="A199" s="101">
        <v>97122</v>
      </c>
      <c r="B199" s="101" t="s">
        <v>38922</v>
      </c>
      <c r="C199" s="101" t="s">
        <v>3</v>
      </c>
      <c r="D199" s="101">
        <v>3.38</v>
      </c>
    </row>
    <row r="200" spans="1:4" x14ac:dyDescent="0.25">
      <c r="A200" s="101">
        <v>97123</v>
      </c>
      <c r="B200" s="101" t="s">
        <v>38923</v>
      </c>
      <c r="C200" s="101" t="s">
        <v>3</v>
      </c>
      <c r="D200" s="101">
        <v>3.92</v>
      </c>
    </row>
    <row r="201" spans="1:4" x14ac:dyDescent="0.25">
      <c r="A201" s="101">
        <v>97124</v>
      </c>
      <c r="B201" s="101" t="s">
        <v>38924</v>
      </c>
      <c r="C201" s="101" t="s">
        <v>3</v>
      </c>
      <c r="D201" s="101">
        <v>2.29</v>
      </c>
    </row>
    <row r="202" spans="1:4" x14ac:dyDescent="0.25">
      <c r="A202" s="101">
        <v>97125</v>
      </c>
      <c r="B202" s="101" t="s">
        <v>38925</v>
      </c>
      <c r="C202" s="101" t="s">
        <v>3</v>
      </c>
      <c r="D202" s="101">
        <v>2.78</v>
      </c>
    </row>
    <row r="203" spans="1:4" x14ac:dyDescent="0.25">
      <c r="A203" s="101">
        <v>97126</v>
      </c>
      <c r="B203" s="101" t="s">
        <v>38926</v>
      </c>
      <c r="C203" s="101" t="s">
        <v>3</v>
      </c>
      <c r="D203" s="101">
        <v>3.22</v>
      </c>
    </row>
    <row r="204" spans="1:4" x14ac:dyDescent="0.25">
      <c r="A204" s="101">
        <v>102264</v>
      </c>
      <c r="B204" s="101" t="s">
        <v>2511</v>
      </c>
      <c r="C204" s="101" t="s">
        <v>3</v>
      </c>
      <c r="D204" s="101">
        <v>18.5</v>
      </c>
    </row>
    <row r="205" spans="1:4" x14ac:dyDescent="0.25">
      <c r="A205" s="101">
        <v>102265</v>
      </c>
      <c r="B205" s="101" t="s">
        <v>2512</v>
      </c>
      <c r="C205" s="101" t="s">
        <v>12798</v>
      </c>
      <c r="D205" s="101">
        <v>96.84</v>
      </c>
    </row>
    <row r="206" spans="1:4" x14ac:dyDescent="0.25">
      <c r="A206" s="101">
        <v>102266</v>
      </c>
      <c r="B206" s="101" t="s">
        <v>2513</v>
      </c>
      <c r="C206" s="101" t="s">
        <v>12798</v>
      </c>
      <c r="D206" s="101">
        <v>107.41</v>
      </c>
    </row>
    <row r="207" spans="1:4" x14ac:dyDescent="0.25">
      <c r="A207" s="101">
        <v>102267</v>
      </c>
      <c r="B207" s="101" t="s">
        <v>2514</v>
      </c>
      <c r="C207" s="101" t="s">
        <v>12798</v>
      </c>
      <c r="D207" s="101">
        <v>123.33</v>
      </c>
    </row>
    <row r="208" spans="1:4" x14ac:dyDescent="0.25">
      <c r="A208" s="101">
        <v>102268</v>
      </c>
      <c r="B208" s="101" t="s">
        <v>2515</v>
      </c>
      <c r="C208" s="101" t="s">
        <v>12798</v>
      </c>
      <c r="D208" s="101">
        <v>139.18</v>
      </c>
    </row>
    <row r="209" spans="1:4" x14ac:dyDescent="0.25">
      <c r="A209" s="101">
        <v>102269</v>
      </c>
      <c r="B209" s="101" t="s">
        <v>2516</v>
      </c>
      <c r="C209" s="101" t="s">
        <v>12798</v>
      </c>
      <c r="D209" s="101">
        <v>170.88</v>
      </c>
    </row>
    <row r="210" spans="1:4" x14ac:dyDescent="0.25">
      <c r="A210" s="101">
        <v>105260</v>
      </c>
      <c r="B210" s="101" t="s">
        <v>38927</v>
      </c>
      <c r="C210" s="101" t="s">
        <v>12798</v>
      </c>
      <c r="D210" s="101">
        <v>19.02</v>
      </c>
    </row>
    <row r="211" spans="1:4" x14ac:dyDescent="0.25">
      <c r="A211" s="101">
        <v>105285</v>
      </c>
      <c r="B211" s="101" t="s">
        <v>38928</v>
      </c>
      <c r="C211" s="101" t="s">
        <v>12798</v>
      </c>
      <c r="D211" s="101">
        <v>18.5</v>
      </c>
    </row>
    <row r="212" spans="1:4" x14ac:dyDescent="0.25">
      <c r="A212" s="101">
        <v>105286</v>
      </c>
      <c r="B212" s="101" t="s">
        <v>38929</v>
      </c>
      <c r="C212" s="101" t="s">
        <v>12798</v>
      </c>
      <c r="D212" s="101">
        <v>24.32</v>
      </c>
    </row>
    <row r="213" spans="1:4" x14ac:dyDescent="0.25">
      <c r="A213" s="101">
        <v>105287</v>
      </c>
      <c r="B213" s="101" t="s">
        <v>38930</v>
      </c>
      <c r="C213" s="101" t="s">
        <v>12798</v>
      </c>
      <c r="D213" s="101">
        <v>22.24</v>
      </c>
    </row>
    <row r="214" spans="1:4" x14ac:dyDescent="0.25">
      <c r="A214" s="101">
        <v>105288</v>
      </c>
      <c r="B214" s="101" t="s">
        <v>38931</v>
      </c>
      <c r="C214" s="101" t="s">
        <v>12798</v>
      </c>
      <c r="D214" s="101">
        <v>38.61</v>
      </c>
    </row>
    <row r="215" spans="1:4" x14ac:dyDescent="0.25">
      <c r="A215" s="101">
        <v>105289</v>
      </c>
      <c r="B215" s="101" t="s">
        <v>38932</v>
      </c>
      <c r="C215" s="101" t="s">
        <v>12798</v>
      </c>
      <c r="D215" s="101">
        <v>36.159999999999997</v>
      </c>
    </row>
    <row r="216" spans="1:4" x14ac:dyDescent="0.25">
      <c r="A216" s="101">
        <v>105290</v>
      </c>
      <c r="B216" s="101" t="s">
        <v>38933</v>
      </c>
      <c r="C216" s="101" t="s">
        <v>12798</v>
      </c>
      <c r="D216" s="101">
        <v>51.21</v>
      </c>
    </row>
    <row r="217" spans="1:4" x14ac:dyDescent="0.25">
      <c r="A217" s="101">
        <v>105291</v>
      </c>
      <c r="B217" s="101" t="s">
        <v>38934</v>
      </c>
      <c r="C217" s="101" t="s">
        <v>12798</v>
      </c>
      <c r="D217" s="101">
        <v>48.38</v>
      </c>
    </row>
    <row r="218" spans="1:4" x14ac:dyDescent="0.25">
      <c r="A218" s="101">
        <v>105292</v>
      </c>
      <c r="B218" s="101" t="s">
        <v>38935</v>
      </c>
      <c r="C218" s="101" t="s">
        <v>12798</v>
      </c>
      <c r="D218" s="101">
        <v>39.909999999999997</v>
      </c>
    </row>
    <row r="219" spans="1:4" x14ac:dyDescent="0.25">
      <c r="A219" s="101">
        <v>105293</v>
      </c>
      <c r="B219" s="101" t="s">
        <v>38936</v>
      </c>
      <c r="C219" s="101" t="s">
        <v>12798</v>
      </c>
      <c r="D219" s="101">
        <v>36.81</v>
      </c>
    </row>
    <row r="220" spans="1:4" x14ac:dyDescent="0.25">
      <c r="A220" s="101">
        <v>105294</v>
      </c>
      <c r="B220" s="101" t="s">
        <v>38937</v>
      </c>
      <c r="C220" s="101" t="s">
        <v>12798</v>
      </c>
      <c r="D220" s="101">
        <v>76.88</v>
      </c>
    </row>
    <row r="221" spans="1:4" x14ac:dyDescent="0.25">
      <c r="A221" s="101">
        <v>105295</v>
      </c>
      <c r="B221" s="101" t="s">
        <v>38938</v>
      </c>
      <c r="C221" s="101" t="s">
        <v>12798</v>
      </c>
      <c r="D221" s="101">
        <v>73.209999999999994</v>
      </c>
    </row>
    <row r="222" spans="1:4" x14ac:dyDescent="0.25">
      <c r="A222" s="101">
        <v>105296</v>
      </c>
      <c r="B222" s="101" t="s">
        <v>38939</v>
      </c>
      <c r="C222" s="101" t="s">
        <v>12798</v>
      </c>
      <c r="D222" s="101">
        <v>128.41999999999999</v>
      </c>
    </row>
    <row r="223" spans="1:4" x14ac:dyDescent="0.25">
      <c r="A223" s="101">
        <v>105308</v>
      </c>
      <c r="B223" s="101" t="s">
        <v>38940</v>
      </c>
      <c r="C223" s="101" t="s">
        <v>3</v>
      </c>
      <c r="D223" s="101">
        <v>4.5199999999999996</v>
      </c>
    </row>
    <row r="224" spans="1:4" x14ac:dyDescent="0.25">
      <c r="A224" s="101">
        <v>105309</v>
      </c>
      <c r="B224" s="101" t="s">
        <v>38941</v>
      </c>
      <c r="C224" s="101" t="s">
        <v>3</v>
      </c>
      <c r="D224" s="101">
        <v>4.87</v>
      </c>
    </row>
    <row r="225" spans="1:4" x14ac:dyDescent="0.25">
      <c r="A225" s="101">
        <v>105310</v>
      </c>
      <c r="B225" s="101" t="s">
        <v>38942</v>
      </c>
      <c r="C225" s="101" t="s">
        <v>3</v>
      </c>
      <c r="D225" s="101">
        <v>5.74</v>
      </c>
    </row>
    <row r="226" spans="1:4" x14ac:dyDescent="0.25">
      <c r="A226" s="101">
        <v>105311</v>
      </c>
      <c r="B226" s="101" t="s">
        <v>38943</v>
      </c>
      <c r="C226" s="101" t="s">
        <v>3</v>
      </c>
      <c r="D226" s="101">
        <v>3.64</v>
      </c>
    </row>
    <row r="227" spans="1:4" x14ac:dyDescent="0.25">
      <c r="A227" s="101">
        <v>105312</v>
      </c>
      <c r="B227" s="101" t="s">
        <v>38944</v>
      </c>
      <c r="C227" s="101" t="s">
        <v>3</v>
      </c>
      <c r="D227" s="101">
        <v>3.73</v>
      </c>
    </row>
    <row r="228" spans="1:4" x14ac:dyDescent="0.25">
      <c r="A228" s="101">
        <v>105313</v>
      </c>
      <c r="B228" s="101" t="s">
        <v>38945</v>
      </c>
      <c r="C228" s="101" t="s">
        <v>3</v>
      </c>
      <c r="D228" s="101">
        <v>4.03</v>
      </c>
    </row>
    <row r="229" spans="1:4" x14ac:dyDescent="0.25">
      <c r="A229" s="101">
        <v>105314</v>
      </c>
      <c r="B229" s="101" t="s">
        <v>38946</v>
      </c>
      <c r="C229" s="101" t="s">
        <v>3</v>
      </c>
      <c r="D229" s="101">
        <v>4.74</v>
      </c>
    </row>
    <row r="230" spans="1:4" x14ac:dyDescent="0.25">
      <c r="A230" s="101">
        <v>105315</v>
      </c>
      <c r="B230" s="101" t="s">
        <v>38947</v>
      </c>
      <c r="C230" s="101" t="s">
        <v>12798</v>
      </c>
      <c r="D230" s="101">
        <v>9.52</v>
      </c>
    </row>
    <row r="231" spans="1:4" x14ac:dyDescent="0.25">
      <c r="A231" s="101">
        <v>105316</v>
      </c>
      <c r="B231" s="101" t="s">
        <v>38948</v>
      </c>
      <c r="C231" s="101" t="s">
        <v>12798</v>
      </c>
      <c r="D231" s="101">
        <v>18.850000000000001</v>
      </c>
    </row>
    <row r="232" spans="1:4" x14ac:dyDescent="0.25">
      <c r="A232" s="101">
        <v>105327</v>
      </c>
      <c r="B232" s="101" t="s">
        <v>38949</v>
      </c>
      <c r="C232" s="101" t="s">
        <v>12798</v>
      </c>
      <c r="D232" s="101">
        <v>35.22</v>
      </c>
    </row>
    <row r="233" spans="1:4" x14ac:dyDescent="0.25">
      <c r="A233" s="101">
        <v>105328</v>
      </c>
      <c r="B233" s="101" t="s">
        <v>38950</v>
      </c>
      <c r="C233" s="101" t="s">
        <v>12798</v>
      </c>
      <c r="D233" s="101">
        <v>34.619999999999997</v>
      </c>
    </row>
    <row r="234" spans="1:4" x14ac:dyDescent="0.25">
      <c r="A234" s="101">
        <v>105329</v>
      </c>
      <c r="B234" s="101" t="s">
        <v>38951</v>
      </c>
      <c r="C234" s="101" t="s">
        <v>12798</v>
      </c>
      <c r="D234" s="101">
        <v>57.12</v>
      </c>
    </row>
    <row r="235" spans="1:4" x14ac:dyDescent="0.25">
      <c r="A235" s="101">
        <v>105330</v>
      </c>
      <c r="B235" s="101" t="s">
        <v>38952</v>
      </c>
      <c r="C235" s="101" t="s">
        <v>12798</v>
      </c>
      <c r="D235" s="101">
        <v>56.42</v>
      </c>
    </row>
    <row r="236" spans="1:4" x14ac:dyDescent="0.25">
      <c r="A236" s="101">
        <v>105331</v>
      </c>
      <c r="B236" s="101" t="s">
        <v>38953</v>
      </c>
      <c r="C236" s="101" t="s">
        <v>3</v>
      </c>
      <c r="D236" s="101">
        <v>40.65</v>
      </c>
    </row>
    <row r="237" spans="1:4" x14ac:dyDescent="0.25">
      <c r="A237" s="101">
        <v>105332</v>
      </c>
      <c r="B237" s="101" t="s">
        <v>38954</v>
      </c>
      <c r="C237" s="101" t="s">
        <v>3</v>
      </c>
      <c r="D237" s="101">
        <v>40.01</v>
      </c>
    </row>
    <row r="238" spans="1:4" x14ac:dyDescent="0.25">
      <c r="A238" s="101">
        <v>105333</v>
      </c>
      <c r="B238" s="101" t="s">
        <v>38955</v>
      </c>
      <c r="C238" s="101" t="s">
        <v>3</v>
      </c>
      <c r="D238" s="101">
        <v>178.46</v>
      </c>
    </row>
    <row r="239" spans="1:4" x14ac:dyDescent="0.25">
      <c r="A239" s="101">
        <v>105334</v>
      </c>
      <c r="B239" s="101" t="s">
        <v>38956</v>
      </c>
      <c r="C239" s="101" t="s">
        <v>3</v>
      </c>
      <c r="D239" s="101">
        <v>176.13</v>
      </c>
    </row>
    <row r="240" spans="1:4" x14ac:dyDescent="0.25">
      <c r="A240" s="101">
        <v>105335</v>
      </c>
      <c r="B240" s="101" t="s">
        <v>38957</v>
      </c>
      <c r="C240" s="101" t="s">
        <v>3</v>
      </c>
      <c r="D240" s="101">
        <v>268.41000000000003</v>
      </c>
    </row>
    <row r="241" spans="1:4" x14ac:dyDescent="0.25">
      <c r="A241" s="101">
        <v>105336</v>
      </c>
      <c r="B241" s="101" t="s">
        <v>38958</v>
      </c>
      <c r="C241" s="101" t="s">
        <v>3</v>
      </c>
      <c r="D241" s="101">
        <v>265.66000000000003</v>
      </c>
    </row>
    <row r="242" spans="1:4" x14ac:dyDescent="0.25">
      <c r="A242" s="101">
        <v>105337</v>
      </c>
      <c r="B242" s="101" t="s">
        <v>38959</v>
      </c>
      <c r="C242" s="101" t="s">
        <v>3</v>
      </c>
      <c r="D242" s="101">
        <v>378.11</v>
      </c>
    </row>
    <row r="243" spans="1:4" x14ac:dyDescent="0.25">
      <c r="A243" s="101">
        <v>105338</v>
      </c>
      <c r="B243" s="101" t="s">
        <v>38960</v>
      </c>
      <c r="C243" s="101" t="s">
        <v>3</v>
      </c>
      <c r="D243" s="101">
        <v>374.95</v>
      </c>
    </row>
    <row r="244" spans="1:4" x14ac:dyDescent="0.25">
      <c r="A244" s="101">
        <v>105339</v>
      </c>
      <c r="B244" s="101" t="s">
        <v>38961</v>
      </c>
      <c r="C244" s="101" t="s">
        <v>3</v>
      </c>
      <c r="D244" s="101">
        <v>3</v>
      </c>
    </row>
    <row r="245" spans="1:4" x14ac:dyDescent="0.25">
      <c r="A245" s="101">
        <v>105359</v>
      </c>
      <c r="B245" s="101" t="s">
        <v>38962</v>
      </c>
      <c r="C245" s="101" t="s">
        <v>12798</v>
      </c>
      <c r="D245" s="101">
        <v>11.6</v>
      </c>
    </row>
    <row r="246" spans="1:4" x14ac:dyDescent="0.25">
      <c r="A246" s="101">
        <v>105360</v>
      </c>
      <c r="B246" s="101" t="s">
        <v>38963</v>
      </c>
      <c r="C246" s="101" t="s">
        <v>12798</v>
      </c>
      <c r="D246" s="101">
        <v>14.07</v>
      </c>
    </row>
    <row r="247" spans="1:4" x14ac:dyDescent="0.25">
      <c r="A247" s="101">
        <v>105361</v>
      </c>
      <c r="B247" s="101" t="s">
        <v>38964</v>
      </c>
      <c r="C247" s="101" t="s">
        <v>12798</v>
      </c>
      <c r="D247" s="101">
        <v>16.39</v>
      </c>
    </row>
    <row r="248" spans="1:4" x14ac:dyDescent="0.25">
      <c r="A248" s="101">
        <v>105362</v>
      </c>
      <c r="B248" s="101" t="s">
        <v>38965</v>
      </c>
      <c r="C248" s="101" t="s">
        <v>12798</v>
      </c>
      <c r="D248" s="101">
        <v>17.09</v>
      </c>
    </row>
    <row r="249" spans="1:4" x14ac:dyDescent="0.25">
      <c r="A249" s="101">
        <v>105363</v>
      </c>
      <c r="B249" s="101" t="s">
        <v>38966</v>
      </c>
      <c r="C249" s="101" t="s">
        <v>12798</v>
      </c>
      <c r="D249" s="101">
        <v>20.55</v>
      </c>
    </row>
    <row r="250" spans="1:4" x14ac:dyDescent="0.25">
      <c r="A250" s="101">
        <v>105364</v>
      </c>
      <c r="B250" s="101" t="s">
        <v>38967</v>
      </c>
      <c r="C250" s="101" t="s">
        <v>12798</v>
      </c>
      <c r="D250" s="101">
        <v>23.86</v>
      </c>
    </row>
    <row r="251" spans="1:4" x14ac:dyDescent="0.25">
      <c r="A251" s="101">
        <v>105365</v>
      </c>
      <c r="B251" s="101" t="s">
        <v>38968</v>
      </c>
      <c r="C251" s="101" t="s">
        <v>12798</v>
      </c>
      <c r="D251" s="101">
        <v>23.21</v>
      </c>
    </row>
    <row r="252" spans="1:4" x14ac:dyDescent="0.25">
      <c r="A252" s="101">
        <v>105366</v>
      </c>
      <c r="B252" s="101" t="s">
        <v>38969</v>
      </c>
      <c r="C252" s="101" t="s">
        <v>12798</v>
      </c>
      <c r="D252" s="101">
        <v>28.15</v>
      </c>
    </row>
    <row r="253" spans="1:4" x14ac:dyDescent="0.25">
      <c r="A253" s="101">
        <v>105367</v>
      </c>
      <c r="B253" s="101" t="s">
        <v>38970</v>
      </c>
      <c r="C253" s="101" t="s">
        <v>12798</v>
      </c>
      <c r="D253" s="104">
        <v>32.76</v>
      </c>
    </row>
    <row r="254" spans="1:4" x14ac:dyDescent="0.25">
      <c r="A254" s="101">
        <v>105368</v>
      </c>
      <c r="B254" s="101" t="s">
        <v>38971</v>
      </c>
      <c r="C254" s="101" t="s">
        <v>12798</v>
      </c>
      <c r="D254" s="104">
        <v>38.94</v>
      </c>
    </row>
    <row r="255" spans="1:4" x14ac:dyDescent="0.25">
      <c r="A255" s="101">
        <v>105370</v>
      </c>
      <c r="B255" s="101" t="s">
        <v>38972</v>
      </c>
      <c r="C255" s="101" t="s">
        <v>12798</v>
      </c>
      <c r="D255" s="101">
        <v>61.82</v>
      </c>
    </row>
    <row r="256" spans="1:4" x14ac:dyDescent="0.25">
      <c r="A256" s="101">
        <v>105371</v>
      </c>
      <c r="B256" s="101" t="s">
        <v>38973</v>
      </c>
      <c r="C256" s="101" t="s">
        <v>12798</v>
      </c>
      <c r="D256" s="101">
        <v>27.11</v>
      </c>
    </row>
    <row r="257" spans="1:4" x14ac:dyDescent="0.25">
      <c r="A257" s="101">
        <v>105372</v>
      </c>
      <c r="B257" s="101" t="s">
        <v>38974</v>
      </c>
      <c r="C257" s="101" t="s">
        <v>12798</v>
      </c>
      <c r="D257" s="101">
        <v>7.92</v>
      </c>
    </row>
    <row r="258" spans="1:4" x14ac:dyDescent="0.25">
      <c r="A258" s="101">
        <v>105373</v>
      </c>
      <c r="B258" s="101" t="s">
        <v>38975</v>
      </c>
      <c r="C258" s="101" t="s">
        <v>12798</v>
      </c>
      <c r="D258" s="101">
        <v>9.1999999999999993</v>
      </c>
    </row>
    <row r="259" spans="1:4" x14ac:dyDescent="0.25">
      <c r="A259" s="101">
        <v>105374</v>
      </c>
      <c r="B259" s="101" t="s">
        <v>38976</v>
      </c>
      <c r="C259" s="101" t="s">
        <v>12798</v>
      </c>
      <c r="D259" s="101">
        <v>124.18</v>
      </c>
    </row>
    <row r="260" spans="1:4" x14ac:dyDescent="0.25">
      <c r="A260" s="101">
        <v>105375</v>
      </c>
      <c r="B260" s="101" t="s">
        <v>38977</v>
      </c>
      <c r="C260" s="101" t="s">
        <v>12798</v>
      </c>
      <c r="D260" s="101">
        <v>103.56</v>
      </c>
    </row>
    <row r="261" spans="1:4" x14ac:dyDescent="0.25">
      <c r="A261" s="101">
        <v>105376</v>
      </c>
      <c r="B261" s="101" t="s">
        <v>38978</v>
      </c>
      <c r="C261" s="101" t="s">
        <v>12798</v>
      </c>
      <c r="D261" s="101">
        <v>97.91</v>
      </c>
    </row>
    <row r="262" spans="1:4" x14ac:dyDescent="0.25">
      <c r="A262" s="101">
        <v>105381</v>
      </c>
      <c r="B262" s="101" t="s">
        <v>38979</v>
      </c>
      <c r="C262" s="101" t="s">
        <v>12798</v>
      </c>
      <c r="D262" s="101">
        <v>11.62</v>
      </c>
    </row>
    <row r="263" spans="1:4" x14ac:dyDescent="0.25">
      <c r="A263" s="101">
        <v>105382</v>
      </c>
      <c r="B263" s="101" t="s">
        <v>38980</v>
      </c>
      <c r="C263" s="101" t="s">
        <v>12798</v>
      </c>
      <c r="D263" s="101">
        <v>13.56</v>
      </c>
    </row>
    <row r="264" spans="1:4" x14ac:dyDescent="0.25">
      <c r="A264" s="101">
        <v>105383</v>
      </c>
      <c r="B264" s="101" t="s">
        <v>38981</v>
      </c>
      <c r="C264" s="101" t="s">
        <v>12798</v>
      </c>
      <c r="D264" s="101">
        <v>13.99</v>
      </c>
    </row>
    <row r="265" spans="1:4" x14ac:dyDescent="0.25">
      <c r="A265" s="101">
        <v>105384</v>
      </c>
      <c r="B265" s="101" t="s">
        <v>38982</v>
      </c>
      <c r="C265" s="101" t="s">
        <v>12798</v>
      </c>
      <c r="D265" s="101">
        <v>16.88</v>
      </c>
    </row>
    <row r="266" spans="1:4" x14ac:dyDescent="0.25">
      <c r="A266" s="101">
        <v>105385</v>
      </c>
      <c r="B266" s="101" t="s">
        <v>38983</v>
      </c>
      <c r="C266" s="101" t="s">
        <v>12798</v>
      </c>
      <c r="D266" s="101">
        <v>19.62</v>
      </c>
    </row>
    <row r="267" spans="1:4" x14ac:dyDescent="0.25">
      <c r="A267" s="101">
        <v>105386</v>
      </c>
      <c r="B267" s="101" t="s">
        <v>38984</v>
      </c>
      <c r="C267" s="101" t="s">
        <v>12798</v>
      </c>
      <c r="D267" s="101">
        <v>19.07</v>
      </c>
    </row>
    <row r="268" spans="1:4" x14ac:dyDescent="0.25">
      <c r="A268" s="101">
        <v>105387</v>
      </c>
      <c r="B268" s="101" t="s">
        <v>38985</v>
      </c>
      <c r="C268" s="101" t="s">
        <v>12798</v>
      </c>
      <c r="D268" s="101">
        <v>23.26</v>
      </c>
    </row>
    <row r="269" spans="1:4" x14ac:dyDescent="0.25">
      <c r="A269" s="101">
        <v>92833</v>
      </c>
      <c r="B269" s="101" t="s">
        <v>38986</v>
      </c>
      <c r="C269" s="101" t="s">
        <v>3</v>
      </c>
      <c r="D269" s="101">
        <v>225.9</v>
      </c>
    </row>
    <row r="270" spans="1:4" x14ac:dyDescent="0.25">
      <c r="A270" s="101">
        <v>92834</v>
      </c>
      <c r="B270" s="101" t="s">
        <v>38987</v>
      </c>
      <c r="C270" s="101" t="s">
        <v>3</v>
      </c>
      <c r="D270" s="101">
        <v>19.149999999999999</v>
      </c>
    </row>
    <row r="271" spans="1:4" x14ac:dyDescent="0.25">
      <c r="A271" s="101">
        <v>92835</v>
      </c>
      <c r="B271" s="101" t="s">
        <v>38988</v>
      </c>
      <c r="C271" s="101" t="s">
        <v>3</v>
      </c>
      <c r="D271" s="101">
        <v>237.41</v>
      </c>
    </row>
    <row r="272" spans="1:4" x14ac:dyDescent="0.25">
      <c r="A272" s="101">
        <v>92836</v>
      </c>
      <c r="B272" s="101" t="s">
        <v>38989</v>
      </c>
      <c r="C272" s="101" t="s">
        <v>3</v>
      </c>
      <c r="D272" s="101">
        <v>25.36</v>
      </c>
    </row>
    <row r="273" spans="1:4" x14ac:dyDescent="0.25">
      <c r="A273" s="101">
        <v>92837</v>
      </c>
      <c r="B273" s="101" t="s">
        <v>38990</v>
      </c>
      <c r="C273" s="101" t="s">
        <v>3</v>
      </c>
      <c r="D273" s="101">
        <v>424.22</v>
      </c>
    </row>
    <row r="274" spans="1:4" x14ac:dyDescent="0.25">
      <c r="A274" s="101">
        <v>92838</v>
      </c>
      <c r="B274" s="101" t="s">
        <v>38991</v>
      </c>
      <c r="C274" s="101" t="s">
        <v>3</v>
      </c>
      <c r="D274" s="101">
        <v>31.92</v>
      </c>
    </row>
    <row r="275" spans="1:4" x14ac:dyDescent="0.25">
      <c r="A275" s="101">
        <v>92839</v>
      </c>
      <c r="B275" s="101" t="s">
        <v>38992</v>
      </c>
      <c r="C275" s="101" t="s">
        <v>3</v>
      </c>
      <c r="D275" s="101">
        <v>520.09</v>
      </c>
    </row>
    <row r="276" spans="1:4" x14ac:dyDescent="0.25">
      <c r="A276" s="101">
        <v>92840</v>
      </c>
      <c r="B276" s="101" t="s">
        <v>38993</v>
      </c>
      <c r="C276" s="101" t="s">
        <v>3</v>
      </c>
      <c r="D276" s="104">
        <v>38.72</v>
      </c>
    </row>
    <row r="277" spans="1:4" x14ac:dyDescent="0.25">
      <c r="A277" s="101">
        <v>92841</v>
      </c>
      <c r="B277" s="101" t="s">
        <v>38994</v>
      </c>
      <c r="C277" s="101" t="s">
        <v>3</v>
      </c>
      <c r="D277" s="104">
        <v>677.23</v>
      </c>
    </row>
    <row r="278" spans="1:4" x14ac:dyDescent="0.25">
      <c r="A278" s="101">
        <v>92842</v>
      </c>
      <c r="B278" s="101" t="s">
        <v>38995</v>
      </c>
      <c r="C278" s="101" t="s">
        <v>3</v>
      </c>
      <c r="D278" s="104">
        <v>48.48</v>
      </c>
    </row>
    <row r="279" spans="1:4" x14ac:dyDescent="0.25">
      <c r="A279" s="101">
        <v>92843</v>
      </c>
      <c r="B279" s="101" t="s">
        <v>38996</v>
      </c>
      <c r="C279" s="101" t="s">
        <v>3</v>
      </c>
      <c r="D279" s="104">
        <v>700.18</v>
      </c>
    </row>
    <row r="280" spans="1:4" x14ac:dyDescent="0.25">
      <c r="A280" s="101">
        <v>92844</v>
      </c>
      <c r="B280" s="101" t="s">
        <v>38997</v>
      </c>
      <c r="C280" s="101" t="s">
        <v>3</v>
      </c>
      <c r="D280" s="104">
        <v>57.55</v>
      </c>
    </row>
    <row r="281" spans="1:4" x14ac:dyDescent="0.25">
      <c r="A281" s="101">
        <v>92845</v>
      </c>
      <c r="B281" s="101" t="s">
        <v>38998</v>
      </c>
      <c r="C281" s="101" t="s">
        <v>3</v>
      </c>
      <c r="D281" s="104">
        <v>1040.3699999999999</v>
      </c>
    </row>
    <row r="282" spans="1:4" x14ac:dyDescent="0.25">
      <c r="A282" s="101">
        <v>92846</v>
      </c>
      <c r="B282" s="101" t="s">
        <v>38999</v>
      </c>
      <c r="C282" s="101" t="s">
        <v>3</v>
      </c>
      <c r="D282" s="104">
        <v>65.97</v>
      </c>
    </row>
    <row r="283" spans="1:4" x14ac:dyDescent="0.25">
      <c r="A283" s="101">
        <v>92847</v>
      </c>
      <c r="B283" s="101" t="s">
        <v>39000</v>
      </c>
      <c r="C283" s="101" t="s">
        <v>3</v>
      </c>
      <c r="D283" s="101">
        <v>1065.82</v>
      </c>
    </row>
    <row r="284" spans="1:4" x14ac:dyDescent="0.25">
      <c r="A284" s="101">
        <v>92848</v>
      </c>
      <c r="B284" s="101" t="s">
        <v>39001</v>
      </c>
      <c r="C284" s="101" t="s">
        <v>3</v>
      </c>
      <c r="D284" s="101">
        <v>77.63</v>
      </c>
    </row>
    <row r="285" spans="1:4" x14ac:dyDescent="0.25">
      <c r="A285" s="101">
        <v>92849</v>
      </c>
      <c r="B285" s="101" t="s">
        <v>39002</v>
      </c>
      <c r="C285" s="101" t="s">
        <v>3</v>
      </c>
      <c r="D285" s="101">
        <v>228.32</v>
      </c>
    </row>
    <row r="286" spans="1:4" x14ac:dyDescent="0.25">
      <c r="A286" s="101">
        <v>92850</v>
      </c>
      <c r="B286" s="101" t="s">
        <v>39003</v>
      </c>
      <c r="C286" s="101" t="s">
        <v>3</v>
      </c>
      <c r="D286" s="101">
        <v>21.57</v>
      </c>
    </row>
    <row r="287" spans="1:4" x14ac:dyDescent="0.25">
      <c r="A287" s="101">
        <v>92851</v>
      </c>
      <c r="B287" s="101" t="s">
        <v>39004</v>
      </c>
      <c r="C287" s="101" t="s">
        <v>3</v>
      </c>
      <c r="D287" s="101">
        <v>240.85</v>
      </c>
    </row>
    <row r="288" spans="1:4" x14ac:dyDescent="0.25">
      <c r="A288" s="101">
        <v>92852</v>
      </c>
      <c r="B288" s="101" t="s">
        <v>39005</v>
      </c>
      <c r="C288" s="101" t="s">
        <v>3</v>
      </c>
      <c r="D288" s="101">
        <v>28.8</v>
      </c>
    </row>
    <row r="289" spans="1:4" x14ac:dyDescent="0.25">
      <c r="A289" s="101">
        <v>92853</v>
      </c>
      <c r="B289" s="101" t="s">
        <v>39006</v>
      </c>
      <c r="C289" s="101" t="s">
        <v>3</v>
      </c>
      <c r="D289" s="101">
        <v>428.66</v>
      </c>
    </row>
    <row r="290" spans="1:4" x14ac:dyDescent="0.25">
      <c r="A290" s="101">
        <v>92854</v>
      </c>
      <c r="B290" s="101" t="s">
        <v>39007</v>
      </c>
      <c r="C290" s="101" t="s">
        <v>3</v>
      </c>
      <c r="D290" s="101">
        <v>36.36</v>
      </c>
    </row>
    <row r="291" spans="1:4" x14ac:dyDescent="0.25">
      <c r="A291" s="101">
        <v>92855</v>
      </c>
      <c r="B291" s="101" t="s">
        <v>39008</v>
      </c>
      <c r="C291" s="101" t="s">
        <v>3</v>
      </c>
      <c r="D291" s="101">
        <v>525.59</v>
      </c>
    </row>
    <row r="292" spans="1:4" x14ac:dyDescent="0.25">
      <c r="A292" s="101">
        <v>92856</v>
      </c>
      <c r="B292" s="101" t="s">
        <v>39009</v>
      </c>
      <c r="C292" s="101" t="s">
        <v>3</v>
      </c>
      <c r="D292" s="101">
        <v>44.22</v>
      </c>
    </row>
    <row r="293" spans="1:4" x14ac:dyDescent="0.25">
      <c r="A293" s="101">
        <v>92857</v>
      </c>
      <c r="B293" s="101" t="s">
        <v>39010</v>
      </c>
      <c r="C293" s="101" t="s">
        <v>3</v>
      </c>
      <c r="D293" s="101">
        <v>683.75</v>
      </c>
    </row>
    <row r="294" spans="1:4" x14ac:dyDescent="0.25">
      <c r="A294" s="101">
        <v>92858</v>
      </c>
      <c r="B294" s="101" t="s">
        <v>39011</v>
      </c>
      <c r="C294" s="101" t="s">
        <v>3</v>
      </c>
      <c r="D294" s="101">
        <v>55</v>
      </c>
    </row>
    <row r="295" spans="1:4" x14ac:dyDescent="0.25">
      <c r="A295" s="101">
        <v>92859</v>
      </c>
      <c r="B295" s="101" t="s">
        <v>39012</v>
      </c>
      <c r="C295" s="101" t="s">
        <v>3</v>
      </c>
      <c r="D295" s="101">
        <v>707.73</v>
      </c>
    </row>
    <row r="296" spans="1:4" x14ac:dyDescent="0.25">
      <c r="A296" s="101">
        <v>92860</v>
      </c>
      <c r="B296" s="101" t="s">
        <v>39013</v>
      </c>
      <c r="C296" s="101" t="s">
        <v>3</v>
      </c>
      <c r="D296" s="101">
        <v>65.099999999999994</v>
      </c>
    </row>
    <row r="297" spans="1:4" x14ac:dyDescent="0.25">
      <c r="A297" s="101">
        <v>92861</v>
      </c>
      <c r="B297" s="101" t="s">
        <v>39014</v>
      </c>
      <c r="C297" s="101" t="s">
        <v>3</v>
      </c>
      <c r="D297" s="101">
        <v>1048.95</v>
      </c>
    </row>
    <row r="298" spans="1:4" x14ac:dyDescent="0.25">
      <c r="A298" s="101">
        <v>92862</v>
      </c>
      <c r="B298" s="101" t="s">
        <v>39015</v>
      </c>
      <c r="C298" s="101" t="s">
        <v>3</v>
      </c>
      <c r="D298" s="101">
        <v>74.55</v>
      </c>
    </row>
    <row r="299" spans="1:4" x14ac:dyDescent="0.25">
      <c r="A299" s="101">
        <v>92863</v>
      </c>
      <c r="B299" s="101" t="s">
        <v>39016</v>
      </c>
      <c r="C299" s="101" t="s">
        <v>3</v>
      </c>
      <c r="D299" s="101">
        <v>1075.43</v>
      </c>
    </row>
    <row r="300" spans="1:4" x14ac:dyDescent="0.25">
      <c r="A300" s="101">
        <v>92864</v>
      </c>
      <c r="B300" s="101" t="s">
        <v>39017</v>
      </c>
      <c r="C300" s="101" t="s">
        <v>3</v>
      </c>
      <c r="D300" s="101">
        <v>87.24</v>
      </c>
    </row>
    <row r="301" spans="1:4" x14ac:dyDescent="0.25">
      <c r="A301" s="101">
        <v>92210</v>
      </c>
      <c r="B301" s="101" t="s">
        <v>39018</v>
      </c>
      <c r="C301" s="101" t="s">
        <v>3</v>
      </c>
      <c r="D301" s="101">
        <v>163.91</v>
      </c>
    </row>
    <row r="302" spans="1:4" x14ac:dyDescent="0.25">
      <c r="A302" s="101">
        <v>92211</v>
      </c>
      <c r="B302" s="101" t="s">
        <v>39019</v>
      </c>
      <c r="C302" s="101" t="s">
        <v>3</v>
      </c>
      <c r="D302" s="101">
        <v>199.13</v>
      </c>
    </row>
    <row r="303" spans="1:4" x14ac:dyDescent="0.25">
      <c r="A303" s="101">
        <v>92212</v>
      </c>
      <c r="B303" s="101" t="s">
        <v>39020</v>
      </c>
      <c r="C303" s="101" t="s">
        <v>3</v>
      </c>
      <c r="D303" s="101">
        <v>305.63</v>
      </c>
    </row>
    <row r="304" spans="1:4" x14ac:dyDescent="0.25">
      <c r="A304" s="101">
        <v>92213</v>
      </c>
      <c r="B304" s="101" t="s">
        <v>39021</v>
      </c>
      <c r="C304" s="101" t="s">
        <v>3</v>
      </c>
      <c r="D304" s="101">
        <v>407.5</v>
      </c>
    </row>
    <row r="305" spans="1:4" x14ac:dyDescent="0.25">
      <c r="A305" s="101">
        <v>92214</v>
      </c>
      <c r="B305" s="101" t="s">
        <v>39022</v>
      </c>
      <c r="C305" s="101" t="s">
        <v>3</v>
      </c>
      <c r="D305" s="101">
        <v>493.93</v>
      </c>
    </row>
    <row r="306" spans="1:4" x14ac:dyDescent="0.25">
      <c r="A306" s="101">
        <v>92215</v>
      </c>
      <c r="B306" s="101" t="s">
        <v>39023</v>
      </c>
      <c r="C306" s="101" t="s">
        <v>3</v>
      </c>
      <c r="D306" s="101">
        <v>567.29999999999995</v>
      </c>
    </row>
    <row r="307" spans="1:4" x14ac:dyDescent="0.25">
      <c r="A307" s="101">
        <v>92216</v>
      </c>
      <c r="B307" s="101" t="s">
        <v>39024</v>
      </c>
      <c r="C307" s="101" t="s">
        <v>3</v>
      </c>
      <c r="D307" s="101">
        <v>587.83000000000004</v>
      </c>
    </row>
    <row r="308" spans="1:4" x14ac:dyDescent="0.25">
      <c r="A308" s="101">
        <v>92219</v>
      </c>
      <c r="B308" s="101" t="s">
        <v>39025</v>
      </c>
      <c r="C308" s="101" t="s">
        <v>3</v>
      </c>
      <c r="D308" s="101">
        <v>167.34</v>
      </c>
    </row>
    <row r="309" spans="1:4" x14ac:dyDescent="0.25">
      <c r="A309" s="101">
        <v>92220</v>
      </c>
      <c r="B309" s="101" t="s">
        <v>39026</v>
      </c>
      <c r="C309" s="101" t="s">
        <v>3</v>
      </c>
      <c r="D309" s="101">
        <v>203.6</v>
      </c>
    </row>
    <row r="310" spans="1:4" x14ac:dyDescent="0.25">
      <c r="A310" s="101">
        <v>92221</v>
      </c>
      <c r="B310" s="101" t="s">
        <v>39027</v>
      </c>
      <c r="C310" s="101" t="s">
        <v>3</v>
      </c>
      <c r="D310" s="101">
        <v>311.10000000000002</v>
      </c>
    </row>
    <row r="311" spans="1:4" x14ac:dyDescent="0.25">
      <c r="A311" s="101">
        <v>92222</v>
      </c>
      <c r="B311" s="101" t="s">
        <v>39028</v>
      </c>
      <c r="C311" s="101" t="s">
        <v>3</v>
      </c>
      <c r="D311" s="101">
        <v>414</v>
      </c>
    </row>
    <row r="312" spans="1:4" x14ac:dyDescent="0.25">
      <c r="A312" s="101">
        <v>92223</v>
      </c>
      <c r="B312" s="101" t="s">
        <v>39029</v>
      </c>
      <c r="C312" s="101" t="s">
        <v>3</v>
      </c>
      <c r="D312" s="101">
        <v>501.45</v>
      </c>
    </row>
    <row r="313" spans="1:4" x14ac:dyDescent="0.25">
      <c r="A313" s="101">
        <v>92224</v>
      </c>
      <c r="B313" s="101" t="s">
        <v>39030</v>
      </c>
      <c r="C313" s="101" t="s">
        <v>3</v>
      </c>
      <c r="D313" s="101">
        <v>575.88</v>
      </c>
    </row>
    <row r="314" spans="1:4" x14ac:dyDescent="0.25">
      <c r="A314" s="101">
        <v>92226</v>
      </c>
      <c r="B314" s="101" t="s">
        <v>39031</v>
      </c>
      <c r="C314" s="101" t="s">
        <v>3</v>
      </c>
      <c r="D314" s="101">
        <v>597.44000000000005</v>
      </c>
    </row>
    <row r="315" spans="1:4" x14ac:dyDescent="0.25">
      <c r="A315" s="101">
        <v>92808</v>
      </c>
      <c r="B315" s="101" t="s">
        <v>39032</v>
      </c>
      <c r="C315" s="101" t="s">
        <v>3</v>
      </c>
      <c r="D315" s="104">
        <v>24.06</v>
      </c>
    </row>
    <row r="316" spans="1:4" x14ac:dyDescent="0.25">
      <c r="A316" s="101">
        <v>92809</v>
      </c>
      <c r="B316" s="101" t="s">
        <v>39033</v>
      </c>
      <c r="C316" s="101" t="s">
        <v>3</v>
      </c>
      <c r="D316" s="101">
        <v>33.51</v>
      </c>
    </row>
    <row r="317" spans="1:4" x14ac:dyDescent="0.25">
      <c r="A317" s="101">
        <v>92810</v>
      </c>
      <c r="B317" s="101" t="s">
        <v>39034</v>
      </c>
      <c r="C317" s="101" t="s">
        <v>3</v>
      </c>
      <c r="D317" s="101">
        <v>43.28</v>
      </c>
    </row>
    <row r="318" spans="1:4" x14ac:dyDescent="0.25">
      <c r="A318" s="101">
        <v>92811</v>
      </c>
      <c r="B318" s="101" t="s">
        <v>39035</v>
      </c>
      <c r="C318" s="101" t="s">
        <v>3</v>
      </c>
      <c r="D318" s="104">
        <v>53.28</v>
      </c>
    </row>
    <row r="319" spans="1:4" x14ac:dyDescent="0.25">
      <c r="A319" s="101">
        <v>92812</v>
      </c>
      <c r="B319" s="101" t="s">
        <v>39036</v>
      </c>
      <c r="C319" s="101" t="s">
        <v>3</v>
      </c>
      <c r="D319" s="101">
        <v>63.55</v>
      </c>
    </row>
    <row r="320" spans="1:4" x14ac:dyDescent="0.25">
      <c r="A320" s="101">
        <v>92813</v>
      </c>
      <c r="B320" s="101" t="s">
        <v>39037</v>
      </c>
      <c r="C320" s="101" t="s">
        <v>3</v>
      </c>
      <c r="D320" s="101">
        <v>74.069999999999993</v>
      </c>
    </row>
    <row r="321" spans="1:4" x14ac:dyDescent="0.25">
      <c r="A321" s="101">
        <v>92814</v>
      </c>
      <c r="B321" s="101" t="s">
        <v>39038</v>
      </c>
      <c r="C321" s="101" t="s">
        <v>3</v>
      </c>
      <c r="D321" s="101">
        <v>84.87</v>
      </c>
    </row>
    <row r="322" spans="1:4" x14ac:dyDescent="0.25">
      <c r="A322" s="101">
        <v>92815</v>
      </c>
      <c r="B322" s="101" t="s">
        <v>39039</v>
      </c>
      <c r="C322" s="101" t="s">
        <v>3</v>
      </c>
      <c r="D322" s="104">
        <v>95.87</v>
      </c>
    </row>
    <row r="323" spans="1:4" x14ac:dyDescent="0.25">
      <c r="A323" s="101">
        <v>92816</v>
      </c>
      <c r="B323" s="101" t="s">
        <v>39040</v>
      </c>
      <c r="C323" s="101" t="s">
        <v>3</v>
      </c>
      <c r="D323" s="101">
        <v>853.52</v>
      </c>
    </row>
    <row r="324" spans="1:4" x14ac:dyDescent="0.25">
      <c r="A324" s="101">
        <v>92817</v>
      </c>
      <c r="B324" s="101" t="s">
        <v>39041</v>
      </c>
      <c r="C324" s="101" t="s">
        <v>3</v>
      </c>
      <c r="D324" s="101">
        <v>118.74</v>
      </c>
    </row>
    <row r="325" spans="1:4" x14ac:dyDescent="0.25">
      <c r="A325" s="101">
        <v>92818</v>
      </c>
      <c r="B325" s="101" t="s">
        <v>39042</v>
      </c>
      <c r="C325" s="101" t="s">
        <v>3</v>
      </c>
      <c r="D325" s="101">
        <v>1219.44</v>
      </c>
    </row>
    <row r="326" spans="1:4" x14ac:dyDescent="0.25">
      <c r="A326" s="101">
        <v>92819</v>
      </c>
      <c r="B326" s="101" t="s">
        <v>39043</v>
      </c>
      <c r="C326" s="101" t="s">
        <v>3</v>
      </c>
      <c r="D326" s="101">
        <v>154.91999999999999</v>
      </c>
    </row>
    <row r="327" spans="1:4" x14ac:dyDescent="0.25">
      <c r="A327" s="101">
        <v>92820</v>
      </c>
      <c r="B327" s="101" t="s">
        <v>39044</v>
      </c>
      <c r="C327" s="101" t="s">
        <v>3</v>
      </c>
      <c r="D327" s="101">
        <v>26.48</v>
      </c>
    </row>
    <row r="328" spans="1:4" x14ac:dyDescent="0.25">
      <c r="A328" s="101">
        <v>92821</v>
      </c>
      <c r="B328" s="101" t="s">
        <v>39045</v>
      </c>
      <c r="C328" s="101" t="s">
        <v>3</v>
      </c>
      <c r="D328" s="101">
        <v>36.94</v>
      </c>
    </row>
    <row r="329" spans="1:4" x14ac:dyDescent="0.25">
      <c r="A329" s="101">
        <v>92822</v>
      </c>
      <c r="B329" s="101" t="s">
        <v>39046</v>
      </c>
      <c r="C329" s="101" t="s">
        <v>3</v>
      </c>
      <c r="D329" s="104">
        <v>47.75</v>
      </c>
    </row>
    <row r="330" spans="1:4" x14ac:dyDescent="0.25">
      <c r="A330" s="101">
        <v>92824</v>
      </c>
      <c r="B330" s="101" t="s">
        <v>39047</v>
      </c>
      <c r="C330" s="101" t="s">
        <v>3</v>
      </c>
      <c r="D330" s="104">
        <v>58.75</v>
      </c>
    </row>
    <row r="331" spans="1:4" x14ac:dyDescent="0.25">
      <c r="A331" s="101">
        <v>92825</v>
      </c>
      <c r="B331" s="101" t="s">
        <v>39048</v>
      </c>
      <c r="C331" s="101" t="s">
        <v>3</v>
      </c>
      <c r="D331" s="104">
        <v>70.05</v>
      </c>
    </row>
    <row r="332" spans="1:4" x14ac:dyDescent="0.25">
      <c r="A332" s="101">
        <v>92826</v>
      </c>
      <c r="B332" s="101" t="s">
        <v>39049</v>
      </c>
      <c r="C332" s="101" t="s">
        <v>3</v>
      </c>
      <c r="D332" s="101">
        <v>81.59</v>
      </c>
    </row>
    <row r="333" spans="1:4" x14ac:dyDescent="0.25">
      <c r="A333" s="101">
        <v>92827</v>
      </c>
      <c r="B333" s="101" t="s">
        <v>39050</v>
      </c>
      <c r="C333" s="101" t="s">
        <v>3</v>
      </c>
      <c r="D333" s="101">
        <v>93.45</v>
      </c>
    </row>
    <row r="334" spans="1:4" x14ac:dyDescent="0.25">
      <c r="A334" s="101">
        <v>92828</v>
      </c>
      <c r="B334" s="101" t="s">
        <v>39051</v>
      </c>
      <c r="C334" s="101" t="s">
        <v>3</v>
      </c>
      <c r="D334" s="101">
        <v>105.48</v>
      </c>
    </row>
    <row r="335" spans="1:4" x14ac:dyDescent="0.25">
      <c r="A335" s="101">
        <v>92829</v>
      </c>
      <c r="B335" s="101" t="s">
        <v>39052</v>
      </c>
      <c r="C335" s="101" t="s">
        <v>3</v>
      </c>
      <c r="D335" s="104">
        <v>865.16</v>
      </c>
    </row>
    <row r="336" spans="1:4" x14ac:dyDescent="0.25">
      <c r="A336" s="101">
        <v>92830</v>
      </c>
      <c r="B336" s="101" t="s">
        <v>39053</v>
      </c>
      <c r="C336" s="101" t="s">
        <v>3</v>
      </c>
      <c r="D336" s="104">
        <v>130.38</v>
      </c>
    </row>
    <row r="337" spans="1:4" x14ac:dyDescent="0.25">
      <c r="A337" s="101">
        <v>92831</v>
      </c>
      <c r="B337" s="101" t="s">
        <v>39054</v>
      </c>
      <c r="C337" s="101" t="s">
        <v>3</v>
      </c>
      <c r="D337" s="104">
        <v>1234.1600000000001</v>
      </c>
    </row>
    <row r="338" spans="1:4" x14ac:dyDescent="0.25">
      <c r="A338" s="101">
        <v>92832</v>
      </c>
      <c r="B338" s="101" t="s">
        <v>39055</v>
      </c>
      <c r="C338" s="101" t="s">
        <v>3</v>
      </c>
      <c r="D338" s="104">
        <v>169.64</v>
      </c>
    </row>
    <row r="339" spans="1:4" x14ac:dyDescent="0.25">
      <c r="A339" s="101">
        <v>95565</v>
      </c>
      <c r="B339" s="101" t="s">
        <v>39056</v>
      </c>
      <c r="C339" s="101" t="s">
        <v>3</v>
      </c>
      <c r="D339" s="101">
        <v>139.62</v>
      </c>
    </row>
    <row r="340" spans="1:4" x14ac:dyDescent="0.25">
      <c r="A340" s="101">
        <v>95566</v>
      </c>
      <c r="B340" s="101" t="s">
        <v>39057</v>
      </c>
      <c r="C340" s="101" t="s">
        <v>3</v>
      </c>
      <c r="D340" s="101">
        <v>142.04</v>
      </c>
    </row>
    <row r="341" spans="1:4" x14ac:dyDescent="0.25">
      <c r="A341" s="101">
        <v>95567</v>
      </c>
      <c r="B341" s="101" t="s">
        <v>39058</v>
      </c>
      <c r="C341" s="101" t="s">
        <v>3</v>
      </c>
      <c r="D341" s="104">
        <v>126.03</v>
      </c>
    </row>
    <row r="342" spans="1:4" x14ac:dyDescent="0.25">
      <c r="A342" s="101">
        <v>95568</v>
      </c>
      <c r="B342" s="101" t="s">
        <v>39059</v>
      </c>
      <c r="C342" s="101" t="s">
        <v>3</v>
      </c>
      <c r="D342" s="104">
        <v>154</v>
      </c>
    </row>
    <row r="343" spans="1:4" x14ac:dyDescent="0.25">
      <c r="A343" s="101">
        <v>95569</v>
      </c>
      <c r="B343" s="101" t="s">
        <v>39060</v>
      </c>
      <c r="C343" s="101" t="s">
        <v>3</v>
      </c>
      <c r="D343" s="101">
        <v>222.61</v>
      </c>
    </row>
    <row r="344" spans="1:4" x14ac:dyDescent="0.25">
      <c r="A344" s="101">
        <v>95570</v>
      </c>
      <c r="B344" s="101" t="s">
        <v>39061</v>
      </c>
      <c r="C344" s="101" t="s">
        <v>3</v>
      </c>
      <c r="D344" s="101">
        <v>128.44999999999999</v>
      </c>
    </row>
    <row r="345" spans="1:4" x14ac:dyDescent="0.25">
      <c r="A345" s="101">
        <v>95571</v>
      </c>
      <c r="B345" s="101" t="s">
        <v>39062</v>
      </c>
      <c r="C345" s="101" t="s">
        <v>3</v>
      </c>
      <c r="D345" s="101">
        <v>157.43</v>
      </c>
    </row>
    <row r="346" spans="1:4" x14ac:dyDescent="0.25">
      <c r="A346" s="101">
        <v>95572</v>
      </c>
      <c r="B346" s="101" t="s">
        <v>39063</v>
      </c>
      <c r="C346" s="101" t="s">
        <v>3</v>
      </c>
      <c r="D346" s="101">
        <v>227.08</v>
      </c>
    </row>
    <row r="347" spans="1:4" x14ac:dyDescent="0.25">
      <c r="A347" s="101">
        <v>97127</v>
      </c>
      <c r="B347" s="101" t="s">
        <v>39064</v>
      </c>
      <c r="C347" s="101" t="s">
        <v>3</v>
      </c>
      <c r="D347" s="101">
        <v>4.76</v>
      </c>
    </row>
    <row r="348" spans="1:4" x14ac:dyDescent="0.25">
      <c r="A348" s="101">
        <v>97128</v>
      </c>
      <c r="B348" s="101" t="s">
        <v>39065</v>
      </c>
      <c r="C348" s="101" t="s">
        <v>3</v>
      </c>
      <c r="D348" s="101">
        <v>9.68</v>
      </c>
    </row>
    <row r="349" spans="1:4" x14ac:dyDescent="0.25">
      <c r="A349" s="101">
        <v>97129</v>
      </c>
      <c r="B349" s="101" t="s">
        <v>39066</v>
      </c>
      <c r="C349" s="101" t="s">
        <v>3</v>
      </c>
      <c r="D349" s="101">
        <v>11.46</v>
      </c>
    </row>
    <row r="350" spans="1:4" x14ac:dyDescent="0.25">
      <c r="A350" s="101">
        <v>97130</v>
      </c>
      <c r="B350" s="101" t="s">
        <v>39067</v>
      </c>
      <c r="C350" s="101" t="s">
        <v>3</v>
      </c>
      <c r="D350" s="101">
        <v>13.24</v>
      </c>
    </row>
    <row r="351" spans="1:4" x14ac:dyDescent="0.25">
      <c r="A351" s="101">
        <v>97131</v>
      </c>
      <c r="B351" s="101" t="s">
        <v>39068</v>
      </c>
      <c r="C351" s="101" t="s">
        <v>3</v>
      </c>
      <c r="D351" s="101">
        <v>15.05</v>
      </c>
    </row>
    <row r="352" spans="1:4" x14ac:dyDescent="0.25">
      <c r="A352" s="101">
        <v>97132</v>
      </c>
      <c r="B352" s="101" t="s">
        <v>39069</v>
      </c>
      <c r="C352" s="101" t="s">
        <v>3</v>
      </c>
      <c r="D352" s="101">
        <v>16.84</v>
      </c>
    </row>
    <row r="353" spans="1:4" x14ac:dyDescent="0.25">
      <c r="A353" s="101">
        <v>97133</v>
      </c>
      <c r="B353" s="101" t="s">
        <v>39070</v>
      </c>
      <c r="C353" s="101" t="s">
        <v>3</v>
      </c>
      <c r="D353" s="101">
        <v>20.420000000000002</v>
      </c>
    </row>
    <row r="354" spans="1:4" x14ac:dyDescent="0.25">
      <c r="A354" s="101">
        <v>97134</v>
      </c>
      <c r="B354" s="101" t="s">
        <v>39071</v>
      </c>
      <c r="C354" s="101" t="s">
        <v>3</v>
      </c>
      <c r="D354" s="101">
        <v>3.93</v>
      </c>
    </row>
    <row r="355" spans="1:4" x14ac:dyDescent="0.25">
      <c r="A355" s="101">
        <v>97135</v>
      </c>
      <c r="B355" s="101" t="s">
        <v>39072</v>
      </c>
      <c r="C355" s="101" t="s">
        <v>3</v>
      </c>
      <c r="D355" s="101">
        <v>7.35</v>
      </c>
    </row>
    <row r="356" spans="1:4" x14ac:dyDescent="0.25">
      <c r="A356" s="101">
        <v>97136</v>
      </c>
      <c r="B356" s="101" t="s">
        <v>39073</v>
      </c>
      <c r="C356" s="101" t="s">
        <v>3</v>
      </c>
      <c r="D356" s="101">
        <v>8.7100000000000009</v>
      </c>
    </row>
    <row r="357" spans="1:4" x14ac:dyDescent="0.25">
      <c r="A357" s="101">
        <v>97137</v>
      </c>
      <c r="B357" s="101" t="s">
        <v>39074</v>
      </c>
      <c r="C357" s="101" t="s">
        <v>3</v>
      </c>
      <c r="D357" s="101">
        <v>10.08</v>
      </c>
    </row>
    <row r="358" spans="1:4" x14ac:dyDescent="0.25">
      <c r="A358" s="101">
        <v>97138</v>
      </c>
      <c r="B358" s="101" t="s">
        <v>39075</v>
      </c>
      <c r="C358" s="101" t="s">
        <v>3</v>
      </c>
      <c r="D358" s="101">
        <v>11.45</v>
      </c>
    </row>
    <row r="359" spans="1:4" x14ac:dyDescent="0.25">
      <c r="A359" s="101">
        <v>97139</v>
      </c>
      <c r="B359" s="101" t="s">
        <v>39076</v>
      </c>
      <c r="C359" s="101" t="s">
        <v>3</v>
      </c>
      <c r="D359" s="101">
        <v>12.82</v>
      </c>
    </row>
    <row r="360" spans="1:4" x14ac:dyDescent="0.25">
      <c r="A360" s="101">
        <v>97140</v>
      </c>
      <c r="B360" s="101" t="s">
        <v>39077</v>
      </c>
      <c r="C360" s="101" t="s">
        <v>3</v>
      </c>
      <c r="D360" s="101">
        <v>15.55</v>
      </c>
    </row>
    <row r="361" spans="1:4" x14ac:dyDescent="0.25">
      <c r="A361" s="101">
        <v>103089</v>
      </c>
      <c r="B361" s="101" t="s">
        <v>3525</v>
      </c>
      <c r="C361" s="101" t="s">
        <v>3</v>
      </c>
      <c r="D361" s="101">
        <v>11.57</v>
      </c>
    </row>
    <row r="362" spans="1:4" x14ac:dyDescent="0.25">
      <c r="A362" s="101">
        <v>103090</v>
      </c>
      <c r="B362" s="101" t="s">
        <v>3526</v>
      </c>
      <c r="C362" s="101" t="s">
        <v>3</v>
      </c>
      <c r="D362" s="104">
        <v>13.82</v>
      </c>
    </row>
    <row r="363" spans="1:4" x14ac:dyDescent="0.25">
      <c r="A363" s="101">
        <v>103091</v>
      </c>
      <c r="B363" s="101" t="s">
        <v>3527</v>
      </c>
      <c r="C363" s="101" t="s">
        <v>3</v>
      </c>
      <c r="D363" s="104">
        <v>19.440000000000001</v>
      </c>
    </row>
    <row r="364" spans="1:4" x14ac:dyDescent="0.25">
      <c r="A364" s="101">
        <v>103092</v>
      </c>
      <c r="B364" s="101" t="s">
        <v>3528</v>
      </c>
      <c r="C364" s="101" t="s">
        <v>3</v>
      </c>
      <c r="D364" s="101">
        <v>25.05</v>
      </c>
    </row>
    <row r="365" spans="1:4" x14ac:dyDescent="0.25">
      <c r="A365" s="101">
        <v>103093</v>
      </c>
      <c r="B365" s="101" t="s">
        <v>3529</v>
      </c>
      <c r="C365" s="101" t="s">
        <v>3</v>
      </c>
      <c r="D365" s="101">
        <v>38.31</v>
      </c>
    </row>
    <row r="366" spans="1:4" x14ac:dyDescent="0.25">
      <c r="A366" s="101">
        <v>103094</v>
      </c>
      <c r="B366" s="101" t="s">
        <v>3530</v>
      </c>
      <c r="C366" s="101" t="s">
        <v>3</v>
      </c>
      <c r="D366" s="101">
        <v>43.96</v>
      </c>
    </row>
    <row r="367" spans="1:4" x14ac:dyDescent="0.25">
      <c r="A367" s="101">
        <v>103095</v>
      </c>
      <c r="B367" s="101" t="s">
        <v>3531</v>
      </c>
      <c r="C367" s="101" t="s">
        <v>3</v>
      </c>
      <c r="D367" s="101">
        <v>57.19</v>
      </c>
    </row>
    <row r="368" spans="1:4" x14ac:dyDescent="0.25">
      <c r="A368" s="101">
        <v>103096</v>
      </c>
      <c r="B368" s="101" t="s">
        <v>3532</v>
      </c>
      <c r="C368" s="101" t="s">
        <v>3</v>
      </c>
      <c r="D368" s="101">
        <v>62.84</v>
      </c>
    </row>
    <row r="369" spans="1:4" x14ac:dyDescent="0.25">
      <c r="A369" s="101">
        <v>103097</v>
      </c>
      <c r="B369" s="101" t="s">
        <v>3533</v>
      </c>
      <c r="C369" s="101" t="s">
        <v>3</v>
      </c>
      <c r="D369" s="101">
        <v>76.08</v>
      </c>
    </row>
    <row r="370" spans="1:4" x14ac:dyDescent="0.25">
      <c r="A370" s="101">
        <v>103098</v>
      </c>
      <c r="B370" s="101" t="s">
        <v>3534</v>
      </c>
      <c r="C370" s="101" t="s">
        <v>3</v>
      </c>
      <c r="D370" s="101">
        <v>81.709999999999994</v>
      </c>
    </row>
    <row r="371" spans="1:4" x14ac:dyDescent="0.25">
      <c r="A371" s="101">
        <v>103099</v>
      </c>
      <c r="B371" s="101" t="s">
        <v>3535</v>
      </c>
      <c r="C371" s="101" t="s">
        <v>3</v>
      </c>
      <c r="D371" s="101">
        <v>92.96</v>
      </c>
    </row>
    <row r="372" spans="1:4" x14ac:dyDescent="0.25">
      <c r="A372" s="101">
        <v>103100</v>
      </c>
      <c r="B372" s="101" t="s">
        <v>3536</v>
      </c>
      <c r="C372" s="101" t="s">
        <v>3</v>
      </c>
      <c r="D372" s="101">
        <v>99.2</v>
      </c>
    </row>
    <row r="373" spans="1:4" x14ac:dyDescent="0.25">
      <c r="A373" s="101">
        <v>103101</v>
      </c>
      <c r="B373" s="101" t="s">
        <v>3537</v>
      </c>
      <c r="C373" s="101" t="s">
        <v>3</v>
      </c>
      <c r="D373" s="101">
        <v>109.26</v>
      </c>
    </row>
    <row r="374" spans="1:4" x14ac:dyDescent="0.25">
      <c r="A374" s="101">
        <v>103102</v>
      </c>
      <c r="B374" s="101" t="s">
        <v>3538</v>
      </c>
      <c r="C374" s="101" t="s">
        <v>3</v>
      </c>
      <c r="D374" s="101">
        <v>125.83</v>
      </c>
    </row>
    <row r="375" spans="1:4" x14ac:dyDescent="0.25">
      <c r="A375" s="101">
        <v>103103</v>
      </c>
      <c r="B375" s="101" t="s">
        <v>3539</v>
      </c>
      <c r="C375" s="101" t="s">
        <v>3</v>
      </c>
      <c r="D375" s="101">
        <v>135.88999999999999</v>
      </c>
    </row>
    <row r="376" spans="1:4" x14ac:dyDescent="0.25">
      <c r="A376" s="101">
        <v>103104</v>
      </c>
      <c r="B376" s="101" t="s">
        <v>3540</v>
      </c>
      <c r="C376" s="101" t="s">
        <v>3</v>
      </c>
      <c r="D376" s="101">
        <v>162.52000000000001</v>
      </c>
    </row>
    <row r="377" spans="1:4" x14ac:dyDescent="0.25">
      <c r="A377" s="101">
        <v>103105</v>
      </c>
      <c r="B377" s="101" t="s">
        <v>3541</v>
      </c>
      <c r="C377" s="101" t="s">
        <v>12798</v>
      </c>
      <c r="D377" s="101">
        <v>48.59</v>
      </c>
    </row>
    <row r="378" spans="1:4" x14ac:dyDescent="0.25">
      <c r="A378" s="101">
        <v>103106</v>
      </c>
      <c r="B378" s="101" t="s">
        <v>3542</v>
      </c>
      <c r="C378" s="101" t="s">
        <v>12798</v>
      </c>
      <c r="D378" s="101">
        <v>58</v>
      </c>
    </row>
    <row r="379" spans="1:4" x14ac:dyDescent="0.25">
      <c r="A379" s="101">
        <v>103107</v>
      </c>
      <c r="B379" s="101" t="s">
        <v>3543</v>
      </c>
      <c r="C379" s="101" t="s">
        <v>12798</v>
      </c>
      <c r="D379" s="101">
        <v>81.55</v>
      </c>
    </row>
    <row r="380" spans="1:4" x14ac:dyDescent="0.25">
      <c r="A380" s="101">
        <v>103108</v>
      </c>
      <c r="B380" s="101" t="s">
        <v>3544</v>
      </c>
      <c r="C380" s="101" t="s">
        <v>12798</v>
      </c>
      <c r="D380" s="101">
        <v>105.07</v>
      </c>
    </row>
    <row r="381" spans="1:4" x14ac:dyDescent="0.25">
      <c r="A381" s="101">
        <v>103109</v>
      </c>
      <c r="B381" s="101" t="s">
        <v>3545</v>
      </c>
      <c r="C381" s="101" t="s">
        <v>12798</v>
      </c>
      <c r="D381" s="101">
        <v>172.82</v>
      </c>
    </row>
    <row r="382" spans="1:4" x14ac:dyDescent="0.25">
      <c r="A382" s="101">
        <v>103110</v>
      </c>
      <c r="B382" s="101" t="s">
        <v>3546</v>
      </c>
      <c r="C382" s="101" t="s">
        <v>12798</v>
      </c>
      <c r="D382" s="101">
        <v>196.35</v>
      </c>
    </row>
    <row r="383" spans="1:4" x14ac:dyDescent="0.25">
      <c r="A383" s="101">
        <v>103111</v>
      </c>
      <c r="B383" s="101" t="s">
        <v>3547</v>
      </c>
      <c r="C383" s="101" t="s">
        <v>12798</v>
      </c>
      <c r="D383" s="101">
        <v>264.10000000000002</v>
      </c>
    </row>
    <row r="384" spans="1:4" x14ac:dyDescent="0.25">
      <c r="A384" s="101">
        <v>103112</v>
      </c>
      <c r="B384" s="101" t="s">
        <v>3548</v>
      </c>
      <c r="C384" s="101" t="s">
        <v>12798</v>
      </c>
      <c r="D384" s="101">
        <v>287.64</v>
      </c>
    </row>
    <row r="385" spans="1:4" x14ac:dyDescent="0.25">
      <c r="A385" s="101">
        <v>103113</v>
      </c>
      <c r="B385" s="101" t="s">
        <v>3549</v>
      </c>
      <c r="C385" s="101" t="s">
        <v>12798</v>
      </c>
      <c r="D385" s="101">
        <v>355.4</v>
      </c>
    </row>
    <row r="386" spans="1:4" x14ac:dyDescent="0.25">
      <c r="A386" s="101">
        <v>103114</v>
      </c>
      <c r="B386" s="101" t="s">
        <v>3550</v>
      </c>
      <c r="C386" s="101" t="s">
        <v>12798</v>
      </c>
      <c r="D386" s="101">
        <v>378.93</v>
      </c>
    </row>
    <row r="387" spans="1:4" x14ac:dyDescent="0.25">
      <c r="A387" s="101">
        <v>103115</v>
      </c>
      <c r="B387" s="101" t="s">
        <v>3551</v>
      </c>
      <c r="C387" s="101" t="s">
        <v>12798</v>
      </c>
      <c r="D387" s="101">
        <v>426</v>
      </c>
    </row>
    <row r="388" spans="1:4" x14ac:dyDescent="0.25">
      <c r="A388" s="101">
        <v>103116</v>
      </c>
      <c r="B388" s="101" t="s">
        <v>3552</v>
      </c>
      <c r="C388" s="101" t="s">
        <v>12798</v>
      </c>
      <c r="D388" s="101">
        <v>517.27</v>
      </c>
    </row>
    <row r="389" spans="1:4" x14ac:dyDescent="0.25">
      <c r="A389" s="101">
        <v>103117</v>
      </c>
      <c r="B389" s="101" t="s">
        <v>3553</v>
      </c>
      <c r="C389" s="101" t="s">
        <v>12798</v>
      </c>
      <c r="D389" s="101">
        <v>564.34</v>
      </c>
    </row>
    <row r="390" spans="1:4" x14ac:dyDescent="0.25">
      <c r="A390" s="101">
        <v>103118</v>
      </c>
      <c r="B390" s="101" t="s">
        <v>3554</v>
      </c>
      <c r="C390" s="101" t="s">
        <v>12798</v>
      </c>
      <c r="D390" s="101">
        <v>655.62</v>
      </c>
    </row>
    <row r="391" spans="1:4" x14ac:dyDescent="0.25">
      <c r="A391" s="101">
        <v>103119</v>
      </c>
      <c r="B391" s="101" t="s">
        <v>3555</v>
      </c>
      <c r="C391" s="101" t="s">
        <v>12798</v>
      </c>
      <c r="D391" s="101">
        <v>702.69</v>
      </c>
    </row>
    <row r="392" spans="1:4" x14ac:dyDescent="0.25">
      <c r="A392" s="101">
        <v>103120</v>
      </c>
      <c r="B392" s="101" t="s">
        <v>3556</v>
      </c>
      <c r="C392" s="101" t="s">
        <v>12798</v>
      </c>
      <c r="D392" s="101">
        <v>841.04</v>
      </c>
    </row>
    <row r="393" spans="1:4" x14ac:dyDescent="0.25">
      <c r="A393" s="101">
        <v>103121</v>
      </c>
      <c r="B393" s="101" t="s">
        <v>3557</v>
      </c>
      <c r="C393" s="101" t="s">
        <v>12798</v>
      </c>
      <c r="D393" s="101">
        <v>63.84</v>
      </c>
    </row>
    <row r="394" spans="1:4" x14ac:dyDescent="0.25">
      <c r="A394" s="101">
        <v>103122</v>
      </c>
      <c r="B394" s="101" t="s">
        <v>3558</v>
      </c>
      <c r="C394" s="101" t="s">
        <v>12798</v>
      </c>
      <c r="D394" s="101">
        <v>77.95</v>
      </c>
    </row>
    <row r="395" spans="1:4" x14ac:dyDescent="0.25">
      <c r="A395" s="101">
        <v>103123</v>
      </c>
      <c r="B395" s="101" t="s">
        <v>3559</v>
      </c>
      <c r="C395" s="101" t="s">
        <v>12798</v>
      </c>
      <c r="D395" s="101">
        <v>113.26</v>
      </c>
    </row>
    <row r="396" spans="1:4" x14ac:dyDescent="0.25">
      <c r="A396" s="101">
        <v>103124</v>
      </c>
      <c r="B396" s="101" t="s">
        <v>3560</v>
      </c>
      <c r="C396" s="101" t="s">
        <v>12798</v>
      </c>
      <c r="D396" s="101">
        <v>148.55000000000001</v>
      </c>
    </row>
    <row r="397" spans="1:4" x14ac:dyDescent="0.25">
      <c r="A397" s="101">
        <v>103125</v>
      </c>
      <c r="B397" s="101" t="s">
        <v>3561</v>
      </c>
      <c r="C397" s="101" t="s">
        <v>12798</v>
      </c>
      <c r="D397" s="101">
        <v>250.19</v>
      </c>
    </row>
    <row r="398" spans="1:4" x14ac:dyDescent="0.25">
      <c r="A398" s="101">
        <v>103126</v>
      </c>
      <c r="B398" s="101" t="s">
        <v>3562</v>
      </c>
      <c r="C398" s="101" t="s">
        <v>12798</v>
      </c>
      <c r="D398" s="101">
        <v>285.47000000000003</v>
      </c>
    </row>
    <row r="399" spans="1:4" x14ac:dyDescent="0.25">
      <c r="A399" s="101">
        <v>103127</v>
      </c>
      <c r="B399" s="101" t="s">
        <v>3563</v>
      </c>
      <c r="C399" s="101" t="s">
        <v>12798</v>
      </c>
      <c r="D399" s="101">
        <v>387.11</v>
      </c>
    </row>
    <row r="400" spans="1:4" x14ac:dyDescent="0.25">
      <c r="A400" s="101">
        <v>103128</v>
      </c>
      <c r="B400" s="101" t="s">
        <v>3564</v>
      </c>
      <c r="C400" s="101" t="s">
        <v>12798</v>
      </c>
      <c r="D400" s="101">
        <v>422.39</v>
      </c>
    </row>
    <row r="401" spans="1:4" x14ac:dyDescent="0.25">
      <c r="A401" s="101">
        <v>103129</v>
      </c>
      <c r="B401" s="101" t="s">
        <v>3565</v>
      </c>
      <c r="C401" s="101" t="s">
        <v>12798</v>
      </c>
      <c r="D401" s="101">
        <v>524.04</v>
      </c>
    </row>
    <row r="402" spans="1:4" x14ac:dyDescent="0.25">
      <c r="A402" s="101">
        <v>103130</v>
      </c>
      <c r="B402" s="101" t="s">
        <v>3566</v>
      </c>
      <c r="C402" s="101" t="s">
        <v>12798</v>
      </c>
      <c r="D402" s="101">
        <v>559.32000000000005</v>
      </c>
    </row>
    <row r="403" spans="1:4" x14ac:dyDescent="0.25">
      <c r="A403" s="101">
        <v>103131</v>
      </c>
      <c r="B403" s="101" t="s">
        <v>3567</v>
      </c>
      <c r="C403" s="101" t="s">
        <v>12798</v>
      </c>
      <c r="D403" s="101">
        <v>629.91999999999996</v>
      </c>
    </row>
    <row r="404" spans="1:4" x14ac:dyDescent="0.25">
      <c r="A404" s="101">
        <v>103132</v>
      </c>
      <c r="B404" s="101" t="s">
        <v>3568</v>
      </c>
      <c r="C404" s="101" t="s">
        <v>12798</v>
      </c>
      <c r="D404" s="101">
        <v>766.84</v>
      </c>
    </row>
    <row r="405" spans="1:4" x14ac:dyDescent="0.25">
      <c r="A405" s="101">
        <v>103133</v>
      </c>
      <c r="B405" s="101" t="s">
        <v>3569</v>
      </c>
      <c r="C405" s="101" t="s">
        <v>12798</v>
      </c>
      <c r="D405" s="101">
        <v>837.44</v>
      </c>
    </row>
    <row r="406" spans="1:4" x14ac:dyDescent="0.25">
      <c r="A406" s="101">
        <v>103134</v>
      </c>
      <c r="B406" s="101" t="s">
        <v>3570</v>
      </c>
      <c r="C406" s="101" t="s">
        <v>12798</v>
      </c>
      <c r="D406" s="101">
        <v>974.36</v>
      </c>
    </row>
    <row r="407" spans="1:4" x14ac:dyDescent="0.25">
      <c r="A407" s="101">
        <v>103135</v>
      </c>
      <c r="B407" s="101" t="s">
        <v>3571</v>
      </c>
      <c r="C407" s="101" t="s">
        <v>12798</v>
      </c>
      <c r="D407" s="101">
        <v>1044.96</v>
      </c>
    </row>
    <row r="408" spans="1:4" x14ac:dyDescent="0.25">
      <c r="A408" s="101">
        <v>103136</v>
      </c>
      <c r="B408" s="101" t="s">
        <v>3572</v>
      </c>
      <c r="C408" s="101" t="s">
        <v>12798</v>
      </c>
      <c r="D408" s="101">
        <v>1252.49</v>
      </c>
    </row>
    <row r="409" spans="1:4" x14ac:dyDescent="0.25">
      <c r="A409" s="101">
        <v>103137</v>
      </c>
      <c r="B409" s="101" t="s">
        <v>3573</v>
      </c>
      <c r="C409" s="101" t="s">
        <v>12798</v>
      </c>
      <c r="D409" s="101">
        <v>33.380000000000003</v>
      </c>
    </row>
    <row r="410" spans="1:4" x14ac:dyDescent="0.25">
      <c r="A410" s="101">
        <v>103138</v>
      </c>
      <c r="B410" s="101" t="s">
        <v>3574</v>
      </c>
      <c r="C410" s="101" t="s">
        <v>12798</v>
      </c>
      <c r="D410" s="101">
        <v>38.06</v>
      </c>
    </row>
    <row r="411" spans="1:4" x14ac:dyDescent="0.25">
      <c r="A411" s="101">
        <v>103139</v>
      </c>
      <c r="B411" s="101" t="s">
        <v>3575</v>
      </c>
      <c r="C411" s="101" t="s">
        <v>12798</v>
      </c>
      <c r="D411" s="101">
        <v>49.84</v>
      </c>
    </row>
    <row r="412" spans="1:4" x14ac:dyDescent="0.25">
      <c r="A412" s="101">
        <v>103140</v>
      </c>
      <c r="B412" s="101" t="s">
        <v>3576</v>
      </c>
      <c r="C412" s="101" t="s">
        <v>12798</v>
      </c>
      <c r="D412" s="101">
        <v>61.6</v>
      </c>
    </row>
    <row r="413" spans="1:4" x14ac:dyDescent="0.25">
      <c r="A413" s="101">
        <v>103141</v>
      </c>
      <c r="B413" s="101" t="s">
        <v>3577</v>
      </c>
      <c r="C413" s="101" t="s">
        <v>12798</v>
      </c>
      <c r="D413" s="101">
        <v>95.49</v>
      </c>
    </row>
    <row r="414" spans="1:4" x14ac:dyDescent="0.25">
      <c r="A414" s="101">
        <v>103142</v>
      </c>
      <c r="B414" s="101" t="s">
        <v>3578</v>
      </c>
      <c r="C414" s="101" t="s">
        <v>12798</v>
      </c>
      <c r="D414" s="101">
        <v>107.24</v>
      </c>
    </row>
    <row r="415" spans="1:4" x14ac:dyDescent="0.25">
      <c r="A415" s="101">
        <v>103143</v>
      </c>
      <c r="B415" s="101" t="s">
        <v>3579</v>
      </c>
      <c r="C415" s="101" t="s">
        <v>12798</v>
      </c>
      <c r="D415" s="101">
        <v>141.12</v>
      </c>
    </row>
    <row r="416" spans="1:4" x14ac:dyDescent="0.25">
      <c r="A416" s="101">
        <v>103144</v>
      </c>
      <c r="B416" s="101" t="s">
        <v>3580</v>
      </c>
      <c r="C416" s="101" t="s">
        <v>12798</v>
      </c>
      <c r="D416" s="101">
        <v>152.88</v>
      </c>
    </row>
    <row r="417" spans="1:4" x14ac:dyDescent="0.25">
      <c r="A417" s="101">
        <v>103145</v>
      </c>
      <c r="B417" s="101" t="s">
        <v>3581</v>
      </c>
      <c r="C417" s="101" t="s">
        <v>12798</v>
      </c>
      <c r="D417" s="101">
        <v>186.78</v>
      </c>
    </row>
    <row r="418" spans="1:4" x14ac:dyDescent="0.25">
      <c r="A418" s="101">
        <v>103146</v>
      </c>
      <c r="B418" s="101" t="s">
        <v>3582</v>
      </c>
      <c r="C418" s="101" t="s">
        <v>12798</v>
      </c>
      <c r="D418" s="101">
        <v>198.53</v>
      </c>
    </row>
    <row r="419" spans="1:4" x14ac:dyDescent="0.25">
      <c r="A419" s="101">
        <v>103147</v>
      </c>
      <c r="B419" s="101" t="s">
        <v>3583</v>
      </c>
      <c r="C419" s="101" t="s">
        <v>12798</v>
      </c>
      <c r="D419" s="101">
        <v>222.07</v>
      </c>
    </row>
    <row r="420" spans="1:4" x14ac:dyDescent="0.25">
      <c r="A420" s="101">
        <v>103148</v>
      </c>
      <c r="B420" s="101" t="s">
        <v>3584</v>
      </c>
      <c r="C420" s="101" t="s">
        <v>12798</v>
      </c>
      <c r="D420" s="101">
        <v>267.7</v>
      </c>
    </row>
    <row r="421" spans="1:4" x14ac:dyDescent="0.25">
      <c r="A421" s="101">
        <v>103149</v>
      </c>
      <c r="B421" s="101" t="s">
        <v>3585</v>
      </c>
      <c r="C421" s="101" t="s">
        <v>12798</v>
      </c>
      <c r="D421" s="104">
        <v>291.24</v>
      </c>
    </row>
    <row r="422" spans="1:4" x14ac:dyDescent="0.25">
      <c r="A422" s="101">
        <v>103150</v>
      </c>
      <c r="B422" s="101" t="s">
        <v>3586</v>
      </c>
      <c r="C422" s="101" t="s">
        <v>12798</v>
      </c>
      <c r="D422" s="104">
        <v>336.83</v>
      </c>
    </row>
    <row r="423" spans="1:4" x14ac:dyDescent="0.25">
      <c r="A423" s="101">
        <v>103151</v>
      </c>
      <c r="B423" s="101" t="s">
        <v>3587</v>
      </c>
      <c r="C423" s="101" t="s">
        <v>12798</v>
      </c>
      <c r="D423" s="101">
        <v>360.42</v>
      </c>
    </row>
    <row r="424" spans="1:4" x14ac:dyDescent="0.25">
      <c r="A424" s="101">
        <v>103152</v>
      </c>
      <c r="B424" s="101" t="s">
        <v>3588</v>
      </c>
      <c r="C424" s="101" t="s">
        <v>12798</v>
      </c>
      <c r="D424" s="101">
        <v>429.59</v>
      </c>
    </row>
    <row r="425" spans="1:4" x14ac:dyDescent="0.25">
      <c r="A425" s="101">
        <v>103372</v>
      </c>
      <c r="B425" s="101" t="s">
        <v>3884</v>
      </c>
      <c r="C425" s="101" t="s">
        <v>3</v>
      </c>
      <c r="D425" s="101">
        <v>5.31</v>
      </c>
    </row>
    <row r="426" spans="1:4" x14ac:dyDescent="0.25">
      <c r="A426" s="101">
        <v>103373</v>
      </c>
      <c r="B426" s="101" t="s">
        <v>3885</v>
      </c>
      <c r="C426" s="101" t="s">
        <v>3</v>
      </c>
      <c r="D426" s="101">
        <v>10.42</v>
      </c>
    </row>
    <row r="427" spans="1:4" x14ac:dyDescent="0.25">
      <c r="A427" s="101">
        <v>103376</v>
      </c>
      <c r="B427" s="101" t="s">
        <v>3886</v>
      </c>
      <c r="C427" s="101" t="s">
        <v>3</v>
      </c>
      <c r="D427" s="101">
        <v>124.23</v>
      </c>
    </row>
    <row r="428" spans="1:4" x14ac:dyDescent="0.25">
      <c r="A428" s="101">
        <v>103377</v>
      </c>
      <c r="B428" s="101" t="s">
        <v>3887</v>
      </c>
      <c r="C428" s="101" t="s">
        <v>3</v>
      </c>
      <c r="D428" s="101">
        <v>265.86</v>
      </c>
    </row>
    <row r="429" spans="1:4" x14ac:dyDescent="0.25">
      <c r="A429" s="101">
        <v>103379</v>
      </c>
      <c r="B429" s="101" t="s">
        <v>3888</v>
      </c>
      <c r="C429" s="101" t="s">
        <v>3</v>
      </c>
      <c r="D429" s="101">
        <v>413.91</v>
      </c>
    </row>
    <row r="430" spans="1:4" x14ac:dyDescent="0.25">
      <c r="A430" s="101">
        <v>103383</v>
      </c>
      <c r="B430" s="101" t="s">
        <v>3889</v>
      </c>
      <c r="C430" s="101" t="s">
        <v>3</v>
      </c>
      <c r="D430" s="101">
        <v>1015.1</v>
      </c>
    </row>
    <row r="431" spans="1:4" x14ac:dyDescent="0.25">
      <c r="A431" s="101">
        <v>103385</v>
      </c>
      <c r="B431" s="101" t="s">
        <v>3890</v>
      </c>
      <c r="C431" s="101" t="s">
        <v>3</v>
      </c>
      <c r="D431" s="101">
        <v>1636.8</v>
      </c>
    </row>
    <row r="432" spans="1:4" x14ac:dyDescent="0.25">
      <c r="A432" s="101">
        <v>103387</v>
      </c>
      <c r="B432" s="101" t="s">
        <v>3891</v>
      </c>
      <c r="C432" s="101" t="s">
        <v>3</v>
      </c>
      <c r="D432" s="101">
        <v>2871.39</v>
      </c>
    </row>
    <row r="433" spans="1:4" x14ac:dyDescent="0.25">
      <c r="A433" s="101">
        <v>103389</v>
      </c>
      <c r="B433" s="101" t="s">
        <v>3892</v>
      </c>
      <c r="C433" s="101" t="s">
        <v>3</v>
      </c>
      <c r="D433" s="101">
        <v>4270.21</v>
      </c>
    </row>
    <row r="434" spans="1:4" x14ac:dyDescent="0.25">
      <c r="A434" s="101">
        <v>103391</v>
      </c>
      <c r="B434" s="101" t="s">
        <v>3893</v>
      </c>
      <c r="C434" s="101" t="s">
        <v>3</v>
      </c>
      <c r="D434" s="101">
        <v>2814.17</v>
      </c>
    </row>
    <row r="435" spans="1:4" x14ac:dyDescent="0.25">
      <c r="A435" s="101">
        <v>103392</v>
      </c>
      <c r="B435" s="101" t="s">
        <v>3894</v>
      </c>
      <c r="C435" s="101" t="s">
        <v>3</v>
      </c>
      <c r="D435" s="101">
        <v>4598.7700000000004</v>
      </c>
    </row>
    <row r="436" spans="1:4" x14ac:dyDescent="0.25">
      <c r="A436" s="101">
        <v>103393</v>
      </c>
      <c r="B436" s="101" t="s">
        <v>3895</v>
      </c>
      <c r="C436" s="101" t="s">
        <v>3</v>
      </c>
      <c r="D436" s="101">
        <v>5072.33</v>
      </c>
    </row>
    <row r="437" spans="1:4" x14ac:dyDescent="0.25">
      <c r="A437" s="101">
        <v>103397</v>
      </c>
      <c r="B437" s="101" t="s">
        <v>3896</v>
      </c>
      <c r="C437" s="101" t="s">
        <v>12798</v>
      </c>
      <c r="D437" s="101">
        <v>3.62</v>
      </c>
    </row>
    <row r="438" spans="1:4" x14ac:dyDescent="0.25">
      <c r="A438" s="101">
        <v>103398</v>
      </c>
      <c r="B438" s="101" t="s">
        <v>3897</v>
      </c>
      <c r="C438" s="101" t="s">
        <v>12798</v>
      </c>
      <c r="D438" s="101">
        <v>5.8</v>
      </c>
    </row>
    <row r="439" spans="1:4" x14ac:dyDescent="0.25">
      <c r="A439" s="101">
        <v>103399</v>
      </c>
      <c r="B439" s="101" t="s">
        <v>3898</v>
      </c>
      <c r="C439" s="101" t="s">
        <v>12798</v>
      </c>
      <c r="D439" s="101">
        <v>11.43</v>
      </c>
    </row>
    <row r="440" spans="1:4" x14ac:dyDescent="0.25">
      <c r="A440" s="101">
        <v>103400</v>
      </c>
      <c r="B440" s="101" t="s">
        <v>3899</v>
      </c>
      <c r="C440" s="101" t="s">
        <v>12798</v>
      </c>
      <c r="D440" s="101">
        <v>16.329999999999998</v>
      </c>
    </row>
    <row r="441" spans="1:4" x14ac:dyDescent="0.25">
      <c r="A441" s="101">
        <v>103401</v>
      </c>
      <c r="B441" s="101" t="s">
        <v>3900</v>
      </c>
      <c r="C441" s="101" t="s">
        <v>12798</v>
      </c>
      <c r="D441" s="101">
        <v>19.96</v>
      </c>
    </row>
    <row r="442" spans="1:4" x14ac:dyDescent="0.25">
      <c r="A442" s="101">
        <v>103402</v>
      </c>
      <c r="B442" s="101" t="s">
        <v>3901</v>
      </c>
      <c r="C442" s="101" t="s">
        <v>12798</v>
      </c>
      <c r="D442" s="101">
        <v>29.03</v>
      </c>
    </row>
    <row r="443" spans="1:4" x14ac:dyDescent="0.25">
      <c r="A443" s="101">
        <v>103403</v>
      </c>
      <c r="B443" s="101" t="s">
        <v>3902</v>
      </c>
      <c r="C443" s="101" t="s">
        <v>12798</v>
      </c>
      <c r="D443" s="101">
        <v>32.67</v>
      </c>
    </row>
    <row r="444" spans="1:4" x14ac:dyDescent="0.25">
      <c r="A444" s="101">
        <v>103404</v>
      </c>
      <c r="B444" s="101" t="s">
        <v>3903</v>
      </c>
      <c r="C444" s="101" t="s">
        <v>12798</v>
      </c>
      <c r="D444" s="101">
        <v>36.29</v>
      </c>
    </row>
    <row r="445" spans="1:4" x14ac:dyDescent="0.25">
      <c r="A445" s="101">
        <v>103405</v>
      </c>
      <c r="B445" s="101" t="s">
        <v>3904</v>
      </c>
      <c r="C445" s="101" t="s">
        <v>12798</v>
      </c>
      <c r="D445" s="101">
        <v>40.83</v>
      </c>
    </row>
    <row r="446" spans="1:4" x14ac:dyDescent="0.25">
      <c r="A446" s="101">
        <v>103406</v>
      </c>
      <c r="B446" s="101" t="s">
        <v>3905</v>
      </c>
      <c r="C446" s="101" t="s">
        <v>12798</v>
      </c>
      <c r="D446" s="101">
        <v>45.37</v>
      </c>
    </row>
    <row r="447" spans="1:4" x14ac:dyDescent="0.25">
      <c r="A447" s="101">
        <v>103407</v>
      </c>
      <c r="B447" s="101" t="s">
        <v>3906</v>
      </c>
      <c r="C447" s="101" t="s">
        <v>12798</v>
      </c>
      <c r="D447" s="101">
        <v>50.82</v>
      </c>
    </row>
    <row r="448" spans="1:4" x14ac:dyDescent="0.25">
      <c r="A448" s="101">
        <v>103408</v>
      </c>
      <c r="B448" s="101" t="s">
        <v>3907</v>
      </c>
      <c r="C448" s="101" t="s">
        <v>12798</v>
      </c>
      <c r="D448" s="101">
        <v>57.17</v>
      </c>
    </row>
    <row r="449" spans="1:4" x14ac:dyDescent="0.25">
      <c r="A449" s="101">
        <v>103409</v>
      </c>
      <c r="B449" s="101" t="s">
        <v>3908</v>
      </c>
      <c r="C449" s="101" t="s">
        <v>12798</v>
      </c>
      <c r="D449" s="101">
        <v>64.430000000000007</v>
      </c>
    </row>
    <row r="450" spans="1:4" x14ac:dyDescent="0.25">
      <c r="A450" s="101">
        <v>103410</v>
      </c>
      <c r="B450" s="101" t="s">
        <v>3909</v>
      </c>
      <c r="C450" s="101" t="s">
        <v>12798</v>
      </c>
      <c r="D450" s="101">
        <v>72.599999999999994</v>
      </c>
    </row>
    <row r="451" spans="1:4" x14ac:dyDescent="0.25">
      <c r="A451" s="101">
        <v>103411</v>
      </c>
      <c r="B451" s="101" t="s">
        <v>3910</v>
      </c>
      <c r="C451" s="101" t="s">
        <v>12798</v>
      </c>
      <c r="D451" s="101">
        <v>7.25</v>
      </c>
    </row>
    <row r="452" spans="1:4" x14ac:dyDescent="0.25">
      <c r="A452" s="101">
        <v>103412</v>
      </c>
      <c r="B452" s="101" t="s">
        <v>3911</v>
      </c>
      <c r="C452" s="101" t="s">
        <v>12798</v>
      </c>
      <c r="D452" s="101">
        <v>11.61</v>
      </c>
    </row>
    <row r="453" spans="1:4" x14ac:dyDescent="0.25">
      <c r="A453" s="101">
        <v>103413</v>
      </c>
      <c r="B453" s="101" t="s">
        <v>3912</v>
      </c>
      <c r="C453" s="101" t="s">
        <v>12798</v>
      </c>
      <c r="D453" s="101">
        <v>22.86</v>
      </c>
    </row>
    <row r="454" spans="1:4" x14ac:dyDescent="0.25">
      <c r="A454" s="101">
        <v>103414</v>
      </c>
      <c r="B454" s="101" t="s">
        <v>3913</v>
      </c>
      <c r="C454" s="101" t="s">
        <v>12798</v>
      </c>
      <c r="D454" s="101">
        <v>32.67</v>
      </c>
    </row>
    <row r="455" spans="1:4" x14ac:dyDescent="0.25">
      <c r="A455" s="101">
        <v>103415</v>
      </c>
      <c r="B455" s="101" t="s">
        <v>3914</v>
      </c>
      <c r="C455" s="101" t="s">
        <v>12798</v>
      </c>
      <c r="D455" s="101">
        <v>39.93</v>
      </c>
    </row>
    <row r="456" spans="1:4" x14ac:dyDescent="0.25">
      <c r="A456" s="101">
        <v>103416</v>
      </c>
      <c r="B456" s="101" t="s">
        <v>3915</v>
      </c>
      <c r="C456" s="101" t="s">
        <v>12798</v>
      </c>
      <c r="D456" s="101">
        <v>58.07</v>
      </c>
    </row>
    <row r="457" spans="1:4" x14ac:dyDescent="0.25">
      <c r="A457" s="101">
        <v>103417</v>
      </c>
      <c r="B457" s="101" t="s">
        <v>3916</v>
      </c>
      <c r="C457" s="101" t="s">
        <v>12798</v>
      </c>
      <c r="D457" s="101">
        <v>65.34</v>
      </c>
    </row>
    <row r="458" spans="1:4" x14ac:dyDescent="0.25">
      <c r="A458" s="101">
        <v>103418</v>
      </c>
      <c r="B458" s="101" t="s">
        <v>3917</v>
      </c>
      <c r="C458" s="101" t="s">
        <v>12798</v>
      </c>
      <c r="D458" s="101">
        <v>72.599999999999994</v>
      </c>
    </row>
    <row r="459" spans="1:4" x14ac:dyDescent="0.25">
      <c r="A459" s="101">
        <v>103419</v>
      </c>
      <c r="B459" s="101" t="s">
        <v>3918</v>
      </c>
      <c r="C459" s="101" t="s">
        <v>12798</v>
      </c>
      <c r="D459" s="101">
        <v>81.67</v>
      </c>
    </row>
    <row r="460" spans="1:4" x14ac:dyDescent="0.25">
      <c r="A460" s="101">
        <v>103420</v>
      </c>
      <c r="B460" s="101" t="s">
        <v>3919</v>
      </c>
      <c r="C460" s="101" t="s">
        <v>12798</v>
      </c>
      <c r="D460" s="101">
        <v>90.75</v>
      </c>
    </row>
    <row r="461" spans="1:4" x14ac:dyDescent="0.25">
      <c r="A461" s="101">
        <v>103421</v>
      </c>
      <c r="B461" s="101" t="s">
        <v>3920</v>
      </c>
      <c r="C461" s="101" t="s">
        <v>12798</v>
      </c>
      <c r="D461" s="101">
        <v>101.65</v>
      </c>
    </row>
    <row r="462" spans="1:4" x14ac:dyDescent="0.25">
      <c r="A462" s="101">
        <v>103422</v>
      </c>
      <c r="B462" s="101" t="s">
        <v>3921</v>
      </c>
      <c r="C462" s="101" t="s">
        <v>12798</v>
      </c>
      <c r="D462" s="101">
        <v>114.35</v>
      </c>
    </row>
    <row r="463" spans="1:4" x14ac:dyDescent="0.25">
      <c r="A463" s="101">
        <v>103423</v>
      </c>
      <c r="B463" s="101" t="s">
        <v>3922</v>
      </c>
      <c r="C463" s="101" t="s">
        <v>12798</v>
      </c>
      <c r="D463" s="101">
        <v>128.87</v>
      </c>
    </row>
    <row r="464" spans="1:4" x14ac:dyDescent="0.25">
      <c r="A464" s="101">
        <v>103424</v>
      </c>
      <c r="B464" s="101" t="s">
        <v>3923</v>
      </c>
      <c r="C464" s="101" t="s">
        <v>12798</v>
      </c>
      <c r="D464" s="101">
        <v>145.21</v>
      </c>
    </row>
    <row r="465" spans="1:4" x14ac:dyDescent="0.25">
      <c r="A465" s="101">
        <v>103425</v>
      </c>
      <c r="B465" s="101" t="s">
        <v>3924</v>
      </c>
      <c r="C465" s="101" t="s">
        <v>12798</v>
      </c>
      <c r="D465" s="104">
        <v>15.2</v>
      </c>
    </row>
    <row r="466" spans="1:4" x14ac:dyDescent="0.25">
      <c r="A466" s="101">
        <v>103426</v>
      </c>
      <c r="B466" s="101" t="s">
        <v>3925</v>
      </c>
      <c r="C466" s="101" t="s">
        <v>12798</v>
      </c>
      <c r="D466" s="101">
        <v>18.28</v>
      </c>
    </row>
    <row r="467" spans="1:4" x14ac:dyDescent="0.25">
      <c r="A467" s="101">
        <v>103427</v>
      </c>
      <c r="B467" s="101" t="s">
        <v>3926</v>
      </c>
      <c r="C467" s="101" t="s">
        <v>12798</v>
      </c>
      <c r="D467" s="101">
        <v>36.630000000000003</v>
      </c>
    </row>
    <row r="468" spans="1:4" x14ac:dyDescent="0.25">
      <c r="A468" s="101">
        <v>103428</v>
      </c>
      <c r="B468" s="101" t="s">
        <v>3927</v>
      </c>
      <c r="C468" s="101" t="s">
        <v>12798</v>
      </c>
      <c r="D468" s="101">
        <v>243.46</v>
      </c>
    </row>
    <row r="469" spans="1:4" x14ac:dyDescent="0.25">
      <c r="A469" s="101">
        <v>103429</v>
      </c>
      <c r="B469" s="101" t="s">
        <v>3928</v>
      </c>
      <c r="C469" s="101" t="s">
        <v>12798</v>
      </c>
      <c r="D469" s="101">
        <v>2692.42</v>
      </c>
    </row>
    <row r="470" spans="1:4" x14ac:dyDescent="0.25">
      <c r="A470" s="101">
        <v>103430</v>
      </c>
      <c r="B470" s="101" t="s">
        <v>3929</v>
      </c>
      <c r="C470" s="101" t="s">
        <v>12798</v>
      </c>
      <c r="D470" s="101">
        <v>32.619999999999997</v>
      </c>
    </row>
    <row r="471" spans="1:4" x14ac:dyDescent="0.25">
      <c r="A471" s="101">
        <v>103431</v>
      </c>
      <c r="B471" s="101" t="s">
        <v>3930</v>
      </c>
      <c r="C471" s="101" t="s">
        <v>12798</v>
      </c>
      <c r="D471" s="101">
        <v>57.21</v>
      </c>
    </row>
    <row r="472" spans="1:4" x14ac:dyDescent="0.25">
      <c r="A472" s="101">
        <v>103432</v>
      </c>
      <c r="B472" s="101" t="s">
        <v>3931</v>
      </c>
      <c r="C472" s="101" t="s">
        <v>12798</v>
      </c>
      <c r="D472" s="101">
        <v>1528.34</v>
      </c>
    </row>
    <row r="473" spans="1:4" x14ac:dyDescent="0.25">
      <c r="A473" s="101">
        <v>103433</v>
      </c>
      <c r="B473" s="101" t="s">
        <v>3932</v>
      </c>
      <c r="C473" s="101" t="s">
        <v>12798</v>
      </c>
      <c r="D473" s="101">
        <v>32.22</v>
      </c>
    </row>
    <row r="474" spans="1:4" x14ac:dyDescent="0.25">
      <c r="A474" s="101">
        <v>103434</v>
      </c>
      <c r="B474" s="101" t="s">
        <v>3933</v>
      </c>
      <c r="C474" s="101" t="s">
        <v>12798</v>
      </c>
      <c r="D474" s="101">
        <v>44.59</v>
      </c>
    </row>
    <row r="475" spans="1:4" x14ac:dyDescent="0.25">
      <c r="A475" s="101">
        <v>103435</v>
      </c>
      <c r="B475" s="101" t="s">
        <v>3934</v>
      </c>
      <c r="C475" s="101" t="s">
        <v>12798</v>
      </c>
      <c r="D475" s="104">
        <v>82.99</v>
      </c>
    </row>
    <row r="476" spans="1:4" x14ac:dyDescent="0.25">
      <c r="A476" s="101">
        <v>103436</v>
      </c>
      <c r="B476" s="101" t="s">
        <v>3935</v>
      </c>
      <c r="C476" s="101" t="s">
        <v>12798</v>
      </c>
      <c r="D476" s="101">
        <v>2164.15</v>
      </c>
    </row>
    <row r="477" spans="1:4" x14ac:dyDescent="0.25">
      <c r="A477" s="101">
        <v>103437</v>
      </c>
      <c r="B477" s="101" t="s">
        <v>3936</v>
      </c>
      <c r="C477" s="101" t="s">
        <v>12798</v>
      </c>
      <c r="D477" s="101">
        <v>172.15</v>
      </c>
    </row>
    <row r="478" spans="1:4" x14ac:dyDescent="0.25">
      <c r="A478" s="101">
        <v>103438</v>
      </c>
      <c r="B478" s="101" t="s">
        <v>3937</v>
      </c>
      <c r="C478" s="101" t="s">
        <v>12798</v>
      </c>
      <c r="D478" s="101">
        <v>172.15</v>
      </c>
    </row>
    <row r="479" spans="1:4" x14ac:dyDescent="0.25">
      <c r="A479" s="101">
        <v>103439</v>
      </c>
      <c r="B479" s="101" t="s">
        <v>3938</v>
      </c>
      <c r="C479" s="101" t="s">
        <v>12798</v>
      </c>
      <c r="D479" s="101">
        <v>202.68</v>
      </c>
    </row>
    <row r="480" spans="1:4" x14ac:dyDescent="0.25">
      <c r="A480" s="101">
        <v>103440</v>
      </c>
      <c r="B480" s="101" t="s">
        <v>3939</v>
      </c>
      <c r="C480" s="101" t="s">
        <v>12798</v>
      </c>
      <c r="D480" s="101">
        <v>388.68</v>
      </c>
    </row>
    <row r="481" spans="1:4" x14ac:dyDescent="0.25">
      <c r="A481" s="101">
        <v>103441</v>
      </c>
      <c r="B481" s="101" t="s">
        <v>3940</v>
      </c>
      <c r="C481" s="101" t="s">
        <v>12798</v>
      </c>
      <c r="D481" s="101">
        <v>393.62</v>
      </c>
    </row>
    <row r="482" spans="1:4" x14ac:dyDescent="0.25">
      <c r="A482" s="101">
        <v>103442</v>
      </c>
      <c r="B482" s="101" t="s">
        <v>3941</v>
      </c>
      <c r="C482" s="101" t="s">
        <v>12798</v>
      </c>
      <c r="D482" s="101">
        <v>512.92999999999995</v>
      </c>
    </row>
    <row r="483" spans="1:4" x14ac:dyDescent="0.25">
      <c r="A483" s="101">
        <v>98441</v>
      </c>
      <c r="B483" s="101" t="s">
        <v>39078</v>
      </c>
      <c r="C483" s="101" t="s">
        <v>2</v>
      </c>
      <c r="D483" s="101">
        <v>87.7</v>
      </c>
    </row>
    <row r="484" spans="1:4" x14ac:dyDescent="0.25">
      <c r="A484" s="101">
        <v>98443</v>
      </c>
      <c r="B484" s="101" t="s">
        <v>39079</v>
      </c>
      <c r="C484" s="101" t="s">
        <v>2</v>
      </c>
      <c r="D484" s="101">
        <v>67.52</v>
      </c>
    </row>
    <row r="485" spans="1:4" x14ac:dyDescent="0.25">
      <c r="A485" s="101">
        <v>98445</v>
      </c>
      <c r="B485" s="101" t="s">
        <v>39080</v>
      </c>
      <c r="C485" s="101" t="s">
        <v>2</v>
      </c>
      <c r="D485" s="101">
        <v>103.61</v>
      </c>
    </row>
    <row r="486" spans="1:4" x14ac:dyDescent="0.25">
      <c r="A486" s="101">
        <v>98446</v>
      </c>
      <c r="B486" s="101" t="s">
        <v>39081</v>
      </c>
      <c r="C486" s="101" t="s">
        <v>2</v>
      </c>
      <c r="D486" s="101">
        <v>133.05000000000001</v>
      </c>
    </row>
    <row r="487" spans="1:4" x14ac:dyDescent="0.25">
      <c r="A487" s="101">
        <v>98447</v>
      </c>
      <c r="B487" s="101" t="s">
        <v>39082</v>
      </c>
      <c r="C487" s="101" t="s">
        <v>2</v>
      </c>
      <c r="D487" s="101">
        <v>80.03</v>
      </c>
    </row>
    <row r="488" spans="1:4" x14ac:dyDescent="0.25">
      <c r="A488" s="101">
        <v>98448</v>
      </c>
      <c r="B488" s="101" t="s">
        <v>39083</v>
      </c>
      <c r="C488" s="101" t="s">
        <v>2</v>
      </c>
      <c r="D488" s="101">
        <v>103.51</v>
      </c>
    </row>
    <row r="489" spans="1:4" x14ac:dyDescent="0.25">
      <c r="A489" s="101">
        <v>98449</v>
      </c>
      <c r="B489" s="101" t="s">
        <v>39084</v>
      </c>
      <c r="C489" s="101" t="s">
        <v>2</v>
      </c>
      <c r="D489" s="101">
        <v>121.43</v>
      </c>
    </row>
    <row r="490" spans="1:4" x14ac:dyDescent="0.25">
      <c r="A490" s="101">
        <v>98451</v>
      </c>
      <c r="B490" s="101" t="s">
        <v>39085</v>
      </c>
      <c r="C490" s="101" t="s">
        <v>2</v>
      </c>
      <c r="D490" s="101">
        <v>98.51</v>
      </c>
    </row>
    <row r="491" spans="1:4" x14ac:dyDescent="0.25">
      <c r="A491" s="101">
        <v>98453</v>
      </c>
      <c r="B491" s="101" t="s">
        <v>39086</v>
      </c>
      <c r="C491" s="101" t="s">
        <v>2</v>
      </c>
      <c r="D491" s="101">
        <v>141.27000000000001</v>
      </c>
    </row>
    <row r="492" spans="1:4" x14ac:dyDescent="0.25">
      <c r="A492" s="101">
        <v>98454</v>
      </c>
      <c r="B492" s="101" t="s">
        <v>39087</v>
      </c>
      <c r="C492" s="101" t="s">
        <v>2</v>
      </c>
      <c r="D492" s="101">
        <v>178.27</v>
      </c>
    </row>
    <row r="493" spans="1:4" x14ac:dyDescent="0.25">
      <c r="A493" s="101">
        <v>98455</v>
      </c>
      <c r="B493" s="101" t="s">
        <v>39088</v>
      </c>
      <c r="C493" s="101" t="s">
        <v>2</v>
      </c>
      <c r="D493" s="101">
        <v>114.2</v>
      </c>
    </row>
    <row r="494" spans="1:4" x14ac:dyDescent="0.25">
      <c r="A494" s="101">
        <v>98456</v>
      </c>
      <c r="B494" s="101" t="s">
        <v>39089</v>
      </c>
      <c r="C494" s="101" t="s">
        <v>2</v>
      </c>
      <c r="D494" s="101">
        <v>145.62</v>
      </c>
    </row>
    <row r="495" spans="1:4" x14ac:dyDescent="0.25">
      <c r="A495" s="101">
        <v>98458</v>
      </c>
      <c r="B495" s="101" t="s">
        <v>39090</v>
      </c>
      <c r="C495" s="101" t="s">
        <v>2</v>
      </c>
      <c r="D495" s="101">
        <v>87.84</v>
      </c>
    </row>
    <row r="496" spans="1:4" x14ac:dyDescent="0.25">
      <c r="A496" s="101">
        <v>98459</v>
      </c>
      <c r="B496" s="101" t="s">
        <v>39091</v>
      </c>
      <c r="C496" s="101" t="s">
        <v>2</v>
      </c>
      <c r="D496" s="101">
        <v>78.28</v>
      </c>
    </row>
    <row r="497" spans="1:4" x14ac:dyDescent="0.25">
      <c r="A497" s="101">
        <v>98460</v>
      </c>
      <c r="B497" s="101" t="s">
        <v>39092</v>
      </c>
      <c r="C497" s="101" t="s">
        <v>2</v>
      </c>
      <c r="D497" s="101">
        <v>65.39</v>
      </c>
    </row>
    <row r="498" spans="1:4" x14ac:dyDescent="0.25">
      <c r="A498" s="101">
        <v>98461</v>
      </c>
      <c r="B498" s="101" t="s">
        <v>39093</v>
      </c>
      <c r="C498" s="101" t="s">
        <v>12798</v>
      </c>
      <c r="D498" s="101">
        <v>5130.49</v>
      </c>
    </row>
    <row r="499" spans="1:4" x14ac:dyDescent="0.25">
      <c r="A499" s="101">
        <v>98462</v>
      </c>
      <c r="B499" s="101" t="s">
        <v>39094</v>
      </c>
      <c r="C499" s="101" t="s">
        <v>12798</v>
      </c>
      <c r="D499" s="101">
        <v>8697.49</v>
      </c>
    </row>
    <row r="500" spans="1:4" x14ac:dyDescent="0.25">
      <c r="A500" s="101">
        <v>105113</v>
      </c>
      <c r="B500" s="101" t="s">
        <v>39095</v>
      </c>
      <c r="C500" s="101" t="s">
        <v>12798</v>
      </c>
      <c r="D500" s="101">
        <v>6765.93</v>
      </c>
    </row>
    <row r="501" spans="1:4" x14ac:dyDescent="0.25">
      <c r="A501" s="101">
        <v>105114</v>
      </c>
      <c r="B501" s="101" t="s">
        <v>39096</v>
      </c>
      <c r="C501" s="101" t="s">
        <v>38</v>
      </c>
      <c r="D501" s="101">
        <v>1768.72</v>
      </c>
    </row>
    <row r="502" spans="1:4" x14ac:dyDescent="0.25">
      <c r="A502" s="101">
        <v>105115</v>
      </c>
      <c r="B502" s="101" t="s">
        <v>39097</v>
      </c>
      <c r="C502" s="101" t="s">
        <v>12798</v>
      </c>
      <c r="D502" s="101">
        <v>125.61</v>
      </c>
    </row>
    <row r="503" spans="1:4" x14ac:dyDescent="0.25">
      <c r="A503" s="101">
        <v>105116</v>
      </c>
      <c r="B503" s="101" t="s">
        <v>39098</v>
      </c>
      <c r="C503" s="101" t="s">
        <v>12798</v>
      </c>
      <c r="D503" s="101">
        <v>11.51</v>
      </c>
    </row>
    <row r="504" spans="1:4" x14ac:dyDescent="0.25">
      <c r="A504" s="101">
        <v>105126</v>
      </c>
      <c r="B504" s="101" t="s">
        <v>39099</v>
      </c>
      <c r="C504" s="101" t="s">
        <v>3</v>
      </c>
      <c r="D504" s="104">
        <v>30.52</v>
      </c>
    </row>
    <row r="505" spans="1:4" x14ac:dyDescent="0.25">
      <c r="A505" s="101">
        <v>105127</v>
      </c>
      <c r="B505" s="101" t="s">
        <v>39100</v>
      </c>
      <c r="C505" s="101" t="s">
        <v>3</v>
      </c>
      <c r="D505" s="104">
        <v>27.74</v>
      </c>
    </row>
    <row r="506" spans="1:4" x14ac:dyDescent="0.25">
      <c r="A506" s="101">
        <v>105128</v>
      </c>
      <c r="B506" s="101" t="s">
        <v>39101</v>
      </c>
      <c r="C506" s="101" t="s">
        <v>3</v>
      </c>
      <c r="D506" s="101">
        <v>90.23</v>
      </c>
    </row>
    <row r="507" spans="1:4" x14ac:dyDescent="0.25">
      <c r="A507" s="101">
        <v>105130</v>
      </c>
      <c r="B507" s="101" t="s">
        <v>39102</v>
      </c>
      <c r="C507" s="101" t="s">
        <v>3</v>
      </c>
      <c r="D507" s="101">
        <v>27.4</v>
      </c>
    </row>
    <row r="508" spans="1:4" x14ac:dyDescent="0.25">
      <c r="A508" s="101">
        <v>5631</v>
      </c>
      <c r="B508" s="101" t="s">
        <v>73</v>
      </c>
      <c r="C508" s="101" t="s">
        <v>74</v>
      </c>
      <c r="D508" s="101">
        <v>211.68</v>
      </c>
    </row>
    <row r="509" spans="1:4" x14ac:dyDescent="0.25">
      <c r="A509" s="101">
        <v>5678</v>
      </c>
      <c r="B509" s="101" t="s">
        <v>75</v>
      </c>
      <c r="C509" s="101" t="s">
        <v>74</v>
      </c>
      <c r="D509" s="101">
        <v>148.11000000000001</v>
      </c>
    </row>
    <row r="510" spans="1:4" x14ac:dyDescent="0.25">
      <c r="A510" s="101">
        <v>5680</v>
      </c>
      <c r="B510" s="101" t="s">
        <v>76</v>
      </c>
      <c r="C510" s="101" t="s">
        <v>74</v>
      </c>
      <c r="D510" s="101">
        <v>136.21</v>
      </c>
    </row>
    <row r="511" spans="1:4" x14ac:dyDescent="0.25">
      <c r="A511" s="101">
        <v>5684</v>
      </c>
      <c r="B511" s="101" t="s">
        <v>77</v>
      </c>
      <c r="C511" s="101" t="s">
        <v>74</v>
      </c>
      <c r="D511" s="101">
        <v>158.83000000000001</v>
      </c>
    </row>
    <row r="512" spans="1:4" x14ac:dyDescent="0.25">
      <c r="A512" s="101">
        <v>5689</v>
      </c>
      <c r="B512" s="101" t="s">
        <v>78</v>
      </c>
      <c r="C512" s="101" t="s">
        <v>74</v>
      </c>
      <c r="D512" s="101">
        <v>6.48</v>
      </c>
    </row>
    <row r="513" spans="1:4" x14ac:dyDescent="0.25">
      <c r="A513" s="101">
        <v>5795</v>
      </c>
      <c r="B513" s="101" t="s">
        <v>79</v>
      </c>
      <c r="C513" s="101" t="s">
        <v>74</v>
      </c>
      <c r="D513" s="101">
        <v>29.31</v>
      </c>
    </row>
    <row r="514" spans="1:4" x14ac:dyDescent="0.25">
      <c r="A514" s="101">
        <v>5811</v>
      </c>
      <c r="B514" s="101" t="s">
        <v>80</v>
      </c>
      <c r="C514" s="101" t="s">
        <v>74</v>
      </c>
      <c r="D514" s="101">
        <v>201.92</v>
      </c>
    </row>
    <row r="515" spans="1:4" x14ac:dyDescent="0.25">
      <c r="A515" s="101">
        <v>5823</v>
      </c>
      <c r="B515" s="101" t="s">
        <v>81</v>
      </c>
      <c r="C515" s="101" t="s">
        <v>74</v>
      </c>
      <c r="D515" s="101">
        <v>222.54</v>
      </c>
    </row>
    <row r="516" spans="1:4" x14ac:dyDescent="0.25">
      <c r="A516" s="101">
        <v>5824</v>
      </c>
      <c r="B516" s="101" t="s">
        <v>82</v>
      </c>
      <c r="C516" s="101" t="s">
        <v>74</v>
      </c>
      <c r="D516" s="101">
        <v>212.21</v>
      </c>
    </row>
    <row r="517" spans="1:4" x14ac:dyDescent="0.25">
      <c r="A517" s="101">
        <v>5835</v>
      </c>
      <c r="B517" s="101" t="s">
        <v>83</v>
      </c>
      <c r="C517" s="101" t="s">
        <v>74</v>
      </c>
      <c r="D517" s="101">
        <v>365.8</v>
      </c>
    </row>
    <row r="518" spans="1:4" x14ac:dyDescent="0.25">
      <c r="A518" s="101">
        <v>5839</v>
      </c>
      <c r="B518" s="101" t="s">
        <v>84</v>
      </c>
      <c r="C518" s="101" t="s">
        <v>74</v>
      </c>
      <c r="D518" s="101">
        <v>9.56</v>
      </c>
    </row>
    <row r="519" spans="1:4" x14ac:dyDescent="0.25">
      <c r="A519" s="101">
        <v>5843</v>
      </c>
      <c r="B519" s="101" t="s">
        <v>85</v>
      </c>
      <c r="C519" s="101" t="s">
        <v>74</v>
      </c>
      <c r="D519" s="101">
        <v>180.8</v>
      </c>
    </row>
    <row r="520" spans="1:4" x14ac:dyDescent="0.25">
      <c r="A520" s="101">
        <v>5847</v>
      </c>
      <c r="B520" s="101" t="s">
        <v>86</v>
      </c>
      <c r="C520" s="101" t="s">
        <v>74</v>
      </c>
      <c r="D520" s="101">
        <v>276.45</v>
      </c>
    </row>
    <row r="521" spans="1:4" x14ac:dyDescent="0.25">
      <c r="A521" s="101">
        <v>5851</v>
      </c>
      <c r="B521" s="101" t="s">
        <v>87</v>
      </c>
      <c r="C521" s="101" t="s">
        <v>74</v>
      </c>
      <c r="D521" s="101">
        <v>265.24</v>
      </c>
    </row>
    <row r="522" spans="1:4" x14ac:dyDescent="0.25">
      <c r="A522" s="101">
        <v>5855</v>
      </c>
      <c r="B522" s="101" t="s">
        <v>88</v>
      </c>
      <c r="C522" s="101" t="s">
        <v>74</v>
      </c>
      <c r="D522" s="101">
        <v>703.96</v>
      </c>
    </row>
    <row r="523" spans="1:4" x14ac:dyDescent="0.25">
      <c r="A523" s="101">
        <v>5863</v>
      </c>
      <c r="B523" s="101" t="s">
        <v>89</v>
      </c>
      <c r="C523" s="101" t="s">
        <v>74</v>
      </c>
      <c r="D523" s="101">
        <v>24.11</v>
      </c>
    </row>
    <row r="524" spans="1:4" x14ac:dyDescent="0.25">
      <c r="A524" s="101">
        <v>5867</v>
      </c>
      <c r="B524" s="101" t="s">
        <v>90</v>
      </c>
      <c r="C524" s="101" t="s">
        <v>74</v>
      </c>
      <c r="D524" s="101">
        <v>161.32</v>
      </c>
    </row>
    <row r="525" spans="1:4" x14ac:dyDescent="0.25">
      <c r="A525" s="101">
        <v>5875</v>
      </c>
      <c r="B525" s="101" t="s">
        <v>91</v>
      </c>
      <c r="C525" s="101" t="s">
        <v>74</v>
      </c>
      <c r="D525" s="101">
        <v>136.97</v>
      </c>
    </row>
    <row r="526" spans="1:4" x14ac:dyDescent="0.25">
      <c r="A526" s="101">
        <v>5879</v>
      </c>
      <c r="B526" s="101" t="s">
        <v>92</v>
      </c>
      <c r="C526" s="101" t="s">
        <v>74</v>
      </c>
      <c r="D526" s="101">
        <v>144.47999999999999</v>
      </c>
    </row>
    <row r="527" spans="1:4" x14ac:dyDescent="0.25">
      <c r="A527" s="101">
        <v>5882</v>
      </c>
      <c r="B527" s="101" t="s">
        <v>93</v>
      </c>
      <c r="C527" s="101" t="s">
        <v>74</v>
      </c>
      <c r="D527" s="101">
        <v>122.03</v>
      </c>
    </row>
    <row r="528" spans="1:4" x14ac:dyDescent="0.25">
      <c r="A528" s="101">
        <v>5890</v>
      </c>
      <c r="B528" s="101" t="s">
        <v>94</v>
      </c>
      <c r="C528" s="101" t="s">
        <v>74</v>
      </c>
      <c r="D528" s="101">
        <v>198.99</v>
      </c>
    </row>
    <row r="529" spans="1:4" x14ac:dyDescent="0.25">
      <c r="A529" s="101">
        <v>5894</v>
      </c>
      <c r="B529" s="101" t="s">
        <v>95</v>
      </c>
      <c r="C529" s="101" t="s">
        <v>74</v>
      </c>
      <c r="D529" s="101">
        <v>207.13</v>
      </c>
    </row>
    <row r="530" spans="1:4" x14ac:dyDescent="0.25">
      <c r="A530" s="101">
        <v>5901</v>
      </c>
      <c r="B530" s="101" t="s">
        <v>96</v>
      </c>
      <c r="C530" s="101" t="s">
        <v>74</v>
      </c>
      <c r="D530" s="101">
        <v>309.7</v>
      </c>
    </row>
    <row r="531" spans="1:4" x14ac:dyDescent="0.25">
      <c r="A531" s="101">
        <v>5909</v>
      </c>
      <c r="B531" s="101" t="s">
        <v>97</v>
      </c>
      <c r="C531" s="101" t="s">
        <v>74</v>
      </c>
      <c r="D531" s="101">
        <v>33.26</v>
      </c>
    </row>
    <row r="532" spans="1:4" x14ac:dyDescent="0.25">
      <c r="A532" s="101">
        <v>5921</v>
      </c>
      <c r="B532" s="101" t="s">
        <v>98</v>
      </c>
      <c r="C532" s="101" t="s">
        <v>74</v>
      </c>
      <c r="D532" s="101">
        <v>5.07</v>
      </c>
    </row>
    <row r="533" spans="1:4" x14ac:dyDescent="0.25">
      <c r="A533" s="101">
        <v>5928</v>
      </c>
      <c r="B533" s="101" t="s">
        <v>99</v>
      </c>
      <c r="C533" s="101" t="s">
        <v>74</v>
      </c>
      <c r="D533" s="101">
        <v>271.64999999999998</v>
      </c>
    </row>
    <row r="534" spans="1:4" x14ac:dyDescent="0.25">
      <c r="A534" s="101">
        <v>5932</v>
      </c>
      <c r="B534" s="101" t="s">
        <v>100</v>
      </c>
      <c r="C534" s="101" t="s">
        <v>74</v>
      </c>
      <c r="D534" s="101">
        <v>252.83</v>
      </c>
    </row>
    <row r="535" spans="1:4" x14ac:dyDescent="0.25">
      <c r="A535" s="101">
        <v>5940</v>
      </c>
      <c r="B535" s="101" t="s">
        <v>101</v>
      </c>
      <c r="C535" s="101" t="s">
        <v>74</v>
      </c>
      <c r="D535" s="101">
        <v>200.55</v>
      </c>
    </row>
    <row r="536" spans="1:4" x14ac:dyDescent="0.25">
      <c r="A536" s="101">
        <v>5944</v>
      </c>
      <c r="B536" s="101" t="s">
        <v>102</v>
      </c>
      <c r="C536" s="101" t="s">
        <v>74</v>
      </c>
      <c r="D536" s="101">
        <v>242.44</v>
      </c>
    </row>
    <row r="537" spans="1:4" x14ac:dyDescent="0.25">
      <c r="A537" s="101">
        <v>5953</v>
      </c>
      <c r="B537" s="101" t="s">
        <v>103</v>
      </c>
      <c r="C537" s="101" t="s">
        <v>74</v>
      </c>
      <c r="D537" s="101">
        <v>58.88</v>
      </c>
    </row>
    <row r="538" spans="1:4" x14ac:dyDescent="0.25">
      <c r="A538" s="101">
        <v>6259</v>
      </c>
      <c r="B538" s="101" t="s">
        <v>104</v>
      </c>
      <c r="C538" s="101" t="s">
        <v>74</v>
      </c>
      <c r="D538" s="101">
        <v>249.99</v>
      </c>
    </row>
    <row r="539" spans="1:4" x14ac:dyDescent="0.25">
      <c r="A539" s="101">
        <v>6879</v>
      </c>
      <c r="B539" s="101" t="s">
        <v>105</v>
      </c>
      <c r="C539" s="101" t="s">
        <v>74</v>
      </c>
      <c r="D539" s="101">
        <v>210.87</v>
      </c>
    </row>
    <row r="540" spans="1:4" x14ac:dyDescent="0.25">
      <c r="A540" s="101">
        <v>7030</v>
      </c>
      <c r="B540" s="101" t="s">
        <v>21196</v>
      </c>
      <c r="C540" s="101" t="s">
        <v>74</v>
      </c>
      <c r="D540" s="101">
        <v>259.66000000000003</v>
      </c>
    </row>
    <row r="541" spans="1:4" x14ac:dyDescent="0.25">
      <c r="A541" s="101">
        <v>7042</v>
      </c>
      <c r="B541" s="101" t="s">
        <v>106</v>
      </c>
      <c r="C541" s="101" t="s">
        <v>74</v>
      </c>
      <c r="D541" s="101">
        <v>25.96</v>
      </c>
    </row>
    <row r="542" spans="1:4" x14ac:dyDescent="0.25">
      <c r="A542" s="101">
        <v>7049</v>
      </c>
      <c r="B542" s="101" t="s">
        <v>107</v>
      </c>
      <c r="C542" s="101" t="s">
        <v>74</v>
      </c>
      <c r="D542" s="101">
        <v>220.82</v>
      </c>
    </row>
    <row r="543" spans="1:4" x14ac:dyDescent="0.25">
      <c r="A543" s="101">
        <v>67826</v>
      </c>
      <c r="B543" s="101" t="s">
        <v>108</v>
      </c>
      <c r="C543" s="101" t="s">
        <v>74</v>
      </c>
      <c r="D543" s="101">
        <v>185.3</v>
      </c>
    </row>
    <row r="544" spans="1:4" x14ac:dyDescent="0.25">
      <c r="A544" s="101">
        <v>73417</v>
      </c>
      <c r="B544" s="101" t="s">
        <v>109</v>
      </c>
      <c r="C544" s="101" t="s">
        <v>74</v>
      </c>
      <c r="D544" s="101">
        <v>185.6</v>
      </c>
    </row>
    <row r="545" spans="1:4" x14ac:dyDescent="0.25">
      <c r="A545" s="101">
        <v>73436</v>
      </c>
      <c r="B545" s="101" t="s">
        <v>110</v>
      </c>
      <c r="C545" s="101" t="s">
        <v>74</v>
      </c>
      <c r="D545" s="101">
        <v>162.06</v>
      </c>
    </row>
    <row r="546" spans="1:4" x14ac:dyDescent="0.25">
      <c r="A546" s="101">
        <v>73467</v>
      </c>
      <c r="B546" s="101" t="s">
        <v>111</v>
      </c>
      <c r="C546" s="101" t="s">
        <v>74</v>
      </c>
      <c r="D546" s="101">
        <v>243.09</v>
      </c>
    </row>
    <row r="547" spans="1:4" x14ac:dyDescent="0.25">
      <c r="A547" s="101">
        <v>73536</v>
      </c>
      <c r="B547" s="101" t="s">
        <v>112</v>
      </c>
      <c r="C547" s="101" t="s">
        <v>74</v>
      </c>
      <c r="D547" s="101">
        <v>21.95</v>
      </c>
    </row>
    <row r="548" spans="1:4" x14ac:dyDescent="0.25">
      <c r="A548" s="101">
        <v>83362</v>
      </c>
      <c r="B548" s="101" t="s">
        <v>21197</v>
      </c>
      <c r="C548" s="101" t="s">
        <v>74</v>
      </c>
      <c r="D548" s="101">
        <v>268.81</v>
      </c>
    </row>
    <row r="549" spans="1:4" x14ac:dyDescent="0.25">
      <c r="A549" s="101">
        <v>83765</v>
      </c>
      <c r="B549" s="101" t="s">
        <v>113</v>
      </c>
      <c r="C549" s="101" t="s">
        <v>74</v>
      </c>
      <c r="D549" s="101">
        <v>100.53</v>
      </c>
    </row>
    <row r="550" spans="1:4" x14ac:dyDescent="0.25">
      <c r="A550" s="101">
        <v>87445</v>
      </c>
      <c r="B550" s="101" t="s">
        <v>21198</v>
      </c>
      <c r="C550" s="101" t="s">
        <v>74</v>
      </c>
      <c r="D550" s="101">
        <v>5.33</v>
      </c>
    </row>
    <row r="551" spans="1:4" x14ac:dyDescent="0.25">
      <c r="A551" s="101">
        <v>88386</v>
      </c>
      <c r="B551" s="101" t="s">
        <v>21199</v>
      </c>
      <c r="C551" s="101" t="s">
        <v>74</v>
      </c>
      <c r="D551" s="101">
        <v>5.46</v>
      </c>
    </row>
    <row r="552" spans="1:4" x14ac:dyDescent="0.25">
      <c r="A552" s="101">
        <v>88393</v>
      </c>
      <c r="B552" s="101" t="s">
        <v>21200</v>
      </c>
      <c r="C552" s="101" t="s">
        <v>74</v>
      </c>
      <c r="D552" s="101">
        <v>7.48</v>
      </c>
    </row>
    <row r="553" spans="1:4" x14ac:dyDescent="0.25">
      <c r="A553" s="101">
        <v>88399</v>
      </c>
      <c r="B553" s="101" t="s">
        <v>21201</v>
      </c>
      <c r="C553" s="101" t="s">
        <v>74</v>
      </c>
      <c r="D553" s="101">
        <v>4.0599999999999996</v>
      </c>
    </row>
    <row r="554" spans="1:4" x14ac:dyDescent="0.25">
      <c r="A554" s="101">
        <v>88418</v>
      </c>
      <c r="B554" s="101" t="s">
        <v>114</v>
      </c>
      <c r="C554" s="101" t="s">
        <v>74</v>
      </c>
      <c r="D554" s="101">
        <v>16.47</v>
      </c>
    </row>
    <row r="555" spans="1:4" x14ac:dyDescent="0.25">
      <c r="A555" s="101">
        <v>88433</v>
      </c>
      <c r="B555" s="101" t="s">
        <v>115</v>
      </c>
      <c r="C555" s="101" t="s">
        <v>74</v>
      </c>
      <c r="D555" s="101">
        <v>21.49</v>
      </c>
    </row>
    <row r="556" spans="1:4" x14ac:dyDescent="0.25">
      <c r="A556" s="101">
        <v>88830</v>
      </c>
      <c r="B556" s="101" t="s">
        <v>21202</v>
      </c>
      <c r="C556" s="101" t="s">
        <v>74</v>
      </c>
      <c r="D556" s="101">
        <v>2.11</v>
      </c>
    </row>
    <row r="557" spans="1:4" x14ac:dyDescent="0.25">
      <c r="A557" s="101">
        <v>88843</v>
      </c>
      <c r="B557" s="101" t="s">
        <v>116</v>
      </c>
      <c r="C557" s="101" t="s">
        <v>74</v>
      </c>
      <c r="D557" s="101">
        <v>223.06</v>
      </c>
    </row>
    <row r="558" spans="1:4" x14ac:dyDescent="0.25">
      <c r="A558" s="101">
        <v>88907</v>
      </c>
      <c r="B558" s="101" t="s">
        <v>117</v>
      </c>
      <c r="C558" s="101" t="s">
        <v>74</v>
      </c>
      <c r="D558" s="101">
        <v>248.97</v>
      </c>
    </row>
    <row r="559" spans="1:4" x14ac:dyDescent="0.25">
      <c r="A559" s="101">
        <v>89021</v>
      </c>
      <c r="B559" s="101" t="s">
        <v>39103</v>
      </c>
      <c r="C559" s="101" t="s">
        <v>74</v>
      </c>
      <c r="D559" s="101">
        <v>3.02</v>
      </c>
    </row>
    <row r="560" spans="1:4" x14ac:dyDescent="0.25">
      <c r="A560" s="101">
        <v>89028</v>
      </c>
      <c r="B560" s="101" t="s">
        <v>21203</v>
      </c>
      <c r="C560" s="101" t="s">
        <v>74</v>
      </c>
      <c r="D560" s="101">
        <v>174.84</v>
      </c>
    </row>
    <row r="561" spans="1:4" x14ac:dyDescent="0.25">
      <c r="A561" s="101">
        <v>89032</v>
      </c>
      <c r="B561" s="101" t="s">
        <v>118</v>
      </c>
      <c r="C561" s="101" t="s">
        <v>74</v>
      </c>
      <c r="D561" s="101">
        <v>202.86</v>
      </c>
    </row>
    <row r="562" spans="1:4" x14ac:dyDescent="0.25">
      <c r="A562" s="101">
        <v>89035</v>
      </c>
      <c r="B562" s="101" t="s">
        <v>119</v>
      </c>
      <c r="C562" s="101" t="s">
        <v>74</v>
      </c>
      <c r="D562" s="101">
        <v>138.21</v>
      </c>
    </row>
    <row r="563" spans="1:4" x14ac:dyDescent="0.25">
      <c r="A563" s="101">
        <v>89225</v>
      </c>
      <c r="B563" s="101" t="s">
        <v>21204</v>
      </c>
      <c r="C563" s="101" t="s">
        <v>74</v>
      </c>
      <c r="D563" s="101">
        <v>6.04</v>
      </c>
    </row>
    <row r="564" spans="1:4" x14ac:dyDescent="0.25">
      <c r="A564" s="101">
        <v>89234</v>
      </c>
      <c r="B564" s="101" t="s">
        <v>120</v>
      </c>
      <c r="C564" s="101" t="s">
        <v>74</v>
      </c>
      <c r="D564" s="101">
        <v>555.17999999999995</v>
      </c>
    </row>
    <row r="565" spans="1:4" x14ac:dyDescent="0.25">
      <c r="A565" s="101">
        <v>89242</v>
      </c>
      <c r="B565" s="101" t="s">
        <v>121</v>
      </c>
      <c r="C565" s="101" t="s">
        <v>74</v>
      </c>
      <c r="D565" s="101">
        <v>1306.6400000000001</v>
      </c>
    </row>
    <row r="566" spans="1:4" x14ac:dyDescent="0.25">
      <c r="A566" s="101">
        <v>89250</v>
      </c>
      <c r="B566" s="101" t="s">
        <v>122</v>
      </c>
      <c r="C566" s="101" t="s">
        <v>74</v>
      </c>
      <c r="D566" s="101">
        <v>1132.26</v>
      </c>
    </row>
    <row r="567" spans="1:4" x14ac:dyDescent="0.25">
      <c r="A567" s="101">
        <v>89257</v>
      </c>
      <c r="B567" s="101" t="s">
        <v>123</v>
      </c>
      <c r="C567" s="101" t="s">
        <v>74</v>
      </c>
      <c r="D567" s="101">
        <v>316.61</v>
      </c>
    </row>
    <row r="568" spans="1:4" x14ac:dyDescent="0.25">
      <c r="A568" s="101">
        <v>89272</v>
      </c>
      <c r="B568" s="101" t="s">
        <v>124</v>
      </c>
      <c r="C568" s="101" t="s">
        <v>74</v>
      </c>
      <c r="D568" s="101">
        <v>225.6</v>
      </c>
    </row>
    <row r="569" spans="1:4" x14ac:dyDescent="0.25">
      <c r="A569" s="101">
        <v>89278</v>
      </c>
      <c r="B569" s="101" t="s">
        <v>21205</v>
      </c>
      <c r="C569" s="101" t="s">
        <v>74</v>
      </c>
      <c r="D569" s="101">
        <v>12.73</v>
      </c>
    </row>
    <row r="570" spans="1:4" x14ac:dyDescent="0.25">
      <c r="A570" s="101">
        <v>89843</v>
      </c>
      <c r="B570" s="101" t="s">
        <v>125</v>
      </c>
      <c r="C570" s="101" t="s">
        <v>74</v>
      </c>
      <c r="D570" s="101">
        <v>211.95</v>
      </c>
    </row>
    <row r="571" spans="1:4" x14ac:dyDescent="0.25">
      <c r="A571" s="101">
        <v>89876</v>
      </c>
      <c r="B571" s="101" t="s">
        <v>126</v>
      </c>
      <c r="C571" s="101" t="s">
        <v>74</v>
      </c>
      <c r="D571" s="101">
        <v>332.2</v>
      </c>
    </row>
    <row r="572" spans="1:4" x14ac:dyDescent="0.25">
      <c r="A572" s="101">
        <v>89883</v>
      </c>
      <c r="B572" s="101" t="s">
        <v>127</v>
      </c>
      <c r="C572" s="101" t="s">
        <v>74</v>
      </c>
      <c r="D572" s="101">
        <v>367.05</v>
      </c>
    </row>
    <row r="573" spans="1:4" x14ac:dyDescent="0.25">
      <c r="A573" s="101">
        <v>90586</v>
      </c>
      <c r="B573" s="101" t="s">
        <v>128</v>
      </c>
      <c r="C573" s="101" t="s">
        <v>74</v>
      </c>
      <c r="D573" s="101">
        <v>1.26</v>
      </c>
    </row>
    <row r="574" spans="1:4" x14ac:dyDescent="0.25">
      <c r="A574" s="101">
        <v>90625</v>
      </c>
      <c r="B574" s="101" t="s">
        <v>129</v>
      </c>
      <c r="C574" s="101" t="s">
        <v>74</v>
      </c>
      <c r="D574" s="101">
        <v>8.9600000000000009</v>
      </c>
    </row>
    <row r="575" spans="1:4" x14ac:dyDescent="0.25">
      <c r="A575" s="101">
        <v>90631</v>
      </c>
      <c r="B575" s="101" t="s">
        <v>130</v>
      </c>
      <c r="C575" s="101" t="s">
        <v>74</v>
      </c>
      <c r="D575" s="101">
        <v>150.51</v>
      </c>
    </row>
    <row r="576" spans="1:4" x14ac:dyDescent="0.25">
      <c r="A576" s="101">
        <v>90637</v>
      </c>
      <c r="B576" s="101" t="s">
        <v>131</v>
      </c>
      <c r="C576" s="101" t="s">
        <v>74</v>
      </c>
      <c r="D576" s="101">
        <v>17.47</v>
      </c>
    </row>
    <row r="577" spans="1:4" x14ac:dyDescent="0.25">
      <c r="A577" s="101">
        <v>90643</v>
      </c>
      <c r="B577" s="101" t="s">
        <v>132</v>
      </c>
      <c r="C577" s="101" t="s">
        <v>74</v>
      </c>
      <c r="D577" s="101">
        <v>28.69</v>
      </c>
    </row>
    <row r="578" spans="1:4" x14ac:dyDescent="0.25">
      <c r="A578" s="101">
        <v>90650</v>
      </c>
      <c r="B578" s="101" t="s">
        <v>133</v>
      </c>
      <c r="C578" s="101" t="s">
        <v>74</v>
      </c>
      <c r="D578" s="101">
        <v>12.25</v>
      </c>
    </row>
    <row r="579" spans="1:4" x14ac:dyDescent="0.25">
      <c r="A579" s="101">
        <v>90656</v>
      </c>
      <c r="B579" s="101" t="s">
        <v>134</v>
      </c>
      <c r="C579" s="101" t="s">
        <v>74</v>
      </c>
      <c r="D579" s="101">
        <v>17.29</v>
      </c>
    </row>
    <row r="580" spans="1:4" x14ac:dyDescent="0.25">
      <c r="A580" s="101">
        <v>90662</v>
      </c>
      <c r="B580" s="101" t="s">
        <v>135</v>
      </c>
      <c r="C580" s="101" t="s">
        <v>74</v>
      </c>
      <c r="D580" s="101">
        <v>18.059999999999999</v>
      </c>
    </row>
    <row r="581" spans="1:4" x14ac:dyDescent="0.25">
      <c r="A581" s="101">
        <v>90668</v>
      </c>
      <c r="B581" s="101" t="s">
        <v>21206</v>
      </c>
      <c r="C581" s="101" t="s">
        <v>74</v>
      </c>
      <c r="D581" s="101">
        <v>32.82</v>
      </c>
    </row>
    <row r="582" spans="1:4" x14ac:dyDescent="0.25">
      <c r="A582" s="101">
        <v>90674</v>
      </c>
      <c r="B582" s="101" t="s">
        <v>136</v>
      </c>
      <c r="C582" s="101" t="s">
        <v>74</v>
      </c>
      <c r="D582" s="101">
        <v>676.94</v>
      </c>
    </row>
    <row r="583" spans="1:4" x14ac:dyDescent="0.25">
      <c r="A583" s="101">
        <v>90680</v>
      </c>
      <c r="B583" s="101" t="s">
        <v>137</v>
      </c>
      <c r="C583" s="101" t="s">
        <v>74</v>
      </c>
      <c r="D583" s="101">
        <v>409.27</v>
      </c>
    </row>
    <row r="584" spans="1:4" x14ac:dyDescent="0.25">
      <c r="A584" s="101">
        <v>90686</v>
      </c>
      <c r="B584" s="101" t="s">
        <v>21207</v>
      </c>
      <c r="C584" s="101" t="s">
        <v>74</v>
      </c>
      <c r="D584" s="101">
        <v>145.13999999999999</v>
      </c>
    </row>
    <row r="585" spans="1:4" x14ac:dyDescent="0.25">
      <c r="A585" s="101">
        <v>90692</v>
      </c>
      <c r="B585" s="101" t="s">
        <v>138</v>
      </c>
      <c r="C585" s="101" t="s">
        <v>74</v>
      </c>
      <c r="D585" s="101">
        <v>128.21</v>
      </c>
    </row>
    <row r="586" spans="1:4" x14ac:dyDescent="0.25">
      <c r="A586" s="101">
        <v>90964</v>
      </c>
      <c r="B586" s="101" t="s">
        <v>139</v>
      </c>
      <c r="C586" s="101" t="s">
        <v>74</v>
      </c>
      <c r="D586" s="101">
        <v>32.26</v>
      </c>
    </row>
    <row r="587" spans="1:4" x14ac:dyDescent="0.25">
      <c r="A587" s="101">
        <v>90972</v>
      </c>
      <c r="B587" s="101" t="s">
        <v>140</v>
      </c>
      <c r="C587" s="101" t="s">
        <v>74</v>
      </c>
      <c r="D587" s="101">
        <v>76.42</v>
      </c>
    </row>
    <row r="588" spans="1:4" x14ac:dyDescent="0.25">
      <c r="A588" s="101">
        <v>90979</v>
      </c>
      <c r="B588" s="101" t="s">
        <v>141</v>
      </c>
      <c r="C588" s="101" t="s">
        <v>74</v>
      </c>
      <c r="D588" s="101">
        <v>197.28</v>
      </c>
    </row>
    <row r="589" spans="1:4" x14ac:dyDescent="0.25">
      <c r="A589" s="101">
        <v>90991</v>
      </c>
      <c r="B589" s="101" t="s">
        <v>142</v>
      </c>
      <c r="C589" s="101" t="s">
        <v>74</v>
      </c>
      <c r="D589" s="101">
        <v>205.92</v>
      </c>
    </row>
    <row r="590" spans="1:4" x14ac:dyDescent="0.25">
      <c r="A590" s="101">
        <v>90999</v>
      </c>
      <c r="B590" s="101" t="s">
        <v>143</v>
      </c>
      <c r="C590" s="101" t="s">
        <v>74</v>
      </c>
      <c r="D590" s="101">
        <v>100.72</v>
      </c>
    </row>
    <row r="591" spans="1:4" x14ac:dyDescent="0.25">
      <c r="A591" s="101">
        <v>91031</v>
      </c>
      <c r="B591" s="101" t="s">
        <v>144</v>
      </c>
      <c r="C591" s="101" t="s">
        <v>74</v>
      </c>
      <c r="D591" s="101">
        <v>253.69</v>
      </c>
    </row>
    <row r="592" spans="1:4" x14ac:dyDescent="0.25">
      <c r="A592" s="101">
        <v>91277</v>
      </c>
      <c r="B592" s="101" t="s">
        <v>145</v>
      </c>
      <c r="C592" s="101" t="s">
        <v>74</v>
      </c>
      <c r="D592" s="101">
        <v>9.94</v>
      </c>
    </row>
    <row r="593" spans="1:4" x14ac:dyDescent="0.25">
      <c r="A593" s="101">
        <v>91283</v>
      </c>
      <c r="B593" s="101" t="s">
        <v>146</v>
      </c>
      <c r="C593" s="101" t="s">
        <v>74</v>
      </c>
      <c r="D593" s="101">
        <v>10.69</v>
      </c>
    </row>
    <row r="594" spans="1:4" x14ac:dyDescent="0.25">
      <c r="A594" s="101">
        <v>91386</v>
      </c>
      <c r="B594" s="101" t="s">
        <v>147</v>
      </c>
      <c r="C594" s="101" t="s">
        <v>74</v>
      </c>
      <c r="D594" s="101">
        <v>264.08999999999997</v>
      </c>
    </row>
    <row r="595" spans="1:4" x14ac:dyDescent="0.25">
      <c r="A595" s="101">
        <v>91533</v>
      </c>
      <c r="B595" s="101" t="s">
        <v>148</v>
      </c>
      <c r="C595" s="101" t="s">
        <v>74</v>
      </c>
      <c r="D595" s="101">
        <v>42</v>
      </c>
    </row>
    <row r="596" spans="1:4" x14ac:dyDescent="0.25">
      <c r="A596" s="101">
        <v>91634</v>
      </c>
      <c r="B596" s="101" t="s">
        <v>149</v>
      </c>
      <c r="C596" s="101" t="s">
        <v>74</v>
      </c>
      <c r="D596" s="101">
        <v>230.84</v>
      </c>
    </row>
    <row r="597" spans="1:4" x14ac:dyDescent="0.25">
      <c r="A597" s="101">
        <v>91645</v>
      </c>
      <c r="B597" s="101" t="s">
        <v>150</v>
      </c>
      <c r="C597" s="101" t="s">
        <v>74</v>
      </c>
      <c r="D597" s="101">
        <v>463.87</v>
      </c>
    </row>
    <row r="598" spans="1:4" x14ac:dyDescent="0.25">
      <c r="A598" s="101">
        <v>91692</v>
      </c>
      <c r="B598" s="101" t="s">
        <v>151</v>
      </c>
      <c r="C598" s="101" t="s">
        <v>74</v>
      </c>
      <c r="D598" s="101">
        <v>35.630000000000003</v>
      </c>
    </row>
    <row r="599" spans="1:4" x14ac:dyDescent="0.25">
      <c r="A599" s="101">
        <v>92043</v>
      </c>
      <c r="B599" s="101" t="s">
        <v>152</v>
      </c>
      <c r="C599" s="101" t="s">
        <v>74</v>
      </c>
      <c r="D599" s="101">
        <v>13.19</v>
      </c>
    </row>
    <row r="600" spans="1:4" x14ac:dyDescent="0.25">
      <c r="A600" s="101">
        <v>92106</v>
      </c>
      <c r="B600" s="101" t="s">
        <v>21208</v>
      </c>
      <c r="C600" s="101" t="s">
        <v>74</v>
      </c>
      <c r="D600" s="101">
        <v>330.75</v>
      </c>
    </row>
    <row r="601" spans="1:4" x14ac:dyDescent="0.25">
      <c r="A601" s="101">
        <v>92112</v>
      </c>
      <c r="B601" s="101" t="s">
        <v>21209</v>
      </c>
      <c r="C601" s="101" t="s">
        <v>74</v>
      </c>
      <c r="D601" s="101">
        <v>3.95</v>
      </c>
    </row>
    <row r="602" spans="1:4" x14ac:dyDescent="0.25">
      <c r="A602" s="101">
        <v>92118</v>
      </c>
      <c r="B602" s="101" t="s">
        <v>21210</v>
      </c>
      <c r="C602" s="101" t="s">
        <v>74</v>
      </c>
      <c r="D602" s="101">
        <v>0.51</v>
      </c>
    </row>
    <row r="603" spans="1:4" x14ac:dyDescent="0.25">
      <c r="A603" s="101">
        <v>92138</v>
      </c>
      <c r="B603" s="101" t="s">
        <v>153</v>
      </c>
      <c r="C603" s="101" t="s">
        <v>74</v>
      </c>
      <c r="D603" s="101">
        <v>96.6</v>
      </c>
    </row>
    <row r="604" spans="1:4" x14ac:dyDescent="0.25">
      <c r="A604" s="101">
        <v>92145</v>
      </c>
      <c r="B604" s="101" t="s">
        <v>154</v>
      </c>
      <c r="C604" s="101" t="s">
        <v>74</v>
      </c>
      <c r="D604" s="101">
        <v>81.33</v>
      </c>
    </row>
    <row r="605" spans="1:4" x14ac:dyDescent="0.25">
      <c r="A605" s="101">
        <v>92242</v>
      </c>
      <c r="B605" s="101" t="s">
        <v>155</v>
      </c>
      <c r="C605" s="101" t="s">
        <v>74</v>
      </c>
      <c r="D605" s="101">
        <v>402.18</v>
      </c>
    </row>
    <row r="606" spans="1:4" x14ac:dyDescent="0.25">
      <c r="A606" s="101">
        <v>92716</v>
      </c>
      <c r="B606" s="101" t="s">
        <v>21211</v>
      </c>
      <c r="C606" s="101" t="s">
        <v>74</v>
      </c>
      <c r="D606" s="101">
        <v>104.76</v>
      </c>
    </row>
    <row r="607" spans="1:4" x14ac:dyDescent="0.25">
      <c r="A607" s="101">
        <v>92960</v>
      </c>
      <c r="B607" s="101" t="s">
        <v>156</v>
      </c>
      <c r="C607" s="101" t="s">
        <v>74</v>
      </c>
      <c r="D607" s="101">
        <v>18.940000000000001</v>
      </c>
    </row>
    <row r="608" spans="1:4" x14ac:dyDescent="0.25">
      <c r="A608" s="101">
        <v>92966</v>
      </c>
      <c r="B608" s="101" t="s">
        <v>157</v>
      </c>
      <c r="C608" s="101" t="s">
        <v>74</v>
      </c>
      <c r="D608" s="101">
        <v>29.44</v>
      </c>
    </row>
    <row r="609" spans="1:4" x14ac:dyDescent="0.25">
      <c r="A609" s="101">
        <v>93224</v>
      </c>
      <c r="B609" s="101" t="s">
        <v>158</v>
      </c>
      <c r="C609" s="101" t="s">
        <v>74</v>
      </c>
      <c r="D609" s="101">
        <v>1004.95</v>
      </c>
    </row>
    <row r="610" spans="1:4" x14ac:dyDescent="0.25">
      <c r="A610" s="101">
        <v>93233</v>
      </c>
      <c r="B610" s="101" t="s">
        <v>159</v>
      </c>
      <c r="C610" s="101" t="s">
        <v>74</v>
      </c>
      <c r="D610" s="101">
        <v>5.93</v>
      </c>
    </row>
    <row r="611" spans="1:4" x14ac:dyDescent="0.25">
      <c r="A611" s="101">
        <v>93272</v>
      </c>
      <c r="B611" s="101" t="s">
        <v>21212</v>
      </c>
      <c r="C611" s="101" t="s">
        <v>74</v>
      </c>
      <c r="D611" s="101">
        <v>114.9</v>
      </c>
    </row>
    <row r="612" spans="1:4" x14ac:dyDescent="0.25">
      <c r="A612" s="101">
        <v>93281</v>
      </c>
      <c r="B612" s="101" t="s">
        <v>160</v>
      </c>
      <c r="C612" s="101" t="s">
        <v>74</v>
      </c>
      <c r="D612" s="101">
        <v>26.82</v>
      </c>
    </row>
    <row r="613" spans="1:4" x14ac:dyDescent="0.25">
      <c r="A613" s="101">
        <v>93287</v>
      </c>
      <c r="B613" s="101" t="s">
        <v>161</v>
      </c>
      <c r="C613" s="101" t="s">
        <v>74</v>
      </c>
      <c r="D613" s="101">
        <v>360.37</v>
      </c>
    </row>
    <row r="614" spans="1:4" x14ac:dyDescent="0.25">
      <c r="A614" s="101">
        <v>93402</v>
      </c>
      <c r="B614" s="101" t="s">
        <v>162</v>
      </c>
      <c r="C614" s="101" t="s">
        <v>74</v>
      </c>
      <c r="D614" s="101">
        <v>265.60000000000002</v>
      </c>
    </row>
    <row r="615" spans="1:4" x14ac:dyDescent="0.25">
      <c r="A615" s="101">
        <v>93408</v>
      </c>
      <c r="B615" s="101" t="s">
        <v>39104</v>
      </c>
      <c r="C615" s="101" t="s">
        <v>74</v>
      </c>
      <c r="D615" s="101">
        <v>92.16</v>
      </c>
    </row>
    <row r="616" spans="1:4" x14ac:dyDescent="0.25">
      <c r="A616" s="101">
        <v>93415</v>
      </c>
      <c r="B616" s="101" t="s">
        <v>163</v>
      </c>
      <c r="C616" s="101" t="s">
        <v>74</v>
      </c>
      <c r="D616" s="101">
        <v>16.170000000000002</v>
      </c>
    </row>
    <row r="617" spans="1:4" x14ac:dyDescent="0.25">
      <c r="A617" s="101">
        <v>93421</v>
      </c>
      <c r="B617" s="101" t="s">
        <v>164</v>
      </c>
      <c r="C617" s="101" t="s">
        <v>74</v>
      </c>
      <c r="D617" s="101">
        <v>74.87</v>
      </c>
    </row>
    <row r="618" spans="1:4" x14ac:dyDescent="0.25">
      <c r="A618" s="101">
        <v>93427</v>
      </c>
      <c r="B618" s="101" t="s">
        <v>165</v>
      </c>
      <c r="C618" s="101" t="s">
        <v>74</v>
      </c>
      <c r="D618" s="101">
        <v>169.12</v>
      </c>
    </row>
    <row r="619" spans="1:4" x14ac:dyDescent="0.25">
      <c r="A619" s="101">
        <v>93433</v>
      </c>
      <c r="B619" s="101" t="s">
        <v>21213</v>
      </c>
      <c r="C619" s="101" t="s">
        <v>74</v>
      </c>
      <c r="D619" s="101">
        <v>2628.58</v>
      </c>
    </row>
    <row r="620" spans="1:4" x14ac:dyDescent="0.25">
      <c r="A620" s="101">
        <v>93439</v>
      </c>
      <c r="B620" s="101" t="s">
        <v>21214</v>
      </c>
      <c r="C620" s="101" t="s">
        <v>74</v>
      </c>
      <c r="D620" s="101">
        <v>253.03</v>
      </c>
    </row>
    <row r="621" spans="1:4" x14ac:dyDescent="0.25">
      <c r="A621" s="101">
        <v>95121</v>
      </c>
      <c r="B621" s="101" t="s">
        <v>166</v>
      </c>
      <c r="C621" s="101" t="s">
        <v>74</v>
      </c>
      <c r="D621" s="101">
        <v>377.64</v>
      </c>
    </row>
    <row r="622" spans="1:4" x14ac:dyDescent="0.25">
      <c r="A622" s="101">
        <v>95127</v>
      </c>
      <c r="B622" s="101" t="s">
        <v>167</v>
      </c>
      <c r="C622" s="101" t="s">
        <v>74</v>
      </c>
      <c r="D622" s="101">
        <v>219.29</v>
      </c>
    </row>
    <row r="623" spans="1:4" x14ac:dyDescent="0.25">
      <c r="A623" s="101">
        <v>95133</v>
      </c>
      <c r="B623" s="101" t="s">
        <v>168</v>
      </c>
      <c r="C623" s="101" t="s">
        <v>74</v>
      </c>
      <c r="D623" s="101">
        <v>182.8</v>
      </c>
    </row>
    <row r="624" spans="1:4" x14ac:dyDescent="0.25">
      <c r="A624" s="101">
        <v>95139</v>
      </c>
      <c r="B624" s="101" t="s">
        <v>169</v>
      </c>
      <c r="C624" s="101" t="s">
        <v>74</v>
      </c>
      <c r="D624" s="101">
        <v>0.05</v>
      </c>
    </row>
    <row r="625" spans="1:4" x14ac:dyDescent="0.25">
      <c r="A625" s="101">
        <v>95212</v>
      </c>
      <c r="B625" s="101" t="s">
        <v>21215</v>
      </c>
      <c r="C625" s="101" t="s">
        <v>74</v>
      </c>
      <c r="D625" s="101">
        <v>125.28</v>
      </c>
    </row>
    <row r="626" spans="1:4" x14ac:dyDescent="0.25">
      <c r="A626" s="101">
        <v>95258</v>
      </c>
      <c r="B626" s="101" t="s">
        <v>170</v>
      </c>
      <c r="C626" s="101" t="s">
        <v>74</v>
      </c>
      <c r="D626" s="101">
        <v>28.82</v>
      </c>
    </row>
    <row r="627" spans="1:4" x14ac:dyDescent="0.25">
      <c r="A627" s="101">
        <v>95264</v>
      </c>
      <c r="B627" s="101" t="s">
        <v>171</v>
      </c>
      <c r="C627" s="101" t="s">
        <v>74</v>
      </c>
      <c r="D627" s="101">
        <v>6.05</v>
      </c>
    </row>
    <row r="628" spans="1:4" x14ac:dyDescent="0.25">
      <c r="A628" s="101">
        <v>95270</v>
      </c>
      <c r="B628" s="101" t="s">
        <v>172</v>
      </c>
      <c r="C628" s="101" t="s">
        <v>74</v>
      </c>
      <c r="D628" s="101">
        <v>9.84</v>
      </c>
    </row>
    <row r="629" spans="1:4" x14ac:dyDescent="0.25">
      <c r="A629" s="101">
        <v>95276</v>
      </c>
      <c r="B629" s="101" t="s">
        <v>21216</v>
      </c>
      <c r="C629" s="101" t="s">
        <v>74</v>
      </c>
      <c r="D629" s="101">
        <v>3.39</v>
      </c>
    </row>
    <row r="630" spans="1:4" x14ac:dyDescent="0.25">
      <c r="A630" s="101">
        <v>95282</v>
      </c>
      <c r="B630" s="101" t="s">
        <v>21217</v>
      </c>
      <c r="C630" s="101" t="s">
        <v>74</v>
      </c>
      <c r="D630" s="101">
        <v>9.98</v>
      </c>
    </row>
    <row r="631" spans="1:4" x14ac:dyDescent="0.25">
      <c r="A631" s="101">
        <v>95620</v>
      </c>
      <c r="B631" s="101" t="s">
        <v>173</v>
      </c>
      <c r="C631" s="101" t="s">
        <v>74</v>
      </c>
      <c r="D631" s="101">
        <v>28.13</v>
      </c>
    </row>
    <row r="632" spans="1:4" x14ac:dyDescent="0.25">
      <c r="A632" s="101">
        <v>95631</v>
      </c>
      <c r="B632" s="101" t="s">
        <v>174</v>
      </c>
      <c r="C632" s="101" t="s">
        <v>74</v>
      </c>
      <c r="D632" s="101">
        <v>229.5</v>
      </c>
    </row>
    <row r="633" spans="1:4" x14ac:dyDescent="0.25">
      <c r="A633" s="101">
        <v>95702</v>
      </c>
      <c r="B633" s="101" t="s">
        <v>175</v>
      </c>
      <c r="C633" s="101" t="s">
        <v>74</v>
      </c>
      <c r="D633" s="101">
        <v>50.12</v>
      </c>
    </row>
    <row r="634" spans="1:4" x14ac:dyDescent="0.25">
      <c r="A634" s="101">
        <v>95708</v>
      </c>
      <c r="B634" s="101" t="s">
        <v>39105</v>
      </c>
      <c r="C634" s="101" t="s">
        <v>74</v>
      </c>
      <c r="D634" s="101">
        <v>148.4</v>
      </c>
    </row>
    <row r="635" spans="1:4" x14ac:dyDescent="0.25">
      <c r="A635" s="101">
        <v>95714</v>
      </c>
      <c r="B635" s="101" t="s">
        <v>176</v>
      </c>
      <c r="C635" s="101" t="s">
        <v>74</v>
      </c>
      <c r="D635" s="101">
        <v>255.72</v>
      </c>
    </row>
    <row r="636" spans="1:4" x14ac:dyDescent="0.25">
      <c r="A636" s="101">
        <v>95720</v>
      </c>
      <c r="B636" s="101" t="s">
        <v>177</v>
      </c>
      <c r="C636" s="101" t="s">
        <v>74</v>
      </c>
      <c r="D636" s="101">
        <v>250.79</v>
      </c>
    </row>
    <row r="637" spans="1:4" x14ac:dyDescent="0.25">
      <c r="A637" s="101">
        <v>95872</v>
      </c>
      <c r="B637" s="101" t="s">
        <v>178</v>
      </c>
      <c r="C637" s="101" t="s">
        <v>74</v>
      </c>
      <c r="D637" s="101">
        <v>286.62</v>
      </c>
    </row>
    <row r="638" spans="1:4" x14ac:dyDescent="0.25">
      <c r="A638" s="101">
        <v>96013</v>
      </c>
      <c r="B638" s="101" t="s">
        <v>179</v>
      </c>
      <c r="C638" s="101" t="s">
        <v>74</v>
      </c>
      <c r="D638" s="101">
        <v>189.3</v>
      </c>
    </row>
    <row r="639" spans="1:4" x14ac:dyDescent="0.25">
      <c r="A639" s="101">
        <v>96020</v>
      </c>
      <c r="B639" s="101" t="s">
        <v>180</v>
      </c>
      <c r="C639" s="101" t="s">
        <v>74</v>
      </c>
      <c r="D639" s="101">
        <v>188.81</v>
      </c>
    </row>
    <row r="640" spans="1:4" x14ac:dyDescent="0.25">
      <c r="A640" s="101">
        <v>96028</v>
      </c>
      <c r="B640" s="101" t="s">
        <v>181</v>
      </c>
      <c r="C640" s="101" t="s">
        <v>74</v>
      </c>
      <c r="D640" s="101">
        <v>146.27000000000001</v>
      </c>
    </row>
    <row r="641" spans="1:4" x14ac:dyDescent="0.25">
      <c r="A641" s="101">
        <v>96035</v>
      </c>
      <c r="B641" s="101" t="s">
        <v>182</v>
      </c>
      <c r="C641" s="101" t="s">
        <v>74</v>
      </c>
      <c r="D641" s="101">
        <v>274.52999999999997</v>
      </c>
    </row>
    <row r="642" spans="1:4" x14ac:dyDescent="0.25">
      <c r="A642" s="101">
        <v>96157</v>
      </c>
      <c r="B642" s="101" t="s">
        <v>183</v>
      </c>
      <c r="C642" s="101" t="s">
        <v>74</v>
      </c>
      <c r="D642" s="101">
        <v>146.76</v>
      </c>
    </row>
    <row r="643" spans="1:4" x14ac:dyDescent="0.25">
      <c r="A643" s="101">
        <v>96158</v>
      </c>
      <c r="B643" s="101" t="s">
        <v>184</v>
      </c>
      <c r="C643" s="101" t="s">
        <v>74</v>
      </c>
      <c r="D643" s="101">
        <v>141.44999999999999</v>
      </c>
    </row>
    <row r="644" spans="1:4" x14ac:dyDescent="0.25">
      <c r="A644" s="101">
        <v>96245</v>
      </c>
      <c r="B644" s="101" t="s">
        <v>185</v>
      </c>
      <c r="C644" s="101" t="s">
        <v>74</v>
      </c>
      <c r="D644" s="101">
        <v>118.77</v>
      </c>
    </row>
    <row r="645" spans="1:4" x14ac:dyDescent="0.25">
      <c r="A645" s="101">
        <v>96463</v>
      </c>
      <c r="B645" s="101" t="s">
        <v>957</v>
      </c>
      <c r="C645" s="101" t="s">
        <v>74</v>
      </c>
      <c r="D645" s="101">
        <v>217.97</v>
      </c>
    </row>
    <row r="646" spans="1:4" x14ac:dyDescent="0.25">
      <c r="A646" s="101">
        <v>98764</v>
      </c>
      <c r="B646" s="101" t="s">
        <v>983</v>
      </c>
      <c r="C646" s="101" t="s">
        <v>74</v>
      </c>
      <c r="D646" s="101">
        <v>4.8499999999999996</v>
      </c>
    </row>
    <row r="647" spans="1:4" x14ac:dyDescent="0.25">
      <c r="A647" s="101">
        <v>99833</v>
      </c>
      <c r="B647" s="101" t="s">
        <v>21218</v>
      </c>
      <c r="C647" s="101" t="s">
        <v>74</v>
      </c>
      <c r="D647" s="101">
        <v>2.25</v>
      </c>
    </row>
    <row r="648" spans="1:4" x14ac:dyDescent="0.25">
      <c r="A648" s="101">
        <v>100641</v>
      </c>
      <c r="B648" s="101" t="s">
        <v>1628</v>
      </c>
      <c r="C648" s="101" t="s">
        <v>74</v>
      </c>
      <c r="D648" s="101">
        <v>4749.1899999999996</v>
      </c>
    </row>
    <row r="649" spans="1:4" x14ac:dyDescent="0.25">
      <c r="A649" s="101">
        <v>100647</v>
      </c>
      <c r="B649" s="101" t="s">
        <v>1629</v>
      </c>
      <c r="C649" s="101" t="s">
        <v>74</v>
      </c>
      <c r="D649" s="101">
        <v>6542.35</v>
      </c>
    </row>
    <row r="650" spans="1:4" x14ac:dyDescent="0.25">
      <c r="A650" s="101">
        <v>102275</v>
      </c>
      <c r="B650" s="101" t="s">
        <v>2517</v>
      </c>
      <c r="C650" s="101" t="s">
        <v>74</v>
      </c>
      <c r="D650" s="101">
        <v>28.6</v>
      </c>
    </row>
    <row r="651" spans="1:4" x14ac:dyDescent="0.25">
      <c r="A651" s="101">
        <v>104091</v>
      </c>
      <c r="B651" s="101" t="s">
        <v>11466</v>
      </c>
      <c r="C651" s="101" t="s">
        <v>74</v>
      </c>
      <c r="D651" s="101">
        <v>0.81</v>
      </c>
    </row>
    <row r="652" spans="1:4" x14ac:dyDescent="0.25">
      <c r="A652" s="101">
        <v>104097</v>
      </c>
      <c r="B652" s="101" t="s">
        <v>11467</v>
      </c>
      <c r="C652" s="101" t="s">
        <v>74</v>
      </c>
      <c r="D652" s="101">
        <v>1.1200000000000001</v>
      </c>
    </row>
    <row r="653" spans="1:4" x14ac:dyDescent="0.25">
      <c r="A653" s="101">
        <v>5632</v>
      </c>
      <c r="B653" s="101" t="s">
        <v>186</v>
      </c>
      <c r="C653" s="101" t="s">
        <v>187</v>
      </c>
      <c r="D653" s="101">
        <v>93.43</v>
      </c>
    </row>
    <row r="654" spans="1:4" x14ac:dyDescent="0.25">
      <c r="A654" s="101">
        <v>5679</v>
      </c>
      <c r="B654" s="101" t="s">
        <v>188</v>
      </c>
      <c r="C654" s="101" t="s">
        <v>187</v>
      </c>
      <c r="D654" s="101">
        <v>67.98</v>
      </c>
    </row>
    <row r="655" spans="1:4" x14ac:dyDescent="0.25">
      <c r="A655" s="101">
        <v>5681</v>
      </c>
      <c r="B655" s="101" t="s">
        <v>189</v>
      </c>
      <c r="C655" s="101" t="s">
        <v>187</v>
      </c>
      <c r="D655" s="101">
        <v>64.52</v>
      </c>
    </row>
    <row r="656" spans="1:4" x14ac:dyDescent="0.25">
      <c r="A656" s="101">
        <v>5685</v>
      </c>
      <c r="B656" s="101" t="s">
        <v>190</v>
      </c>
      <c r="C656" s="101" t="s">
        <v>187</v>
      </c>
      <c r="D656" s="101">
        <v>63.95</v>
      </c>
    </row>
    <row r="657" spans="1:4" x14ac:dyDescent="0.25">
      <c r="A657" s="101">
        <v>5690</v>
      </c>
      <c r="B657" s="101" t="s">
        <v>39106</v>
      </c>
      <c r="C657" s="101" t="s">
        <v>187</v>
      </c>
      <c r="D657" s="101">
        <v>4.1900000000000004</v>
      </c>
    </row>
    <row r="658" spans="1:4" x14ac:dyDescent="0.25">
      <c r="A658" s="101">
        <v>5806</v>
      </c>
      <c r="B658" s="101" t="s">
        <v>191</v>
      </c>
      <c r="C658" s="101" t="s">
        <v>187</v>
      </c>
      <c r="D658" s="101">
        <v>0.35</v>
      </c>
    </row>
    <row r="659" spans="1:4" x14ac:dyDescent="0.25">
      <c r="A659" s="101">
        <v>5826</v>
      </c>
      <c r="B659" s="101" t="s">
        <v>192</v>
      </c>
      <c r="C659" s="101" t="s">
        <v>187</v>
      </c>
      <c r="D659" s="101">
        <v>62.11</v>
      </c>
    </row>
    <row r="660" spans="1:4" x14ac:dyDescent="0.25">
      <c r="A660" s="101">
        <v>5829</v>
      </c>
      <c r="B660" s="101" t="s">
        <v>193</v>
      </c>
      <c r="C660" s="101" t="s">
        <v>187</v>
      </c>
      <c r="D660" s="101">
        <v>162.65</v>
      </c>
    </row>
    <row r="661" spans="1:4" x14ac:dyDescent="0.25">
      <c r="A661" s="101">
        <v>5837</v>
      </c>
      <c r="B661" s="101" t="s">
        <v>194</v>
      </c>
      <c r="C661" s="101" t="s">
        <v>187</v>
      </c>
      <c r="D661" s="101">
        <v>144.13999999999999</v>
      </c>
    </row>
    <row r="662" spans="1:4" x14ac:dyDescent="0.25">
      <c r="A662" s="101">
        <v>5841</v>
      </c>
      <c r="B662" s="101" t="s">
        <v>195</v>
      </c>
      <c r="C662" s="101" t="s">
        <v>187</v>
      </c>
      <c r="D662" s="101">
        <v>4.8</v>
      </c>
    </row>
    <row r="663" spans="1:4" x14ac:dyDescent="0.25">
      <c r="A663" s="101">
        <v>5845</v>
      </c>
      <c r="B663" s="101" t="s">
        <v>196</v>
      </c>
      <c r="C663" s="101" t="s">
        <v>187</v>
      </c>
      <c r="D663" s="101">
        <v>62.74</v>
      </c>
    </row>
    <row r="664" spans="1:4" x14ac:dyDescent="0.25">
      <c r="A664" s="101">
        <v>5849</v>
      </c>
      <c r="B664" s="101" t="s">
        <v>197</v>
      </c>
      <c r="C664" s="101" t="s">
        <v>187</v>
      </c>
      <c r="D664" s="101">
        <v>96.44</v>
      </c>
    </row>
    <row r="665" spans="1:4" x14ac:dyDescent="0.25">
      <c r="A665" s="101">
        <v>5853</v>
      </c>
      <c r="B665" s="101" t="s">
        <v>198</v>
      </c>
      <c r="C665" s="101" t="s">
        <v>187</v>
      </c>
      <c r="D665" s="101">
        <v>96.83</v>
      </c>
    </row>
    <row r="666" spans="1:4" x14ac:dyDescent="0.25">
      <c r="A666" s="101">
        <v>5857</v>
      </c>
      <c r="B666" s="101" t="s">
        <v>199</v>
      </c>
      <c r="C666" s="101" t="s">
        <v>187</v>
      </c>
      <c r="D666" s="101">
        <v>239.54</v>
      </c>
    </row>
    <row r="667" spans="1:4" x14ac:dyDescent="0.25">
      <c r="A667" s="101">
        <v>5865</v>
      </c>
      <c r="B667" s="101" t="s">
        <v>200</v>
      </c>
      <c r="C667" s="101" t="s">
        <v>187</v>
      </c>
      <c r="D667" s="101">
        <v>12.13</v>
      </c>
    </row>
    <row r="668" spans="1:4" x14ac:dyDescent="0.25">
      <c r="A668" s="101">
        <v>5869</v>
      </c>
      <c r="B668" s="101" t="s">
        <v>201</v>
      </c>
      <c r="C668" s="101" t="s">
        <v>187</v>
      </c>
      <c r="D668" s="101">
        <v>73.12</v>
      </c>
    </row>
    <row r="669" spans="1:4" x14ac:dyDescent="0.25">
      <c r="A669" s="101">
        <v>5877</v>
      </c>
      <c r="B669" s="101" t="s">
        <v>202</v>
      </c>
      <c r="C669" s="101" t="s">
        <v>187</v>
      </c>
      <c r="D669" s="101">
        <v>66.88</v>
      </c>
    </row>
    <row r="670" spans="1:4" x14ac:dyDescent="0.25">
      <c r="A670" s="101">
        <v>5881</v>
      </c>
      <c r="B670" s="101" t="s">
        <v>203</v>
      </c>
      <c r="C670" s="101" t="s">
        <v>187</v>
      </c>
      <c r="D670" s="101">
        <v>78.69</v>
      </c>
    </row>
    <row r="671" spans="1:4" x14ac:dyDescent="0.25">
      <c r="A671" s="101">
        <v>5884</v>
      </c>
      <c r="B671" s="101" t="s">
        <v>204</v>
      </c>
      <c r="C671" s="101" t="s">
        <v>187</v>
      </c>
      <c r="D671" s="101">
        <v>52.61</v>
      </c>
    </row>
    <row r="672" spans="1:4" x14ac:dyDescent="0.25">
      <c r="A672" s="101">
        <v>5892</v>
      </c>
      <c r="B672" s="101" t="s">
        <v>205</v>
      </c>
      <c r="C672" s="101" t="s">
        <v>187</v>
      </c>
      <c r="D672" s="101">
        <v>56.83</v>
      </c>
    </row>
    <row r="673" spans="1:4" x14ac:dyDescent="0.25">
      <c r="A673" s="101">
        <v>5896</v>
      </c>
      <c r="B673" s="101" t="s">
        <v>206</v>
      </c>
      <c r="C673" s="101" t="s">
        <v>187</v>
      </c>
      <c r="D673" s="101">
        <v>59.47</v>
      </c>
    </row>
    <row r="674" spans="1:4" x14ac:dyDescent="0.25">
      <c r="A674" s="101">
        <v>5903</v>
      </c>
      <c r="B674" s="101" t="s">
        <v>207</v>
      </c>
      <c r="C674" s="101" t="s">
        <v>187</v>
      </c>
      <c r="D674" s="101">
        <v>73.62</v>
      </c>
    </row>
    <row r="675" spans="1:4" x14ac:dyDescent="0.25">
      <c r="A675" s="101">
        <v>5911</v>
      </c>
      <c r="B675" s="101" t="s">
        <v>208</v>
      </c>
      <c r="C675" s="101" t="s">
        <v>187</v>
      </c>
      <c r="D675" s="101">
        <v>25.65</v>
      </c>
    </row>
    <row r="676" spans="1:4" x14ac:dyDescent="0.25">
      <c r="A676" s="101">
        <v>5923</v>
      </c>
      <c r="B676" s="101" t="s">
        <v>209</v>
      </c>
      <c r="C676" s="101" t="s">
        <v>187</v>
      </c>
      <c r="D676" s="101">
        <v>3.28</v>
      </c>
    </row>
    <row r="677" spans="1:4" x14ac:dyDescent="0.25">
      <c r="A677" s="101">
        <v>5930</v>
      </c>
      <c r="B677" s="101" t="s">
        <v>210</v>
      </c>
      <c r="C677" s="101" t="s">
        <v>187</v>
      </c>
      <c r="D677" s="101">
        <v>73.78</v>
      </c>
    </row>
    <row r="678" spans="1:4" x14ac:dyDescent="0.25">
      <c r="A678" s="101">
        <v>5934</v>
      </c>
      <c r="B678" s="101" t="s">
        <v>211</v>
      </c>
      <c r="C678" s="101" t="s">
        <v>187</v>
      </c>
      <c r="D678" s="101">
        <v>99.44</v>
      </c>
    </row>
    <row r="679" spans="1:4" x14ac:dyDescent="0.25">
      <c r="A679" s="101">
        <v>5942</v>
      </c>
      <c r="B679" s="101" t="s">
        <v>212</v>
      </c>
      <c r="C679" s="101" t="s">
        <v>187</v>
      </c>
      <c r="D679" s="101">
        <v>82.4</v>
      </c>
    </row>
    <row r="680" spans="1:4" x14ac:dyDescent="0.25">
      <c r="A680" s="101">
        <v>5946</v>
      </c>
      <c r="B680" s="101" t="s">
        <v>213</v>
      </c>
      <c r="C680" s="101" t="s">
        <v>187</v>
      </c>
      <c r="D680" s="101">
        <v>102.65</v>
      </c>
    </row>
    <row r="681" spans="1:4" x14ac:dyDescent="0.25">
      <c r="A681" s="101">
        <v>5952</v>
      </c>
      <c r="B681" s="101" t="s">
        <v>214</v>
      </c>
      <c r="C681" s="101" t="s">
        <v>187</v>
      </c>
      <c r="D681" s="101">
        <v>27.13</v>
      </c>
    </row>
    <row r="682" spans="1:4" x14ac:dyDescent="0.25">
      <c r="A682" s="101">
        <v>5954</v>
      </c>
      <c r="B682" s="101" t="s">
        <v>215</v>
      </c>
      <c r="C682" s="101" t="s">
        <v>187</v>
      </c>
      <c r="D682" s="101">
        <v>6.71</v>
      </c>
    </row>
    <row r="683" spans="1:4" x14ac:dyDescent="0.25">
      <c r="A683" s="101">
        <v>5961</v>
      </c>
      <c r="B683" s="101" t="s">
        <v>216</v>
      </c>
      <c r="C683" s="101" t="s">
        <v>187</v>
      </c>
      <c r="D683" s="101">
        <v>64.63</v>
      </c>
    </row>
    <row r="684" spans="1:4" x14ac:dyDescent="0.25">
      <c r="A684" s="101">
        <v>6260</v>
      </c>
      <c r="B684" s="101" t="s">
        <v>217</v>
      </c>
      <c r="C684" s="101" t="s">
        <v>187</v>
      </c>
      <c r="D684" s="101">
        <v>61.34</v>
      </c>
    </row>
    <row r="685" spans="1:4" x14ac:dyDescent="0.25">
      <c r="A685" s="101">
        <v>6880</v>
      </c>
      <c r="B685" s="101" t="s">
        <v>218</v>
      </c>
      <c r="C685" s="101" t="s">
        <v>187</v>
      </c>
      <c r="D685" s="101">
        <v>86.59</v>
      </c>
    </row>
    <row r="686" spans="1:4" x14ac:dyDescent="0.25">
      <c r="A686" s="101">
        <v>7031</v>
      </c>
      <c r="B686" s="101" t="s">
        <v>21219</v>
      </c>
      <c r="C686" s="101" t="s">
        <v>187</v>
      </c>
      <c r="D686" s="101">
        <v>6.04</v>
      </c>
    </row>
    <row r="687" spans="1:4" x14ac:dyDescent="0.25">
      <c r="A687" s="101">
        <v>7043</v>
      </c>
      <c r="B687" s="101" t="s">
        <v>219</v>
      </c>
      <c r="C687" s="101" t="s">
        <v>187</v>
      </c>
      <c r="D687" s="101">
        <v>0.44</v>
      </c>
    </row>
    <row r="688" spans="1:4" x14ac:dyDescent="0.25">
      <c r="A688" s="101">
        <v>7050</v>
      </c>
      <c r="B688" s="101" t="s">
        <v>220</v>
      </c>
      <c r="C688" s="101" t="s">
        <v>187</v>
      </c>
      <c r="D688" s="101">
        <v>79.569999999999993</v>
      </c>
    </row>
    <row r="689" spans="1:4" x14ac:dyDescent="0.25">
      <c r="A689" s="101">
        <v>67827</v>
      </c>
      <c r="B689" s="101" t="s">
        <v>221</v>
      </c>
      <c r="C689" s="101" t="s">
        <v>187</v>
      </c>
      <c r="D689" s="101">
        <v>65.8</v>
      </c>
    </row>
    <row r="690" spans="1:4" x14ac:dyDescent="0.25">
      <c r="A690" s="101">
        <v>73395</v>
      </c>
      <c r="B690" s="101" t="s">
        <v>222</v>
      </c>
      <c r="C690" s="101" t="s">
        <v>187</v>
      </c>
      <c r="D690" s="101">
        <v>9.67</v>
      </c>
    </row>
    <row r="691" spans="1:4" x14ac:dyDescent="0.25">
      <c r="A691" s="101">
        <v>83766</v>
      </c>
      <c r="B691" s="101" t="s">
        <v>223</v>
      </c>
      <c r="C691" s="101" t="s">
        <v>187</v>
      </c>
      <c r="D691" s="101">
        <v>43.54</v>
      </c>
    </row>
    <row r="692" spans="1:4" x14ac:dyDescent="0.25">
      <c r="A692" s="101">
        <v>84013</v>
      </c>
      <c r="B692" s="101" t="s">
        <v>224</v>
      </c>
      <c r="C692" s="101" t="s">
        <v>187</v>
      </c>
      <c r="D692" s="101">
        <v>90.82</v>
      </c>
    </row>
    <row r="693" spans="1:4" x14ac:dyDescent="0.25">
      <c r="A693" s="101">
        <v>87446</v>
      </c>
      <c r="B693" s="101" t="s">
        <v>21220</v>
      </c>
      <c r="C693" s="101" t="s">
        <v>187</v>
      </c>
      <c r="D693" s="101">
        <v>0.6</v>
      </c>
    </row>
    <row r="694" spans="1:4" x14ac:dyDescent="0.25">
      <c r="A694" s="101">
        <v>88392</v>
      </c>
      <c r="B694" s="101" t="s">
        <v>21221</v>
      </c>
      <c r="C694" s="101" t="s">
        <v>187</v>
      </c>
      <c r="D694" s="101">
        <v>1.17</v>
      </c>
    </row>
    <row r="695" spans="1:4" x14ac:dyDescent="0.25">
      <c r="A695" s="101">
        <v>88398</v>
      </c>
      <c r="B695" s="101" t="s">
        <v>21222</v>
      </c>
      <c r="C695" s="101" t="s">
        <v>187</v>
      </c>
      <c r="D695" s="101">
        <v>1.39</v>
      </c>
    </row>
    <row r="696" spans="1:4" x14ac:dyDescent="0.25">
      <c r="A696" s="101">
        <v>88404</v>
      </c>
      <c r="B696" s="101" t="s">
        <v>21223</v>
      </c>
      <c r="C696" s="101" t="s">
        <v>187</v>
      </c>
      <c r="D696" s="101">
        <v>1.1100000000000001</v>
      </c>
    </row>
    <row r="697" spans="1:4" x14ac:dyDescent="0.25">
      <c r="A697" s="101">
        <v>88430</v>
      </c>
      <c r="B697" s="101" t="s">
        <v>225</v>
      </c>
      <c r="C697" s="101" t="s">
        <v>187</v>
      </c>
      <c r="D697" s="101">
        <v>7.63</v>
      </c>
    </row>
    <row r="698" spans="1:4" x14ac:dyDescent="0.25">
      <c r="A698" s="101">
        <v>88438</v>
      </c>
      <c r="B698" s="101" t="s">
        <v>226</v>
      </c>
      <c r="C698" s="101" t="s">
        <v>187</v>
      </c>
      <c r="D698" s="101">
        <v>10.130000000000001</v>
      </c>
    </row>
    <row r="699" spans="1:4" x14ac:dyDescent="0.25">
      <c r="A699" s="101">
        <v>88831</v>
      </c>
      <c r="B699" s="101" t="s">
        <v>21224</v>
      </c>
      <c r="C699" s="101" t="s">
        <v>187</v>
      </c>
      <c r="D699" s="101">
        <v>0.43</v>
      </c>
    </row>
    <row r="700" spans="1:4" x14ac:dyDescent="0.25">
      <c r="A700" s="101">
        <v>88844</v>
      </c>
      <c r="B700" s="101" t="s">
        <v>227</v>
      </c>
      <c r="C700" s="101" t="s">
        <v>187</v>
      </c>
      <c r="D700" s="101">
        <v>84.74</v>
      </c>
    </row>
    <row r="701" spans="1:4" x14ac:dyDescent="0.25">
      <c r="A701" s="101">
        <v>88908</v>
      </c>
      <c r="B701" s="101" t="s">
        <v>228</v>
      </c>
      <c r="C701" s="101" t="s">
        <v>187</v>
      </c>
      <c r="D701" s="101">
        <v>99.8</v>
      </c>
    </row>
    <row r="702" spans="1:4" x14ac:dyDescent="0.25">
      <c r="A702" s="101">
        <v>89022</v>
      </c>
      <c r="B702" s="101" t="s">
        <v>39107</v>
      </c>
      <c r="C702" s="101" t="s">
        <v>187</v>
      </c>
      <c r="D702" s="101">
        <v>0.56000000000000005</v>
      </c>
    </row>
    <row r="703" spans="1:4" x14ac:dyDescent="0.25">
      <c r="A703" s="101">
        <v>89027</v>
      </c>
      <c r="B703" s="101" t="s">
        <v>21225</v>
      </c>
      <c r="C703" s="101" t="s">
        <v>187</v>
      </c>
      <c r="D703" s="101">
        <v>4.9000000000000004</v>
      </c>
    </row>
    <row r="704" spans="1:4" x14ac:dyDescent="0.25">
      <c r="A704" s="101">
        <v>89031</v>
      </c>
      <c r="B704" s="101" t="s">
        <v>229</v>
      </c>
      <c r="C704" s="101" t="s">
        <v>187</v>
      </c>
      <c r="D704" s="101">
        <v>82.48</v>
      </c>
    </row>
    <row r="705" spans="1:4" x14ac:dyDescent="0.25">
      <c r="A705" s="101">
        <v>89036</v>
      </c>
      <c r="B705" s="101" t="s">
        <v>230</v>
      </c>
      <c r="C705" s="101" t="s">
        <v>187</v>
      </c>
      <c r="D705" s="101">
        <v>55.06</v>
      </c>
    </row>
    <row r="706" spans="1:4" x14ac:dyDescent="0.25">
      <c r="A706" s="101">
        <v>89218</v>
      </c>
      <c r="B706" s="101" t="s">
        <v>231</v>
      </c>
      <c r="C706" s="101" t="s">
        <v>187</v>
      </c>
      <c r="D706" s="101">
        <v>94.09</v>
      </c>
    </row>
    <row r="707" spans="1:4" x14ac:dyDescent="0.25">
      <c r="A707" s="101">
        <v>89226</v>
      </c>
      <c r="B707" s="101" t="s">
        <v>21226</v>
      </c>
      <c r="C707" s="101" t="s">
        <v>187</v>
      </c>
      <c r="D707" s="101">
        <v>1.8</v>
      </c>
    </row>
    <row r="708" spans="1:4" x14ac:dyDescent="0.25">
      <c r="A708" s="101">
        <v>89235</v>
      </c>
      <c r="B708" s="101" t="s">
        <v>232</v>
      </c>
      <c r="C708" s="101" t="s">
        <v>187</v>
      </c>
      <c r="D708" s="101">
        <v>183.77</v>
      </c>
    </row>
    <row r="709" spans="1:4" x14ac:dyDescent="0.25">
      <c r="A709" s="101">
        <v>89243</v>
      </c>
      <c r="B709" s="101" t="s">
        <v>233</v>
      </c>
      <c r="C709" s="101" t="s">
        <v>187</v>
      </c>
      <c r="D709" s="101">
        <v>389.21</v>
      </c>
    </row>
    <row r="710" spans="1:4" x14ac:dyDescent="0.25">
      <c r="A710" s="101">
        <v>89251</v>
      </c>
      <c r="B710" s="101" t="s">
        <v>234</v>
      </c>
      <c r="C710" s="101" t="s">
        <v>187</v>
      </c>
      <c r="D710" s="101">
        <v>342.13</v>
      </c>
    </row>
    <row r="711" spans="1:4" x14ac:dyDescent="0.25">
      <c r="A711" s="101">
        <v>89258</v>
      </c>
      <c r="B711" s="101" t="s">
        <v>235</v>
      </c>
      <c r="C711" s="101" t="s">
        <v>187</v>
      </c>
      <c r="D711" s="101">
        <v>123.54</v>
      </c>
    </row>
    <row r="712" spans="1:4" x14ac:dyDescent="0.25">
      <c r="A712" s="101">
        <v>89273</v>
      </c>
      <c r="B712" s="101" t="s">
        <v>236</v>
      </c>
      <c r="C712" s="101" t="s">
        <v>187</v>
      </c>
      <c r="D712" s="101">
        <v>113.63</v>
      </c>
    </row>
    <row r="713" spans="1:4" x14ac:dyDescent="0.25">
      <c r="A713" s="101">
        <v>89279</v>
      </c>
      <c r="B713" s="101" t="s">
        <v>21227</v>
      </c>
      <c r="C713" s="101" t="s">
        <v>187</v>
      </c>
      <c r="D713" s="101">
        <v>2.19</v>
      </c>
    </row>
    <row r="714" spans="1:4" x14ac:dyDescent="0.25">
      <c r="A714" s="101">
        <v>89877</v>
      </c>
      <c r="B714" s="101" t="s">
        <v>237</v>
      </c>
      <c r="C714" s="101" t="s">
        <v>187</v>
      </c>
      <c r="D714" s="101">
        <v>92.05</v>
      </c>
    </row>
    <row r="715" spans="1:4" x14ac:dyDescent="0.25">
      <c r="A715" s="101">
        <v>89884</v>
      </c>
      <c r="B715" s="101" t="s">
        <v>238</v>
      </c>
      <c r="C715" s="101" t="s">
        <v>187</v>
      </c>
      <c r="D715" s="101">
        <v>96.24</v>
      </c>
    </row>
    <row r="716" spans="1:4" x14ac:dyDescent="0.25">
      <c r="A716" s="101">
        <v>90587</v>
      </c>
      <c r="B716" s="101" t="s">
        <v>239</v>
      </c>
      <c r="C716" s="101" t="s">
        <v>187</v>
      </c>
      <c r="D716" s="101">
        <v>0.45</v>
      </c>
    </row>
    <row r="717" spans="1:4" x14ac:dyDescent="0.25">
      <c r="A717" s="101">
        <v>90626</v>
      </c>
      <c r="B717" s="101" t="s">
        <v>240</v>
      </c>
      <c r="C717" s="101" t="s">
        <v>187</v>
      </c>
      <c r="D717" s="101">
        <v>2.86</v>
      </c>
    </row>
    <row r="718" spans="1:4" x14ac:dyDescent="0.25">
      <c r="A718" s="101">
        <v>90632</v>
      </c>
      <c r="B718" s="101" t="s">
        <v>241</v>
      </c>
      <c r="C718" s="101" t="s">
        <v>187</v>
      </c>
      <c r="D718" s="101">
        <v>91.94</v>
      </c>
    </row>
    <row r="719" spans="1:4" x14ac:dyDescent="0.25">
      <c r="A719" s="101">
        <v>90638</v>
      </c>
      <c r="B719" s="101" t="s">
        <v>242</v>
      </c>
      <c r="C719" s="101" t="s">
        <v>187</v>
      </c>
      <c r="D719" s="101">
        <v>5.87</v>
      </c>
    </row>
    <row r="720" spans="1:4" x14ac:dyDescent="0.25">
      <c r="A720" s="101">
        <v>90644</v>
      </c>
      <c r="B720" s="101" t="s">
        <v>243</v>
      </c>
      <c r="C720" s="101" t="s">
        <v>187</v>
      </c>
      <c r="D720" s="101">
        <v>8.77</v>
      </c>
    </row>
    <row r="721" spans="1:4" x14ac:dyDescent="0.25">
      <c r="A721" s="101">
        <v>90651</v>
      </c>
      <c r="B721" s="101" t="s">
        <v>244</v>
      </c>
      <c r="C721" s="101" t="s">
        <v>187</v>
      </c>
      <c r="D721" s="101">
        <v>1.25</v>
      </c>
    </row>
    <row r="722" spans="1:4" x14ac:dyDescent="0.25">
      <c r="A722" s="101">
        <v>90657</v>
      </c>
      <c r="B722" s="101" t="s">
        <v>245</v>
      </c>
      <c r="C722" s="101" t="s">
        <v>187</v>
      </c>
      <c r="D722" s="101">
        <v>5.71</v>
      </c>
    </row>
    <row r="723" spans="1:4" x14ac:dyDescent="0.25">
      <c r="A723" s="101">
        <v>90663</v>
      </c>
      <c r="B723" s="101" t="s">
        <v>246</v>
      </c>
      <c r="C723" s="101" t="s">
        <v>187</v>
      </c>
      <c r="D723" s="101">
        <v>6.12</v>
      </c>
    </row>
    <row r="724" spans="1:4" x14ac:dyDescent="0.25">
      <c r="A724" s="101">
        <v>90669</v>
      </c>
      <c r="B724" s="101" t="s">
        <v>21228</v>
      </c>
      <c r="C724" s="101" t="s">
        <v>187</v>
      </c>
      <c r="D724" s="101">
        <v>9.01</v>
      </c>
    </row>
    <row r="725" spans="1:4" x14ac:dyDescent="0.25">
      <c r="A725" s="101">
        <v>90675</v>
      </c>
      <c r="B725" s="101" t="s">
        <v>247</v>
      </c>
      <c r="C725" s="101" t="s">
        <v>187</v>
      </c>
      <c r="D725" s="101">
        <v>299.52</v>
      </c>
    </row>
    <row r="726" spans="1:4" x14ac:dyDescent="0.25">
      <c r="A726" s="101">
        <v>90681</v>
      </c>
      <c r="B726" s="101" t="s">
        <v>248</v>
      </c>
      <c r="C726" s="101" t="s">
        <v>187</v>
      </c>
      <c r="D726" s="101">
        <v>179.05</v>
      </c>
    </row>
    <row r="727" spans="1:4" x14ac:dyDescent="0.25">
      <c r="A727" s="101">
        <v>90687</v>
      </c>
      <c r="B727" s="101" t="s">
        <v>21229</v>
      </c>
      <c r="C727" s="101" t="s">
        <v>187</v>
      </c>
      <c r="D727" s="101">
        <v>61.09</v>
      </c>
    </row>
    <row r="728" spans="1:4" x14ac:dyDescent="0.25">
      <c r="A728" s="101">
        <v>90693</v>
      </c>
      <c r="B728" s="101" t="s">
        <v>249</v>
      </c>
      <c r="C728" s="101" t="s">
        <v>187</v>
      </c>
      <c r="D728" s="101">
        <v>59.22</v>
      </c>
    </row>
    <row r="729" spans="1:4" x14ac:dyDescent="0.25">
      <c r="A729" s="101">
        <v>90965</v>
      </c>
      <c r="B729" s="101" t="s">
        <v>250</v>
      </c>
      <c r="C729" s="101" t="s">
        <v>187</v>
      </c>
      <c r="D729" s="101">
        <v>8.9600000000000009</v>
      </c>
    </row>
    <row r="730" spans="1:4" x14ac:dyDescent="0.25">
      <c r="A730" s="101">
        <v>90973</v>
      </c>
      <c r="B730" s="101" t="s">
        <v>251</v>
      </c>
      <c r="C730" s="101" t="s">
        <v>187</v>
      </c>
      <c r="D730" s="101">
        <v>8.99</v>
      </c>
    </row>
    <row r="731" spans="1:4" x14ac:dyDescent="0.25">
      <c r="A731" s="101">
        <v>90982</v>
      </c>
      <c r="B731" s="101" t="s">
        <v>252</v>
      </c>
      <c r="C731" s="101" t="s">
        <v>187</v>
      </c>
      <c r="D731" s="101">
        <v>22.84</v>
      </c>
    </row>
    <row r="732" spans="1:4" x14ac:dyDescent="0.25">
      <c r="A732" s="101">
        <v>91001</v>
      </c>
      <c r="B732" s="101" t="s">
        <v>253</v>
      </c>
      <c r="C732" s="101" t="s">
        <v>187</v>
      </c>
      <c r="D732" s="101">
        <v>10.66</v>
      </c>
    </row>
    <row r="733" spans="1:4" x14ac:dyDescent="0.25">
      <c r="A733" s="101">
        <v>91032</v>
      </c>
      <c r="B733" s="101" t="s">
        <v>254</v>
      </c>
      <c r="C733" s="101" t="s">
        <v>187</v>
      </c>
      <c r="D733" s="101">
        <v>67.709999999999994</v>
      </c>
    </row>
    <row r="734" spans="1:4" x14ac:dyDescent="0.25">
      <c r="A734" s="101">
        <v>91278</v>
      </c>
      <c r="B734" s="101" t="s">
        <v>255</v>
      </c>
      <c r="C734" s="101" t="s">
        <v>187</v>
      </c>
      <c r="D734" s="101">
        <v>0.52</v>
      </c>
    </row>
    <row r="735" spans="1:4" x14ac:dyDescent="0.25">
      <c r="A735" s="101">
        <v>91285</v>
      </c>
      <c r="B735" s="101" t="s">
        <v>256</v>
      </c>
      <c r="C735" s="101" t="s">
        <v>187</v>
      </c>
      <c r="D735" s="101">
        <v>0.85</v>
      </c>
    </row>
    <row r="736" spans="1:4" x14ac:dyDescent="0.25">
      <c r="A736" s="101">
        <v>91387</v>
      </c>
      <c r="B736" s="101" t="s">
        <v>257</v>
      </c>
      <c r="C736" s="101" t="s">
        <v>187</v>
      </c>
      <c r="D736" s="101">
        <v>75.290000000000006</v>
      </c>
    </row>
    <row r="737" spans="1:4" x14ac:dyDescent="0.25">
      <c r="A737" s="101">
        <v>91395</v>
      </c>
      <c r="B737" s="101" t="s">
        <v>258</v>
      </c>
      <c r="C737" s="101" t="s">
        <v>187</v>
      </c>
      <c r="D737" s="101">
        <v>59.3</v>
      </c>
    </row>
    <row r="738" spans="1:4" x14ac:dyDescent="0.25">
      <c r="A738" s="101">
        <v>91486</v>
      </c>
      <c r="B738" s="101" t="s">
        <v>21230</v>
      </c>
      <c r="C738" s="101" t="s">
        <v>187</v>
      </c>
      <c r="D738" s="101">
        <v>69.400000000000006</v>
      </c>
    </row>
    <row r="739" spans="1:4" x14ac:dyDescent="0.25">
      <c r="A739" s="101">
        <v>91534</v>
      </c>
      <c r="B739" s="101" t="s">
        <v>259</v>
      </c>
      <c r="C739" s="101" t="s">
        <v>187</v>
      </c>
      <c r="D739" s="101">
        <v>34.869999999999997</v>
      </c>
    </row>
    <row r="740" spans="1:4" x14ac:dyDescent="0.25">
      <c r="A740" s="101">
        <v>91635</v>
      </c>
      <c r="B740" s="101" t="s">
        <v>260</v>
      </c>
      <c r="C740" s="101" t="s">
        <v>187</v>
      </c>
      <c r="D740" s="101">
        <v>65.459999999999994</v>
      </c>
    </row>
    <row r="741" spans="1:4" x14ac:dyDescent="0.25">
      <c r="A741" s="101">
        <v>91646</v>
      </c>
      <c r="B741" s="101" t="s">
        <v>261</v>
      </c>
      <c r="C741" s="101" t="s">
        <v>187</v>
      </c>
      <c r="D741" s="101">
        <v>99.68</v>
      </c>
    </row>
    <row r="742" spans="1:4" x14ac:dyDescent="0.25">
      <c r="A742" s="101">
        <v>91693</v>
      </c>
      <c r="B742" s="101" t="s">
        <v>262</v>
      </c>
      <c r="C742" s="101" t="s">
        <v>187</v>
      </c>
      <c r="D742" s="101">
        <v>34.200000000000003</v>
      </c>
    </row>
    <row r="743" spans="1:4" x14ac:dyDescent="0.25">
      <c r="A743" s="101">
        <v>92044</v>
      </c>
      <c r="B743" s="101" t="s">
        <v>263</v>
      </c>
      <c r="C743" s="101" t="s">
        <v>187</v>
      </c>
      <c r="D743" s="101">
        <v>7.8</v>
      </c>
    </row>
    <row r="744" spans="1:4" x14ac:dyDescent="0.25">
      <c r="A744" s="101">
        <v>92107</v>
      </c>
      <c r="B744" s="101" t="s">
        <v>21231</v>
      </c>
      <c r="C744" s="101" t="s">
        <v>187</v>
      </c>
      <c r="D744" s="101">
        <v>93.91</v>
      </c>
    </row>
    <row r="745" spans="1:4" x14ac:dyDescent="0.25">
      <c r="A745" s="101">
        <v>92113</v>
      </c>
      <c r="B745" s="101" t="s">
        <v>21232</v>
      </c>
      <c r="C745" s="101" t="s">
        <v>187</v>
      </c>
      <c r="D745" s="101">
        <v>1.29</v>
      </c>
    </row>
    <row r="746" spans="1:4" x14ac:dyDescent="0.25">
      <c r="A746" s="101">
        <v>92119</v>
      </c>
      <c r="B746" s="101" t="s">
        <v>21233</v>
      </c>
      <c r="C746" s="101" t="s">
        <v>187</v>
      </c>
      <c r="D746" s="101">
        <v>0.32</v>
      </c>
    </row>
    <row r="747" spans="1:4" x14ac:dyDescent="0.25">
      <c r="A747" s="101">
        <v>92139</v>
      </c>
      <c r="B747" s="101" t="s">
        <v>264</v>
      </c>
      <c r="C747" s="101" t="s">
        <v>187</v>
      </c>
      <c r="D747" s="101">
        <v>45.91</v>
      </c>
    </row>
    <row r="748" spans="1:4" x14ac:dyDescent="0.25">
      <c r="A748" s="101">
        <v>92146</v>
      </c>
      <c r="B748" s="101" t="s">
        <v>265</v>
      </c>
      <c r="C748" s="101" t="s">
        <v>187</v>
      </c>
      <c r="D748" s="101">
        <v>33.82</v>
      </c>
    </row>
    <row r="749" spans="1:4" x14ac:dyDescent="0.25">
      <c r="A749" s="101">
        <v>92243</v>
      </c>
      <c r="B749" s="101" t="s">
        <v>266</v>
      </c>
      <c r="C749" s="101" t="s">
        <v>187</v>
      </c>
      <c r="D749" s="101">
        <v>82.35</v>
      </c>
    </row>
    <row r="750" spans="1:4" x14ac:dyDescent="0.25">
      <c r="A750" s="101">
        <v>92717</v>
      </c>
      <c r="B750" s="101" t="s">
        <v>21234</v>
      </c>
      <c r="C750" s="101" t="s">
        <v>187</v>
      </c>
      <c r="D750" s="101">
        <v>0.22</v>
      </c>
    </row>
    <row r="751" spans="1:4" x14ac:dyDescent="0.25">
      <c r="A751" s="101">
        <v>92961</v>
      </c>
      <c r="B751" s="101" t="s">
        <v>267</v>
      </c>
      <c r="C751" s="101" t="s">
        <v>187</v>
      </c>
      <c r="D751" s="101">
        <v>5.29</v>
      </c>
    </row>
    <row r="752" spans="1:4" x14ac:dyDescent="0.25">
      <c r="A752" s="101">
        <v>92967</v>
      </c>
      <c r="B752" s="101" t="s">
        <v>268</v>
      </c>
      <c r="C752" s="101" t="s">
        <v>187</v>
      </c>
      <c r="D752" s="101">
        <v>27.19</v>
      </c>
    </row>
    <row r="753" spans="1:4" x14ac:dyDescent="0.25">
      <c r="A753" s="101">
        <v>93225</v>
      </c>
      <c r="B753" s="101" t="s">
        <v>269</v>
      </c>
      <c r="C753" s="101" t="s">
        <v>187</v>
      </c>
      <c r="D753" s="101">
        <v>446.82</v>
      </c>
    </row>
    <row r="754" spans="1:4" x14ac:dyDescent="0.25">
      <c r="A754" s="101">
        <v>93234</v>
      </c>
      <c r="B754" s="101" t="s">
        <v>270</v>
      </c>
      <c r="C754" s="101" t="s">
        <v>187</v>
      </c>
      <c r="D754" s="101">
        <v>0.57999999999999996</v>
      </c>
    </row>
    <row r="755" spans="1:4" x14ac:dyDescent="0.25">
      <c r="A755" s="101">
        <v>93244</v>
      </c>
      <c r="B755" s="101" t="s">
        <v>271</v>
      </c>
      <c r="C755" s="101" t="s">
        <v>187</v>
      </c>
      <c r="D755" s="101">
        <v>65.61</v>
      </c>
    </row>
    <row r="756" spans="1:4" x14ac:dyDescent="0.25">
      <c r="A756" s="101">
        <v>93274</v>
      </c>
      <c r="B756" s="101" t="s">
        <v>21235</v>
      </c>
      <c r="C756" s="101" t="s">
        <v>187</v>
      </c>
      <c r="D756" s="101">
        <v>75.510000000000005</v>
      </c>
    </row>
    <row r="757" spans="1:4" x14ac:dyDescent="0.25">
      <c r="A757" s="101">
        <v>93282</v>
      </c>
      <c r="B757" s="101" t="s">
        <v>272</v>
      </c>
      <c r="C757" s="101" t="s">
        <v>187</v>
      </c>
      <c r="D757" s="101">
        <v>25.82</v>
      </c>
    </row>
    <row r="758" spans="1:4" x14ac:dyDescent="0.25">
      <c r="A758" s="101">
        <v>93288</v>
      </c>
      <c r="B758" s="101" t="s">
        <v>273</v>
      </c>
      <c r="C758" s="101" t="s">
        <v>187</v>
      </c>
      <c r="D758" s="101">
        <v>185.69</v>
      </c>
    </row>
    <row r="759" spans="1:4" x14ac:dyDescent="0.25">
      <c r="A759" s="101">
        <v>93403</v>
      </c>
      <c r="B759" s="101" t="s">
        <v>274</v>
      </c>
      <c r="C759" s="101" t="s">
        <v>187</v>
      </c>
      <c r="D759" s="101">
        <v>70.62</v>
      </c>
    </row>
    <row r="760" spans="1:4" x14ac:dyDescent="0.25">
      <c r="A760" s="101">
        <v>93409</v>
      </c>
      <c r="B760" s="101" t="s">
        <v>39108</v>
      </c>
      <c r="C760" s="101" t="s">
        <v>187</v>
      </c>
      <c r="D760" s="101">
        <v>36.9</v>
      </c>
    </row>
    <row r="761" spans="1:4" x14ac:dyDescent="0.25">
      <c r="A761" s="101">
        <v>93416</v>
      </c>
      <c r="B761" s="101" t="s">
        <v>275</v>
      </c>
      <c r="C761" s="101" t="s">
        <v>187</v>
      </c>
      <c r="D761" s="101">
        <v>0.46</v>
      </c>
    </row>
    <row r="762" spans="1:4" x14ac:dyDescent="0.25">
      <c r="A762" s="101">
        <v>93422</v>
      </c>
      <c r="B762" s="101" t="s">
        <v>276</v>
      </c>
      <c r="C762" s="101" t="s">
        <v>187</v>
      </c>
      <c r="D762" s="101">
        <v>6.07</v>
      </c>
    </row>
    <row r="763" spans="1:4" x14ac:dyDescent="0.25">
      <c r="A763" s="101">
        <v>93428</v>
      </c>
      <c r="B763" s="101" t="s">
        <v>277</v>
      </c>
      <c r="C763" s="101" t="s">
        <v>187</v>
      </c>
      <c r="D763" s="101">
        <v>8.6</v>
      </c>
    </row>
    <row r="764" spans="1:4" x14ac:dyDescent="0.25">
      <c r="A764" s="101">
        <v>93434</v>
      </c>
      <c r="B764" s="101" t="s">
        <v>21236</v>
      </c>
      <c r="C764" s="101" t="s">
        <v>187</v>
      </c>
      <c r="D764" s="101">
        <v>343.78</v>
      </c>
    </row>
    <row r="765" spans="1:4" x14ac:dyDescent="0.25">
      <c r="A765" s="101">
        <v>93440</v>
      </c>
      <c r="B765" s="101" t="s">
        <v>21237</v>
      </c>
      <c r="C765" s="101" t="s">
        <v>187</v>
      </c>
      <c r="D765" s="101">
        <v>133.81</v>
      </c>
    </row>
    <row r="766" spans="1:4" x14ac:dyDescent="0.25">
      <c r="A766" s="101">
        <v>95122</v>
      </c>
      <c r="B766" s="101" t="s">
        <v>278</v>
      </c>
      <c r="C766" s="101" t="s">
        <v>187</v>
      </c>
      <c r="D766" s="101">
        <v>224.93</v>
      </c>
    </row>
    <row r="767" spans="1:4" x14ac:dyDescent="0.25">
      <c r="A767" s="101">
        <v>95128</v>
      </c>
      <c r="B767" s="101" t="s">
        <v>279</v>
      </c>
      <c r="C767" s="101" t="s">
        <v>187</v>
      </c>
      <c r="D767" s="101">
        <v>57.49</v>
      </c>
    </row>
    <row r="768" spans="1:4" x14ac:dyDescent="0.25">
      <c r="A768" s="101">
        <v>95140</v>
      </c>
      <c r="B768" s="101" t="s">
        <v>280</v>
      </c>
      <c r="C768" s="101" t="s">
        <v>187</v>
      </c>
      <c r="D768" s="101">
        <v>0.03</v>
      </c>
    </row>
    <row r="769" spans="1:4" x14ac:dyDescent="0.25">
      <c r="A769" s="101">
        <v>95213</v>
      </c>
      <c r="B769" s="101" t="s">
        <v>21238</v>
      </c>
      <c r="C769" s="101" t="s">
        <v>187</v>
      </c>
      <c r="D769" s="101">
        <v>81.92</v>
      </c>
    </row>
    <row r="770" spans="1:4" x14ac:dyDescent="0.25">
      <c r="A770" s="101">
        <v>95259</v>
      </c>
      <c r="B770" s="101" t="s">
        <v>281</v>
      </c>
      <c r="C770" s="101" t="s">
        <v>187</v>
      </c>
      <c r="D770" s="101">
        <v>26.88</v>
      </c>
    </row>
    <row r="771" spans="1:4" x14ac:dyDescent="0.25">
      <c r="A771" s="101">
        <v>95265</v>
      </c>
      <c r="B771" s="101" t="s">
        <v>282</v>
      </c>
      <c r="C771" s="101" t="s">
        <v>187</v>
      </c>
      <c r="D771" s="101">
        <v>0.62</v>
      </c>
    </row>
    <row r="772" spans="1:4" x14ac:dyDescent="0.25">
      <c r="A772" s="101">
        <v>95271</v>
      </c>
      <c r="B772" s="101" t="s">
        <v>283</v>
      </c>
      <c r="C772" s="101" t="s">
        <v>187</v>
      </c>
      <c r="D772" s="101">
        <v>0.51</v>
      </c>
    </row>
    <row r="773" spans="1:4" x14ac:dyDescent="0.25">
      <c r="A773" s="101">
        <v>95277</v>
      </c>
      <c r="B773" s="101" t="s">
        <v>21239</v>
      </c>
      <c r="C773" s="101" t="s">
        <v>187</v>
      </c>
      <c r="D773" s="101">
        <v>0.48</v>
      </c>
    </row>
    <row r="774" spans="1:4" x14ac:dyDescent="0.25">
      <c r="A774" s="101">
        <v>95283</v>
      </c>
      <c r="B774" s="101" t="s">
        <v>21240</v>
      </c>
      <c r="C774" s="101" t="s">
        <v>187</v>
      </c>
      <c r="D774" s="101">
        <v>0.6</v>
      </c>
    </row>
    <row r="775" spans="1:4" x14ac:dyDescent="0.25">
      <c r="A775" s="101">
        <v>95621</v>
      </c>
      <c r="B775" s="101" t="s">
        <v>284</v>
      </c>
      <c r="C775" s="101" t="s">
        <v>187</v>
      </c>
      <c r="D775" s="101">
        <v>26.54</v>
      </c>
    </row>
    <row r="776" spans="1:4" x14ac:dyDescent="0.25">
      <c r="A776" s="101">
        <v>95632</v>
      </c>
      <c r="B776" s="101" t="s">
        <v>285</v>
      </c>
      <c r="C776" s="101" t="s">
        <v>187</v>
      </c>
      <c r="D776" s="101">
        <v>83.9</v>
      </c>
    </row>
    <row r="777" spans="1:4" x14ac:dyDescent="0.25">
      <c r="A777" s="101">
        <v>95703</v>
      </c>
      <c r="B777" s="101" t="s">
        <v>286</v>
      </c>
      <c r="C777" s="101" t="s">
        <v>187</v>
      </c>
      <c r="D777" s="101">
        <v>40.47</v>
      </c>
    </row>
    <row r="778" spans="1:4" x14ac:dyDescent="0.25">
      <c r="A778" s="101">
        <v>95709</v>
      </c>
      <c r="B778" s="101" t="s">
        <v>39109</v>
      </c>
      <c r="C778" s="101" t="s">
        <v>187</v>
      </c>
      <c r="D778" s="101">
        <v>89.53</v>
      </c>
    </row>
    <row r="779" spans="1:4" x14ac:dyDescent="0.25">
      <c r="A779" s="101">
        <v>95715</v>
      </c>
      <c r="B779" s="101" t="s">
        <v>287</v>
      </c>
      <c r="C779" s="101" t="s">
        <v>187</v>
      </c>
      <c r="D779" s="101">
        <v>103.19</v>
      </c>
    </row>
    <row r="780" spans="1:4" x14ac:dyDescent="0.25">
      <c r="A780" s="101">
        <v>95721</v>
      </c>
      <c r="B780" s="101" t="s">
        <v>288</v>
      </c>
      <c r="C780" s="101" t="s">
        <v>187</v>
      </c>
      <c r="D780" s="101">
        <v>100.71</v>
      </c>
    </row>
    <row r="781" spans="1:4" x14ac:dyDescent="0.25">
      <c r="A781" s="101">
        <v>95873</v>
      </c>
      <c r="B781" s="101" t="s">
        <v>289</v>
      </c>
      <c r="C781" s="101" t="s">
        <v>187</v>
      </c>
      <c r="D781" s="101">
        <v>13.75</v>
      </c>
    </row>
    <row r="782" spans="1:4" x14ac:dyDescent="0.25">
      <c r="A782" s="101">
        <v>96014</v>
      </c>
      <c r="B782" s="101" t="s">
        <v>290</v>
      </c>
      <c r="C782" s="101" t="s">
        <v>187</v>
      </c>
      <c r="D782" s="101">
        <v>67.28</v>
      </c>
    </row>
    <row r="783" spans="1:4" x14ac:dyDescent="0.25">
      <c r="A783" s="101">
        <v>96021</v>
      </c>
      <c r="B783" s="101" t="s">
        <v>291</v>
      </c>
      <c r="C783" s="101" t="s">
        <v>187</v>
      </c>
      <c r="D783" s="101">
        <v>67.010000000000005</v>
      </c>
    </row>
    <row r="784" spans="1:4" x14ac:dyDescent="0.25">
      <c r="A784" s="101">
        <v>96029</v>
      </c>
      <c r="B784" s="101" t="s">
        <v>292</v>
      </c>
      <c r="C784" s="101" t="s">
        <v>187</v>
      </c>
      <c r="D784" s="101">
        <v>59.38</v>
      </c>
    </row>
    <row r="785" spans="1:4" x14ac:dyDescent="0.25">
      <c r="A785" s="101">
        <v>96036</v>
      </c>
      <c r="B785" s="101" t="s">
        <v>293</v>
      </c>
      <c r="C785" s="101" t="s">
        <v>187</v>
      </c>
      <c r="D785" s="101">
        <v>81.239999999999995</v>
      </c>
    </row>
    <row r="786" spans="1:4" x14ac:dyDescent="0.25">
      <c r="A786" s="101">
        <v>96155</v>
      </c>
      <c r="B786" s="101" t="s">
        <v>294</v>
      </c>
      <c r="C786" s="101" t="s">
        <v>187</v>
      </c>
      <c r="D786" s="101">
        <v>59.65</v>
      </c>
    </row>
    <row r="787" spans="1:4" x14ac:dyDescent="0.25">
      <c r="A787" s="101">
        <v>96156</v>
      </c>
      <c r="B787" s="101" t="s">
        <v>295</v>
      </c>
      <c r="C787" s="101" t="s">
        <v>187</v>
      </c>
      <c r="D787" s="101">
        <v>65.66</v>
      </c>
    </row>
    <row r="788" spans="1:4" x14ac:dyDescent="0.25">
      <c r="A788" s="101">
        <v>96159</v>
      </c>
      <c r="B788" s="101" t="s">
        <v>296</v>
      </c>
      <c r="C788" s="101" t="s">
        <v>187</v>
      </c>
      <c r="D788" s="101">
        <v>95.27</v>
      </c>
    </row>
    <row r="789" spans="1:4" x14ac:dyDescent="0.25">
      <c r="A789" s="101">
        <v>96246</v>
      </c>
      <c r="B789" s="101" t="s">
        <v>297</v>
      </c>
      <c r="C789" s="101" t="s">
        <v>187</v>
      </c>
      <c r="D789" s="101">
        <v>69.56</v>
      </c>
    </row>
    <row r="790" spans="1:4" x14ac:dyDescent="0.25">
      <c r="A790" s="101">
        <v>96464</v>
      </c>
      <c r="B790" s="101" t="s">
        <v>958</v>
      </c>
      <c r="C790" s="101" t="s">
        <v>187</v>
      </c>
      <c r="D790" s="101">
        <v>90.46</v>
      </c>
    </row>
    <row r="791" spans="1:4" x14ac:dyDescent="0.25">
      <c r="A791" s="101">
        <v>98765</v>
      </c>
      <c r="B791" s="101" t="s">
        <v>984</v>
      </c>
      <c r="C791" s="101" t="s">
        <v>187</v>
      </c>
      <c r="D791" s="101">
        <v>0.08</v>
      </c>
    </row>
    <row r="792" spans="1:4" x14ac:dyDescent="0.25">
      <c r="A792" s="101">
        <v>99834</v>
      </c>
      <c r="B792" s="101" t="s">
        <v>21241</v>
      </c>
      <c r="C792" s="101" t="s">
        <v>187</v>
      </c>
      <c r="D792" s="101">
        <v>0.21</v>
      </c>
    </row>
    <row r="793" spans="1:4" x14ac:dyDescent="0.25">
      <c r="A793" s="101">
        <v>100642</v>
      </c>
      <c r="B793" s="101" t="s">
        <v>1630</v>
      </c>
      <c r="C793" s="101" t="s">
        <v>187</v>
      </c>
      <c r="D793" s="101">
        <v>319.06</v>
      </c>
    </row>
    <row r="794" spans="1:4" x14ac:dyDescent="0.25">
      <c r="A794" s="101">
        <v>100648</v>
      </c>
      <c r="B794" s="101" t="s">
        <v>1631</v>
      </c>
      <c r="C794" s="101" t="s">
        <v>187</v>
      </c>
      <c r="D794" s="101">
        <v>633.29999999999995</v>
      </c>
    </row>
    <row r="795" spans="1:4" x14ac:dyDescent="0.25">
      <c r="A795" s="101">
        <v>102274</v>
      </c>
      <c r="B795" s="101" t="s">
        <v>2518</v>
      </c>
      <c r="C795" s="101" t="s">
        <v>187</v>
      </c>
      <c r="D795" s="101">
        <v>25.91</v>
      </c>
    </row>
    <row r="796" spans="1:4" x14ac:dyDescent="0.25">
      <c r="A796" s="101">
        <v>104092</v>
      </c>
      <c r="B796" s="101" t="s">
        <v>11468</v>
      </c>
      <c r="C796" s="101" t="s">
        <v>187</v>
      </c>
      <c r="D796" s="101">
        <v>0.06</v>
      </c>
    </row>
    <row r="797" spans="1:4" x14ac:dyDescent="0.25">
      <c r="A797" s="101">
        <v>104098</v>
      </c>
      <c r="B797" s="101" t="s">
        <v>11469</v>
      </c>
      <c r="C797" s="101" t="s">
        <v>187</v>
      </c>
      <c r="D797" s="101">
        <v>0.08</v>
      </c>
    </row>
    <row r="798" spans="1:4" x14ac:dyDescent="0.25">
      <c r="A798" s="101">
        <v>5089</v>
      </c>
      <c r="B798" s="101" t="s">
        <v>298</v>
      </c>
      <c r="C798" s="101" t="s">
        <v>8</v>
      </c>
      <c r="D798" s="101">
        <v>41.26</v>
      </c>
    </row>
    <row r="799" spans="1:4" x14ac:dyDescent="0.25">
      <c r="A799" s="101">
        <v>5627</v>
      </c>
      <c r="B799" s="101" t="s">
        <v>299</v>
      </c>
      <c r="C799" s="101" t="s">
        <v>8</v>
      </c>
      <c r="D799" s="101">
        <v>44.8</v>
      </c>
    </row>
    <row r="800" spans="1:4" x14ac:dyDescent="0.25">
      <c r="A800" s="101">
        <v>5628</v>
      </c>
      <c r="B800" s="101" t="s">
        <v>300</v>
      </c>
      <c r="C800" s="101" t="s">
        <v>8</v>
      </c>
      <c r="D800" s="101">
        <v>11.84</v>
      </c>
    </row>
    <row r="801" spans="1:4" x14ac:dyDescent="0.25">
      <c r="A801" s="101">
        <v>5629</v>
      </c>
      <c r="B801" s="101" t="s">
        <v>301</v>
      </c>
      <c r="C801" s="101" t="s">
        <v>8</v>
      </c>
      <c r="D801" s="101">
        <v>56</v>
      </c>
    </row>
    <row r="802" spans="1:4" x14ac:dyDescent="0.25">
      <c r="A802" s="101">
        <v>5630</v>
      </c>
      <c r="B802" s="101" t="s">
        <v>302</v>
      </c>
      <c r="C802" s="101" t="s">
        <v>8</v>
      </c>
      <c r="D802" s="101">
        <v>62.25</v>
      </c>
    </row>
    <row r="803" spans="1:4" x14ac:dyDescent="0.25">
      <c r="A803" s="101">
        <v>5658</v>
      </c>
      <c r="B803" s="101" t="s">
        <v>39110</v>
      </c>
      <c r="C803" s="101" t="s">
        <v>8</v>
      </c>
      <c r="D803" s="101">
        <v>2.29</v>
      </c>
    </row>
    <row r="804" spans="1:4" x14ac:dyDescent="0.25">
      <c r="A804" s="101">
        <v>5664</v>
      </c>
      <c r="B804" s="101" t="s">
        <v>303</v>
      </c>
      <c r="C804" s="101" t="s">
        <v>8</v>
      </c>
      <c r="D804" s="101">
        <v>30.83</v>
      </c>
    </row>
    <row r="805" spans="1:4" x14ac:dyDescent="0.25">
      <c r="A805" s="101">
        <v>5667</v>
      </c>
      <c r="B805" s="101" t="s">
        <v>304</v>
      </c>
      <c r="C805" s="101" t="s">
        <v>8</v>
      </c>
      <c r="D805" s="101">
        <v>27.42</v>
      </c>
    </row>
    <row r="806" spans="1:4" x14ac:dyDescent="0.25">
      <c r="A806" s="101">
        <v>5668</v>
      </c>
      <c r="B806" s="101" t="s">
        <v>305</v>
      </c>
      <c r="C806" s="101" t="s">
        <v>8</v>
      </c>
      <c r="D806" s="101">
        <v>44.27</v>
      </c>
    </row>
    <row r="807" spans="1:4" x14ac:dyDescent="0.25">
      <c r="A807" s="101">
        <v>5674</v>
      </c>
      <c r="B807" s="101" t="s">
        <v>306</v>
      </c>
      <c r="C807" s="101" t="s">
        <v>8</v>
      </c>
      <c r="D807" s="101">
        <v>39.69</v>
      </c>
    </row>
    <row r="808" spans="1:4" x14ac:dyDescent="0.25">
      <c r="A808" s="101">
        <v>5692</v>
      </c>
      <c r="B808" s="101" t="s">
        <v>307</v>
      </c>
      <c r="C808" s="101" t="s">
        <v>8</v>
      </c>
      <c r="D808" s="101">
        <v>0.31</v>
      </c>
    </row>
    <row r="809" spans="1:4" x14ac:dyDescent="0.25">
      <c r="A809" s="101">
        <v>5693</v>
      </c>
      <c r="B809" s="101" t="s">
        <v>308</v>
      </c>
      <c r="C809" s="101" t="s">
        <v>8</v>
      </c>
      <c r="D809" s="101">
        <v>21.29</v>
      </c>
    </row>
    <row r="810" spans="1:4" x14ac:dyDescent="0.25">
      <c r="A810" s="101">
        <v>5695</v>
      </c>
      <c r="B810" s="101" t="s">
        <v>309</v>
      </c>
      <c r="C810" s="101" t="s">
        <v>8</v>
      </c>
      <c r="D810" s="101">
        <v>39.44</v>
      </c>
    </row>
    <row r="811" spans="1:4" x14ac:dyDescent="0.25">
      <c r="A811" s="101">
        <v>5703</v>
      </c>
      <c r="B811" s="101" t="s">
        <v>310</v>
      </c>
      <c r="C811" s="101" t="s">
        <v>8</v>
      </c>
      <c r="D811" s="101">
        <v>24.27</v>
      </c>
    </row>
    <row r="812" spans="1:4" x14ac:dyDescent="0.25">
      <c r="A812" s="101">
        <v>5705</v>
      </c>
      <c r="B812" s="101" t="s">
        <v>311</v>
      </c>
      <c r="C812" s="101" t="s">
        <v>8</v>
      </c>
      <c r="D812" s="101">
        <v>37.57</v>
      </c>
    </row>
    <row r="813" spans="1:4" x14ac:dyDescent="0.25">
      <c r="A813" s="101">
        <v>5707</v>
      </c>
      <c r="B813" s="101" t="s">
        <v>312</v>
      </c>
      <c r="C813" s="101" t="s">
        <v>8</v>
      </c>
      <c r="D813" s="101">
        <v>87.69</v>
      </c>
    </row>
    <row r="814" spans="1:4" x14ac:dyDescent="0.25">
      <c r="A814" s="101">
        <v>5710</v>
      </c>
      <c r="B814" s="101" t="s">
        <v>313</v>
      </c>
      <c r="C814" s="101" t="s">
        <v>8</v>
      </c>
      <c r="D814" s="101">
        <v>135.66</v>
      </c>
    </row>
    <row r="815" spans="1:4" x14ac:dyDescent="0.25">
      <c r="A815" s="101">
        <v>5711</v>
      </c>
      <c r="B815" s="101" t="s">
        <v>314</v>
      </c>
      <c r="C815" s="101" t="s">
        <v>8</v>
      </c>
      <c r="D815" s="101">
        <v>86</v>
      </c>
    </row>
    <row r="816" spans="1:4" x14ac:dyDescent="0.25">
      <c r="A816" s="101">
        <v>5714</v>
      </c>
      <c r="B816" s="101" t="s">
        <v>315</v>
      </c>
      <c r="C816" s="101" t="s">
        <v>8</v>
      </c>
      <c r="D816" s="101">
        <v>18.07</v>
      </c>
    </row>
    <row r="817" spans="1:4" x14ac:dyDescent="0.25">
      <c r="A817" s="101">
        <v>5715</v>
      </c>
      <c r="B817" s="101" t="s">
        <v>316</v>
      </c>
      <c r="C817" s="101" t="s">
        <v>8</v>
      </c>
      <c r="D817" s="101">
        <v>65.08</v>
      </c>
    </row>
    <row r="818" spans="1:4" x14ac:dyDescent="0.25">
      <c r="A818" s="101">
        <v>5718</v>
      </c>
      <c r="B818" s="101" t="s">
        <v>317</v>
      </c>
      <c r="C818" s="101" t="s">
        <v>8</v>
      </c>
      <c r="D818" s="101">
        <v>102.65</v>
      </c>
    </row>
    <row r="819" spans="1:4" x14ac:dyDescent="0.25">
      <c r="A819" s="101">
        <v>5721</v>
      </c>
      <c r="B819" s="101" t="s">
        <v>318</v>
      </c>
      <c r="C819" s="101" t="s">
        <v>8</v>
      </c>
      <c r="D819" s="101">
        <v>90.57</v>
      </c>
    </row>
    <row r="820" spans="1:4" x14ac:dyDescent="0.25">
      <c r="A820" s="101">
        <v>5722</v>
      </c>
      <c r="B820" s="101" t="s">
        <v>319</v>
      </c>
      <c r="C820" s="101" t="s">
        <v>8</v>
      </c>
      <c r="D820" s="101">
        <v>209.46</v>
      </c>
    </row>
    <row r="821" spans="1:4" x14ac:dyDescent="0.25">
      <c r="A821" s="101">
        <v>5724</v>
      </c>
      <c r="B821" s="101" t="s">
        <v>320</v>
      </c>
      <c r="C821" s="101" t="s">
        <v>8</v>
      </c>
      <c r="D821" s="101">
        <v>60.04</v>
      </c>
    </row>
    <row r="822" spans="1:4" x14ac:dyDescent="0.25">
      <c r="A822" s="101">
        <v>5727</v>
      </c>
      <c r="B822" s="101" t="s">
        <v>321</v>
      </c>
      <c r="C822" s="101" t="s">
        <v>8</v>
      </c>
      <c r="D822" s="101">
        <v>11.98</v>
      </c>
    </row>
    <row r="823" spans="1:4" x14ac:dyDescent="0.25">
      <c r="A823" s="101">
        <v>5729</v>
      </c>
      <c r="B823" s="101" t="s">
        <v>322</v>
      </c>
      <c r="C823" s="101" t="s">
        <v>8</v>
      </c>
      <c r="D823" s="101">
        <v>48.73</v>
      </c>
    </row>
    <row r="824" spans="1:4" x14ac:dyDescent="0.25">
      <c r="A824" s="101">
        <v>5730</v>
      </c>
      <c r="B824" s="101" t="s">
        <v>323</v>
      </c>
      <c r="C824" s="101" t="s">
        <v>8</v>
      </c>
      <c r="D824" s="101">
        <v>39.47</v>
      </c>
    </row>
    <row r="825" spans="1:4" x14ac:dyDescent="0.25">
      <c r="A825" s="101">
        <v>5735</v>
      </c>
      <c r="B825" s="101" t="s">
        <v>324</v>
      </c>
      <c r="C825" s="101" t="s">
        <v>8</v>
      </c>
      <c r="D825" s="101">
        <v>29.75</v>
      </c>
    </row>
    <row r="826" spans="1:4" x14ac:dyDescent="0.25">
      <c r="A826" s="101">
        <v>5736</v>
      </c>
      <c r="B826" s="101" t="s">
        <v>325</v>
      </c>
      <c r="C826" s="101" t="s">
        <v>8</v>
      </c>
      <c r="D826" s="101">
        <v>40.340000000000003</v>
      </c>
    </row>
    <row r="827" spans="1:4" x14ac:dyDescent="0.25">
      <c r="A827" s="101">
        <v>5738</v>
      </c>
      <c r="B827" s="101" t="s">
        <v>326</v>
      </c>
      <c r="C827" s="101" t="s">
        <v>8</v>
      </c>
      <c r="D827" s="101">
        <v>43.33</v>
      </c>
    </row>
    <row r="828" spans="1:4" x14ac:dyDescent="0.25">
      <c r="A828" s="101">
        <v>5739</v>
      </c>
      <c r="B828" s="101" t="s">
        <v>327</v>
      </c>
      <c r="C828" s="101" t="s">
        <v>8</v>
      </c>
      <c r="D828" s="101">
        <v>54.23</v>
      </c>
    </row>
    <row r="829" spans="1:4" x14ac:dyDescent="0.25">
      <c r="A829" s="101">
        <v>5741</v>
      </c>
      <c r="B829" s="101" t="s">
        <v>328</v>
      </c>
      <c r="C829" s="101" t="s">
        <v>8</v>
      </c>
      <c r="D829" s="101">
        <v>42.78</v>
      </c>
    </row>
    <row r="830" spans="1:4" x14ac:dyDescent="0.25">
      <c r="A830" s="101">
        <v>5742</v>
      </c>
      <c r="B830" s="101" t="s">
        <v>329</v>
      </c>
      <c r="C830" s="101" t="s">
        <v>8</v>
      </c>
      <c r="D830" s="101">
        <v>26.64</v>
      </c>
    </row>
    <row r="831" spans="1:4" x14ac:dyDescent="0.25">
      <c r="A831" s="101">
        <v>5747</v>
      </c>
      <c r="B831" s="101" t="s">
        <v>330</v>
      </c>
      <c r="C831" s="101" t="s">
        <v>8</v>
      </c>
      <c r="D831" s="101">
        <v>152.76</v>
      </c>
    </row>
    <row r="832" spans="1:4" x14ac:dyDescent="0.25">
      <c r="A832" s="101">
        <v>5751</v>
      </c>
      <c r="B832" s="101" t="s">
        <v>331</v>
      </c>
      <c r="C832" s="101" t="s">
        <v>8</v>
      </c>
      <c r="D832" s="101">
        <v>32</v>
      </c>
    </row>
    <row r="833" spans="1:4" x14ac:dyDescent="0.25">
      <c r="A833" s="101">
        <v>5754</v>
      </c>
      <c r="B833" s="101" t="s">
        <v>332</v>
      </c>
      <c r="C833" s="101" t="s">
        <v>8</v>
      </c>
      <c r="D833" s="101">
        <v>35.130000000000003</v>
      </c>
    </row>
    <row r="834" spans="1:4" x14ac:dyDescent="0.25">
      <c r="A834" s="101">
        <v>5763</v>
      </c>
      <c r="B834" s="101" t="s">
        <v>333</v>
      </c>
      <c r="C834" s="101" t="s">
        <v>8</v>
      </c>
      <c r="D834" s="101">
        <v>50.2</v>
      </c>
    </row>
    <row r="835" spans="1:4" x14ac:dyDescent="0.25">
      <c r="A835" s="101">
        <v>5765</v>
      </c>
      <c r="B835" s="101" t="s">
        <v>334</v>
      </c>
      <c r="C835" s="101" t="s">
        <v>8</v>
      </c>
      <c r="D835" s="101">
        <v>4.6399999999999997</v>
      </c>
    </row>
    <row r="836" spans="1:4" x14ac:dyDescent="0.25">
      <c r="A836" s="101">
        <v>5766</v>
      </c>
      <c r="B836" s="101" t="s">
        <v>335</v>
      </c>
      <c r="C836" s="101" t="s">
        <v>8</v>
      </c>
      <c r="D836" s="101">
        <v>2.97</v>
      </c>
    </row>
    <row r="837" spans="1:4" x14ac:dyDescent="0.25">
      <c r="A837" s="101">
        <v>5779</v>
      </c>
      <c r="B837" s="101" t="s">
        <v>336</v>
      </c>
      <c r="C837" s="101" t="s">
        <v>8</v>
      </c>
      <c r="D837" s="101">
        <v>72.53</v>
      </c>
    </row>
    <row r="838" spans="1:4" x14ac:dyDescent="0.25">
      <c r="A838" s="101">
        <v>5787</v>
      </c>
      <c r="B838" s="101" t="s">
        <v>337</v>
      </c>
      <c r="C838" s="101" t="s">
        <v>8</v>
      </c>
      <c r="D838" s="101">
        <v>67.97</v>
      </c>
    </row>
    <row r="839" spans="1:4" x14ac:dyDescent="0.25">
      <c r="A839" s="101">
        <v>5797</v>
      </c>
      <c r="B839" s="101" t="s">
        <v>338</v>
      </c>
      <c r="C839" s="101" t="s">
        <v>8</v>
      </c>
      <c r="D839" s="101">
        <v>6.63</v>
      </c>
    </row>
    <row r="840" spans="1:4" x14ac:dyDescent="0.25">
      <c r="A840" s="101">
        <v>5800</v>
      </c>
      <c r="B840" s="101" t="s">
        <v>39111</v>
      </c>
      <c r="C840" s="101" t="s">
        <v>8</v>
      </c>
      <c r="D840" s="101">
        <v>0.51</v>
      </c>
    </row>
    <row r="841" spans="1:4" x14ac:dyDescent="0.25">
      <c r="A841" s="101">
        <v>7032</v>
      </c>
      <c r="B841" s="101" t="s">
        <v>21242</v>
      </c>
      <c r="C841" s="101" t="s">
        <v>8</v>
      </c>
      <c r="D841" s="101">
        <v>4.41</v>
      </c>
    </row>
    <row r="842" spans="1:4" x14ac:dyDescent="0.25">
      <c r="A842" s="101">
        <v>7033</v>
      </c>
      <c r="B842" s="101" t="s">
        <v>21243</v>
      </c>
      <c r="C842" s="101" t="s">
        <v>8</v>
      </c>
      <c r="D842" s="101">
        <v>1.63</v>
      </c>
    </row>
    <row r="843" spans="1:4" x14ac:dyDescent="0.25">
      <c r="A843" s="101">
        <v>7034</v>
      </c>
      <c r="B843" s="101" t="s">
        <v>21244</v>
      </c>
      <c r="C843" s="101" t="s">
        <v>8</v>
      </c>
      <c r="D843" s="101">
        <v>5.88</v>
      </c>
    </row>
    <row r="844" spans="1:4" x14ac:dyDescent="0.25">
      <c r="A844" s="101">
        <v>7035</v>
      </c>
      <c r="B844" s="101" t="s">
        <v>21245</v>
      </c>
      <c r="C844" s="101" t="s">
        <v>8</v>
      </c>
      <c r="D844" s="101">
        <v>247.74</v>
      </c>
    </row>
    <row r="845" spans="1:4" x14ac:dyDescent="0.25">
      <c r="A845" s="101">
        <v>7038</v>
      </c>
      <c r="B845" s="101" t="s">
        <v>339</v>
      </c>
      <c r="C845" s="101" t="s">
        <v>8</v>
      </c>
      <c r="D845" s="101">
        <v>49.56</v>
      </c>
    </row>
    <row r="846" spans="1:4" x14ac:dyDescent="0.25">
      <c r="A846" s="101">
        <v>7039</v>
      </c>
      <c r="B846" s="101" t="s">
        <v>340</v>
      </c>
      <c r="C846" s="101" t="s">
        <v>8</v>
      </c>
      <c r="D846" s="101">
        <v>13.29</v>
      </c>
    </row>
    <row r="847" spans="1:4" x14ac:dyDescent="0.25">
      <c r="A847" s="101">
        <v>7040</v>
      </c>
      <c r="B847" s="101" t="s">
        <v>341</v>
      </c>
      <c r="C847" s="101" t="s">
        <v>8</v>
      </c>
      <c r="D847" s="101">
        <v>62.03</v>
      </c>
    </row>
    <row r="848" spans="1:4" x14ac:dyDescent="0.25">
      <c r="A848" s="101">
        <v>7044</v>
      </c>
      <c r="B848" s="101" t="s">
        <v>342</v>
      </c>
      <c r="C848" s="101" t="s">
        <v>8</v>
      </c>
      <c r="D848" s="101">
        <v>0.36</v>
      </c>
    </row>
    <row r="849" spans="1:4" x14ac:dyDescent="0.25">
      <c r="A849" s="101">
        <v>7045</v>
      </c>
      <c r="B849" s="101" t="s">
        <v>343</v>
      </c>
      <c r="C849" s="101" t="s">
        <v>8</v>
      </c>
      <c r="D849" s="101">
        <v>0.08</v>
      </c>
    </row>
    <row r="850" spans="1:4" x14ac:dyDescent="0.25">
      <c r="A850" s="101">
        <v>7046</v>
      </c>
      <c r="B850" s="101" t="s">
        <v>344</v>
      </c>
      <c r="C850" s="101" t="s">
        <v>8</v>
      </c>
      <c r="D850" s="101">
        <v>0.39</v>
      </c>
    </row>
    <row r="851" spans="1:4" x14ac:dyDescent="0.25">
      <c r="A851" s="101">
        <v>7047</v>
      </c>
      <c r="B851" s="101" t="s">
        <v>345</v>
      </c>
      <c r="C851" s="101" t="s">
        <v>8</v>
      </c>
      <c r="D851" s="101">
        <v>25.13</v>
      </c>
    </row>
    <row r="852" spans="1:4" x14ac:dyDescent="0.25">
      <c r="A852" s="101">
        <v>7051</v>
      </c>
      <c r="B852" s="101" t="s">
        <v>346</v>
      </c>
      <c r="C852" s="101" t="s">
        <v>8</v>
      </c>
      <c r="D852" s="101">
        <v>43.96</v>
      </c>
    </row>
    <row r="853" spans="1:4" x14ac:dyDescent="0.25">
      <c r="A853" s="101">
        <v>7052</v>
      </c>
      <c r="B853" s="101" t="s">
        <v>347</v>
      </c>
      <c r="C853" s="101" t="s">
        <v>8</v>
      </c>
      <c r="D853" s="101">
        <v>11.87</v>
      </c>
    </row>
    <row r="854" spans="1:4" x14ac:dyDescent="0.25">
      <c r="A854" s="101">
        <v>7053</v>
      </c>
      <c r="B854" s="101" t="s">
        <v>348</v>
      </c>
      <c r="C854" s="101" t="s">
        <v>8</v>
      </c>
      <c r="D854" s="101">
        <v>55.02</v>
      </c>
    </row>
    <row r="855" spans="1:4" x14ac:dyDescent="0.25">
      <c r="A855" s="101">
        <v>7054</v>
      </c>
      <c r="B855" s="101" t="s">
        <v>349</v>
      </c>
      <c r="C855" s="101" t="s">
        <v>8</v>
      </c>
      <c r="D855" s="101">
        <v>86.23</v>
      </c>
    </row>
    <row r="856" spans="1:4" x14ac:dyDescent="0.25">
      <c r="A856" s="101">
        <v>7058</v>
      </c>
      <c r="B856" s="101" t="s">
        <v>350</v>
      </c>
      <c r="C856" s="101" t="s">
        <v>8</v>
      </c>
      <c r="D856" s="101">
        <v>22.73</v>
      </c>
    </row>
    <row r="857" spans="1:4" x14ac:dyDescent="0.25">
      <c r="A857" s="101">
        <v>7059</v>
      </c>
      <c r="B857" s="101" t="s">
        <v>351</v>
      </c>
      <c r="C857" s="101" t="s">
        <v>8</v>
      </c>
      <c r="D857" s="101">
        <v>8.68</v>
      </c>
    </row>
    <row r="858" spans="1:4" x14ac:dyDescent="0.25">
      <c r="A858" s="101">
        <v>7060</v>
      </c>
      <c r="B858" s="101" t="s">
        <v>352</v>
      </c>
      <c r="C858" s="101" t="s">
        <v>8</v>
      </c>
      <c r="D858" s="101">
        <v>40.78</v>
      </c>
    </row>
    <row r="859" spans="1:4" x14ac:dyDescent="0.25">
      <c r="A859" s="101">
        <v>7061</v>
      </c>
      <c r="B859" s="101" t="s">
        <v>353</v>
      </c>
      <c r="C859" s="101" t="s">
        <v>8</v>
      </c>
      <c r="D859" s="101">
        <v>78.72</v>
      </c>
    </row>
    <row r="860" spans="1:4" x14ac:dyDescent="0.25">
      <c r="A860" s="101">
        <v>7063</v>
      </c>
      <c r="B860" s="101" t="s">
        <v>354</v>
      </c>
      <c r="C860" s="101" t="s">
        <v>8</v>
      </c>
      <c r="D860" s="101">
        <v>22.54</v>
      </c>
    </row>
    <row r="861" spans="1:4" x14ac:dyDescent="0.25">
      <c r="A861" s="101">
        <v>7064</v>
      </c>
      <c r="B861" s="101" t="s">
        <v>355</v>
      </c>
      <c r="C861" s="101" t="s">
        <v>8</v>
      </c>
      <c r="D861" s="101">
        <v>6.09</v>
      </c>
    </row>
    <row r="862" spans="1:4" x14ac:dyDescent="0.25">
      <c r="A862" s="101">
        <v>7065</v>
      </c>
      <c r="B862" s="101" t="s">
        <v>356</v>
      </c>
      <c r="C862" s="101" t="s">
        <v>8</v>
      </c>
      <c r="D862" s="101">
        <v>24.66</v>
      </c>
    </row>
    <row r="863" spans="1:4" x14ac:dyDescent="0.25">
      <c r="A863" s="101">
        <v>7066</v>
      </c>
      <c r="B863" s="101" t="s">
        <v>357</v>
      </c>
      <c r="C863" s="101" t="s">
        <v>8</v>
      </c>
      <c r="D863" s="101">
        <v>93.4</v>
      </c>
    </row>
    <row r="864" spans="1:4" x14ac:dyDescent="0.25">
      <c r="A864" s="101">
        <v>53786</v>
      </c>
      <c r="B864" s="101" t="s">
        <v>358</v>
      </c>
      <c r="C864" s="101" t="s">
        <v>8</v>
      </c>
      <c r="D864" s="101">
        <v>49.3</v>
      </c>
    </row>
    <row r="865" spans="1:4" x14ac:dyDescent="0.25">
      <c r="A865" s="101">
        <v>53788</v>
      </c>
      <c r="B865" s="101" t="s">
        <v>359</v>
      </c>
      <c r="C865" s="101" t="s">
        <v>8</v>
      </c>
      <c r="D865" s="101">
        <v>55.19</v>
      </c>
    </row>
    <row r="866" spans="1:4" x14ac:dyDescent="0.25">
      <c r="A866" s="101">
        <v>53792</v>
      </c>
      <c r="B866" s="101" t="s">
        <v>360</v>
      </c>
      <c r="C866" s="101" t="s">
        <v>8</v>
      </c>
      <c r="D866" s="101">
        <v>97.85</v>
      </c>
    </row>
    <row r="867" spans="1:4" x14ac:dyDescent="0.25">
      <c r="A867" s="101">
        <v>53794</v>
      </c>
      <c r="B867" s="101" t="s">
        <v>361</v>
      </c>
      <c r="C867" s="101" t="s">
        <v>8</v>
      </c>
      <c r="D867" s="101">
        <v>35.619999999999997</v>
      </c>
    </row>
    <row r="868" spans="1:4" x14ac:dyDescent="0.25">
      <c r="A868" s="101">
        <v>53797</v>
      </c>
      <c r="B868" s="101" t="s">
        <v>362</v>
      </c>
      <c r="C868" s="101" t="s">
        <v>8</v>
      </c>
      <c r="D868" s="101">
        <v>112.53</v>
      </c>
    </row>
    <row r="869" spans="1:4" x14ac:dyDescent="0.25">
      <c r="A869" s="101">
        <v>53804</v>
      </c>
      <c r="B869" s="101" t="s">
        <v>363</v>
      </c>
      <c r="C869" s="101" t="s">
        <v>8</v>
      </c>
      <c r="D869" s="101">
        <v>4.76</v>
      </c>
    </row>
    <row r="870" spans="1:4" x14ac:dyDescent="0.25">
      <c r="A870" s="101">
        <v>53806</v>
      </c>
      <c r="B870" s="101" t="s">
        <v>364</v>
      </c>
      <c r="C870" s="101" t="s">
        <v>8</v>
      </c>
      <c r="D870" s="101">
        <v>77.36</v>
      </c>
    </row>
    <row r="871" spans="1:4" x14ac:dyDescent="0.25">
      <c r="A871" s="101">
        <v>53810</v>
      </c>
      <c r="B871" s="101" t="s">
        <v>365</v>
      </c>
      <c r="C871" s="101" t="s">
        <v>8</v>
      </c>
      <c r="D871" s="101">
        <v>77.84</v>
      </c>
    </row>
    <row r="872" spans="1:4" x14ac:dyDescent="0.25">
      <c r="A872" s="101">
        <v>53814</v>
      </c>
      <c r="B872" s="101" t="s">
        <v>366</v>
      </c>
      <c r="C872" s="101" t="s">
        <v>8</v>
      </c>
      <c r="D872" s="101">
        <v>254.96</v>
      </c>
    </row>
    <row r="873" spans="1:4" x14ac:dyDescent="0.25">
      <c r="A873" s="101">
        <v>53817</v>
      </c>
      <c r="B873" s="101" t="s">
        <v>367</v>
      </c>
      <c r="C873" s="101" t="s">
        <v>8</v>
      </c>
      <c r="D873" s="101">
        <v>60.34</v>
      </c>
    </row>
    <row r="874" spans="1:4" x14ac:dyDescent="0.25">
      <c r="A874" s="101">
        <v>53818</v>
      </c>
      <c r="B874" s="101" t="s">
        <v>368</v>
      </c>
      <c r="C874" s="101" t="s">
        <v>8</v>
      </c>
      <c r="D874" s="101">
        <v>9.57</v>
      </c>
    </row>
    <row r="875" spans="1:4" x14ac:dyDescent="0.25">
      <c r="A875" s="101">
        <v>53827</v>
      </c>
      <c r="B875" s="101" t="s">
        <v>369</v>
      </c>
      <c r="C875" s="101" t="s">
        <v>8</v>
      </c>
      <c r="D875" s="101">
        <v>110.16</v>
      </c>
    </row>
    <row r="876" spans="1:4" x14ac:dyDescent="0.25">
      <c r="A876" s="101">
        <v>53829</v>
      </c>
      <c r="B876" s="101" t="s">
        <v>370</v>
      </c>
      <c r="C876" s="101" t="s">
        <v>8</v>
      </c>
      <c r="D876" s="101">
        <v>112.53</v>
      </c>
    </row>
    <row r="877" spans="1:4" x14ac:dyDescent="0.25">
      <c r="A877" s="101">
        <v>53831</v>
      </c>
      <c r="B877" s="101" t="s">
        <v>371</v>
      </c>
      <c r="C877" s="101" t="s">
        <v>8</v>
      </c>
      <c r="D877" s="101">
        <v>185.88</v>
      </c>
    </row>
    <row r="878" spans="1:4" x14ac:dyDescent="0.25">
      <c r="A878" s="101">
        <v>53840</v>
      </c>
      <c r="B878" s="101" t="s">
        <v>372</v>
      </c>
      <c r="C878" s="101" t="s">
        <v>8</v>
      </c>
      <c r="D878" s="101">
        <v>2.58</v>
      </c>
    </row>
    <row r="879" spans="1:4" x14ac:dyDescent="0.25">
      <c r="A879" s="101">
        <v>53841</v>
      </c>
      <c r="B879" s="101" t="s">
        <v>373</v>
      </c>
      <c r="C879" s="101" t="s">
        <v>8</v>
      </c>
      <c r="D879" s="101">
        <v>1.79</v>
      </c>
    </row>
    <row r="880" spans="1:4" x14ac:dyDescent="0.25">
      <c r="A880" s="101">
        <v>53849</v>
      </c>
      <c r="B880" s="101" t="s">
        <v>374</v>
      </c>
      <c r="C880" s="101" t="s">
        <v>8</v>
      </c>
      <c r="D880" s="101">
        <v>80.86</v>
      </c>
    </row>
    <row r="881" spans="1:4" x14ac:dyDescent="0.25">
      <c r="A881" s="101">
        <v>53857</v>
      </c>
      <c r="B881" s="101" t="s">
        <v>375</v>
      </c>
      <c r="C881" s="101" t="s">
        <v>8</v>
      </c>
      <c r="D881" s="101">
        <v>74</v>
      </c>
    </row>
    <row r="882" spans="1:4" x14ac:dyDescent="0.25">
      <c r="A882" s="101">
        <v>53858</v>
      </c>
      <c r="B882" s="101" t="s">
        <v>376</v>
      </c>
      <c r="C882" s="101" t="s">
        <v>8</v>
      </c>
      <c r="D882" s="101">
        <v>44.15</v>
      </c>
    </row>
    <row r="883" spans="1:4" x14ac:dyDescent="0.25">
      <c r="A883" s="101">
        <v>53861</v>
      </c>
      <c r="B883" s="101" t="s">
        <v>377</v>
      </c>
      <c r="C883" s="101" t="s">
        <v>8</v>
      </c>
      <c r="D883" s="101">
        <v>71.819999999999993</v>
      </c>
    </row>
    <row r="884" spans="1:4" x14ac:dyDescent="0.25">
      <c r="A884" s="101">
        <v>53863</v>
      </c>
      <c r="B884" s="101" t="s">
        <v>378</v>
      </c>
      <c r="C884" s="101" t="s">
        <v>8</v>
      </c>
      <c r="D884" s="101">
        <v>2.1800000000000002</v>
      </c>
    </row>
    <row r="885" spans="1:4" x14ac:dyDescent="0.25">
      <c r="A885" s="101">
        <v>53865</v>
      </c>
      <c r="B885" s="101" t="s">
        <v>379</v>
      </c>
      <c r="C885" s="101" t="s">
        <v>8</v>
      </c>
      <c r="D885" s="101">
        <v>45.54</v>
      </c>
    </row>
    <row r="886" spans="1:4" x14ac:dyDescent="0.25">
      <c r="A886" s="101">
        <v>53866</v>
      </c>
      <c r="B886" s="101" t="s">
        <v>39112</v>
      </c>
      <c r="C886" s="101" t="s">
        <v>8</v>
      </c>
      <c r="D886" s="101">
        <v>1.95</v>
      </c>
    </row>
    <row r="887" spans="1:4" x14ac:dyDescent="0.25">
      <c r="A887" s="101">
        <v>53882</v>
      </c>
      <c r="B887" s="101" t="s">
        <v>380</v>
      </c>
      <c r="C887" s="101" t="s">
        <v>8</v>
      </c>
      <c r="D887" s="101">
        <v>35.89</v>
      </c>
    </row>
    <row r="888" spans="1:4" x14ac:dyDescent="0.25">
      <c r="A888" s="101">
        <v>55263</v>
      </c>
      <c r="B888" s="101" t="s">
        <v>381</v>
      </c>
      <c r="C888" s="101" t="s">
        <v>8</v>
      </c>
      <c r="D888" s="101">
        <v>62.25</v>
      </c>
    </row>
    <row r="889" spans="1:4" x14ac:dyDescent="0.25">
      <c r="A889" s="101">
        <v>73303</v>
      </c>
      <c r="B889" s="101" t="s">
        <v>382</v>
      </c>
      <c r="C889" s="101" t="s">
        <v>8</v>
      </c>
      <c r="D889" s="101">
        <v>7.15</v>
      </c>
    </row>
    <row r="890" spans="1:4" x14ac:dyDescent="0.25">
      <c r="A890" s="101">
        <v>73307</v>
      </c>
      <c r="B890" s="101" t="s">
        <v>383</v>
      </c>
      <c r="C890" s="101" t="s">
        <v>8</v>
      </c>
      <c r="D890" s="101">
        <v>6.38</v>
      </c>
    </row>
    <row r="891" spans="1:4" x14ac:dyDescent="0.25">
      <c r="A891" s="101">
        <v>73309</v>
      </c>
      <c r="B891" s="101" t="s">
        <v>384</v>
      </c>
      <c r="C891" s="101" t="s">
        <v>8</v>
      </c>
      <c r="D891" s="101">
        <v>32.97</v>
      </c>
    </row>
    <row r="892" spans="1:4" x14ac:dyDescent="0.25">
      <c r="A892" s="101">
        <v>73311</v>
      </c>
      <c r="B892" s="101" t="s">
        <v>385</v>
      </c>
      <c r="C892" s="101" t="s">
        <v>8</v>
      </c>
      <c r="D892" s="101">
        <v>172.07</v>
      </c>
    </row>
    <row r="893" spans="1:4" x14ac:dyDescent="0.25">
      <c r="A893" s="101">
        <v>73313</v>
      </c>
      <c r="B893" s="101" t="s">
        <v>386</v>
      </c>
      <c r="C893" s="101" t="s">
        <v>8</v>
      </c>
      <c r="D893" s="101">
        <v>8.9</v>
      </c>
    </row>
    <row r="894" spans="1:4" x14ac:dyDescent="0.25">
      <c r="A894" s="101">
        <v>73315</v>
      </c>
      <c r="B894" s="101" t="s">
        <v>387</v>
      </c>
      <c r="C894" s="101" t="s">
        <v>8</v>
      </c>
      <c r="D894" s="101">
        <v>55.19</v>
      </c>
    </row>
    <row r="895" spans="1:4" x14ac:dyDescent="0.25">
      <c r="A895" s="101">
        <v>73335</v>
      </c>
      <c r="B895" s="101" t="s">
        <v>388</v>
      </c>
      <c r="C895" s="101" t="s">
        <v>8</v>
      </c>
      <c r="D895" s="101">
        <v>34.270000000000003</v>
      </c>
    </row>
    <row r="896" spans="1:4" x14ac:dyDescent="0.25">
      <c r="A896" s="101">
        <v>73340</v>
      </c>
      <c r="B896" s="101" t="s">
        <v>389</v>
      </c>
      <c r="C896" s="101" t="s">
        <v>8</v>
      </c>
      <c r="D896" s="101">
        <v>149.52000000000001</v>
      </c>
    </row>
    <row r="897" spans="1:4" x14ac:dyDescent="0.25">
      <c r="A897" s="101">
        <v>83361</v>
      </c>
      <c r="B897" s="101" t="s">
        <v>390</v>
      </c>
      <c r="C897" s="101" t="s">
        <v>8</v>
      </c>
      <c r="D897" s="101">
        <v>41.79</v>
      </c>
    </row>
    <row r="898" spans="1:4" x14ac:dyDescent="0.25">
      <c r="A898" s="101">
        <v>83761</v>
      </c>
      <c r="B898" s="101" t="s">
        <v>391</v>
      </c>
      <c r="C898" s="101" t="s">
        <v>8</v>
      </c>
      <c r="D898" s="101">
        <v>9.52</v>
      </c>
    </row>
    <row r="899" spans="1:4" x14ac:dyDescent="0.25">
      <c r="A899" s="101">
        <v>83762</v>
      </c>
      <c r="B899" s="101" t="s">
        <v>392</v>
      </c>
      <c r="C899" s="101" t="s">
        <v>8</v>
      </c>
      <c r="D899" s="101">
        <v>8.5</v>
      </c>
    </row>
    <row r="900" spans="1:4" x14ac:dyDescent="0.25">
      <c r="A900" s="101">
        <v>83763</v>
      </c>
      <c r="B900" s="101" t="s">
        <v>393</v>
      </c>
      <c r="C900" s="101" t="s">
        <v>8</v>
      </c>
      <c r="D900" s="101">
        <v>48.49</v>
      </c>
    </row>
    <row r="901" spans="1:4" x14ac:dyDescent="0.25">
      <c r="A901" s="101">
        <v>83764</v>
      </c>
      <c r="B901" s="101" t="s">
        <v>394</v>
      </c>
      <c r="C901" s="101" t="s">
        <v>8</v>
      </c>
      <c r="D901" s="101">
        <v>3.35</v>
      </c>
    </row>
    <row r="902" spans="1:4" x14ac:dyDescent="0.25">
      <c r="A902" s="101">
        <v>87026</v>
      </c>
      <c r="B902" s="101" t="s">
        <v>395</v>
      </c>
      <c r="C902" s="101" t="s">
        <v>8</v>
      </c>
      <c r="D902" s="101">
        <v>0.7</v>
      </c>
    </row>
    <row r="903" spans="1:4" x14ac:dyDescent="0.25">
      <c r="A903" s="101">
        <v>87441</v>
      </c>
      <c r="B903" s="101" t="s">
        <v>21246</v>
      </c>
      <c r="C903" s="101" t="s">
        <v>8</v>
      </c>
      <c r="D903" s="101">
        <v>0.48</v>
      </c>
    </row>
    <row r="904" spans="1:4" x14ac:dyDescent="0.25">
      <c r="A904" s="101">
        <v>87442</v>
      </c>
      <c r="B904" s="101" t="s">
        <v>21247</v>
      </c>
      <c r="C904" s="101" t="s">
        <v>8</v>
      </c>
      <c r="D904" s="101">
        <v>0.12</v>
      </c>
    </row>
    <row r="905" spans="1:4" x14ac:dyDescent="0.25">
      <c r="A905" s="101">
        <v>87443</v>
      </c>
      <c r="B905" s="101" t="s">
        <v>21248</v>
      </c>
      <c r="C905" s="101" t="s">
        <v>8</v>
      </c>
      <c r="D905" s="101">
        <v>0.64</v>
      </c>
    </row>
    <row r="906" spans="1:4" x14ac:dyDescent="0.25">
      <c r="A906" s="101">
        <v>87444</v>
      </c>
      <c r="B906" s="101" t="s">
        <v>21249</v>
      </c>
      <c r="C906" s="101" t="s">
        <v>8</v>
      </c>
      <c r="D906" s="101">
        <v>4.09</v>
      </c>
    </row>
    <row r="907" spans="1:4" x14ac:dyDescent="0.25">
      <c r="A907" s="101">
        <v>88387</v>
      </c>
      <c r="B907" s="101" t="s">
        <v>21250</v>
      </c>
      <c r="C907" s="101" t="s">
        <v>8</v>
      </c>
      <c r="D907" s="101">
        <v>0.94</v>
      </c>
    </row>
    <row r="908" spans="1:4" x14ac:dyDescent="0.25">
      <c r="A908" s="101">
        <v>88389</v>
      </c>
      <c r="B908" s="101" t="s">
        <v>21251</v>
      </c>
      <c r="C908" s="101" t="s">
        <v>8</v>
      </c>
      <c r="D908" s="101">
        <v>0.23</v>
      </c>
    </row>
    <row r="909" spans="1:4" x14ac:dyDescent="0.25">
      <c r="A909" s="101">
        <v>88390</v>
      </c>
      <c r="B909" s="101" t="s">
        <v>21252</v>
      </c>
      <c r="C909" s="101" t="s">
        <v>8</v>
      </c>
      <c r="D909" s="101">
        <v>1.1000000000000001</v>
      </c>
    </row>
    <row r="910" spans="1:4" x14ac:dyDescent="0.25">
      <c r="A910" s="101">
        <v>88391</v>
      </c>
      <c r="B910" s="101" t="s">
        <v>21253</v>
      </c>
      <c r="C910" s="101" t="s">
        <v>8</v>
      </c>
      <c r="D910" s="101">
        <v>3.19</v>
      </c>
    </row>
    <row r="911" spans="1:4" x14ac:dyDescent="0.25">
      <c r="A911" s="101">
        <v>88394</v>
      </c>
      <c r="B911" s="101" t="s">
        <v>21254</v>
      </c>
      <c r="C911" s="101" t="s">
        <v>8</v>
      </c>
      <c r="D911" s="101">
        <v>1.1200000000000001</v>
      </c>
    </row>
    <row r="912" spans="1:4" x14ac:dyDescent="0.25">
      <c r="A912" s="101">
        <v>88395</v>
      </c>
      <c r="B912" s="101" t="s">
        <v>21255</v>
      </c>
      <c r="C912" s="101" t="s">
        <v>8</v>
      </c>
      <c r="D912" s="101">
        <v>0.27</v>
      </c>
    </row>
    <row r="913" spans="1:4" x14ac:dyDescent="0.25">
      <c r="A913" s="101">
        <v>88396</v>
      </c>
      <c r="B913" s="101" t="s">
        <v>21256</v>
      </c>
      <c r="C913" s="101" t="s">
        <v>8</v>
      </c>
      <c r="D913" s="101">
        <v>1.31</v>
      </c>
    </row>
    <row r="914" spans="1:4" x14ac:dyDescent="0.25">
      <c r="A914" s="101">
        <v>88397</v>
      </c>
      <c r="B914" s="101" t="s">
        <v>21257</v>
      </c>
      <c r="C914" s="101" t="s">
        <v>8</v>
      </c>
      <c r="D914" s="101">
        <v>4.78</v>
      </c>
    </row>
    <row r="915" spans="1:4" x14ac:dyDescent="0.25">
      <c r="A915" s="101">
        <v>88400</v>
      </c>
      <c r="B915" s="101" t="s">
        <v>21258</v>
      </c>
      <c r="C915" s="101" t="s">
        <v>8</v>
      </c>
      <c r="D915" s="101">
        <v>0.89</v>
      </c>
    </row>
    <row r="916" spans="1:4" x14ac:dyDescent="0.25">
      <c r="A916" s="101">
        <v>88401</v>
      </c>
      <c r="B916" s="101" t="s">
        <v>21259</v>
      </c>
      <c r="C916" s="101" t="s">
        <v>8</v>
      </c>
      <c r="D916" s="101">
        <v>0.22</v>
      </c>
    </row>
    <row r="917" spans="1:4" x14ac:dyDescent="0.25">
      <c r="A917" s="101">
        <v>88402</v>
      </c>
      <c r="B917" s="101" t="s">
        <v>21260</v>
      </c>
      <c r="C917" s="101" t="s">
        <v>8</v>
      </c>
      <c r="D917" s="101">
        <v>1.04</v>
      </c>
    </row>
    <row r="918" spans="1:4" x14ac:dyDescent="0.25">
      <c r="A918" s="101">
        <v>88403</v>
      </c>
      <c r="B918" s="101" t="s">
        <v>21261</v>
      </c>
      <c r="C918" s="101" t="s">
        <v>8</v>
      </c>
      <c r="D918" s="101">
        <v>1.91</v>
      </c>
    </row>
    <row r="919" spans="1:4" x14ac:dyDescent="0.25">
      <c r="A919" s="101">
        <v>88419</v>
      </c>
      <c r="B919" s="101" t="s">
        <v>396</v>
      </c>
      <c r="C919" s="101" t="s">
        <v>8</v>
      </c>
      <c r="D919" s="101">
        <v>6.2</v>
      </c>
    </row>
    <row r="920" spans="1:4" x14ac:dyDescent="0.25">
      <c r="A920" s="101">
        <v>88422</v>
      </c>
      <c r="B920" s="101" t="s">
        <v>397</v>
      </c>
      <c r="C920" s="101" t="s">
        <v>8</v>
      </c>
      <c r="D920" s="101">
        <v>1.43</v>
      </c>
    </row>
    <row r="921" spans="1:4" x14ac:dyDescent="0.25">
      <c r="A921" s="101">
        <v>88425</v>
      </c>
      <c r="B921" s="101" t="s">
        <v>398</v>
      </c>
      <c r="C921" s="101" t="s">
        <v>8</v>
      </c>
      <c r="D921" s="101">
        <v>7.76</v>
      </c>
    </row>
    <row r="922" spans="1:4" x14ac:dyDescent="0.25">
      <c r="A922" s="101">
        <v>88427</v>
      </c>
      <c r="B922" s="101" t="s">
        <v>399</v>
      </c>
      <c r="C922" s="101" t="s">
        <v>8</v>
      </c>
      <c r="D922" s="101">
        <v>1.08</v>
      </c>
    </row>
    <row r="923" spans="1:4" x14ac:dyDescent="0.25">
      <c r="A923" s="101">
        <v>88434</v>
      </c>
      <c r="B923" s="101" t="s">
        <v>400</v>
      </c>
      <c r="C923" s="101" t="s">
        <v>8</v>
      </c>
      <c r="D923" s="101">
        <v>8.23</v>
      </c>
    </row>
    <row r="924" spans="1:4" x14ac:dyDescent="0.25">
      <c r="A924" s="101">
        <v>88435</v>
      </c>
      <c r="B924" s="101" t="s">
        <v>401</v>
      </c>
      <c r="C924" s="101" t="s">
        <v>8</v>
      </c>
      <c r="D924" s="101">
        <v>1.9</v>
      </c>
    </row>
    <row r="925" spans="1:4" x14ac:dyDescent="0.25">
      <c r="A925" s="101">
        <v>88436</v>
      </c>
      <c r="B925" s="101" t="s">
        <v>402</v>
      </c>
      <c r="C925" s="101" t="s">
        <v>8</v>
      </c>
      <c r="D925" s="101">
        <v>10.28</v>
      </c>
    </row>
    <row r="926" spans="1:4" x14ac:dyDescent="0.25">
      <c r="A926" s="101">
        <v>88437</v>
      </c>
      <c r="B926" s="101" t="s">
        <v>403</v>
      </c>
      <c r="C926" s="101" t="s">
        <v>8</v>
      </c>
      <c r="D926" s="101">
        <v>1.08</v>
      </c>
    </row>
    <row r="927" spans="1:4" x14ac:dyDescent="0.25">
      <c r="A927" s="101">
        <v>88569</v>
      </c>
      <c r="B927" s="101" t="s">
        <v>404</v>
      </c>
      <c r="C927" s="101" t="s">
        <v>8</v>
      </c>
      <c r="D927" s="101">
        <v>3.96</v>
      </c>
    </row>
    <row r="928" spans="1:4" x14ac:dyDescent="0.25">
      <c r="A928" s="101">
        <v>88570</v>
      </c>
      <c r="B928" s="101" t="s">
        <v>405</v>
      </c>
      <c r="C928" s="101" t="s">
        <v>8</v>
      </c>
      <c r="D928" s="101">
        <v>1.28</v>
      </c>
    </row>
    <row r="929" spans="1:4" x14ac:dyDescent="0.25">
      <c r="A929" s="101">
        <v>88826</v>
      </c>
      <c r="B929" s="101" t="s">
        <v>21262</v>
      </c>
      <c r="C929" s="101" t="s">
        <v>8</v>
      </c>
      <c r="D929" s="101">
        <v>0.35</v>
      </c>
    </row>
    <row r="930" spans="1:4" x14ac:dyDescent="0.25">
      <c r="A930" s="101">
        <v>88827</v>
      </c>
      <c r="B930" s="101" t="s">
        <v>21263</v>
      </c>
      <c r="C930" s="101" t="s">
        <v>8</v>
      </c>
      <c r="D930" s="101">
        <v>0.08</v>
      </c>
    </row>
    <row r="931" spans="1:4" x14ac:dyDescent="0.25">
      <c r="A931" s="101">
        <v>88828</v>
      </c>
      <c r="B931" s="101" t="s">
        <v>21264</v>
      </c>
      <c r="C931" s="101" t="s">
        <v>8</v>
      </c>
      <c r="D931" s="101">
        <v>0.41</v>
      </c>
    </row>
    <row r="932" spans="1:4" x14ac:dyDescent="0.25">
      <c r="A932" s="101">
        <v>88829</v>
      </c>
      <c r="B932" s="101" t="s">
        <v>21265</v>
      </c>
      <c r="C932" s="101" t="s">
        <v>8</v>
      </c>
      <c r="D932" s="101">
        <v>1.27</v>
      </c>
    </row>
    <row r="933" spans="1:4" x14ac:dyDescent="0.25">
      <c r="A933" s="101">
        <v>88832</v>
      </c>
      <c r="B933" s="101" t="s">
        <v>406</v>
      </c>
      <c r="C933" s="101" t="s">
        <v>8</v>
      </c>
      <c r="D933" s="101">
        <v>42.74</v>
      </c>
    </row>
    <row r="934" spans="1:4" x14ac:dyDescent="0.25">
      <c r="A934" s="101">
        <v>88834</v>
      </c>
      <c r="B934" s="101" t="s">
        <v>407</v>
      </c>
      <c r="C934" s="101" t="s">
        <v>8</v>
      </c>
      <c r="D934" s="101">
        <v>11.29</v>
      </c>
    </row>
    <row r="935" spans="1:4" x14ac:dyDescent="0.25">
      <c r="A935" s="101">
        <v>88835</v>
      </c>
      <c r="B935" s="101" t="s">
        <v>408</v>
      </c>
      <c r="C935" s="101" t="s">
        <v>8</v>
      </c>
      <c r="D935" s="101">
        <v>53.43</v>
      </c>
    </row>
    <row r="936" spans="1:4" x14ac:dyDescent="0.25">
      <c r="A936" s="101">
        <v>88836</v>
      </c>
      <c r="B936" s="101" t="s">
        <v>409</v>
      </c>
      <c r="C936" s="101" t="s">
        <v>8</v>
      </c>
      <c r="D936" s="101">
        <v>61.67</v>
      </c>
    </row>
    <row r="937" spans="1:4" x14ac:dyDescent="0.25">
      <c r="A937" s="101">
        <v>88839</v>
      </c>
      <c r="B937" s="101" t="s">
        <v>410</v>
      </c>
      <c r="C937" s="101" t="s">
        <v>8</v>
      </c>
      <c r="D937" s="101">
        <v>35.15</v>
      </c>
    </row>
    <row r="938" spans="1:4" x14ac:dyDescent="0.25">
      <c r="A938" s="101">
        <v>88840</v>
      </c>
      <c r="B938" s="101" t="s">
        <v>411</v>
      </c>
      <c r="C938" s="101" t="s">
        <v>8</v>
      </c>
      <c r="D938" s="101">
        <v>15.48</v>
      </c>
    </row>
    <row r="939" spans="1:4" x14ac:dyDescent="0.25">
      <c r="A939" s="101">
        <v>88841</v>
      </c>
      <c r="B939" s="101" t="s">
        <v>412</v>
      </c>
      <c r="C939" s="101" t="s">
        <v>8</v>
      </c>
      <c r="D939" s="101">
        <v>62.84</v>
      </c>
    </row>
    <row r="940" spans="1:4" x14ac:dyDescent="0.25">
      <c r="A940" s="101">
        <v>88842</v>
      </c>
      <c r="B940" s="101" t="s">
        <v>413</v>
      </c>
      <c r="C940" s="101" t="s">
        <v>8</v>
      </c>
      <c r="D940" s="101">
        <v>75.48</v>
      </c>
    </row>
    <row r="941" spans="1:4" x14ac:dyDescent="0.25">
      <c r="A941" s="101">
        <v>88847</v>
      </c>
      <c r="B941" s="101" t="s">
        <v>414</v>
      </c>
      <c r="C941" s="101" t="s">
        <v>8</v>
      </c>
      <c r="D941" s="101">
        <v>22.82</v>
      </c>
    </row>
    <row r="942" spans="1:4" x14ac:dyDescent="0.25">
      <c r="A942" s="101">
        <v>88848</v>
      </c>
      <c r="B942" s="101" t="s">
        <v>415</v>
      </c>
      <c r="C942" s="101" t="s">
        <v>8</v>
      </c>
      <c r="D942" s="101">
        <v>9.3800000000000008</v>
      </c>
    </row>
    <row r="943" spans="1:4" x14ac:dyDescent="0.25">
      <c r="A943" s="101">
        <v>88853</v>
      </c>
      <c r="B943" s="101" t="s">
        <v>416</v>
      </c>
      <c r="C943" s="101" t="s">
        <v>8</v>
      </c>
      <c r="D943" s="101">
        <v>0.28999999999999998</v>
      </c>
    </row>
    <row r="944" spans="1:4" x14ac:dyDescent="0.25">
      <c r="A944" s="101">
        <v>88854</v>
      </c>
      <c r="B944" s="101" t="s">
        <v>417</v>
      </c>
      <c r="C944" s="101" t="s">
        <v>8</v>
      </c>
      <c r="D944" s="101">
        <v>0.06</v>
      </c>
    </row>
    <row r="945" spans="1:4" x14ac:dyDescent="0.25">
      <c r="A945" s="101">
        <v>88855</v>
      </c>
      <c r="B945" s="101" t="s">
        <v>39113</v>
      </c>
      <c r="C945" s="101" t="s">
        <v>8</v>
      </c>
      <c r="D945" s="101">
        <v>3.29</v>
      </c>
    </row>
    <row r="946" spans="1:4" x14ac:dyDescent="0.25">
      <c r="A946" s="101">
        <v>88856</v>
      </c>
      <c r="B946" s="101" t="s">
        <v>39114</v>
      </c>
      <c r="C946" s="101" t="s">
        <v>8</v>
      </c>
      <c r="D946" s="101">
        <v>0.9</v>
      </c>
    </row>
    <row r="947" spans="1:4" x14ac:dyDescent="0.25">
      <c r="A947" s="101">
        <v>88857</v>
      </c>
      <c r="B947" s="101" t="s">
        <v>418</v>
      </c>
      <c r="C947" s="101" t="s">
        <v>8</v>
      </c>
      <c r="D947" s="101">
        <v>24.67</v>
      </c>
    </row>
    <row r="948" spans="1:4" x14ac:dyDescent="0.25">
      <c r="A948" s="101">
        <v>88858</v>
      </c>
      <c r="B948" s="101" t="s">
        <v>419</v>
      </c>
      <c r="C948" s="101" t="s">
        <v>8</v>
      </c>
      <c r="D948" s="101">
        <v>6.52</v>
      </c>
    </row>
    <row r="949" spans="1:4" x14ac:dyDescent="0.25">
      <c r="A949" s="101">
        <v>88859</v>
      </c>
      <c r="B949" s="101" t="s">
        <v>420</v>
      </c>
      <c r="C949" s="101" t="s">
        <v>8</v>
      </c>
      <c r="D949" s="101">
        <v>21.94</v>
      </c>
    </row>
    <row r="950" spans="1:4" x14ac:dyDescent="0.25">
      <c r="A950" s="101">
        <v>88860</v>
      </c>
      <c r="B950" s="101" t="s">
        <v>421</v>
      </c>
      <c r="C950" s="101" t="s">
        <v>8</v>
      </c>
      <c r="D950" s="101">
        <v>5.79</v>
      </c>
    </row>
    <row r="951" spans="1:4" x14ac:dyDescent="0.25">
      <c r="A951" s="101">
        <v>88900</v>
      </c>
      <c r="B951" s="101" t="s">
        <v>422</v>
      </c>
      <c r="C951" s="101" t="s">
        <v>8</v>
      </c>
      <c r="D951" s="101">
        <v>49.84</v>
      </c>
    </row>
    <row r="952" spans="1:4" x14ac:dyDescent="0.25">
      <c r="A952" s="101">
        <v>88902</v>
      </c>
      <c r="B952" s="101" t="s">
        <v>423</v>
      </c>
      <c r="C952" s="101" t="s">
        <v>8</v>
      </c>
      <c r="D952" s="101">
        <v>13.17</v>
      </c>
    </row>
    <row r="953" spans="1:4" x14ac:dyDescent="0.25">
      <c r="A953" s="101">
        <v>88903</v>
      </c>
      <c r="B953" s="101" t="s">
        <v>424</v>
      </c>
      <c r="C953" s="101" t="s">
        <v>8</v>
      </c>
      <c r="D953" s="101">
        <v>62.3</v>
      </c>
    </row>
    <row r="954" spans="1:4" x14ac:dyDescent="0.25">
      <c r="A954" s="101">
        <v>88904</v>
      </c>
      <c r="B954" s="101" t="s">
        <v>425</v>
      </c>
      <c r="C954" s="101" t="s">
        <v>8</v>
      </c>
      <c r="D954" s="101">
        <v>86.87</v>
      </c>
    </row>
    <row r="955" spans="1:4" x14ac:dyDescent="0.25">
      <c r="A955" s="101">
        <v>89009</v>
      </c>
      <c r="B955" s="101" t="s">
        <v>426</v>
      </c>
      <c r="C955" s="101" t="s">
        <v>8</v>
      </c>
      <c r="D955" s="101">
        <v>43.54</v>
      </c>
    </row>
    <row r="956" spans="1:4" x14ac:dyDescent="0.25">
      <c r="A956" s="101">
        <v>89010</v>
      </c>
      <c r="B956" s="101" t="s">
        <v>427</v>
      </c>
      <c r="C956" s="101" t="s">
        <v>8</v>
      </c>
      <c r="D956" s="101">
        <v>19.18</v>
      </c>
    </row>
    <row r="957" spans="1:4" x14ac:dyDescent="0.25">
      <c r="A957" s="101">
        <v>89011</v>
      </c>
      <c r="B957" s="101" t="s">
        <v>428</v>
      </c>
      <c r="C957" s="101" t="s">
        <v>8</v>
      </c>
      <c r="D957" s="101">
        <v>23.8</v>
      </c>
    </row>
    <row r="958" spans="1:4" x14ac:dyDescent="0.25">
      <c r="A958" s="101">
        <v>89012</v>
      </c>
      <c r="B958" s="101" t="s">
        <v>429</v>
      </c>
      <c r="C958" s="101" t="s">
        <v>8</v>
      </c>
      <c r="D958" s="101">
        <v>6.29</v>
      </c>
    </row>
    <row r="959" spans="1:4" x14ac:dyDescent="0.25">
      <c r="A959" s="101">
        <v>89013</v>
      </c>
      <c r="B959" s="101" t="s">
        <v>430</v>
      </c>
      <c r="C959" s="101" t="s">
        <v>8</v>
      </c>
      <c r="D959" s="101">
        <v>142.61000000000001</v>
      </c>
    </row>
    <row r="960" spans="1:4" x14ac:dyDescent="0.25">
      <c r="A960" s="101">
        <v>89014</v>
      </c>
      <c r="B960" s="101" t="s">
        <v>431</v>
      </c>
      <c r="C960" s="101" t="s">
        <v>8</v>
      </c>
      <c r="D960" s="101">
        <v>62.82</v>
      </c>
    </row>
    <row r="961" spans="1:4" x14ac:dyDescent="0.25">
      <c r="A961" s="101">
        <v>89015</v>
      </c>
      <c r="B961" s="101" t="s">
        <v>432</v>
      </c>
      <c r="C961" s="101" t="s">
        <v>8</v>
      </c>
      <c r="D961" s="101">
        <v>3.8</v>
      </c>
    </row>
    <row r="962" spans="1:4" x14ac:dyDescent="0.25">
      <c r="A962" s="101">
        <v>89016</v>
      </c>
      <c r="B962" s="101" t="s">
        <v>433</v>
      </c>
      <c r="C962" s="101" t="s">
        <v>8</v>
      </c>
      <c r="D962" s="101">
        <v>1</v>
      </c>
    </row>
    <row r="963" spans="1:4" x14ac:dyDescent="0.25">
      <c r="A963" s="101">
        <v>89017</v>
      </c>
      <c r="B963" s="101" t="s">
        <v>434</v>
      </c>
      <c r="C963" s="101" t="s">
        <v>8</v>
      </c>
      <c r="D963" s="101">
        <v>43.27</v>
      </c>
    </row>
    <row r="964" spans="1:4" x14ac:dyDescent="0.25">
      <c r="A964" s="101">
        <v>89018</v>
      </c>
      <c r="B964" s="101" t="s">
        <v>435</v>
      </c>
      <c r="C964" s="101" t="s">
        <v>8</v>
      </c>
      <c r="D964" s="101">
        <v>19.059999999999999</v>
      </c>
    </row>
    <row r="965" spans="1:4" x14ac:dyDescent="0.25">
      <c r="A965" s="101">
        <v>89019</v>
      </c>
      <c r="B965" s="101" t="s">
        <v>39115</v>
      </c>
      <c r="C965" s="101" t="s">
        <v>8</v>
      </c>
      <c r="D965" s="101">
        <v>0.46</v>
      </c>
    </row>
    <row r="966" spans="1:4" x14ac:dyDescent="0.25">
      <c r="A966" s="101">
        <v>89020</v>
      </c>
      <c r="B966" s="101" t="s">
        <v>39116</v>
      </c>
      <c r="C966" s="101" t="s">
        <v>8</v>
      </c>
      <c r="D966" s="101">
        <v>0.1</v>
      </c>
    </row>
    <row r="967" spans="1:4" x14ac:dyDescent="0.25">
      <c r="A967" s="101">
        <v>89023</v>
      </c>
      <c r="B967" s="101" t="s">
        <v>21266</v>
      </c>
      <c r="C967" s="101" t="s">
        <v>8</v>
      </c>
      <c r="D967" s="101">
        <v>3.58</v>
      </c>
    </row>
    <row r="968" spans="1:4" x14ac:dyDescent="0.25">
      <c r="A968" s="101">
        <v>89024</v>
      </c>
      <c r="B968" s="101" t="s">
        <v>21267</v>
      </c>
      <c r="C968" s="101" t="s">
        <v>8</v>
      </c>
      <c r="D968" s="101">
        <v>1.32</v>
      </c>
    </row>
    <row r="969" spans="1:4" x14ac:dyDescent="0.25">
      <c r="A969" s="101">
        <v>89025</v>
      </c>
      <c r="B969" s="101" t="s">
        <v>21268</v>
      </c>
      <c r="C969" s="101" t="s">
        <v>8</v>
      </c>
      <c r="D969" s="101">
        <v>4.78</v>
      </c>
    </row>
    <row r="970" spans="1:4" x14ac:dyDescent="0.25">
      <c r="A970" s="101">
        <v>89026</v>
      </c>
      <c r="B970" s="101" t="s">
        <v>21269</v>
      </c>
      <c r="C970" s="101" t="s">
        <v>8</v>
      </c>
      <c r="D970" s="101">
        <v>165.16</v>
      </c>
    </row>
    <row r="971" spans="1:4" x14ac:dyDescent="0.25">
      <c r="A971" s="101">
        <v>89029</v>
      </c>
      <c r="B971" s="101" t="s">
        <v>436</v>
      </c>
      <c r="C971" s="101" t="s">
        <v>8</v>
      </c>
      <c r="D971" s="101">
        <v>33.58</v>
      </c>
    </row>
    <row r="972" spans="1:4" x14ac:dyDescent="0.25">
      <c r="A972" s="101">
        <v>89030</v>
      </c>
      <c r="B972" s="101" t="s">
        <v>437</v>
      </c>
      <c r="C972" s="101" t="s">
        <v>8</v>
      </c>
      <c r="D972" s="101">
        <v>14.79</v>
      </c>
    </row>
    <row r="973" spans="1:4" x14ac:dyDescent="0.25">
      <c r="A973" s="101">
        <v>89033</v>
      </c>
      <c r="B973" s="101" t="s">
        <v>438</v>
      </c>
      <c r="C973" s="101" t="s">
        <v>8</v>
      </c>
      <c r="D973" s="101">
        <v>16.52</v>
      </c>
    </row>
    <row r="974" spans="1:4" x14ac:dyDescent="0.25">
      <c r="A974" s="101">
        <v>89034</v>
      </c>
      <c r="B974" s="101" t="s">
        <v>439</v>
      </c>
      <c r="C974" s="101" t="s">
        <v>8</v>
      </c>
      <c r="D974" s="101">
        <v>4.43</v>
      </c>
    </row>
    <row r="975" spans="1:4" x14ac:dyDescent="0.25">
      <c r="A975" s="101">
        <v>89128</v>
      </c>
      <c r="B975" s="101" t="s">
        <v>440</v>
      </c>
      <c r="C975" s="101" t="s">
        <v>8</v>
      </c>
      <c r="D975" s="101">
        <v>41.44</v>
      </c>
    </row>
    <row r="976" spans="1:4" x14ac:dyDescent="0.25">
      <c r="A976" s="101">
        <v>89129</v>
      </c>
      <c r="B976" s="101" t="s">
        <v>441</v>
      </c>
      <c r="C976" s="101" t="s">
        <v>8</v>
      </c>
      <c r="D976" s="101">
        <v>10.95</v>
      </c>
    </row>
    <row r="977" spans="1:4" x14ac:dyDescent="0.25">
      <c r="A977" s="101">
        <v>89130</v>
      </c>
      <c r="B977" s="101" t="s">
        <v>442</v>
      </c>
      <c r="C977" s="101" t="s">
        <v>8</v>
      </c>
      <c r="D977" s="101">
        <v>57.46</v>
      </c>
    </row>
    <row r="978" spans="1:4" x14ac:dyDescent="0.25">
      <c r="A978" s="101">
        <v>89131</v>
      </c>
      <c r="B978" s="101" t="s">
        <v>443</v>
      </c>
      <c r="C978" s="101" t="s">
        <v>8</v>
      </c>
      <c r="D978" s="101">
        <v>15.18</v>
      </c>
    </row>
    <row r="979" spans="1:4" x14ac:dyDescent="0.25">
      <c r="A979" s="101">
        <v>89210</v>
      </c>
      <c r="B979" s="101" t="s">
        <v>444</v>
      </c>
      <c r="C979" s="101" t="s">
        <v>8</v>
      </c>
      <c r="D979" s="101">
        <v>31.71</v>
      </c>
    </row>
    <row r="980" spans="1:4" x14ac:dyDescent="0.25">
      <c r="A980" s="101">
        <v>89211</v>
      </c>
      <c r="B980" s="101" t="s">
        <v>445</v>
      </c>
      <c r="C980" s="101" t="s">
        <v>8</v>
      </c>
      <c r="D980" s="101">
        <v>8.5</v>
      </c>
    </row>
    <row r="981" spans="1:4" x14ac:dyDescent="0.25">
      <c r="A981" s="101">
        <v>89212</v>
      </c>
      <c r="B981" s="101" t="s">
        <v>446</v>
      </c>
      <c r="C981" s="101" t="s">
        <v>8</v>
      </c>
      <c r="D981" s="101">
        <v>30</v>
      </c>
    </row>
    <row r="982" spans="1:4" x14ac:dyDescent="0.25">
      <c r="A982" s="101">
        <v>89213</v>
      </c>
      <c r="B982" s="101" t="s">
        <v>447</v>
      </c>
      <c r="C982" s="101" t="s">
        <v>8</v>
      </c>
      <c r="D982" s="101">
        <v>9.25</v>
      </c>
    </row>
    <row r="983" spans="1:4" x14ac:dyDescent="0.25">
      <c r="A983" s="101">
        <v>89214</v>
      </c>
      <c r="B983" s="101" t="s">
        <v>448</v>
      </c>
      <c r="C983" s="101" t="s">
        <v>8</v>
      </c>
      <c r="D983" s="101">
        <v>28.16</v>
      </c>
    </row>
    <row r="984" spans="1:4" x14ac:dyDescent="0.25">
      <c r="A984" s="101">
        <v>89215</v>
      </c>
      <c r="B984" s="101" t="s">
        <v>449</v>
      </c>
      <c r="C984" s="101" t="s">
        <v>8</v>
      </c>
      <c r="D984" s="101">
        <v>89.7</v>
      </c>
    </row>
    <row r="985" spans="1:4" x14ac:dyDescent="0.25">
      <c r="A985" s="101">
        <v>89221</v>
      </c>
      <c r="B985" s="101" t="s">
        <v>21270</v>
      </c>
      <c r="C985" s="101" t="s">
        <v>8</v>
      </c>
      <c r="D985" s="101">
        <v>1.45</v>
      </c>
    </row>
    <row r="986" spans="1:4" x14ac:dyDescent="0.25">
      <c r="A986" s="101">
        <v>89222</v>
      </c>
      <c r="B986" s="101" t="s">
        <v>21271</v>
      </c>
      <c r="C986" s="101" t="s">
        <v>8</v>
      </c>
      <c r="D986" s="101">
        <v>0.35</v>
      </c>
    </row>
    <row r="987" spans="1:4" x14ac:dyDescent="0.25">
      <c r="A987" s="101">
        <v>89223</v>
      </c>
      <c r="B987" s="101" t="s">
        <v>21272</v>
      </c>
      <c r="C987" s="101" t="s">
        <v>8</v>
      </c>
      <c r="D987" s="101">
        <v>1.69</v>
      </c>
    </row>
    <row r="988" spans="1:4" x14ac:dyDescent="0.25">
      <c r="A988" s="101">
        <v>89224</v>
      </c>
      <c r="B988" s="101" t="s">
        <v>21273</v>
      </c>
      <c r="C988" s="101" t="s">
        <v>8</v>
      </c>
      <c r="D988" s="101">
        <v>2.5499999999999998</v>
      </c>
    </row>
    <row r="989" spans="1:4" x14ac:dyDescent="0.25">
      <c r="A989" s="101">
        <v>89228</v>
      </c>
      <c r="B989" s="101" t="s">
        <v>450</v>
      </c>
      <c r="C989" s="101" t="s">
        <v>8</v>
      </c>
      <c r="D989" s="101">
        <v>45.12</v>
      </c>
    </row>
    <row r="990" spans="1:4" x14ac:dyDescent="0.25">
      <c r="A990" s="101">
        <v>89229</v>
      </c>
      <c r="B990" s="101" t="s">
        <v>451</v>
      </c>
      <c r="C990" s="101" t="s">
        <v>8</v>
      </c>
      <c r="D990" s="101">
        <v>15.9</v>
      </c>
    </row>
    <row r="991" spans="1:4" x14ac:dyDescent="0.25">
      <c r="A991" s="101">
        <v>89230</v>
      </c>
      <c r="B991" s="101" t="s">
        <v>452</v>
      </c>
      <c r="C991" s="101" t="s">
        <v>8</v>
      </c>
      <c r="D991" s="101">
        <v>117.72</v>
      </c>
    </row>
    <row r="992" spans="1:4" x14ac:dyDescent="0.25">
      <c r="A992" s="101">
        <v>89231</v>
      </c>
      <c r="B992" s="101" t="s">
        <v>453</v>
      </c>
      <c r="C992" s="101" t="s">
        <v>8</v>
      </c>
      <c r="D992" s="101">
        <v>36.04</v>
      </c>
    </row>
    <row r="993" spans="1:4" x14ac:dyDescent="0.25">
      <c r="A993" s="101">
        <v>89232</v>
      </c>
      <c r="B993" s="101" t="s">
        <v>454</v>
      </c>
      <c r="C993" s="101" t="s">
        <v>8</v>
      </c>
      <c r="D993" s="101">
        <v>209.98</v>
      </c>
    </row>
    <row r="994" spans="1:4" x14ac:dyDescent="0.25">
      <c r="A994" s="101">
        <v>89233</v>
      </c>
      <c r="B994" s="101" t="s">
        <v>455</v>
      </c>
      <c r="C994" s="101" t="s">
        <v>8</v>
      </c>
      <c r="D994" s="101">
        <v>161.43</v>
      </c>
    </row>
    <row r="995" spans="1:4" x14ac:dyDescent="0.25">
      <c r="A995" s="101">
        <v>89236</v>
      </c>
      <c r="B995" s="101" t="s">
        <v>456</v>
      </c>
      <c r="C995" s="101" t="s">
        <v>8</v>
      </c>
      <c r="D995" s="101">
        <v>275</v>
      </c>
    </row>
    <row r="996" spans="1:4" x14ac:dyDescent="0.25">
      <c r="A996" s="101">
        <v>89237</v>
      </c>
      <c r="B996" s="101" t="s">
        <v>457</v>
      </c>
      <c r="C996" s="101" t="s">
        <v>8</v>
      </c>
      <c r="D996" s="101">
        <v>84.2</v>
      </c>
    </row>
    <row r="997" spans="1:4" x14ac:dyDescent="0.25">
      <c r="A997" s="101">
        <v>89238</v>
      </c>
      <c r="B997" s="101" t="s">
        <v>458</v>
      </c>
      <c r="C997" s="101" t="s">
        <v>8</v>
      </c>
      <c r="D997" s="101">
        <v>490.52</v>
      </c>
    </row>
    <row r="998" spans="1:4" x14ac:dyDescent="0.25">
      <c r="A998" s="101">
        <v>89239</v>
      </c>
      <c r="B998" s="101" t="s">
        <v>459</v>
      </c>
      <c r="C998" s="101" t="s">
        <v>8</v>
      </c>
      <c r="D998" s="101">
        <v>426.91</v>
      </c>
    </row>
    <row r="999" spans="1:4" x14ac:dyDescent="0.25">
      <c r="A999" s="101">
        <v>89240</v>
      </c>
      <c r="B999" s="101" t="s">
        <v>460</v>
      </c>
      <c r="C999" s="101" t="s">
        <v>8</v>
      </c>
      <c r="D999" s="101">
        <v>84.39</v>
      </c>
    </row>
    <row r="1000" spans="1:4" x14ac:dyDescent="0.25">
      <c r="A1000" s="101">
        <v>89241</v>
      </c>
      <c r="B1000" s="101" t="s">
        <v>461</v>
      </c>
      <c r="C1000" s="101" t="s">
        <v>8</v>
      </c>
      <c r="D1000" s="101">
        <v>29.74</v>
      </c>
    </row>
    <row r="1001" spans="1:4" x14ac:dyDescent="0.25">
      <c r="A1001" s="101">
        <v>89246</v>
      </c>
      <c r="B1001" s="101" t="s">
        <v>462</v>
      </c>
      <c r="C1001" s="101" t="s">
        <v>8</v>
      </c>
      <c r="D1001" s="101">
        <v>238.95</v>
      </c>
    </row>
    <row r="1002" spans="1:4" x14ac:dyDescent="0.25">
      <c r="A1002" s="101">
        <v>89247</v>
      </c>
      <c r="B1002" s="101" t="s">
        <v>463</v>
      </c>
      <c r="C1002" s="101" t="s">
        <v>8</v>
      </c>
      <c r="D1002" s="101">
        <v>73.17</v>
      </c>
    </row>
    <row r="1003" spans="1:4" x14ac:dyDescent="0.25">
      <c r="A1003" s="101">
        <v>89248</v>
      </c>
      <c r="B1003" s="101" t="s">
        <v>464</v>
      </c>
      <c r="C1003" s="101" t="s">
        <v>8</v>
      </c>
      <c r="D1003" s="101">
        <v>426.23</v>
      </c>
    </row>
    <row r="1004" spans="1:4" x14ac:dyDescent="0.25">
      <c r="A1004" s="101">
        <v>89249</v>
      </c>
      <c r="B1004" s="101" t="s">
        <v>465</v>
      </c>
      <c r="C1004" s="101" t="s">
        <v>8</v>
      </c>
      <c r="D1004" s="101">
        <v>363.9</v>
      </c>
    </row>
    <row r="1005" spans="1:4" x14ac:dyDescent="0.25">
      <c r="A1005" s="101">
        <v>89253</v>
      </c>
      <c r="B1005" s="101" t="s">
        <v>466</v>
      </c>
      <c r="C1005" s="101" t="s">
        <v>8</v>
      </c>
      <c r="D1005" s="101">
        <v>69.16</v>
      </c>
    </row>
    <row r="1006" spans="1:4" x14ac:dyDescent="0.25">
      <c r="A1006" s="101">
        <v>89254</v>
      </c>
      <c r="B1006" s="101" t="s">
        <v>467</v>
      </c>
      <c r="C1006" s="101" t="s">
        <v>8</v>
      </c>
      <c r="D1006" s="101">
        <v>24.37</v>
      </c>
    </row>
    <row r="1007" spans="1:4" x14ac:dyDescent="0.25">
      <c r="A1007" s="101">
        <v>89255</v>
      </c>
      <c r="B1007" s="101" t="s">
        <v>468</v>
      </c>
      <c r="C1007" s="101" t="s">
        <v>8</v>
      </c>
      <c r="D1007" s="101">
        <v>111.17</v>
      </c>
    </row>
    <row r="1008" spans="1:4" x14ac:dyDescent="0.25">
      <c r="A1008" s="101">
        <v>89256</v>
      </c>
      <c r="B1008" s="101" t="s">
        <v>469</v>
      </c>
      <c r="C1008" s="101" t="s">
        <v>8</v>
      </c>
      <c r="D1008" s="101">
        <v>81.900000000000006</v>
      </c>
    </row>
    <row r="1009" spans="1:4" x14ac:dyDescent="0.25">
      <c r="A1009" s="101">
        <v>89259</v>
      </c>
      <c r="B1009" s="101" t="s">
        <v>470</v>
      </c>
      <c r="C1009" s="101" t="s">
        <v>8</v>
      </c>
      <c r="D1009" s="101">
        <v>26.72</v>
      </c>
    </row>
    <row r="1010" spans="1:4" x14ac:dyDescent="0.25">
      <c r="A1010" s="101">
        <v>89260</v>
      </c>
      <c r="B1010" s="101" t="s">
        <v>471</v>
      </c>
      <c r="C1010" s="101" t="s">
        <v>8</v>
      </c>
      <c r="D1010" s="101">
        <v>9.7799999999999994</v>
      </c>
    </row>
    <row r="1011" spans="1:4" x14ac:dyDescent="0.25">
      <c r="A1011" s="101">
        <v>89262</v>
      </c>
      <c r="B1011" s="101" t="s">
        <v>472</v>
      </c>
      <c r="C1011" s="101" t="s">
        <v>8</v>
      </c>
      <c r="D1011" s="101">
        <v>45.11</v>
      </c>
    </row>
    <row r="1012" spans="1:4" x14ac:dyDescent="0.25">
      <c r="A1012" s="101">
        <v>89264</v>
      </c>
      <c r="B1012" s="101" t="s">
        <v>473</v>
      </c>
      <c r="C1012" s="101" t="s">
        <v>8</v>
      </c>
      <c r="D1012" s="101">
        <v>20.68</v>
      </c>
    </row>
    <row r="1013" spans="1:4" x14ac:dyDescent="0.25">
      <c r="A1013" s="101">
        <v>89265</v>
      </c>
      <c r="B1013" s="101" t="s">
        <v>474</v>
      </c>
      <c r="C1013" s="101" t="s">
        <v>8</v>
      </c>
      <c r="D1013" s="101">
        <v>8.1999999999999993</v>
      </c>
    </row>
    <row r="1014" spans="1:4" x14ac:dyDescent="0.25">
      <c r="A1014" s="101">
        <v>89266</v>
      </c>
      <c r="B1014" s="101" t="s">
        <v>475</v>
      </c>
      <c r="C1014" s="101" t="s">
        <v>8</v>
      </c>
      <c r="D1014" s="101">
        <v>3.31</v>
      </c>
    </row>
    <row r="1015" spans="1:4" x14ac:dyDescent="0.25">
      <c r="A1015" s="101">
        <v>89267</v>
      </c>
      <c r="B1015" s="101" t="s">
        <v>476</v>
      </c>
      <c r="C1015" s="101" t="s">
        <v>8</v>
      </c>
      <c r="D1015" s="101">
        <v>52.21</v>
      </c>
    </row>
    <row r="1016" spans="1:4" x14ac:dyDescent="0.25">
      <c r="A1016" s="101">
        <v>89268</v>
      </c>
      <c r="B1016" s="101" t="s">
        <v>477</v>
      </c>
      <c r="C1016" s="101" t="s">
        <v>8</v>
      </c>
      <c r="D1016" s="101">
        <v>18.399999999999999</v>
      </c>
    </row>
    <row r="1017" spans="1:4" x14ac:dyDescent="0.25">
      <c r="A1017" s="101">
        <v>89269</v>
      </c>
      <c r="B1017" s="101" t="s">
        <v>478</v>
      </c>
      <c r="C1017" s="101" t="s">
        <v>8</v>
      </c>
      <c r="D1017" s="101">
        <v>7.44</v>
      </c>
    </row>
    <row r="1018" spans="1:4" x14ac:dyDescent="0.25">
      <c r="A1018" s="101">
        <v>89270</v>
      </c>
      <c r="B1018" s="101" t="s">
        <v>479</v>
      </c>
      <c r="C1018" s="101" t="s">
        <v>8</v>
      </c>
      <c r="D1018" s="101">
        <v>83.94</v>
      </c>
    </row>
    <row r="1019" spans="1:4" x14ac:dyDescent="0.25">
      <c r="A1019" s="101">
        <v>89271</v>
      </c>
      <c r="B1019" s="101" t="s">
        <v>480</v>
      </c>
      <c r="C1019" s="101" t="s">
        <v>8</v>
      </c>
      <c r="D1019" s="101">
        <v>28.03</v>
      </c>
    </row>
    <row r="1020" spans="1:4" x14ac:dyDescent="0.25">
      <c r="A1020" s="101">
        <v>89274</v>
      </c>
      <c r="B1020" s="101" t="s">
        <v>21274</v>
      </c>
      <c r="C1020" s="101" t="s">
        <v>8</v>
      </c>
      <c r="D1020" s="101">
        <v>1.76</v>
      </c>
    </row>
    <row r="1021" spans="1:4" x14ac:dyDescent="0.25">
      <c r="A1021" s="101">
        <v>89275</v>
      </c>
      <c r="B1021" s="101" t="s">
        <v>21275</v>
      </c>
      <c r="C1021" s="101" t="s">
        <v>8</v>
      </c>
      <c r="D1021" s="101">
        <v>0.43</v>
      </c>
    </row>
    <row r="1022" spans="1:4" x14ac:dyDescent="0.25">
      <c r="A1022" s="101">
        <v>89276</v>
      </c>
      <c r="B1022" s="101" t="s">
        <v>21276</v>
      </c>
      <c r="C1022" s="101" t="s">
        <v>8</v>
      </c>
      <c r="D1022" s="101">
        <v>2.35</v>
      </c>
    </row>
    <row r="1023" spans="1:4" x14ac:dyDescent="0.25">
      <c r="A1023" s="101">
        <v>89277</v>
      </c>
      <c r="B1023" s="101" t="s">
        <v>21277</v>
      </c>
      <c r="C1023" s="101" t="s">
        <v>8</v>
      </c>
      <c r="D1023" s="101">
        <v>8.19</v>
      </c>
    </row>
    <row r="1024" spans="1:4" x14ac:dyDescent="0.25">
      <c r="A1024" s="101">
        <v>89280</v>
      </c>
      <c r="B1024" s="101" t="s">
        <v>481</v>
      </c>
      <c r="C1024" s="101" t="s">
        <v>8</v>
      </c>
      <c r="D1024" s="101">
        <v>38.94</v>
      </c>
    </row>
    <row r="1025" spans="1:4" x14ac:dyDescent="0.25">
      <c r="A1025" s="101">
        <v>89281</v>
      </c>
      <c r="B1025" s="101" t="s">
        <v>482</v>
      </c>
      <c r="C1025" s="101" t="s">
        <v>8</v>
      </c>
      <c r="D1025" s="101">
        <v>10.44</v>
      </c>
    </row>
    <row r="1026" spans="1:4" x14ac:dyDescent="0.25">
      <c r="A1026" s="101">
        <v>89870</v>
      </c>
      <c r="B1026" s="101" t="s">
        <v>483</v>
      </c>
      <c r="C1026" s="101" t="s">
        <v>8</v>
      </c>
      <c r="D1026" s="101">
        <v>41.12</v>
      </c>
    </row>
    <row r="1027" spans="1:4" x14ac:dyDescent="0.25">
      <c r="A1027" s="101">
        <v>89871</v>
      </c>
      <c r="B1027" s="101" t="s">
        <v>484</v>
      </c>
      <c r="C1027" s="101" t="s">
        <v>8</v>
      </c>
      <c r="D1027" s="101">
        <v>14.27</v>
      </c>
    </row>
    <row r="1028" spans="1:4" x14ac:dyDescent="0.25">
      <c r="A1028" s="101">
        <v>89872</v>
      </c>
      <c r="B1028" s="101" t="s">
        <v>485</v>
      </c>
      <c r="C1028" s="101" t="s">
        <v>8</v>
      </c>
      <c r="D1028" s="101">
        <v>5.77</v>
      </c>
    </row>
    <row r="1029" spans="1:4" x14ac:dyDescent="0.25">
      <c r="A1029" s="101">
        <v>89873</v>
      </c>
      <c r="B1029" s="101" t="s">
        <v>486</v>
      </c>
      <c r="C1029" s="101" t="s">
        <v>8</v>
      </c>
      <c r="D1029" s="101">
        <v>69.819999999999993</v>
      </c>
    </row>
    <row r="1030" spans="1:4" x14ac:dyDescent="0.25">
      <c r="A1030" s="101">
        <v>89874</v>
      </c>
      <c r="B1030" s="101" t="s">
        <v>487</v>
      </c>
      <c r="C1030" s="101" t="s">
        <v>8</v>
      </c>
      <c r="D1030" s="101">
        <v>170.33</v>
      </c>
    </row>
    <row r="1031" spans="1:4" x14ac:dyDescent="0.25">
      <c r="A1031" s="101">
        <v>89878</v>
      </c>
      <c r="B1031" s="101" t="s">
        <v>488</v>
      </c>
      <c r="C1031" s="101" t="s">
        <v>8</v>
      </c>
      <c r="D1031" s="101">
        <v>44.19</v>
      </c>
    </row>
    <row r="1032" spans="1:4" x14ac:dyDescent="0.25">
      <c r="A1032" s="101">
        <v>89879</v>
      </c>
      <c r="B1032" s="101" t="s">
        <v>489</v>
      </c>
      <c r="C1032" s="101" t="s">
        <v>8</v>
      </c>
      <c r="D1032" s="101">
        <v>15.07</v>
      </c>
    </row>
    <row r="1033" spans="1:4" x14ac:dyDescent="0.25">
      <c r="A1033" s="101">
        <v>89880</v>
      </c>
      <c r="B1033" s="101" t="s">
        <v>490</v>
      </c>
      <c r="C1033" s="101" t="s">
        <v>8</v>
      </c>
      <c r="D1033" s="101">
        <v>6.09</v>
      </c>
    </row>
    <row r="1034" spans="1:4" x14ac:dyDescent="0.25">
      <c r="A1034" s="101">
        <v>89881</v>
      </c>
      <c r="B1034" s="101" t="s">
        <v>491</v>
      </c>
      <c r="C1034" s="101" t="s">
        <v>8</v>
      </c>
      <c r="D1034" s="101">
        <v>74.290000000000006</v>
      </c>
    </row>
    <row r="1035" spans="1:4" x14ac:dyDescent="0.25">
      <c r="A1035" s="101">
        <v>89882</v>
      </c>
      <c r="B1035" s="101" t="s">
        <v>492</v>
      </c>
      <c r="C1035" s="101" t="s">
        <v>8</v>
      </c>
      <c r="D1035" s="101">
        <v>196.52</v>
      </c>
    </row>
    <row r="1036" spans="1:4" x14ac:dyDescent="0.25">
      <c r="A1036" s="101">
        <v>90582</v>
      </c>
      <c r="B1036" s="101" t="s">
        <v>493</v>
      </c>
      <c r="C1036" s="101" t="s">
        <v>8</v>
      </c>
      <c r="D1036" s="101">
        <v>0.37</v>
      </c>
    </row>
    <row r="1037" spans="1:4" x14ac:dyDescent="0.25">
      <c r="A1037" s="101">
        <v>90583</v>
      </c>
      <c r="B1037" s="101" t="s">
        <v>494</v>
      </c>
      <c r="C1037" s="101" t="s">
        <v>8</v>
      </c>
      <c r="D1037" s="101">
        <v>0.08</v>
      </c>
    </row>
    <row r="1038" spans="1:4" x14ac:dyDescent="0.25">
      <c r="A1038" s="101">
        <v>90584</v>
      </c>
      <c r="B1038" s="101" t="s">
        <v>495</v>
      </c>
      <c r="C1038" s="101" t="s">
        <v>8</v>
      </c>
      <c r="D1038" s="101">
        <v>0.28000000000000003</v>
      </c>
    </row>
    <row r="1039" spans="1:4" x14ac:dyDescent="0.25">
      <c r="A1039" s="101">
        <v>90585</v>
      </c>
      <c r="B1039" s="101" t="s">
        <v>496</v>
      </c>
      <c r="C1039" s="101" t="s">
        <v>8</v>
      </c>
      <c r="D1039" s="101">
        <v>0.53</v>
      </c>
    </row>
    <row r="1040" spans="1:4" x14ac:dyDescent="0.25">
      <c r="A1040" s="101">
        <v>90621</v>
      </c>
      <c r="B1040" s="101" t="s">
        <v>497</v>
      </c>
      <c r="C1040" s="101" t="s">
        <v>8</v>
      </c>
      <c r="D1040" s="101">
        <v>2.33</v>
      </c>
    </row>
    <row r="1041" spans="1:4" x14ac:dyDescent="0.25">
      <c r="A1041" s="101">
        <v>90622</v>
      </c>
      <c r="B1041" s="101" t="s">
        <v>498</v>
      </c>
      <c r="C1041" s="101" t="s">
        <v>8</v>
      </c>
      <c r="D1041" s="101">
        <v>0.53</v>
      </c>
    </row>
    <row r="1042" spans="1:4" x14ac:dyDescent="0.25">
      <c r="A1042" s="101">
        <v>90623</v>
      </c>
      <c r="B1042" s="101" t="s">
        <v>499</v>
      </c>
      <c r="C1042" s="101" t="s">
        <v>8</v>
      </c>
      <c r="D1042" s="101">
        <v>2.91</v>
      </c>
    </row>
    <row r="1043" spans="1:4" x14ac:dyDescent="0.25">
      <c r="A1043" s="101">
        <v>90624</v>
      </c>
      <c r="B1043" s="101" t="s">
        <v>500</v>
      </c>
      <c r="C1043" s="101" t="s">
        <v>8</v>
      </c>
      <c r="D1043" s="101">
        <v>3.19</v>
      </c>
    </row>
    <row r="1044" spans="1:4" x14ac:dyDescent="0.25">
      <c r="A1044" s="101">
        <v>90627</v>
      </c>
      <c r="B1044" s="101" t="s">
        <v>501</v>
      </c>
      <c r="C1044" s="101" t="s">
        <v>8</v>
      </c>
      <c r="D1044" s="101">
        <v>45.6</v>
      </c>
    </row>
    <row r="1045" spans="1:4" x14ac:dyDescent="0.25">
      <c r="A1045" s="101">
        <v>90628</v>
      </c>
      <c r="B1045" s="101" t="s">
        <v>502</v>
      </c>
      <c r="C1045" s="101" t="s">
        <v>8</v>
      </c>
      <c r="D1045" s="101">
        <v>12.23</v>
      </c>
    </row>
    <row r="1046" spans="1:4" x14ac:dyDescent="0.25">
      <c r="A1046" s="101">
        <v>90629</v>
      </c>
      <c r="B1046" s="101" t="s">
        <v>503</v>
      </c>
      <c r="C1046" s="101" t="s">
        <v>8</v>
      </c>
      <c r="D1046" s="101">
        <v>57.06</v>
      </c>
    </row>
    <row r="1047" spans="1:4" x14ac:dyDescent="0.25">
      <c r="A1047" s="101">
        <v>90630</v>
      </c>
      <c r="B1047" s="101" t="s">
        <v>504</v>
      </c>
      <c r="C1047" s="101" t="s">
        <v>8</v>
      </c>
      <c r="D1047" s="101">
        <v>1.51</v>
      </c>
    </row>
    <row r="1048" spans="1:4" x14ac:dyDescent="0.25">
      <c r="A1048" s="101">
        <v>90633</v>
      </c>
      <c r="B1048" s="101" t="s">
        <v>505</v>
      </c>
      <c r="C1048" s="101" t="s">
        <v>8</v>
      </c>
      <c r="D1048" s="101">
        <v>4.7699999999999996</v>
      </c>
    </row>
    <row r="1049" spans="1:4" x14ac:dyDescent="0.25">
      <c r="A1049" s="101">
        <v>90634</v>
      </c>
      <c r="B1049" s="101" t="s">
        <v>506</v>
      </c>
      <c r="C1049" s="101" t="s">
        <v>8</v>
      </c>
      <c r="D1049" s="101">
        <v>1.1000000000000001</v>
      </c>
    </row>
    <row r="1050" spans="1:4" x14ac:dyDescent="0.25">
      <c r="A1050" s="101">
        <v>90635</v>
      </c>
      <c r="B1050" s="101" t="s">
        <v>507</v>
      </c>
      <c r="C1050" s="101" t="s">
        <v>8</v>
      </c>
      <c r="D1050" s="101">
        <v>5.22</v>
      </c>
    </row>
    <row r="1051" spans="1:4" x14ac:dyDescent="0.25">
      <c r="A1051" s="101">
        <v>90636</v>
      </c>
      <c r="B1051" s="101" t="s">
        <v>508</v>
      </c>
      <c r="C1051" s="101" t="s">
        <v>8</v>
      </c>
      <c r="D1051" s="101">
        <v>6.38</v>
      </c>
    </row>
    <row r="1052" spans="1:4" x14ac:dyDescent="0.25">
      <c r="A1052" s="101">
        <v>90639</v>
      </c>
      <c r="B1052" s="101" t="s">
        <v>509</v>
      </c>
      <c r="C1052" s="101" t="s">
        <v>8</v>
      </c>
      <c r="D1052" s="101">
        <v>7.13</v>
      </c>
    </row>
    <row r="1053" spans="1:4" x14ac:dyDescent="0.25">
      <c r="A1053" s="101">
        <v>90640</v>
      </c>
      <c r="B1053" s="101" t="s">
        <v>510</v>
      </c>
      <c r="C1053" s="101" t="s">
        <v>8</v>
      </c>
      <c r="D1053" s="101">
        <v>1.64</v>
      </c>
    </row>
    <row r="1054" spans="1:4" x14ac:dyDescent="0.25">
      <c r="A1054" s="101">
        <v>90641</v>
      </c>
      <c r="B1054" s="101" t="s">
        <v>511</v>
      </c>
      <c r="C1054" s="101" t="s">
        <v>8</v>
      </c>
      <c r="D1054" s="101">
        <v>7.79</v>
      </c>
    </row>
    <row r="1055" spans="1:4" x14ac:dyDescent="0.25">
      <c r="A1055" s="101">
        <v>90642</v>
      </c>
      <c r="B1055" s="101" t="s">
        <v>512</v>
      </c>
      <c r="C1055" s="101" t="s">
        <v>8</v>
      </c>
      <c r="D1055" s="101">
        <v>12.13</v>
      </c>
    </row>
    <row r="1056" spans="1:4" x14ac:dyDescent="0.25">
      <c r="A1056" s="101">
        <v>90646</v>
      </c>
      <c r="B1056" s="101" t="s">
        <v>513</v>
      </c>
      <c r="C1056" s="101" t="s">
        <v>8</v>
      </c>
      <c r="D1056" s="101">
        <v>1.02</v>
      </c>
    </row>
    <row r="1057" spans="1:4" x14ac:dyDescent="0.25">
      <c r="A1057" s="101">
        <v>90647</v>
      </c>
      <c r="B1057" s="101" t="s">
        <v>514</v>
      </c>
      <c r="C1057" s="101" t="s">
        <v>8</v>
      </c>
      <c r="D1057" s="101">
        <v>0.23</v>
      </c>
    </row>
    <row r="1058" spans="1:4" x14ac:dyDescent="0.25">
      <c r="A1058" s="101">
        <v>90648</v>
      </c>
      <c r="B1058" s="101" t="s">
        <v>515</v>
      </c>
      <c r="C1058" s="101" t="s">
        <v>8</v>
      </c>
      <c r="D1058" s="101">
        <v>1.1100000000000001</v>
      </c>
    </row>
    <row r="1059" spans="1:4" x14ac:dyDescent="0.25">
      <c r="A1059" s="101">
        <v>90649</v>
      </c>
      <c r="B1059" s="101" t="s">
        <v>516</v>
      </c>
      <c r="C1059" s="101" t="s">
        <v>8</v>
      </c>
      <c r="D1059" s="101">
        <v>9.89</v>
      </c>
    </row>
    <row r="1060" spans="1:4" x14ac:dyDescent="0.25">
      <c r="A1060" s="101">
        <v>90652</v>
      </c>
      <c r="B1060" s="101" t="s">
        <v>517</v>
      </c>
      <c r="C1060" s="101" t="s">
        <v>8</v>
      </c>
      <c r="D1060" s="101">
        <v>4.6399999999999997</v>
      </c>
    </row>
    <row r="1061" spans="1:4" x14ac:dyDescent="0.25">
      <c r="A1061" s="101">
        <v>90653</v>
      </c>
      <c r="B1061" s="101" t="s">
        <v>518</v>
      </c>
      <c r="C1061" s="101" t="s">
        <v>8</v>
      </c>
      <c r="D1061" s="101">
        <v>1.07</v>
      </c>
    </row>
    <row r="1062" spans="1:4" x14ac:dyDescent="0.25">
      <c r="A1062" s="101">
        <v>90654</v>
      </c>
      <c r="B1062" s="101" t="s">
        <v>519</v>
      </c>
      <c r="C1062" s="101" t="s">
        <v>8</v>
      </c>
      <c r="D1062" s="101">
        <v>5.07</v>
      </c>
    </row>
    <row r="1063" spans="1:4" x14ac:dyDescent="0.25">
      <c r="A1063" s="101">
        <v>90655</v>
      </c>
      <c r="B1063" s="101" t="s">
        <v>520</v>
      </c>
      <c r="C1063" s="101" t="s">
        <v>8</v>
      </c>
      <c r="D1063" s="101">
        <v>6.51</v>
      </c>
    </row>
    <row r="1064" spans="1:4" x14ac:dyDescent="0.25">
      <c r="A1064" s="101">
        <v>90658</v>
      </c>
      <c r="B1064" s="101" t="s">
        <v>521</v>
      </c>
      <c r="C1064" s="101" t="s">
        <v>8</v>
      </c>
      <c r="D1064" s="101">
        <v>4.97</v>
      </c>
    </row>
    <row r="1065" spans="1:4" x14ac:dyDescent="0.25">
      <c r="A1065" s="101">
        <v>90659</v>
      </c>
      <c r="B1065" s="101" t="s">
        <v>522</v>
      </c>
      <c r="C1065" s="101" t="s">
        <v>8</v>
      </c>
      <c r="D1065" s="101">
        <v>1.1499999999999999</v>
      </c>
    </row>
    <row r="1066" spans="1:4" x14ac:dyDescent="0.25">
      <c r="A1066" s="101">
        <v>90660</v>
      </c>
      <c r="B1066" s="101" t="s">
        <v>523</v>
      </c>
      <c r="C1066" s="101" t="s">
        <v>8</v>
      </c>
      <c r="D1066" s="101">
        <v>5.43</v>
      </c>
    </row>
    <row r="1067" spans="1:4" x14ac:dyDescent="0.25">
      <c r="A1067" s="101">
        <v>90661</v>
      </c>
      <c r="B1067" s="101" t="s">
        <v>524</v>
      </c>
      <c r="C1067" s="101" t="s">
        <v>8</v>
      </c>
      <c r="D1067" s="101">
        <v>6.51</v>
      </c>
    </row>
    <row r="1068" spans="1:4" x14ac:dyDescent="0.25">
      <c r="A1068" s="101">
        <v>90664</v>
      </c>
      <c r="B1068" s="101" t="s">
        <v>21278</v>
      </c>
      <c r="C1068" s="101" t="s">
        <v>8</v>
      </c>
      <c r="D1068" s="101">
        <v>7.12</v>
      </c>
    </row>
    <row r="1069" spans="1:4" x14ac:dyDescent="0.25">
      <c r="A1069" s="101">
        <v>90665</v>
      </c>
      <c r="B1069" s="101" t="s">
        <v>21279</v>
      </c>
      <c r="C1069" s="101" t="s">
        <v>8</v>
      </c>
      <c r="D1069" s="101">
        <v>1.89</v>
      </c>
    </row>
    <row r="1070" spans="1:4" x14ac:dyDescent="0.25">
      <c r="A1070" s="101">
        <v>90666</v>
      </c>
      <c r="B1070" s="101" t="s">
        <v>21280</v>
      </c>
      <c r="C1070" s="101" t="s">
        <v>8</v>
      </c>
      <c r="D1070" s="101">
        <v>9.35</v>
      </c>
    </row>
    <row r="1071" spans="1:4" x14ac:dyDescent="0.25">
      <c r="A1071" s="101">
        <v>90667</v>
      </c>
      <c r="B1071" s="101" t="s">
        <v>21281</v>
      </c>
      <c r="C1071" s="101" t="s">
        <v>8</v>
      </c>
      <c r="D1071" s="101">
        <v>14.46</v>
      </c>
    </row>
    <row r="1072" spans="1:4" x14ac:dyDescent="0.25">
      <c r="A1072" s="101">
        <v>90670</v>
      </c>
      <c r="B1072" s="101" t="s">
        <v>525</v>
      </c>
      <c r="C1072" s="101" t="s">
        <v>8</v>
      </c>
      <c r="D1072" s="101">
        <v>209.27</v>
      </c>
    </row>
    <row r="1073" spans="1:4" x14ac:dyDescent="0.25">
      <c r="A1073" s="101">
        <v>90671</v>
      </c>
      <c r="B1073" s="101" t="s">
        <v>526</v>
      </c>
      <c r="C1073" s="101" t="s">
        <v>8</v>
      </c>
      <c r="D1073" s="101">
        <v>56.14</v>
      </c>
    </row>
    <row r="1074" spans="1:4" x14ac:dyDescent="0.25">
      <c r="A1074" s="101">
        <v>90672</v>
      </c>
      <c r="B1074" s="101" t="s">
        <v>527</v>
      </c>
      <c r="C1074" s="101" t="s">
        <v>8</v>
      </c>
      <c r="D1074" s="101">
        <v>261.88</v>
      </c>
    </row>
    <row r="1075" spans="1:4" x14ac:dyDescent="0.25">
      <c r="A1075" s="101">
        <v>90673</v>
      </c>
      <c r="B1075" s="101" t="s">
        <v>528</v>
      </c>
      <c r="C1075" s="101" t="s">
        <v>8</v>
      </c>
      <c r="D1075" s="101">
        <v>115.54</v>
      </c>
    </row>
    <row r="1076" spans="1:4" x14ac:dyDescent="0.25">
      <c r="A1076" s="101">
        <v>90676</v>
      </c>
      <c r="B1076" s="101" t="s">
        <v>529</v>
      </c>
      <c r="C1076" s="101" t="s">
        <v>8</v>
      </c>
      <c r="D1076" s="101">
        <v>101.99</v>
      </c>
    </row>
    <row r="1077" spans="1:4" x14ac:dyDescent="0.25">
      <c r="A1077" s="101">
        <v>90677</v>
      </c>
      <c r="B1077" s="101" t="s">
        <v>530</v>
      </c>
      <c r="C1077" s="101" t="s">
        <v>8</v>
      </c>
      <c r="D1077" s="101">
        <v>30.57</v>
      </c>
    </row>
    <row r="1078" spans="1:4" x14ac:dyDescent="0.25">
      <c r="A1078" s="101">
        <v>90678</v>
      </c>
      <c r="B1078" s="101" t="s">
        <v>531</v>
      </c>
      <c r="C1078" s="101" t="s">
        <v>8</v>
      </c>
      <c r="D1078" s="101">
        <v>141.62</v>
      </c>
    </row>
    <row r="1079" spans="1:4" x14ac:dyDescent="0.25">
      <c r="A1079" s="101">
        <v>90679</v>
      </c>
      <c r="B1079" s="101" t="s">
        <v>532</v>
      </c>
      <c r="C1079" s="101" t="s">
        <v>8</v>
      </c>
      <c r="D1079" s="101">
        <v>88.6</v>
      </c>
    </row>
    <row r="1080" spans="1:4" x14ac:dyDescent="0.25">
      <c r="A1080" s="101">
        <v>90682</v>
      </c>
      <c r="B1080" s="101" t="s">
        <v>21282</v>
      </c>
      <c r="C1080" s="101" t="s">
        <v>8</v>
      </c>
      <c r="D1080" s="101">
        <v>24.93</v>
      </c>
    </row>
    <row r="1081" spans="1:4" x14ac:dyDescent="0.25">
      <c r="A1081" s="101">
        <v>90683</v>
      </c>
      <c r="B1081" s="101" t="s">
        <v>21283</v>
      </c>
      <c r="C1081" s="101" t="s">
        <v>8</v>
      </c>
      <c r="D1081" s="101">
        <v>6.15</v>
      </c>
    </row>
    <row r="1082" spans="1:4" x14ac:dyDescent="0.25">
      <c r="A1082" s="101">
        <v>90684</v>
      </c>
      <c r="B1082" s="101" t="s">
        <v>21284</v>
      </c>
      <c r="C1082" s="101" t="s">
        <v>8</v>
      </c>
      <c r="D1082" s="101">
        <v>29.08</v>
      </c>
    </row>
    <row r="1083" spans="1:4" x14ac:dyDescent="0.25">
      <c r="A1083" s="101">
        <v>90685</v>
      </c>
      <c r="B1083" s="101" t="s">
        <v>21285</v>
      </c>
      <c r="C1083" s="101" t="s">
        <v>8</v>
      </c>
      <c r="D1083" s="101">
        <v>54.97</v>
      </c>
    </row>
    <row r="1084" spans="1:4" x14ac:dyDescent="0.25">
      <c r="A1084" s="101">
        <v>90688</v>
      </c>
      <c r="B1084" s="101" t="s">
        <v>533</v>
      </c>
      <c r="C1084" s="101" t="s">
        <v>8</v>
      </c>
      <c r="D1084" s="101">
        <v>24.4</v>
      </c>
    </row>
    <row r="1085" spans="1:4" x14ac:dyDescent="0.25">
      <c r="A1085" s="101">
        <v>90689</v>
      </c>
      <c r="B1085" s="101" t="s">
        <v>534</v>
      </c>
      <c r="C1085" s="101" t="s">
        <v>8</v>
      </c>
      <c r="D1085" s="101">
        <v>4.8099999999999996</v>
      </c>
    </row>
    <row r="1086" spans="1:4" x14ac:dyDescent="0.25">
      <c r="A1086" s="101">
        <v>90690</v>
      </c>
      <c r="B1086" s="101" t="s">
        <v>535</v>
      </c>
      <c r="C1086" s="101" t="s">
        <v>8</v>
      </c>
      <c r="D1086" s="101">
        <v>30.5</v>
      </c>
    </row>
    <row r="1087" spans="1:4" x14ac:dyDescent="0.25">
      <c r="A1087" s="101">
        <v>90691</v>
      </c>
      <c r="B1087" s="101" t="s">
        <v>536</v>
      </c>
      <c r="C1087" s="101" t="s">
        <v>8</v>
      </c>
      <c r="D1087" s="101">
        <v>38.49</v>
      </c>
    </row>
    <row r="1088" spans="1:4" x14ac:dyDescent="0.25">
      <c r="A1088" s="101">
        <v>90957</v>
      </c>
      <c r="B1088" s="101" t="s">
        <v>537</v>
      </c>
      <c r="C1088" s="101" t="s">
        <v>8</v>
      </c>
      <c r="D1088" s="101">
        <v>5.29</v>
      </c>
    </row>
    <row r="1089" spans="1:4" x14ac:dyDescent="0.25">
      <c r="A1089" s="101">
        <v>90958</v>
      </c>
      <c r="B1089" s="101" t="s">
        <v>538</v>
      </c>
      <c r="C1089" s="101" t="s">
        <v>8</v>
      </c>
      <c r="D1089" s="101">
        <v>1.42</v>
      </c>
    </row>
    <row r="1090" spans="1:4" x14ac:dyDescent="0.25">
      <c r="A1090" s="101">
        <v>90960</v>
      </c>
      <c r="B1090" s="101" t="s">
        <v>539</v>
      </c>
      <c r="C1090" s="101" t="s">
        <v>8</v>
      </c>
      <c r="D1090" s="101">
        <v>7.07</v>
      </c>
    </row>
    <row r="1091" spans="1:4" x14ac:dyDescent="0.25">
      <c r="A1091" s="101">
        <v>90961</v>
      </c>
      <c r="B1091" s="101" t="s">
        <v>540</v>
      </c>
      <c r="C1091" s="101" t="s">
        <v>8</v>
      </c>
      <c r="D1091" s="101">
        <v>1.89</v>
      </c>
    </row>
    <row r="1092" spans="1:4" x14ac:dyDescent="0.25">
      <c r="A1092" s="101">
        <v>90962</v>
      </c>
      <c r="B1092" s="101" t="s">
        <v>541</v>
      </c>
      <c r="C1092" s="101" t="s">
        <v>8</v>
      </c>
      <c r="D1092" s="101">
        <v>8.85</v>
      </c>
    </row>
    <row r="1093" spans="1:4" x14ac:dyDescent="0.25">
      <c r="A1093" s="101">
        <v>90963</v>
      </c>
      <c r="B1093" s="101" t="s">
        <v>542</v>
      </c>
      <c r="C1093" s="101" t="s">
        <v>8</v>
      </c>
      <c r="D1093" s="101">
        <v>14.45</v>
      </c>
    </row>
    <row r="1094" spans="1:4" x14ac:dyDescent="0.25">
      <c r="A1094" s="101">
        <v>90968</v>
      </c>
      <c r="B1094" s="101" t="s">
        <v>543</v>
      </c>
      <c r="C1094" s="101" t="s">
        <v>8</v>
      </c>
      <c r="D1094" s="101">
        <v>7.09</v>
      </c>
    </row>
    <row r="1095" spans="1:4" x14ac:dyDescent="0.25">
      <c r="A1095" s="101">
        <v>90969</v>
      </c>
      <c r="B1095" s="101" t="s">
        <v>544</v>
      </c>
      <c r="C1095" s="101" t="s">
        <v>8</v>
      </c>
      <c r="D1095" s="101">
        <v>1.9</v>
      </c>
    </row>
    <row r="1096" spans="1:4" x14ac:dyDescent="0.25">
      <c r="A1096" s="101">
        <v>90970</v>
      </c>
      <c r="B1096" s="101" t="s">
        <v>545</v>
      </c>
      <c r="C1096" s="101" t="s">
        <v>8</v>
      </c>
      <c r="D1096" s="101">
        <v>8.8800000000000008</v>
      </c>
    </row>
    <row r="1097" spans="1:4" x14ac:dyDescent="0.25">
      <c r="A1097" s="101">
        <v>90971</v>
      </c>
      <c r="B1097" s="101" t="s">
        <v>546</v>
      </c>
      <c r="C1097" s="101" t="s">
        <v>8</v>
      </c>
      <c r="D1097" s="101">
        <v>58.55</v>
      </c>
    </row>
    <row r="1098" spans="1:4" x14ac:dyDescent="0.25">
      <c r="A1098" s="101">
        <v>90975</v>
      </c>
      <c r="B1098" s="101" t="s">
        <v>547</v>
      </c>
      <c r="C1098" s="101" t="s">
        <v>8</v>
      </c>
      <c r="D1098" s="101">
        <v>18.010000000000002</v>
      </c>
    </row>
    <row r="1099" spans="1:4" x14ac:dyDescent="0.25">
      <c r="A1099" s="101">
        <v>90976</v>
      </c>
      <c r="B1099" s="101" t="s">
        <v>548</v>
      </c>
      <c r="C1099" s="101" t="s">
        <v>8</v>
      </c>
      <c r="D1099" s="101">
        <v>4.83</v>
      </c>
    </row>
    <row r="1100" spans="1:4" x14ac:dyDescent="0.25">
      <c r="A1100" s="101">
        <v>90977</v>
      </c>
      <c r="B1100" s="101" t="s">
        <v>549</v>
      </c>
      <c r="C1100" s="101" t="s">
        <v>8</v>
      </c>
      <c r="D1100" s="101">
        <v>22.55</v>
      </c>
    </row>
    <row r="1101" spans="1:4" x14ac:dyDescent="0.25">
      <c r="A1101" s="101">
        <v>90978</v>
      </c>
      <c r="B1101" s="101" t="s">
        <v>550</v>
      </c>
      <c r="C1101" s="101" t="s">
        <v>8</v>
      </c>
      <c r="D1101" s="101">
        <v>151.88999999999999</v>
      </c>
    </row>
    <row r="1102" spans="1:4" x14ac:dyDescent="0.25">
      <c r="A1102" s="101">
        <v>90992</v>
      </c>
      <c r="B1102" s="101" t="s">
        <v>551</v>
      </c>
      <c r="C1102" s="101" t="s">
        <v>8</v>
      </c>
      <c r="D1102" s="101">
        <v>8.41</v>
      </c>
    </row>
    <row r="1103" spans="1:4" x14ac:dyDescent="0.25">
      <c r="A1103" s="101">
        <v>90993</v>
      </c>
      <c r="B1103" s="101" t="s">
        <v>552</v>
      </c>
      <c r="C1103" s="101" t="s">
        <v>8</v>
      </c>
      <c r="D1103" s="101">
        <v>2.25</v>
      </c>
    </row>
    <row r="1104" spans="1:4" x14ac:dyDescent="0.25">
      <c r="A1104" s="101">
        <v>90994</v>
      </c>
      <c r="B1104" s="101" t="s">
        <v>553</v>
      </c>
      <c r="C1104" s="101" t="s">
        <v>8</v>
      </c>
      <c r="D1104" s="101">
        <v>10.53</v>
      </c>
    </row>
    <row r="1105" spans="1:4" x14ac:dyDescent="0.25">
      <c r="A1105" s="101">
        <v>90995</v>
      </c>
      <c r="B1105" s="101" t="s">
        <v>554</v>
      </c>
      <c r="C1105" s="101" t="s">
        <v>8</v>
      </c>
      <c r="D1105" s="101">
        <v>79.53</v>
      </c>
    </row>
    <row r="1106" spans="1:4" x14ac:dyDescent="0.25">
      <c r="A1106" s="101">
        <v>91021</v>
      </c>
      <c r="B1106" s="101" t="s">
        <v>555</v>
      </c>
      <c r="C1106" s="101" t="s">
        <v>8</v>
      </c>
      <c r="D1106" s="101">
        <v>12.38</v>
      </c>
    </row>
    <row r="1107" spans="1:4" x14ac:dyDescent="0.25">
      <c r="A1107" s="101">
        <v>91026</v>
      </c>
      <c r="B1107" s="101" t="s">
        <v>556</v>
      </c>
      <c r="C1107" s="101" t="s">
        <v>8</v>
      </c>
      <c r="D1107" s="101">
        <v>24.21</v>
      </c>
    </row>
    <row r="1108" spans="1:4" x14ac:dyDescent="0.25">
      <c r="A1108" s="101">
        <v>91027</v>
      </c>
      <c r="B1108" s="101" t="s">
        <v>557</v>
      </c>
      <c r="C1108" s="101" t="s">
        <v>8</v>
      </c>
      <c r="D1108" s="101">
        <v>9.67</v>
      </c>
    </row>
    <row r="1109" spans="1:4" x14ac:dyDescent="0.25">
      <c r="A1109" s="101">
        <v>91028</v>
      </c>
      <c r="B1109" s="101" t="s">
        <v>558</v>
      </c>
      <c r="C1109" s="101" t="s">
        <v>8</v>
      </c>
      <c r="D1109" s="101">
        <v>3.91</v>
      </c>
    </row>
    <row r="1110" spans="1:4" x14ac:dyDescent="0.25">
      <c r="A1110" s="101">
        <v>91029</v>
      </c>
      <c r="B1110" s="101" t="s">
        <v>559</v>
      </c>
      <c r="C1110" s="101" t="s">
        <v>8</v>
      </c>
      <c r="D1110" s="101">
        <v>44.26</v>
      </c>
    </row>
    <row r="1111" spans="1:4" x14ac:dyDescent="0.25">
      <c r="A1111" s="101">
        <v>91030</v>
      </c>
      <c r="B1111" s="101" t="s">
        <v>560</v>
      </c>
      <c r="C1111" s="101" t="s">
        <v>8</v>
      </c>
      <c r="D1111" s="101">
        <v>141.72</v>
      </c>
    </row>
    <row r="1112" spans="1:4" x14ac:dyDescent="0.25">
      <c r="A1112" s="101">
        <v>91273</v>
      </c>
      <c r="B1112" s="101" t="s">
        <v>561</v>
      </c>
      <c r="C1112" s="101" t="s">
        <v>8</v>
      </c>
      <c r="D1112" s="101">
        <v>0.41</v>
      </c>
    </row>
    <row r="1113" spans="1:4" x14ac:dyDescent="0.25">
      <c r="A1113" s="101">
        <v>91274</v>
      </c>
      <c r="B1113" s="101" t="s">
        <v>562</v>
      </c>
      <c r="C1113" s="101" t="s">
        <v>8</v>
      </c>
      <c r="D1113" s="101">
        <v>0.11</v>
      </c>
    </row>
    <row r="1114" spans="1:4" x14ac:dyDescent="0.25">
      <c r="A1114" s="101">
        <v>91275</v>
      </c>
      <c r="B1114" s="101" t="s">
        <v>563</v>
      </c>
      <c r="C1114" s="101" t="s">
        <v>8</v>
      </c>
      <c r="D1114" s="104">
        <v>0.51</v>
      </c>
    </row>
    <row r="1115" spans="1:4" x14ac:dyDescent="0.25">
      <c r="A1115" s="101">
        <v>91276</v>
      </c>
      <c r="B1115" s="101" t="s">
        <v>564</v>
      </c>
      <c r="C1115" s="101" t="s">
        <v>8</v>
      </c>
      <c r="D1115" s="101">
        <v>8.91</v>
      </c>
    </row>
    <row r="1116" spans="1:4" x14ac:dyDescent="0.25">
      <c r="A1116" s="101">
        <v>91279</v>
      </c>
      <c r="B1116" s="101" t="s">
        <v>565</v>
      </c>
      <c r="C1116" s="101" t="s">
        <v>8</v>
      </c>
      <c r="D1116" s="101">
        <v>0.7</v>
      </c>
    </row>
    <row r="1117" spans="1:4" x14ac:dyDescent="0.25">
      <c r="A1117" s="101">
        <v>91280</v>
      </c>
      <c r="B1117" s="101" t="s">
        <v>566</v>
      </c>
      <c r="C1117" s="101" t="s">
        <v>8</v>
      </c>
      <c r="D1117" s="101">
        <v>0.15</v>
      </c>
    </row>
    <row r="1118" spans="1:4" x14ac:dyDescent="0.25">
      <c r="A1118" s="101">
        <v>91281</v>
      </c>
      <c r="B1118" s="101" t="s">
        <v>567</v>
      </c>
      <c r="C1118" s="101" t="s">
        <v>8</v>
      </c>
      <c r="D1118" s="101">
        <v>0.87</v>
      </c>
    </row>
    <row r="1119" spans="1:4" x14ac:dyDescent="0.25">
      <c r="A1119" s="101">
        <v>91282</v>
      </c>
      <c r="B1119" s="101" t="s">
        <v>568</v>
      </c>
      <c r="C1119" s="101" t="s">
        <v>8</v>
      </c>
      <c r="D1119" s="101">
        <v>8.9700000000000006</v>
      </c>
    </row>
    <row r="1120" spans="1:4" x14ac:dyDescent="0.25">
      <c r="A1120" s="101">
        <v>91354</v>
      </c>
      <c r="B1120" s="101" t="s">
        <v>569</v>
      </c>
      <c r="C1120" s="101" t="s">
        <v>8</v>
      </c>
      <c r="D1120" s="101">
        <v>17.07</v>
      </c>
    </row>
    <row r="1121" spans="1:4" x14ac:dyDescent="0.25">
      <c r="A1121" s="101">
        <v>91355</v>
      </c>
      <c r="B1121" s="101" t="s">
        <v>570</v>
      </c>
      <c r="C1121" s="101" t="s">
        <v>8</v>
      </c>
      <c r="D1121" s="101">
        <v>7.01</v>
      </c>
    </row>
    <row r="1122" spans="1:4" x14ac:dyDescent="0.25">
      <c r="A1122" s="101">
        <v>91356</v>
      </c>
      <c r="B1122" s="101" t="s">
        <v>571</v>
      </c>
      <c r="C1122" s="101" t="s">
        <v>8</v>
      </c>
      <c r="D1122" s="101">
        <v>2.83</v>
      </c>
    </row>
    <row r="1123" spans="1:4" x14ac:dyDescent="0.25">
      <c r="A1123" s="101">
        <v>91359</v>
      </c>
      <c r="B1123" s="101" t="s">
        <v>572</v>
      </c>
      <c r="C1123" s="101" t="s">
        <v>8</v>
      </c>
      <c r="D1123" s="101">
        <v>20.46</v>
      </c>
    </row>
    <row r="1124" spans="1:4" x14ac:dyDescent="0.25">
      <c r="A1124" s="101">
        <v>91360</v>
      </c>
      <c r="B1124" s="101" t="s">
        <v>573</v>
      </c>
      <c r="C1124" s="101" t="s">
        <v>8</v>
      </c>
      <c r="D1124" s="101">
        <v>7.81</v>
      </c>
    </row>
    <row r="1125" spans="1:4" x14ac:dyDescent="0.25">
      <c r="A1125" s="101">
        <v>91361</v>
      </c>
      <c r="B1125" s="101" t="s">
        <v>574</v>
      </c>
      <c r="C1125" s="101" t="s">
        <v>8</v>
      </c>
      <c r="D1125" s="101">
        <v>3.15</v>
      </c>
    </row>
    <row r="1126" spans="1:4" x14ac:dyDescent="0.25">
      <c r="A1126" s="101">
        <v>91367</v>
      </c>
      <c r="B1126" s="101" t="s">
        <v>575</v>
      </c>
      <c r="C1126" s="101" t="s">
        <v>8</v>
      </c>
      <c r="D1126" s="101">
        <v>21.99</v>
      </c>
    </row>
    <row r="1127" spans="1:4" x14ac:dyDescent="0.25">
      <c r="A1127" s="101">
        <v>91368</v>
      </c>
      <c r="B1127" s="101" t="s">
        <v>576</v>
      </c>
      <c r="C1127" s="101" t="s">
        <v>8</v>
      </c>
      <c r="D1127" s="101">
        <v>8.3699999999999992</v>
      </c>
    </row>
    <row r="1128" spans="1:4" x14ac:dyDescent="0.25">
      <c r="A1128" s="101">
        <v>91369</v>
      </c>
      <c r="B1128" s="101" t="s">
        <v>577</v>
      </c>
      <c r="C1128" s="101" t="s">
        <v>8</v>
      </c>
      <c r="D1128" s="101">
        <v>3.38</v>
      </c>
    </row>
    <row r="1129" spans="1:4" x14ac:dyDescent="0.25">
      <c r="A1129" s="101">
        <v>91375</v>
      </c>
      <c r="B1129" s="101" t="s">
        <v>578</v>
      </c>
      <c r="C1129" s="101" t="s">
        <v>8</v>
      </c>
      <c r="D1129" s="101">
        <v>18.739999999999998</v>
      </c>
    </row>
    <row r="1130" spans="1:4" x14ac:dyDescent="0.25">
      <c r="A1130" s="101">
        <v>91376</v>
      </c>
      <c r="B1130" s="101" t="s">
        <v>579</v>
      </c>
      <c r="C1130" s="101" t="s">
        <v>8</v>
      </c>
      <c r="D1130" s="101">
        <v>7.7</v>
      </c>
    </row>
    <row r="1131" spans="1:4" x14ac:dyDescent="0.25">
      <c r="A1131" s="101">
        <v>91377</v>
      </c>
      <c r="B1131" s="101" t="s">
        <v>580</v>
      </c>
      <c r="C1131" s="101" t="s">
        <v>8</v>
      </c>
      <c r="D1131" s="101">
        <v>3.11</v>
      </c>
    </row>
    <row r="1132" spans="1:4" x14ac:dyDescent="0.25">
      <c r="A1132" s="101">
        <v>91380</v>
      </c>
      <c r="B1132" s="101" t="s">
        <v>581</v>
      </c>
      <c r="C1132" s="101" t="s">
        <v>8</v>
      </c>
      <c r="D1132" s="101">
        <v>28.95</v>
      </c>
    </row>
    <row r="1133" spans="1:4" x14ac:dyDescent="0.25">
      <c r="A1133" s="101">
        <v>91381</v>
      </c>
      <c r="B1133" s="101" t="s">
        <v>582</v>
      </c>
      <c r="C1133" s="101" t="s">
        <v>8</v>
      </c>
      <c r="D1133" s="101">
        <v>11.01</v>
      </c>
    </row>
    <row r="1134" spans="1:4" x14ac:dyDescent="0.25">
      <c r="A1134" s="101">
        <v>91382</v>
      </c>
      <c r="B1134" s="101" t="s">
        <v>583</v>
      </c>
      <c r="C1134" s="101" t="s">
        <v>8</v>
      </c>
      <c r="D1134" s="101">
        <v>4.4400000000000004</v>
      </c>
    </row>
    <row r="1135" spans="1:4" x14ac:dyDescent="0.25">
      <c r="A1135" s="101">
        <v>91383</v>
      </c>
      <c r="B1135" s="101" t="s">
        <v>584</v>
      </c>
      <c r="C1135" s="101" t="s">
        <v>8</v>
      </c>
      <c r="D1135" s="101">
        <v>51.82</v>
      </c>
    </row>
    <row r="1136" spans="1:4" x14ac:dyDescent="0.25">
      <c r="A1136" s="101">
        <v>91384</v>
      </c>
      <c r="B1136" s="101" t="s">
        <v>585</v>
      </c>
      <c r="C1136" s="101" t="s">
        <v>8</v>
      </c>
      <c r="D1136" s="101">
        <v>136.97999999999999</v>
      </c>
    </row>
    <row r="1137" spans="1:4" x14ac:dyDescent="0.25">
      <c r="A1137" s="101">
        <v>91390</v>
      </c>
      <c r="B1137" s="101" t="s">
        <v>586</v>
      </c>
      <c r="C1137" s="101" t="s">
        <v>8</v>
      </c>
      <c r="D1137" s="101">
        <v>18.88</v>
      </c>
    </row>
    <row r="1138" spans="1:4" x14ac:dyDescent="0.25">
      <c r="A1138" s="101">
        <v>91391</v>
      </c>
      <c r="B1138" s="101" t="s">
        <v>587</v>
      </c>
      <c r="C1138" s="101" t="s">
        <v>8</v>
      </c>
      <c r="D1138" s="101">
        <v>7.48</v>
      </c>
    </row>
    <row r="1139" spans="1:4" x14ac:dyDescent="0.25">
      <c r="A1139" s="101">
        <v>91392</v>
      </c>
      <c r="B1139" s="101" t="s">
        <v>588</v>
      </c>
      <c r="C1139" s="101" t="s">
        <v>8</v>
      </c>
      <c r="D1139" s="101">
        <v>3.02</v>
      </c>
    </row>
    <row r="1140" spans="1:4" x14ac:dyDescent="0.25">
      <c r="A1140" s="101">
        <v>91396</v>
      </c>
      <c r="B1140" s="101" t="s">
        <v>589</v>
      </c>
      <c r="C1140" s="101" t="s">
        <v>8</v>
      </c>
      <c r="D1140" s="101">
        <v>28.35</v>
      </c>
    </row>
    <row r="1141" spans="1:4" x14ac:dyDescent="0.25">
      <c r="A1141" s="101">
        <v>91397</v>
      </c>
      <c r="B1141" s="101" t="s">
        <v>590</v>
      </c>
      <c r="C1141" s="101" t="s">
        <v>8</v>
      </c>
      <c r="D1141" s="101">
        <v>10.94</v>
      </c>
    </row>
    <row r="1142" spans="1:4" x14ac:dyDescent="0.25">
      <c r="A1142" s="101">
        <v>91398</v>
      </c>
      <c r="B1142" s="101" t="s">
        <v>591</v>
      </c>
      <c r="C1142" s="101" t="s">
        <v>8</v>
      </c>
      <c r="D1142" s="101">
        <v>4.41</v>
      </c>
    </row>
    <row r="1143" spans="1:4" x14ac:dyDescent="0.25">
      <c r="A1143" s="101">
        <v>91402</v>
      </c>
      <c r="B1143" s="101" t="s">
        <v>592</v>
      </c>
      <c r="C1143" s="101" t="s">
        <v>8</v>
      </c>
      <c r="D1143" s="101">
        <v>3.5</v>
      </c>
    </row>
    <row r="1144" spans="1:4" x14ac:dyDescent="0.25">
      <c r="A1144" s="101">
        <v>91466</v>
      </c>
      <c r="B1144" s="101" t="s">
        <v>593</v>
      </c>
      <c r="C1144" s="101" t="s">
        <v>8</v>
      </c>
      <c r="D1144" s="101">
        <v>3.95</v>
      </c>
    </row>
    <row r="1145" spans="1:4" x14ac:dyDescent="0.25">
      <c r="A1145" s="101">
        <v>91467</v>
      </c>
      <c r="B1145" s="101" t="s">
        <v>594</v>
      </c>
      <c r="C1145" s="101" t="s">
        <v>8</v>
      </c>
      <c r="D1145" s="101">
        <v>152.76</v>
      </c>
    </row>
    <row r="1146" spans="1:4" x14ac:dyDescent="0.25">
      <c r="A1146" s="101">
        <v>91468</v>
      </c>
      <c r="B1146" s="101" t="s">
        <v>21286</v>
      </c>
      <c r="C1146" s="101" t="s">
        <v>8</v>
      </c>
      <c r="D1146" s="101">
        <v>22.31</v>
      </c>
    </row>
    <row r="1147" spans="1:4" x14ac:dyDescent="0.25">
      <c r="A1147" s="101">
        <v>91469</v>
      </c>
      <c r="B1147" s="101" t="s">
        <v>21287</v>
      </c>
      <c r="C1147" s="101" t="s">
        <v>8</v>
      </c>
      <c r="D1147" s="101">
        <v>9.74</v>
      </c>
    </row>
    <row r="1148" spans="1:4" x14ac:dyDescent="0.25">
      <c r="A1148" s="101">
        <v>91484</v>
      </c>
      <c r="B1148" s="101" t="s">
        <v>21288</v>
      </c>
      <c r="C1148" s="101" t="s">
        <v>8</v>
      </c>
      <c r="D1148" s="101">
        <v>7.43</v>
      </c>
    </row>
    <row r="1149" spans="1:4" x14ac:dyDescent="0.25">
      <c r="A1149" s="101">
        <v>91485</v>
      </c>
      <c r="B1149" s="101" t="s">
        <v>21289</v>
      </c>
      <c r="C1149" s="101" t="s">
        <v>8</v>
      </c>
      <c r="D1149" s="101">
        <v>157.62</v>
      </c>
    </row>
    <row r="1150" spans="1:4" x14ac:dyDescent="0.25">
      <c r="A1150" s="101">
        <v>91529</v>
      </c>
      <c r="B1150" s="101" t="s">
        <v>595</v>
      </c>
      <c r="C1150" s="101" t="s">
        <v>8</v>
      </c>
      <c r="D1150" s="101">
        <v>0.6</v>
      </c>
    </row>
    <row r="1151" spans="1:4" x14ac:dyDescent="0.25">
      <c r="A1151" s="101">
        <v>91530</v>
      </c>
      <c r="B1151" s="101" t="s">
        <v>596</v>
      </c>
      <c r="C1151" s="101" t="s">
        <v>8</v>
      </c>
      <c r="D1151" s="101">
        <v>0.16</v>
      </c>
    </row>
    <row r="1152" spans="1:4" x14ac:dyDescent="0.25">
      <c r="A1152" s="101">
        <v>91531</v>
      </c>
      <c r="B1152" s="101" t="s">
        <v>597</v>
      </c>
      <c r="C1152" s="101" t="s">
        <v>8</v>
      </c>
      <c r="D1152" s="101">
        <v>0.76</v>
      </c>
    </row>
    <row r="1153" spans="1:4" x14ac:dyDescent="0.25">
      <c r="A1153" s="101">
        <v>91532</v>
      </c>
      <c r="B1153" s="101" t="s">
        <v>598</v>
      </c>
      <c r="C1153" s="101" t="s">
        <v>8</v>
      </c>
      <c r="D1153" s="101">
        <v>6.37</v>
      </c>
    </row>
    <row r="1154" spans="1:4" x14ac:dyDescent="0.25">
      <c r="A1154" s="101">
        <v>91629</v>
      </c>
      <c r="B1154" s="101" t="s">
        <v>599</v>
      </c>
      <c r="C1154" s="101" t="s">
        <v>8</v>
      </c>
      <c r="D1154" s="101">
        <v>21.14</v>
      </c>
    </row>
    <row r="1155" spans="1:4" x14ac:dyDescent="0.25">
      <c r="A1155" s="101">
        <v>91630</v>
      </c>
      <c r="B1155" s="101" t="s">
        <v>600</v>
      </c>
      <c r="C1155" s="101" t="s">
        <v>8</v>
      </c>
      <c r="D1155" s="101">
        <v>7.83</v>
      </c>
    </row>
    <row r="1156" spans="1:4" x14ac:dyDescent="0.25">
      <c r="A1156" s="101">
        <v>91631</v>
      </c>
      <c r="B1156" s="101" t="s">
        <v>601</v>
      </c>
      <c r="C1156" s="101" t="s">
        <v>8</v>
      </c>
      <c r="D1156" s="101">
        <v>3.16</v>
      </c>
    </row>
    <row r="1157" spans="1:4" x14ac:dyDescent="0.25">
      <c r="A1157" s="101">
        <v>91632</v>
      </c>
      <c r="B1157" s="101" t="s">
        <v>602</v>
      </c>
      <c r="C1157" s="101" t="s">
        <v>8</v>
      </c>
      <c r="D1157" s="101">
        <v>36.090000000000003</v>
      </c>
    </row>
    <row r="1158" spans="1:4" x14ac:dyDescent="0.25">
      <c r="A1158" s="101">
        <v>91633</v>
      </c>
      <c r="B1158" s="101" t="s">
        <v>603</v>
      </c>
      <c r="C1158" s="101" t="s">
        <v>8</v>
      </c>
      <c r="D1158" s="101">
        <v>129.29</v>
      </c>
    </row>
    <row r="1159" spans="1:4" x14ac:dyDescent="0.25">
      <c r="A1159" s="101">
        <v>91640</v>
      </c>
      <c r="B1159" s="101" t="s">
        <v>604</v>
      </c>
      <c r="C1159" s="101" t="s">
        <v>8</v>
      </c>
      <c r="D1159" s="101">
        <v>40.619999999999997</v>
      </c>
    </row>
    <row r="1160" spans="1:4" x14ac:dyDescent="0.25">
      <c r="A1160" s="101">
        <v>91641</v>
      </c>
      <c r="B1160" s="101" t="s">
        <v>605</v>
      </c>
      <c r="C1160" s="101" t="s">
        <v>8</v>
      </c>
      <c r="D1160" s="101">
        <v>16.39</v>
      </c>
    </row>
    <row r="1161" spans="1:4" x14ac:dyDescent="0.25">
      <c r="A1161" s="101">
        <v>91642</v>
      </c>
      <c r="B1161" s="101" t="s">
        <v>606</v>
      </c>
      <c r="C1161" s="101" t="s">
        <v>8</v>
      </c>
      <c r="D1161" s="101">
        <v>6.63</v>
      </c>
    </row>
    <row r="1162" spans="1:4" x14ac:dyDescent="0.25">
      <c r="A1162" s="101">
        <v>91643</v>
      </c>
      <c r="B1162" s="101" t="s">
        <v>607</v>
      </c>
      <c r="C1162" s="101" t="s">
        <v>8</v>
      </c>
      <c r="D1162" s="101">
        <v>73.23</v>
      </c>
    </row>
    <row r="1163" spans="1:4" x14ac:dyDescent="0.25">
      <c r="A1163" s="101">
        <v>91644</v>
      </c>
      <c r="B1163" s="101" t="s">
        <v>608</v>
      </c>
      <c r="C1163" s="101" t="s">
        <v>8</v>
      </c>
      <c r="D1163" s="101">
        <v>290.95999999999998</v>
      </c>
    </row>
    <row r="1164" spans="1:4" x14ac:dyDescent="0.25">
      <c r="A1164" s="101">
        <v>91688</v>
      </c>
      <c r="B1164" s="101" t="s">
        <v>609</v>
      </c>
      <c r="C1164" s="101" t="s">
        <v>8</v>
      </c>
      <c r="D1164" s="101">
        <v>0.08</v>
      </c>
    </row>
    <row r="1165" spans="1:4" x14ac:dyDescent="0.25">
      <c r="A1165" s="101">
        <v>91689</v>
      </c>
      <c r="B1165" s="101" t="s">
        <v>610</v>
      </c>
      <c r="C1165" s="101" t="s">
        <v>8</v>
      </c>
      <c r="D1165" s="101">
        <v>0.01</v>
      </c>
    </row>
    <row r="1166" spans="1:4" x14ac:dyDescent="0.25">
      <c r="A1166" s="101">
        <v>91690</v>
      </c>
      <c r="B1166" s="101" t="s">
        <v>611</v>
      </c>
      <c r="C1166" s="101" t="s">
        <v>8</v>
      </c>
      <c r="D1166" s="101">
        <v>0.05</v>
      </c>
    </row>
    <row r="1167" spans="1:4" x14ac:dyDescent="0.25">
      <c r="A1167" s="101">
        <v>91691</v>
      </c>
      <c r="B1167" s="101" t="s">
        <v>612</v>
      </c>
      <c r="C1167" s="101" t="s">
        <v>8</v>
      </c>
      <c r="D1167" s="101">
        <v>1.38</v>
      </c>
    </row>
    <row r="1168" spans="1:4" x14ac:dyDescent="0.25">
      <c r="A1168" s="101">
        <v>92040</v>
      </c>
      <c r="B1168" s="101" t="s">
        <v>613</v>
      </c>
      <c r="C1168" s="101" t="s">
        <v>8</v>
      </c>
      <c r="D1168" s="101">
        <v>6.47</v>
      </c>
    </row>
    <row r="1169" spans="1:4" x14ac:dyDescent="0.25">
      <c r="A1169" s="101">
        <v>92041</v>
      </c>
      <c r="B1169" s="101" t="s">
        <v>614</v>
      </c>
      <c r="C1169" s="101" t="s">
        <v>8</v>
      </c>
      <c r="D1169" s="101">
        <v>1.33</v>
      </c>
    </row>
    <row r="1170" spans="1:4" x14ac:dyDescent="0.25">
      <c r="A1170" s="101">
        <v>92042</v>
      </c>
      <c r="B1170" s="101" t="s">
        <v>615</v>
      </c>
      <c r="C1170" s="101" t="s">
        <v>8</v>
      </c>
      <c r="D1170" s="101">
        <v>5.39</v>
      </c>
    </row>
    <row r="1171" spans="1:4" x14ac:dyDescent="0.25">
      <c r="A1171" s="101">
        <v>92101</v>
      </c>
      <c r="B1171" s="101" t="s">
        <v>21290</v>
      </c>
      <c r="C1171" s="101" t="s">
        <v>8</v>
      </c>
      <c r="D1171" s="101">
        <v>40.630000000000003</v>
      </c>
    </row>
    <row r="1172" spans="1:4" x14ac:dyDescent="0.25">
      <c r="A1172" s="101">
        <v>92102</v>
      </c>
      <c r="B1172" s="101" t="s">
        <v>21291</v>
      </c>
      <c r="C1172" s="101" t="s">
        <v>8</v>
      </c>
      <c r="D1172" s="101">
        <v>13.75</v>
      </c>
    </row>
    <row r="1173" spans="1:4" x14ac:dyDescent="0.25">
      <c r="A1173" s="101">
        <v>92103</v>
      </c>
      <c r="B1173" s="101" t="s">
        <v>21292</v>
      </c>
      <c r="C1173" s="101" t="s">
        <v>8</v>
      </c>
      <c r="D1173" s="101">
        <v>9.61</v>
      </c>
    </row>
    <row r="1174" spans="1:4" x14ac:dyDescent="0.25">
      <c r="A1174" s="101">
        <v>92104</v>
      </c>
      <c r="B1174" s="101" t="s">
        <v>21293</v>
      </c>
      <c r="C1174" s="101" t="s">
        <v>8</v>
      </c>
      <c r="D1174" s="101">
        <v>66.510000000000005</v>
      </c>
    </row>
    <row r="1175" spans="1:4" x14ac:dyDescent="0.25">
      <c r="A1175" s="101">
        <v>92105</v>
      </c>
      <c r="B1175" s="101" t="s">
        <v>21294</v>
      </c>
      <c r="C1175" s="101" t="s">
        <v>8</v>
      </c>
      <c r="D1175" s="101">
        <v>170.33</v>
      </c>
    </row>
    <row r="1176" spans="1:4" x14ac:dyDescent="0.25">
      <c r="A1176" s="101">
        <v>92108</v>
      </c>
      <c r="B1176" s="101" t="s">
        <v>21295</v>
      </c>
      <c r="C1176" s="101" t="s">
        <v>8</v>
      </c>
      <c r="D1176" s="101">
        <v>1.04</v>
      </c>
    </row>
    <row r="1177" spans="1:4" x14ac:dyDescent="0.25">
      <c r="A1177" s="101">
        <v>92109</v>
      </c>
      <c r="B1177" s="101" t="s">
        <v>21296</v>
      </c>
      <c r="C1177" s="101" t="s">
        <v>8</v>
      </c>
      <c r="D1177" s="101">
        <v>0.25</v>
      </c>
    </row>
    <row r="1178" spans="1:4" x14ac:dyDescent="0.25">
      <c r="A1178" s="101">
        <v>92110</v>
      </c>
      <c r="B1178" s="101" t="s">
        <v>21297</v>
      </c>
      <c r="C1178" s="101" t="s">
        <v>8</v>
      </c>
      <c r="D1178" s="101">
        <v>1.39</v>
      </c>
    </row>
    <row r="1179" spans="1:4" x14ac:dyDescent="0.25">
      <c r="A1179" s="101">
        <v>92111</v>
      </c>
      <c r="B1179" s="101" t="s">
        <v>21298</v>
      </c>
      <c r="C1179" s="101" t="s">
        <v>8</v>
      </c>
      <c r="D1179" s="101">
        <v>1.27</v>
      </c>
    </row>
    <row r="1180" spans="1:4" x14ac:dyDescent="0.25">
      <c r="A1180" s="101">
        <v>92114</v>
      </c>
      <c r="B1180" s="101" t="s">
        <v>21299</v>
      </c>
      <c r="C1180" s="101" t="s">
        <v>8</v>
      </c>
      <c r="D1180" s="101">
        <v>0.27</v>
      </c>
    </row>
    <row r="1181" spans="1:4" x14ac:dyDescent="0.25">
      <c r="A1181" s="101">
        <v>92115</v>
      </c>
      <c r="B1181" s="101" t="s">
        <v>21300</v>
      </c>
      <c r="C1181" s="101" t="s">
        <v>8</v>
      </c>
      <c r="D1181" s="101">
        <v>0.05</v>
      </c>
    </row>
    <row r="1182" spans="1:4" x14ac:dyDescent="0.25">
      <c r="A1182" s="101">
        <v>92116</v>
      </c>
      <c r="B1182" s="101" t="s">
        <v>21301</v>
      </c>
      <c r="C1182" s="101" t="s">
        <v>8</v>
      </c>
      <c r="D1182" s="101">
        <v>0.19</v>
      </c>
    </row>
    <row r="1183" spans="1:4" x14ac:dyDescent="0.25">
      <c r="A1183" s="101">
        <v>92133</v>
      </c>
      <c r="B1183" s="101" t="s">
        <v>616</v>
      </c>
      <c r="C1183" s="101" t="s">
        <v>8</v>
      </c>
      <c r="D1183" s="101">
        <v>13.32</v>
      </c>
    </row>
    <row r="1184" spans="1:4" x14ac:dyDescent="0.25">
      <c r="A1184" s="101">
        <v>92134</v>
      </c>
      <c r="B1184" s="101" t="s">
        <v>617</v>
      </c>
      <c r="C1184" s="101" t="s">
        <v>8</v>
      </c>
      <c r="D1184" s="101">
        <v>4.0999999999999996</v>
      </c>
    </row>
    <row r="1185" spans="1:4" x14ac:dyDescent="0.25">
      <c r="A1185" s="101">
        <v>92135</v>
      </c>
      <c r="B1185" s="101" t="s">
        <v>618</v>
      </c>
      <c r="C1185" s="101" t="s">
        <v>8</v>
      </c>
      <c r="D1185" s="101">
        <v>1.66</v>
      </c>
    </row>
    <row r="1186" spans="1:4" x14ac:dyDescent="0.25">
      <c r="A1186" s="101">
        <v>92136</v>
      </c>
      <c r="B1186" s="101" t="s">
        <v>619</v>
      </c>
      <c r="C1186" s="101" t="s">
        <v>8</v>
      </c>
      <c r="D1186" s="101">
        <v>16.649999999999999</v>
      </c>
    </row>
    <row r="1187" spans="1:4" x14ac:dyDescent="0.25">
      <c r="A1187" s="101">
        <v>92137</v>
      </c>
      <c r="B1187" s="101" t="s">
        <v>620</v>
      </c>
      <c r="C1187" s="101" t="s">
        <v>8</v>
      </c>
      <c r="D1187" s="101">
        <v>34.04</v>
      </c>
    </row>
    <row r="1188" spans="1:4" x14ac:dyDescent="0.25">
      <c r="A1188" s="101">
        <v>92140</v>
      </c>
      <c r="B1188" s="101" t="s">
        <v>621</v>
      </c>
      <c r="C1188" s="101" t="s">
        <v>8</v>
      </c>
      <c r="D1188" s="101">
        <v>4.88</v>
      </c>
    </row>
    <row r="1189" spans="1:4" x14ac:dyDescent="0.25">
      <c r="A1189" s="101">
        <v>92141</v>
      </c>
      <c r="B1189" s="101" t="s">
        <v>622</v>
      </c>
      <c r="C1189" s="101" t="s">
        <v>8</v>
      </c>
      <c r="D1189" s="101">
        <v>1.5</v>
      </c>
    </row>
    <row r="1190" spans="1:4" x14ac:dyDescent="0.25">
      <c r="A1190" s="101">
        <v>92142</v>
      </c>
      <c r="B1190" s="101" t="s">
        <v>623</v>
      </c>
      <c r="C1190" s="101" t="s">
        <v>8</v>
      </c>
      <c r="D1190" s="101">
        <v>0.61</v>
      </c>
    </row>
    <row r="1191" spans="1:4" x14ac:dyDescent="0.25">
      <c r="A1191" s="101">
        <v>92143</v>
      </c>
      <c r="B1191" s="101" t="s">
        <v>624</v>
      </c>
      <c r="C1191" s="101" t="s">
        <v>8</v>
      </c>
      <c r="D1191" s="101">
        <v>6.1</v>
      </c>
    </row>
    <row r="1192" spans="1:4" x14ac:dyDescent="0.25">
      <c r="A1192" s="101">
        <v>92144</v>
      </c>
      <c r="B1192" s="101" t="s">
        <v>625</v>
      </c>
      <c r="C1192" s="101" t="s">
        <v>8</v>
      </c>
      <c r="D1192" s="101">
        <v>41.41</v>
      </c>
    </row>
    <row r="1193" spans="1:4" x14ac:dyDescent="0.25">
      <c r="A1193" s="101">
        <v>92237</v>
      </c>
      <c r="B1193" s="101" t="s">
        <v>626</v>
      </c>
      <c r="C1193" s="101" t="s">
        <v>8</v>
      </c>
      <c r="D1193" s="101">
        <v>29.59</v>
      </c>
    </row>
    <row r="1194" spans="1:4" x14ac:dyDescent="0.25">
      <c r="A1194" s="101">
        <v>92238</v>
      </c>
      <c r="B1194" s="101" t="s">
        <v>627</v>
      </c>
      <c r="C1194" s="101" t="s">
        <v>8</v>
      </c>
      <c r="D1194" s="101">
        <v>11.91</v>
      </c>
    </row>
    <row r="1195" spans="1:4" x14ac:dyDescent="0.25">
      <c r="A1195" s="101">
        <v>92239</v>
      </c>
      <c r="B1195" s="101" t="s">
        <v>628</v>
      </c>
      <c r="C1195" s="101" t="s">
        <v>8</v>
      </c>
      <c r="D1195" s="101">
        <v>4.8099999999999996</v>
      </c>
    </row>
    <row r="1196" spans="1:4" x14ac:dyDescent="0.25">
      <c r="A1196" s="101">
        <v>92240</v>
      </c>
      <c r="B1196" s="101" t="s">
        <v>629</v>
      </c>
      <c r="C1196" s="101" t="s">
        <v>8</v>
      </c>
      <c r="D1196" s="101">
        <v>53.09</v>
      </c>
    </row>
    <row r="1197" spans="1:4" x14ac:dyDescent="0.25">
      <c r="A1197" s="101">
        <v>92241</v>
      </c>
      <c r="B1197" s="101" t="s">
        <v>630</v>
      </c>
      <c r="C1197" s="101" t="s">
        <v>8</v>
      </c>
      <c r="D1197" s="101">
        <v>266.74</v>
      </c>
    </row>
    <row r="1198" spans="1:4" x14ac:dyDescent="0.25">
      <c r="A1198" s="101">
        <v>92712</v>
      </c>
      <c r="B1198" s="101" t="s">
        <v>21302</v>
      </c>
      <c r="C1198" s="101" t="s">
        <v>8</v>
      </c>
      <c r="D1198" s="101">
        <v>0.18</v>
      </c>
    </row>
    <row r="1199" spans="1:4" x14ac:dyDescent="0.25">
      <c r="A1199" s="101">
        <v>92713</v>
      </c>
      <c r="B1199" s="101" t="s">
        <v>21303</v>
      </c>
      <c r="C1199" s="101" t="s">
        <v>8</v>
      </c>
      <c r="D1199" s="101">
        <v>0.04</v>
      </c>
    </row>
    <row r="1200" spans="1:4" x14ac:dyDescent="0.25">
      <c r="A1200" s="101">
        <v>92714</v>
      </c>
      <c r="B1200" s="101" t="s">
        <v>21304</v>
      </c>
      <c r="C1200" s="101" t="s">
        <v>8</v>
      </c>
      <c r="D1200" s="101">
        <v>0.24</v>
      </c>
    </row>
    <row r="1201" spans="1:4" x14ac:dyDescent="0.25">
      <c r="A1201" s="101">
        <v>92715</v>
      </c>
      <c r="B1201" s="101" t="s">
        <v>21305</v>
      </c>
      <c r="C1201" s="101" t="s">
        <v>8</v>
      </c>
      <c r="D1201" s="101">
        <v>104.3</v>
      </c>
    </row>
    <row r="1202" spans="1:4" x14ac:dyDescent="0.25">
      <c r="A1202" s="101">
        <v>92956</v>
      </c>
      <c r="B1202" s="101" t="s">
        <v>631</v>
      </c>
      <c r="C1202" s="101" t="s">
        <v>8</v>
      </c>
      <c r="D1202" s="101">
        <v>4.3</v>
      </c>
    </row>
    <row r="1203" spans="1:4" x14ac:dyDescent="0.25">
      <c r="A1203" s="101">
        <v>92957</v>
      </c>
      <c r="B1203" s="101" t="s">
        <v>632</v>
      </c>
      <c r="C1203" s="101" t="s">
        <v>8</v>
      </c>
      <c r="D1203" s="101">
        <v>0.99</v>
      </c>
    </row>
    <row r="1204" spans="1:4" x14ac:dyDescent="0.25">
      <c r="A1204" s="101">
        <v>92958</v>
      </c>
      <c r="B1204" s="101" t="s">
        <v>633</v>
      </c>
      <c r="C1204" s="101" t="s">
        <v>8</v>
      </c>
      <c r="D1204" s="101">
        <v>4.7</v>
      </c>
    </row>
    <row r="1205" spans="1:4" x14ac:dyDescent="0.25">
      <c r="A1205" s="101">
        <v>92959</v>
      </c>
      <c r="B1205" s="101" t="s">
        <v>634</v>
      </c>
      <c r="C1205" s="101" t="s">
        <v>8</v>
      </c>
      <c r="D1205" s="101">
        <v>8.9499999999999993</v>
      </c>
    </row>
    <row r="1206" spans="1:4" x14ac:dyDescent="0.25">
      <c r="A1206" s="101">
        <v>92963</v>
      </c>
      <c r="B1206" s="101" t="s">
        <v>635</v>
      </c>
      <c r="C1206" s="101" t="s">
        <v>8</v>
      </c>
      <c r="D1206" s="101">
        <v>1.8</v>
      </c>
    </row>
    <row r="1207" spans="1:4" x14ac:dyDescent="0.25">
      <c r="A1207" s="101">
        <v>92964</v>
      </c>
      <c r="B1207" s="101" t="s">
        <v>636</v>
      </c>
      <c r="C1207" s="101" t="s">
        <v>8</v>
      </c>
      <c r="D1207" s="101">
        <v>0.41</v>
      </c>
    </row>
    <row r="1208" spans="1:4" x14ac:dyDescent="0.25">
      <c r="A1208" s="101">
        <v>92965</v>
      </c>
      <c r="B1208" s="101" t="s">
        <v>637</v>
      </c>
      <c r="C1208" s="101" t="s">
        <v>8</v>
      </c>
      <c r="D1208" s="101">
        <v>2.25</v>
      </c>
    </row>
    <row r="1209" spans="1:4" x14ac:dyDescent="0.25">
      <c r="A1209" s="101">
        <v>93220</v>
      </c>
      <c r="B1209" s="101" t="s">
        <v>638</v>
      </c>
      <c r="C1209" s="101" t="s">
        <v>8</v>
      </c>
      <c r="D1209" s="101">
        <v>325.41000000000003</v>
      </c>
    </row>
    <row r="1210" spans="1:4" x14ac:dyDescent="0.25">
      <c r="A1210" s="101">
        <v>93221</v>
      </c>
      <c r="B1210" s="101" t="s">
        <v>639</v>
      </c>
      <c r="C1210" s="101" t="s">
        <v>8</v>
      </c>
      <c r="D1210" s="101">
        <v>87.3</v>
      </c>
    </row>
    <row r="1211" spans="1:4" x14ac:dyDescent="0.25">
      <c r="A1211" s="101">
        <v>93222</v>
      </c>
      <c r="B1211" s="101" t="s">
        <v>640</v>
      </c>
      <c r="C1211" s="101" t="s">
        <v>8</v>
      </c>
      <c r="D1211" s="101">
        <v>407.22</v>
      </c>
    </row>
    <row r="1212" spans="1:4" x14ac:dyDescent="0.25">
      <c r="A1212" s="101">
        <v>93223</v>
      </c>
      <c r="B1212" s="101" t="s">
        <v>39117</v>
      </c>
      <c r="C1212" s="101" t="s">
        <v>8</v>
      </c>
      <c r="D1212" s="101">
        <v>150.91</v>
      </c>
    </row>
    <row r="1213" spans="1:4" x14ac:dyDescent="0.25">
      <c r="A1213" s="101">
        <v>93229</v>
      </c>
      <c r="B1213" s="101" t="s">
        <v>3942</v>
      </c>
      <c r="C1213" s="101" t="s">
        <v>8</v>
      </c>
      <c r="D1213" s="101">
        <v>0.47</v>
      </c>
    </row>
    <row r="1214" spans="1:4" x14ac:dyDescent="0.25">
      <c r="A1214" s="101">
        <v>93230</v>
      </c>
      <c r="B1214" s="101" t="s">
        <v>3943</v>
      </c>
      <c r="C1214" s="101" t="s">
        <v>8</v>
      </c>
      <c r="D1214" s="101">
        <v>0.11</v>
      </c>
    </row>
    <row r="1215" spans="1:4" x14ac:dyDescent="0.25">
      <c r="A1215" s="101">
        <v>93231</v>
      </c>
      <c r="B1215" s="101" t="s">
        <v>3944</v>
      </c>
      <c r="C1215" s="101" t="s">
        <v>8</v>
      </c>
      <c r="D1215" s="101">
        <v>0.59</v>
      </c>
    </row>
    <row r="1216" spans="1:4" x14ac:dyDescent="0.25">
      <c r="A1216" s="101">
        <v>93232</v>
      </c>
      <c r="B1216" s="101" t="s">
        <v>3945</v>
      </c>
      <c r="C1216" s="101" t="s">
        <v>8</v>
      </c>
      <c r="D1216" s="101">
        <v>4.76</v>
      </c>
    </row>
    <row r="1217" spans="1:4" x14ac:dyDescent="0.25">
      <c r="A1217" s="101">
        <v>93235</v>
      </c>
      <c r="B1217" s="101" t="s">
        <v>641</v>
      </c>
      <c r="C1217" s="101" t="s">
        <v>8</v>
      </c>
      <c r="D1217" s="101">
        <v>2.52</v>
      </c>
    </row>
    <row r="1218" spans="1:4" x14ac:dyDescent="0.25">
      <c r="A1218" s="101">
        <v>93238</v>
      </c>
      <c r="B1218" s="101" t="s">
        <v>642</v>
      </c>
      <c r="C1218" s="101" t="s">
        <v>8</v>
      </c>
      <c r="D1218" s="101">
        <v>2.56</v>
      </c>
    </row>
    <row r="1219" spans="1:4" x14ac:dyDescent="0.25">
      <c r="A1219" s="101">
        <v>93239</v>
      </c>
      <c r="B1219" s="101" t="s">
        <v>643</v>
      </c>
      <c r="C1219" s="101" t="s">
        <v>8</v>
      </c>
      <c r="D1219" s="101">
        <v>11.62</v>
      </c>
    </row>
    <row r="1220" spans="1:4" x14ac:dyDescent="0.25">
      <c r="A1220" s="101">
        <v>93240</v>
      </c>
      <c r="B1220" s="101" t="s">
        <v>644</v>
      </c>
      <c r="C1220" s="101" t="s">
        <v>8</v>
      </c>
      <c r="D1220" s="101">
        <v>11.56</v>
      </c>
    </row>
    <row r="1221" spans="1:4" x14ac:dyDescent="0.25">
      <c r="A1221" s="101">
        <v>93267</v>
      </c>
      <c r="B1221" s="101" t="s">
        <v>21306</v>
      </c>
      <c r="C1221" s="101" t="s">
        <v>8</v>
      </c>
      <c r="D1221" s="101">
        <v>29.86</v>
      </c>
    </row>
    <row r="1222" spans="1:4" x14ac:dyDescent="0.25">
      <c r="A1222" s="101">
        <v>93269</v>
      </c>
      <c r="B1222" s="101" t="s">
        <v>21307</v>
      </c>
      <c r="C1222" s="101" t="s">
        <v>8</v>
      </c>
      <c r="D1222" s="101">
        <v>10.07</v>
      </c>
    </row>
    <row r="1223" spans="1:4" x14ac:dyDescent="0.25">
      <c r="A1223" s="101">
        <v>93270</v>
      </c>
      <c r="B1223" s="101" t="s">
        <v>21308</v>
      </c>
      <c r="C1223" s="101" t="s">
        <v>8</v>
      </c>
      <c r="D1223" s="101">
        <v>29.86</v>
      </c>
    </row>
    <row r="1224" spans="1:4" x14ac:dyDescent="0.25">
      <c r="A1224" s="101">
        <v>93271</v>
      </c>
      <c r="B1224" s="101" t="s">
        <v>21309</v>
      </c>
      <c r="C1224" s="101" t="s">
        <v>8</v>
      </c>
      <c r="D1224" s="101">
        <v>9.5299999999999994</v>
      </c>
    </row>
    <row r="1225" spans="1:4" x14ac:dyDescent="0.25">
      <c r="A1225" s="101">
        <v>93277</v>
      </c>
      <c r="B1225" s="101" t="s">
        <v>645</v>
      </c>
      <c r="C1225" s="101" t="s">
        <v>8</v>
      </c>
      <c r="D1225" s="101">
        <v>0.23</v>
      </c>
    </row>
    <row r="1226" spans="1:4" x14ac:dyDescent="0.25">
      <c r="A1226" s="101">
        <v>93278</v>
      </c>
      <c r="B1226" s="101" t="s">
        <v>646</v>
      </c>
      <c r="C1226" s="101" t="s">
        <v>8</v>
      </c>
      <c r="D1226" s="101">
        <v>0.05</v>
      </c>
    </row>
    <row r="1227" spans="1:4" x14ac:dyDescent="0.25">
      <c r="A1227" s="101">
        <v>93279</v>
      </c>
      <c r="B1227" s="101" t="s">
        <v>647</v>
      </c>
      <c r="C1227" s="101" t="s">
        <v>8</v>
      </c>
      <c r="D1227" s="101">
        <v>0.21</v>
      </c>
    </row>
    <row r="1228" spans="1:4" x14ac:dyDescent="0.25">
      <c r="A1228" s="101">
        <v>93280</v>
      </c>
      <c r="B1228" s="101" t="s">
        <v>648</v>
      </c>
      <c r="C1228" s="101" t="s">
        <v>8</v>
      </c>
      <c r="D1228" s="101">
        <v>0.79</v>
      </c>
    </row>
    <row r="1229" spans="1:4" x14ac:dyDescent="0.25">
      <c r="A1229" s="101">
        <v>93283</v>
      </c>
      <c r="B1229" s="101" t="s">
        <v>649</v>
      </c>
      <c r="C1229" s="101" t="s">
        <v>8</v>
      </c>
      <c r="D1229" s="101">
        <v>100.42</v>
      </c>
    </row>
    <row r="1230" spans="1:4" x14ac:dyDescent="0.25">
      <c r="A1230" s="101">
        <v>93284</v>
      </c>
      <c r="B1230" s="101" t="s">
        <v>650</v>
      </c>
      <c r="C1230" s="101" t="s">
        <v>8</v>
      </c>
      <c r="D1230" s="101">
        <v>35.39</v>
      </c>
    </row>
    <row r="1231" spans="1:4" x14ac:dyDescent="0.25">
      <c r="A1231" s="101">
        <v>93285</v>
      </c>
      <c r="B1231" s="101" t="s">
        <v>651</v>
      </c>
      <c r="C1231" s="101" t="s">
        <v>8</v>
      </c>
      <c r="D1231" s="101">
        <v>161.41999999999999</v>
      </c>
    </row>
    <row r="1232" spans="1:4" x14ac:dyDescent="0.25">
      <c r="A1232" s="101">
        <v>93286</v>
      </c>
      <c r="B1232" s="101" t="s">
        <v>652</v>
      </c>
      <c r="C1232" s="101" t="s">
        <v>8</v>
      </c>
      <c r="D1232" s="101">
        <v>13.26</v>
      </c>
    </row>
    <row r="1233" spans="1:4" x14ac:dyDescent="0.25">
      <c r="A1233" s="101">
        <v>93296</v>
      </c>
      <c r="B1233" s="101" t="s">
        <v>653</v>
      </c>
      <c r="C1233" s="101" t="s">
        <v>8</v>
      </c>
      <c r="D1233" s="104">
        <v>14.3</v>
      </c>
    </row>
    <row r="1234" spans="1:4" x14ac:dyDescent="0.25">
      <c r="A1234" s="101">
        <v>93397</v>
      </c>
      <c r="B1234" s="101" t="s">
        <v>654</v>
      </c>
      <c r="C1234" s="101" t="s">
        <v>8</v>
      </c>
      <c r="D1234" s="101">
        <v>24.41</v>
      </c>
    </row>
    <row r="1235" spans="1:4" x14ac:dyDescent="0.25">
      <c r="A1235" s="101">
        <v>93398</v>
      </c>
      <c r="B1235" s="101" t="s">
        <v>655</v>
      </c>
      <c r="C1235" s="101" t="s">
        <v>8</v>
      </c>
      <c r="D1235" s="101">
        <v>9.18</v>
      </c>
    </row>
    <row r="1236" spans="1:4" x14ac:dyDescent="0.25">
      <c r="A1236" s="101">
        <v>93399</v>
      </c>
      <c r="B1236" s="101" t="s">
        <v>39118</v>
      </c>
      <c r="C1236" s="101" t="s">
        <v>8</v>
      </c>
      <c r="D1236" s="101">
        <v>3.7</v>
      </c>
    </row>
    <row r="1237" spans="1:4" x14ac:dyDescent="0.25">
      <c r="A1237" s="101">
        <v>93400</v>
      </c>
      <c r="B1237" s="101" t="s">
        <v>656</v>
      </c>
      <c r="C1237" s="101" t="s">
        <v>8</v>
      </c>
      <c r="D1237" s="104">
        <v>42.22</v>
      </c>
    </row>
    <row r="1238" spans="1:4" x14ac:dyDescent="0.25">
      <c r="A1238" s="101">
        <v>93401</v>
      </c>
      <c r="B1238" s="101" t="s">
        <v>657</v>
      </c>
      <c r="C1238" s="101" t="s">
        <v>8</v>
      </c>
      <c r="D1238" s="101">
        <v>152.76</v>
      </c>
    </row>
    <row r="1239" spans="1:4" x14ac:dyDescent="0.25">
      <c r="A1239" s="101">
        <v>93404</v>
      </c>
      <c r="B1239" s="101" t="s">
        <v>39119</v>
      </c>
      <c r="C1239" s="101" t="s">
        <v>8</v>
      </c>
      <c r="D1239" s="101">
        <v>7.32</v>
      </c>
    </row>
    <row r="1240" spans="1:4" x14ac:dyDescent="0.25">
      <c r="A1240" s="101">
        <v>93405</v>
      </c>
      <c r="B1240" s="101" t="s">
        <v>39120</v>
      </c>
      <c r="C1240" s="101" t="s">
        <v>8</v>
      </c>
      <c r="D1240" s="101">
        <v>2</v>
      </c>
    </row>
    <row r="1241" spans="1:4" x14ac:dyDescent="0.25">
      <c r="A1241" s="101">
        <v>93406</v>
      </c>
      <c r="B1241" s="101" t="s">
        <v>39121</v>
      </c>
      <c r="C1241" s="101" t="s">
        <v>8</v>
      </c>
      <c r="D1241" s="101">
        <v>9.6999999999999993</v>
      </c>
    </row>
    <row r="1242" spans="1:4" x14ac:dyDescent="0.25">
      <c r="A1242" s="101">
        <v>93407</v>
      </c>
      <c r="B1242" s="101" t="s">
        <v>39122</v>
      </c>
      <c r="C1242" s="101" t="s">
        <v>8</v>
      </c>
      <c r="D1242" s="101">
        <v>45.56</v>
      </c>
    </row>
    <row r="1243" spans="1:4" x14ac:dyDescent="0.25">
      <c r="A1243" s="101">
        <v>93411</v>
      </c>
      <c r="B1243" s="101" t="s">
        <v>658</v>
      </c>
      <c r="C1243" s="101" t="s">
        <v>8</v>
      </c>
      <c r="D1243" s="101">
        <v>0.34</v>
      </c>
    </row>
    <row r="1244" spans="1:4" x14ac:dyDescent="0.25">
      <c r="A1244" s="101">
        <v>93412</v>
      </c>
      <c r="B1244" s="101" t="s">
        <v>659</v>
      </c>
      <c r="C1244" s="101" t="s">
        <v>8</v>
      </c>
      <c r="D1244" s="101">
        <v>0.12</v>
      </c>
    </row>
    <row r="1245" spans="1:4" x14ac:dyDescent="0.25">
      <c r="A1245" s="101">
        <v>93413</v>
      </c>
      <c r="B1245" s="101" t="s">
        <v>660</v>
      </c>
      <c r="C1245" s="101" t="s">
        <v>8</v>
      </c>
      <c r="D1245" s="101">
        <v>0.3</v>
      </c>
    </row>
    <row r="1246" spans="1:4" x14ac:dyDescent="0.25">
      <c r="A1246" s="101">
        <v>93414</v>
      </c>
      <c r="B1246" s="101" t="s">
        <v>661</v>
      </c>
      <c r="C1246" s="101" t="s">
        <v>8</v>
      </c>
      <c r="D1246" s="101">
        <v>15.41</v>
      </c>
    </row>
    <row r="1247" spans="1:4" x14ac:dyDescent="0.25">
      <c r="A1247" s="101">
        <v>93417</v>
      </c>
      <c r="B1247" s="101" t="s">
        <v>662</v>
      </c>
      <c r="C1247" s="101" t="s">
        <v>8</v>
      </c>
      <c r="D1247" s="101">
        <v>4.49</v>
      </c>
    </row>
    <row r="1248" spans="1:4" x14ac:dyDescent="0.25">
      <c r="A1248" s="101">
        <v>93418</v>
      </c>
      <c r="B1248" s="101" t="s">
        <v>663</v>
      </c>
      <c r="C1248" s="101" t="s">
        <v>8</v>
      </c>
      <c r="D1248" s="101">
        <v>1.58</v>
      </c>
    </row>
    <row r="1249" spans="1:4" x14ac:dyDescent="0.25">
      <c r="A1249" s="101">
        <v>93419</v>
      </c>
      <c r="B1249" s="101" t="s">
        <v>664</v>
      </c>
      <c r="C1249" s="101" t="s">
        <v>8</v>
      </c>
      <c r="D1249" s="101">
        <v>4.01</v>
      </c>
    </row>
    <row r="1250" spans="1:4" x14ac:dyDescent="0.25">
      <c r="A1250" s="101">
        <v>93420</v>
      </c>
      <c r="B1250" s="101" t="s">
        <v>665</v>
      </c>
      <c r="C1250" s="101" t="s">
        <v>8</v>
      </c>
      <c r="D1250" s="101">
        <v>64.790000000000006</v>
      </c>
    </row>
    <row r="1251" spans="1:4" x14ac:dyDescent="0.25">
      <c r="A1251" s="101">
        <v>93423</v>
      </c>
      <c r="B1251" s="101" t="s">
        <v>666</v>
      </c>
      <c r="C1251" s="101" t="s">
        <v>8</v>
      </c>
      <c r="D1251" s="101">
        <v>6.36</v>
      </c>
    </row>
    <row r="1252" spans="1:4" x14ac:dyDescent="0.25">
      <c r="A1252" s="101">
        <v>93424</v>
      </c>
      <c r="B1252" s="101" t="s">
        <v>667</v>
      </c>
      <c r="C1252" s="101" t="s">
        <v>8</v>
      </c>
      <c r="D1252" s="101">
        <v>2.2400000000000002</v>
      </c>
    </row>
    <row r="1253" spans="1:4" x14ac:dyDescent="0.25">
      <c r="A1253" s="101">
        <v>93425</v>
      </c>
      <c r="B1253" s="101" t="s">
        <v>668</v>
      </c>
      <c r="C1253" s="101" t="s">
        <v>8</v>
      </c>
      <c r="D1253" s="101">
        <v>5.68</v>
      </c>
    </row>
    <row r="1254" spans="1:4" x14ac:dyDescent="0.25">
      <c r="A1254" s="101">
        <v>93426</v>
      </c>
      <c r="B1254" s="101" t="s">
        <v>669</v>
      </c>
      <c r="C1254" s="101" t="s">
        <v>8</v>
      </c>
      <c r="D1254" s="101">
        <v>154.84</v>
      </c>
    </row>
    <row r="1255" spans="1:4" x14ac:dyDescent="0.25">
      <c r="A1255" s="101">
        <v>93429</v>
      </c>
      <c r="B1255" s="101" t="s">
        <v>21310</v>
      </c>
      <c r="C1255" s="101" t="s">
        <v>8</v>
      </c>
      <c r="D1255" s="101">
        <v>170</v>
      </c>
    </row>
    <row r="1256" spans="1:4" x14ac:dyDescent="0.25">
      <c r="A1256" s="101">
        <v>93430</v>
      </c>
      <c r="B1256" s="101" t="s">
        <v>21311</v>
      </c>
      <c r="C1256" s="101" t="s">
        <v>8</v>
      </c>
      <c r="D1256" s="101">
        <v>53.72</v>
      </c>
    </row>
    <row r="1257" spans="1:4" x14ac:dyDescent="0.25">
      <c r="A1257" s="101">
        <v>93431</v>
      </c>
      <c r="B1257" s="101" t="s">
        <v>21312</v>
      </c>
      <c r="C1257" s="101" t="s">
        <v>8</v>
      </c>
      <c r="D1257" s="101">
        <v>204</v>
      </c>
    </row>
    <row r="1258" spans="1:4" x14ac:dyDescent="0.25">
      <c r="A1258" s="101">
        <v>93432</v>
      </c>
      <c r="B1258" s="101" t="s">
        <v>21313</v>
      </c>
      <c r="C1258" s="101" t="s">
        <v>8</v>
      </c>
      <c r="D1258" s="101">
        <v>2080.8000000000002</v>
      </c>
    </row>
    <row r="1259" spans="1:4" x14ac:dyDescent="0.25">
      <c r="A1259" s="101">
        <v>93435</v>
      </c>
      <c r="B1259" s="101" t="s">
        <v>21314</v>
      </c>
      <c r="C1259" s="101" t="s">
        <v>8</v>
      </c>
      <c r="D1259" s="101">
        <v>10.73</v>
      </c>
    </row>
    <row r="1260" spans="1:4" x14ac:dyDescent="0.25">
      <c r="A1260" s="101">
        <v>93436</v>
      </c>
      <c r="B1260" s="101" t="s">
        <v>21315</v>
      </c>
      <c r="C1260" s="101" t="s">
        <v>8</v>
      </c>
      <c r="D1260" s="101">
        <v>3.02</v>
      </c>
    </row>
    <row r="1261" spans="1:4" x14ac:dyDescent="0.25">
      <c r="A1261" s="101">
        <v>93437</v>
      </c>
      <c r="B1261" s="101" t="s">
        <v>21316</v>
      </c>
      <c r="C1261" s="101" t="s">
        <v>8</v>
      </c>
      <c r="D1261" s="101">
        <v>10.73</v>
      </c>
    </row>
    <row r="1262" spans="1:4" x14ac:dyDescent="0.25">
      <c r="A1262" s="101">
        <v>93438</v>
      </c>
      <c r="B1262" s="101" t="s">
        <v>21317</v>
      </c>
      <c r="C1262" s="101" t="s">
        <v>8</v>
      </c>
      <c r="D1262" s="101">
        <v>108.49</v>
      </c>
    </row>
    <row r="1263" spans="1:4" x14ac:dyDescent="0.25">
      <c r="A1263" s="101">
        <v>95114</v>
      </c>
      <c r="B1263" s="101" t="s">
        <v>670</v>
      </c>
      <c r="C1263" s="101" t="s">
        <v>8</v>
      </c>
      <c r="D1263" s="101">
        <v>1.75</v>
      </c>
    </row>
    <row r="1264" spans="1:4" x14ac:dyDescent="0.25">
      <c r="A1264" s="101">
        <v>95115</v>
      </c>
      <c r="B1264" s="101" t="s">
        <v>671</v>
      </c>
      <c r="C1264" s="101" t="s">
        <v>8</v>
      </c>
      <c r="D1264" s="101">
        <v>0.4</v>
      </c>
    </row>
    <row r="1265" spans="1:4" x14ac:dyDescent="0.25">
      <c r="A1265" s="101">
        <v>95116</v>
      </c>
      <c r="B1265" s="101" t="s">
        <v>672</v>
      </c>
      <c r="C1265" s="101" t="s">
        <v>8</v>
      </c>
      <c r="D1265" s="101">
        <v>32.549999999999997</v>
      </c>
    </row>
    <row r="1266" spans="1:4" x14ac:dyDescent="0.25">
      <c r="A1266" s="101">
        <v>95117</v>
      </c>
      <c r="B1266" s="101" t="s">
        <v>673</v>
      </c>
      <c r="C1266" s="101" t="s">
        <v>8</v>
      </c>
      <c r="D1266" s="101">
        <v>10.039999999999999</v>
      </c>
    </row>
    <row r="1267" spans="1:4" x14ac:dyDescent="0.25">
      <c r="A1267" s="101">
        <v>95118</v>
      </c>
      <c r="B1267" s="101" t="s">
        <v>674</v>
      </c>
      <c r="C1267" s="101" t="s">
        <v>8</v>
      </c>
      <c r="D1267" s="101">
        <v>80.150000000000006</v>
      </c>
    </row>
    <row r="1268" spans="1:4" x14ac:dyDescent="0.25">
      <c r="A1268" s="101">
        <v>95119</v>
      </c>
      <c r="B1268" s="101" t="s">
        <v>675</v>
      </c>
      <c r="C1268" s="101" t="s">
        <v>8</v>
      </c>
      <c r="D1268" s="101">
        <v>24.72</v>
      </c>
    </row>
    <row r="1269" spans="1:4" x14ac:dyDescent="0.25">
      <c r="A1269" s="101">
        <v>95120</v>
      </c>
      <c r="B1269" s="101" t="s">
        <v>676</v>
      </c>
      <c r="C1269" s="101" t="s">
        <v>8</v>
      </c>
      <c r="D1269" s="101">
        <v>65.02</v>
      </c>
    </row>
    <row r="1270" spans="1:4" x14ac:dyDescent="0.25">
      <c r="A1270" s="101">
        <v>95123</v>
      </c>
      <c r="B1270" s="101" t="s">
        <v>677</v>
      </c>
      <c r="C1270" s="101" t="s">
        <v>8</v>
      </c>
      <c r="D1270" s="101">
        <v>17.87</v>
      </c>
    </row>
    <row r="1271" spans="1:4" x14ac:dyDescent="0.25">
      <c r="A1271" s="101">
        <v>95124</v>
      </c>
      <c r="B1271" s="101" t="s">
        <v>678</v>
      </c>
      <c r="C1271" s="101" t="s">
        <v>8</v>
      </c>
      <c r="D1271" s="101">
        <v>5.51</v>
      </c>
    </row>
    <row r="1272" spans="1:4" x14ac:dyDescent="0.25">
      <c r="A1272" s="101">
        <v>95125</v>
      </c>
      <c r="B1272" s="101" t="s">
        <v>679</v>
      </c>
      <c r="C1272" s="101" t="s">
        <v>8</v>
      </c>
      <c r="D1272" s="101">
        <v>19.559999999999999</v>
      </c>
    </row>
    <row r="1273" spans="1:4" x14ac:dyDescent="0.25">
      <c r="A1273" s="101">
        <v>95126</v>
      </c>
      <c r="B1273" s="101" t="s">
        <v>39123</v>
      </c>
      <c r="C1273" s="101" t="s">
        <v>8</v>
      </c>
      <c r="D1273" s="101">
        <v>142.24</v>
      </c>
    </row>
    <row r="1274" spans="1:4" x14ac:dyDescent="0.25">
      <c r="A1274" s="101">
        <v>95129</v>
      </c>
      <c r="B1274" s="101" t="s">
        <v>680</v>
      </c>
      <c r="C1274" s="101" t="s">
        <v>8</v>
      </c>
      <c r="D1274" s="101">
        <v>47.9</v>
      </c>
    </row>
    <row r="1275" spans="1:4" x14ac:dyDescent="0.25">
      <c r="A1275" s="101">
        <v>95130</v>
      </c>
      <c r="B1275" s="101" t="s">
        <v>681</v>
      </c>
      <c r="C1275" s="101" t="s">
        <v>8</v>
      </c>
      <c r="D1275" s="101">
        <v>17.36</v>
      </c>
    </row>
    <row r="1276" spans="1:4" x14ac:dyDescent="0.25">
      <c r="A1276" s="101">
        <v>95131</v>
      </c>
      <c r="B1276" s="101" t="s">
        <v>682</v>
      </c>
      <c r="C1276" s="101" t="s">
        <v>8</v>
      </c>
      <c r="D1276" s="101">
        <v>56.38</v>
      </c>
    </row>
    <row r="1277" spans="1:4" x14ac:dyDescent="0.25">
      <c r="A1277" s="101">
        <v>95132</v>
      </c>
      <c r="B1277" s="101" t="s">
        <v>683</v>
      </c>
      <c r="C1277" s="101" t="s">
        <v>8</v>
      </c>
      <c r="D1277" s="101">
        <v>31.15</v>
      </c>
    </row>
    <row r="1278" spans="1:4" x14ac:dyDescent="0.25">
      <c r="A1278" s="101">
        <v>95136</v>
      </c>
      <c r="B1278" s="101" t="s">
        <v>684</v>
      </c>
      <c r="C1278" s="101" t="s">
        <v>8</v>
      </c>
      <c r="D1278" s="101">
        <v>0.02</v>
      </c>
    </row>
    <row r="1279" spans="1:4" x14ac:dyDescent="0.25">
      <c r="A1279" s="101">
        <v>95137</v>
      </c>
      <c r="B1279" s="101" t="s">
        <v>685</v>
      </c>
      <c r="C1279" s="101" t="s">
        <v>8</v>
      </c>
      <c r="D1279" s="101">
        <v>0.01</v>
      </c>
    </row>
    <row r="1280" spans="1:4" x14ac:dyDescent="0.25">
      <c r="A1280" s="101">
        <v>95138</v>
      </c>
      <c r="B1280" s="101" t="s">
        <v>686</v>
      </c>
      <c r="C1280" s="101" t="s">
        <v>8</v>
      </c>
      <c r="D1280" s="101">
        <v>0.02</v>
      </c>
    </row>
    <row r="1281" spans="1:4" x14ac:dyDescent="0.25">
      <c r="A1281" s="101">
        <v>95208</v>
      </c>
      <c r="B1281" s="101" t="s">
        <v>21318</v>
      </c>
      <c r="C1281" s="101" t="s">
        <v>8</v>
      </c>
      <c r="D1281" s="101">
        <v>33.83</v>
      </c>
    </row>
    <row r="1282" spans="1:4" x14ac:dyDescent="0.25">
      <c r="A1282" s="101">
        <v>95209</v>
      </c>
      <c r="B1282" s="101" t="s">
        <v>21319</v>
      </c>
      <c r="C1282" s="101" t="s">
        <v>8</v>
      </c>
      <c r="D1282" s="101">
        <v>12.51</v>
      </c>
    </row>
    <row r="1283" spans="1:4" x14ac:dyDescent="0.25">
      <c r="A1283" s="101">
        <v>95210</v>
      </c>
      <c r="B1283" s="101" t="s">
        <v>21320</v>
      </c>
      <c r="C1283" s="101" t="s">
        <v>8</v>
      </c>
      <c r="D1283" s="101">
        <v>33.83</v>
      </c>
    </row>
    <row r="1284" spans="1:4" x14ac:dyDescent="0.25">
      <c r="A1284" s="101">
        <v>95211</v>
      </c>
      <c r="B1284" s="101" t="s">
        <v>21321</v>
      </c>
      <c r="C1284" s="101" t="s">
        <v>8</v>
      </c>
      <c r="D1284" s="101">
        <v>9.5299999999999994</v>
      </c>
    </row>
    <row r="1285" spans="1:4" x14ac:dyDescent="0.25">
      <c r="A1285" s="101">
        <v>95217</v>
      </c>
      <c r="B1285" s="101" t="s">
        <v>21322</v>
      </c>
      <c r="C1285" s="101" t="s">
        <v>8</v>
      </c>
      <c r="D1285" s="101">
        <v>0.77</v>
      </c>
    </row>
    <row r="1286" spans="1:4" x14ac:dyDescent="0.25">
      <c r="A1286" s="101">
        <v>95255</v>
      </c>
      <c r="B1286" s="101" t="s">
        <v>687</v>
      </c>
      <c r="C1286" s="101" t="s">
        <v>8</v>
      </c>
      <c r="D1286" s="101">
        <v>1.55</v>
      </c>
    </row>
    <row r="1287" spans="1:4" x14ac:dyDescent="0.25">
      <c r="A1287" s="101">
        <v>95256</v>
      </c>
      <c r="B1287" s="101" t="s">
        <v>688</v>
      </c>
      <c r="C1287" s="101" t="s">
        <v>8</v>
      </c>
      <c r="D1287" s="101">
        <v>0.35</v>
      </c>
    </row>
    <row r="1288" spans="1:4" x14ac:dyDescent="0.25">
      <c r="A1288" s="101">
        <v>95257</v>
      </c>
      <c r="B1288" s="101" t="s">
        <v>689</v>
      </c>
      <c r="C1288" s="101" t="s">
        <v>8</v>
      </c>
      <c r="D1288" s="101">
        <v>1.94</v>
      </c>
    </row>
    <row r="1289" spans="1:4" x14ac:dyDescent="0.25">
      <c r="A1289" s="101">
        <v>95260</v>
      </c>
      <c r="B1289" s="101" t="s">
        <v>690</v>
      </c>
      <c r="C1289" s="101" t="s">
        <v>8</v>
      </c>
      <c r="D1289" s="101">
        <v>0.49</v>
      </c>
    </row>
    <row r="1290" spans="1:4" x14ac:dyDescent="0.25">
      <c r="A1290" s="101">
        <v>95261</v>
      </c>
      <c r="B1290" s="101" t="s">
        <v>691</v>
      </c>
      <c r="C1290" s="101" t="s">
        <v>8</v>
      </c>
      <c r="D1290" s="101">
        <v>0.13</v>
      </c>
    </row>
    <row r="1291" spans="1:4" x14ac:dyDescent="0.25">
      <c r="A1291" s="101">
        <v>95262</v>
      </c>
      <c r="B1291" s="101" t="s">
        <v>692</v>
      </c>
      <c r="C1291" s="101" t="s">
        <v>8</v>
      </c>
      <c r="D1291" s="101">
        <v>0.61</v>
      </c>
    </row>
    <row r="1292" spans="1:4" x14ac:dyDescent="0.25">
      <c r="A1292" s="101">
        <v>95263</v>
      </c>
      <c r="B1292" s="101" t="s">
        <v>693</v>
      </c>
      <c r="C1292" s="101" t="s">
        <v>8</v>
      </c>
      <c r="D1292" s="101">
        <v>4.82</v>
      </c>
    </row>
    <row r="1293" spans="1:4" x14ac:dyDescent="0.25">
      <c r="A1293" s="101">
        <v>95266</v>
      </c>
      <c r="B1293" s="101" t="s">
        <v>694</v>
      </c>
      <c r="C1293" s="101" t="s">
        <v>8</v>
      </c>
      <c r="D1293" s="101">
        <v>0.43</v>
      </c>
    </row>
    <row r="1294" spans="1:4" x14ac:dyDescent="0.25">
      <c r="A1294" s="101">
        <v>95267</v>
      </c>
      <c r="B1294" s="101" t="s">
        <v>695</v>
      </c>
      <c r="C1294" s="101" t="s">
        <v>8</v>
      </c>
      <c r="D1294" s="101">
        <v>0.08</v>
      </c>
    </row>
    <row r="1295" spans="1:4" x14ac:dyDescent="0.25">
      <c r="A1295" s="101">
        <v>95268</v>
      </c>
      <c r="B1295" s="101" t="s">
        <v>696</v>
      </c>
      <c r="C1295" s="101" t="s">
        <v>8</v>
      </c>
      <c r="D1295" s="104">
        <v>0.42</v>
      </c>
    </row>
    <row r="1296" spans="1:4" x14ac:dyDescent="0.25">
      <c r="A1296" s="101">
        <v>95269</v>
      </c>
      <c r="B1296" s="101" t="s">
        <v>39124</v>
      </c>
      <c r="C1296" s="101" t="s">
        <v>8</v>
      </c>
      <c r="D1296" s="101">
        <v>8.91</v>
      </c>
    </row>
    <row r="1297" spans="1:4" x14ac:dyDescent="0.25">
      <c r="A1297" s="101">
        <v>95272</v>
      </c>
      <c r="B1297" s="101" t="s">
        <v>21323</v>
      </c>
      <c r="C1297" s="101" t="s">
        <v>8</v>
      </c>
      <c r="D1297" s="101">
        <v>0.39</v>
      </c>
    </row>
    <row r="1298" spans="1:4" x14ac:dyDescent="0.25">
      <c r="A1298" s="101">
        <v>95273</v>
      </c>
      <c r="B1298" s="101" t="s">
        <v>21324</v>
      </c>
      <c r="C1298" s="101" t="s">
        <v>8</v>
      </c>
      <c r="D1298" s="101">
        <v>0.09</v>
      </c>
    </row>
    <row r="1299" spans="1:4" x14ac:dyDescent="0.25">
      <c r="A1299" s="101">
        <v>95274</v>
      </c>
      <c r="B1299" s="101" t="s">
        <v>21325</v>
      </c>
      <c r="C1299" s="101" t="s">
        <v>8</v>
      </c>
      <c r="D1299" s="101">
        <v>0.33</v>
      </c>
    </row>
    <row r="1300" spans="1:4" x14ac:dyDescent="0.25">
      <c r="A1300" s="101">
        <v>95275</v>
      </c>
      <c r="B1300" s="101" t="s">
        <v>21326</v>
      </c>
      <c r="C1300" s="101" t="s">
        <v>8</v>
      </c>
      <c r="D1300" s="101">
        <v>2.58</v>
      </c>
    </row>
    <row r="1301" spans="1:4" x14ac:dyDescent="0.25">
      <c r="A1301" s="101">
        <v>95278</v>
      </c>
      <c r="B1301" s="101" t="s">
        <v>21327</v>
      </c>
      <c r="C1301" s="101" t="s">
        <v>8</v>
      </c>
      <c r="D1301" s="101">
        <v>0.5</v>
      </c>
    </row>
    <row r="1302" spans="1:4" x14ac:dyDescent="0.25">
      <c r="A1302" s="101">
        <v>95279</v>
      </c>
      <c r="B1302" s="101" t="s">
        <v>21328</v>
      </c>
      <c r="C1302" s="101" t="s">
        <v>8</v>
      </c>
      <c r="D1302" s="101">
        <v>0.1</v>
      </c>
    </row>
    <row r="1303" spans="1:4" x14ac:dyDescent="0.25">
      <c r="A1303" s="101">
        <v>95280</v>
      </c>
      <c r="B1303" s="101" t="s">
        <v>21329</v>
      </c>
      <c r="C1303" s="101" t="s">
        <v>8</v>
      </c>
      <c r="D1303" s="101">
        <v>0.5</v>
      </c>
    </row>
    <row r="1304" spans="1:4" x14ac:dyDescent="0.25">
      <c r="A1304" s="101">
        <v>95281</v>
      </c>
      <c r="B1304" s="101" t="s">
        <v>21330</v>
      </c>
      <c r="C1304" s="101" t="s">
        <v>8</v>
      </c>
      <c r="D1304" s="101">
        <v>8.8800000000000008</v>
      </c>
    </row>
    <row r="1305" spans="1:4" x14ac:dyDescent="0.25">
      <c r="A1305" s="101">
        <v>95617</v>
      </c>
      <c r="B1305" s="101" t="s">
        <v>697</v>
      </c>
      <c r="C1305" s="101" t="s">
        <v>8</v>
      </c>
      <c r="D1305" s="101">
        <v>1.27</v>
      </c>
    </row>
    <row r="1306" spans="1:4" x14ac:dyDescent="0.25">
      <c r="A1306" s="101">
        <v>95618</v>
      </c>
      <c r="B1306" s="101" t="s">
        <v>698</v>
      </c>
      <c r="C1306" s="101" t="s">
        <v>8</v>
      </c>
      <c r="D1306" s="101">
        <v>0.28999999999999998</v>
      </c>
    </row>
    <row r="1307" spans="1:4" x14ac:dyDescent="0.25">
      <c r="A1307" s="101">
        <v>95619</v>
      </c>
      <c r="B1307" s="101" t="s">
        <v>699</v>
      </c>
      <c r="C1307" s="101" t="s">
        <v>8</v>
      </c>
      <c r="D1307" s="104">
        <v>1.59</v>
      </c>
    </row>
    <row r="1308" spans="1:4" x14ac:dyDescent="0.25">
      <c r="A1308" s="101">
        <v>95627</v>
      </c>
      <c r="B1308" s="101" t="s">
        <v>700</v>
      </c>
      <c r="C1308" s="101" t="s">
        <v>8</v>
      </c>
      <c r="D1308" s="104">
        <v>47.44</v>
      </c>
    </row>
    <row r="1309" spans="1:4" x14ac:dyDescent="0.25">
      <c r="A1309" s="101">
        <v>95628</v>
      </c>
      <c r="B1309" s="101" t="s">
        <v>701</v>
      </c>
      <c r="C1309" s="101" t="s">
        <v>8</v>
      </c>
      <c r="D1309" s="104">
        <v>12.72</v>
      </c>
    </row>
    <row r="1310" spans="1:4" x14ac:dyDescent="0.25">
      <c r="A1310" s="101">
        <v>95629</v>
      </c>
      <c r="B1310" s="101" t="s">
        <v>702</v>
      </c>
      <c r="C1310" s="101" t="s">
        <v>8</v>
      </c>
      <c r="D1310" s="104">
        <v>59.37</v>
      </c>
    </row>
    <row r="1311" spans="1:4" x14ac:dyDescent="0.25">
      <c r="A1311" s="101">
        <v>95630</v>
      </c>
      <c r="B1311" s="101" t="s">
        <v>703</v>
      </c>
      <c r="C1311" s="101" t="s">
        <v>8</v>
      </c>
      <c r="D1311" s="104">
        <v>86.23</v>
      </c>
    </row>
    <row r="1312" spans="1:4" x14ac:dyDescent="0.25">
      <c r="A1312" s="101">
        <v>95698</v>
      </c>
      <c r="B1312" s="101" t="s">
        <v>704</v>
      </c>
      <c r="C1312" s="101" t="s">
        <v>8</v>
      </c>
      <c r="D1312" s="104">
        <v>5.17</v>
      </c>
    </row>
    <row r="1313" spans="1:4" x14ac:dyDescent="0.25">
      <c r="A1313" s="101">
        <v>95699</v>
      </c>
      <c r="B1313" s="101" t="s">
        <v>705</v>
      </c>
      <c r="C1313" s="101" t="s">
        <v>8</v>
      </c>
      <c r="D1313" s="104">
        <v>1.19</v>
      </c>
    </row>
    <row r="1314" spans="1:4" x14ac:dyDescent="0.25">
      <c r="A1314" s="101">
        <v>95700</v>
      </c>
      <c r="B1314" s="101" t="s">
        <v>706</v>
      </c>
      <c r="C1314" s="101" t="s">
        <v>8</v>
      </c>
      <c r="D1314" s="104">
        <v>6.46</v>
      </c>
    </row>
    <row r="1315" spans="1:4" x14ac:dyDescent="0.25">
      <c r="A1315" s="101">
        <v>95701</v>
      </c>
      <c r="B1315" s="101" t="s">
        <v>707</v>
      </c>
      <c r="C1315" s="101" t="s">
        <v>8</v>
      </c>
      <c r="D1315" s="104">
        <v>3.19</v>
      </c>
    </row>
    <row r="1316" spans="1:4" x14ac:dyDescent="0.25">
      <c r="A1316" s="101">
        <v>95704</v>
      </c>
      <c r="B1316" s="101" t="s">
        <v>39125</v>
      </c>
      <c r="C1316" s="101" t="s">
        <v>8</v>
      </c>
      <c r="D1316" s="104">
        <v>43.7</v>
      </c>
    </row>
    <row r="1317" spans="1:4" x14ac:dyDescent="0.25">
      <c r="A1317" s="101">
        <v>95705</v>
      </c>
      <c r="B1317" s="101" t="s">
        <v>39126</v>
      </c>
      <c r="C1317" s="101" t="s">
        <v>8</v>
      </c>
      <c r="D1317" s="104">
        <v>11.72</v>
      </c>
    </row>
    <row r="1318" spans="1:4" x14ac:dyDescent="0.25">
      <c r="A1318" s="101">
        <v>95706</v>
      </c>
      <c r="B1318" s="101" t="s">
        <v>39127</v>
      </c>
      <c r="C1318" s="101" t="s">
        <v>8</v>
      </c>
      <c r="D1318" s="104">
        <v>54.69</v>
      </c>
    </row>
    <row r="1319" spans="1:4" x14ac:dyDescent="0.25">
      <c r="A1319" s="101">
        <v>95707</v>
      </c>
      <c r="B1319" s="101" t="s">
        <v>39128</v>
      </c>
      <c r="C1319" s="101" t="s">
        <v>8</v>
      </c>
      <c r="D1319" s="104">
        <v>4.18</v>
      </c>
    </row>
    <row r="1320" spans="1:4" x14ac:dyDescent="0.25">
      <c r="A1320" s="101">
        <v>95710</v>
      </c>
      <c r="B1320" s="101" t="s">
        <v>708</v>
      </c>
      <c r="C1320" s="101" t="s">
        <v>8</v>
      </c>
      <c r="D1320" s="104">
        <v>52.52</v>
      </c>
    </row>
    <row r="1321" spans="1:4" x14ac:dyDescent="0.25">
      <c r="A1321" s="101">
        <v>95711</v>
      </c>
      <c r="B1321" s="101" t="s">
        <v>709</v>
      </c>
      <c r="C1321" s="101" t="s">
        <v>8</v>
      </c>
      <c r="D1321" s="104">
        <v>13.88</v>
      </c>
    </row>
    <row r="1322" spans="1:4" x14ac:dyDescent="0.25">
      <c r="A1322" s="101">
        <v>95712</v>
      </c>
      <c r="B1322" s="101" t="s">
        <v>710</v>
      </c>
      <c r="C1322" s="101" t="s">
        <v>8</v>
      </c>
      <c r="D1322" s="104">
        <v>65.66</v>
      </c>
    </row>
    <row r="1323" spans="1:4" x14ac:dyDescent="0.25">
      <c r="A1323" s="101">
        <v>95713</v>
      </c>
      <c r="B1323" s="101" t="s">
        <v>711</v>
      </c>
      <c r="C1323" s="101" t="s">
        <v>8</v>
      </c>
      <c r="D1323" s="104">
        <v>86.87</v>
      </c>
    </row>
    <row r="1324" spans="1:4" x14ac:dyDescent="0.25">
      <c r="A1324" s="101">
        <v>95716</v>
      </c>
      <c r="B1324" s="101" t="s">
        <v>712</v>
      </c>
      <c r="C1324" s="101" t="s">
        <v>8</v>
      </c>
      <c r="D1324" s="104">
        <v>50.56</v>
      </c>
    </row>
    <row r="1325" spans="1:4" x14ac:dyDescent="0.25">
      <c r="A1325" s="101">
        <v>95717</v>
      </c>
      <c r="B1325" s="101" t="s">
        <v>713</v>
      </c>
      <c r="C1325" s="101" t="s">
        <v>8</v>
      </c>
      <c r="D1325" s="104">
        <v>13.36</v>
      </c>
    </row>
    <row r="1326" spans="1:4" x14ac:dyDescent="0.25">
      <c r="A1326" s="101">
        <v>95718</v>
      </c>
      <c r="B1326" s="101" t="s">
        <v>714</v>
      </c>
      <c r="C1326" s="101" t="s">
        <v>8</v>
      </c>
      <c r="D1326" s="104">
        <v>63.21</v>
      </c>
    </row>
    <row r="1327" spans="1:4" x14ac:dyDescent="0.25">
      <c r="A1327" s="101">
        <v>95719</v>
      </c>
      <c r="B1327" s="101" t="s">
        <v>715</v>
      </c>
      <c r="C1327" s="101" t="s">
        <v>8</v>
      </c>
      <c r="D1327" s="101">
        <v>86.87</v>
      </c>
    </row>
    <row r="1328" spans="1:4" x14ac:dyDescent="0.25">
      <c r="A1328" s="101">
        <v>95869</v>
      </c>
      <c r="B1328" s="101" t="s">
        <v>716</v>
      </c>
      <c r="C1328" s="101" t="s">
        <v>8</v>
      </c>
      <c r="D1328" s="101">
        <v>3.58</v>
      </c>
    </row>
    <row r="1329" spans="1:4" x14ac:dyDescent="0.25">
      <c r="A1329" s="101">
        <v>95870</v>
      </c>
      <c r="B1329" s="101" t="s">
        <v>717</v>
      </c>
      <c r="C1329" s="101" t="s">
        <v>8</v>
      </c>
      <c r="D1329" s="101">
        <v>9.08</v>
      </c>
    </row>
    <row r="1330" spans="1:4" x14ac:dyDescent="0.25">
      <c r="A1330" s="101">
        <v>95871</v>
      </c>
      <c r="B1330" s="101" t="s">
        <v>718</v>
      </c>
      <c r="C1330" s="101" t="s">
        <v>8</v>
      </c>
      <c r="D1330" s="101">
        <v>263.79000000000002</v>
      </c>
    </row>
    <row r="1331" spans="1:4" x14ac:dyDescent="0.25">
      <c r="A1331" s="101">
        <v>95874</v>
      </c>
      <c r="B1331" s="101" t="s">
        <v>719</v>
      </c>
      <c r="C1331" s="101" t="s">
        <v>8</v>
      </c>
      <c r="D1331" s="101">
        <v>10.17</v>
      </c>
    </row>
    <row r="1332" spans="1:4" x14ac:dyDescent="0.25">
      <c r="A1332" s="101">
        <v>96008</v>
      </c>
      <c r="B1332" s="101" t="s">
        <v>720</v>
      </c>
      <c r="C1332" s="101" t="s">
        <v>8</v>
      </c>
      <c r="D1332" s="101">
        <v>26.16</v>
      </c>
    </row>
    <row r="1333" spans="1:4" x14ac:dyDescent="0.25">
      <c r="A1333" s="101">
        <v>96009</v>
      </c>
      <c r="B1333" s="101" t="s">
        <v>721</v>
      </c>
      <c r="C1333" s="101" t="s">
        <v>8</v>
      </c>
      <c r="D1333" s="101">
        <v>7.01</v>
      </c>
    </row>
    <row r="1334" spans="1:4" x14ac:dyDescent="0.25">
      <c r="A1334" s="101">
        <v>96011</v>
      </c>
      <c r="B1334" s="101" t="s">
        <v>722</v>
      </c>
      <c r="C1334" s="101" t="s">
        <v>8</v>
      </c>
      <c r="D1334" s="101">
        <v>28.62</v>
      </c>
    </row>
    <row r="1335" spans="1:4" x14ac:dyDescent="0.25">
      <c r="A1335" s="101">
        <v>96012</v>
      </c>
      <c r="B1335" s="101" t="s">
        <v>723</v>
      </c>
      <c r="C1335" s="101" t="s">
        <v>8</v>
      </c>
      <c r="D1335" s="101">
        <v>93.4</v>
      </c>
    </row>
    <row r="1336" spans="1:4" x14ac:dyDescent="0.25">
      <c r="A1336" s="101">
        <v>96015</v>
      </c>
      <c r="B1336" s="101" t="s">
        <v>724</v>
      </c>
      <c r="C1336" s="101" t="s">
        <v>8</v>
      </c>
      <c r="D1336" s="101">
        <v>25.95</v>
      </c>
    </row>
    <row r="1337" spans="1:4" x14ac:dyDescent="0.25">
      <c r="A1337" s="101">
        <v>96016</v>
      </c>
      <c r="B1337" s="101" t="s">
        <v>725</v>
      </c>
      <c r="C1337" s="101" t="s">
        <v>8</v>
      </c>
      <c r="D1337" s="101">
        <v>6.95</v>
      </c>
    </row>
    <row r="1338" spans="1:4" x14ac:dyDescent="0.25">
      <c r="A1338" s="101">
        <v>96018</v>
      </c>
      <c r="B1338" s="101" t="s">
        <v>726</v>
      </c>
      <c r="C1338" s="101" t="s">
        <v>8</v>
      </c>
      <c r="D1338" s="101">
        <v>28.4</v>
      </c>
    </row>
    <row r="1339" spans="1:4" x14ac:dyDescent="0.25">
      <c r="A1339" s="101">
        <v>96019</v>
      </c>
      <c r="B1339" s="101" t="s">
        <v>727</v>
      </c>
      <c r="C1339" s="101" t="s">
        <v>8</v>
      </c>
      <c r="D1339" s="101">
        <v>93.4</v>
      </c>
    </row>
    <row r="1340" spans="1:4" x14ac:dyDescent="0.25">
      <c r="A1340" s="101">
        <v>96023</v>
      </c>
      <c r="B1340" s="101" t="s">
        <v>728</v>
      </c>
      <c r="C1340" s="101" t="s">
        <v>8</v>
      </c>
      <c r="D1340" s="101">
        <v>19.93</v>
      </c>
    </row>
    <row r="1341" spans="1:4" x14ac:dyDescent="0.25">
      <c r="A1341" s="101">
        <v>96024</v>
      </c>
      <c r="B1341" s="101" t="s">
        <v>729</v>
      </c>
      <c r="C1341" s="101" t="s">
        <v>8</v>
      </c>
      <c r="D1341" s="101">
        <v>5.34</v>
      </c>
    </row>
    <row r="1342" spans="1:4" x14ac:dyDescent="0.25">
      <c r="A1342" s="101">
        <v>96026</v>
      </c>
      <c r="B1342" s="101" t="s">
        <v>730</v>
      </c>
      <c r="C1342" s="101" t="s">
        <v>8</v>
      </c>
      <c r="D1342" s="101">
        <v>21.81</v>
      </c>
    </row>
    <row r="1343" spans="1:4" x14ac:dyDescent="0.25">
      <c r="A1343" s="101">
        <v>96027</v>
      </c>
      <c r="B1343" s="101" t="s">
        <v>731</v>
      </c>
      <c r="C1343" s="101" t="s">
        <v>8</v>
      </c>
      <c r="D1343" s="101">
        <v>65.08</v>
      </c>
    </row>
    <row r="1344" spans="1:4" x14ac:dyDescent="0.25">
      <c r="A1344" s="101">
        <v>96030</v>
      </c>
      <c r="B1344" s="101" t="s">
        <v>732</v>
      </c>
      <c r="C1344" s="101" t="s">
        <v>8</v>
      </c>
      <c r="D1344" s="101">
        <v>33.06</v>
      </c>
    </row>
    <row r="1345" spans="1:4" x14ac:dyDescent="0.25">
      <c r="A1345" s="101">
        <v>96031</v>
      </c>
      <c r="B1345" s="101" t="s">
        <v>733</v>
      </c>
      <c r="C1345" s="101" t="s">
        <v>8</v>
      </c>
      <c r="D1345" s="101">
        <v>12.34</v>
      </c>
    </row>
    <row r="1346" spans="1:4" x14ac:dyDescent="0.25">
      <c r="A1346" s="101">
        <v>96032</v>
      </c>
      <c r="B1346" s="101" t="s">
        <v>734</v>
      </c>
      <c r="C1346" s="101" t="s">
        <v>8</v>
      </c>
      <c r="D1346" s="101">
        <v>4.95</v>
      </c>
    </row>
    <row r="1347" spans="1:4" x14ac:dyDescent="0.25">
      <c r="A1347" s="101">
        <v>96033</v>
      </c>
      <c r="B1347" s="101" t="s">
        <v>735</v>
      </c>
      <c r="C1347" s="101" t="s">
        <v>8</v>
      </c>
      <c r="D1347" s="101">
        <v>56.31</v>
      </c>
    </row>
    <row r="1348" spans="1:4" x14ac:dyDescent="0.25">
      <c r="A1348" s="101">
        <v>96034</v>
      </c>
      <c r="B1348" s="101" t="s">
        <v>736</v>
      </c>
      <c r="C1348" s="101" t="s">
        <v>8</v>
      </c>
      <c r="D1348" s="101">
        <v>136.97999999999999</v>
      </c>
    </row>
    <row r="1349" spans="1:4" x14ac:dyDescent="0.25">
      <c r="A1349" s="101">
        <v>96053</v>
      </c>
      <c r="B1349" s="101" t="s">
        <v>737</v>
      </c>
      <c r="C1349" s="101" t="s">
        <v>8</v>
      </c>
      <c r="D1349" s="101">
        <v>20.14</v>
      </c>
    </row>
    <row r="1350" spans="1:4" x14ac:dyDescent="0.25">
      <c r="A1350" s="101">
        <v>96054</v>
      </c>
      <c r="B1350" s="101" t="s">
        <v>738</v>
      </c>
      <c r="C1350" s="101" t="s">
        <v>8</v>
      </c>
      <c r="D1350" s="101">
        <v>29.84</v>
      </c>
    </row>
    <row r="1351" spans="1:4" x14ac:dyDescent="0.25">
      <c r="A1351" s="101">
        <v>96055</v>
      </c>
      <c r="B1351" s="101" t="s">
        <v>739</v>
      </c>
      <c r="C1351" s="101" t="s">
        <v>8</v>
      </c>
      <c r="D1351" s="101">
        <v>5.4</v>
      </c>
    </row>
    <row r="1352" spans="1:4" x14ac:dyDescent="0.25">
      <c r="A1352" s="101">
        <v>96056</v>
      </c>
      <c r="B1352" s="101" t="s">
        <v>740</v>
      </c>
      <c r="C1352" s="101" t="s">
        <v>8</v>
      </c>
      <c r="D1352" s="101">
        <v>22.03</v>
      </c>
    </row>
    <row r="1353" spans="1:4" x14ac:dyDescent="0.25">
      <c r="A1353" s="101">
        <v>96057</v>
      </c>
      <c r="B1353" s="101" t="s">
        <v>741</v>
      </c>
      <c r="C1353" s="101" t="s">
        <v>8</v>
      </c>
      <c r="D1353" s="101">
        <v>65.08</v>
      </c>
    </row>
    <row r="1354" spans="1:4" x14ac:dyDescent="0.25">
      <c r="A1354" s="101">
        <v>96060</v>
      </c>
      <c r="B1354" s="101" t="s">
        <v>742</v>
      </c>
      <c r="C1354" s="101" t="s">
        <v>8</v>
      </c>
      <c r="D1354" s="101">
        <v>5.81</v>
      </c>
    </row>
    <row r="1355" spans="1:4" x14ac:dyDescent="0.25">
      <c r="A1355" s="101">
        <v>96061</v>
      </c>
      <c r="B1355" s="101" t="s">
        <v>743</v>
      </c>
      <c r="C1355" s="101" t="s">
        <v>8</v>
      </c>
      <c r="D1355" s="101">
        <v>37.299999999999997</v>
      </c>
    </row>
    <row r="1356" spans="1:4" x14ac:dyDescent="0.25">
      <c r="A1356" s="101">
        <v>96062</v>
      </c>
      <c r="B1356" s="101" t="s">
        <v>744</v>
      </c>
      <c r="C1356" s="101" t="s">
        <v>8</v>
      </c>
      <c r="D1356" s="101">
        <v>38.49</v>
      </c>
    </row>
    <row r="1357" spans="1:4" x14ac:dyDescent="0.25">
      <c r="A1357" s="101">
        <v>96241</v>
      </c>
      <c r="B1357" s="101" t="s">
        <v>745</v>
      </c>
      <c r="C1357" s="101" t="s">
        <v>8</v>
      </c>
      <c r="D1357" s="101">
        <v>25.92</v>
      </c>
    </row>
    <row r="1358" spans="1:4" x14ac:dyDescent="0.25">
      <c r="A1358" s="101">
        <v>96242</v>
      </c>
      <c r="B1358" s="101" t="s">
        <v>746</v>
      </c>
      <c r="C1358" s="101" t="s">
        <v>8</v>
      </c>
      <c r="D1358" s="101">
        <v>6.85</v>
      </c>
    </row>
    <row r="1359" spans="1:4" x14ac:dyDescent="0.25">
      <c r="A1359" s="101">
        <v>96243</v>
      </c>
      <c r="B1359" s="101" t="s">
        <v>747</v>
      </c>
      <c r="C1359" s="101" t="s">
        <v>8</v>
      </c>
      <c r="D1359" s="101">
        <v>32.4</v>
      </c>
    </row>
    <row r="1360" spans="1:4" x14ac:dyDescent="0.25">
      <c r="A1360" s="101">
        <v>96244</v>
      </c>
      <c r="B1360" s="101" t="s">
        <v>748</v>
      </c>
      <c r="C1360" s="101" t="s">
        <v>8</v>
      </c>
      <c r="D1360" s="101">
        <v>16.809999999999999</v>
      </c>
    </row>
    <row r="1361" spans="1:4" x14ac:dyDescent="0.25">
      <c r="A1361" s="101">
        <v>96301</v>
      </c>
      <c r="B1361" s="101" t="s">
        <v>749</v>
      </c>
      <c r="C1361" s="101" t="s">
        <v>8</v>
      </c>
      <c r="D1361" s="101">
        <v>47.45</v>
      </c>
    </row>
    <row r="1362" spans="1:4" x14ac:dyDescent="0.25">
      <c r="A1362" s="101">
        <v>96457</v>
      </c>
      <c r="B1362" s="101" t="s">
        <v>959</v>
      </c>
      <c r="C1362" s="101" t="s">
        <v>8</v>
      </c>
      <c r="D1362" s="101">
        <v>61.67</v>
      </c>
    </row>
    <row r="1363" spans="1:4" x14ac:dyDescent="0.25">
      <c r="A1363" s="101">
        <v>96458</v>
      </c>
      <c r="B1363" s="101" t="s">
        <v>960</v>
      </c>
      <c r="C1363" s="101" t="s">
        <v>8</v>
      </c>
      <c r="D1363" s="101">
        <v>65.84</v>
      </c>
    </row>
    <row r="1364" spans="1:4" x14ac:dyDescent="0.25">
      <c r="A1364" s="101">
        <v>96459</v>
      </c>
      <c r="B1364" s="101" t="s">
        <v>961</v>
      </c>
      <c r="C1364" s="101" t="s">
        <v>8</v>
      </c>
      <c r="D1364" s="101">
        <v>14.11</v>
      </c>
    </row>
    <row r="1365" spans="1:4" x14ac:dyDescent="0.25">
      <c r="A1365" s="101">
        <v>96460</v>
      </c>
      <c r="B1365" s="101" t="s">
        <v>962</v>
      </c>
      <c r="C1365" s="101" t="s">
        <v>8</v>
      </c>
      <c r="D1365" s="101">
        <v>52.61</v>
      </c>
    </row>
    <row r="1366" spans="1:4" x14ac:dyDescent="0.25">
      <c r="A1366" s="101">
        <v>98760</v>
      </c>
      <c r="B1366" s="101" t="s">
        <v>985</v>
      </c>
      <c r="C1366" s="101" t="s">
        <v>8</v>
      </c>
      <c r="D1366" s="101">
        <v>7.0000000000000007E-2</v>
      </c>
    </row>
    <row r="1367" spans="1:4" x14ac:dyDescent="0.25">
      <c r="A1367" s="101">
        <v>98761</v>
      </c>
      <c r="B1367" s="101" t="s">
        <v>986</v>
      </c>
      <c r="C1367" s="101" t="s">
        <v>8</v>
      </c>
      <c r="D1367" s="101">
        <v>0.01</v>
      </c>
    </row>
    <row r="1368" spans="1:4" x14ac:dyDescent="0.25">
      <c r="A1368" s="101">
        <v>98762</v>
      </c>
      <c r="B1368" s="101" t="s">
        <v>987</v>
      </c>
      <c r="C1368" s="101" t="s">
        <v>8</v>
      </c>
      <c r="D1368" s="101">
        <v>0.09</v>
      </c>
    </row>
    <row r="1369" spans="1:4" x14ac:dyDescent="0.25">
      <c r="A1369" s="101">
        <v>98763</v>
      </c>
      <c r="B1369" s="101" t="s">
        <v>988</v>
      </c>
      <c r="C1369" s="101" t="s">
        <v>8</v>
      </c>
      <c r="D1369" s="101">
        <v>4.68</v>
      </c>
    </row>
    <row r="1370" spans="1:4" x14ac:dyDescent="0.25">
      <c r="A1370" s="101">
        <v>99829</v>
      </c>
      <c r="B1370" s="101" t="s">
        <v>21331</v>
      </c>
      <c r="C1370" s="101" t="s">
        <v>8</v>
      </c>
      <c r="D1370" s="101">
        <v>0.18</v>
      </c>
    </row>
    <row r="1371" spans="1:4" x14ac:dyDescent="0.25">
      <c r="A1371" s="101">
        <v>99830</v>
      </c>
      <c r="B1371" s="101" t="s">
        <v>21332</v>
      </c>
      <c r="C1371" s="101" t="s">
        <v>8</v>
      </c>
      <c r="D1371" s="101">
        <v>0.03</v>
      </c>
    </row>
    <row r="1372" spans="1:4" x14ac:dyDescent="0.25">
      <c r="A1372" s="101">
        <v>99831</v>
      </c>
      <c r="B1372" s="101" t="s">
        <v>21333</v>
      </c>
      <c r="C1372" s="101" t="s">
        <v>8</v>
      </c>
      <c r="D1372" s="101">
        <v>0.13</v>
      </c>
    </row>
    <row r="1373" spans="1:4" x14ac:dyDescent="0.25">
      <c r="A1373" s="101">
        <v>99832</v>
      </c>
      <c r="B1373" s="101" t="s">
        <v>21334</v>
      </c>
      <c r="C1373" s="101" t="s">
        <v>8</v>
      </c>
      <c r="D1373" s="101">
        <v>1.91</v>
      </c>
    </row>
    <row r="1374" spans="1:4" x14ac:dyDescent="0.25">
      <c r="A1374" s="101">
        <v>100637</v>
      </c>
      <c r="B1374" s="101" t="s">
        <v>1632</v>
      </c>
      <c r="C1374" s="101" t="s">
        <v>8</v>
      </c>
      <c r="D1374" s="104">
        <v>214.66</v>
      </c>
    </row>
    <row r="1375" spans="1:4" x14ac:dyDescent="0.25">
      <c r="A1375" s="101">
        <v>100638</v>
      </c>
      <c r="B1375" s="101" t="s">
        <v>1633</v>
      </c>
      <c r="C1375" s="101" t="s">
        <v>8</v>
      </c>
      <c r="D1375" s="101">
        <v>65.98</v>
      </c>
    </row>
    <row r="1376" spans="1:4" x14ac:dyDescent="0.25">
      <c r="A1376" s="101">
        <v>100639</v>
      </c>
      <c r="B1376" s="101" t="s">
        <v>1634</v>
      </c>
      <c r="C1376" s="101" t="s">
        <v>8</v>
      </c>
      <c r="D1376" s="101">
        <v>268.52999999999997</v>
      </c>
    </row>
    <row r="1377" spans="1:4" x14ac:dyDescent="0.25">
      <c r="A1377" s="101">
        <v>100640</v>
      </c>
      <c r="B1377" s="101" t="s">
        <v>1635</v>
      </c>
      <c r="C1377" s="101" t="s">
        <v>8</v>
      </c>
      <c r="D1377" s="101">
        <v>4161.6000000000004</v>
      </c>
    </row>
    <row r="1378" spans="1:4" x14ac:dyDescent="0.25">
      <c r="A1378" s="101">
        <v>100643</v>
      </c>
      <c r="B1378" s="101" t="s">
        <v>1636</v>
      </c>
      <c r="C1378" s="101" t="s">
        <v>8</v>
      </c>
      <c r="D1378" s="101">
        <v>439.84</v>
      </c>
    </row>
    <row r="1379" spans="1:4" x14ac:dyDescent="0.25">
      <c r="A1379" s="101">
        <v>100644</v>
      </c>
      <c r="B1379" s="101" t="s">
        <v>1637</v>
      </c>
      <c r="C1379" s="101" t="s">
        <v>8</v>
      </c>
      <c r="D1379" s="101">
        <v>155.04</v>
      </c>
    </row>
    <row r="1380" spans="1:4" x14ac:dyDescent="0.25">
      <c r="A1380" s="101">
        <v>100645</v>
      </c>
      <c r="B1380" s="101" t="s">
        <v>1638</v>
      </c>
      <c r="C1380" s="101" t="s">
        <v>8</v>
      </c>
      <c r="D1380" s="101">
        <v>707.05</v>
      </c>
    </row>
    <row r="1381" spans="1:4" x14ac:dyDescent="0.25">
      <c r="A1381" s="101">
        <v>100646</v>
      </c>
      <c r="B1381" s="101" t="s">
        <v>1639</v>
      </c>
      <c r="C1381" s="101" t="s">
        <v>8</v>
      </c>
      <c r="D1381" s="101">
        <v>5202</v>
      </c>
    </row>
    <row r="1382" spans="1:4" x14ac:dyDescent="0.25">
      <c r="A1382" s="101">
        <v>102270</v>
      </c>
      <c r="B1382" s="101" t="s">
        <v>2519</v>
      </c>
      <c r="C1382" s="101" t="s">
        <v>8</v>
      </c>
      <c r="D1382" s="101">
        <v>0.76</v>
      </c>
    </row>
    <row r="1383" spans="1:4" x14ac:dyDescent="0.25">
      <c r="A1383" s="101">
        <v>102271</v>
      </c>
      <c r="B1383" s="101" t="s">
        <v>2520</v>
      </c>
      <c r="C1383" s="101" t="s">
        <v>8</v>
      </c>
      <c r="D1383" s="101">
        <v>0.17</v>
      </c>
    </row>
    <row r="1384" spans="1:4" x14ac:dyDescent="0.25">
      <c r="A1384" s="101">
        <v>102272</v>
      </c>
      <c r="B1384" s="101" t="s">
        <v>2521</v>
      </c>
      <c r="C1384" s="101" t="s">
        <v>8</v>
      </c>
      <c r="D1384" s="101">
        <v>0.96</v>
      </c>
    </row>
    <row r="1385" spans="1:4" x14ac:dyDescent="0.25">
      <c r="A1385" s="101">
        <v>102273</v>
      </c>
      <c r="B1385" s="101" t="s">
        <v>2522</v>
      </c>
      <c r="C1385" s="101" t="s">
        <v>8</v>
      </c>
      <c r="D1385" s="101">
        <v>1.73</v>
      </c>
    </row>
    <row r="1386" spans="1:4" x14ac:dyDescent="0.25">
      <c r="A1386" s="101">
        <v>102809</v>
      </c>
      <c r="B1386" s="101" t="s">
        <v>21335</v>
      </c>
      <c r="C1386" s="101" t="s">
        <v>8</v>
      </c>
      <c r="D1386" s="101">
        <v>16.7</v>
      </c>
    </row>
    <row r="1387" spans="1:4" x14ac:dyDescent="0.25">
      <c r="A1387" s="101">
        <v>102815</v>
      </c>
      <c r="B1387" s="101" t="s">
        <v>3859</v>
      </c>
      <c r="C1387" s="101" t="s">
        <v>8</v>
      </c>
      <c r="D1387" s="101">
        <v>3.46</v>
      </c>
    </row>
    <row r="1388" spans="1:4" x14ac:dyDescent="0.25">
      <c r="A1388" s="101">
        <v>102826</v>
      </c>
      <c r="B1388" s="101" t="s">
        <v>21336</v>
      </c>
      <c r="C1388" s="101" t="s">
        <v>8</v>
      </c>
      <c r="D1388" s="101">
        <v>6.5</v>
      </c>
    </row>
    <row r="1389" spans="1:4" x14ac:dyDescent="0.25">
      <c r="A1389" s="101">
        <v>102832</v>
      </c>
      <c r="B1389" s="101" t="s">
        <v>21337</v>
      </c>
      <c r="C1389" s="101" t="s">
        <v>8</v>
      </c>
      <c r="D1389" s="101">
        <v>8.67</v>
      </c>
    </row>
    <row r="1390" spans="1:4" x14ac:dyDescent="0.25">
      <c r="A1390" s="101">
        <v>102843</v>
      </c>
      <c r="B1390" s="101" t="s">
        <v>3860</v>
      </c>
      <c r="C1390" s="101" t="s">
        <v>8</v>
      </c>
      <c r="D1390" s="101">
        <v>130.05000000000001</v>
      </c>
    </row>
    <row r="1391" spans="1:4" x14ac:dyDescent="0.25">
      <c r="A1391" s="101">
        <v>102849</v>
      </c>
      <c r="B1391" s="101" t="s">
        <v>3861</v>
      </c>
      <c r="C1391" s="101" t="s">
        <v>8</v>
      </c>
      <c r="D1391" s="101">
        <v>63.58</v>
      </c>
    </row>
    <row r="1392" spans="1:4" x14ac:dyDescent="0.25">
      <c r="A1392" s="101">
        <v>102855</v>
      </c>
      <c r="B1392" s="101" t="s">
        <v>3862</v>
      </c>
      <c r="C1392" s="101" t="s">
        <v>8</v>
      </c>
      <c r="D1392" s="101">
        <v>63.58</v>
      </c>
    </row>
    <row r="1393" spans="1:4" x14ac:dyDescent="0.25">
      <c r="A1393" s="101">
        <v>102861</v>
      </c>
      <c r="B1393" s="101" t="s">
        <v>21338</v>
      </c>
      <c r="C1393" s="101" t="s">
        <v>8</v>
      </c>
      <c r="D1393" s="101">
        <v>1.27</v>
      </c>
    </row>
    <row r="1394" spans="1:4" x14ac:dyDescent="0.25">
      <c r="A1394" s="101">
        <v>102867</v>
      </c>
      <c r="B1394" s="101" t="s">
        <v>21339</v>
      </c>
      <c r="C1394" s="101" t="s">
        <v>8</v>
      </c>
      <c r="D1394" s="101">
        <v>0.69</v>
      </c>
    </row>
    <row r="1395" spans="1:4" x14ac:dyDescent="0.25">
      <c r="A1395" s="101">
        <v>102873</v>
      </c>
      <c r="B1395" s="101" t="s">
        <v>3863</v>
      </c>
      <c r="C1395" s="101" t="s">
        <v>8</v>
      </c>
      <c r="D1395" s="101">
        <v>115.54</v>
      </c>
    </row>
    <row r="1396" spans="1:4" x14ac:dyDescent="0.25">
      <c r="A1396" s="101">
        <v>102879</v>
      </c>
      <c r="B1396" s="101" t="s">
        <v>3864</v>
      </c>
      <c r="C1396" s="101" t="s">
        <v>8</v>
      </c>
      <c r="D1396" s="101">
        <v>173.4</v>
      </c>
    </row>
    <row r="1397" spans="1:4" x14ac:dyDescent="0.25">
      <c r="A1397" s="101">
        <v>102885</v>
      </c>
      <c r="B1397" s="101" t="s">
        <v>3865</v>
      </c>
      <c r="C1397" s="101" t="s">
        <v>8</v>
      </c>
      <c r="D1397" s="101">
        <v>1.3</v>
      </c>
    </row>
    <row r="1398" spans="1:4" x14ac:dyDescent="0.25">
      <c r="A1398" s="101">
        <v>102891</v>
      </c>
      <c r="B1398" s="101" t="s">
        <v>3866</v>
      </c>
      <c r="C1398" s="101" t="s">
        <v>8</v>
      </c>
      <c r="D1398" s="101">
        <v>1.3</v>
      </c>
    </row>
    <row r="1399" spans="1:4" x14ac:dyDescent="0.25">
      <c r="A1399" s="101">
        <v>102897</v>
      </c>
      <c r="B1399" s="101" t="s">
        <v>3867</v>
      </c>
      <c r="C1399" s="101" t="s">
        <v>8</v>
      </c>
      <c r="D1399" s="101">
        <v>86.87</v>
      </c>
    </row>
    <row r="1400" spans="1:4" x14ac:dyDescent="0.25">
      <c r="A1400" s="101">
        <v>102903</v>
      </c>
      <c r="B1400" s="101" t="s">
        <v>21340</v>
      </c>
      <c r="C1400" s="101" t="s">
        <v>8</v>
      </c>
      <c r="D1400" s="101">
        <v>11.27</v>
      </c>
    </row>
    <row r="1401" spans="1:4" x14ac:dyDescent="0.25">
      <c r="A1401" s="101">
        <v>102909</v>
      </c>
      <c r="B1401" s="101" t="s">
        <v>21341</v>
      </c>
      <c r="C1401" s="101" t="s">
        <v>8</v>
      </c>
      <c r="D1401" s="101">
        <v>4.16</v>
      </c>
    </row>
    <row r="1402" spans="1:4" x14ac:dyDescent="0.25">
      <c r="A1402" s="101">
        <v>102915</v>
      </c>
      <c r="B1402" s="101" t="s">
        <v>21342</v>
      </c>
      <c r="C1402" s="101" t="s">
        <v>8</v>
      </c>
      <c r="D1402" s="101">
        <v>0.64</v>
      </c>
    </row>
    <row r="1403" spans="1:4" x14ac:dyDescent="0.25">
      <c r="A1403" s="101">
        <v>102927</v>
      </c>
      <c r="B1403" s="101" t="s">
        <v>21343</v>
      </c>
      <c r="C1403" s="101" t="s">
        <v>8</v>
      </c>
      <c r="D1403" s="101">
        <v>0.95</v>
      </c>
    </row>
    <row r="1404" spans="1:4" x14ac:dyDescent="0.25">
      <c r="A1404" s="101">
        <v>102933</v>
      </c>
      <c r="B1404" s="101" t="s">
        <v>3868</v>
      </c>
      <c r="C1404" s="101" t="s">
        <v>8</v>
      </c>
      <c r="D1404" s="101">
        <v>0.95</v>
      </c>
    </row>
    <row r="1405" spans="1:4" x14ac:dyDescent="0.25">
      <c r="A1405" s="101">
        <v>102939</v>
      </c>
      <c r="B1405" s="101" t="s">
        <v>21344</v>
      </c>
      <c r="C1405" s="101" t="s">
        <v>8</v>
      </c>
      <c r="D1405" s="101">
        <v>9.5299999999999994</v>
      </c>
    </row>
    <row r="1406" spans="1:4" x14ac:dyDescent="0.25">
      <c r="A1406" s="101">
        <v>102945</v>
      </c>
      <c r="B1406" s="101" t="s">
        <v>21345</v>
      </c>
      <c r="C1406" s="101" t="s">
        <v>8</v>
      </c>
      <c r="D1406" s="101">
        <v>0.03</v>
      </c>
    </row>
    <row r="1407" spans="1:4" x14ac:dyDescent="0.25">
      <c r="A1407" s="101">
        <v>102951</v>
      </c>
      <c r="B1407" s="101" t="s">
        <v>21346</v>
      </c>
      <c r="C1407" s="101" t="s">
        <v>8</v>
      </c>
      <c r="D1407" s="101">
        <v>0.63</v>
      </c>
    </row>
    <row r="1408" spans="1:4" x14ac:dyDescent="0.25">
      <c r="A1408" s="101">
        <v>102957</v>
      </c>
      <c r="B1408" s="101" t="s">
        <v>3869</v>
      </c>
      <c r="C1408" s="101" t="s">
        <v>8</v>
      </c>
      <c r="D1408" s="101">
        <v>49.3</v>
      </c>
    </row>
    <row r="1409" spans="1:4" x14ac:dyDescent="0.25">
      <c r="A1409" s="101">
        <v>102963</v>
      </c>
      <c r="B1409" s="101" t="s">
        <v>3870</v>
      </c>
      <c r="C1409" s="101" t="s">
        <v>8</v>
      </c>
      <c r="D1409" s="101">
        <v>81.900000000000006</v>
      </c>
    </row>
    <row r="1410" spans="1:4" x14ac:dyDescent="0.25">
      <c r="A1410" s="101">
        <v>102969</v>
      </c>
      <c r="B1410" s="101" t="s">
        <v>21347</v>
      </c>
      <c r="C1410" s="101" t="s">
        <v>8</v>
      </c>
      <c r="D1410" s="101">
        <v>1.29</v>
      </c>
    </row>
    <row r="1411" spans="1:4" x14ac:dyDescent="0.25">
      <c r="A1411" s="101">
        <v>102985</v>
      </c>
      <c r="B1411" s="101" t="s">
        <v>3871</v>
      </c>
      <c r="C1411" s="101" t="s">
        <v>8</v>
      </c>
      <c r="D1411" s="101">
        <v>2.89</v>
      </c>
    </row>
    <row r="1412" spans="1:4" x14ac:dyDescent="0.25">
      <c r="A1412" s="101">
        <v>103156</v>
      </c>
      <c r="B1412" s="101" t="s">
        <v>21348</v>
      </c>
      <c r="C1412" s="101" t="s">
        <v>8</v>
      </c>
      <c r="D1412" s="101">
        <v>2.4900000000000002</v>
      </c>
    </row>
    <row r="1413" spans="1:4" x14ac:dyDescent="0.25">
      <c r="A1413" s="101">
        <v>103162</v>
      </c>
      <c r="B1413" s="101" t="s">
        <v>21349</v>
      </c>
      <c r="C1413" s="101" t="s">
        <v>8</v>
      </c>
      <c r="D1413" s="101">
        <v>3.03</v>
      </c>
    </row>
    <row r="1414" spans="1:4" x14ac:dyDescent="0.25">
      <c r="A1414" s="101">
        <v>103168</v>
      </c>
      <c r="B1414" s="101" t="s">
        <v>21350</v>
      </c>
      <c r="C1414" s="101" t="s">
        <v>8</v>
      </c>
      <c r="D1414" s="101">
        <v>3.4</v>
      </c>
    </row>
    <row r="1415" spans="1:4" x14ac:dyDescent="0.25">
      <c r="A1415" s="101">
        <v>103174</v>
      </c>
      <c r="B1415" s="101" t="s">
        <v>21351</v>
      </c>
      <c r="C1415" s="101" t="s">
        <v>8</v>
      </c>
      <c r="D1415" s="101">
        <v>8.82</v>
      </c>
    </row>
    <row r="1416" spans="1:4" x14ac:dyDescent="0.25">
      <c r="A1416" s="101">
        <v>103180</v>
      </c>
      <c r="B1416" s="101" t="s">
        <v>21352</v>
      </c>
      <c r="C1416" s="101" t="s">
        <v>8</v>
      </c>
      <c r="D1416" s="101">
        <v>19.72</v>
      </c>
    </row>
    <row r="1417" spans="1:4" x14ac:dyDescent="0.25">
      <c r="A1417" s="101">
        <v>103223</v>
      </c>
      <c r="B1417" s="101" t="s">
        <v>21353</v>
      </c>
      <c r="C1417" s="101" t="s">
        <v>8</v>
      </c>
      <c r="D1417" s="101">
        <v>33.89</v>
      </c>
    </row>
    <row r="1418" spans="1:4" x14ac:dyDescent="0.25">
      <c r="A1418" s="101">
        <v>103229</v>
      </c>
      <c r="B1418" s="101" t="s">
        <v>21354</v>
      </c>
      <c r="C1418" s="101" t="s">
        <v>8</v>
      </c>
      <c r="D1418" s="101">
        <v>93.78</v>
      </c>
    </row>
    <row r="1419" spans="1:4" x14ac:dyDescent="0.25">
      <c r="A1419" s="101">
        <v>103235</v>
      </c>
      <c r="B1419" s="101" t="s">
        <v>21355</v>
      </c>
      <c r="C1419" s="101" t="s">
        <v>8</v>
      </c>
      <c r="D1419" s="101">
        <v>99.17</v>
      </c>
    </row>
    <row r="1420" spans="1:4" x14ac:dyDescent="0.25">
      <c r="A1420" s="101">
        <v>103241</v>
      </c>
      <c r="B1420" s="101" t="s">
        <v>21356</v>
      </c>
      <c r="C1420" s="101" t="s">
        <v>8</v>
      </c>
      <c r="D1420" s="104">
        <v>9.23</v>
      </c>
    </row>
    <row r="1421" spans="1:4" x14ac:dyDescent="0.25">
      <c r="A1421" s="101">
        <v>103660</v>
      </c>
      <c r="B1421" s="101" t="s">
        <v>21357</v>
      </c>
      <c r="C1421" s="101" t="s">
        <v>8</v>
      </c>
      <c r="D1421" s="104">
        <v>12.02</v>
      </c>
    </row>
    <row r="1422" spans="1:4" x14ac:dyDescent="0.25">
      <c r="A1422" s="101">
        <v>103666</v>
      </c>
      <c r="B1422" s="101" t="s">
        <v>21358</v>
      </c>
      <c r="C1422" s="101" t="s">
        <v>8</v>
      </c>
      <c r="D1422" s="104">
        <v>155.59</v>
      </c>
    </row>
    <row r="1423" spans="1:4" x14ac:dyDescent="0.25">
      <c r="A1423" s="101">
        <v>103792</v>
      </c>
      <c r="B1423" s="101" t="s">
        <v>39129</v>
      </c>
      <c r="C1423" s="101" t="s">
        <v>8</v>
      </c>
      <c r="D1423" s="104">
        <v>0.28000000000000003</v>
      </c>
    </row>
    <row r="1424" spans="1:4" x14ac:dyDescent="0.25">
      <c r="A1424" s="101">
        <v>103937</v>
      </c>
      <c r="B1424" s="101" t="s">
        <v>11470</v>
      </c>
      <c r="C1424" s="101" t="s">
        <v>8</v>
      </c>
      <c r="D1424" s="104">
        <v>1.56</v>
      </c>
    </row>
    <row r="1425" spans="1:4" x14ac:dyDescent="0.25">
      <c r="A1425" s="101">
        <v>103943</v>
      </c>
      <c r="B1425" s="101" t="s">
        <v>11471</v>
      </c>
      <c r="C1425" s="101" t="s">
        <v>8</v>
      </c>
      <c r="D1425" s="104">
        <v>1.56</v>
      </c>
    </row>
    <row r="1426" spans="1:4" x14ac:dyDescent="0.25">
      <c r="A1426" s="101">
        <v>104087</v>
      </c>
      <c r="B1426" s="101" t="s">
        <v>11472</v>
      </c>
      <c r="C1426" s="101" t="s">
        <v>8</v>
      </c>
      <c r="D1426" s="104">
        <v>0.05</v>
      </c>
    </row>
    <row r="1427" spans="1:4" x14ac:dyDescent="0.25">
      <c r="A1427" s="101">
        <v>104088</v>
      </c>
      <c r="B1427" s="101" t="s">
        <v>11473</v>
      </c>
      <c r="C1427" s="101" t="s">
        <v>8</v>
      </c>
      <c r="D1427" s="101">
        <v>0.01</v>
      </c>
    </row>
    <row r="1428" spans="1:4" x14ac:dyDescent="0.25">
      <c r="A1428" s="101">
        <v>104089</v>
      </c>
      <c r="B1428" s="101" t="s">
        <v>11474</v>
      </c>
      <c r="C1428" s="101" t="s">
        <v>8</v>
      </c>
      <c r="D1428" s="101">
        <v>0.06</v>
      </c>
    </row>
    <row r="1429" spans="1:4" x14ac:dyDescent="0.25">
      <c r="A1429" s="101">
        <v>104090</v>
      </c>
      <c r="B1429" s="101" t="s">
        <v>11475</v>
      </c>
      <c r="C1429" s="101" t="s">
        <v>8</v>
      </c>
      <c r="D1429" s="101">
        <v>0.69</v>
      </c>
    </row>
    <row r="1430" spans="1:4" x14ac:dyDescent="0.25">
      <c r="A1430" s="101">
        <v>104093</v>
      </c>
      <c r="B1430" s="101" t="s">
        <v>11476</v>
      </c>
      <c r="C1430" s="101" t="s">
        <v>8</v>
      </c>
      <c r="D1430" s="104">
        <v>7.0000000000000007E-2</v>
      </c>
    </row>
    <row r="1431" spans="1:4" x14ac:dyDescent="0.25">
      <c r="A1431" s="101">
        <v>104094</v>
      </c>
      <c r="B1431" s="101" t="s">
        <v>11477</v>
      </c>
      <c r="C1431" s="101" t="s">
        <v>8</v>
      </c>
      <c r="D1431" s="104">
        <v>0.01</v>
      </c>
    </row>
    <row r="1432" spans="1:4" x14ac:dyDescent="0.25">
      <c r="A1432" s="101">
        <v>104095</v>
      </c>
      <c r="B1432" s="101" t="s">
        <v>11478</v>
      </c>
      <c r="C1432" s="101" t="s">
        <v>8</v>
      </c>
      <c r="D1432" s="104">
        <v>0.09</v>
      </c>
    </row>
    <row r="1433" spans="1:4" x14ac:dyDescent="0.25">
      <c r="A1433" s="101">
        <v>104096</v>
      </c>
      <c r="B1433" s="101" t="s">
        <v>11479</v>
      </c>
      <c r="C1433" s="101" t="s">
        <v>8</v>
      </c>
      <c r="D1433" s="104">
        <v>0.95</v>
      </c>
    </row>
    <row r="1434" spans="1:4" x14ac:dyDescent="0.25">
      <c r="A1434" s="101">
        <v>104519</v>
      </c>
      <c r="B1434" s="101" t="s">
        <v>13768</v>
      </c>
      <c r="C1434" s="101" t="s">
        <v>8</v>
      </c>
      <c r="D1434" s="104">
        <v>0.65</v>
      </c>
    </row>
    <row r="1435" spans="1:4" x14ac:dyDescent="0.25">
      <c r="A1435" s="101">
        <v>104655</v>
      </c>
      <c r="B1435" s="101" t="s">
        <v>21359</v>
      </c>
      <c r="C1435" s="101" t="s">
        <v>8</v>
      </c>
      <c r="D1435" s="104">
        <v>0.69</v>
      </c>
    </row>
    <row r="1436" spans="1:4" x14ac:dyDescent="0.25">
      <c r="A1436" s="101">
        <v>104687</v>
      </c>
      <c r="B1436" s="101" t="s">
        <v>21360</v>
      </c>
      <c r="C1436" s="101" t="s">
        <v>8</v>
      </c>
      <c r="D1436" s="104">
        <v>434.19</v>
      </c>
    </row>
    <row r="1437" spans="1:4" x14ac:dyDescent="0.25">
      <c r="A1437" s="101">
        <v>104694</v>
      </c>
      <c r="B1437" s="101" t="s">
        <v>21361</v>
      </c>
      <c r="C1437" s="101" t="s">
        <v>8</v>
      </c>
      <c r="D1437" s="104">
        <v>2.17</v>
      </c>
    </row>
    <row r="1438" spans="1:4" x14ac:dyDescent="0.25">
      <c r="A1438" s="101">
        <v>104703</v>
      </c>
      <c r="B1438" s="101" t="s">
        <v>21908</v>
      </c>
      <c r="C1438" s="101" t="s">
        <v>8</v>
      </c>
      <c r="D1438" s="104">
        <v>89.35</v>
      </c>
    </row>
    <row r="1439" spans="1:4" x14ac:dyDescent="0.25">
      <c r="A1439" s="101">
        <v>104709</v>
      </c>
      <c r="B1439" s="101" t="s">
        <v>21909</v>
      </c>
      <c r="C1439" s="101" t="s">
        <v>8</v>
      </c>
      <c r="D1439" s="104">
        <v>1129.99</v>
      </c>
    </row>
    <row r="1440" spans="1:4" x14ac:dyDescent="0.25">
      <c r="A1440" s="101">
        <v>104715</v>
      </c>
      <c r="B1440" s="101" t="s">
        <v>21910</v>
      </c>
      <c r="C1440" s="101" t="s">
        <v>8</v>
      </c>
      <c r="D1440" s="104">
        <v>86.87</v>
      </c>
    </row>
    <row r="1441" spans="1:4" x14ac:dyDescent="0.25">
      <c r="A1441" s="101">
        <v>104906</v>
      </c>
      <c r="B1441" s="101" t="s">
        <v>30304</v>
      </c>
      <c r="C1441" s="101" t="s">
        <v>8</v>
      </c>
      <c r="D1441" s="104">
        <v>95.37</v>
      </c>
    </row>
    <row r="1442" spans="1:4" x14ac:dyDescent="0.25">
      <c r="A1442" s="101">
        <v>104912</v>
      </c>
      <c r="B1442" s="101" t="s">
        <v>30305</v>
      </c>
      <c r="C1442" s="101" t="s">
        <v>8</v>
      </c>
      <c r="D1442" s="104">
        <v>39.01</v>
      </c>
    </row>
    <row r="1443" spans="1:4" x14ac:dyDescent="0.25">
      <c r="A1443" s="101">
        <v>92259</v>
      </c>
      <c r="B1443" s="101" t="s">
        <v>989</v>
      </c>
      <c r="C1443" s="101" t="s">
        <v>12798</v>
      </c>
      <c r="D1443" s="104">
        <v>564.66999999999996</v>
      </c>
    </row>
    <row r="1444" spans="1:4" x14ac:dyDescent="0.25">
      <c r="A1444" s="101">
        <v>92260</v>
      </c>
      <c r="B1444" s="101" t="s">
        <v>990</v>
      </c>
      <c r="C1444" s="101" t="s">
        <v>12798</v>
      </c>
      <c r="D1444" s="104">
        <v>630.53</v>
      </c>
    </row>
    <row r="1445" spans="1:4" x14ac:dyDescent="0.25">
      <c r="A1445" s="101">
        <v>92261</v>
      </c>
      <c r="B1445" s="101" t="s">
        <v>991</v>
      </c>
      <c r="C1445" s="101" t="s">
        <v>12798</v>
      </c>
      <c r="D1445" s="104">
        <v>694.4</v>
      </c>
    </row>
    <row r="1446" spans="1:4" x14ac:dyDescent="0.25">
      <c r="A1446" s="101">
        <v>92262</v>
      </c>
      <c r="B1446" s="101" t="s">
        <v>992</v>
      </c>
      <c r="C1446" s="101" t="s">
        <v>12798</v>
      </c>
      <c r="D1446" s="104">
        <v>797.22</v>
      </c>
    </row>
    <row r="1447" spans="1:4" x14ac:dyDescent="0.25">
      <c r="A1447" s="101">
        <v>92539</v>
      </c>
      <c r="B1447" s="101" t="s">
        <v>993</v>
      </c>
      <c r="C1447" s="101" t="s">
        <v>2</v>
      </c>
      <c r="D1447" s="104">
        <v>96.44</v>
      </c>
    </row>
    <row r="1448" spans="1:4" x14ac:dyDescent="0.25">
      <c r="A1448" s="101">
        <v>92540</v>
      </c>
      <c r="B1448" s="101" t="s">
        <v>994</v>
      </c>
      <c r="C1448" s="101" t="s">
        <v>2</v>
      </c>
      <c r="D1448" s="104">
        <v>106.43</v>
      </c>
    </row>
    <row r="1449" spans="1:4" x14ac:dyDescent="0.25">
      <c r="A1449" s="101">
        <v>92541</v>
      </c>
      <c r="B1449" s="101" t="s">
        <v>995</v>
      </c>
      <c r="C1449" s="101" t="s">
        <v>2</v>
      </c>
      <c r="D1449" s="104">
        <v>104.43</v>
      </c>
    </row>
    <row r="1450" spans="1:4" x14ac:dyDescent="0.25">
      <c r="A1450" s="101">
        <v>92542</v>
      </c>
      <c r="B1450" s="101" t="s">
        <v>996</v>
      </c>
      <c r="C1450" s="101" t="s">
        <v>2</v>
      </c>
      <c r="D1450" s="104">
        <v>125.52</v>
      </c>
    </row>
    <row r="1451" spans="1:4" x14ac:dyDescent="0.25">
      <c r="A1451" s="101">
        <v>92543</v>
      </c>
      <c r="B1451" s="101" t="s">
        <v>997</v>
      </c>
      <c r="C1451" s="101" t="s">
        <v>2</v>
      </c>
      <c r="D1451" s="104">
        <v>29.69</v>
      </c>
    </row>
    <row r="1452" spans="1:4" x14ac:dyDescent="0.25">
      <c r="A1452" s="101">
        <v>92544</v>
      </c>
      <c r="B1452" s="101" t="s">
        <v>998</v>
      </c>
      <c r="C1452" s="101" t="s">
        <v>2</v>
      </c>
      <c r="D1452" s="104">
        <v>23.65</v>
      </c>
    </row>
    <row r="1453" spans="1:4" x14ac:dyDescent="0.25">
      <c r="A1453" s="101">
        <v>92545</v>
      </c>
      <c r="B1453" s="101" t="s">
        <v>999</v>
      </c>
      <c r="C1453" s="101" t="s">
        <v>12798</v>
      </c>
      <c r="D1453" s="104">
        <v>1232.3800000000001</v>
      </c>
    </row>
    <row r="1454" spans="1:4" x14ac:dyDescent="0.25">
      <c r="A1454" s="101">
        <v>92546</v>
      </c>
      <c r="B1454" s="101" t="s">
        <v>1000</v>
      </c>
      <c r="C1454" s="101" t="s">
        <v>12798</v>
      </c>
      <c r="D1454" s="104">
        <v>1508.69</v>
      </c>
    </row>
    <row r="1455" spans="1:4" x14ac:dyDescent="0.25">
      <c r="A1455" s="101">
        <v>92547</v>
      </c>
      <c r="B1455" s="101" t="s">
        <v>1001</v>
      </c>
      <c r="C1455" s="101" t="s">
        <v>12798</v>
      </c>
      <c r="D1455" s="104">
        <v>1604.3</v>
      </c>
    </row>
    <row r="1456" spans="1:4" x14ac:dyDescent="0.25">
      <c r="A1456" s="101">
        <v>92548</v>
      </c>
      <c r="B1456" s="101" t="s">
        <v>1002</v>
      </c>
      <c r="C1456" s="101" t="s">
        <v>12798</v>
      </c>
      <c r="D1456" s="104">
        <v>1784.78</v>
      </c>
    </row>
    <row r="1457" spans="1:4" x14ac:dyDescent="0.25">
      <c r="A1457" s="101">
        <v>92549</v>
      </c>
      <c r="B1457" s="101" t="s">
        <v>1003</v>
      </c>
      <c r="C1457" s="101" t="s">
        <v>12798</v>
      </c>
      <c r="D1457" s="101">
        <v>2208.33</v>
      </c>
    </row>
    <row r="1458" spans="1:4" x14ac:dyDescent="0.25">
      <c r="A1458" s="101">
        <v>92550</v>
      </c>
      <c r="B1458" s="101" t="s">
        <v>1004</v>
      </c>
      <c r="C1458" s="101" t="s">
        <v>12798</v>
      </c>
      <c r="D1458" s="101">
        <v>2692.59</v>
      </c>
    </row>
    <row r="1459" spans="1:4" x14ac:dyDescent="0.25">
      <c r="A1459" s="101">
        <v>92551</v>
      </c>
      <c r="B1459" s="101" t="s">
        <v>1005</v>
      </c>
      <c r="C1459" s="101" t="s">
        <v>12798</v>
      </c>
      <c r="D1459" s="101">
        <v>2815.84</v>
      </c>
    </row>
    <row r="1460" spans="1:4" x14ac:dyDescent="0.25">
      <c r="A1460" s="101">
        <v>92552</v>
      </c>
      <c r="B1460" s="101" t="s">
        <v>1006</v>
      </c>
      <c r="C1460" s="101" t="s">
        <v>12798</v>
      </c>
      <c r="D1460" s="101">
        <v>3060.94</v>
      </c>
    </row>
    <row r="1461" spans="1:4" x14ac:dyDescent="0.25">
      <c r="A1461" s="101">
        <v>92553</v>
      </c>
      <c r="B1461" s="101" t="s">
        <v>1007</v>
      </c>
      <c r="C1461" s="101" t="s">
        <v>12798</v>
      </c>
      <c r="D1461" s="101">
        <v>3495.58</v>
      </c>
    </row>
    <row r="1462" spans="1:4" x14ac:dyDescent="0.25">
      <c r="A1462" s="101">
        <v>92554</v>
      </c>
      <c r="B1462" s="101" t="s">
        <v>1008</v>
      </c>
      <c r="C1462" s="101" t="s">
        <v>12798</v>
      </c>
      <c r="D1462" s="101">
        <v>3637.01</v>
      </c>
    </row>
    <row r="1463" spans="1:4" x14ac:dyDescent="0.25">
      <c r="A1463" s="101">
        <v>92555</v>
      </c>
      <c r="B1463" s="101" t="s">
        <v>1009</v>
      </c>
      <c r="C1463" s="101" t="s">
        <v>12798</v>
      </c>
      <c r="D1463" s="101">
        <v>1213.3699999999999</v>
      </c>
    </row>
    <row r="1464" spans="1:4" x14ac:dyDescent="0.25">
      <c r="A1464" s="101">
        <v>92556</v>
      </c>
      <c r="B1464" s="101" t="s">
        <v>1010</v>
      </c>
      <c r="C1464" s="101" t="s">
        <v>12798</v>
      </c>
      <c r="D1464" s="101">
        <v>1475.38</v>
      </c>
    </row>
    <row r="1465" spans="1:4" x14ac:dyDescent="0.25">
      <c r="A1465" s="101">
        <v>92557</v>
      </c>
      <c r="B1465" s="101" t="s">
        <v>1011</v>
      </c>
      <c r="C1465" s="101" t="s">
        <v>12798</v>
      </c>
      <c r="D1465" s="101">
        <v>1570.98</v>
      </c>
    </row>
    <row r="1466" spans="1:4" x14ac:dyDescent="0.25">
      <c r="A1466" s="101">
        <v>92558</v>
      </c>
      <c r="B1466" s="101" t="s">
        <v>1012</v>
      </c>
      <c r="C1466" s="101" t="s">
        <v>12798</v>
      </c>
      <c r="D1466" s="101">
        <v>1765.76</v>
      </c>
    </row>
    <row r="1467" spans="1:4" x14ac:dyDescent="0.25">
      <c r="A1467" s="101">
        <v>92559</v>
      </c>
      <c r="B1467" s="101" t="s">
        <v>1013</v>
      </c>
      <c r="C1467" s="101" t="s">
        <v>12798</v>
      </c>
      <c r="D1467" s="101">
        <v>2172.9299999999998</v>
      </c>
    </row>
    <row r="1468" spans="1:4" x14ac:dyDescent="0.25">
      <c r="A1468" s="101">
        <v>92560</v>
      </c>
      <c r="B1468" s="101" t="s">
        <v>1014</v>
      </c>
      <c r="C1468" s="101" t="s">
        <v>12798</v>
      </c>
      <c r="D1468" s="101">
        <v>2644.37</v>
      </c>
    </row>
    <row r="1469" spans="1:4" x14ac:dyDescent="0.25">
      <c r="A1469" s="101">
        <v>92561</v>
      </c>
      <c r="B1469" s="101" t="s">
        <v>1015</v>
      </c>
      <c r="C1469" s="101" t="s">
        <v>12798</v>
      </c>
      <c r="D1469" s="101">
        <v>2768.93</v>
      </c>
    </row>
    <row r="1470" spans="1:4" x14ac:dyDescent="0.25">
      <c r="A1470" s="101">
        <v>92562</v>
      </c>
      <c r="B1470" s="101" t="s">
        <v>1016</v>
      </c>
      <c r="C1470" s="101" t="s">
        <v>12798</v>
      </c>
      <c r="D1470" s="101">
        <v>2980.72</v>
      </c>
    </row>
    <row r="1471" spans="1:4" x14ac:dyDescent="0.25">
      <c r="A1471" s="101">
        <v>92563</v>
      </c>
      <c r="B1471" s="101" t="s">
        <v>1017</v>
      </c>
      <c r="C1471" s="101" t="s">
        <v>12798</v>
      </c>
      <c r="D1471" s="101">
        <v>3401.78</v>
      </c>
    </row>
    <row r="1472" spans="1:4" x14ac:dyDescent="0.25">
      <c r="A1472" s="101">
        <v>92564</v>
      </c>
      <c r="B1472" s="101" t="s">
        <v>1018</v>
      </c>
      <c r="C1472" s="101" t="s">
        <v>12798</v>
      </c>
      <c r="D1472" s="101">
        <v>3522.12</v>
      </c>
    </row>
    <row r="1473" spans="1:4" x14ac:dyDescent="0.25">
      <c r="A1473" s="101">
        <v>100379</v>
      </c>
      <c r="B1473" s="101" t="s">
        <v>1019</v>
      </c>
      <c r="C1473" s="101" t="s">
        <v>2</v>
      </c>
      <c r="D1473" s="101">
        <v>45.67</v>
      </c>
    </row>
    <row r="1474" spans="1:4" x14ac:dyDescent="0.25">
      <c r="A1474" s="101">
        <v>100380</v>
      </c>
      <c r="B1474" s="101" t="s">
        <v>1020</v>
      </c>
      <c r="C1474" s="101" t="s">
        <v>2</v>
      </c>
      <c r="D1474" s="101">
        <v>59.63</v>
      </c>
    </row>
    <row r="1475" spans="1:4" x14ac:dyDescent="0.25">
      <c r="A1475" s="101">
        <v>100381</v>
      </c>
      <c r="B1475" s="101" t="s">
        <v>1021</v>
      </c>
      <c r="C1475" s="101" t="s">
        <v>2</v>
      </c>
      <c r="D1475" s="101">
        <v>66.31</v>
      </c>
    </row>
    <row r="1476" spans="1:4" x14ac:dyDescent="0.25">
      <c r="A1476" s="101">
        <v>100383</v>
      </c>
      <c r="B1476" s="101" t="s">
        <v>1022</v>
      </c>
      <c r="C1476" s="101" t="s">
        <v>2</v>
      </c>
      <c r="D1476" s="101">
        <v>31.83</v>
      </c>
    </row>
    <row r="1477" spans="1:4" x14ac:dyDescent="0.25">
      <c r="A1477" s="101">
        <v>100384</v>
      </c>
      <c r="B1477" s="101" t="s">
        <v>1023</v>
      </c>
      <c r="C1477" s="101" t="s">
        <v>2</v>
      </c>
      <c r="D1477" s="101">
        <v>33.18</v>
      </c>
    </row>
    <row r="1478" spans="1:4" x14ac:dyDescent="0.25">
      <c r="A1478" s="101">
        <v>100385</v>
      </c>
      <c r="B1478" s="101" t="s">
        <v>1024</v>
      </c>
      <c r="C1478" s="101" t="s">
        <v>2</v>
      </c>
      <c r="D1478" s="101">
        <v>41.46</v>
      </c>
    </row>
    <row r="1479" spans="1:4" x14ac:dyDescent="0.25">
      <c r="A1479" s="101">
        <v>100386</v>
      </c>
      <c r="B1479" s="101" t="s">
        <v>1025</v>
      </c>
      <c r="C1479" s="101" t="s">
        <v>2</v>
      </c>
      <c r="D1479" s="101">
        <v>52.79</v>
      </c>
    </row>
    <row r="1480" spans="1:4" x14ac:dyDescent="0.25">
      <c r="A1480" s="101">
        <v>100387</v>
      </c>
      <c r="B1480" s="101" t="s">
        <v>1026</v>
      </c>
      <c r="C1480" s="101" t="s">
        <v>2</v>
      </c>
      <c r="D1480" s="101">
        <v>64.8</v>
      </c>
    </row>
    <row r="1481" spans="1:4" x14ac:dyDescent="0.25">
      <c r="A1481" s="101">
        <v>100388</v>
      </c>
      <c r="B1481" s="101" t="s">
        <v>1027</v>
      </c>
      <c r="C1481" s="101" t="s">
        <v>2</v>
      </c>
      <c r="D1481" s="101">
        <v>22.59</v>
      </c>
    </row>
    <row r="1482" spans="1:4" x14ac:dyDescent="0.25">
      <c r="A1482" s="101">
        <v>100389</v>
      </c>
      <c r="B1482" s="101" t="s">
        <v>1028</v>
      </c>
      <c r="C1482" s="101" t="s">
        <v>2</v>
      </c>
      <c r="D1482" s="101">
        <v>19.489999999999998</v>
      </c>
    </row>
    <row r="1483" spans="1:4" x14ac:dyDescent="0.25">
      <c r="A1483" s="101">
        <v>100390</v>
      </c>
      <c r="B1483" s="101" t="s">
        <v>1029</v>
      </c>
      <c r="C1483" s="101" t="s">
        <v>2</v>
      </c>
      <c r="D1483" s="101">
        <v>26.5</v>
      </c>
    </row>
    <row r="1484" spans="1:4" x14ac:dyDescent="0.25">
      <c r="A1484" s="101">
        <v>100391</v>
      </c>
      <c r="B1484" s="101" t="s">
        <v>1030</v>
      </c>
      <c r="C1484" s="101" t="s">
        <v>2</v>
      </c>
      <c r="D1484" s="101">
        <v>22.08</v>
      </c>
    </row>
    <row r="1485" spans="1:4" x14ac:dyDescent="0.25">
      <c r="A1485" s="101">
        <v>100392</v>
      </c>
      <c r="B1485" s="101" t="s">
        <v>1031</v>
      </c>
      <c r="C1485" s="101" t="s">
        <v>2</v>
      </c>
      <c r="D1485" s="101">
        <v>17.79</v>
      </c>
    </row>
    <row r="1486" spans="1:4" x14ac:dyDescent="0.25">
      <c r="A1486" s="101">
        <v>100393</v>
      </c>
      <c r="B1486" s="101" t="s">
        <v>1032</v>
      </c>
      <c r="C1486" s="101" t="s">
        <v>2</v>
      </c>
      <c r="D1486" s="101">
        <v>22.4</v>
      </c>
    </row>
    <row r="1487" spans="1:4" x14ac:dyDescent="0.25">
      <c r="A1487" s="101">
        <v>100394</v>
      </c>
      <c r="B1487" s="101" t="s">
        <v>1033</v>
      </c>
      <c r="C1487" s="101" t="s">
        <v>2</v>
      </c>
      <c r="D1487" s="101">
        <v>20.85</v>
      </c>
    </row>
    <row r="1488" spans="1:4" x14ac:dyDescent="0.25">
      <c r="A1488" s="101">
        <v>100395</v>
      </c>
      <c r="B1488" s="101" t="s">
        <v>1034</v>
      </c>
      <c r="C1488" s="101" t="s">
        <v>2</v>
      </c>
      <c r="D1488" s="101">
        <v>26.32</v>
      </c>
    </row>
    <row r="1489" spans="1:4" x14ac:dyDescent="0.25">
      <c r="A1489" s="101">
        <v>94189</v>
      </c>
      <c r="B1489" s="101" t="s">
        <v>1035</v>
      </c>
      <c r="C1489" s="101" t="s">
        <v>2</v>
      </c>
      <c r="D1489" s="101">
        <v>41.63</v>
      </c>
    </row>
    <row r="1490" spans="1:4" x14ac:dyDescent="0.25">
      <c r="A1490" s="101">
        <v>94192</v>
      </c>
      <c r="B1490" s="101" t="s">
        <v>1036</v>
      </c>
      <c r="C1490" s="101" t="s">
        <v>2</v>
      </c>
      <c r="D1490" s="101">
        <v>44.21</v>
      </c>
    </row>
    <row r="1491" spans="1:4" x14ac:dyDescent="0.25">
      <c r="A1491" s="101">
        <v>94195</v>
      </c>
      <c r="B1491" s="101" t="s">
        <v>1037</v>
      </c>
      <c r="C1491" s="101" t="s">
        <v>2</v>
      </c>
      <c r="D1491" s="101">
        <v>44.04</v>
      </c>
    </row>
    <row r="1492" spans="1:4" x14ac:dyDescent="0.25">
      <c r="A1492" s="101">
        <v>94198</v>
      </c>
      <c r="B1492" s="101" t="s">
        <v>1038</v>
      </c>
      <c r="C1492" s="101" t="s">
        <v>2</v>
      </c>
      <c r="D1492" s="101">
        <v>47.46</v>
      </c>
    </row>
    <row r="1493" spans="1:4" x14ac:dyDescent="0.25">
      <c r="A1493" s="101">
        <v>94201</v>
      </c>
      <c r="B1493" s="101" t="s">
        <v>1039</v>
      </c>
      <c r="C1493" s="101" t="s">
        <v>2</v>
      </c>
      <c r="D1493" s="101">
        <v>62.23</v>
      </c>
    </row>
    <row r="1494" spans="1:4" x14ac:dyDescent="0.25">
      <c r="A1494" s="101">
        <v>94204</v>
      </c>
      <c r="B1494" s="101" t="s">
        <v>1040</v>
      </c>
      <c r="C1494" s="101" t="s">
        <v>2</v>
      </c>
      <c r="D1494" s="101">
        <v>68.05</v>
      </c>
    </row>
    <row r="1495" spans="1:4" x14ac:dyDescent="0.25">
      <c r="A1495" s="101">
        <v>94224</v>
      </c>
      <c r="B1495" s="101" t="s">
        <v>1041</v>
      </c>
      <c r="C1495" s="101" t="s">
        <v>3</v>
      </c>
      <c r="D1495" s="101">
        <v>26.34</v>
      </c>
    </row>
    <row r="1496" spans="1:4" x14ac:dyDescent="0.25">
      <c r="A1496" s="101">
        <v>94226</v>
      </c>
      <c r="B1496" s="101" t="s">
        <v>1042</v>
      </c>
      <c r="C1496" s="101" t="s">
        <v>2</v>
      </c>
      <c r="D1496" s="101">
        <v>20.13</v>
      </c>
    </row>
    <row r="1497" spans="1:4" x14ac:dyDescent="0.25">
      <c r="A1497" s="101">
        <v>94232</v>
      </c>
      <c r="B1497" s="101" t="s">
        <v>1043</v>
      </c>
      <c r="C1497" s="101" t="s">
        <v>12798</v>
      </c>
      <c r="D1497" s="101">
        <v>2.95</v>
      </c>
    </row>
    <row r="1498" spans="1:4" x14ac:dyDescent="0.25">
      <c r="A1498" s="101">
        <v>94440</v>
      </c>
      <c r="B1498" s="101" t="s">
        <v>1044</v>
      </c>
      <c r="C1498" s="101" t="s">
        <v>2</v>
      </c>
      <c r="D1498" s="101">
        <v>44.04</v>
      </c>
    </row>
    <row r="1499" spans="1:4" x14ac:dyDescent="0.25">
      <c r="A1499" s="101">
        <v>94441</v>
      </c>
      <c r="B1499" s="101" t="s">
        <v>1045</v>
      </c>
      <c r="C1499" s="101" t="s">
        <v>2</v>
      </c>
      <c r="D1499" s="101">
        <v>47.46</v>
      </c>
    </row>
    <row r="1500" spans="1:4" x14ac:dyDescent="0.25">
      <c r="A1500" s="101">
        <v>94442</v>
      </c>
      <c r="B1500" s="101" t="s">
        <v>1046</v>
      </c>
      <c r="C1500" s="101" t="s">
        <v>2</v>
      </c>
      <c r="D1500" s="101">
        <v>44.04</v>
      </c>
    </row>
    <row r="1501" spans="1:4" x14ac:dyDescent="0.25">
      <c r="A1501" s="101">
        <v>94443</v>
      </c>
      <c r="B1501" s="101" t="s">
        <v>1047</v>
      </c>
      <c r="C1501" s="101" t="s">
        <v>2</v>
      </c>
      <c r="D1501" s="101">
        <v>47.46</v>
      </c>
    </row>
    <row r="1502" spans="1:4" x14ac:dyDescent="0.25">
      <c r="A1502" s="101">
        <v>94445</v>
      </c>
      <c r="B1502" s="101" t="s">
        <v>1048</v>
      </c>
      <c r="C1502" s="101" t="s">
        <v>2</v>
      </c>
      <c r="D1502" s="101">
        <v>62.23</v>
      </c>
    </row>
    <row r="1503" spans="1:4" x14ac:dyDescent="0.25">
      <c r="A1503" s="101">
        <v>94446</v>
      </c>
      <c r="B1503" s="101" t="s">
        <v>1049</v>
      </c>
      <c r="C1503" s="101" t="s">
        <v>2</v>
      </c>
      <c r="D1503" s="101">
        <v>68.05</v>
      </c>
    </row>
    <row r="1504" spans="1:4" x14ac:dyDescent="0.25">
      <c r="A1504" s="101">
        <v>94447</v>
      </c>
      <c r="B1504" s="101" t="s">
        <v>1050</v>
      </c>
      <c r="C1504" s="101" t="s">
        <v>2</v>
      </c>
      <c r="D1504" s="101">
        <v>62.23</v>
      </c>
    </row>
    <row r="1505" spans="1:4" x14ac:dyDescent="0.25">
      <c r="A1505" s="101">
        <v>94448</v>
      </c>
      <c r="B1505" s="101" t="s">
        <v>1051</v>
      </c>
      <c r="C1505" s="101" t="s">
        <v>2</v>
      </c>
      <c r="D1505" s="101">
        <v>68.05</v>
      </c>
    </row>
    <row r="1506" spans="1:4" x14ac:dyDescent="0.25">
      <c r="A1506" s="101">
        <v>94207</v>
      </c>
      <c r="B1506" s="101" t="s">
        <v>1052</v>
      </c>
      <c r="C1506" s="101" t="s">
        <v>2</v>
      </c>
      <c r="D1506" s="101">
        <v>42.05</v>
      </c>
    </row>
    <row r="1507" spans="1:4" x14ac:dyDescent="0.25">
      <c r="A1507" s="101">
        <v>94210</v>
      </c>
      <c r="B1507" s="101" t="s">
        <v>1053</v>
      </c>
      <c r="C1507" s="101" t="s">
        <v>2</v>
      </c>
      <c r="D1507" s="101">
        <v>44.52</v>
      </c>
    </row>
    <row r="1508" spans="1:4" x14ac:dyDescent="0.25">
      <c r="A1508" s="101">
        <v>94218</v>
      </c>
      <c r="B1508" s="101" t="s">
        <v>12799</v>
      </c>
      <c r="C1508" s="101" t="s">
        <v>2</v>
      </c>
      <c r="D1508" s="101">
        <v>101.04</v>
      </c>
    </row>
    <row r="1509" spans="1:4" x14ac:dyDescent="0.25">
      <c r="A1509" s="101">
        <v>94213</v>
      </c>
      <c r="B1509" s="101" t="s">
        <v>1054</v>
      </c>
      <c r="C1509" s="101" t="s">
        <v>2</v>
      </c>
      <c r="D1509" s="101">
        <v>57.17</v>
      </c>
    </row>
    <row r="1510" spans="1:4" x14ac:dyDescent="0.25">
      <c r="A1510" s="101">
        <v>94216</v>
      </c>
      <c r="B1510" s="101" t="s">
        <v>1055</v>
      </c>
      <c r="C1510" s="101" t="s">
        <v>2</v>
      </c>
      <c r="D1510" s="101">
        <v>151.15</v>
      </c>
    </row>
    <row r="1511" spans="1:4" x14ac:dyDescent="0.25">
      <c r="A1511" s="101">
        <v>94219</v>
      </c>
      <c r="B1511" s="101" t="s">
        <v>1056</v>
      </c>
      <c r="C1511" s="101" t="s">
        <v>3</v>
      </c>
      <c r="D1511" s="101">
        <v>36.4</v>
      </c>
    </row>
    <row r="1512" spans="1:4" x14ac:dyDescent="0.25">
      <c r="A1512" s="101">
        <v>94220</v>
      </c>
      <c r="B1512" s="101" t="s">
        <v>1057</v>
      </c>
      <c r="C1512" s="101" t="s">
        <v>3</v>
      </c>
      <c r="D1512" s="101">
        <v>57.13</v>
      </c>
    </row>
    <row r="1513" spans="1:4" x14ac:dyDescent="0.25">
      <c r="A1513" s="101">
        <v>94221</v>
      </c>
      <c r="B1513" s="101" t="s">
        <v>1058</v>
      </c>
      <c r="C1513" s="101" t="s">
        <v>3</v>
      </c>
      <c r="D1513" s="101">
        <v>29.64</v>
      </c>
    </row>
    <row r="1514" spans="1:4" x14ac:dyDescent="0.25">
      <c r="A1514" s="101">
        <v>94222</v>
      </c>
      <c r="B1514" s="101" t="s">
        <v>1059</v>
      </c>
      <c r="C1514" s="101" t="s">
        <v>3</v>
      </c>
      <c r="D1514" s="101">
        <v>50.37</v>
      </c>
    </row>
    <row r="1515" spans="1:4" x14ac:dyDescent="0.25">
      <c r="A1515" s="101">
        <v>94223</v>
      </c>
      <c r="B1515" s="101" t="s">
        <v>1060</v>
      </c>
      <c r="C1515" s="101" t="s">
        <v>3</v>
      </c>
      <c r="D1515" s="101">
        <v>75.319999999999993</v>
      </c>
    </row>
    <row r="1516" spans="1:4" x14ac:dyDescent="0.25">
      <c r="A1516" s="101">
        <v>94451</v>
      </c>
      <c r="B1516" s="101" t="s">
        <v>1061</v>
      </c>
      <c r="C1516" s="101" t="s">
        <v>3</v>
      </c>
      <c r="D1516" s="101">
        <v>82.89</v>
      </c>
    </row>
    <row r="1517" spans="1:4" x14ac:dyDescent="0.25">
      <c r="A1517" s="101">
        <v>100325</v>
      </c>
      <c r="B1517" s="101" t="s">
        <v>1062</v>
      </c>
      <c r="C1517" s="101" t="s">
        <v>3</v>
      </c>
      <c r="D1517" s="101">
        <v>80.61</v>
      </c>
    </row>
    <row r="1518" spans="1:4" x14ac:dyDescent="0.25">
      <c r="A1518" s="101">
        <v>100327</v>
      </c>
      <c r="B1518" s="101" t="s">
        <v>1063</v>
      </c>
      <c r="C1518" s="101" t="s">
        <v>3</v>
      </c>
      <c r="D1518" s="101">
        <v>60.55</v>
      </c>
    </row>
    <row r="1519" spans="1:4" x14ac:dyDescent="0.25">
      <c r="A1519" s="101">
        <v>100328</v>
      </c>
      <c r="B1519" s="101" t="s">
        <v>1064</v>
      </c>
      <c r="C1519" s="101" t="s">
        <v>2</v>
      </c>
      <c r="D1519" s="101">
        <v>15.4</v>
      </c>
    </row>
    <row r="1520" spans="1:4" x14ac:dyDescent="0.25">
      <c r="A1520" s="101">
        <v>100329</v>
      </c>
      <c r="B1520" s="101" t="s">
        <v>1065</v>
      </c>
      <c r="C1520" s="101" t="s">
        <v>2</v>
      </c>
      <c r="D1520" s="101">
        <v>18.829999999999998</v>
      </c>
    </row>
    <row r="1521" spans="1:4" x14ac:dyDescent="0.25">
      <c r="A1521" s="101">
        <v>100330</v>
      </c>
      <c r="B1521" s="101" t="s">
        <v>1066</v>
      </c>
      <c r="C1521" s="101" t="s">
        <v>2</v>
      </c>
      <c r="D1521" s="101">
        <v>20.91</v>
      </c>
    </row>
    <row r="1522" spans="1:4" x14ac:dyDescent="0.25">
      <c r="A1522" s="101">
        <v>100331</v>
      </c>
      <c r="B1522" s="101" t="s">
        <v>1067</v>
      </c>
      <c r="C1522" s="101" t="s">
        <v>2</v>
      </c>
      <c r="D1522" s="104">
        <v>26.75</v>
      </c>
    </row>
    <row r="1523" spans="1:4" x14ac:dyDescent="0.25">
      <c r="A1523" s="101">
        <v>100434</v>
      </c>
      <c r="B1523" s="101" t="s">
        <v>1068</v>
      </c>
      <c r="C1523" s="101" t="s">
        <v>3</v>
      </c>
      <c r="D1523" s="104">
        <v>150.35</v>
      </c>
    </row>
    <row r="1524" spans="1:4" x14ac:dyDescent="0.25">
      <c r="A1524" s="101">
        <v>100435</v>
      </c>
      <c r="B1524" s="101" t="s">
        <v>1069</v>
      </c>
      <c r="C1524" s="101" t="s">
        <v>3</v>
      </c>
      <c r="D1524" s="104">
        <v>51.17</v>
      </c>
    </row>
    <row r="1525" spans="1:4" x14ac:dyDescent="0.25">
      <c r="A1525" s="101">
        <v>94227</v>
      </c>
      <c r="B1525" s="101" t="s">
        <v>1070</v>
      </c>
      <c r="C1525" s="101" t="s">
        <v>3</v>
      </c>
      <c r="D1525" s="104">
        <v>65.849999999999994</v>
      </c>
    </row>
    <row r="1526" spans="1:4" x14ac:dyDescent="0.25">
      <c r="A1526" s="101">
        <v>94228</v>
      </c>
      <c r="B1526" s="101" t="s">
        <v>1071</v>
      </c>
      <c r="C1526" s="101" t="s">
        <v>3</v>
      </c>
      <c r="D1526" s="101">
        <v>90.55</v>
      </c>
    </row>
    <row r="1527" spans="1:4" x14ac:dyDescent="0.25">
      <c r="A1527" s="101">
        <v>94229</v>
      </c>
      <c r="B1527" s="101" t="s">
        <v>1072</v>
      </c>
      <c r="C1527" s="101" t="s">
        <v>3</v>
      </c>
      <c r="D1527" s="101">
        <v>175.58</v>
      </c>
    </row>
    <row r="1528" spans="1:4" x14ac:dyDescent="0.25">
      <c r="A1528" s="101">
        <v>94231</v>
      </c>
      <c r="B1528" s="101" t="s">
        <v>1073</v>
      </c>
      <c r="C1528" s="101" t="s">
        <v>3</v>
      </c>
      <c r="D1528" s="101">
        <v>52.79</v>
      </c>
    </row>
    <row r="1529" spans="1:4" x14ac:dyDescent="0.25">
      <c r="A1529" s="101">
        <v>94449</v>
      </c>
      <c r="B1529" s="101" t="s">
        <v>1074</v>
      </c>
      <c r="C1529" s="101" t="s">
        <v>2</v>
      </c>
      <c r="D1529" s="101">
        <v>64.66</v>
      </c>
    </row>
    <row r="1530" spans="1:4" x14ac:dyDescent="0.25">
      <c r="A1530" s="101">
        <v>92255</v>
      </c>
      <c r="B1530" s="101" t="s">
        <v>1075</v>
      </c>
      <c r="C1530" s="101" t="s">
        <v>12798</v>
      </c>
      <c r="D1530" s="101">
        <v>200.78</v>
      </c>
    </row>
    <row r="1531" spans="1:4" x14ac:dyDescent="0.25">
      <c r="A1531" s="101">
        <v>92256</v>
      </c>
      <c r="B1531" s="101" t="s">
        <v>1076</v>
      </c>
      <c r="C1531" s="101" t="s">
        <v>12798</v>
      </c>
      <c r="D1531" s="101">
        <v>244.45</v>
      </c>
    </row>
    <row r="1532" spans="1:4" x14ac:dyDescent="0.25">
      <c r="A1532" s="101">
        <v>92257</v>
      </c>
      <c r="B1532" s="101" t="s">
        <v>1077</v>
      </c>
      <c r="C1532" s="101" t="s">
        <v>12798</v>
      </c>
      <c r="D1532" s="101">
        <v>287.61</v>
      </c>
    </row>
    <row r="1533" spans="1:4" x14ac:dyDescent="0.25">
      <c r="A1533" s="101">
        <v>92258</v>
      </c>
      <c r="B1533" s="101" t="s">
        <v>1078</v>
      </c>
      <c r="C1533" s="101" t="s">
        <v>12798</v>
      </c>
      <c r="D1533" s="101">
        <v>357.04</v>
      </c>
    </row>
    <row r="1534" spans="1:4" x14ac:dyDescent="0.25">
      <c r="A1534" s="101">
        <v>92568</v>
      </c>
      <c r="B1534" s="101" t="s">
        <v>1079</v>
      </c>
      <c r="C1534" s="101" t="s">
        <v>2</v>
      </c>
      <c r="D1534" s="101">
        <v>107.94</v>
      </c>
    </row>
    <row r="1535" spans="1:4" x14ac:dyDescent="0.25">
      <c r="A1535" s="101">
        <v>92569</v>
      </c>
      <c r="B1535" s="101" t="s">
        <v>1080</v>
      </c>
      <c r="C1535" s="101" t="s">
        <v>2</v>
      </c>
      <c r="D1535" s="101">
        <v>59.8</v>
      </c>
    </row>
    <row r="1536" spans="1:4" x14ac:dyDescent="0.25">
      <c r="A1536" s="101">
        <v>92570</v>
      </c>
      <c r="B1536" s="101" t="s">
        <v>1081</v>
      </c>
      <c r="C1536" s="101" t="s">
        <v>2</v>
      </c>
      <c r="D1536" s="101">
        <v>37.72</v>
      </c>
    </row>
    <row r="1537" spans="1:4" x14ac:dyDescent="0.25">
      <c r="A1537" s="101">
        <v>92571</v>
      </c>
      <c r="B1537" s="101" t="s">
        <v>1082</v>
      </c>
      <c r="C1537" s="101" t="s">
        <v>2</v>
      </c>
      <c r="D1537" s="101">
        <v>116.22</v>
      </c>
    </row>
    <row r="1538" spans="1:4" x14ac:dyDescent="0.25">
      <c r="A1538" s="101">
        <v>92572</v>
      </c>
      <c r="B1538" s="101" t="s">
        <v>1083</v>
      </c>
      <c r="C1538" s="101" t="s">
        <v>2</v>
      </c>
      <c r="D1538" s="101">
        <v>69.22</v>
      </c>
    </row>
    <row r="1539" spans="1:4" x14ac:dyDescent="0.25">
      <c r="A1539" s="101">
        <v>92573</v>
      </c>
      <c r="B1539" s="101" t="s">
        <v>1084</v>
      </c>
      <c r="C1539" s="101" t="s">
        <v>2</v>
      </c>
      <c r="D1539" s="101">
        <v>41.27</v>
      </c>
    </row>
    <row r="1540" spans="1:4" x14ac:dyDescent="0.25">
      <c r="A1540" s="101">
        <v>92574</v>
      </c>
      <c r="B1540" s="101" t="s">
        <v>1085</v>
      </c>
      <c r="C1540" s="101" t="s">
        <v>2</v>
      </c>
      <c r="D1540" s="101">
        <v>109.9</v>
      </c>
    </row>
    <row r="1541" spans="1:4" x14ac:dyDescent="0.25">
      <c r="A1541" s="101">
        <v>92575</v>
      </c>
      <c r="B1541" s="101" t="s">
        <v>1086</v>
      </c>
      <c r="C1541" s="101" t="s">
        <v>2</v>
      </c>
      <c r="D1541" s="101">
        <v>54.94</v>
      </c>
    </row>
    <row r="1542" spans="1:4" x14ac:dyDescent="0.25">
      <c r="A1542" s="101">
        <v>92576</v>
      </c>
      <c r="B1542" s="101" t="s">
        <v>1087</v>
      </c>
      <c r="C1542" s="101" t="s">
        <v>2</v>
      </c>
      <c r="D1542" s="101">
        <v>29.99</v>
      </c>
    </row>
    <row r="1543" spans="1:4" x14ac:dyDescent="0.25">
      <c r="A1543" s="101">
        <v>92577</v>
      </c>
      <c r="B1543" s="101" t="s">
        <v>1088</v>
      </c>
      <c r="C1543" s="101" t="s">
        <v>2</v>
      </c>
      <c r="D1543" s="101">
        <v>118.5</v>
      </c>
    </row>
    <row r="1544" spans="1:4" x14ac:dyDescent="0.25">
      <c r="A1544" s="101">
        <v>92578</v>
      </c>
      <c r="B1544" s="101" t="s">
        <v>1089</v>
      </c>
      <c r="C1544" s="101" t="s">
        <v>2</v>
      </c>
      <c r="D1544" s="101">
        <v>59.76</v>
      </c>
    </row>
    <row r="1545" spans="1:4" x14ac:dyDescent="0.25">
      <c r="A1545" s="101">
        <v>92579</v>
      </c>
      <c r="B1545" s="101" t="s">
        <v>1090</v>
      </c>
      <c r="C1545" s="101" t="s">
        <v>2</v>
      </c>
      <c r="D1545" s="101">
        <v>32.83</v>
      </c>
    </row>
    <row r="1546" spans="1:4" x14ac:dyDescent="0.25">
      <c r="A1546" s="101">
        <v>92580</v>
      </c>
      <c r="B1546" s="101" t="s">
        <v>1091</v>
      </c>
      <c r="C1546" s="101" t="s">
        <v>2</v>
      </c>
      <c r="D1546" s="101">
        <v>40.99</v>
      </c>
    </row>
    <row r="1547" spans="1:4" x14ac:dyDescent="0.25">
      <c r="A1547" s="101">
        <v>92581</v>
      </c>
      <c r="B1547" s="101" t="s">
        <v>1092</v>
      </c>
      <c r="C1547" s="101" t="s">
        <v>2</v>
      </c>
      <c r="D1547" s="101">
        <v>42.5</v>
      </c>
    </row>
    <row r="1548" spans="1:4" x14ac:dyDescent="0.25">
      <c r="A1548" s="101">
        <v>92582</v>
      </c>
      <c r="B1548" s="101" t="s">
        <v>39130</v>
      </c>
      <c r="C1548" s="101" t="s">
        <v>12798</v>
      </c>
      <c r="D1548" s="101">
        <v>633.15</v>
      </c>
    </row>
    <row r="1549" spans="1:4" x14ac:dyDescent="0.25">
      <c r="A1549" s="101">
        <v>92584</v>
      </c>
      <c r="B1549" s="101" t="s">
        <v>39131</v>
      </c>
      <c r="C1549" s="101" t="s">
        <v>12798</v>
      </c>
      <c r="D1549" s="101">
        <v>730.39</v>
      </c>
    </row>
    <row r="1550" spans="1:4" x14ac:dyDescent="0.25">
      <c r="A1550" s="101">
        <v>92586</v>
      </c>
      <c r="B1550" s="101" t="s">
        <v>39132</v>
      </c>
      <c r="C1550" s="101" t="s">
        <v>12798</v>
      </c>
      <c r="D1550" s="101">
        <v>827.62</v>
      </c>
    </row>
    <row r="1551" spans="1:4" x14ac:dyDescent="0.25">
      <c r="A1551" s="101">
        <v>92588</v>
      </c>
      <c r="B1551" s="101" t="s">
        <v>39133</v>
      </c>
      <c r="C1551" s="101" t="s">
        <v>12798</v>
      </c>
      <c r="D1551" s="101">
        <v>1046.55</v>
      </c>
    </row>
    <row r="1552" spans="1:4" x14ac:dyDescent="0.25">
      <c r="A1552" s="101">
        <v>92590</v>
      </c>
      <c r="B1552" s="101" t="s">
        <v>39134</v>
      </c>
      <c r="C1552" s="101" t="s">
        <v>12798</v>
      </c>
      <c r="D1552" s="101">
        <v>1143.78</v>
      </c>
    </row>
    <row r="1553" spans="1:4" x14ac:dyDescent="0.25">
      <c r="A1553" s="101">
        <v>92592</v>
      </c>
      <c r="B1553" s="101" t="s">
        <v>39135</v>
      </c>
      <c r="C1553" s="101" t="s">
        <v>12798</v>
      </c>
      <c r="D1553" s="101">
        <v>1284.18</v>
      </c>
    </row>
    <row r="1554" spans="1:4" x14ac:dyDescent="0.25">
      <c r="A1554" s="101">
        <v>92594</v>
      </c>
      <c r="B1554" s="101" t="s">
        <v>39136</v>
      </c>
      <c r="C1554" s="101" t="s">
        <v>12798</v>
      </c>
      <c r="D1554" s="101">
        <v>1484.01</v>
      </c>
    </row>
    <row r="1555" spans="1:4" x14ac:dyDescent="0.25">
      <c r="A1555" s="101">
        <v>92596</v>
      </c>
      <c r="B1555" s="101" t="s">
        <v>39137</v>
      </c>
      <c r="C1555" s="101" t="s">
        <v>12798</v>
      </c>
      <c r="D1555" s="101">
        <v>1654.84</v>
      </c>
    </row>
    <row r="1556" spans="1:4" x14ac:dyDescent="0.25">
      <c r="A1556" s="101">
        <v>92598</v>
      </c>
      <c r="B1556" s="101" t="s">
        <v>39138</v>
      </c>
      <c r="C1556" s="101" t="s">
        <v>12798</v>
      </c>
      <c r="D1556" s="101">
        <v>1752.07</v>
      </c>
    </row>
    <row r="1557" spans="1:4" x14ac:dyDescent="0.25">
      <c r="A1557" s="101">
        <v>92600</v>
      </c>
      <c r="B1557" s="101" t="s">
        <v>39139</v>
      </c>
      <c r="C1557" s="101" t="s">
        <v>12798</v>
      </c>
      <c r="D1557" s="101">
        <v>1873.92</v>
      </c>
    </row>
    <row r="1558" spans="1:4" x14ac:dyDescent="0.25">
      <c r="A1558" s="101">
        <v>92602</v>
      </c>
      <c r="B1558" s="101" t="s">
        <v>39140</v>
      </c>
      <c r="C1558" s="101" t="s">
        <v>12798</v>
      </c>
      <c r="D1558" s="101">
        <v>633.15</v>
      </c>
    </row>
    <row r="1559" spans="1:4" x14ac:dyDescent="0.25">
      <c r="A1559" s="101">
        <v>92604</v>
      </c>
      <c r="B1559" s="101" t="s">
        <v>39141</v>
      </c>
      <c r="C1559" s="101" t="s">
        <v>12798</v>
      </c>
      <c r="D1559" s="101">
        <v>705.79</v>
      </c>
    </row>
    <row r="1560" spans="1:4" x14ac:dyDescent="0.25">
      <c r="A1560" s="101">
        <v>92606</v>
      </c>
      <c r="B1560" s="101" t="s">
        <v>39142</v>
      </c>
      <c r="C1560" s="101" t="s">
        <v>12798</v>
      </c>
      <c r="D1560" s="101">
        <v>803.03</v>
      </c>
    </row>
    <row r="1561" spans="1:4" x14ac:dyDescent="0.25">
      <c r="A1561" s="101">
        <v>92608</v>
      </c>
      <c r="B1561" s="101" t="s">
        <v>39143</v>
      </c>
      <c r="C1561" s="101" t="s">
        <v>12798</v>
      </c>
      <c r="D1561" s="101">
        <v>997.36</v>
      </c>
    </row>
    <row r="1562" spans="1:4" x14ac:dyDescent="0.25">
      <c r="A1562" s="101">
        <v>92610</v>
      </c>
      <c r="B1562" s="101" t="s">
        <v>39144</v>
      </c>
      <c r="C1562" s="101" t="s">
        <v>12798</v>
      </c>
      <c r="D1562" s="101">
        <v>1094.5899999999999</v>
      </c>
    </row>
    <row r="1563" spans="1:4" x14ac:dyDescent="0.25">
      <c r="A1563" s="101">
        <v>92612</v>
      </c>
      <c r="B1563" s="101" t="s">
        <v>39145</v>
      </c>
      <c r="C1563" s="101" t="s">
        <v>12798</v>
      </c>
      <c r="D1563" s="101">
        <v>1234.99</v>
      </c>
    </row>
    <row r="1564" spans="1:4" x14ac:dyDescent="0.25">
      <c r="A1564" s="101">
        <v>92614</v>
      </c>
      <c r="B1564" s="101" t="s">
        <v>39146</v>
      </c>
      <c r="C1564" s="101" t="s">
        <v>12798</v>
      </c>
      <c r="D1564" s="101">
        <v>1385.63</v>
      </c>
    </row>
    <row r="1565" spans="1:4" x14ac:dyDescent="0.25">
      <c r="A1565" s="101">
        <v>92616</v>
      </c>
      <c r="B1565" s="101" t="s">
        <v>39147</v>
      </c>
      <c r="C1565" s="101" t="s">
        <v>12798</v>
      </c>
      <c r="D1565" s="101">
        <v>1581.05</v>
      </c>
    </row>
    <row r="1566" spans="1:4" x14ac:dyDescent="0.25">
      <c r="A1566" s="101">
        <v>92618</v>
      </c>
      <c r="B1566" s="101" t="s">
        <v>39148</v>
      </c>
      <c r="C1566" s="101" t="s">
        <v>12798</v>
      </c>
      <c r="D1566" s="101">
        <v>1678.29</v>
      </c>
    </row>
    <row r="1567" spans="1:4" x14ac:dyDescent="0.25">
      <c r="A1567" s="101">
        <v>92620</v>
      </c>
      <c r="B1567" s="101" t="s">
        <v>39149</v>
      </c>
      <c r="C1567" s="101" t="s">
        <v>12798</v>
      </c>
      <c r="D1567" s="101">
        <v>1775.53</v>
      </c>
    </row>
    <row r="1568" spans="1:4" x14ac:dyDescent="0.25">
      <c r="A1568" s="101">
        <v>100357</v>
      </c>
      <c r="B1568" s="101" t="s">
        <v>1093</v>
      </c>
      <c r="C1568" s="101" t="s">
        <v>12798</v>
      </c>
      <c r="D1568" s="101">
        <v>1286.74</v>
      </c>
    </row>
    <row r="1569" spans="1:4" x14ac:dyDescent="0.25">
      <c r="A1569" s="101">
        <v>100358</v>
      </c>
      <c r="B1569" s="101" t="s">
        <v>1094</v>
      </c>
      <c r="C1569" s="101" t="s">
        <v>12798</v>
      </c>
      <c r="D1569" s="101">
        <v>1717.47</v>
      </c>
    </row>
    <row r="1570" spans="1:4" x14ac:dyDescent="0.25">
      <c r="A1570" s="101">
        <v>100359</v>
      </c>
      <c r="B1570" s="101" t="s">
        <v>1095</v>
      </c>
      <c r="C1570" s="101" t="s">
        <v>12798</v>
      </c>
      <c r="D1570" s="101">
        <v>1815.51</v>
      </c>
    </row>
    <row r="1571" spans="1:4" x14ac:dyDescent="0.25">
      <c r="A1571" s="101">
        <v>100360</v>
      </c>
      <c r="B1571" s="101" t="s">
        <v>1096</v>
      </c>
      <c r="C1571" s="101" t="s">
        <v>12798</v>
      </c>
      <c r="D1571" s="101">
        <v>2016.12</v>
      </c>
    </row>
    <row r="1572" spans="1:4" x14ac:dyDescent="0.25">
      <c r="A1572" s="101">
        <v>100361</v>
      </c>
      <c r="B1572" s="101" t="s">
        <v>1097</v>
      </c>
      <c r="C1572" s="101" t="s">
        <v>12798</v>
      </c>
      <c r="D1572" s="101">
        <v>2489.02</v>
      </c>
    </row>
    <row r="1573" spans="1:4" x14ac:dyDescent="0.25">
      <c r="A1573" s="101">
        <v>100362</v>
      </c>
      <c r="B1573" s="101" t="s">
        <v>1098</v>
      </c>
      <c r="C1573" s="101" t="s">
        <v>12798</v>
      </c>
      <c r="D1573" s="101">
        <v>3264.03</v>
      </c>
    </row>
    <row r="1574" spans="1:4" x14ac:dyDescent="0.25">
      <c r="A1574" s="101">
        <v>100363</v>
      </c>
      <c r="B1574" s="101" t="s">
        <v>1099</v>
      </c>
      <c r="C1574" s="101" t="s">
        <v>12798</v>
      </c>
      <c r="D1574" s="101">
        <v>3382.71</v>
      </c>
    </row>
    <row r="1575" spans="1:4" x14ac:dyDescent="0.25">
      <c r="A1575" s="101">
        <v>100364</v>
      </c>
      <c r="B1575" s="101" t="s">
        <v>1100</v>
      </c>
      <c r="C1575" s="101" t="s">
        <v>12798</v>
      </c>
      <c r="D1575" s="101">
        <v>3678.2</v>
      </c>
    </row>
    <row r="1576" spans="1:4" x14ac:dyDescent="0.25">
      <c r="A1576" s="101">
        <v>100365</v>
      </c>
      <c r="B1576" s="101" t="s">
        <v>1101</v>
      </c>
      <c r="C1576" s="101" t="s">
        <v>12798</v>
      </c>
      <c r="D1576" s="101">
        <v>4222.78</v>
      </c>
    </row>
    <row r="1577" spans="1:4" x14ac:dyDescent="0.25">
      <c r="A1577" s="101">
        <v>100366</v>
      </c>
      <c r="B1577" s="101" t="s">
        <v>1102</v>
      </c>
      <c r="C1577" s="101" t="s">
        <v>12798</v>
      </c>
      <c r="D1577" s="101">
        <v>4545.46</v>
      </c>
    </row>
    <row r="1578" spans="1:4" x14ac:dyDescent="0.25">
      <c r="A1578" s="101">
        <v>100367</v>
      </c>
      <c r="B1578" s="101" t="s">
        <v>1103</v>
      </c>
      <c r="C1578" s="101" t="s">
        <v>12798</v>
      </c>
      <c r="D1578" s="101">
        <v>1248.71</v>
      </c>
    </row>
    <row r="1579" spans="1:4" x14ac:dyDescent="0.25">
      <c r="A1579" s="101">
        <v>100368</v>
      </c>
      <c r="B1579" s="101" t="s">
        <v>1104</v>
      </c>
      <c r="C1579" s="101" t="s">
        <v>12798</v>
      </c>
      <c r="D1579" s="101">
        <v>1670.56</v>
      </c>
    </row>
    <row r="1580" spans="1:4" x14ac:dyDescent="0.25">
      <c r="A1580" s="101">
        <v>100369</v>
      </c>
      <c r="B1580" s="101" t="s">
        <v>1105</v>
      </c>
      <c r="C1580" s="101" t="s">
        <v>12798</v>
      </c>
      <c r="D1580" s="101">
        <v>1768.61</v>
      </c>
    </row>
    <row r="1581" spans="1:4" x14ac:dyDescent="0.25">
      <c r="A1581" s="101">
        <v>100370</v>
      </c>
      <c r="B1581" s="101" t="s">
        <v>1106</v>
      </c>
      <c r="C1581" s="101" t="s">
        <v>12798</v>
      </c>
      <c r="D1581" s="101">
        <v>2114.56</v>
      </c>
    </row>
    <row r="1582" spans="1:4" x14ac:dyDescent="0.25">
      <c r="A1582" s="101">
        <v>100371</v>
      </c>
      <c r="B1582" s="101" t="s">
        <v>1107</v>
      </c>
      <c r="C1582" s="101" t="s">
        <v>12798</v>
      </c>
      <c r="D1582" s="101">
        <v>2363.9499999999998</v>
      </c>
    </row>
    <row r="1583" spans="1:4" x14ac:dyDescent="0.25">
      <c r="A1583" s="101">
        <v>100372</v>
      </c>
      <c r="B1583" s="101" t="s">
        <v>1108</v>
      </c>
      <c r="C1583" s="101" t="s">
        <v>12798</v>
      </c>
      <c r="D1583" s="101">
        <v>3049.72</v>
      </c>
    </row>
    <row r="1584" spans="1:4" x14ac:dyDescent="0.25">
      <c r="A1584" s="101">
        <v>100373</v>
      </c>
      <c r="B1584" s="101" t="s">
        <v>1109</v>
      </c>
      <c r="C1584" s="101" t="s">
        <v>12798</v>
      </c>
      <c r="D1584" s="101">
        <v>3168.63</v>
      </c>
    </row>
    <row r="1585" spans="1:4" x14ac:dyDescent="0.25">
      <c r="A1585" s="101">
        <v>100374</v>
      </c>
      <c r="B1585" s="101" t="s">
        <v>1110</v>
      </c>
      <c r="C1585" s="101" t="s">
        <v>12798</v>
      </c>
      <c r="D1585" s="101">
        <v>3397.15</v>
      </c>
    </row>
    <row r="1586" spans="1:4" x14ac:dyDescent="0.25">
      <c r="A1586" s="101">
        <v>100375</v>
      </c>
      <c r="B1586" s="101" t="s">
        <v>1111</v>
      </c>
      <c r="C1586" s="101" t="s">
        <v>12798</v>
      </c>
      <c r="D1586" s="101">
        <v>3802.96</v>
      </c>
    </row>
    <row r="1587" spans="1:4" x14ac:dyDescent="0.25">
      <c r="A1587" s="101">
        <v>100376</v>
      </c>
      <c r="B1587" s="101" t="s">
        <v>1112</v>
      </c>
      <c r="C1587" s="101" t="s">
        <v>12798</v>
      </c>
      <c r="D1587" s="101">
        <v>3709.38</v>
      </c>
    </row>
    <row r="1588" spans="1:4" x14ac:dyDescent="0.25">
      <c r="A1588" s="101">
        <v>100377</v>
      </c>
      <c r="B1588" s="101" t="s">
        <v>1113</v>
      </c>
      <c r="C1588" s="101" t="s">
        <v>4</v>
      </c>
      <c r="D1588" s="101">
        <v>10.29</v>
      </c>
    </row>
    <row r="1589" spans="1:4" x14ac:dyDescent="0.25">
      <c r="A1589" s="101">
        <v>100378</v>
      </c>
      <c r="B1589" s="101" t="s">
        <v>1114</v>
      </c>
      <c r="C1589" s="101" t="s">
        <v>4</v>
      </c>
      <c r="D1589" s="101">
        <v>9.36</v>
      </c>
    </row>
    <row r="1590" spans="1:4" x14ac:dyDescent="0.25">
      <c r="A1590" s="101">
        <v>100382</v>
      </c>
      <c r="B1590" s="101" t="s">
        <v>1115</v>
      </c>
      <c r="C1590" s="101" t="s">
        <v>2</v>
      </c>
      <c r="D1590" s="101">
        <v>29.47</v>
      </c>
    </row>
    <row r="1591" spans="1:4" x14ac:dyDescent="0.25">
      <c r="A1591" s="101">
        <v>104314</v>
      </c>
      <c r="B1591" s="101" t="s">
        <v>12800</v>
      </c>
      <c r="C1591" s="101" t="s">
        <v>4</v>
      </c>
      <c r="D1591" s="101">
        <v>9.4499999999999993</v>
      </c>
    </row>
    <row r="1592" spans="1:4" x14ac:dyDescent="0.25">
      <c r="A1592" s="101">
        <v>94444</v>
      </c>
      <c r="B1592" s="101" t="s">
        <v>1116</v>
      </c>
      <c r="C1592" s="101" t="s">
        <v>2</v>
      </c>
      <c r="D1592" s="101">
        <v>753.29</v>
      </c>
    </row>
    <row r="1593" spans="1:4" x14ac:dyDescent="0.25">
      <c r="A1593" s="101">
        <v>104482</v>
      </c>
      <c r="B1593" s="101" t="s">
        <v>13769</v>
      </c>
      <c r="C1593" s="101" t="s">
        <v>8</v>
      </c>
      <c r="D1593" s="101">
        <v>29.71</v>
      </c>
    </row>
    <row r="1594" spans="1:4" x14ac:dyDescent="0.25">
      <c r="A1594" s="101">
        <v>104184</v>
      </c>
      <c r="B1594" s="101" t="s">
        <v>13770</v>
      </c>
      <c r="C1594" s="101" t="s">
        <v>12798</v>
      </c>
      <c r="D1594" s="101">
        <v>28.31</v>
      </c>
    </row>
    <row r="1595" spans="1:4" x14ac:dyDescent="0.25">
      <c r="A1595" s="101">
        <v>104185</v>
      </c>
      <c r="B1595" s="101" t="s">
        <v>13771</v>
      </c>
      <c r="C1595" s="101" t="s">
        <v>12798</v>
      </c>
      <c r="D1595" s="101">
        <v>24.86</v>
      </c>
    </row>
    <row r="1596" spans="1:4" x14ac:dyDescent="0.25">
      <c r="A1596" s="101">
        <v>104189</v>
      </c>
      <c r="B1596" s="101" t="s">
        <v>13772</v>
      </c>
      <c r="C1596" s="101" t="s">
        <v>38</v>
      </c>
      <c r="D1596" s="101">
        <v>177</v>
      </c>
    </row>
    <row r="1597" spans="1:4" x14ac:dyDescent="0.25">
      <c r="A1597" s="101">
        <v>104190</v>
      </c>
      <c r="B1597" s="101" t="s">
        <v>13773</v>
      </c>
      <c r="C1597" s="101" t="s">
        <v>12798</v>
      </c>
      <c r="D1597" s="101">
        <v>662.09</v>
      </c>
    </row>
    <row r="1598" spans="1:4" x14ac:dyDescent="0.25">
      <c r="A1598" s="101">
        <v>102661</v>
      </c>
      <c r="B1598" s="101" t="s">
        <v>3325</v>
      </c>
      <c r="C1598" s="101" t="s">
        <v>3</v>
      </c>
      <c r="D1598" s="101">
        <v>40.909999999999997</v>
      </c>
    </row>
    <row r="1599" spans="1:4" x14ac:dyDescent="0.25">
      <c r="A1599" s="101">
        <v>102662</v>
      </c>
      <c r="B1599" s="101" t="s">
        <v>13193</v>
      </c>
      <c r="C1599" s="101" t="s">
        <v>3</v>
      </c>
      <c r="D1599" s="101">
        <v>88.62</v>
      </c>
    </row>
    <row r="1600" spans="1:4" x14ac:dyDescent="0.25">
      <c r="A1600" s="101">
        <v>102663</v>
      </c>
      <c r="B1600" s="101" t="s">
        <v>3326</v>
      </c>
      <c r="C1600" s="101" t="s">
        <v>3</v>
      </c>
      <c r="D1600" s="101">
        <v>92.12</v>
      </c>
    </row>
    <row r="1601" spans="1:4" x14ac:dyDescent="0.25">
      <c r="A1601" s="101">
        <v>102664</v>
      </c>
      <c r="B1601" s="101" t="s">
        <v>3327</v>
      </c>
      <c r="C1601" s="101" t="s">
        <v>3</v>
      </c>
      <c r="D1601" s="101">
        <v>49.32</v>
      </c>
    </row>
    <row r="1602" spans="1:4" x14ac:dyDescent="0.25">
      <c r="A1602" s="101">
        <v>102665</v>
      </c>
      <c r="B1602" s="101" t="s">
        <v>3328</v>
      </c>
      <c r="C1602" s="101" t="s">
        <v>3</v>
      </c>
      <c r="D1602" s="101">
        <v>29.1</v>
      </c>
    </row>
    <row r="1603" spans="1:4" x14ac:dyDescent="0.25">
      <c r="A1603" s="101">
        <v>102666</v>
      </c>
      <c r="B1603" s="101" t="s">
        <v>3329</v>
      </c>
      <c r="C1603" s="101" t="s">
        <v>3</v>
      </c>
      <c r="D1603" s="101">
        <v>61.42</v>
      </c>
    </row>
    <row r="1604" spans="1:4" x14ac:dyDescent="0.25">
      <c r="A1604" s="101">
        <v>102668</v>
      </c>
      <c r="B1604" s="101" t="s">
        <v>13194</v>
      </c>
      <c r="C1604" s="101" t="s">
        <v>3</v>
      </c>
      <c r="D1604" s="101">
        <v>109.13</v>
      </c>
    </row>
    <row r="1605" spans="1:4" x14ac:dyDescent="0.25">
      <c r="A1605" s="101">
        <v>102669</v>
      </c>
      <c r="B1605" s="101" t="s">
        <v>3330</v>
      </c>
      <c r="C1605" s="101" t="s">
        <v>3</v>
      </c>
      <c r="D1605" s="101">
        <v>112.6</v>
      </c>
    </row>
    <row r="1606" spans="1:4" x14ac:dyDescent="0.25">
      <c r="A1606" s="101">
        <v>102670</v>
      </c>
      <c r="B1606" s="101" t="s">
        <v>3331</v>
      </c>
      <c r="C1606" s="101" t="s">
        <v>3</v>
      </c>
      <c r="D1606" s="101">
        <v>124.56</v>
      </c>
    </row>
    <row r="1607" spans="1:4" x14ac:dyDescent="0.25">
      <c r="A1607" s="101">
        <v>102672</v>
      </c>
      <c r="B1607" s="101" t="s">
        <v>13195</v>
      </c>
      <c r="C1607" s="101" t="s">
        <v>3</v>
      </c>
      <c r="D1607" s="101">
        <v>185.65</v>
      </c>
    </row>
    <row r="1608" spans="1:4" x14ac:dyDescent="0.25">
      <c r="A1608" s="101">
        <v>102673</v>
      </c>
      <c r="B1608" s="101" t="s">
        <v>3332</v>
      </c>
      <c r="C1608" s="101" t="s">
        <v>3</v>
      </c>
      <c r="D1608" s="101">
        <v>203.42</v>
      </c>
    </row>
    <row r="1609" spans="1:4" x14ac:dyDescent="0.25">
      <c r="A1609" s="101">
        <v>102674</v>
      </c>
      <c r="B1609" s="101" t="s">
        <v>3333</v>
      </c>
      <c r="C1609" s="101" t="s">
        <v>3</v>
      </c>
      <c r="D1609" s="101">
        <v>137.79</v>
      </c>
    </row>
    <row r="1610" spans="1:4" x14ac:dyDescent="0.25">
      <c r="A1610" s="101">
        <v>102676</v>
      </c>
      <c r="B1610" s="101" t="s">
        <v>13196</v>
      </c>
      <c r="C1610" s="101" t="s">
        <v>3</v>
      </c>
      <c r="D1610" s="101">
        <v>189.31</v>
      </c>
    </row>
    <row r="1611" spans="1:4" x14ac:dyDescent="0.25">
      <c r="A1611" s="101">
        <v>102677</v>
      </c>
      <c r="B1611" s="101" t="s">
        <v>3334</v>
      </c>
      <c r="C1611" s="101" t="s">
        <v>3</v>
      </c>
      <c r="D1611" s="101">
        <v>195.5</v>
      </c>
    </row>
    <row r="1612" spans="1:4" x14ac:dyDescent="0.25">
      <c r="A1612" s="101">
        <v>102678</v>
      </c>
      <c r="B1612" s="101" t="s">
        <v>3335</v>
      </c>
      <c r="C1612" s="101" t="s">
        <v>3</v>
      </c>
      <c r="D1612" s="101">
        <v>149.68</v>
      </c>
    </row>
    <row r="1613" spans="1:4" x14ac:dyDescent="0.25">
      <c r="A1613" s="101">
        <v>102679</v>
      </c>
      <c r="B1613" s="101" t="s">
        <v>3336</v>
      </c>
      <c r="C1613" s="101" t="s">
        <v>3</v>
      </c>
      <c r="D1613" s="101">
        <v>166.45</v>
      </c>
    </row>
    <row r="1614" spans="1:4" x14ac:dyDescent="0.25">
      <c r="A1614" s="101">
        <v>102680</v>
      </c>
      <c r="B1614" s="101" t="s">
        <v>3337</v>
      </c>
      <c r="C1614" s="101" t="s">
        <v>3</v>
      </c>
      <c r="D1614" s="101">
        <v>163.1</v>
      </c>
    </row>
    <row r="1615" spans="1:4" x14ac:dyDescent="0.25">
      <c r="A1615" s="101">
        <v>102681</v>
      </c>
      <c r="B1615" s="101" t="s">
        <v>13197</v>
      </c>
      <c r="C1615" s="101" t="s">
        <v>3</v>
      </c>
      <c r="D1615" s="104">
        <v>214.61</v>
      </c>
    </row>
    <row r="1616" spans="1:4" x14ac:dyDescent="0.25">
      <c r="A1616" s="101">
        <v>102683</v>
      </c>
      <c r="B1616" s="101" t="s">
        <v>3338</v>
      </c>
      <c r="C1616" s="101" t="s">
        <v>3</v>
      </c>
      <c r="D1616" s="101">
        <v>225.72</v>
      </c>
    </row>
    <row r="1617" spans="1:4" x14ac:dyDescent="0.25">
      <c r="A1617" s="101">
        <v>102684</v>
      </c>
      <c r="B1617" s="101" t="s">
        <v>3339</v>
      </c>
      <c r="C1617" s="101" t="s">
        <v>3</v>
      </c>
      <c r="D1617" s="101">
        <v>179.88</v>
      </c>
    </row>
    <row r="1618" spans="1:4" x14ac:dyDescent="0.25">
      <c r="A1618" s="101">
        <v>102685</v>
      </c>
      <c r="B1618" s="101" t="s">
        <v>13198</v>
      </c>
      <c r="C1618" s="101" t="s">
        <v>3</v>
      </c>
      <c r="D1618" s="101">
        <v>231.4</v>
      </c>
    </row>
    <row r="1619" spans="1:4" x14ac:dyDescent="0.25">
      <c r="A1619" s="101">
        <v>102687</v>
      </c>
      <c r="B1619" s="101" t="s">
        <v>3340</v>
      </c>
      <c r="C1619" s="101" t="s">
        <v>3</v>
      </c>
      <c r="D1619" s="101">
        <v>237.55</v>
      </c>
    </row>
    <row r="1620" spans="1:4" x14ac:dyDescent="0.25">
      <c r="A1620" s="101">
        <v>102688</v>
      </c>
      <c r="B1620" s="101" t="s">
        <v>30258</v>
      </c>
      <c r="C1620" s="101" t="s">
        <v>3</v>
      </c>
      <c r="D1620" s="101">
        <v>46.61</v>
      </c>
    </row>
    <row r="1621" spans="1:4" x14ac:dyDescent="0.25">
      <c r="A1621" s="101">
        <v>102689</v>
      </c>
      <c r="B1621" s="101" t="s">
        <v>30259</v>
      </c>
      <c r="C1621" s="101" t="s">
        <v>3</v>
      </c>
      <c r="D1621" s="101">
        <v>91.89</v>
      </c>
    </row>
    <row r="1622" spans="1:4" x14ac:dyDescent="0.25">
      <c r="A1622" s="101">
        <v>102690</v>
      </c>
      <c r="B1622" s="101" t="s">
        <v>3341</v>
      </c>
      <c r="C1622" s="101" t="s">
        <v>3</v>
      </c>
      <c r="D1622" s="101">
        <v>67.12</v>
      </c>
    </row>
    <row r="1623" spans="1:4" x14ac:dyDescent="0.25">
      <c r="A1623" s="101">
        <v>102693</v>
      </c>
      <c r="B1623" s="101" t="s">
        <v>30260</v>
      </c>
      <c r="C1623" s="101" t="s">
        <v>3</v>
      </c>
      <c r="D1623" s="101">
        <v>112.4</v>
      </c>
    </row>
    <row r="1624" spans="1:4" x14ac:dyDescent="0.25">
      <c r="A1624" s="101">
        <v>102694</v>
      </c>
      <c r="B1624" s="101" t="s">
        <v>30261</v>
      </c>
      <c r="C1624" s="101" t="s">
        <v>3</v>
      </c>
      <c r="D1624" s="101">
        <v>90.48</v>
      </c>
    </row>
    <row r="1625" spans="1:4" x14ac:dyDescent="0.25">
      <c r="A1625" s="101">
        <v>102696</v>
      </c>
      <c r="B1625" s="101" t="s">
        <v>30262</v>
      </c>
      <c r="C1625" s="101" t="s">
        <v>3</v>
      </c>
      <c r="D1625" s="101">
        <v>135.93</v>
      </c>
    </row>
    <row r="1626" spans="1:4" x14ac:dyDescent="0.25">
      <c r="A1626" s="101">
        <v>102697</v>
      </c>
      <c r="B1626" s="101" t="s">
        <v>30263</v>
      </c>
      <c r="C1626" s="101" t="s">
        <v>3</v>
      </c>
      <c r="D1626" s="101">
        <v>119.09</v>
      </c>
    </row>
    <row r="1627" spans="1:4" x14ac:dyDescent="0.25">
      <c r="A1627" s="101">
        <v>102703</v>
      </c>
      <c r="B1627" s="101" t="s">
        <v>30264</v>
      </c>
      <c r="C1627" s="101" t="s">
        <v>3</v>
      </c>
      <c r="D1627" s="101">
        <v>164.53</v>
      </c>
    </row>
    <row r="1628" spans="1:4" x14ac:dyDescent="0.25">
      <c r="A1628" s="101">
        <v>102704</v>
      </c>
      <c r="B1628" s="101" t="s">
        <v>3342</v>
      </c>
      <c r="C1628" s="101" t="s">
        <v>3</v>
      </c>
      <c r="D1628" s="101">
        <v>13.12</v>
      </c>
    </row>
    <row r="1629" spans="1:4" x14ac:dyDescent="0.25">
      <c r="A1629" s="101">
        <v>102705</v>
      </c>
      <c r="B1629" s="101" t="s">
        <v>13199</v>
      </c>
      <c r="C1629" s="101" t="s">
        <v>3</v>
      </c>
      <c r="D1629" s="101">
        <v>57.31</v>
      </c>
    </row>
    <row r="1630" spans="1:4" x14ac:dyDescent="0.25">
      <c r="A1630" s="101">
        <v>102707</v>
      </c>
      <c r="B1630" s="101" t="s">
        <v>3343</v>
      </c>
      <c r="C1630" s="101" t="s">
        <v>3</v>
      </c>
      <c r="D1630" s="101">
        <v>68.75</v>
      </c>
    </row>
    <row r="1631" spans="1:4" x14ac:dyDescent="0.25">
      <c r="A1631" s="101">
        <v>102708</v>
      </c>
      <c r="B1631" s="101" t="s">
        <v>3344</v>
      </c>
      <c r="C1631" s="101" t="s">
        <v>12798</v>
      </c>
      <c r="D1631" s="101">
        <v>23.16</v>
      </c>
    </row>
    <row r="1632" spans="1:4" x14ac:dyDescent="0.25">
      <c r="A1632" s="101">
        <v>102710</v>
      </c>
      <c r="B1632" s="101" t="s">
        <v>3345</v>
      </c>
      <c r="C1632" s="101" t="s">
        <v>12798</v>
      </c>
      <c r="D1632" s="101">
        <v>56.46</v>
      </c>
    </row>
    <row r="1633" spans="1:4" x14ac:dyDescent="0.25">
      <c r="A1633" s="101">
        <v>102711</v>
      </c>
      <c r="B1633" s="101" t="s">
        <v>3346</v>
      </c>
      <c r="C1633" s="101" t="s">
        <v>12798</v>
      </c>
      <c r="D1633" s="101">
        <v>73.040000000000006</v>
      </c>
    </row>
    <row r="1634" spans="1:4" x14ac:dyDescent="0.25">
      <c r="A1634" s="101">
        <v>102712</v>
      </c>
      <c r="B1634" s="101" t="s">
        <v>3347</v>
      </c>
      <c r="C1634" s="101" t="s">
        <v>2</v>
      </c>
      <c r="D1634" s="101">
        <v>7.89</v>
      </c>
    </row>
    <row r="1635" spans="1:4" x14ac:dyDescent="0.25">
      <c r="A1635" s="101">
        <v>102713</v>
      </c>
      <c r="B1635" s="101" t="s">
        <v>3348</v>
      </c>
      <c r="C1635" s="101" t="s">
        <v>2</v>
      </c>
      <c r="D1635" s="101">
        <v>10.84</v>
      </c>
    </row>
    <row r="1636" spans="1:4" x14ac:dyDescent="0.25">
      <c r="A1636" s="101">
        <v>102715</v>
      </c>
      <c r="B1636" s="101" t="s">
        <v>3349</v>
      </c>
      <c r="C1636" s="101" t="s">
        <v>2</v>
      </c>
      <c r="D1636" s="101">
        <v>21.39</v>
      </c>
    </row>
    <row r="1637" spans="1:4" x14ac:dyDescent="0.25">
      <c r="A1637" s="101">
        <v>102716</v>
      </c>
      <c r="B1637" s="101" t="s">
        <v>3350</v>
      </c>
      <c r="C1637" s="101" t="s">
        <v>38</v>
      </c>
      <c r="D1637" s="101">
        <v>164.82</v>
      </c>
    </row>
    <row r="1638" spans="1:4" x14ac:dyDescent="0.25">
      <c r="A1638" s="101">
        <v>102717</v>
      </c>
      <c r="B1638" s="101" t="s">
        <v>3351</v>
      </c>
      <c r="C1638" s="101" t="s">
        <v>38</v>
      </c>
      <c r="D1638" s="101">
        <v>166.73</v>
      </c>
    </row>
    <row r="1639" spans="1:4" x14ac:dyDescent="0.25">
      <c r="A1639" s="101">
        <v>102718</v>
      </c>
      <c r="B1639" s="101" t="s">
        <v>3352</v>
      </c>
      <c r="C1639" s="101" t="s">
        <v>38</v>
      </c>
      <c r="D1639" s="101">
        <v>172.45</v>
      </c>
    </row>
    <row r="1640" spans="1:4" x14ac:dyDescent="0.25">
      <c r="A1640" s="101">
        <v>102719</v>
      </c>
      <c r="B1640" s="101" t="s">
        <v>3353</v>
      </c>
      <c r="C1640" s="101" t="s">
        <v>38</v>
      </c>
      <c r="D1640" s="101">
        <v>174.36</v>
      </c>
    </row>
    <row r="1641" spans="1:4" x14ac:dyDescent="0.25">
      <c r="A1641" s="101">
        <v>102722</v>
      </c>
      <c r="B1641" s="101" t="s">
        <v>3354</v>
      </c>
      <c r="C1641" s="101" t="s">
        <v>3</v>
      </c>
      <c r="D1641" s="101">
        <v>53.86</v>
      </c>
    </row>
    <row r="1642" spans="1:4" x14ac:dyDescent="0.25">
      <c r="A1642" s="101">
        <v>102723</v>
      </c>
      <c r="B1642" s="101" t="s">
        <v>30294</v>
      </c>
      <c r="C1642" s="101" t="s">
        <v>3</v>
      </c>
      <c r="D1642" s="101">
        <v>98.05</v>
      </c>
    </row>
    <row r="1643" spans="1:4" x14ac:dyDescent="0.25">
      <c r="A1643" s="101">
        <v>102724</v>
      </c>
      <c r="B1643" s="101" t="s">
        <v>3355</v>
      </c>
      <c r="C1643" s="101" t="s">
        <v>12798</v>
      </c>
      <c r="D1643" s="104">
        <v>28.14</v>
      </c>
    </row>
    <row r="1644" spans="1:4" x14ac:dyDescent="0.25">
      <c r="A1644" s="101">
        <v>102725</v>
      </c>
      <c r="B1644" s="101" t="s">
        <v>3356</v>
      </c>
      <c r="C1644" s="101" t="s">
        <v>12798</v>
      </c>
      <c r="D1644" s="104">
        <v>27.58</v>
      </c>
    </row>
    <row r="1645" spans="1:4" x14ac:dyDescent="0.25">
      <c r="A1645" s="101">
        <v>102726</v>
      </c>
      <c r="B1645" s="101" t="s">
        <v>3357</v>
      </c>
      <c r="C1645" s="101" t="s">
        <v>12798</v>
      </c>
      <c r="D1645" s="101">
        <v>25.83</v>
      </c>
    </row>
    <row r="1646" spans="1:4" x14ac:dyDescent="0.25">
      <c r="A1646" s="101">
        <v>103653</v>
      </c>
      <c r="B1646" s="101" t="s">
        <v>7896</v>
      </c>
      <c r="C1646" s="101" t="s">
        <v>2</v>
      </c>
      <c r="D1646" s="104">
        <v>25.54</v>
      </c>
    </row>
    <row r="1647" spans="1:4" x14ac:dyDescent="0.25">
      <c r="A1647" s="101">
        <v>92743</v>
      </c>
      <c r="B1647" s="101" t="s">
        <v>39150</v>
      </c>
      <c r="C1647" s="101" t="s">
        <v>38</v>
      </c>
      <c r="D1647" s="104">
        <v>684.13</v>
      </c>
    </row>
    <row r="1648" spans="1:4" x14ac:dyDescent="0.25">
      <c r="A1648" s="101">
        <v>92744</v>
      </c>
      <c r="B1648" s="101" t="s">
        <v>39151</v>
      </c>
      <c r="C1648" s="101" t="s">
        <v>38</v>
      </c>
      <c r="D1648" s="104">
        <v>639.28</v>
      </c>
    </row>
    <row r="1649" spans="1:4" x14ac:dyDescent="0.25">
      <c r="A1649" s="101">
        <v>92745</v>
      </c>
      <c r="B1649" s="101" t="s">
        <v>39152</v>
      </c>
      <c r="C1649" s="101" t="s">
        <v>38</v>
      </c>
      <c r="D1649" s="104">
        <v>821.7</v>
      </c>
    </row>
    <row r="1650" spans="1:4" x14ac:dyDescent="0.25">
      <c r="A1650" s="101">
        <v>92746</v>
      </c>
      <c r="B1650" s="101" t="s">
        <v>39153</v>
      </c>
      <c r="C1650" s="101" t="s">
        <v>38</v>
      </c>
      <c r="D1650" s="104">
        <v>750.48</v>
      </c>
    </row>
    <row r="1651" spans="1:4" x14ac:dyDescent="0.25">
      <c r="A1651" s="101">
        <v>92747</v>
      </c>
      <c r="B1651" s="101" t="s">
        <v>39154</v>
      </c>
      <c r="C1651" s="101" t="s">
        <v>38</v>
      </c>
      <c r="D1651" s="104">
        <v>907.12</v>
      </c>
    </row>
    <row r="1652" spans="1:4" x14ac:dyDescent="0.25">
      <c r="A1652" s="101">
        <v>92748</v>
      </c>
      <c r="B1652" s="101" t="s">
        <v>39155</v>
      </c>
      <c r="C1652" s="101" t="s">
        <v>38</v>
      </c>
      <c r="D1652" s="104">
        <v>817.37</v>
      </c>
    </row>
    <row r="1653" spans="1:4" x14ac:dyDescent="0.25">
      <c r="A1653" s="101">
        <v>92749</v>
      </c>
      <c r="B1653" s="101" t="s">
        <v>39156</v>
      </c>
      <c r="C1653" s="101" t="s">
        <v>38</v>
      </c>
      <c r="D1653" s="104">
        <v>959.79</v>
      </c>
    </row>
    <row r="1654" spans="1:4" x14ac:dyDescent="0.25">
      <c r="A1654" s="101">
        <v>92750</v>
      </c>
      <c r="B1654" s="101" t="s">
        <v>39157</v>
      </c>
      <c r="C1654" s="101" t="s">
        <v>38</v>
      </c>
      <c r="D1654" s="104">
        <v>1571.9</v>
      </c>
    </row>
    <row r="1655" spans="1:4" x14ac:dyDescent="0.25">
      <c r="A1655" s="101">
        <v>92751</v>
      </c>
      <c r="B1655" s="101" t="s">
        <v>39158</v>
      </c>
      <c r="C1655" s="101" t="s">
        <v>38</v>
      </c>
      <c r="D1655" s="104">
        <v>1929.53</v>
      </c>
    </row>
    <row r="1656" spans="1:4" x14ac:dyDescent="0.25">
      <c r="A1656" s="101">
        <v>92752</v>
      </c>
      <c r="B1656" s="101" t="s">
        <v>39159</v>
      </c>
      <c r="C1656" s="101" t="s">
        <v>38</v>
      </c>
      <c r="D1656" s="104">
        <v>2284.7199999999998</v>
      </c>
    </row>
    <row r="1657" spans="1:4" x14ac:dyDescent="0.25">
      <c r="A1657" s="101">
        <v>92753</v>
      </c>
      <c r="B1657" s="101" t="s">
        <v>39160</v>
      </c>
      <c r="C1657" s="101" t="s">
        <v>38</v>
      </c>
      <c r="D1657" s="104">
        <v>619.41999999999996</v>
      </c>
    </row>
    <row r="1658" spans="1:4" x14ac:dyDescent="0.25">
      <c r="A1658" s="101">
        <v>92754</v>
      </c>
      <c r="B1658" s="101" t="s">
        <v>39161</v>
      </c>
      <c r="C1658" s="101" t="s">
        <v>38</v>
      </c>
      <c r="D1658" s="104">
        <v>604.82000000000005</v>
      </c>
    </row>
    <row r="1659" spans="1:4" x14ac:dyDescent="0.25">
      <c r="A1659" s="101">
        <v>92755</v>
      </c>
      <c r="B1659" s="101" t="s">
        <v>39162</v>
      </c>
      <c r="C1659" s="101" t="s">
        <v>2</v>
      </c>
      <c r="D1659" s="101">
        <v>242.05</v>
      </c>
    </row>
    <row r="1660" spans="1:4" x14ac:dyDescent="0.25">
      <c r="A1660" s="101">
        <v>92756</v>
      </c>
      <c r="B1660" s="101" t="s">
        <v>39163</v>
      </c>
      <c r="C1660" s="101" t="s">
        <v>2</v>
      </c>
      <c r="D1660" s="101">
        <v>279.18</v>
      </c>
    </row>
    <row r="1661" spans="1:4" x14ac:dyDescent="0.25">
      <c r="A1661" s="101">
        <v>92757</v>
      </c>
      <c r="B1661" s="101" t="s">
        <v>39164</v>
      </c>
      <c r="C1661" s="101" t="s">
        <v>2</v>
      </c>
      <c r="D1661" s="104">
        <v>323.62</v>
      </c>
    </row>
    <row r="1662" spans="1:4" x14ac:dyDescent="0.25">
      <c r="A1662" s="101">
        <v>92758</v>
      </c>
      <c r="B1662" s="101" t="s">
        <v>39165</v>
      </c>
      <c r="C1662" s="101" t="s">
        <v>38</v>
      </c>
      <c r="D1662" s="104">
        <v>698.77</v>
      </c>
    </row>
    <row r="1663" spans="1:4" x14ac:dyDescent="0.25">
      <c r="A1663" s="101">
        <v>91069</v>
      </c>
      <c r="B1663" s="101" t="s">
        <v>39166</v>
      </c>
      <c r="C1663" s="101" t="s">
        <v>2</v>
      </c>
      <c r="D1663" s="104">
        <v>209.7</v>
      </c>
    </row>
    <row r="1664" spans="1:4" x14ac:dyDescent="0.25">
      <c r="A1664" s="101">
        <v>91070</v>
      </c>
      <c r="B1664" s="101" t="s">
        <v>39167</v>
      </c>
      <c r="C1664" s="101" t="s">
        <v>2</v>
      </c>
      <c r="D1664" s="104">
        <v>221.57</v>
      </c>
    </row>
    <row r="1665" spans="1:4" x14ac:dyDescent="0.25">
      <c r="A1665" s="101">
        <v>91071</v>
      </c>
      <c r="B1665" s="101" t="s">
        <v>39168</v>
      </c>
      <c r="C1665" s="101" t="s">
        <v>2</v>
      </c>
      <c r="D1665" s="104">
        <v>339.24</v>
      </c>
    </row>
    <row r="1666" spans="1:4" x14ac:dyDescent="0.25">
      <c r="A1666" s="101">
        <v>91072</v>
      </c>
      <c r="B1666" s="101" t="s">
        <v>39169</v>
      </c>
      <c r="C1666" s="101" t="s">
        <v>2</v>
      </c>
      <c r="D1666" s="101">
        <v>348.64</v>
      </c>
    </row>
    <row r="1667" spans="1:4" x14ac:dyDescent="0.25">
      <c r="A1667" s="101">
        <v>91073</v>
      </c>
      <c r="B1667" s="101" t="s">
        <v>39170</v>
      </c>
      <c r="C1667" s="101" t="s">
        <v>2</v>
      </c>
      <c r="D1667" s="104">
        <v>273.05</v>
      </c>
    </row>
    <row r="1668" spans="1:4" x14ac:dyDescent="0.25">
      <c r="A1668" s="101">
        <v>91074</v>
      </c>
      <c r="B1668" s="101" t="s">
        <v>39171</v>
      </c>
      <c r="C1668" s="101" t="s">
        <v>2</v>
      </c>
      <c r="D1668" s="101">
        <v>258.99</v>
      </c>
    </row>
    <row r="1669" spans="1:4" x14ac:dyDescent="0.25">
      <c r="A1669" s="101">
        <v>91075</v>
      </c>
      <c r="B1669" s="101" t="s">
        <v>39172</v>
      </c>
      <c r="C1669" s="101" t="s">
        <v>2</v>
      </c>
      <c r="D1669" s="104">
        <v>432.81</v>
      </c>
    </row>
    <row r="1670" spans="1:4" x14ac:dyDescent="0.25">
      <c r="A1670" s="101">
        <v>91076</v>
      </c>
      <c r="B1670" s="101" t="s">
        <v>39173</v>
      </c>
      <c r="C1670" s="101" t="s">
        <v>2</v>
      </c>
      <c r="D1670" s="104">
        <v>397.1</v>
      </c>
    </row>
    <row r="1671" spans="1:4" x14ac:dyDescent="0.25">
      <c r="A1671" s="101">
        <v>91077</v>
      </c>
      <c r="B1671" s="101" t="s">
        <v>39174</v>
      </c>
      <c r="C1671" s="101" t="s">
        <v>2</v>
      </c>
      <c r="D1671" s="104">
        <v>185.39</v>
      </c>
    </row>
    <row r="1672" spans="1:4" x14ac:dyDescent="0.25">
      <c r="A1672" s="101">
        <v>91078</v>
      </c>
      <c r="B1672" s="101" t="s">
        <v>39175</v>
      </c>
      <c r="C1672" s="101" t="s">
        <v>2</v>
      </c>
      <c r="D1672" s="104">
        <v>201.95</v>
      </c>
    </row>
    <row r="1673" spans="1:4" x14ac:dyDescent="0.25">
      <c r="A1673" s="101">
        <v>91079</v>
      </c>
      <c r="B1673" s="101" t="s">
        <v>39176</v>
      </c>
      <c r="C1673" s="101" t="s">
        <v>2</v>
      </c>
      <c r="D1673" s="104">
        <v>202.04</v>
      </c>
    </row>
    <row r="1674" spans="1:4" x14ac:dyDescent="0.25">
      <c r="A1674" s="101">
        <v>91080</v>
      </c>
      <c r="B1674" s="101" t="s">
        <v>39177</v>
      </c>
      <c r="C1674" s="101" t="s">
        <v>2</v>
      </c>
      <c r="D1674" s="104">
        <v>214.65</v>
      </c>
    </row>
    <row r="1675" spans="1:4" x14ac:dyDescent="0.25">
      <c r="A1675" s="101">
        <v>91081</v>
      </c>
      <c r="B1675" s="101" t="s">
        <v>39178</v>
      </c>
      <c r="C1675" s="101" t="s">
        <v>2</v>
      </c>
      <c r="D1675" s="104">
        <v>275.27</v>
      </c>
    </row>
    <row r="1676" spans="1:4" x14ac:dyDescent="0.25">
      <c r="A1676" s="101">
        <v>91082</v>
      </c>
      <c r="B1676" s="101" t="s">
        <v>39179</v>
      </c>
      <c r="C1676" s="101" t="s">
        <v>2</v>
      </c>
      <c r="D1676" s="104">
        <v>248.12</v>
      </c>
    </row>
    <row r="1677" spans="1:4" x14ac:dyDescent="0.25">
      <c r="A1677" s="101">
        <v>91083</v>
      </c>
      <c r="B1677" s="101" t="s">
        <v>39180</v>
      </c>
      <c r="C1677" s="101" t="s">
        <v>2</v>
      </c>
      <c r="D1677" s="104">
        <v>345.92</v>
      </c>
    </row>
    <row r="1678" spans="1:4" x14ac:dyDescent="0.25">
      <c r="A1678" s="101">
        <v>91084</v>
      </c>
      <c r="B1678" s="101" t="s">
        <v>39181</v>
      </c>
      <c r="C1678" s="101" t="s">
        <v>2</v>
      </c>
      <c r="D1678" s="104">
        <v>275.92</v>
      </c>
    </row>
    <row r="1679" spans="1:4" x14ac:dyDescent="0.25">
      <c r="A1679" s="101">
        <v>91086</v>
      </c>
      <c r="B1679" s="101" t="s">
        <v>39182</v>
      </c>
      <c r="C1679" s="101" t="s">
        <v>2</v>
      </c>
      <c r="D1679" s="104">
        <v>231.35</v>
      </c>
    </row>
    <row r="1680" spans="1:4" x14ac:dyDescent="0.25">
      <c r="A1680" s="101">
        <v>91087</v>
      </c>
      <c r="B1680" s="101" t="s">
        <v>39183</v>
      </c>
      <c r="C1680" s="101" t="s">
        <v>2</v>
      </c>
      <c r="D1680" s="104">
        <v>244.89</v>
      </c>
    </row>
    <row r="1681" spans="1:4" x14ac:dyDescent="0.25">
      <c r="A1681" s="101">
        <v>91088</v>
      </c>
      <c r="B1681" s="101" t="s">
        <v>39184</v>
      </c>
      <c r="C1681" s="101" t="s">
        <v>2</v>
      </c>
      <c r="D1681" s="104">
        <v>361.11</v>
      </c>
    </row>
    <row r="1682" spans="1:4" x14ac:dyDescent="0.25">
      <c r="A1682" s="101">
        <v>91089</v>
      </c>
      <c r="B1682" s="101" t="s">
        <v>39185</v>
      </c>
      <c r="C1682" s="101" t="s">
        <v>2</v>
      </c>
      <c r="D1682" s="104">
        <v>373.1</v>
      </c>
    </row>
    <row r="1683" spans="1:4" x14ac:dyDescent="0.25">
      <c r="A1683" s="101">
        <v>91090</v>
      </c>
      <c r="B1683" s="101" t="s">
        <v>39186</v>
      </c>
      <c r="C1683" s="101" t="s">
        <v>2</v>
      </c>
      <c r="D1683" s="104">
        <v>279.17</v>
      </c>
    </row>
    <row r="1684" spans="1:4" x14ac:dyDescent="0.25">
      <c r="A1684" s="101">
        <v>91091</v>
      </c>
      <c r="B1684" s="101" t="s">
        <v>39187</v>
      </c>
      <c r="C1684" s="101" t="s">
        <v>2</v>
      </c>
      <c r="D1684" s="104">
        <v>276.08</v>
      </c>
    </row>
    <row r="1685" spans="1:4" x14ac:dyDescent="0.25">
      <c r="A1685" s="101">
        <v>91092</v>
      </c>
      <c r="B1685" s="101" t="s">
        <v>39188</v>
      </c>
      <c r="C1685" s="101" t="s">
        <v>2</v>
      </c>
      <c r="D1685" s="104">
        <v>428.21</v>
      </c>
    </row>
    <row r="1686" spans="1:4" x14ac:dyDescent="0.25">
      <c r="A1686" s="101">
        <v>91093</v>
      </c>
      <c r="B1686" s="101" t="s">
        <v>39189</v>
      </c>
      <c r="C1686" s="101" t="s">
        <v>2</v>
      </c>
      <c r="D1686" s="104">
        <v>412.75</v>
      </c>
    </row>
    <row r="1687" spans="1:4" x14ac:dyDescent="0.25">
      <c r="A1687" s="101">
        <v>91094</v>
      </c>
      <c r="B1687" s="101" t="s">
        <v>39190</v>
      </c>
      <c r="C1687" s="101" t="s">
        <v>2</v>
      </c>
      <c r="D1687" s="104">
        <v>176.66</v>
      </c>
    </row>
    <row r="1688" spans="1:4" x14ac:dyDescent="0.25">
      <c r="A1688" s="101">
        <v>91095</v>
      </c>
      <c r="B1688" s="101" t="s">
        <v>39191</v>
      </c>
      <c r="C1688" s="101" t="s">
        <v>2</v>
      </c>
      <c r="D1688" s="104">
        <v>195.76</v>
      </c>
    </row>
    <row r="1689" spans="1:4" x14ac:dyDescent="0.25">
      <c r="A1689" s="101">
        <v>91096</v>
      </c>
      <c r="B1689" s="101" t="s">
        <v>39192</v>
      </c>
      <c r="C1689" s="101" t="s">
        <v>2</v>
      </c>
      <c r="D1689" s="104">
        <v>190.33</v>
      </c>
    </row>
    <row r="1690" spans="1:4" x14ac:dyDescent="0.25">
      <c r="A1690" s="101">
        <v>91097</v>
      </c>
      <c r="B1690" s="101" t="s">
        <v>39193</v>
      </c>
      <c r="C1690" s="101" t="s">
        <v>2</v>
      </c>
      <c r="D1690" s="104">
        <v>206.88</v>
      </c>
    </row>
    <row r="1691" spans="1:4" x14ac:dyDescent="0.25">
      <c r="A1691" s="101">
        <v>91098</v>
      </c>
      <c r="B1691" s="101" t="s">
        <v>39194</v>
      </c>
      <c r="C1691" s="101" t="s">
        <v>2</v>
      </c>
      <c r="D1691" s="104">
        <v>240.95</v>
      </c>
    </row>
    <row r="1692" spans="1:4" x14ac:dyDescent="0.25">
      <c r="A1692" s="101">
        <v>91099</v>
      </c>
      <c r="B1692" s="101" t="s">
        <v>39195</v>
      </c>
      <c r="C1692" s="101" t="s">
        <v>2</v>
      </c>
      <c r="D1692" s="104">
        <v>233.51</v>
      </c>
    </row>
    <row r="1693" spans="1:4" x14ac:dyDescent="0.25">
      <c r="A1693" s="101">
        <v>91100</v>
      </c>
      <c r="B1693" s="101" t="s">
        <v>39196</v>
      </c>
      <c r="C1693" s="101" t="s">
        <v>2</v>
      </c>
      <c r="D1693" s="104">
        <v>285.52999999999997</v>
      </c>
    </row>
    <row r="1694" spans="1:4" x14ac:dyDescent="0.25">
      <c r="A1694" s="101">
        <v>91101</v>
      </c>
      <c r="B1694" s="101" t="s">
        <v>39197</v>
      </c>
      <c r="C1694" s="101" t="s">
        <v>2</v>
      </c>
      <c r="D1694" s="104">
        <v>255.38</v>
      </c>
    </row>
    <row r="1695" spans="1:4" x14ac:dyDescent="0.25">
      <c r="A1695" s="101">
        <v>93957</v>
      </c>
      <c r="B1695" s="101" t="s">
        <v>39198</v>
      </c>
      <c r="C1695" s="101" t="s">
        <v>3</v>
      </c>
      <c r="D1695" s="104">
        <v>361.28</v>
      </c>
    </row>
    <row r="1696" spans="1:4" x14ac:dyDescent="0.25">
      <c r="A1696" s="101">
        <v>93959</v>
      </c>
      <c r="B1696" s="101" t="s">
        <v>39199</v>
      </c>
      <c r="C1696" s="101" t="s">
        <v>3</v>
      </c>
      <c r="D1696" s="104">
        <v>291.83</v>
      </c>
    </row>
    <row r="1697" spans="1:4" x14ac:dyDescent="0.25">
      <c r="A1697" s="101">
        <v>93961</v>
      </c>
      <c r="B1697" s="101" t="s">
        <v>39200</v>
      </c>
      <c r="C1697" s="101" t="s">
        <v>3</v>
      </c>
      <c r="D1697" s="104">
        <v>262.62</v>
      </c>
    </row>
    <row r="1698" spans="1:4" x14ac:dyDescent="0.25">
      <c r="A1698" s="101">
        <v>93967</v>
      </c>
      <c r="B1698" s="101" t="s">
        <v>39201</v>
      </c>
      <c r="C1698" s="101" t="s">
        <v>3</v>
      </c>
      <c r="D1698" s="104">
        <v>299.75</v>
      </c>
    </row>
    <row r="1699" spans="1:4" x14ac:dyDescent="0.25">
      <c r="A1699" s="101">
        <v>93969</v>
      </c>
      <c r="B1699" s="101" t="s">
        <v>39202</v>
      </c>
      <c r="C1699" s="101" t="s">
        <v>3</v>
      </c>
      <c r="D1699" s="104">
        <v>241.93</v>
      </c>
    </row>
    <row r="1700" spans="1:4" x14ac:dyDescent="0.25">
      <c r="A1700" s="101">
        <v>93971</v>
      </c>
      <c r="B1700" s="101" t="s">
        <v>39203</v>
      </c>
      <c r="C1700" s="101" t="s">
        <v>3</v>
      </c>
      <c r="D1700" s="104">
        <v>218.41</v>
      </c>
    </row>
    <row r="1701" spans="1:4" x14ac:dyDescent="0.25">
      <c r="A1701" s="101">
        <v>95108</v>
      </c>
      <c r="B1701" s="101" t="s">
        <v>30265</v>
      </c>
      <c r="C1701" s="101" t="s">
        <v>12798</v>
      </c>
      <c r="D1701" s="104">
        <v>37.619999999999997</v>
      </c>
    </row>
    <row r="1702" spans="1:4" x14ac:dyDescent="0.25">
      <c r="A1702" s="101">
        <v>100332</v>
      </c>
      <c r="B1702" s="101" t="s">
        <v>1117</v>
      </c>
      <c r="C1702" s="101" t="s">
        <v>2</v>
      </c>
      <c r="D1702" s="104">
        <v>728.71</v>
      </c>
    </row>
    <row r="1703" spans="1:4" x14ac:dyDescent="0.25">
      <c r="A1703" s="101">
        <v>100333</v>
      </c>
      <c r="B1703" s="101" t="s">
        <v>1118</v>
      </c>
      <c r="C1703" s="101" t="s">
        <v>2</v>
      </c>
      <c r="D1703" s="104">
        <v>457.08</v>
      </c>
    </row>
    <row r="1704" spans="1:4" x14ac:dyDescent="0.25">
      <c r="A1704" s="101">
        <v>100334</v>
      </c>
      <c r="B1704" s="101" t="s">
        <v>1119</v>
      </c>
      <c r="C1704" s="101" t="s">
        <v>2</v>
      </c>
      <c r="D1704" s="104">
        <v>581.01</v>
      </c>
    </row>
    <row r="1705" spans="1:4" x14ac:dyDescent="0.25">
      <c r="A1705" s="101">
        <v>100335</v>
      </c>
      <c r="B1705" s="101" t="s">
        <v>1120</v>
      </c>
      <c r="C1705" s="101" t="s">
        <v>2</v>
      </c>
      <c r="D1705" s="104">
        <v>377.29</v>
      </c>
    </row>
    <row r="1706" spans="1:4" x14ac:dyDescent="0.25">
      <c r="A1706" s="101">
        <v>100341</v>
      </c>
      <c r="B1706" s="101" t="s">
        <v>1121</v>
      </c>
      <c r="C1706" s="101" t="s">
        <v>2</v>
      </c>
      <c r="D1706" s="104">
        <v>35.93</v>
      </c>
    </row>
    <row r="1707" spans="1:4" x14ac:dyDescent="0.25">
      <c r="A1707" s="101">
        <v>100342</v>
      </c>
      <c r="B1707" s="101" t="s">
        <v>1122</v>
      </c>
      <c r="C1707" s="101" t="s">
        <v>4</v>
      </c>
      <c r="D1707" s="104">
        <v>13.54</v>
      </c>
    </row>
    <row r="1708" spans="1:4" x14ac:dyDescent="0.25">
      <c r="A1708" s="101">
        <v>100343</v>
      </c>
      <c r="B1708" s="101" t="s">
        <v>1123</v>
      </c>
      <c r="C1708" s="101" t="s">
        <v>4</v>
      </c>
      <c r="D1708" s="104">
        <v>12.53</v>
      </c>
    </row>
    <row r="1709" spans="1:4" x14ac:dyDescent="0.25">
      <c r="A1709" s="101">
        <v>100344</v>
      </c>
      <c r="B1709" s="101" t="s">
        <v>1124</v>
      </c>
      <c r="C1709" s="101" t="s">
        <v>4</v>
      </c>
      <c r="D1709" s="104">
        <v>11.11</v>
      </c>
    </row>
    <row r="1710" spans="1:4" x14ac:dyDescent="0.25">
      <c r="A1710" s="101">
        <v>100345</v>
      </c>
      <c r="B1710" s="101" t="s">
        <v>1125</v>
      </c>
      <c r="C1710" s="101" t="s">
        <v>4</v>
      </c>
      <c r="D1710" s="104">
        <v>9.34</v>
      </c>
    </row>
    <row r="1711" spans="1:4" x14ac:dyDescent="0.25">
      <c r="A1711" s="101">
        <v>100346</v>
      </c>
      <c r="B1711" s="101" t="s">
        <v>1126</v>
      </c>
      <c r="C1711" s="101" t="s">
        <v>4</v>
      </c>
      <c r="D1711" s="104">
        <v>8.77</v>
      </c>
    </row>
    <row r="1712" spans="1:4" x14ac:dyDescent="0.25">
      <c r="A1712" s="101">
        <v>100347</v>
      </c>
      <c r="B1712" s="101" t="s">
        <v>1127</v>
      </c>
      <c r="C1712" s="101" t="s">
        <v>4</v>
      </c>
      <c r="D1712" s="104">
        <v>9.7200000000000006</v>
      </c>
    </row>
    <row r="1713" spans="1:4" x14ac:dyDescent="0.25">
      <c r="A1713" s="101">
        <v>100348</v>
      </c>
      <c r="B1713" s="101" t="s">
        <v>1128</v>
      </c>
      <c r="C1713" s="101" t="s">
        <v>4</v>
      </c>
      <c r="D1713" s="104">
        <v>9.4600000000000009</v>
      </c>
    </row>
    <row r="1714" spans="1:4" x14ac:dyDescent="0.25">
      <c r="A1714" s="101">
        <v>100349</v>
      </c>
      <c r="B1714" s="101" t="s">
        <v>39204</v>
      </c>
      <c r="C1714" s="101" t="s">
        <v>38</v>
      </c>
      <c r="D1714" s="104">
        <v>689.25</v>
      </c>
    </row>
    <row r="1715" spans="1:4" x14ac:dyDescent="0.25">
      <c r="A1715" s="101">
        <v>104841</v>
      </c>
      <c r="B1715" s="101" t="s">
        <v>30266</v>
      </c>
      <c r="C1715" s="101" t="s">
        <v>3</v>
      </c>
      <c r="D1715" s="104">
        <v>86.35</v>
      </c>
    </row>
    <row r="1716" spans="1:4" x14ac:dyDescent="0.25">
      <c r="A1716" s="101">
        <v>104842</v>
      </c>
      <c r="B1716" s="101" t="s">
        <v>30267</v>
      </c>
      <c r="C1716" s="101" t="s">
        <v>3</v>
      </c>
      <c r="D1716" s="104">
        <v>74</v>
      </c>
    </row>
    <row r="1717" spans="1:4" x14ac:dyDescent="0.25">
      <c r="A1717" s="101">
        <v>104843</v>
      </c>
      <c r="B1717" s="101" t="s">
        <v>30268</v>
      </c>
      <c r="C1717" s="101" t="s">
        <v>3</v>
      </c>
      <c r="D1717" s="104">
        <v>117.9</v>
      </c>
    </row>
    <row r="1718" spans="1:4" x14ac:dyDescent="0.25">
      <c r="A1718" s="101">
        <v>104844</v>
      </c>
      <c r="B1718" s="101" t="s">
        <v>30269</v>
      </c>
      <c r="C1718" s="101" t="s">
        <v>3</v>
      </c>
      <c r="D1718" s="104">
        <v>95.12</v>
      </c>
    </row>
    <row r="1719" spans="1:4" x14ac:dyDescent="0.25">
      <c r="A1719" s="101">
        <v>104845</v>
      </c>
      <c r="B1719" s="101" t="s">
        <v>30270</v>
      </c>
      <c r="C1719" s="101" t="s">
        <v>3</v>
      </c>
      <c r="D1719" s="104">
        <v>134.18</v>
      </c>
    </row>
    <row r="1720" spans="1:4" x14ac:dyDescent="0.25">
      <c r="A1720" s="101">
        <v>104846</v>
      </c>
      <c r="B1720" s="101" t="s">
        <v>30271</v>
      </c>
      <c r="C1720" s="101" t="s">
        <v>3</v>
      </c>
      <c r="D1720" s="104">
        <v>108.22</v>
      </c>
    </row>
    <row r="1721" spans="1:4" x14ac:dyDescent="0.25">
      <c r="A1721" s="101">
        <v>104847</v>
      </c>
      <c r="B1721" s="101" t="s">
        <v>30272</v>
      </c>
      <c r="C1721" s="101" t="s">
        <v>3</v>
      </c>
      <c r="D1721" s="104">
        <v>92.23</v>
      </c>
    </row>
    <row r="1722" spans="1:4" x14ac:dyDescent="0.25">
      <c r="A1722" s="101">
        <v>104848</v>
      </c>
      <c r="B1722" s="101" t="s">
        <v>30273</v>
      </c>
      <c r="C1722" s="101" t="s">
        <v>3</v>
      </c>
      <c r="D1722" s="104">
        <v>70.42</v>
      </c>
    </row>
    <row r="1723" spans="1:4" x14ac:dyDescent="0.25">
      <c r="A1723" s="101">
        <v>104849</v>
      </c>
      <c r="B1723" s="101" t="s">
        <v>30274</v>
      </c>
      <c r="C1723" s="101" t="s">
        <v>3</v>
      </c>
      <c r="D1723" s="104">
        <v>60.68</v>
      </c>
    </row>
    <row r="1724" spans="1:4" x14ac:dyDescent="0.25">
      <c r="A1724" s="101">
        <v>104850</v>
      </c>
      <c r="B1724" s="101" t="s">
        <v>30275</v>
      </c>
      <c r="C1724" s="101" t="s">
        <v>3</v>
      </c>
      <c r="D1724" s="104">
        <v>54.17</v>
      </c>
    </row>
    <row r="1725" spans="1:4" x14ac:dyDescent="0.25">
      <c r="A1725" s="101">
        <v>104851</v>
      </c>
      <c r="B1725" s="101" t="s">
        <v>30276</v>
      </c>
      <c r="C1725" s="101" t="s">
        <v>3</v>
      </c>
      <c r="D1725" s="104">
        <v>77.94</v>
      </c>
    </row>
    <row r="1726" spans="1:4" x14ac:dyDescent="0.25">
      <c r="A1726" s="101">
        <v>104852</v>
      </c>
      <c r="B1726" s="101" t="s">
        <v>30277</v>
      </c>
      <c r="C1726" s="101" t="s">
        <v>3</v>
      </c>
      <c r="D1726" s="104">
        <v>66.72</v>
      </c>
    </row>
    <row r="1727" spans="1:4" x14ac:dyDescent="0.25">
      <c r="A1727" s="101">
        <v>104853</v>
      </c>
      <c r="B1727" s="101" t="s">
        <v>30278</v>
      </c>
      <c r="C1727" s="101" t="s">
        <v>3</v>
      </c>
      <c r="D1727" s="101">
        <v>59.22</v>
      </c>
    </row>
    <row r="1728" spans="1:4" x14ac:dyDescent="0.25">
      <c r="A1728" s="101">
        <v>104854</v>
      </c>
      <c r="B1728" s="101" t="s">
        <v>30279</v>
      </c>
      <c r="C1728" s="101" t="s">
        <v>3</v>
      </c>
      <c r="D1728" s="101">
        <v>75.67</v>
      </c>
    </row>
    <row r="1729" spans="1:4" x14ac:dyDescent="0.25">
      <c r="A1729" s="101">
        <v>104855</v>
      </c>
      <c r="B1729" s="101" t="s">
        <v>30280</v>
      </c>
      <c r="C1729" s="101" t="s">
        <v>3</v>
      </c>
      <c r="D1729" s="104">
        <v>66.67</v>
      </c>
    </row>
    <row r="1730" spans="1:4" x14ac:dyDescent="0.25">
      <c r="A1730" s="101">
        <v>104876</v>
      </c>
      <c r="B1730" s="101" t="s">
        <v>30281</v>
      </c>
      <c r="C1730" s="101" t="s">
        <v>12798</v>
      </c>
      <c r="D1730" s="104">
        <v>24.55</v>
      </c>
    </row>
    <row r="1731" spans="1:4" x14ac:dyDescent="0.25">
      <c r="A1731" s="101">
        <v>104877</v>
      </c>
      <c r="B1731" s="101" t="s">
        <v>30282</v>
      </c>
      <c r="C1731" s="101" t="s">
        <v>12798</v>
      </c>
      <c r="D1731" s="104">
        <v>567.9</v>
      </c>
    </row>
    <row r="1732" spans="1:4" x14ac:dyDescent="0.25">
      <c r="A1732" s="101">
        <v>104878</v>
      </c>
      <c r="B1732" s="101" t="s">
        <v>30283</v>
      </c>
      <c r="C1732" s="101" t="s">
        <v>12798</v>
      </c>
      <c r="D1732" s="104">
        <v>1994.51</v>
      </c>
    </row>
    <row r="1733" spans="1:4" x14ac:dyDescent="0.25">
      <c r="A1733" s="101">
        <v>104879</v>
      </c>
      <c r="B1733" s="101" t="s">
        <v>30284</v>
      </c>
      <c r="C1733" s="101" t="s">
        <v>3</v>
      </c>
      <c r="D1733" s="101">
        <v>81.349999999999994</v>
      </c>
    </row>
    <row r="1734" spans="1:4" x14ac:dyDescent="0.25">
      <c r="A1734" s="101">
        <v>104880</v>
      </c>
      <c r="B1734" s="101" t="s">
        <v>30285</v>
      </c>
      <c r="C1734" s="101" t="s">
        <v>3</v>
      </c>
      <c r="D1734" s="104">
        <v>89.09</v>
      </c>
    </row>
    <row r="1735" spans="1:4" x14ac:dyDescent="0.25">
      <c r="A1735" s="101">
        <v>104886</v>
      </c>
      <c r="B1735" s="101" t="s">
        <v>30286</v>
      </c>
      <c r="C1735" s="101" t="s">
        <v>3</v>
      </c>
      <c r="D1735" s="101">
        <v>52.78</v>
      </c>
    </row>
    <row r="1736" spans="1:4" x14ac:dyDescent="0.25">
      <c r="A1736" s="101">
        <v>104887</v>
      </c>
      <c r="B1736" s="101" t="s">
        <v>30287</v>
      </c>
      <c r="C1736" s="101" t="s">
        <v>3</v>
      </c>
      <c r="D1736" s="104">
        <v>46.63</v>
      </c>
    </row>
    <row r="1737" spans="1:4" x14ac:dyDescent="0.25">
      <c r="A1737" s="101">
        <v>104888</v>
      </c>
      <c r="B1737" s="101" t="s">
        <v>30288</v>
      </c>
      <c r="C1737" s="101" t="s">
        <v>3</v>
      </c>
      <c r="D1737" s="104">
        <v>42.48</v>
      </c>
    </row>
    <row r="1738" spans="1:4" x14ac:dyDescent="0.25">
      <c r="A1738" s="101">
        <v>104889</v>
      </c>
      <c r="B1738" s="101" t="s">
        <v>30289</v>
      </c>
      <c r="C1738" s="101" t="s">
        <v>3</v>
      </c>
      <c r="D1738" s="104">
        <v>61</v>
      </c>
    </row>
    <row r="1739" spans="1:4" x14ac:dyDescent="0.25">
      <c r="A1739" s="101">
        <v>104890</v>
      </c>
      <c r="B1739" s="101" t="s">
        <v>30290</v>
      </c>
      <c r="C1739" s="101" t="s">
        <v>3</v>
      </c>
      <c r="D1739" s="104">
        <v>53.24</v>
      </c>
    </row>
    <row r="1740" spans="1:4" x14ac:dyDescent="0.25">
      <c r="A1740" s="101">
        <v>104891</v>
      </c>
      <c r="B1740" s="101" t="s">
        <v>30291</v>
      </c>
      <c r="C1740" s="101" t="s">
        <v>3</v>
      </c>
      <c r="D1740" s="104">
        <v>48.04</v>
      </c>
    </row>
    <row r="1741" spans="1:4" x14ac:dyDescent="0.25">
      <c r="A1741" s="101">
        <v>104892</v>
      </c>
      <c r="B1741" s="101" t="s">
        <v>30292</v>
      </c>
      <c r="C1741" s="101" t="s">
        <v>3</v>
      </c>
      <c r="D1741" s="104">
        <v>106.93</v>
      </c>
    </row>
    <row r="1742" spans="1:4" x14ac:dyDescent="0.25">
      <c r="A1742" s="101">
        <v>102989</v>
      </c>
      <c r="B1742" s="101" t="s">
        <v>3589</v>
      </c>
      <c r="C1742" s="101" t="s">
        <v>3</v>
      </c>
      <c r="D1742" s="104">
        <v>53.83</v>
      </c>
    </row>
    <row r="1743" spans="1:4" x14ac:dyDescent="0.25">
      <c r="A1743" s="101">
        <v>102990</v>
      </c>
      <c r="B1743" s="101" t="s">
        <v>3590</v>
      </c>
      <c r="C1743" s="101" t="s">
        <v>3</v>
      </c>
      <c r="D1743" s="104">
        <v>65.52</v>
      </c>
    </row>
    <row r="1744" spans="1:4" x14ac:dyDescent="0.25">
      <c r="A1744" s="101">
        <v>102991</v>
      </c>
      <c r="B1744" s="101" t="s">
        <v>3591</v>
      </c>
      <c r="C1744" s="101" t="s">
        <v>3</v>
      </c>
      <c r="D1744" s="104">
        <v>85.1</v>
      </c>
    </row>
    <row r="1745" spans="1:4" x14ac:dyDescent="0.25">
      <c r="A1745" s="101">
        <v>102992</v>
      </c>
      <c r="B1745" s="101" t="s">
        <v>3592</v>
      </c>
      <c r="C1745" s="101" t="s">
        <v>3</v>
      </c>
      <c r="D1745" s="104">
        <v>128.91</v>
      </c>
    </row>
    <row r="1746" spans="1:4" x14ac:dyDescent="0.25">
      <c r="A1746" s="101">
        <v>102993</v>
      </c>
      <c r="B1746" s="101" t="s">
        <v>3593</v>
      </c>
      <c r="C1746" s="101" t="s">
        <v>3</v>
      </c>
      <c r="D1746" s="104">
        <v>167.51</v>
      </c>
    </row>
    <row r="1747" spans="1:4" x14ac:dyDescent="0.25">
      <c r="A1747" s="101">
        <v>102994</v>
      </c>
      <c r="B1747" s="101" t="s">
        <v>3594</v>
      </c>
      <c r="C1747" s="101" t="s">
        <v>3</v>
      </c>
      <c r="D1747" s="104">
        <v>294.08999999999997</v>
      </c>
    </row>
    <row r="1748" spans="1:4" x14ac:dyDescent="0.25">
      <c r="A1748" s="101">
        <v>102995</v>
      </c>
      <c r="B1748" s="101" t="s">
        <v>3595</v>
      </c>
      <c r="C1748" s="101" t="s">
        <v>3</v>
      </c>
      <c r="D1748" s="104">
        <v>55.38</v>
      </c>
    </row>
    <row r="1749" spans="1:4" x14ac:dyDescent="0.25">
      <c r="A1749" s="101">
        <v>102996</v>
      </c>
      <c r="B1749" s="101" t="s">
        <v>3596</v>
      </c>
      <c r="C1749" s="101" t="s">
        <v>3</v>
      </c>
      <c r="D1749" s="104">
        <v>78.38</v>
      </c>
    </row>
    <row r="1750" spans="1:4" x14ac:dyDescent="0.25">
      <c r="A1750" s="101">
        <v>102997</v>
      </c>
      <c r="B1750" s="101" t="s">
        <v>3597</v>
      </c>
      <c r="C1750" s="101" t="s">
        <v>3</v>
      </c>
      <c r="D1750" s="104">
        <v>104.81</v>
      </c>
    </row>
    <row r="1751" spans="1:4" x14ac:dyDescent="0.25">
      <c r="A1751" s="101">
        <v>102998</v>
      </c>
      <c r="B1751" s="101" t="s">
        <v>3598</v>
      </c>
      <c r="C1751" s="101" t="s">
        <v>3</v>
      </c>
      <c r="D1751" s="104">
        <v>100.02</v>
      </c>
    </row>
    <row r="1752" spans="1:4" x14ac:dyDescent="0.25">
      <c r="A1752" s="101">
        <v>102999</v>
      </c>
      <c r="B1752" s="101" t="s">
        <v>3599</v>
      </c>
      <c r="C1752" s="101" t="s">
        <v>3</v>
      </c>
      <c r="D1752" s="104">
        <v>126.6</v>
      </c>
    </row>
    <row r="1753" spans="1:4" x14ac:dyDescent="0.25">
      <c r="A1753" s="101">
        <v>103000</v>
      </c>
      <c r="B1753" s="101" t="s">
        <v>3600</v>
      </c>
      <c r="C1753" s="101" t="s">
        <v>3</v>
      </c>
      <c r="D1753" s="101">
        <v>127.11</v>
      </c>
    </row>
    <row r="1754" spans="1:4" x14ac:dyDescent="0.25">
      <c r="A1754" s="101">
        <v>103001</v>
      </c>
      <c r="B1754" s="101" t="s">
        <v>3601</v>
      </c>
      <c r="C1754" s="101" t="s">
        <v>12798</v>
      </c>
      <c r="D1754" s="104">
        <v>176.01</v>
      </c>
    </row>
    <row r="1755" spans="1:4" x14ac:dyDescent="0.25">
      <c r="A1755" s="101">
        <v>103002</v>
      </c>
      <c r="B1755" s="101" t="s">
        <v>3602</v>
      </c>
      <c r="C1755" s="101" t="s">
        <v>12798</v>
      </c>
      <c r="D1755" s="101">
        <v>217.78</v>
      </c>
    </row>
    <row r="1756" spans="1:4" x14ac:dyDescent="0.25">
      <c r="A1756" s="101">
        <v>103003</v>
      </c>
      <c r="B1756" s="101" t="s">
        <v>3603</v>
      </c>
      <c r="C1756" s="101" t="s">
        <v>12798</v>
      </c>
      <c r="D1756" s="104">
        <v>301.44</v>
      </c>
    </row>
    <row r="1757" spans="1:4" x14ac:dyDescent="0.25">
      <c r="A1757" s="101">
        <v>103005</v>
      </c>
      <c r="B1757" s="101" t="s">
        <v>3604</v>
      </c>
      <c r="C1757" s="101" t="s">
        <v>12798</v>
      </c>
      <c r="D1757" s="104">
        <v>538.76</v>
      </c>
    </row>
    <row r="1758" spans="1:4" x14ac:dyDescent="0.25">
      <c r="A1758" s="101">
        <v>103006</v>
      </c>
      <c r="B1758" s="101" t="s">
        <v>3605</v>
      </c>
      <c r="C1758" s="101" t="s">
        <v>12798</v>
      </c>
      <c r="D1758" s="104">
        <v>751.11</v>
      </c>
    </row>
    <row r="1759" spans="1:4" x14ac:dyDescent="0.25">
      <c r="A1759" s="101">
        <v>103007</v>
      </c>
      <c r="B1759" s="101" t="s">
        <v>3606</v>
      </c>
      <c r="C1759" s="101" t="s">
        <v>12798</v>
      </c>
      <c r="D1759" s="104">
        <v>987.15</v>
      </c>
    </row>
    <row r="1760" spans="1:4" x14ac:dyDescent="0.25">
      <c r="A1760" s="101">
        <v>97933</v>
      </c>
      <c r="B1760" s="101" t="s">
        <v>2523</v>
      </c>
      <c r="C1760" s="101" t="s">
        <v>12798</v>
      </c>
      <c r="D1760" s="104">
        <v>1153.26</v>
      </c>
    </row>
    <row r="1761" spans="1:4" x14ac:dyDescent="0.25">
      <c r="A1761" s="101">
        <v>97934</v>
      </c>
      <c r="B1761" s="101" t="s">
        <v>11480</v>
      </c>
      <c r="C1761" s="101" t="s">
        <v>12798</v>
      </c>
      <c r="D1761" s="104">
        <v>2410.48</v>
      </c>
    </row>
    <row r="1762" spans="1:4" x14ac:dyDescent="0.25">
      <c r="A1762" s="101">
        <v>97935</v>
      </c>
      <c r="B1762" s="101" t="s">
        <v>2524</v>
      </c>
      <c r="C1762" s="101" t="s">
        <v>12798</v>
      </c>
      <c r="D1762" s="104">
        <v>942.31</v>
      </c>
    </row>
    <row r="1763" spans="1:4" x14ac:dyDescent="0.25">
      <c r="A1763" s="101">
        <v>97936</v>
      </c>
      <c r="B1763" s="101" t="s">
        <v>2525</v>
      </c>
      <c r="C1763" s="101" t="s">
        <v>12798</v>
      </c>
      <c r="D1763" s="101">
        <v>2016.84</v>
      </c>
    </row>
    <row r="1764" spans="1:4" x14ac:dyDescent="0.25">
      <c r="A1764" s="101">
        <v>97947</v>
      </c>
      <c r="B1764" s="101" t="s">
        <v>2526</v>
      </c>
      <c r="C1764" s="101" t="s">
        <v>12798</v>
      </c>
      <c r="D1764" s="104">
        <v>1860.16</v>
      </c>
    </row>
    <row r="1765" spans="1:4" x14ac:dyDescent="0.25">
      <c r="A1765" s="101">
        <v>97948</v>
      </c>
      <c r="B1765" s="101" t="s">
        <v>2527</v>
      </c>
      <c r="C1765" s="101" t="s">
        <v>12798</v>
      </c>
      <c r="D1765" s="104">
        <v>3423.89</v>
      </c>
    </row>
    <row r="1766" spans="1:4" x14ac:dyDescent="0.25">
      <c r="A1766" s="101">
        <v>97949</v>
      </c>
      <c r="B1766" s="101" t="s">
        <v>2528</v>
      </c>
      <c r="C1766" s="101" t="s">
        <v>12798</v>
      </c>
      <c r="D1766" s="104">
        <v>1855.04</v>
      </c>
    </row>
    <row r="1767" spans="1:4" x14ac:dyDescent="0.25">
      <c r="A1767" s="101">
        <v>97950</v>
      </c>
      <c r="B1767" s="101" t="s">
        <v>2529</v>
      </c>
      <c r="C1767" s="101" t="s">
        <v>12798</v>
      </c>
      <c r="D1767" s="104">
        <v>3259.28</v>
      </c>
    </row>
    <row r="1768" spans="1:4" x14ac:dyDescent="0.25">
      <c r="A1768" s="101">
        <v>97951</v>
      </c>
      <c r="B1768" s="101" t="s">
        <v>2530</v>
      </c>
      <c r="C1768" s="101" t="s">
        <v>12798</v>
      </c>
      <c r="D1768" s="104">
        <v>2992.1</v>
      </c>
    </row>
    <row r="1769" spans="1:4" x14ac:dyDescent="0.25">
      <c r="A1769" s="101">
        <v>97952</v>
      </c>
      <c r="B1769" s="101" t="s">
        <v>2531</v>
      </c>
      <c r="C1769" s="101" t="s">
        <v>12798</v>
      </c>
      <c r="D1769" s="104">
        <v>5172.07</v>
      </c>
    </row>
    <row r="1770" spans="1:4" x14ac:dyDescent="0.25">
      <c r="A1770" s="101">
        <v>97953</v>
      </c>
      <c r="B1770" s="101" t="s">
        <v>2532</v>
      </c>
      <c r="C1770" s="101" t="s">
        <v>12798</v>
      </c>
      <c r="D1770" s="104">
        <v>1431.71</v>
      </c>
    </row>
    <row r="1771" spans="1:4" x14ac:dyDescent="0.25">
      <c r="A1771" s="101">
        <v>97955</v>
      </c>
      <c r="B1771" s="101" t="s">
        <v>2533</v>
      </c>
      <c r="C1771" s="101" t="s">
        <v>12798</v>
      </c>
      <c r="D1771" s="104">
        <v>3101.59</v>
      </c>
    </row>
    <row r="1772" spans="1:4" x14ac:dyDescent="0.25">
      <c r="A1772" s="101">
        <v>97956</v>
      </c>
      <c r="B1772" s="101" t="s">
        <v>2534</v>
      </c>
      <c r="C1772" s="101" t="s">
        <v>12798</v>
      </c>
      <c r="D1772" s="104">
        <v>1524.34</v>
      </c>
    </row>
    <row r="1773" spans="1:4" x14ac:dyDescent="0.25">
      <c r="A1773" s="101">
        <v>97957</v>
      </c>
      <c r="B1773" s="101" t="s">
        <v>2535</v>
      </c>
      <c r="C1773" s="101" t="s">
        <v>12798</v>
      </c>
      <c r="D1773" s="101">
        <v>2720.34</v>
      </c>
    </row>
    <row r="1774" spans="1:4" x14ac:dyDescent="0.25">
      <c r="A1774" s="101">
        <v>97961</v>
      </c>
      <c r="B1774" s="101" t="s">
        <v>2536</v>
      </c>
      <c r="C1774" s="101" t="s">
        <v>12798</v>
      </c>
      <c r="D1774" s="104">
        <v>2497.6799999999998</v>
      </c>
    </row>
    <row r="1775" spans="1:4" x14ac:dyDescent="0.25">
      <c r="A1775" s="101">
        <v>97973</v>
      </c>
      <c r="B1775" s="101" t="s">
        <v>2537</v>
      </c>
      <c r="C1775" s="101" t="s">
        <v>12798</v>
      </c>
      <c r="D1775" s="104">
        <v>4673.51</v>
      </c>
    </row>
    <row r="1776" spans="1:4" x14ac:dyDescent="0.25">
      <c r="A1776" s="101">
        <v>97974</v>
      </c>
      <c r="B1776" s="101" t="s">
        <v>13200</v>
      </c>
      <c r="C1776" s="101" t="s">
        <v>12798</v>
      </c>
      <c r="D1776" s="104">
        <v>503.72</v>
      </c>
    </row>
    <row r="1777" spans="1:4" x14ac:dyDescent="0.25">
      <c r="A1777" s="101">
        <v>97975</v>
      </c>
      <c r="B1777" s="101" t="s">
        <v>13201</v>
      </c>
      <c r="C1777" s="101" t="s">
        <v>12798</v>
      </c>
      <c r="D1777" s="104">
        <v>660.45</v>
      </c>
    </row>
    <row r="1778" spans="1:4" x14ac:dyDescent="0.25">
      <c r="A1778" s="101">
        <v>97976</v>
      </c>
      <c r="B1778" s="101" t="s">
        <v>13202</v>
      </c>
      <c r="C1778" s="101" t="s">
        <v>12798</v>
      </c>
      <c r="D1778" s="104">
        <v>1145.23</v>
      </c>
    </row>
    <row r="1779" spans="1:4" x14ac:dyDescent="0.25">
      <c r="A1779" s="101">
        <v>97977</v>
      </c>
      <c r="B1779" s="101" t="s">
        <v>13203</v>
      </c>
      <c r="C1779" s="101" t="s">
        <v>12798</v>
      </c>
      <c r="D1779" s="104">
        <v>1640.27</v>
      </c>
    </row>
    <row r="1780" spans="1:4" x14ac:dyDescent="0.25">
      <c r="A1780" s="101">
        <v>97978</v>
      </c>
      <c r="B1780" s="101" t="s">
        <v>13204</v>
      </c>
      <c r="C1780" s="101" t="s">
        <v>12798</v>
      </c>
      <c r="D1780" s="104">
        <v>995.53</v>
      </c>
    </row>
    <row r="1781" spans="1:4" x14ac:dyDescent="0.25">
      <c r="A1781" s="101">
        <v>97980</v>
      </c>
      <c r="B1781" s="101" t="s">
        <v>13205</v>
      </c>
      <c r="C1781" s="101" t="s">
        <v>12798</v>
      </c>
      <c r="D1781" s="104">
        <v>2098.66</v>
      </c>
    </row>
    <row r="1782" spans="1:4" x14ac:dyDescent="0.25">
      <c r="A1782" s="101">
        <v>97981</v>
      </c>
      <c r="B1782" s="101" t="s">
        <v>2538</v>
      </c>
      <c r="C1782" s="101" t="s">
        <v>3</v>
      </c>
      <c r="D1782" s="104">
        <v>1217.7</v>
      </c>
    </row>
    <row r="1783" spans="1:4" x14ac:dyDescent="0.25">
      <c r="A1783" s="101">
        <v>97983</v>
      </c>
      <c r="B1783" s="101" t="s">
        <v>2539</v>
      </c>
      <c r="C1783" s="101" t="s">
        <v>3</v>
      </c>
      <c r="D1783" s="104">
        <v>552.25</v>
      </c>
    </row>
    <row r="1784" spans="1:4" x14ac:dyDescent="0.25">
      <c r="A1784" s="101">
        <v>97985</v>
      </c>
      <c r="B1784" s="101" t="s">
        <v>2540</v>
      </c>
      <c r="C1784" s="101" t="s">
        <v>3</v>
      </c>
      <c r="D1784" s="104">
        <v>1466.8</v>
      </c>
    </row>
    <row r="1785" spans="1:4" x14ac:dyDescent="0.25">
      <c r="A1785" s="101">
        <v>97987</v>
      </c>
      <c r="B1785" s="101" t="s">
        <v>2541</v>
      </c>
      <c r="C1785" s="101" t="s">
        <v>3</v>
      </c>
      <c r="D1785" s="104">
        <v>735.35</v>
      </c>
    </row>
    <row r="1786" spans="1:4" x14ac:dyDescent="0.25">
      <c r="A1786" s="101">
        <v>97988</v>
      </c>
      <c r="B1786" s="101" t="s">
        <v>13206</v>
      </c>
      <c r="C1786" s="101" t="s">
        <v>12798</v>
      </c>
      <c r="D1786" s="104">
        <v>3073.17</v>
      </c>
    </row>
    <row r="1787" spans="1:4" x14ac:dyDescent="0.25">
      <c r="A1787" s="101">
        <v>97989</v>
      </c>
      <c r="B1787" s="101" t="s">
        <v>2542</v>
      </c>
      <c r="C1787" s="101" t="s">
        <v>3</v>
      </c>
      <c r="D1787" s="104">
        <v>1715.84</v>
      </c>
    </row>
    <row r="1788" spans="1:4" x14ac:dyDescent="0.25">
      <c r="A1788" s="101">
        <v>97991</v>
      </c>
      <c r="B1788" s="101" t="s">
        <v>2543</v>
      </c>
      <c r="C1788" s="101" t="s">
        <v>3</v>
      </c>
      <c r="D1788" s="104">
        <v>1008.24</v>
      </c>
    </row>
    <row r="1789" spans="1:4" x14ac:dyDescent="0.25">
      <c r="A1789" s="101">
        <v>97992</v>
      </c>
      <c r="B1789" s="101" t="s">
        <v>13207</v>
      </c>
      <c r="C1789" s="101" t="s">
        <v>12798</v>
      </c>
      <c r="D1789" s="104">
        <v>3936.76</v>
      </c>
    </row>
    <row r="1790" spans="1:4" x14ac:dyDescent="0.25">
      <c r="A1790" s="101">
        <v>97993</v>
      </c>
      <c r="B1790" s="101" t="s">
        <v>2544</v>
      </c>
      <c r="C1790" s="101" t="s">
        <v>3</v>
      </c>
      <c r="D1790" s="104">
        <v>2089.5</v>
      </c>
    </row>
    <row r="1791" spans="1:4" x14ac:dyDescent="0.25">
      <c r="A1791" s="101">
        <v>97994</v>
      </c>
      <c r="B1791" s="101" t="s">
        <v>13208</v>
      </c>
      <c r="C1791" s="101" t="s">
        <v>12798</v>
      </c>
      <c r="D1791" s="104">
        <v>2645.91</v>
      </c>
    </row>
    <row r="1792" spans="1:4" x14ac:dyDescent="0.25">
      <c r="A1792" s="101">
        <v>97995</v>
      </c>
      <c r="B1792" s="101" t="s">
        <v>2545</v>
      </c>
      <c r="C1792" s="101" t="s">
        <v>3</v>
      </c>
      <c r="D1792" s="104">
        <v>1340.46</v>
      </c>
    </row>
    <row r="1793" spans="1:4" x14ac:dyDescent="0.25">
      <c r="A1793" s="101">
        <v>97996</v>
      </c>
      <c r="B1793" s="101" t="s">
        <v>13209</v>
      </c>
      <c r="C1793" s="101" t="s">
        <v>12798</v>
      </c>
      <c r="D1793" s="104">
        <v>3349.47</v>
      </c>
    </row>
    <row r="1794" spans="1:4" x14ac:dyDescent="0.25">
      <c r="A1794" s="101">
        <v>97997</v>
      </c>
      <c r="B1794" s="101" t="s">
        <v>2546</v>
      </c>
      <c r="C1794" s="101" t="s">
        <v>3</v>
      </c>
      <c r="D1794" s="104">
        <v>1602.12</v>
      </c>
    </row>
    <row r="1795" spans="1:4" x14ac:dyDescent="0.25">
      <c r="A1795" s="101">
        <v>97999</v>
      </c>
      <c r="B1795" s="101" t="s">
        <v>2547</v>
      </c>
      <c r="C1795" s="101" t="s">
        <v>3</v>
      </c>
      <c r="D1795" s="104">
        <v>1863.86</v>
      </c>
    </row>
    <row r="1796" spans="1:4" x14ac:dyDescent="0.25">
      <c r="A1796" s="101">
        <v>98001</v>
      </c>
      <c r="B1796" s="101" t="s">
        <v>2548</v>
      </c>
      <c r="C1796" s="101" t="s">
        <v>3</v>
      </c>
      <c r="D1796" s="104">
        <v>2125.5300000000002</v>
      </c>
    </row>
    <row r="1797" spans="1:4" x14ac:dyDescent="0.25">
      <c r="A1797" s="101">
        <v>98002</v>
      </c>
      <c r="B1797" s="101" t="s">
        <v>13210</v>
      </c>
      <c r="C1797" s="101" t="s">
        <v>12798</v>
      </c>
      <c r="D1797" s="104">
        <v>5493.55</v>
      </c>
    </row>
    <row r="1798" spans="1:4" x14ac:dyDescent="0.25">
      <c r="A1798" s="101">
        <v>98003</v>
      </c>
      <c r="B1798" s="101" t="s">
        <v>2549</v>
      </c>
      <c r="C1798" s="101" t="s">
        <v>3</v>
      </c>
      <c r="D1798" s="104">
        <v>2387.2600000000002</v>
      </c>
    </row>
    <row r="1799" spans="1:4" x14ac:dyDescent="0.25">
      <c r="A1799" s="101">
        <v>98005</v>
      </c>
      <c r="B1799" s="101" t="s">
        <v>2550</v>
      </c>
      <c r="C1799" s="101" t="s">
        <v>3</v>
      </c>
      <c r="D1799" s="104">
        <v>2649</v>
      </c>
    </row>
    <row r="1800" spans="1:4" x14ac:dyDescent="0.25">
      <c r="A1800" s="101">
        <v>98006</v>
      </c>
      <c r="B1800" s="101" t="s">
        <v>13211</v>
      </c>
      <c r="C1800" s="101" t="s">
        <v>12798</v>
      </c>
      <c r="D1800" s="104">
        <v>6909.1</v>
      </c>
    </row>
    <row r="1801" spans="1:4" x14ac:dyDescent="0.25">
      <c r="A1801" s="101">
        <v>98007</v>
      </c>
      <c r="B1801" s="101" t="s">
        <v>2551</v>
      </c>
      <c r="C1801" s="101" t="s">
        <v>3</v>
      </c>
      <c r="D1801" s="101">
        <v>2910.65</v>
      </c>
    </row>
    <row r="1802" spans="1:4" x14ac:dyDescent="0.25">
      <c r="A1802" s="101">
        <v>98008</v>
      </c>
      <c r="B1802" s="101" t="s">
        <v>13212</v>
      </c>
      <c r="C1802" s="101" t="s">
        <v>12798</v>
      </c>
      <c r="D1802" s="101">
        <v>4150.66</v>
      </c>
    </row>
    <row r="1803" spans="1:4" x14ac:dyDescent="0.25">
      <c r="A1803" s="101">
        <v>98009</v>
      </c>
      <c r="B1803" s="101" t="s">
        <v>2552</v>
      </c>
      <c r="C1803" s="101" t="s">
        <v>3</v>
      </c>
      <c r="D1803" s="104">
        <v>1863.86</v>
      </c>
    </row>
    <row r="1804" spans="1:4" x14ac:dyDescent="0.25">
      <c r="A1804" s="101">
        <v>98010</v>
      </c>
      <c r="B1804" s="101" t="s">
        <v>13213</v>
      </c>
      <c r="C1804" s="101" t="s">
        <v>12798</v>
      </c>
      <c r="D1804" s="104">
        <v>5066.43</v>
      </c>
    </row>
    <row r="1805" spans="1:4" x14ac:dyDescent="0.25">
      <c r="A1805" s="101">
        <v>98011</v>
      </c>
      <c r="B1805" s="101" t="s">
        <v>2553</v>
      </c>
      <c r="C1805" s="101" t="s">
        <v>3</v>
      </c>
      <c r="D1805" s="104">
        <v>2125.5300000000002</v>
      </c>
    </row>
    <row r="1806" spans="1:4" x14ac:dyDescent="0.25">
      <c r="A1806" s="101">
        <v>98012</v>
      </c>
      <c r="B1806" s="101" t="s">
        <v>13214</v>
      </c>
      <c r="C1806" s="101" t="s">
        <v>12798</v>
      </c>
      <c r="D1806" s="104">
        <v>5955.65</v>
      </c>
    </row>
    <row r="1807" spans="1:4" x14ac:dyDescent="0.25">
      <c r="A1807" s="101">
        <v>98013</v>
      </c>
      <c r="B1807" s="101" t="s">
        <v>2554</v>
      </c>
      <c r="C1807" s="101" t="s">
        <v>3</v>
      </c>
      <c r="D1807" s="104">
        <v>2387.2600000000002</v>
      </c>
    </row>
    <row r="1808" spans="1:4" x14ac:dyDescent="0.25">
      <c r="A1808" s="101">
        <v>98014</v>
      </c>
      <c r="B1808" s="101" t="s">
        <v>13215</v>
      </c>
      <c r="C1808" s="101" t="s">
        <v>12798</v>
      </c>
      <c r="D1808" s="104">
        <v>6844.82</v>
      </c>
    </row>
    <row r="1809" spans="1:4" x14ac:dyDescent="0.25">
      <c r="A1809" s="101">
        <v>98015</v>
      </c>
      <c r="B1809" s="101" t="s">
        <v>2555</v>
      </c>
      <c r="C1809" s="101" t="s">
        <v>3</v>
      </c>
      <c r="D1809" s="104">
        <v>2649</v>
      </c>
    </row>
    <row r="1810" spans="1:4" x14ac:dyDescent="0.25">
      <c r="A1810" s="101">
        <v>98016</v>
      </c>
      <c r="B1810" s="101" t="s">
        <v>13216</v>
      </c>
      <c r="C1810" s="101" t="s">
        <v>12798</v>
      </c>
      <c r="D1810" s="104">
        <v>7734.11</v>
      </c>
    </row>
    <row r="1811" spans="1:4" x14ac:dyDescent="0.25">
      <c r="A1811" s="101">
        <v>98017</v>
      </c>
      <c r="B1811" s="101" t="s">
        <v>2556</v>
      </c>
      <c r="C1811" s="101" t="s">
        <v>3</v>
      </c>
      <c r="D1811" s="104">
        <v>2910.65</v>
      </c>
    </row>
    <row r="1812" spans="1:4" x14ac:dyDescent="0.25">
      <c r="A1812" s="101">
        <v>98018</v>
      </c>
      <c r="B1812" s="101" t="s">
        <v>13217</v>
      </c>
      <c r="C1812" s="101" t="s">
        <v>12798</v>
      </c>
      <c r="D1812" s="101">
        <v>8623.2999999999993</v>
      </c>
    </row>
    <row r="1813" spans="1:4" x14ac:dyDescent="0.25">
      <c r="A1813" s="101">
        <v>98019</v>
      </c>
      <c r="B1813" s="101" t="s">
        <v>2557</v>
      </c>
      <c r="C1813" s="101" t="s">
        <v>3</v>
      </c>
      <c r="D1813" s="101">
        <v>3196.52</v>
      </c>
    </row>
    <row r="1814" spans="1:4" x14ac:dyDescent="0.25">
      <c r="A1814" s="101">
        <v>98020</v>
      </c>
      <c r="B1814" s="101" t="s">
        <v>13218</v>
      </c>
      <c r="C1814" s="101" t="s">
        <v>12798</v>
      </c>
      <c r="D1814" s="101">
        <v>6126.68</v>
      </c>
    </row>
    <row r="1815" spans="1:4" x14ac:dyDescent="0.25">
      <c r="A1815" s="101">
        <v>98021</v>
      </c>
      <c r="B1815" s="101" t="s">
        <v>2558</v>
      </c>
      <c r="C1815" s="101" t="s">
        <v>3</v>
      </c>
      <c r="D1815" s="101">
        <v>2411.4499999999998</v>
      </c>
    </row>
    <row r="1816" spans="1:4" x14ac:dyDescent="0.25">
      <c r="A1816" s="101">
        <v>98022</v>
      </c>
      <c r="B1816" s="101" t="s">
        <v>13219</v>
      </c>
      <c r="C1816" s="101" t="s">
        <v>12798</v>
      </c>
      <c r="D1816" s="104">
        <v>7184.33</v>
      </c>
    </row>
    <row r="1817" spans="1:4" x14ac:dyDescent="0.25">
      <c r="A1817" s="101">
        <v>98023</v>
      </c>
      <c r="B1817" s="101" t="s">
        <v>2559</v>
      </c>
      <c r="C1817" s="101" t="s">
        <v>3</v>
      </c>
      <c r="D1817" s="104">
        <v>2673.12</v>
      </c>
    </row>
    <row r="1818" spans="1:4" x14ac:dyDescent="0.25">
      <c r="A1818" s="101">
        <v>98024</v>
      </c>
      <c r="B1818" s="101" t="s">
        <v>13220</v>
      </c>
      <c r="C1818" s="101" t="s">
        <v>12798</v>
      </c>
      <c r="D1818" s="104">
        <v>8300.7099999999991</v>
      </c>
    </row>
    <row r="1819" spans="1:4" x14ac:dyDescent="0.25">
      <c r="A1819" s="101">
        <v>98025</v>
      </c>
      <c r="B1819" s="101" t="s">
        <v>2560</v>
      </c>
      <c r="C1819" s="101" t="s">
        <v>3</v>
      </c>
      <c r="D1819" s="104">
        <v>2934.85</v>
      </c>
    </row>
    <row r="1820" spans="1:4" x14ac:dyDescent="0.25">
      <c r="A1820" s="101">
        <v>98026</v>
      </c>
      <c r="B1820" s="101" t="s">
        <v>13221</v>
      </c>
      <c r="C1820" s="101" t="s">
        <v>12798</v>
      </c>
      <c r="D1820" s="104">
        <v>9365.7999999999993</v>
      </c>
    </row>
    <row r="1821" spans="1:4" x14ac:dyDescent="0.25">
      <c r="A1821" s="101">
        <v>98027</v>
      </c>
      <c r="B1821" s="101" t="s">
        <v>2561</v>
      </c>
      <c r="C1821" s="101" t="s">
        <v>3</v>
      </c>
      <c r="D1821" s="101">
        <v>3196.52</v>
      </c>
    </row>
    <row r="1822" spans="1:4" x14ac:dyDescent="0.25">
      <c r="A1822" s="101">
        <v>98028</v>
      </c>
      <c r="B1822" s="101" t="s">
        <v>13222</v>
      </c>
      <c r="C1822" s="101" t="s">
        <v>12798</v>
      </c>
      <c r="D1822" s="101">
        <v>10430.89</v>
      </c>
    </row>
    <row r="1823" spans="1:4" x14ac:dyDescent="0.25">
      <c r="A1823" s="101">
        <v>98029</v>
      </c>
      <c r="B1823" s="101" t="s">
        <v>2562</v>
      </c>
      <c r="C1823" s="101" t="s">
        <v>3</v>
      </c>
      <c r="D1823" s="101">
        <v>3463.21</v>
      </c>
    </row>
    <row r="1824" spans="1:4" x14ac:dyDescent="0.25">
      <c r="A1824" s="101">
        <v>98030</v>
      </c>
      <c r="B1824" s="101" t="s">
        <v>13223</v>
      </c>
      <c r="C1824" s="101" t="s">
        <v>12798</v>
      </c>
      <c r="D1824" s="101">
        <v>8504.7199999999993</v>
      </c>
    </row>
    <row r="1825" spans="1:4" x14ac:dyDescent="0.25">
      <c r="A1825" s="101">
        <v>98031</v>
      </c>
      <c r="B1825" s="101" t="s">
        <v>2563</v>
      </c>
      <c r="C1825" s="101" t="s">
        <v>3</v>
      </c>
      <c r="D1825" s="101">
        <v>2939.89</v>
      </c>
    </row>
    <row r="1826" spans="1:4" x14ac:dyDescent="0.25">
      <c r="A1826" s="101">
        <v>98032</v>
      </c>
      <c r="B1826" s="101" t="s">
        <v>13224</v>
      </c>
      <c r="C1826" s="101" t="s">
        <v>12798</v>
      </c>
      <c r="D1826" s="101">
        <v>9790.75</v>
      </c>
    </row>
    <row r="1827" spans="1:4" x14ac:dyDescent="0.25">
      <c r="A1827" s="101">
        <v>98033</v>
      </c>
      <c r="B1827" s="101" t="s">
        <v>2564</v>
      </c>
      <c r="C1827" s="101" t="s">
        <v>3</v>
      </c>
      <c r="D1827" s="101">
        <v>3201.57</v>
      </c>
    </row>
    <row r="1828" spans="1:4" x14ac:dyDescent="0.25">
      <c r="A1828" s="101">
        <v>98034</v>
      </c>
      <c r="B1828" s="101" t="s">
        <v>13225</v>
      </c>
      <c r="C1828" s="101" t="s">
        <v>12798</v>
      </c>
      <c r="D1828" s="101">
        <v>11076.74</v>
      </c>
    </row>
    <row r="1829" spans="1:4" x14ac:dyDescent="0.25">
      <c r="A1829" s="101">
        <v>98035</v>
      </c>
      <c r="B1829" s="101" t="s">
        <v>2565</v>
      </c>
      <c r="C1829" s="101" t="s">
        <v>3</v>
      </c>
      <c r="D1829" s="101">
        <v>3463.21</v>
      </c>
    </row>
    <row r="1830" spans="1:4" x14ac:dyDescent="0.25">
      <c r="A1830" s="101">
        <v>98036</v>
      </c>
      <c r="B1830" s="101" t="s">
        <v>13226</v>
      </c>
      <c r="C1830" s="101" t="s">
        <v>12798</v>
      </c>
      <c r="D1830" s="101">
        <v>12362.78</v>
      </c>
    </row>
    <row r="1831" spans="1:4" x14ac:dyDescent="0.25">
      <c r="A1831" s="101">
        <v>98037</v>
      </c>
      <c r="B1831" s="101" t="s">
        <v>2566</v>
      </c>
      <c r="C1831" s="101" t="s">
        <v>3</v>
      </c>
      <c r="D1831" s="101">
        <v>3729.9</v>
      </c>
    </row>
    <row r="1832" spans="1:4" x14ac:dyDescent="0.25">
      <c r="A1832" s="101">
        <v>98038</v>
      </c>
      <c r="B1832" s="101" t="s">
        <v>13227</v>
      </c>
      <c r="C1832" s="101" t="s">
        <v>12798</v>
      </c>
      <c r="D1832" s="101">
        <v>11314.89</v>
      </c>
    </row>
    <row r="1833" spans="1:4" x14ac:dyDescent="0.25">
      <c r="A1833" s="101">
        <v>98039</v>
      </c>
      <c r="B1833" s="101" t="s">
        <v>2567</v>
      </c>
      <c r="C1833" s="101" t="s">
        <v>3</v>
      </c>
      <c r="D1833" s="101">
        <v>3468.24</v>
      </c>
    </row>
    <row r="1834" spans="1:4" x14ac:dyDescent="0.25">
      <c r="A1834" s="101">
        <v>98040</v>
      </c>
      <c r="B1834" s="101" t="s">
        <v>13228</v>
      </c>
      <c r="C1834" s="101" t="s">
        <v>12798</v>
      </c>
      <c r="D1834" s="101">
        <v>12793.82</v>
      </c>
    </row>
    <row r="1835" spans="1:4" x14ac:dyDescent="0.25">
      <c r="A1835" s="101">
        <v>98041</v>
      </c>
      <c r="B1835" s="101" t="s">
        <v>2568</v>
      </c>
      <c r="C1835" s="101" t="s">
        <v>3</v>
      </c>
      <c r="D1835" s="101">
        <v>3729.9</v>
      </c>
    </row>
    <row r="1836" spans="1:4" x14ac:dyDescent="0.25">
      <c r="A1836" s="101">
        <v>98042</v>
      </c>
      <c r="B1836" s="101" t="s">
        <v>13229</v>
      </c>
      <c r="C1836" s="101" t="s">
        <v>12798</v>
      </c>
      <c r="D1836" s="101">
        <v>14272.76</v>
      </c>
    </row>
    <row r="1837" spans="1:4" x14ac:dyDescent="0.25">
      <c r="A1837" s="101">
        <v>98043</v>
      </c>
      <c r="B1837" s="101" t="s">
        <v>2569</v>
      </c>
      <c r="C1837" s="101" t="s">
        <v>3</v>
      </c>
      <c r="D1837" s="101">
        <v>3996.7</v>
      </c>
    </row>
    <row r="1838" spans="1:4" x14ac:dyDescent="0.25">
      <c r="A1838" s="101">
        <v>98044</v>
      </c>
      <c r="B1838" s="101" t="s">
        <v>13230</v>
      </c>
      <c r="C1838" s="101" t="s">
        <v>12798</v>
      </c>
      <c r="D1838" s="101">
        <v>14511.01</v>
      </c>
    </row>
    <row r="1839" spans="1:4" x14ac:dyDescent="0.25">
      <c r="A1839" s="101">
        <v>98045</v>
      </c>
      <c r="B1839" s="101" t="s">
        <v>2570</v>
      </c>
      <c r="C1839" s="101" t="s">
        <v>3</v>
      </c>
      <c r="D1839" s="101">
        <v>3996.7</v>
      </c>
    </row>
    <row r="1840" spans="1:4" x14ac:dyDescent="0.25">
      <c r="A1840" s="101">
        <v>98046</v>
      </c>
      <c r="B1840" s="101" t="s">
        <v>13231</v>
      </c>
      <c r="C1840" s="101" t="s">
        <v>12798</v>
      </c>
      <c r="D1840" s="101">
        <v>16182.66</v>
      </c>
    </row>
    <row r="1841" spans="1:4" x14ac:dyDescent="0.25">
      <c r="A1841" s="101">
        <v>98047</v>
      </c>
      <c r="B1841" s="101" t="s">
        <v>2571</v>
      </c>
      <c r="C1841" s="101" t="s">
        <v>3</v>
      </c>
      <c r="D1841" s="101">
        <v>4263.3999999999996</v>
      </c>
    </row>
    <row r="1842" spans="1:4" x14ac:dyDescent="0.25">
      <c r="A1842" s="101">
        <v>98048</v>
      </c>
      <c r="B1842" s="101" t="s">
        <v>13232</v>
      </c>
      <c r="C1842" s="101" t="s">
        <v>12798</v>
      </c>
      <c r="D1842" s="101">
        <v>18092.66</v>
      </c>
    </row>
    <row r="1843" spans="1:4" x14ac:dyDescent="0.25">
      <c r="A1843" s="101">
        <v>98049</v>
      </c>
      <c r="B1843" s="101" t="s">
        <v>2572</v>
      </c>
      <c r="C1843" s="101" t="s">
        <v>3</v>
      </c>
      <c r="D1843" s="101">
        <v>4480.83</v>
      </c>
    </row>
    <row r="1844" spans="1:4" x14ac:dyDescent="0.25">
      <c r="A1844" s="101">
        <v>98050</v>
      </c>
      <c r="B1844" s="101" t="s">
        <v>2573</v>
      </c>
      <c r="C1844" s="101" t="s">
        <v>3</v>
      </c>
      <c r="D1844" s="101">
        <v>305.77</v>
      </c>
    </row>
    <row r="1845" spans="1:4" x14ac:dyDescent="0.25">
      <c r="A1845" s="101">
        <v>98051</v>
      </c>
      <c r="B1845" s="101" t="s">
        <v>2574</v>
      </c>
      <c r="C1845" s="101" t="s">
        <v>3</v>
      </c>
      <c r="D1845" s="101">
        <v>972.59</v>
      </c>
    </row>
    <row r="1846" spans="1:4" x14ac:dyDescent="0.25">
      <c r="A1846" s="101">
        <v>98405</v>
      </c>
      <c r="B1846" s="101" t="s">
        <v>13233</v>
      </c>
      <c r="C1846" s="101" t="s">
        <v>12798</v>
      </c>
      <c r="D1846" s="101">
        <v>2586.0700000000002</v>
      </c>
    </row>
    <row r="1847" spans="1:4" x14ac:dyDescent="0.25">
      <c r="A1847" s="101">
        <v>98406</v>
      </c>
      <c r="B1847" s="101" t="s">
        <v>13234</v>
      </c>
      <c r="C1847" s="101" t="s">
        <v>12798</v>
      </c>
      <c r="D1847" s="101">
        <v>6201.27</v>
      </c>
    </row>
    <row r="1848" spans="1:4" x14ac:dyDescent="0.25">
      <c r="A1848" s="101">
        <v>98407</v>
      </c>
      <c r="B1848" s="101" t="s">
        <v>13235</v>
      </c>
      <c r="C1848" s="101" t="s">
        <v>12798</v>
      </c>
      <c r="D1848" s="101">
        <v>4052.96</v>
      </c>
    </row>
    <row r="1849" spans="1:4" x14ac:dyDescent="0.25">
      <c r="A1849" s="101">
        <v>98408</v>
      </c>
      <c r="B1849" s="101" t="s">
        <v>13236</v>
      </c>
      <c r="C1849" s="101" t="s">
        <v>12798</v>
      </c>
      <c r="D1849" s="101">
        <v>4756.53</v>
      </c>
    </row>
    <row r="1850" spans="1:4" x14ac:dyDescent="0.25">
      <c r="A1850" s="101">
        <v>98409</v>
      </c>
      <c r="B1850" s="101" t="s">
        <v>2575</v>
      </c>
      <c r="C1850" s="101" t="s">
        <v>3</v>
      </c>
      <c r="D1850" s="101">
        <v>418.09</v>
      </c>
    </row>
    <row r="1851" spans="1:4" x14ac:dyDescent="0.25">
      <c r="A1851" s="101">
        <v>98410</v>
      </c>
      <c r="B1851" s="101" t="s">
        <v>13237</v>
      </c>
      <c r="C1851" s="101" t="s">
        <v>12798</v>
      </c>
      <c r="D1851" s="101">
        <v>1279.8</v>
      </c>
    </row>
    <row r="1852" spans="1:4" x14ac:dyDescent="0.25">
      <c r="A1852" s="101">
        <v>99240</v>
      </c>
      <c r="B1852" s="101" t="s">
        <v>2576</v>
      </c>
      <c r="C1852" s="101" t="s">
        <v>3</v>
      </c>
      <c r="D1852" s="101">
        <v>732.26</v>
      </c>
    </row>
    <row r="1853" spans="1:4" x14ac:dyDescent="0.25">
      <c r="A1853" s="101">
        <v>99241</v>
      </c>
      <c r="B1853" s="101" t="s">
        <v>2577</v>
      </c>
      <c r="C1853" s="101" t="s">
        <v>3</v>
      </c>
      <c r="D1853" s="104">
        <v>1799.02</v>
      </c>
    </row>
    <row r="1854" spans="1:4" x14ac:dyDescent="0.25">
      <c r="A1854" s="101">
        <v>99242</v>
      </c>
      <c r="B1854" s="101" t="s">
        <v>13238</v>
      </c>
      <c r="C1854" s="101" t="s">
        <v>12798</v>
      </c>
      <c r="D1854" s="104">
        <v>2985.01</v>
      </c>
    </row>
    <row r="1855" spans="1:4" x14ac:dyDescent="0.25">
      <c r="A1855" s="101">
        <v>99243</v>
      </c>
      <c r="B1855" s="101" t="s">
        <v>2578</v>
      </c>
      <c r="C1855" s="101" t="s">
        <v>3</v>
      </c>
      <c r="D1855" s="104">
        <v>1632.34</v>
      </c>
    </row>
    <row r="1856" spans="1:4" x14ac:dyDescent="0.25">
      <c r="A1856" s="101">
        <v>99244</v>
      </c>
      <c r="B1856" s="101" t="s">
        <v>13239</v>
      </c>
      <c r="C1856" s="101" t="s">
        <v>12798</v>
      </c>
      <c r="D1856" s="104">
        <v>4960.51</v>
      </c>
    </row>
    <row r="1857" spans="1:4" x14ac:dyDescent="0.25">
      <c r="A1857" s="101">
        <v>99246</v>
      </c>
      <c r="B1857" s="101" t="s">
        <v>2579</v>
      </c>
      <c r="C1857" s="101" t="s">
        <v>3</v>
      </c>
      <c r="D1857" s="101">
        <v>1004.02</v>
      </c>
    </row>
    <row r="1858" spans="1:4" x14ac:dyDescent="0.25">
      <c r="A1858" s="101">
        <v>99247</v>
      </c>
      <c r="B1858" s="101" t="s">
        <v>2580</v>
      </c>
      <c r="C1858" s="101" t="s">
        <v>3</v>
      </c>
      <c r="D1858" s="101">
        <v>2051.17</v>
      </c>
    </row>
    <row r="1859" spans="1:4" x14ac:dyDescent="0.25">
      <c r="A1859" s="101">
        <v>99248</v>
      </c>
      <c r="B1859" s="101" t="s">
        <v>13240</v>
      </c>
      <c r="C1859" s="101" t="s">
        <v>12798</v>
      </c>
      <c r="D1859" s="101">
        <v>3830.36</v>
      </c>
    </row>
    <row r="1860" spans="1:4" x14ac:dyDescent="0.25">
      <c r="A1860" s="101">
        <v>99249</v>
      </c>
      <c r="B1860" s="101" t="s">
        <v>2581</v>
      </c>
      <c r="C1860" s="101" t="s">
        <v>3</v>
      </c>
      <c r="D1860" s="101">
        <v>1993.01</v>
      </c>
    </row>
    <row r="1861" spans="1:4" x14ac:dyDescent="0.25">
      <c r="A1861" s="101">
        <v>99252</v>
      </c>
      <c r="B1861" s="101" t="s">
        <v>13241</v>
      </c>
      <c r="C1861" s="101" t="s">
        <v>12798</v>
      </c>
      <c r="D1861" s="101">
        <v>2590.6999999999998</v>
      </c>
    </row>
    <row r="1862" spans="1:4" x14ac:dyDescent="0.25">
      <c r="A1862" s="101">
        <v>99254</v>
      </c>
      <c r="B1862" s="101" t="s">
        <v>2582</v>
      </c>
      <c r="C1862" s="101" t="s">
        <v>3</v>
      </c>
      <c r="D1862" s="101">
        <v>1294.69</v>
      </c>
    </row>
    <row r="1863" spans="1:4" x14ac:dyDescent="0.25">
      <c r="A1863" s="101">
        <v>99256</v>
      </c>
      <c r="B1863" s="101" t="s">
        <v>13242</v>
      </c>
      <c r="C1863" s="101" t="s">
        <v>12798</v>
      </c>
      <c r="D1863" s="101">
        <v>5830.64</v>
      </c>
    </row>
    <row r="1864" spans="1:4" x14ac:dyDescent="0.25">
      <c r="A1864" s="101">
        <v>99259</v>
      </c>
      <c r="B1864" s="101" t="s">
        <v>13243</v>
      </c>
      <c r="C1864" s="101" t="s">
        <v>12798</v>
      </c>
      <c r="D1864" s="101">
        <v>3279.01</v>
      </c>
    </row>
    <row r="1865" spans="1:4" x14ac:dyDescent="0.25">
      <c r="A1865" s="101">
        <v>99261</v>
      </c>
      <c r="B1865" s="101" t="s">
        <v>2583</v>
      </c>
      <c r="C1865" s="101" t="s">
        <v>3</v>
      </c>
      <c r="D1865" s="101">
        <v>1546.83</v>
      </c>
    </row>
    <row r="1866" spans="1:4" x14ac:dyDescent="0.25">
      <c r="A1866" s="101">
        <v>99263</v>
      </c>
      <c r="B1866" s="101" t="s">
        <v>2584</v>
      </c>
      <c r="C1866" s="101" t="s">
        <v>3</v>
      </c>
      <c r="D1866" s="101">
        <v>2303.36</v>
      </c>
    </row>
    <row r="1867" spans="1:4" x14ac:dyDescent="0.25">
      <c r="A1867" s="101">
        <v>99265</v>
      </c>
      <c r="B1867" s="101" t="s">
        <v>13244</v>
      </c>
      <c r="C1867" s="101" t="s">
        <v>12798</v>
      </c>
      <c r="D1867" s="101">
        <v>3967.28</v>
      </c>
    </row>
    <row r="1868" spans="1:4" x14ac:dyDescent="0.25">
      <c r="A1868" s="101">
        <v>99266</v>
      </c>
      <c r="B1868" s="101" t="s">
        <v>2585</v>
      </c>
      <c r="C1868" s="101" t="s">
        <v>3</v>
      </c>
      <c r="D1868" s="104">
        <v>1799.02</v>
      </c>
    </row>
    <row r="1869" spans="1:4" x14ac:dyDescent="0.25">
      <c r="A1869" s="101">
        <v>99267</v>
      </c>
      <c r="B1869" s="101" t="s">
        <v>13245</v>
      </c>
      <c r="C1869" s="101" t="s">
        <v>12798</v>
      </c>
      <c r="D1869" s="104">
        <v>4655.6099999999997</v>
      </c>
    </row>
    <row r="1870" spans="1:4" x14ac:dyDescent="0.25">
      <c r="A1870" s="101">
        <v>99268</v>
      </c>
      <c r="B1870" s="101" t="s">
        <v>13246</v>
      </c>
      <c r="C1870" s="101" t="s">
        <v>12798</v>
      </c>
      <c r="D1870" s="104">
        <v>499.77</v>
      </c>
    </row>
    <row r="1871" spans="1:4" x14ac:dyDescent="0.25">
      <c r="A1871" s="101">
        <v>99269</v>
      </c>
      <c r="B1871" s="101" t="s">
        <v>2586</v>
      </c>
      <c r="C1871" s="101" t="s">
        <v>3</v>
      </c>
      <c r="D1871" s="104">
        <v>2051.17</v>
      </c>
    </row>
    <row r="1872" spans="1:4" x14ac:dyDescent="0.25">
      <c r="A1872" s="101">
        <v>99270</v>
      </c>
      <c r="B1872" s="101" t="s">
        <v>13247</v>
      </c>
      <c r="C1872" s="101" t="s">
        <v>12798</v>
      </c>
      <c r="D1872" s="104">
        <v>655.83</v>
      </c>
    </row>
    <row r="1873" spans="1:4" x14ac:dyDescent="0.25">
      <c r="A1873" s="101">
        <v>99271</v>
      </c>
      <c r="B1873" s="101" t="s">
        <v>13248</v>
      </c>
      <c r="C1873" s="101" t="s">
        <v>12798</v>
      </c>
      <c r="D1873" s="104">
        <v>6700.71</v>
      </c>
    </row>
    <row r="1874" spans="1:4" x14ac:dyDescent="0.25">
      <c r="A1874" s="101">
        <v>99272</v>
      </c>
      <c r="B1874" s="101" t="s">
        <v>13249</v>
      </c>
      <c r="C1874" s="101" t="s">
        <v>12798</v>
      </c>
      <c r="D1874" s="104">
        <v>1105.55</v>
      </c>
    </row>
    <row r="1875" spans="1:4" x14ac:dyDescent="0.25">
      <c r="A1875" s="101">
        <v>99273</v>
      </c>
      <c r="B1875" s="101" t="s">
        <v>13250</v>
      </c>
      <c r="C1875" s="101" t="s">
        <v>12798</v>
      </c>
      <c r="D1875" s="104">
        <v>1569.92</v>
      </c>
    </row>
    <row r="1876" spans="1:4" x14ac:dyDescent="0.25">
      <c r="A1876" s="101">
        <v>99274</v>
      </c>
      <c r="B1876" s="101" t="s">
        <v>13251</v>
      </c>
      <c r="C1876" s="101" t="s">
        <v>12798</v>
      </c>
      <c r="D1876" s="104">
        <v>5377.4</v>
      </c>
    </row>
    <row r="1877" spans="1:4" x14ac:dyDescent="0.25">
      <c r="A1877" s="101">
        <v>99275</v>
      </c>
      <c r="B1877" s="101" t="s">
        <v>13252</v>
      </c>
      <c r="C1877" s="101" t="s">
        <v>12798</v>
      </c>
      <c r="D1877" s="104">
        <v>987.78</v>
      </c>
    </row>
    <row r="1878" spans="1:4" x14ac:dyDescent="0.25">
      <c r="A1878" s="101">
        <v>99276</v>
      </c>
      <c r="B1878" s="101" t="s">
        <v>2587</v>
      </c>
      <c r="C1878" s="101" t="s">
        <v>3</v>
      </c>
      <c r="D1878" s="104">
        <v>2555.56</v>
      </c>
    </row>
    <row r="1879" spans="1:4" x14ac:dyDescent="0.25">
      <c r="A1879" s="101">
        <v>99277</v>
      </c>
      <c r="B1879" s="101" t="s">
        <v>2588</v>
      </c>
      <c r="C1879" s="101" t="s">
        <v>3</v>
      </c>
      <c r="D1879" s="104">
        <v>2303.36</v>
      </c>
    </row>
    <row r="1880" spans="1:4" x14ac:dyDescent="0.25">
      <c r="A1880" s="101">
        <v>99278</v>
      </c>
      <c r="B1880" s="101" t="s">
        <v>2589</v>
      </c>
      <c r="C1880" s="101" t="s">
        <v>3</v>
      </c>
      <c r="D1880" s="104">
        <v>416.21</v>
      </c>
    </row>
    <row r="1881" spans="1:4" x14ac:dyDescent="0.25">
      <c r="A1881" s="101">
        <v>99279</v>
      </c>
      <c r="B1881" s="101" t="s">
        <v>13253</v>
      </c>
      <c r="C1881" s="101" t="s">
        <v>12798</v>
      </c>
      <c r="D1881" s="104">
        <v>6069.88</v>
      </c>
    </row>
    <row r="1882" spans="1:4" x14ac:dyDescent="0.25">
      <c r="A1882" s="101">
        <v>99280</v>
      </c>
      <c r="B1882" s="101" t="s">
        <v>13254</v>
      </c>
      <c r="C1882" s="101" t="s">
        <v>12798</v>
      </c>
      <c r="D1882" s="104">
        <v>2029.13</v>
      </c>
    </row>
    <row r="1883" spans="1:4" x14ac:dyDescent="0.25">
      <c r="A1883" s="101">
        <v>99281</v>
      </c>
      <c r="B1883" s="101" t="s">
        <v>2590</v>
      </c>
      <c r="C1883" s="101" t="s">
        <v>3</v>
      </c>
      <c r="D1883" s="104">
        <v>2555.56</v>
      </c>
    </row>
    <row r="1884" spans="1:4" x14ac:dyDescent="0.25">
      <c r="A1884" s="101">
        <v>99282</v>
      </c>
      <c r="B1884" s="101" t="s">
        <v>2591</v>
      </c>
      <c r="C1884" s="101" t="s">
        <v>3</v>
      </c>
      <c r="D1884" s="104">
        <v>2833.45</v>
      </c>
    </row>
    <row r="1885" spans="1:4" x14ac:dyDescent="0.25">
      <c r="A1885" s="101">
        <v>99283</v>
      </c>
      <c r="B1885" s="101" t="s">
        <v>2592</v>
      </c>
      <c r="C1885" s="101" t="s">
        <v>3</v>
      </c>
      <c r="D1885" s="104">
        <v>1151.52</v>
      </c>
    </row>
    <row r="1886" spans="1:4" x14ac:dyDescent="0.25">
      <c r="A1886" s="101">
        <v>99284</v>
      </c>
      <c r="B1886" s="101" t="s">
        <v>13255</v>
      </c>
      <c r="C1886" s="101" t="s">
        <v>12798</v>
      </c>
      <c r="D1886" s="104">
        <v>7570.88</v>
      </c>
    </row>
    <row r="1887" spans="1:4" x14ac:dyDescent="0.25">
      <c r="A1887" s="101">
        <v>99285</v>
      </c>
      <c r="B1887" s="101" t="s">
        <v>13256</v>
      </c>
      <c r="C1887" s="101" t="s">
        <v>12798</v>
      </c>
      <c r="D1887" s="104">
        <v>1342.9</v>
      </c>
    </row>
    <row r="1888" spans="1:4" x14ac:dyDescent="0.25">
      <c r="A1888" s="101">
        <v>99286</v>
      </c>
      <c r="B1888" s="101" t="s">
        <v>13257</v>
      </c>
      <c r="C1888" s="101" t="s">
        <v>12798</v>
      </c>
      <c r="D1888" s="104">
        <v>6762.48</v>
      </c>
    </row>
    <row r="1889" spans="1:4" x14ac:dyDescent="0.25">
      <c r="A1889" s="101">
        <v>99287</v>
      </c>
      <c r="B1889" s="101" t="s">
        <v>13258</v>
      </c>
      <c r="C1889" s="101" t="s">
        <v>12798</v>
      </c>
      <c r="D1889" s="104">
        <v>9583.01</v>
      </c>
    </row>
    <row r="1890" spans="1:4" x14ac:dyDescent="0.25">
      <c r="A1890" s="101">
        <v>99288</v>
      </c>
      <c r="B1890" s="101" t="s">
        <v>2593</v>
      </c>
      <c r="C1890" s="101" t="s">
        <v>3</v>
      </c>
      <c r="D1890" s="104">
        <v>549.78</v>
      </c>
    </row>
    <row r="1891" spans="1:4" x14ac:dyDescent="0.25">
      <c r="A1891" s="101">
        <v>99289</v>
      </c>
      <c r="B1891" s="101" t="s">
        <v>2594</v>
      </c>
      <c r="C1891" s="101" t="s">
        <v>3</v>
      </c>
      <c r="D1891" s="104">
        <v>2807.69</v>
      </c>
    </row>
    <row r="1892" spans="1:4" x14ac:dyDescent="0.25">
      <c r="A1892" s="101">
        <v>99290</v>
      </c>
      <c r="B1892" s="101" t="s">
        <v>13259</v>
      </c>
      <c r="C1892" s="101" t="s">
        <v>12798</v>
      </c>
      <c r="D1892" s="104">
        <v>4063.85</v>
      </c>
    </row>
    <row r="1893" spans="1:4" x14ac:dyDescent="0.25">
      <c r="A1893" s="101">
        <v>99291</v>
      </c>
      <c r="B1893" s="101" t="s">
        <v>2595</v>
      </c>
      <c r="C1893" s="101" t="s">
        <v>3</v>
      </c>
      <c r="D1893" s="104">
        <v>2807.69</v>
      </c>
    </row>
    <row r="1894" spans="1:4" x14ac:dyDescent="0.25">
      <c r="A1894" s="101">
        <v>99292</v>
      </c>
      <c r="B1894" s="101" t="s">
        <v>13260</v>
      </c>
      <c r="C1894" s="101" t="s">
        <v>12798</v>
      </c>
      <c r="D1894" s="104">
        <v>2506.8000000000002</v>
      </c>
    </row>
    <row r="1895" spans="1:4" x14ac:dyDescent="0.25">
      <c r="A1895" s="101">
        <v>99293</v>
      </c>
      <c r="B1895" s="101" t="s">
        <v>2596</v>
      </c>
      <c r="C1895" s="101" t="s">
        <v>3</v>
      </c>
      <c r="D1895" s="104">
        <v>1391.96</v>
      </c>
    </row>
    <row r="1896" spans="1:4" x14ac:dyDescent="0.25">
      <c r="A1896" s="101">
        <v>99294</v>
      </c>
      <c r="B1896" s="101" t="s">
        <v>13261</v>
      </c>
      <c r="C1896" s="101" t="s">
        <v>12798</v>
      </c>
      <c r="D1896" s="104">
        <v>8440.98</v>
      </c>
    </row>
    <row r="1897" spans="1:4" x14ac:dyDescent="0.25">
      <c r="A1897" s="101">
        <v>99296</v>
      </c>
      <c r="B1897" s="101" t="s">
        <v>2597</v>
      </c>
      <c r="C1897" s="101" t="s">
        <v>3</v>
      </c>
      <c r="D1897" s="104">
        <v>3085.61</v>
      </c>
    </row>
    <row r="1898" spans="1:4" x14ac:dyDescent="0.25">
      <c r="A1898" s="101">
        <v>99297</v>
      </c>
      <c r="B1898" s="101" t="s">
        <v>2598</v>
      </c>
      <c r="C1898" s="101" t="s">
        <v>3</v>
      </c>
      <c r="D1898" s="104">
        <v>3081.16</v>
      </c>
    </row>
    <row r="1899" spans="1:4" x14ac:dyDescent="0.25">
      <c r="A1899" s="101">
        <v>99298</v>
      </c>
      <c r="B1899" s="101" t="s">
        <v>13262</v>
      </c>
      <c r="C1899" s="101" t="s">
        <v>12798</v>
      </c>
      <c r="D1899" s="104">
        <v>10841.09</v>
      </c>
    </row>
    <row r="1900" spans="1:4" x14ac:dyDescent="0.25">
      <c r="A1900" s="101">
        <v>99299</v>
      </c>
      <c r="B1900" s="101" t="s">
        <v>2599</v>
      </c>
      <c r="C1900" s="101" t="s">
        <v>3</v>
      </c>
      <c r="D1900" s="104">
        <v>3337.7</v>
      </c>
    </row>
    <row r="1901" spans="1:4" x14ac:dyDescent="0.25">
      <c r="A1901" s="101">
        <v>99300</v>
      </c>
      <c r="B1901" s="101" t="s">
        <v>13263</v>
      </c>
      <c r="C1901" s="101" t="s">
        <v>12798</v>
      </c>
      <c r="D1901" s="104">
        <v>12099.21</v>
      </c>
    </row>
    <row r="1902" spans="1:4" x14ac:dyDescent="0.25">
      <c r="A1902" s="101">
        <v>99301</v>
      </c>
      <c r="B1902" s="101" t="s">
        <v>13264</v>
      </c>
      <c r="C1902" s="101" t="s">
        <v>12798</v>
      </c>
      <c r="D1902" s="104">
        <v>5997.66</v>
      </c>
    </row>
    <row r="1903" spans="1:4" x14ac:dyDescent="0.25">
      <c r="A1903" s="101">
        <v>99302</v>
      </c>
      <c r="B1903" s="101" t="s">
        <v>2600</v>
      </c>
      <c r="C1903" s="101" t="s">
        <v>3</v>
      </c>
      <c r="D1903" s="104">
        <v>3594.27</v>
      </c>
    </row>
    <row r="1904" spans="1:4" x14ac:dyDescent="0.25">
      <c r="A1904" s="101">
        <v>99303</v>
      </c>
      <c r="B1904" s="101" t="s">
        <v>13265</v>
      </c>
      <c r="C1904" s="101" t="s">
        <v>12798</v>
      </c>
      <c r="D1904" s="104">
        <v>11073.91</v>
      </c>
    </row>
    <row r="1905" spans="1:4" x14ac:dyDescent="0.25">
      <c r="A1905" s="101">
        <v>99304</v>
      </c>
      <c r="B1905" s="101" t="s">
        <v>2601</v>
      </c>
      <c r="C1905" s="101" t="s">
        <v>3</v>
      </c>
      <c r="D1905" s="104">
        <v>3342.14</v>
      </c>
    </row>
    <row r="1906" spans="1:4" x14ac:dyDescent="0.25">
      <c r="A1906" s="101">
        <v>99305</v>
      </c>
      <c r="B1906" s="101" t="s">
        <v>13266</v>
      </c>
      <c r="C1906" s="101" t="s">
        <v>12798</v>
      </c>
      <c r="D1906" s="104">
        <v>12520.85</v>
      </c>
    </row>
    <row r="1907" spans="1:4" x14ac:dyDescent="0.25">
      <c r="A1907" s="101">
        <v>99306</v>
      </c>
      <c r="B1907" s="101" t="s">
        <v>2602</v>
      </c>
      <c r="C1907" s="101" t="s">
        <v>3</v>
      </c>
      <c r="D1907" s="104">
        <v>3594.27</v>
      </c>
    </row>
    <row r="1908" spans="1:4" x14ac:dyDescent="0.25">
      <c r="A1908" s="101">
        <v>99307</v>
      </c>
      <c r="B1908" s="101" t="s">
        <v>2603</v>
      </c>
      <c r="C1908" s="101" t="s">
        <v>3</v>
      </c>
      <c r="D1908" s="104">
        <v>2324.6799999999998</v>
      </c>
    </row>
    <row r="1909" spans="1:4" x14ac:dyDescent="0.25">
      <c r="A1909" s="101">
        <v>99308</v>
      </c>
      <c r="B1909" s="101" t="s">
        <v>13267</v>
      </c>
      <c r="C1909" s="101" t="s">
        <v>12798</v>
      </c>
      <c r="D1909" s="104">
        <v>13967.81</v>
      </c>
    </row>
    <row r="1910" spans="1:4" x14ac:dyDescent="0.25">
      <c r="A1910" s="101">
        <v>99309</v>
      </c>
      <c r="B1910" s="101" t="s">
        <v>2604</v>
      </c>
      <c r="C1910" s="101" t="s">
        <v>3</v>
      </c>
      <c r="D1910" s="104">
        <v>3850.93</v>
      </c>
    </row>
    <row r="1911" spans="1:4" x14ac:dyDescent="0.25">
      <c r="A1911" s="101">
        <v>99310</v>
      </c>
      <c r="B1911" s="101" t="s">
        <v>13268</v>
      </c>
      <c r="C1911" s="101" t="s">
        <v>12798</v>
      </c>
      <c r="D1911" s="104">
        <v>14200.71</v>
      </c>
    </row>
    <row r="1912" spans="1:4" x14ac:dyDescent="0.25">
      <c r="A1912" s="101">
        <v>99311</v>
      </c>
      <c r="B1912" s="101" t="s">
        <v>2605</v>
      </c>
      <c r="C1912" s="101" t="s">
        <v>3</v>
      </c>
      <c r="D1912" s="104">
        <v>3850.93</v>
      </c>
    </row>
    <row r="1913" spans="1:4" x14ac:dyDescent="0.25">
      <c r="A1913" s="101">
        <v>99312</v>
      </c>
      <c r="B1913" s="101" t="s">
        <v>13269</v>
      </c>
      <c r="C1913" s="101" t="s">
        <v>12798</v>
      </c>
      <c r="D1913" s="104">
        <v>7032.8</v>
      </c>
    </row>
    <row r="1914" spans="1:4" x14ac:dyDescent="0.25">
      <c r="A1914" s="101">
        <v>99313</v>
      </c>
      <c r="B1914" s="101" t="s">
        <v>13270</v>
      </c>
      <c r="C1914" s="101" t="s">
        <v>12798</v>
      </c>
      <c r="D1914" s="104">
        <v>15836.33</v>
      </c>
    </row>
    <row r="1915" spans="1:4" x14ac:dyDescent="0.25">
      <c r="A1915" s="101">
        <v>99314</v>
      </c>
      <c r="B1915" s="101" t="s">
        <v>2606</v>
      </c>
      <c r="C1915" s="101" t="s">
        <v>3</v>
      </c>
      <c r="D1915" s="104">
        <v>4107.51</v>
      </c>
    </row>
    <row r="1916" spans="1:4" x14ac:dyDescent="0.25">
      <c r="A1916" s="101">
        <v>99315</v>
      </c>
      <c r="B1916" s="101" t="s">
        <v>13271</v>
      </c>
      <c r="C1916" s="101" t="s">
        <v>12798</v>
      </c>
      <c r="D1916" s="104">
        <v>17704.939999999999</v>
      </c>
    </row>
    <row r="1917" spans="1:4" x14ac:dyDescent="0.25">
      <c r="A1917" s="101">
        <v>99317</v>
      </c>
      <c r="B1917" s="101" t="s">
        <v>2607</v>
      </c>
      <c r="C1917" s="101" t="s">
        <v>3</v>
      </c>
      <c r="D1917" s="104">
        <v>2576.8200000000002</v>
      </c>
    </row>
    <row r="1918" spans="1:4" x14ac:dyDescent="0.25">
      <c r="A1918" s="101">
        <v>99318</v>
      </c>
      <c r="B1918" s="101" t="s">
        <v>2608</v>
      </c>
      <c r="C1918" s="101" t="s">
        <v>3</v>
      </c>
      <c r="D1918" s="104">
        <v>304.93</v>
      </c>
    </row>
    <row r="1919" spans="1:4" x14ac:dyDescent="0.25">
      <c r="A1919" s="101">
        <v>99319</v>
      </c>
      <c r="B1919" s="101" t="s">
        <v>2609</v>
      </c>
      <c r="C1919" s="101" t="s">
        <v>3</v>
      </c>
      <c r="D1919" s="104">
        <v>917.23</v>
      </c>
    </row>
    <row r="1920" spans="1:4" x14ac:dyDescent="0.25">
      <c r="A1920" s="101">
        <v>99320</v>
      </c>
      <c r="B1920" s="101" t="s">
        <v>13272</v>
      </c>
      <c r="C1920" s="101" t="s">
        <v>12798</v>
      </c>
      <c r="D1920" s="104">
        <v>8126.68</v>
      </c>
    </row>
    <row r="1921" spans="1:4" x14ac:dyDescent="0.25">
      <c r="A1921" s="101">
        <v>99321</v>
      </c>
      <c r="B1921" s="101" t="s">
        <v>2610</v>
      </c>
      <c r="C1921" s="101" t="s">
        <v>3</v>
      </c>
      <c r="D1921" s="104">
        <v>2829.01</v>
      </c>
    </row>
    <row r="1922" spans="1:4" x14ac:dyDescent="0.25">
      <c r="A1922" s="101">
        <v>99322</v>
      </c>
      <c r="B1922" s="101" t="s">
        <v>13273</v>
      </c>
      <c r="C1922" s="101" t="s">
        <v>12798</v>
      </c>
      <c r="D1922" s="104">
        <v>9169.2800000000007</v>
      </c>
    </row>
    <row r="1923" spans="1:4" x14ac:dyDescent="0.25">
      <c r="A1923" s="101">
        <v>99323</v>
      </c>
      <c r="B1923" s="101" t="s">
        <v>2611</v>
      </c>
      <c r="C1923" s="101" t="s">
        <v>3</v>
      </c>
      <c r="D1923" s="104">
        <v>3081.16</v>
      </c>
    </row>
    <row r="1924" spans="1:4" x14ac:dyDescent="0.25">
      <c r="A1924" s="101">
        <v>99324</v>
      </c>
      <c r="B1924" s="101" t="s">
        <v>13274</v>
      </c>
      <c r="C1924" s="101" t="s">
        <v>12798</v>
      </c>
      <c r="D1924" s="104">
        <v>10211.85</v>
      </c>
    </row>
    <row r="1925" spans="1:4" x14ac:dyDescent="0.25">
      <c r="A1925" s="101">
        <v>99325</v>
      </c>
      <c r="B1925" s="101" t="s">
        <v>2612</v>
      </c>
      <c r="C1925" s="101" t="s">
        <v>3</v>
      </c>
      <c r="D1925" s="104">
        <v>3337.7</v>
      </c>
    </row>
    <row r="1926" spans="1:4" x14ac:dyDescent="0.25">
      <c r="A1926" s="101">
        <v>99326</v>
      </c>
      <c r="B1926" s="101" t="s">
        <v>13275</v>
      </c>
      <c r="C1926" s="101" t="s">
        <v>12798</v>
      </c>
      <c r="D1926" s="104">
        <v>8324.89</v>
      </c>
    </row>
    <row r="1927" spans="1:4" x14ac:dyDescent="0.25">
      <c r="A1927" s="101">
        <v>99327</v>
      </c>
      <c r="B1927" s="101" t="s">
        <v>2613</v>
      </c>
      <c r="C1927" s="101" t="s">
        <v>3</v>
      </c>
      <c r="D1927" s="104">
        <v>4320.66</v>
      </c>
    </row>
    <row r="1928" spans="1:4" x14ac:dyDescent="0.25">
      <c r="A1928" s="101">
        <v>101800</v>
      </c>
      <c r="B1928" s="101" t="s">
        <v>2614</v>
      </c>
      <c r="C1928" s="101" t="s">
        <v>12798</v>
      </c>
      <c r="D1928" s="104">
        <v>1419.45</v>
      </c>
    </row>
    <row r="1929" spans="1:4" x14ac:dyDescent="0.25">
      <c r="A1929" s="101">
        <v>101801</v>
      </c>
      <c r="B1929" s="101" t="s">
        <v>2615</v>
      </c>
      <c r="C1929" s="101" t="s">
        <v>12798</v>
      </c>
      <c r="D1929" s="104">
        <v>983.81</v>
      </c>
    </row>
    <row r="1930" spans="1:4" x14ac:dyDescent="0.25">
      <c r="A1930" s="101">
        <v>101806</v>
      </c>
      <c r="B1930" s="101" t="s">
        <v>12232</v>
      </c>
      <c r="C1930" s="101" t="s">
        <v>12798</v>
      </c>
      <c r="D1930" s="104">
        <v>554.4</v>
      </c>
    </row>
    <row r="1931" spans="1:4" x14ac:dyDescent="0.25">
      <c r="A1931" s="101">
        <v>101807</v>
      </c>
      <c r="B1931" s="101" t="s">
        <v>12233</v>
      </c>
      <c r="C1931" s="101" t="s">
        <v>12798</v>
      </c>
      <c r="D1931" s="104">
        <v>504.77</v>
      </c>
    </row>
    <row r="1932" spans="1:4" x14ac:dyDescent="0.25">
      <c r="A1932" s="101">
        <v>101808</v>
      </c>
      <c r="B1932" s="101" t="s">
        <v>12234</v>
      </c>
      <c r="C1932" s="101" t="s">
        <v>12798</v>
      </c>
      <c r="D1932" s="104">
        <v>568.05999999999995</v>
      </c>
    </row>
    <row r="1933" spans="1:4" x14ac:dyDescent="0.25">
      <c r="A1933" s="101">
        <v>101809</v>
      </c>
      <c r="B1933" s="101" t="s">
        <v>13276</v>
      </c>
      <c r="C1933" s="101" t="s">
        <v>12798</v>
      </c>
      <c r="D1933" s="104">
        <v>2897.88</v>
      </c>
    </row>
    <row r="1934" spans="1:4" x14ac:dyDescent="0.25">
      <c r="A1934" s="101">
        <v>102139</v>
      </c>
      <c r="B1934" s="101" t="s">
        <v>13277</v>
      </c>
      <c r="C1934" s="101" t="s">
        <v>12798</v>
      </c>
      <c r="D1934" s="101">
        <v>1762.2</v>
      </c>
    </row>
    <row r="1935" spans="1:4" x14ac:dyDescent="0.25">
      <c r="A1935" s="101">
        <v>102141</v>
      </c>
      <c r="B1935" s="101" t="s">
        <v>13278</v>
      </c>
      <c r="C1935" s="101" t="s">
        <v>12798</v>
      </c>
      <c r="D1935" s="101">
        <v>2724.99</v>
      </c>
    </row>
    <row r="1936" spans="1:4" x14ac:dyDescent="0.25">
      <c r="A1936" s="101">
        <v>102142</v>
      </c>
      <c r="B1936" s="101" t="s">
        <v>13279</v>
      </c>
      <c r="C1936" s="101" t="s">
        <v>12798</v>
      </c>
      <c r="D1936" s="101">
        <v>2690.02</v>
      </c>
    </row>
    <row r="1937" spans="1:4" x14ac:dyDescent="0.25">
      <c r="A1937" s="101">
        <v>102457</v>
      </c>
      <c r="B1937" s="101" t="s">
        <v>13280</v>
      </c>
      <c r="C1937" s="101" t="s">
        <v>12798</v>
      </c>
      <c r="D1937" s="101">
        <v>1697.59</v>
      </c>
    </row>
    <row r="1938" spans="1:4" x14ac:dyDescent="0.25">
      <c r="A1938" s="101">
        <v>94263</v>
      </c>
      <c r="B1938" s="101" t="s">
        <v>30306</v>
      </c>
      <c r="C1938" s="101" t="s">
        <v>3</v>
      </c>
      <c r="D1938" s="101">
        <v>34.880000000000003</v>
      </c>
    </row>
    <row r="1939" spans="1:4" x14ac:dyDescent="0.25">
      <c r="A1939" s="101">
        <v>94264</v>
      </c>
      <c r="B1939" s="101" t="s">
        <v>30307</v>
      </c>
      <c r="C1939" s="101" t="s">
        <v>3</v>
      </c>
      <c r="D1939" s="101">
        <v>39.39</v>
      </c>
    </row>
    <row r="1940" spans="1:4" x14ac:dyDescent="0.25">
      <c r="A1940" s="101">
        <v>94265</v>
      </c>
      <c r="B1940" s="101" t="s">
        <v>30308</v>
      </c>
      <c r="C1940" s="101" t="s">
        <v>3</v>
      </c>
      <c r="D1940" s="101">
        <v>47.9</v>
      </c>
    </row>
    <row r="1941" spans="1:4" x14ac:dyDescent="0.25">
      <c r="A1941" s="101">
        <v>94266</v>
      </c>
      <c r="B1941" s="101" t="s">
        <v>30309</v>
      </c>
      <c r="C1941" s="101" t="s">
        <v>3</v>
      </c>
      <c r="D1941" s="101">
        <v>53.06</v>
      </c>
    </row>
    <row r="1942" spans="1:4" x14ac:dyDescent="0.25">
      <c r="A1942" s="101">
        <v>94267</v>
      </c>
      <c r="B1942" s="101" t="s">
        <v>30310</v>
      </c>
      <c r="C1942" s="101" t="s">
        <v>3</v>
      </c>
      <c r="D1942" s="101">
        <v>57.91</v>
      </c>
    </row>
    <row r="1943" spans="1:4" x14ac:dyDescent="0.25">
      <c r="A1943" s="101">
        <v>94268</v>
      </c>
      <c r="B1943" s="101" t="s">
        <v>30311</v>
      </c>
      <c r="C1943" s="101" t="s">
        <v>3</v>
      </c>
      <c r="D1943" s="101">
        <v>63.61</v>
      </c>
    </row>
    <row r="1944" spans="1:4" x14ac:dyDescent="0.25">
      <c r="A1944" s="101">
        <v>94269</v>
      </c>
      <c r="B1944" s="101" t="s">
        <v>30312</v>
      </c>
      <c r="C1944" s="101" t="s">
        <v>3</v>
      </c>
      <c r="D1944" s="101">
        <v>83.57</v>
      </c>
    </row>
    <row r="1945" spans="1:4" x14ac:dyDescent="0.25">
      <c r="A1945" s="101">
        <v>94270</v>
      </c>
      <c r="B1945" s="101" t="s">
        <v>30313</v>
      </c>
      <c r="C1945" s="101" t="s">
        <v>3</v>
      </c>
      <c r="D1945" s="101">
        <v>91.48</v>
      </c>
    </row>
    <row r="1946" spans="1:4" x14ac:dyDescent="0.25">
      <c r="A1946" s="101">
        <v>94271</v>
      </c>
      <c r="B1946" s="101" t="s">
        <v>30314</v>
      </c>
      <c r="C1946" s="101" t="s">
        <v>3</v>
      </c>
      <c r="D1946" s="101">
        <v>102.1</v>
      </c>
    </row>
    <row r="1947" spans="1:4" x14ac:dyDescent="0.25">
      <c r="A1947" s="101">
        <v>94272</v>
      </c>
      <c r="B1947" s="101" t="s">
        <v>30315</v>
      </c>
      <c r="C1947" s="101" t="s">
        <v>3</v>
      </c>
      <c r="D1947" s="101">
        <v>112.67</v>
      </c>
    </row>
    <row r="1948" spans="1:4" x14ac:dyDescent="0.25">
      <c r="A1948" s="101">
        <v>94273</v>
      </c>
      <c r="B1948" s="101" t="s">
        <v>30316</v>
      </c>
      <c r="C1948" s="101" t="s">
        <v>3</v>
      </c>
      <c r="D1948" s="101">
        <v>62.85</v>
      </c>
    </row>
    <row r="1949" spans="1:4" x14ac:dyDescent="0.25">
      <c r="A1949" s="101">
        <v>94274</v>
      </c>
      <c r="B1949" s="101" t="s">
        <v>30317</v>
      </c>
      <c r="C1949" s="101" t="s">
        <v>3</v>
      </c>
      <c r="D1949" s="101">
        <v>65.59</v>
      </c>
    </row>
    <row r="1950" spans="1:4" x14ac:dyDescent="0.25">
      <c r="A1950" s="101">
        <v>94275</v>
      </c>
      <c r="B1950" s="101" t="s">
        <v>30318</v>
      </c>
      <c r="C1950" s="101" t="s">
        <v>3</v>
      </c>
      <c r="D1950" s="101">
        <v>57.05</v>
      </c>
    </row>
    <row r="1951" spans="1:4" x14ac:dyDescent="0.25">
      <c r="A1951" s="101">
        <v>94276</v>
      </c>
      <c r="B1951" s="101" t="s">
        <v>30319</v>
      </c>
      <c r="C1951" s="101" t="s">
        <v>3</v>
      </c>
      <c r="D1951" s="101">
        <v>59.79</v>
      </c>
    </row>
    <row r="1952" spans="1:4" x14ac:dyDescent="0.25">
      <c r="A1952" s="101">
        <v>94277</v>
      </c>
      <c r="B1952" s="101" t="s">
        <v>30320</v>
      </c>
      <c r="C1952" s="101" t="s">
        <v>3</v>
      </c>
      <c r="D1952" s="101">
        <v>49.88</v>
      </c>
    </row>
    <row r="1953" spans="1:4" x14ac:dyDescent="0.25">
      <c r="A1953" s="101">
        <v>94278</v>
      </c>
      <c r="B1953" s="101" t="s">
        <v>30321</v>
      </c>
      <c r="C1953" s="101" t="s">
        <v>3</v>
      </c>
      <c r="D1953" s="101">
        <v>52.62</v>
      </c>
    </row>
    <row r="1954" spans="1:4" x14ac:dyDescent="0.25">
      <c r="A1954" s="101">
        <v>94279</v>
      </c>
      <c r="B1954" s="101" t="s">
        <v>30322</v>
      </c>
      <c r="C1954" s="101" t="s">
        <v>3</v>
      </c>
      <c r="D1954" s="101">
        <v>61.5</v>
      </c>
    </row>
    <row r="1955" spans="1:4" x14ac:dyDescent="0.25">
      <c r="A1955" s="101">
        <v>94280</v>
      </c>
      <c r="B1955" s="101" t="s">
        <v>30323</v>
      </c>
      <c r="C1955" s="101" t="s">
        <v>3</v>
      </c>
      <c r="D1955" s="101">
        <v>64.239999999999995</v>
      </c>
    </row>
    <row r="1956" spans="1:4" x14ac:dyDescent="0.25">
      <c r="A1956" s="101">
        <v>94281</v>
      </c>
      <c r="B1956" s="101" t="s">
        <v>30324</v>
      </c>
      <c r="C1956" s="101" t="s">
        <v>3</v>
      </c>
      <c r="D1956" s="101">
        <v>44.78</v>
      </c>
    </row>
    <row r="1957" spans="1:4" x14ac:dyDescent="0.25">
      <c r="A1957" s="101">
        <v>94282</v>
      </c>
      <c r="B1957" s="101" t="s">
        <v>30325</v>
      </c>
      <c r="C1957" s="101" t="s">
        <v>3</v>
      </c>
      <c r="D1957" s="101">
        <v>52.01</v>
      </c>
    </row>
    <row r="1958" spans="1:4" x14ac:dyDescent="0.25">
      <c r="A1958" s="101">
        <v>94283</v>
      </c>
      <c r="B1958" s="101" t="s">
        <v>30326</v>
      </c>
      <c r="C1958" s="101" t="s">
        <v>3</v>
      </c>
      <c r="D1958" s="101">
        <v>61.41</v>
      </c>
    </row>
    <row r="1959" spans="1:4" x14ac:dyDescent="0.25">
      <c r="A1959" s="101">
        <v>94284</v>
      </c>
      <c r="B1959" s="101" t="s">
        <v>30327</v>
      </c>
      <c r="C1959" s="101" t="s">
        <v>3</v>
      </c>
      <c r="D1959" s="101">
        <v>68.64</v>
      </c>
    </row>
    <row r="1960" spans="1:4" x14ac:dyDescent="0.25">
      <c r="A1960" s="101">
        <v>94285</v>
      </c>
      <c r="B1960" s="101" t="s">
        <v>30328</v>
      </c>
      <c r="C1960" s="101" t="s">
        <v>3</v>
      </c>
      <c r="D1960" s="101">
        <v>80.27</v>
      </c>
    </row>
    <row r="1961" spans="1:4" x14ac:dyDescent="0.25">
      <c r="A1961" s="101">
        <v>94286</v>
      </c>
      <c r="B1961" s="101" t="s">
        <v>30329</v>
      </c>
      <c r="C1961" s="101" t="s">
        <v>3</v>
      </c>
      <c r="D1961" s="101">
        <v>87.5</v>
      </c>
    </row>
    <row r="1962" spans="1:4" x14ac:dyDescent="0.25">
      <c r="A1962" s="101">
        <v>94287</v>
      </c>
      <c r="B1962" s="101" t="s">
        <v>30330</v>
      </c>
      <c r="C1962" s="101" t="s">
        <v>3</v>
      </c>
      <c r="D1962" s="101">
        <v>33.659999999999997</v>
      </c>
    </row>
    <row r="1963" spans="1:4" x14ac:dyDescent="0.25">
      <c r="A1963" s="101">
        <v>94288</v>
      </c>
      <c r="B1963" s="101" t="s">
        <v>30331</v>
      </c>
      <c r="C1963" s="101" t="s">
        <v>3</v>
      </c>
      <c r="D1963" s="101">
        <v>40.090000000000003</v>
      </c>
    </row>
    <row r="1964" spans="1:4" x14ac:dyDescent="0.25">
      <c r="A1964" s="101">
        <v>94289</v>
      </c>
      <c r="B1964" s="101" t="s">
        <v>30332</v>
      </c>
      <c r="C1964" s="101" t="s">
        <v>3</v>
      </c>
      <c r="D1964" s="101">
        <v>44.27</v>
      </c>
    </row>
    <row r="1965" spans="1:4" x14ac:dyDescent="0.25">
      <c r="A1965" s="101">
        <v>94290</v>
      </c>
      <c r="B1965" s="101" t="s">
        <v>30333</v>
      </c>
      <c r="C1965" s="101" t="s">
        <v>3</v>
      </c>
      <c r="D1965" s="101">
        <v>50.71</v>
      </c>
    </row>
    <row r="1966" spans="1:4" x14ac:dyDescent="0.25">
      <c r="A1966" s="101">
        <v>94291</v>
      </c>
      <c r="B1966" s="101" t="s">
        <v>30334</v>
      </c>
      <c r="C1966" s="101" t="s">
        <v>3</v>
      </c>
      <c r="D1966" s="101">
        <v>55.38</v>
      </c>
    </row>
    <row r="1967" spans="1:4" x14ac:dyDescent="0.25">
      <c r="A1967" s="101">
        <v>94292</v>
      </c>
      <c r="B1967" s="101" t="s">
        <v>30335</v>
      </c>
      <c r="C1967" s="101" t="s">
        <v>3</v>
      </c>
      <c r="D1967" s="101">
        <v>61.81</v>
      </c>
    </row>
    <row r="1968" spans="1:4" x14ac:dyDescent="0.25">
      <c r="A1968" s="101">
        <v>94293</v>
      </c>
      <c r="B1968" s="101" t="s">
        <v>30336</v>
      </c>
      <c r="C1968" s="101" t="s">
        <v>3</v>
      </c>
      <c r="D1968" s="101">
        <v>179.37</v>
      </c>
    </row>
    <row r="1969" spans="1:4" x14ac:dyDescent="0.25">
      <c r="A1969" s="101">
        <v>94294</v>
      </c>
      <c r="B1969" s="101" t="s">
        <v>30337</v>
      </c>
      <c r="C1969" s="101" t="s">
        <v>3</v>
      </c>
      <c r="D1969" s="101">
        <v>8.5299999999999994</v>
      </c>
    </row>
    <row r="1970" spans="1:4" x14ac:dyDescent="0.25">
      <c r="A1970" s="101">
        <v>104491</v>
      </c>
      <c r="B1970" s="101" t="s">
        <v>13778</v>
      </c>
      <c r="C1970" s="101" t="s">
        <v>3</v>
      </c>
      <c r="D1970" s="101">
        <v>4200.26</v>
      </c>
    </row>
    <row r="1971" spans="1:4" x14ac:dyDescent="0.25">
      <c r="A1971" s="101">
        <v>104492</v>
      </c>
      <c r="B1971" s="101" t="s">
        <v>13779</v>
      </c>
      <c r="C1971" s="101" t="s">
        <v>3</v>
      </c>
      <c r="D1971" s="101">
        <v>5251.85</v>
      </c>
    </row>
    <row r="1972" spans="1:4" x14ac:dyDescent="0.25">
      <c r="A1972" s="101">
        <v>104494</v>
      </c>
      <c r="B1972" s="101" t="s">
        <v>13780</v>
      </c>
      <c r="C1972" s="101" t="s">
        <v>3</v>
      </c>
      <c r="D1972" s="101">
        <v>7093.58</v>
      </c>
    </row>
    <row r="1973" spans="1:4" x14ac:dyDescent="0.25">
      <c r="A1973" s="101">
        <v>104497</v>
      </c>
      <c r="B1973" s="101" t="s">
        <v>13781</v>
      </c>
      <c r="C1973" s="101" t="s">
        <v>3</v>
      </c>
      <c r="D1973" s="101">
        <v>8505.41</v>
      </c>
    </row>
    <row r="1974" spans="1:4" x14ac:dyDescent="0.25">
      <c r="A1974" s="101">
        <v>104515</v>
      </c>
      <c r="B1974" s="101" t="s">
        <v>13782</v>
      </c>
      <c r="C1974" s="101" t="s">
        <v>2</v>
      </c>
      <c r="D1974" s="104">
        <v>22.09</v>
      </c>
    </row>
    <row r="1975" spans="1:4" x14ac:dyDescent="0.25">
      <c r="A1975" s="101">
        <v>102727</v>
      </c>
      <c r="B1975" s="101" t="s">
        <v>3358</v>
      </c>
      <c r="C1975" s="101" t="s">
        <v>2</v>
      </c>
      <c r="D1975" s="101">
        <v>90.71</v>
      </c>
    </row>
    <row r="1976" spans="1:4" x14ac:dyDescent="0.25">
      <c r="A1976" s="101">
        <v>102728</v>
      </c>
      <c r="B1976" s="101" t="s">
        <v>3359</v>
      </c>
      <c r="C1976" s="101" t="s">
        <v>4</v>
      </c>
      <c r="D1976" s="101">
        <v>13.96</v>
      </c>
    </row>
    <row r="1977" spans="1:4" x14ac:dyDescent="0.25">
      <c r="A1977" s="101">
        <v>102729</v>
      </c>
      <c r="B1977" s="101" t="s">
        <v>3360</v>
      </c>
      <c r="C1977" s="101" t="s">
        <v>4</v>
      </c>
      <c r="D1977" s="101">
        <v>12.85</v>
      </c>
    </row>
    <row r="1978" spans="1:4" x14ac:dyDescent="0.25">
      <c r="A1978" s="101">
        <v>102730</v>
      </c>
      <c r="B1978" s="101" t="s">
        <v>3361</v>
      </c>
      <c r="C1978" s="101" t="s">
        <v>4</v>
      </c>
      <c r="D1978" s="101">
        <v>11.34</v>
      </c>
    </row>
    <row r="1979" spans="1:4" x14ac:dyDescent="0.25">
      <c r="A1979" s="101">
        <v>102731</v>
      </c>
      <c r="B1979" s="101" t="s">
        <v>3362</v>
      </c>
      <c r="C1979" s="101" t="s">
        <v>4</v>
      </c>
      <c r="D1979" s="101">
        <v>9.5</v>
      </c>
    </row>
    <row r="1980" spans="1:4" x14ac:dyDescent="0.25">
      <c r="A1980" s="101">
        <v>102732</v>
      </c>
      <c r="B1980" s="101" t="s">
        <v>3363</v>
      </c>
      <c r="C1980" s="101" t="s">
        <v>4</v>
      </c>
      <c r="D1980" s="101">
        <v>8.8800000000000008</v>
      </c>
    </row>
    <row r="1981" spans="1:4" x14ac:dyDescent="0.25">
      <c r="A1981" s="101">
        <v>102733</v>
      </c>
      <c r="B1981" s="101" t="s">
        <v>3364</v>
      </c>
      <c r="C1981" s="101" t="s">
        <v>4</v>
      </c>
      <c r="D1981" s="101">
        <v>9.8000000000000007</v>
      </c>
    </row>
    <row r="1982" spans="1:4" x14ac:dyDescent="0.25">
      <c r="A1982" s="101">
        <v>102734</v>
      </c>
      <c r="B1982" s="101" t="s">
        <v>3365</v>
      </c>
      <c r="C1982" s="101" t="s">
        <v>4</v>
      </c>
      <c r="D1982" s="101">
        <v>13.01</v>
      </c>
    </row>
    <row r="1983" spans="1:4" x14ac:dyDescent="0.25">
      <c r="A1983" s="101">
        <v>102735</v>
      </c>
      <c r="B1983" s="101" t="s">
        <v>3366</v>
      </c>
      <c r="C1983" s="101" t="s">
        <v>4</v>
      </c>
      <c r="D1983" s="101">
        <v>12.01</v>
      </c>
    </row>
    <row r="1984" spans="1:4" x14ac:dyDescent="0.25">
      <c r="A1984" s="101">
        <v>102736</v>
      </c>
      <c r="B1984" s="101" t="s">
        <v>3367</v>
      </c>
      <c r="C1984" s="101" t="s">
        <v>38</v>
      </c>
      <c r="D1984" s="101">
        <v>664.63</v>
      </c>
    </row>
    <row r="1985" spans="1:4" x14ac:dyDescent="0.25">
      <c r="A1985" s="101">
        <v>102737</v>
      </c>
      <c r="B1985" s="101" t="s">
        <v>3368</v>
      </c>
      <c r="C1985" s="101" t="s">
        <v>12798</v>
      </c>
      <c r="D1985" s="101">
        <v>1053.3499999999999</v>
      </c>
    </row>
    <row r="1986" spans="1:4" x14ac:dyDescent="0.25">
      <c r="A1986" s="101">
        <v>102738</v>
      </c>
      <c r="B1986" s="101" t="s">
        <v>3369</v>
      </c>
      <c r="C1986" s="101" t="s">
        <v>12798</v>
      </c>
      <c r="D1986" s="101">
        <v>2160.98</v>
      </c>
    </row>
    <row r="1987" spans="1:4" x14ac:dyDescent="0.25">
      <c r="A1987" s="101">
        <v>102739</v>
      </c>
      <c r="B1987" s="101" t="s">
        <v>3370</v>
      </c>
      <c r="C1987" s="101" t="s">
        <v>12798</v>
      </c>
      <c r="D1987" s="104">
        <v>3616.32</v>
      </c>
    </row>
    <row r="1988" spans="1:4" x14ac:dyDescent="0.25">
      <c r="A1988" s="101">
        <v>102740</v>
      </c>
      <c r="B1988" s="101" t="s">
        <v>3371</v>
      </c>
      <c r="C1988" s="101" t="s">
        <v>12798</v>
      </c>
      <c r="D1988" s="104">
        <v>5420.89</v>
      </c>
    </row>
    <row r="1989" spans="1:4" x14ac:dyDescent="0.25">
      <c r="A1989" s="101">
        <v>102741</v>
      </c>
      <c r="B1989" s="101" t="s">
        <v>3372</v>
      </c>
      <c r="C1989" s="101" t="s">
        <v>12798</v>
      </c>
      <c r="D1989" s="104">
        <v>7611.36</v>
      </c>
    </row>
    <row r="1990" spans="1:4" x14ac:dyDescent="0.25">
      <c r="A1990" s="101">
        <v>102742</v>
      </c>
      <c r="B1990" s="101" t="s">
        <v>3373</v>
      </c>
      <c r="C1990" s="101" t="s">
        <v>12798</v>
      </c>
      <c r="D1990" s="104">
        <v>13188.52</v>
      </c>
    </row>
    <row r="1991" spans="1:4" x14ac:dyDescent="0.25">
      <c r="A1991" s="101">
        <v>102743</v>
      </c>
      <c r="B1991" s="101" t="s">
        <v>3374</v>
      </c>
      <c r="C1991" s="101" t="s">
        <v>12798</v>
      </c>
      <c r="D1991" s="101">
        <v>4400.32</v>
      </c>
    </row>
    <row r="1992" spans="1:4" x14ac:dyDescent="0.25">
      <c r="A1992" s="101">
        <v>102744</v>
      </c>
      <c r="B1992" s="101" t="s">
        <v>3375</v>
      </c>
      <c r="C1992" s="101" t="s">
        <v>12798</v>
      </c>
      <c r="D1992" s="101">
        <v>6590.44</v>
      </c>
    </row>
    <row r="1993" spans="1:4" x14ac:dyDescent="0.25">
      <c r="A1993" s="101">
        <v>102745</v>
      </c>
      <c r="B1993" s="101" t="s">
        <v>3376</v>
      </c>
      <c r="C1993" s="101" t="s">
        <v>12798</v>
      </c>
      <c r="D1993" s="101">
        <v>9264.15</v>
      </c>
    </row>
    <row r="1994" spans="1:4" x14ac:dyDescent="0.25">
      <c r="A1994" s="101">
        <v>102746</v>
      </c>
      <c r="B1994" s="101" t="s">
        <v>3377</v>
      </c>
      <c r="C1994" s="101" t="s">
        <v>12798</v>
      </c>
      <c r="D1994" s="101">
        <v>16071.58</v>
      </c>
    </row>
    <row r="1995" spans="1:4" x14ac:dyDescent="0.25">
      <c r="A1995" s="101">
        <v>102747</v>
      </c>
      <c r="B1995" s="101" t="s">
        <v>3378</v>
      </c>
      <c r="C1995" s="101" t="s">
        <v>12798</v>
      </c>
      <c r="D1995" s="104">
        <v>8200.44</v>
      </c>
    </row>
    <row r="1996" spans="1:4" x14ac:dyDescent="0.25">
      <c r="A1996" s="101">
        <v>102748</v>
      </c>
      <c r="B1996" s="101" t="s">
        <v>3379</v>
      </c>
      <c r="C1996" s="101" t="s">
        <v>12798</v>
      </c>
      <c r="D1996" s="104">
        <v>11476.13</v>
      </c>
    </row>
    <row r="1997" spans="1:4" x14ac:dyDescent="0.25">
      <c r="A1997" s="101">
        <v>102749</v>
      </c>
      <c r="B1997" s="101" t="s">
        <v>3380</v>
      </c>
      <c r="C1997" s="101" t="s">
        <v>12798</v>
      </c>
      <c r="D1997" s="101">
        <v>19719.689999999999</v>
      </c>
    </row>
    <row r="1998" spans="1:4" x14ac:dyDescent="0.25">
      <c r="A1998" s="101">
        <v>102750</v>
      </c>
      <c r="B1998" s="101" t="s">
        <v>3381</v>
      </c>
      <c r="C1998" s="101" t="s">
        <v>12798</v>
      </c>
      <c r="D1998" s="101">
        <v>2636.16</v>
      </c>
    </row>
    <row r="1999" spans="1:4" x14ac:dyDescent="0.25">
      <c r="A1999" s="101">
        <v>102751</v>
      </c>
      <c r="B1999" s="101" t="s">
        <v>3382</v>
      </c>
      <c r="C1999" s="101" t="s">
        <v>12798</v>
      </c>
      <c r="D1999" s="101">
        <v>4580.09</v>
      </c>
    </row>
    <row r="2000" spans="1:4" x14ac:dyDescent="0.25">
      <c r="A2000" s="101">
        <v>102752</v>
      </c>
      <c r="B2000" s="101" t="s">
        <v>3383</v>
      </c>
      <c r="C2000" s="101" t="s">
        <v>12798</v>
      </c>
      <c r="D2000" s="101">
        <v>7297.93</v>
      </c>
    </row>
    <row r="2001" spans="1:4" x14ac:dyDescent="0.25">
      <c r="A2001" s="101">
        <v>102753</v>
      </c>
      <c r="B2001" s="101" t="s">
        <v>3384</v>
      </c>
      <c r="C2001" s="101" t="s">
        <v>12798</v>
      </c>
      <c r="D2001" s="101">
        <v>10804.34</v>
      </c>
    </row>
    <row r="2002" spans="1:4" x14ac:dyDescent="0.25">
      <c r="A2002" s="101">
        <v>102754</v>
      </c>
      <c r="B2002" s="101" t="s">
        <v>3385</v>
      </c>
      <c r="C2002" s="101" t="s">
        <v>12798</v>
      </c>
      <c r="D2002" s="101">
        <v>20568.25</v>
      </c>
    </row>
    <row r="2003" spans="1:4" x14ac:dyDescent="0.25">
      <c r="A2003" s="101">
        <v>102755</v>
      </c>
      <c r="B2003" s="101" t="s">
        <v>3386</v>
      </c>
      <c r="C2003" s="101" t="s">
        <v>12798</v>
      </c>
      <c r="D2003" s="101">
        <v>10216.370000000001</v>
      </c>
    </row>
    <row r="2004" spans="1:4" x14ac:dyDescent="0.25">
      <c r="A2004" s="101">
        <v>102756</v>
      </c>
      <c r="B2004" s="101" t="s">
        <v>3387</v>
      </c>
      <c r="C2004" s="101" t="s">
        <v>12798</v>
      </c>
      <c r="D2004" s="101">
        <v>15170.83</v>
      </c>
    </row>
    <row r="2005" spans="1:4" x14ac:dyDescent="0.25">
      <c r="A2005" s="101">
        <v>102757</v>
      </c>
      <c r="B2005" s="101" t="s">
        <v>3388</v>
      </c>
      <c r="C2005" s="101" t="s">
        <v>12798</v>
      </c>
      <c r="D2005" s="101">
        <v>28259</v>
      </c>
    </row>
    <row r="2006" spans="1:4" x14ac:dyDescent="0.25">
      <c r="A2006" s="101">
        <v>102758</v>
      </c>
      <c r="B2006" s="101" t="s">
        <v>3389</v>
      </c>
      <c r="C2006" s="101" t="s">
        <v>12798</v>
      </c>
      <c r="D2006" s="101">
        <v>13148.08</v>
      </c>
    </row>
    <row r="2007" spans="1:4" x14ac:dyDescent="0.25">
      <c r="A2007" s="101">
        <v>102759</v>
      </c>
      <c r="B2007" s="101" t="s">
        <v>3390</v>
      </c>
      <c r="C2007" s="101" t="s">
        <v>12798</v>
      </c>
      <c r="D2007" s="101">
        <v>19557.439999999999</v>
      </c>
    </row>
    <row r="2008" spans="1:4" x14ac:dyDescent="0.25">
      <c r="A2008" s="101">
        <v>102760</v>
      </c>
      <c r="B2008" s="101" t="s">
        <v>3391</v>
      </c>
      <c r="C2008" s="101" t="s">
        <v>12798</v>
      </c>
      <c r="D2008" s="101">
        <v>36092.050000000003</v>
      </c>
    </row>
    <row r="2009" spans="1:4" x14ac:dyDescent="0.25">
      <c r="A2009" s="101">
        <v>102761</v>
      </c>
      <c r="B2009" s="101" t="s">
        <v>3392</v>
      </c>
      <c r="C2009" s="101" t="s">
        <v>12798</v>
      </c>
      <c r="D2009" s="101">
        <v>12498.58</v>
      </c>
    </row>
    <row r="2010" spans="1:4" x14ac:dyDescent="0.25">
      <c r="A2010" s="101">
        <v>102762</v>
      </c>
      <c r="B2010" s="101" t="s">
        <v>3393</v>
      </c>
      <c r="C2010" s="101" t="s">
        <v>12798</v>
      </c>
      <c r="D2010" s="104">
        <v>19353.87</v>
      </c>
    </row>
    <row r="2011" spans="1:4" x14ac:dyDescent="0.25">
      <c r="A2011" s="101">
        <v>102763</v>
      </c>
      <c r="B2011" s="101" t="s">
        <v>3394</v>
      </c>
      <c r="C2011" s="101" t="s">
        <v>12798</v>
      </c>
      <c r="D2011" s="104">
        <v>26908.74</v>
      </c>
    </row>
    <row r="2012" spans="1:4" x14ac:dyDescent="0.25">
      <c r="A2012" s="101">
        <v>102764</v>
      </c>
      <c r="B2012" s="101" t="s">
        <v>3395</v>
      </c>
      <c r="C2012" s="101" t="s">
        <v>12798</v>
      </c>
      <c r="D2012" s="101">
        <v>37983.760000000002</v>
      </c>
    </row>
    <row r="2013" spans="1:4" x14ac:dyDescent="0.25">
      <c r="A2013" s="101">
        <v>102765</v>
      </c>
      <c r="B2013" s="101" t="s">
        <v>3396</v>
      </c>
      <c r="C2013" s="101" t="s">
        <v>12798</v>
      </c>
      <c r="D2013" s="101">
        <v>15624.76</v>
      </c>
    </row>
    <row r="2014" spans="1:4" x14ac:dyDescent="0.25">
      <c r="A2014" s="101">
        <v>102766</v>
      </c>
      <c r="B2014" s="101" t="s">
        <v>3397</v>
      </c>
      <c r="C2014" s="101" t="s">
        <v>12798</v>
      </c>
      <c r="D2014" s="101">
        <v>23612.97</v>
      </c>
    </row>
    <row r="2015" spans="1:4" x14ac:dyDescent="0.25">
      <c r="A2015" s="101">
        <v>102767</v>
      </c>
      <c r="B2015" s="101" t="s">
        <v>3398</v>
      </c>
      <c r="C2015" s="101" t="s">
        <v>12798</v>
      </c>
      <c r="D2015" s="101">
        <v>33006.53</v>
      </c>
    </row>
    <row r="2016" spans="1:4" x14ac:dyDescent="0.25">
      <c r="A2016" s="101">
        <v>102768</v>
      </c>
      <c r="B2016" s="101" t="s">
        <v>3399</v>
      </c>
      <c r="C2016" s="101" t="s">
        <v>12798</v>
      </c>
      <c r="D2016" s="101">
        <v>46151.21</v>
      </c>
    </row>
    <row r="2017" spans="1:4" x14ac:dyDescent="0.25">
      <c r="A2017" s="101">
        <v>102769</v>
      </c>
      <c r="B2017" s="101" t="s">
        <v>3400</v>
      </c>
      <c r="C2017" s="101" t="s">
        <v>12798</v>
      </c>
      <c r="D2017" s="101">
        <v>18160.04</v>
      </c>
    </row>
    <row r="2018" spans="1:4" x14ac:dyDescent="0.25">
      <c r="A2018" s="101">
        <v>102770</v>
      </c>
      <c r="B2018" s="101" t="s">
        <v>3401</v>
      </c>
      <c r="C2018" s="101" t="s">
        <v>12798</v>
      </c>
      <c r="D2018" s="101">
        <v>27920.44</v>
      </c>
    </row>
    <row r="2019" spans="1:4" x14ac:dyDescent="0.25">
      <c r="A2019" s="101">
        <v>102771</v>
      </c>
      <c r="B2019" s="101" t="s">
        <v>3402</v>
      </c>
      <c r="C2019" s="101" t="s">
        <v>12798</v>
      </c>
      <c r="D2019" s="101">
        <v>39014.32</v>
      </c>
    </row>
    <row r="2020" spans="1:4" x14ac:dyDescent="0.25">
      <c r="A2020" s="101">
        <v>102772</v>
      </c>
      <c r="B2020" s="101" t="s">
        <v>3403</v>
      </c>
      <c r="C2020" s="101" t="s">
        <v>12798</v>
      </c>
      <c r="D2020" s="104">
        <v>54857.87</v>
      </c>
    </row>
    <row r="2021" spans="1:4" x14ac:dyDescent="0.25">
      <c r="A2021" s="101">
        <v>102773</v>
      </c>
      <c r="B2021" s="101" t="s">
        <v>3404</v>
      </c>
      <c r="C2021" s="101" t="s">
        <v>12798</v>
      </c>
      <c r="D2021" s="104">
        <v>8264.84</v>
      </c>
    </row>
    <row r="2022" spans="1:4" x14ac:dyDescent="0.25">
      <c r="A2022" s="101">
        <v>102774</v>
      </c>
      <c r="B2022" s="101" t="s">
        <v>3405</v>
      </c>
      <c r="C2022" s="101" t="s">
        <v>12798</v>
      </c>
      <c r="D2022" s="101">
        <v>8264.84</v>
      </c>
    </row>
    <row r="2023" spans="1:4" x14ac:dyDescent="0.25">
      <c r="A2023" s="101">
        <v>102775</v>
      </c>
      <c r="B2023" s="101" t="s">
        <v>3406</v>
      </c>
      <c r="C2023" s="101" t="s">
        <v>12798</v>
      </c>
      <c r="D2023" s="101">
        <v>12369.62</v>
      </c>
    </row>
    <row r="2024" spans="1:4" x14ac:dyDescent="0.25">
      <c r="A2024" s="101">
        <v>102776</v>
      </c>
      <c r="B2024" s="101" t="s">
        <v>3407</v>
      </c>
      <c r="C2024" s="101" t="s">
        <v>12798</v>
      </c>
      <c r="D2024" s="101">
        <v>12369.62</v>
      </c>
    </row>
    <row r="2025" spans="1:4" x14ac:dyDescent="0.25">
      <c r="A2025" s="101">
        <v>102777</v>
      </c>
      <c r="B2025" s="101" t="s">
        <v>3408</v>
      </c>
      <c r="C2025" s="101" t="s">
        <v>12798</v>
      </c>
      <c r="D2025" s="101">
        <v>18743.080000000002</v>
      </c>
    </row>
    <row r="2026" spans="1:4" x14ac:dyDescent="0.25">
      <c r="A2026" s="101">
        <v>102778</v>
      </c>
      <c r="B2026" s="101" t="s">
        <v>3409</v>
      </c>
      <c r="C2026" s="101" t="s">
        <v>12798</v>
      </c>
      <c r="D2026" s="101">
        <v>27813.29</v>
      </c>
    </row>
    <row r="2027" spans="1:4" x14ac:dyDescent="0.25">
      <c r="A2027" s="101">
        <v>102779</v>
      </c>
      <c r="B2027" s="101" t="s">
        <v>3410</v>
      </c>
      <c r="C2027" s="101" t="s">
        <v>12798</v>
      </c>
      <c r="D2027" s="104">
        <v>8264.84</v>
      </c>
    </row>
    <row r="2028" spans="1:4" x14ac:dyDescent="0.25">
      <c r="A2028" s="101">
        <v>102780</v>
      </c>
      <c r="B2028" s="101" t="s">
        <v>3411</v>
      </c>
      <c r="C2028" s="101" t="s">
        <v>12798</v>
      </c>
      <c r="D2028" s="101">
        <v>9507.33</v>
      </c>
    </row>
    <row r="2029" spans="1:4" x14ac:dyDescent="0.25">
      <c r="A2029" s="101">
        <v>102781</v>
      </c>
      <c r="B2029" s="101" t="s">
        <v>3412</v>
      </c>
      <c r="C2029" s="101" t="s">
        <v>12798</v>
      </c>
      <c r="D2029" s="101">
        <v>14125.2</v>
      </c>
    </row>
    <row r="2030" spans="1:4" x14ac:dyDescent="0.25">
      <c r="A2030" s="101">
        <v>102782</v>
      </c>
      <c r="B2030" s="101" t="s">
        <v>3413</v>
      </c>
      <c r="C2030" s="101" t="s">
        <v>12798</v>
      </c>
      <c r="D2030" s="101">
        <v>15701.39</v>
      </c>
    </row>
    <row r="2031" spans="1:4" x14ac:dyDescent="0.25">
      <c r="A2031" s="101">
        <v>102783</v>
      </c>
      <c r="B2031" s="101" t="s">
        <v>3414</v>
      </c>
      <c r="C2031" s="101" t="s">
        <v>12798</v>
      </c>
      <c r="D2031" s="101">
        <v>20832.37</v>
      </c>
    </row>
    <row r="2032" spans="1:4" x14ac:dyDescent="0.25">
      <c r="A2032" s="101">
        <v>102784</v>
      </c>
      <c r="B2032" s="101" t="s">
        <v>3415</v>
      </c>
      <c r="C2032" s="101" t="s">
        <v>12798</v>
      </c>
      <c r="D2032" s="101">
        <v>32348.400000000001</v>
      </c>
    </row>
    <row r="2033" spans="1:4" x14ac:dyDescent="0.25">
      <c r="A2033" s="101">
        <v>102785</v>
      </c>
      <c r="B2033" s="101" t="s">
        <v>3416</v>
      </c>
      <c r="C2033" s="101" t="s">
        <v>12798</v>
      </c>
      <c r="D2033" s="101">
        <v>9507.33</v>
      </c>
    </row>
    <row r="2034" spans="1:4" x14ac:dyDescent="0.25">
      <c r="A2034" s="101">
        <v>102786</v>
      </c>
      <c r="B2034" s="101" t="s">
        <v>3417</v>
      </c>
      <c r="C2034" s="101" t="s">
        <v>12798</v>
      </c>
      <c r="D2034" s="101">
        <v>10570.42</v>
      </c>
    </row>
    <row r="2035" spans="1:4" x14ac:dyDescent="0.25">
      <c r="A2035" s="101">
        <v>102787</v>
      </c>
      <c r="B2035" s="101" t="s">
        <v>3418</v>
      </c>
      <c r="C2035" s="101" t="s">
        <v>12798</v>
      </c>
      <c r="D2035" s="101">
        <v>15701.39</v>
      </c>
    </row>
    <row r="2036" spans="1:4" x14ac:dyDescent="0.25">
      <c r="A2036" s="101">
        <v>102788</v>
      </c>
      <c r="B2036" s="101" t="s">
        <v>3419</v>
      </c>
      <c r="C2036" s="101" t="s">
        <v>12798</v>
      </c>
      <c r="D2036" s="101">
        <v>17243.939999999999</v>
      </c>
    </row>
    <row r="2037" spans="1:4" x14ac:dyDescent="0.25">
      <c r="A2037" s="101">
        <v>102789</v>
      </c>
      <c r="B2037" s="101" t="s">
        <v>3420</v>
      </c>
      <c r="C2037" s="101" t="s">
        <v>12798</v>
      </c>
      <c r="D2037" s="101">
        <v>22719.83</v>
      </c>
    </row>
    <row r="2038" spans="1:4" x14ac:dyDescent="0.25">
      <c r="A2038" s="101">
        <v>102790</v>
      </c>
      <c r="B2038" s="101" t="s">
        <v>3421</v>
      </c>
      <c r="C2038" s="101" t="s">
        <v>12798</v>
      </c>
      <c r="D2038" s="104">
        <v>37444.129999999997</v>
      </c>
    </row>
    <row r="2039" spans="1:4" x14ac:dyDescent="0.25">
      <c r="A2039" s="101">
        <v>102791</v>
      </c>
      <c r="B2039" s="101" t="s">
        <v>3422</v>
      </c>
      <c r="C2039" s="101" t="s">
        <v>12798</v>
      </c>
      <c r="D2039" s="104">
        <v>30196.37</v>
      </c>
    </row>
    <row r="2040" spans="1:4" x14ac:dyDescent="0.25">
      <c r="A2040" s="101">
        <v>102792</v>
      </c>
      <c r="B2040" s="101" t="s">
        <v>3423</v>
      </c>
      <c r="C2040" s="101" t="s">
        <v>12798</v>
      </c>
      <c r="D2040" s="104">
        <v>49121.86</v>
      </c>
    </row>
    <row r="2041" spans="1:4" x14ac:dyDescent="0.25">
      <c r="A2041" s="101">
        <v>102793</v>
      </c>
      <c r="B2041" s="101" t="s">
        <v>3424</v>
      </c>
      <c r="C2041" s="101" t="s">
        <v>12798</v>
      </c>
      <c r="D2041" s="104">
        <v>66091.19</v>
      </c>
    </row>
    <row r="2042" spans="1:4" x14ac:dyDescent="0.25">
      <c r="A2042" s="101">
        <v>102794</v>
      </c>
      <c r="B2042" s="101" t="s">
        <v>3425</v>
      </c>
      <c r="C2042" s="101" t="s">
        <v>12798</v>
      </c>
      <c r="D2042" s="101">
        <v>94775.679999999993</v>
      </c>
    </row>
    <row r="2043" spans="1:4" x14ac:dyDescent="0.25">
      <c r="A2043" s="101">
        <v>102795</v>
      </c>
      <c r="B2043" s="101" t="s">
        <v>3426</v>
      </c>
      <c r="C2043" s="101" t="s">
        <v>12798</v>
      </c>
      <c r="D2043" s="101">
        <v>32191.09</v>
      </c>
    </row>
    <row r="2044" spans="1:4" x14ac:dyDescent="0.25">
      <c r="A2044" s="101">
        <v>102796</v>
      </c>
      <c r="B2044" s="101" t="s">
        <v>3427</v>
      </c>
      <c r="C2044" s="101" t="s">
        <v>12798</v>
      </c>
      <c r="D2044" s="101">
        <v>51927.31</v>
      </c>
    </row>
    <row r="2045" spans="1:4" x14ac:dyDescent="0.25">
      <c r="A2045" s="101">
        <v>102797</v>
      </c>
      <c r="B2045" s="101" t="s">
        <v>3428</v>
      </c>
      <c r="C2045" s="101" t="s">
        <v>12798</v>
      </c>
      <c r="D2045" s="101">
        <v>73577.740000000005</v>
      </c>
    </row>
    <row r="2046" spans="1:4" x14ac:dyDescent="0.25">
      <c r="A2046" s="101">
        <v>102798</v>
      </c>
      <c r="B2046" s="101" t="s">
        <v>3429</v>
      </c>
      <c r="C2046" s="101" t="s">
        <v>12798</v>
      </c>
      <c r="D2046" s="101">
        <v>90121.19</v>
      </c>
    </row>
    <row r="2047" spans="1:4" x14ac:dyDescent="0.25">
      <c r="A2047" s="101">
        <v>102799</v>
      </c>
      <c r="B2047" s="101" t="s">
        <v>3430</v>
      </c>
      <c r="C2047" s="101" t="s">
        <v>12798</v>
      </c>
      <c r="D2047" s="101">
        <v>32875.22</v>
      </c>
    </row>
    <row r="2048" spans="1:4" x14ac:dyDescent="0.25">
      <c r="A2048" s="101">
        <v>102800</v>
      </c>
      <c r="B2048" s="101" t="s">
        <v>3431</v>
      </c>
      <c r="C2048" s="101" t="s">
        <v>12798</v>
      </c>
      <c r="D2048" s="101">
        <v>56978.6</v>
      </c>
    </row>
    <row r="2049" spans="1:4" x14ac:dyDescent="0.25">
      <c r="A2049" s="101">
        <v>102801</v>
      </c>
      <c r="B2049" s="101" t="s">
        <v>3432</v>
      </c>
      <c r="C2049" s="101" t="s">
        <v>12798</v>
      </c>
      <c r="D2049" s="104">
        <v>79736.98</v>
      </c>
    </row>
    <row r="2050" spans="1:4" x14ac:dyDescent="0.25">
      <c r="A2050" s="101">
        <v>102802</v>
      </c>
      <c r="B2050" s="101" t="s">
        <v>3433</v>
      </c>
      <c r="C2050" s="101" t="s">
        <v>12798</v>
      </c>
      <c r="D2050" s="101">
        <v>95650.75</v>
      </c>
    </row>
    <row r="2051" spans="1:4" x14ac:dyDescent="0.25">
      <c r="A2051" s="101">
        <v>101570</v>
      </c>
      <c r="B2051" s="101" t="s">
        <v>2232</v>
      </c>
      <c r="C2051" s="101" t="s">
        <v>2</v>
      </c>
      <c r="D2051" s="104">
        <v>25.39</v>
      </c>
    </row>
    <row r="2052" spans="1:4" x14ac:dyDescent="0.25">
      <c r="A2052" s="101">
        <v>101571</v>
      </c>
      <c r="B2052" s="101" t="s">
        <v>2233</v>
      </c>
      <c r="C2052" s="101" t="s">
        <v>2</v>
      </c>
      <c r="D2052" s="101">
        <v>33.86</v>
      </c>
    </row>
    <row r="2053" spans="1:4" x14ac:dyDescent="0.25">
      <c r="A2053" s="101">
        <v>101572</v>
      </c>
      <c r="B2053" s="101" t="s">
        <v>2234</v>
      </c>
      <c r="C2053" s="101" t="s">
        <v>2</v>
      </c>
      <c r="D2053" s="104">
        <v>20.07</v>
      </c>
    </row>
    <row r="2054" spans="1:4" x14ac:dyDescent="0.25">
      <c r="A2054" s="101">
        <v>101573</v>
      </c>
      <c r="B2054" s="101" t="s">
        <v>2235</v>
      </c>
      <c r="C2054" s="101" t="s">
        <v>2</v>
      </c>
      <c r="D2054" s="101">
        <v>28.54</v>
      </c>
    </row>
    <row r="2055" spans="1:4" x14ac:dyDescent="0.25">
      <c r="A2055" s="101">
        <v>101574</v>
      </c>
      <c r="B2055" s="101" t="s">
        <v>2236</v>
      </c>
      <c r="C2055" s="101" t="s">
        <v>2</v>
      </c>
      <c r="D2055" s="101">
        <v>15.62</v>
      </c>
    </row>
    <row r="2056" spans="1:4" x14ac:dyDescent="0.25">
      <c r="A2056" s="101">
        <v>101575</v>
      </c>
      <c r="B2056" s="101" t="s">
        <v>2237</v>
      </c>
      <c r="C2056" s="101" t="s">
        <v>2</v>
      </c>
      <c r="D2056" s="101">
        <v>24.23</v>
      </c>
    </row>
    <row r="2057" spans="1:4" x14ac:dyDescent="0.25">
      <c r="A2057" s="101">
        <v>101576</v>
      </c>
      <c r="B2057" s="101" t="s">
        <v>2238</v>
      </c>
      <c r="C2057" s="101" t="s">
        <v>2</v>
      </c>
      <c r="D2057" s="104">
        <v>47.7</v>
      </c>
    </row>
    <row r="2058" spans="1:4" x14ac:dyDescent="0.25">
      <c r="A2058" s="101">
        <v>101577</v>
      </c>
      <c r="B2058" s="101" t="s">
        <v>2239</v>
      </c>
      <c r="C2058" s="101" t="s">
        <v>2</v>
      </c>
      <c r="D2058" s="101">
        <v>58.56</v>
      </c>
    </row>
    <row r="2059" spans="1:4" x14ac:dyDescent="0.25">
      <c r="A2059" s="101">
        <v>101578</v>
      </c>
      <c r="B2059" s="101" t="s">
        <v>2240</v>
      </c>
      <c r="C2059" s="101" t="s">
        <v>2</v>
      </c>
      <c r="D2059" s="104">
        <v>39.85</v>
      </c>
    </row>
    <row r="2060" spans="1:4" x14ac:dyDescent="0.25">
      <c r="A2060" s="101">
        <v>101579</v>
      </c>
      <c r="B2060" s="101" t="s">
        <v>2241</v>
      </c>
      <c r="C2060" s="101" t="s">
        <v>2</v>
      </c>
      <c r="D2060" s="104">
        <v>50.7</v>
      </c>
    </row>
    <row r="2061" spans="1:4" x14ac:dyDescent="0.25">
      <c r="A2061" s="101">
        <v>101580</v>
      </c>
      <c r="B2061" s="101" t="s">
        <v>2242</v>
      </c>
      <c r="C2061" s="101" t="s">
        <v>2</v>
      </c>
      <c r="D2061" s="104">
        <v>36.119999999999997</v>
      </c>
    </row>
    <row r="2062" spans="1:4" x14ac:dyDescent="0.25">
      <c r="A2062" s="101">
        <v>101581</v>
      </c>
      <c r="B2062" s="101" t="s">
        <v>2243</v>
      </c>
      <c r="C2062" s="101" t="s">
        <v>2</v>
      </c>
      <c r="D2062" s="104">
        <v>47.12</v>
      </c>
    </row>
    <row r="2063" spans="1:4" x14ac:dyDescent="0.25">
      <c r="A2063" s="101">
        <v>101582</v>
      </c>
      <c r="B2063" s="101" t="s">
        <v>2244</v>
      </c>
      <c r="C2063" s="101" t="s">
        <v>2</v>
      </c>
      <c r="D2063" s="101">
        <v>78.819999999999993</v>
      </c>
    </row>
    <row r="2064" spans="1:4" x14ac:dyDescent="0.25">
      <c r="A2064" s="101">
        <v>101583</v>
      </c>
      <c r="B2064" s="101" t="s">
        <v>2245</v>
      </c>
      <c r="C2064" s="101" t="s">
        <v>2</v>
      </c>
      <c r="D2064" s="101">
        <v>95.76</v>
      </c>
    </row>
    <row r="2065" spans="1:4" x14ac:dyDescent="0.25">
      <c r="A2065" s="101">
        <v>101584</v>
      </c>
      <c r="B2065" s="101" t="s">
        <v>2246</v>
      </c>
      <c r="C2065" s="101" t="s">
        <v>2</v>
      </c>
      <c r="D2065" s="101">
        <v>65.430000000000007</v>
      </c>
    </row>
    <row r="2066" spans="1:4" x14ac:dyDescent="0.25">
      <c r="A2066" s="101">
        <v>101585</v>
      </c>
      <c r="B2066" s="101" t="s">
        <v>2247</v>
      </c>
      <c r="C2066" s="101" t="s">
        <v>2</v>
      </c>
      <c r="D2066" s="101">
        <v>82.38</v>
      </c>
    </row>
    <row r="2067" spans="1:4" x14ac:dyDescent="0.25">
      <c r="A2067" s="101">
        <v>101586</v>
      </c>
      <c r="B2067" s="101" t="s">
        <v>2248</v>
      </c>
      <c r="C2067" s="101" t="s">
        <v>2</v>
      </c>
      <c r="D2067" s="101">
        <v>57.8</v>
      </c>
    </row>
    <row r="2068" spans="1:4" x14ac:dyDescent="0.25">
      <c r="A2068" s="101">
        <v>101587</v>
      </c>
      <c r="B2068" s="101" t="s">
        <v>2249</v>
      </c>
      <c r="C2068" s="101" t="s">
        <v>2</v>
      </c>
      <c r="D2068" s="101">
        <v>74.88</v>
      </c>
    </row>
    <row r="2069" spans="1:4" x14ac:dyDescent="0.25">
      <c r="A2069" s="101">
        <v>101588</v>
      </c>
      <c r="B2069" s="101" t="s">
        <v>2250</v>
      </c>
      <c r="C2069" s="101" t="s">
        <v>2</v>
      </c>
      <c r="D2069" s="101">
        <v>93.24</v>
      </c>
    </row>
    <row r="2070" spans="1:4" x14ac:dyDescent="0.25">
      <c r="A2070" s="101">
        <v>101589</v>
      </c>
      <c r="B2070" s="101" t="s">
        <v>2251</v>
      </c>
      <c r="C2070" s="101" t="s">
        <v>2</v>
      </c>
      <c r="D2070" s="104">
        <v>135.30000000000001</v>
      </c>
    </row>
    <row r="2071" spans="1:4" x14ac:dyDescent="0.25">
      <c r="A2071" s="101">
        <v>101590</v>
      </c>
      <c r="B2071" s="101" t="s">
        <v>2252</v>
      </c>
      <c r="C2071" s="101" t="s">
        <v>2</v>
      </c>
      <c r="D2071" s="101">
        <v>70.87</v>
      </c>
    </row>
    <row r="2072" spans="1:4" x14ac:dyDescent="0.25">
      <c r="A2072" s="101">
        <v>101591</v>
      </c>
      <c r="B2072" s="101" t="s">
        <v>2253</v>
      </c>
      <c r="C2072" s="101" t="s">
        <v>2</v>
      </c>
      <c r="D2072" s="104">
        <v>112.93</v>
      </c>
    </row>
    <row r="2073" spans="1:4" x14ac:dyDescent="0.25">
      <c r="A2073" s="101">
        <v>101592</v>
      </c>
      <c r="B2073" s="101" t="s">
        <v>2254</v>
      </c>
      <c r="C2073" s="101" t="s">
        <v>2</v>
      </c>
      <c r="D2073" s="104">
        <v>50.57</v>
      </c>
    </row>
    <row r="2074" spans="1:4" x14ac:dyDescent="0.25">
      <c r="A2074" s="101">
        <v>101593</v>
      </c>
      <c r="B2074" s="101" t="s">
        <v>2255</v>
      </c>
      <c r="C2074" s="101" t="s">
        <v>2</v>
      </c>
      <c r="D2074" s="104">
        <v>92.74</v>
      </c>
    </row>
    <row r="2075" spans="1:4" x14ac:dyDescent="0.25">
      <c r="A2075" s="101">
        <v>101600</v>
      </c>
      <c r="B2075" s="101" t="s">
        <v>2256</v>
      </c>
      <c r="C2075" s="101" t="s">
        <v>2</v>
      </c>
      <c r="D2075" s="104">
        <v>17.27</v>
      </c>
    </row>
    <row r="2076" spans="1:4" x14ac:dyDescent="0.25">
      <c r="A2076" s="101">
        <v>101601</v>
      </c>
      <c r="B2076" s="101" t="s">
        <v>2257</v>
      </c>
      <c r="C2076" s="101" t="s">
        <v>2</v>
      </c>
      <c r="D2076" s="104">
        <v>25.56</v>
      </c>
    </row>
    <row r="2077" spans="1:4" x14ac:dyDescent="0.25">
      <c r="A2077" s="101">
        <v>101602</v>
      </c>
      <c r="B2077" s="101" t="s">
        <v>2258</v>
      </c>
      <c r="C2077" s="101" t="s">
        <v>2</v>
      </c>
      <c r="D2077" s="104">
        <v>12.8</v>
      </c>
    </row>
    <row r="2078" spans="1:4" x14ac:dyDescent="0.25">
      <c r="A2078" s="101">
        <v>101603</v>
      </c>
      <c r="B2078" s="101" t="s">
        <v>2259</v>
      </c>
      <c r="C2078" s="101" t="s">
        <v>2</v>
      </c>
      <c r="D2078" s="101">
        <v>21.09</v>
      </c>
    </row>
    <row r="2079" spans="1:4" x14ac:dyDescent="0.25">
      <c r="A2079" s="101">
        <v>101604</v>
      </c>
      <c r="B2079" s="101" t="s">
        <v>2260</v>
      </c>
      <c r="C2079" s="101" t="s">
        <v>2</v>
      </c>
      <c r="D2079" s="101">
        <v>8.3800000000000008</v>
      </c>
    </row>
    <row r="2080" spans="1:4" x14ac:dyDescent="0.25">
      <c r="A2080" s="101">
        <v>101605</v>
      </c>
      <c r="B2080" s="101" t="s">
        <v>2261</v>
      </c>
      <c r="C2080" s="101" t="s">
        <v>2</v>
      </c>
      <c r="D2080" s="101">
        <v>16.66</v>
      </c>
    </row>
    <row r="2081" spans="1:4" x14ac:dyDescent="0.25">
      <c r="A2081" s="101">
        <v>90788</v>
      </c>
      <c r="B2081" s="101" t="s">
        <v>1640</v>
      </c>
      <c r="C2081" s="101" t="s">
        <v>12798</v>
      </c>
      <c r="D2081" s="101">
        <v>723.57</v>
      </c>
    </row>
    <row r="2082" spans="1:4" x14ac:dyDescent="0.25">
      <c r="A2082" s="101">
        <v>90789</v>
      </c>
      <c r="B2082" s="101" t="s">
        <v>1641</v>
      </c>
      <c r="C2082" s="101" t="s">
        <v>12798</v>
      </c>
      <c r="D2082" s="101">
        <v>725.56</v>
      </c>
    </row>
    <row r="2083" spans="1:4" x14ac:dyDescent="0.25">
      <c r="A2083" s="101">
        <v>90790</v>
      </c>
      <c r="B2083" s="101" t="s">
        <v>1642</v>
      </c>
      <c r="C2083" s="101" t="s">
        <v>12798</v>
      </c>
      <c r="D2083" s="101">
        <v>748.67</v>
      </c>
    </row>
    <row r="2084" spans="1:4" x14ac:dyDescent="0.25">
      <c r="A2084" s="101">
        <v>90791</v>
      </c>
      <c r="B2084" s="101" t="s">
        <v>2262</v>
      </c>
      <c r="C2084" s="101" t="s">
        <v>12798</v>
      </c>
      <c r="D2084" s="101">
        <v>878.49</v>
      </c>
    </row>
    <row r="2085" spans="1:4" x14ac:dyDescent="0.25">
      <c r="A2085" s="101">
        <v>90793</v>
      </c>
      <c r="B2085" s="101" t="s">
        <v>2263</v>
      </c>
      <c r="C2085" s="101" t="s">
        <v>12798</v>
      </c>
      <c r="D2085" s="104">
        <v>930.66</v>
      </c>
    </row>
    <row r="2086" spans="1:4" x14ac:dyDescent="0.25">
      <c r="A2086" s="101">
        <v>90794</v>
      </c>
      <c r="B2086" s="101" t="s">
        <v>2264</v>
      </c>
      <c r="C2086" s="101" t="s">
        <v>12798</v>
      </c>
      <c r="D2086" s="101">
        <v>635.47</v>
      </c>
    </row>
    <row r="2087" spans="1:4" x14ac:dyDescent="0.25">
      <c r="A2087" s="101">
        <v>90795</v>
      </c>
      <c r="B2087" s="101" t="s">
        <v>2265</v>
      </c>
      <c r="C2087" s="101" t="s">
        <v>12798</v>
      </c>
      <c r="D2087" s="101">
        <v>643.19000000000005</v>
      </c>
    </row>
    <row r="2088" spans="1:4" x14ac:dyDescent="0.25">
      <c r="A2088" s="101">
        <v>90796</v>
      </c>
      <c r="B2088" s="101" t="s">
        <v>2266</v>
      </c>
      <c r="C2088" s="101" t="s">
        <v>12798</v>
      </c>
      <c r="D2088" s="101">
        <v>650.88</v>
      </c>
    </row>
    <row r="2089" spans="1:4" x14ac:dyDescent="0.25">
      <c r="A2089" s="101">
        <v>90797</v>
      </c>
      <c r="B2089" s="101" t="s">
        <v>2267</v>
      </c>
      <c r="C2089" s="101" t="s">
        <v>12798</v>
      </c>
      <c r="D2089" s="101">
        <v>658.59</v>
      </c>
    </row>
    <row r="2090" spans="1:4" x14ac:dyDescent="0.25">
      <c r="A2090" s="101">
        <v>90798</v>
      </c>
      <c r="B2090" s="101" t="s">
        <v>30338</v>
      </c>
      <c r="C2090" s="101" t="s">
        <v>12798</v>
      </c>
      <c r="D2090" s="104">
        <v>947.01</v>
      </c>
    </row>
    <row r="2091" spans="1:4" x14ac:dyDescent="0.25">
      <c r="A2091" s="101">
        <v>90799</v>
      </c>
      <c r="B2091" s="101" t="s">
        <v>30339</v>
      </c>
      <c r="C2091" s="101" t="s">
        <v>12798</v>
      </c>
      <c r="D2091" s="101">
        <v>978.34</v>
      </c>
    </row>
    <row r="2092" spans="1:4" x14ac:dyDescent="0.25">
      <c r="A2092" s="101">
        <v>90801</v>
      </c>
      <c r="B2092" s="101" t="s">
        <v>1643</v>
      </c>
      <c r="C2092" s="101" t="s">
        <v>12798</v>
      </c>
      <c r="D2092" s="101">
        <v>323.83999999999997</v>
      </c>
    </row>
    <row r="2093" spans="1:4" x14ac:dyDescent="0.25">
      <c r="A2093" s="101">
        <v>90806</v>
      </c>
      <c r="B2093" s="101" t="s">
        <v>11481</v>
      </c>
      <c r="C2093" s="101" t="s">
        <v>12798</v>
      </c>
      <c r="D2093" s="101">
        <v>420.18</v>
      </c>
    </row>
    <row r="2094" spans="1:4" x14ac:dyDescent="0.25">
      <c r="A2094" s="101">
        <v>90820</v>
      </c>
      <c r="B2094" s="101" t="s">
        <v>1644</v>
      </c>
      <c r="C2094" s="101" t="s">
        <v>12798</v>
      </c>
      <c r="D2094" s="101">
        <v>300.58999999999997</v>
      </c>
    </row>
    <row r="2095" spans="1:4" x14ac:dyDescent="0.25">
      <c r="A2095" s="101">
        <v>90821</v>
      </c>
      <c r="B2095" s="101" t="s">
        <v>1645</v>
      </c>
      <c r="C2095" s="101" t="s">
        <v>12798</v>
      </c>
      <c r="D2095" s="101">
        <v>307.66000000000003</v>
      </c>
    </row>
    <row r="2096" spans="1:4" x14ac:dyDescent="0.25">
      <c r="A2096" s="101">
        <v>90822</v>
      </c>
      <c r="B2096" s="101" t="s">
        <v>1646</v>
      </c>
      <c r="C2096" s="101" t="s">
        <v>12798</v>
      </c>
      <c r="D2096" s="101">
        <v>329.61</v>
      </c>
    </row>
    <row r="2097" spans="1:4" x14ac:dyDescent="0.25">
      <c r="A2097" s="101">
        <v>90823</v>
      </c>
      <c r="B2097" s="101" t="s">
        <v>1647</v>
      </c>
      <c r="C2097" s="101" t="s">
        <v>12798</v>
      </c>
      <c r="D2097" s="101">
        <v>400.43</v>
      </c>
    </row>
    <row r="2098" spans="1:4" x14ac:dyDescent="0.25">
      <c r="A2098" s="101">
        <v>90824</v>
      </c>
      <c r="B2098" s="101" t="s">
        <v>1648</v>
      </c>
      <c r="C2098" s="101" t="s">
        <v>12798</v>
      </c>
      <c r="D2098" s="101">
        <v>565.52</v>
      </c>
    </row>
    <row r="2099" spans="1:4" x14ac:dyDescent="0.25">
      <c r="A2099" s="101">
        <v>90825</v>
      </c>
      <c r="B2099" s="101" t="s">
        <v>1649</v>
      </c>
      <c r="C2099" s="101" t="s">
        <v>12798</v>
      </c>
      <c r="D2099" s="101">
        <v>628.03</v>
      </c>
    </row>
    <row r="2100" spans="1:4" x14ac:dyDescent="0.25">
      <c r="A2100" s="101">
        <v>90830</v>
      </c>
      <c r="B2100" s="101" t="s">
        <v>1650</v>
      </c>
      <c r="C2100" s="101" t="s">
        <v>12798</v>
      </c>
      <c r="D2100" s="101">
        <v>168.15</v>
      </c>
    </row>
    <row r="2101" spans="1:4" x14ac:dyDescent="0.25">
      <c r="A2101" s="101">
        <v>90831</v>
      </c>
      <c r="B2101" s="101" t="s">
        <v>1651</v>
      </c>
      <c r="C2101" s="101" t="s">
        <v>12798</v>
      </c>
      <c r="D2101" s="101">
        <v>146.52000000000001</v>
      </c>
    </row>
    <row r="2102" spans="1:4" x14ac:dyDescent="0.25">
      <c r="A2102" s="101">
        <v>90841</v>
      </c>
      <c r="B2102" s="101" t="s">
        <v>1652</v>
      </c>
      <c r="C2102" s="101" t="s">
        <v>12798</v>
      </c>
      <c r="D2102" s="101">
        <v>980.57</v>
      </c>
    </row>
    <row r="2103" spans="1:4" x14ac:dyDescent="0.25">
      <c r="A2103" s="101">
        <v>90842</v>
      </c>
      <c r="B2103" s="101" t="s">
        <v>1653</v>
      </c>
      <c r="C2103" s="101" t="s">
        <v>12798</v>
      </c>
      <c r="D2103" s="101">
        <v>990</v>
      </c>
    </row>
    <row r="2104" spans="1:4" x14ac:dyDescent="0.25">
      <c r="A2104" s="101">
        <v>90843</v>
      </c>
      <c r="B2104" s="101" t="s">
        <v>1654</v>
      </c>
      <c r="C2104" s="101" t="s">
        <v>12798</v>
      </c>
      <c r="D2104" s="101">
        <v>1035.94</v>
      </c>
    </row>
    <row r="2105" spans="1:4" x14ac:dyDescent="0.25">
      <c r="A2105" s="101">
        <v>90844</v>
      </c>
      <c r="B2105" s="101" t="s">
        <v>1655</v>
      </c>
      <c r="C2105" s="101" t="s">
        <v>12798</v>
      </c>
      <c r="D2105" s="101">
        <v>1109.1199999999999</v>
      </c>
    </row>
    <row r="2106" spans="1:4" x14ac:dyDescent="0.25">
      <c r="A2106" s="101">
        <v>90845</v>
      </c>
      <c r="B2106" s="101" t="s">
        <v>1909</v>
      </c>
      <c r="C2106" s="101" t="s">
        <v>12798</v>
      </c>
      <c r="D2106" s="101">
        <v>1271.8499999999999</v>
      </c>
    </row>
    <row r="2107" spans="1:4" x14ac:dyDescent="0.25">
      <c r="A2107" s="101">
        <v>90846</v>
      </c>
      <c r="B2107" s="101" t="s">
        <v>1910</v>
      </c>
      <c r="C2107" s="101" t="s">
        <v>12798</v>
      </c>
      <c r="D2107" s="101">
        <v>1336.72</v>
      </c>
    </row>
    <row r="2108" spans="1:4" x14ac:dyDescent="0.25">
      <c r="A2108" s="101">
        <v>90847</v>
      </c>
      <c r="B2108" s="101" t="s">
        <v>1656</v>
      </c>
      <c r="C2108" s="101" t="s">
        <v>12798</v>
      </c>
      <c r="D2108" s="101">
        <v>834.05</v>
      </c>
    </row>
    <row r="2109" spans="1:4" x14ac:dyDescent="0.25">
      <c r="A2109" s="101">
        <v>90848</v>
      </c>
      <c r="B2109" s="101" t="s">
        <v>1657</v>
      </c>
      <c r="C2109" s="101" t="s">
        <v>12798</v>
      </c>
      <c r="D2109" s="101">
        <v>843.48</v>
      </c>
    </row>
    <row r="2110" spans="1:4" x14ac:dyDescent="0.25">
      <c r="A2110" s="101">
        <v>90849</v>
      </c>
      <c r="B2110" s="101" t="s">
        <v>1658</v>
      </c>
      <c r="C2110" s="101" t="s">
        <v>12798</v>
      </c>
      <c r="D2110" s="101">
        <v>867.79</v>
      </c>
    </row>
    <row r="2111" spans="1:4" x14ac:dyDescent="0.25">
      <c r="A2111" s="101">
        <v>90850</v>
      </c>
      <c r="B2111" s="101" t="s">
        <v>1659</v>
      </c>
      <c r="C2111" s="101" t="s">
        <v>12798</v>
      </c>
      <c r="D2111" s="101">
        <v>940.97</v>
      </c>
    </row>
    <row r="2112" spans="1:4" x14ac:dyDescent="0.25">
      <c r="A2112" s="101">
        <v>90851</v>
      </c>
      <c r="B2112" s="101" t="s">
        <v>1911</v>
      </c>
      <c r="C2112" s="101" t="s">
        <v>12798</v>
      </c>
      <c r="D2112" s="101">
        <v>1103.7</v>
      </c>
    </row>
    <row r="2113" spans="1:4" x14ac:dyDescent="0.25">
      <c r="A2113" s="101">
        <v>90852</v>
      </c>
      <c r="B2113" s="101" t="s">
        <v>1912</v>
      </c>
      <c r="C2113" s="101" t="s">
        <v>12798</v>
      </c>
      <c r="D2113" s="101">
        <v>1168.57</v>
      </c>
    </row>
    <row r="2114" spans="1:4" x14ac:dyDescent="0.25">
      <c r="A2114" s="101">
        <v>91009</v>
      </c>
      <c r="B2114" s="101" t="s">
        <v>1660</v>
      </c>
      <c r="C2114" s="101" t="s">
        <v>12798</v>
      </c>
      <c r="D2114" s="101">
        <v>310.38</v>
      </c>
    </row>
    <row r="2115" spans="1:4" x14ac:dyDescent="0.25">
      <c r="A2115" s="101">
        <v>91010</v>
      </c>
      <c r="B2115" s="101" t="s">
        <v>1661</v>
      </c>
      <c r="C2115" s="101" t="s">
        <v>12798</v>
      </c>
      <c r="D2115" s="101">
        <v>317.91000000000003</v>
      </c>
    </row>
    <row r="2116" spans="1:4" x14ac:dyDescent="0.25">
      <c r="A2116" s="101">
        <v>91011</v>
      </c>
      <c r="B2116" s="101" t="s">
        <v>1662</v>
      </c>
      <c r="C2116" s="101" t="s">
        <v>12798</v>
      </c>
      <c r="D2116" s="101">
        <v>369.33</v>
      </c>
    </row>
    <row r="2117" spans="1:4" x14ac:dyDescent="0.25">
      <c r="A2117" s="101">
        <v>91012</v>
      </c>
      <c r="B2117" s="101" t="s">
        <v>1663</v>
      </c>
      <c r="C2117" s="101" t="s">
        <v>12798</v>
      </c>
      <c r="D2117" s="101">
        <v>409.1</v>
      </c>
    </row>
    <row r="2118" spans="1:4" x14ac:dyDescent="0.25">
      <c r="A2118" s="101">
        <v>91013</v>
      </c>
      <c r="B2118" s="101" t="s">
        <v>1664</v>
      </c>
      <c r="C2118" s="101" t="s">
        <v>12798</v>
      </c>
      <c r="D2118" s="101">
        <v>843.84</v>
      </c>
    </row>
    <row r="2119" spans="1:4" x14ac:dyDescent="0.25">
      <c r="A2119" s="101">
        <v>91014</v>
      </c>
      <c r="B2119" s="101" t="s">
        <v>1665</v>
      </c>
      <c r="C2119" s="101" t="s">
        <v>12798</v>
      </c>
      <c r="D2119" s="101">
        <v>853.73</v>
      </c>
    </row>
    <row r="2120" spans="1:4" x14ac:dyDescent="0.25">
      <c r="A2120" s="101">
        <v>91015</v>
      </c>
      <c r="B2120" s="101" t="s">
        <v>1666</v>
      </c>
      <c r="C2120" s="101" t="s">
        <v>12798</v>
      </c>
      <c r="D2120" s="101">
        <v>907.51</v>
      </c>
    </row>
    <row r="2121" spans="1:4" x14ac:dyDescent="0.25">
      <c r="A2121" s="101">
        <v>91016</v>
      </c>
      <c r="B2121" s="101" t="s">
        <v>1667</v>
      </c>
      <c r="C2121" s="101" t="s">
        <v>12798</v>
      </c>
      <c r="D2121" s="101">
        <v>949.64</v>
      </c>
    </row>
    <row r="2122" spans="1:4" x14ac:dyDescent="0.25">
      <c r="A2122" s="101">
        <v>91287</v>
      </c>
      <c r="B2122" s="101" t="s">
        <v>1668</v>
      </c>
      <c r="C2122" s="101" t="s">
        <v>12798</v>
      </c>
      <c r="D2122" s="101">
        <v>244.46</v>
      </c>
    </row>
    <row r="2123" spans="1:4" x14ac:dyDescent="0.25">
      <c r="A2123" s="101">
        <v>91292</v>
      </c>
      <c r="B2123" s="101" t="s">
        <v>11482</v>
      </c>
      <c r="C2123" s="101" t="s">
        <v>12798</v>
      </c>
      <c r="D2123" s="101">
        <v>340.8</v>
      </c>
    </row>
    <row r="2124" spans="1:4" x14ac:dyDescent="0.25">
      <c r="A2124" s="101">
        <v>91295</v>
      </c>
      <c r="B2124" s="101" t="s">
        <v>1669</v>
      </c>
      <c r="C2124" s="101" t="s">
        <v>12798</v>
      </c>
      <c r="D2124" s="101">
        <v>318.85000000000002</v>
      </c>
    </row>
    <row r="2125" spans="1:4" x14ac:dyDescent="0.25">
      <c r="A2125" s="101">
        <v>91296</v>
      </c>
      <c r="B2125" s="101" t="s">
        <v>1670</v>
      </c>
      <c r="C2125" s="101" t="s">
        <v>12798</v>
      </c>
      <c r="D2125" s="101">
        <v>341.58</v>
      </c>
    </row>
    <row r="2126" spans="1:4" x14ac:dyDescent="0.25">
      <c r="A2126" s="101">
        <v>91297</v>
      </c>
      <c r="B2126" s="101" t="s">
        <v>1671</v>
      </c>
      <c r="C2126" s="101" t="s">
        <v>12798</v>
      </c>
      <c r="D2126" s="101">
        <v>374.97</v>
      </c>
    </row>
    <row r="2127" spans="1:4" x14ac:dyDescent="0.25">
      <c r="A2127" s="101">
        <v>91298</v>
      </c>
      <c r="B2127" s="101" t="s">
        <v>1672</v>
      </c>
      <c r="C2127" s="101" t="s">
        <v>12798</v>
      </c>
      <c r="D2127" s="101">
        <v>1129.72</v>
      </c>
    </row>
    <row r="2128" spans="1:4" x14ac:dyDescent="0.25">
      <c r="A2128" s="101">
        <v>91299</v>
      </c>
      <c r="B2128" s="101" t="s">
        <v>1673</v>
      </c>
      <c r="C2128" s="101" t="s">
        <v>12798</v>
      </c>
      <c r="D2128" s="101">
        <v>1590.75</v>
      </c>
    </row>
    <row r="2129" spans="1:4" x14ac:dyDescent="0.25">
      <c r="A2129" s="101">
        <v>91304</v>
      </c>
      <c r="B2129" s="101" t="s">
        <v>1674</v>
      </c>
      <c r="C2129" s="101" t="s">
        <v>12798</v>
      </c>
      <c r="D2129" s="101">
        <v>105.58</v>
      </c>
    </row>
    <row r="2130" spans="1:4" x14ac:dyDescent="0.25">
      <c r="A2130" s="101">
        <v>91305</v>
      </c>
      <c r="B2130" s="101" t="s">
        <v>1675</v>
      </c>
      <c r="C2130" s="101" t="s">
        <v>12798</v>
      </c>
      <c r="D2130" s="104">
        <v>103.47</v>
      </c>
    </row>
    <row r="2131" spans="1:4" x14ac:dyDescent="0.25">
      <c r="A2131" s="101">
        <v>91306</v>
      </c>
      <c r="B2131" s="101" t="s">
        <v>1676</v>
      </c>
      <c r="C2131" s="101" t="s">
        <v>12798</v>
      </c>
      <c r="D2131" s="104">
        <v>146.52000000000001</v>
      </c>
    </row>
    <row r="2132" spans="1:4" x14ac:dyDescent="0.25">
      <c r="A2132" s="101">
        <v>91307</v>
      </c>
      <c r="B2132" s="101" t="s">
        <v>1677</v>
      </c>
      <c r="C2132" s="101" t="s">
        <v>12798</v>
      </c>
      <c r="D2132" s="101">
        <v>88.95</v>
      </c>
    </row>
    <row r="2133" spans="1:4" x14ac:dyDescent="0.25">
      <c r="A2133" s="101">
        <v>91312</v>
      </c>
      <c r="B2133" s="101" t="s">
        <v>1678</v>
      </c>
      <c r="C2133" s="101" t="s">
        <v>12798</v>
      </c>
      <c r="D2133" s="101">
        <v>823.77</v>
      </c>
    </row>
    <row r="2134" spans="1:4" x14ac:dyDescent="0.25">
      <c r="A2134" s="101">
        <v>91313</v>
      </c>
      <c r="B2134" s="101" t="s">
        <v>1679</v>
      </c>
      <c r="C2134" s="101" t="s">
        <v>12798</v>
      </c>
      <c r="D2134" s="101">
        <v>817.96</v>
      </c>
    </row>
    <row r="2135" spans="1:4" x14ac:dyDescent="0.25">
      <c r="A2135" s="101">
        <v>91314</v>
      </c>
      <c r="B2135" s="101" t="s">
        <v>1680</v>
      </c>
      <c r="C2135" s="101" t="s">
        <v>12798</v>
      </c>
      <c r="D2135" s="101">
        <v>858.19</v>
      </c>
    </row>
    <row r="2136" spans="1:4" x14ac:dyDescent="0.25">
      <c r="A2136" s="101">
        <v>91315</v>
      </c>
      <c r="B2136" s="101" t="s">
        <v>1681</v>
      </c>
      <c r="C2136" s="101" t="s">
        <v>12798</v>
      </c>
      <c r="D2136" s="104">
        <v>930.65</v>
      </c>
    </row>
    <row r="2137" spans="1:4" x14ac:dyDescent="0.25">
      <c r="A2137" s="101">
        <v>91316</v>
      </c>
      <c r="B2137" s="101" t="s">
        <v>1913</v>
      </c>
      <c r="C2137" s="101" t="s">
        <v>12798</v>
      </c>
      <c r="D2137" s="104">
        <v>1094.0999999999999</v>
      </c>
    </row>
    <row r="2138" spans="1:4" x14ac:dyDescent="0.25">
      <c r="A2138" s="101">
        <v>91317</v>
      </c>
      <c r="B2138" s="101" t="s">
        <v>1914</v>
      </c>
      <c r="C2138" s="101" t="s">
        <v>12798</v>
      </c>
      <c r="D2138" s="104">
        <v>1158.25</v>
      </c>
    </row>
    <row r="2139" spans="1:4" x14ac:dyDescent="0.25">
      <c r="A2139" s="101">
        <v>91318</v>
      </c>
      <c r="B2139" s="101" t="s">
        <v>1682</v>
      </c>
      <c r="C2139" s="101" t="s">
        <v>12798</v>
      </c>
      <c r="D2139" s="101">
        <v>720.3</v>
      </c>
    </row>
    <row r="2140" spans="1:4" x14ac:dyDescent="0.25">
      <c r="A2140" s="101">
        <v>91319</v>
      </c>
      <c r="B2140" s="101" t="s">
        <v>1683</v>
      </c>
      <c r="C2140" s="101" t="s">
        <v>12798</v>
      </c>
      <c r="D2140" s="101">
        <v>729.01</v>
      </c>
    </row>
    <row r="2141" spans="1:4" x14ac:dyDescent="0.25">
      <c r="A2141" s="101">
        <v>91320</v>
      </c>
      <c r="B2141" s="101" t="s">
        <v>1684</v>
      </c>
      <c r="C2141" s="101" t="s">
        <v>12798</v>
      </c>
      <c r="D2141" s="101">
        <v>752.61</v>
      </c>
    </row>
    <row r="2142" spans="1:4" x14ac:dyDescent="0.25">
      <c r="A2142" s="101">
        <v>91321</v>
      </c>
      <c r="B2142" s="101" t="s">
        <v>1685</v>
      </c>
      <c r="C2142" s="101" t="s">
        <v>12798</v>
      </c>
      <c r="D2142" s="101">
        <v>825.07</v>
      </c>
    </row>
    <row r="2143" spans="1:4" x14ac:dyDescent="0.25">
      <c r="A2143" s="101">
        <v>91322</v>
      </c>
      <c r="B2143" s="101" t="s">
        <v>1915</v>
      </c>
      <c r="C2143" s="101" t="s">
        <v>12798</v>
      </c>
      <c r="D2143" s="101">
        <v>988.52</v>
      </c>
    </row>
    <row r="2144" spans="1:4" x14ac:dyDescent="0.25">
      <c r="A2144" s="101">
        <v>91323</v>
      </c>
      <c r="B2144" s="101" t="s">
        <v>1916</v>
      </c>
      <c r="C2144" s="101" t="s">
        <v>12798</v>
      </c>
      <c r="D2144" s="101">
        <v>1052.67</v>
      </c>
    </row>
    <row r="2145" spans="1:4" x14ac:dyDescent="0.25">
      <c r="A2145" s="101">
        <v>91324</v>
      </c>
      <c r="B2145" s="101" t="s">
        <v>1686</v>
      </c>
      <c r="C2145" s="101" t="s">
        <v>12798</v>
      </c>
      <c r="D2145" s="101">
        <v>730.09</v>
      </c>
    </row>
    <row r="2146" spans="1:4" x14ac:dyDescent="0.25">
      <c r="A2146" s="101">
        <v>91325</v>
      </c>
      <c r="B2146" s="101" t="s">
        <v>1687</v>
      </c>
      <c r="C2146" s="101" t="s">
        <v>12798</v>
      </c>
      <c r="D2146" s="101">
        <v>739.26</v>
      </c>
    </row>
    <row r="2147" spans="1:4" x14ac:dyDescent="0.25">
      <c r="A2147" s="101">
        <v>91326</v>
      </c>
      <c r="B2147" s="101" t="s">
        <v>1688</v>
      </c>
      <c r="C2147" s="101" t="s">
        <v>12798</v>
      </c>
      <c r="D2147" s="101">
        <v>792.33</v>
      </c>
    </row>
    <row r="2148" spans="1:4" x14ac:dyDescent="0.25">
      <c r="A2148" s="101">
        <v>91327</v>
      </c>
      <c r="B2148" s="101" t="s">
        <v>1689</v>
      </c>
      <c r="C2148" s="101" t="s">
        <v>12798</v>
      </c>
      <c r="D2148" s="101">
        <v>833.74</v>
      </c>
    </row>
    <row r="2149" spans="1:4" x14ac:dyDescent="0.25">
      <c r="A2149" s="101">
        <v>91328</v>
      </c>
      <c r="B2149" s="101" t="s">
        <v>1690</v>
      </c>
      <c r="C2149" s="101" t="s">
        <v>12798</v>
      </c>
      <c r="D2149" s="101">
        <v>852.31</v>
      </c>
    </row>
    <row r="2150" spans="1:4" x14ac:dyDescent="0.25">
      <c r="A2150" s="101">
        <v>91329</v>
      </c>
      <c r="B2150" s="101" t="s">
        <v>1691</v>
      </c>
      <c r="C2150" s="101" t="s">
        <v>12798</v>
      </c>
      <c r="D2150" s="104">
        <v>738.56</v>
      </c>
    </row>
    <row r="2151" spans="1:4" x14ac:dyDescent="0.25">
      <c r="A2151" s="101">
        <v>91330</v>
      </c>
      <c r="B2151" s="101" t="s">
        <v>1692</v>
      </c>
      <c r="C2151" s="101" t="s">
        <v>12798</v>
      </c>
      <c r="D2151" s="104">
        <v>877.4</v>
      </c>
    </row>
    <row r="2152" spans="1:4" x14ac:dyDescent="0.25">
      <c r="A2152" s="101">
        <v>91331</v>
      </c>
      <c r="B2152" s="101" t="s">
        <v>1693</v>
      </c>
      <c r="C2152" s="101" t="s">
        <v>12798</v>
      </c>
      <c r="D2152" s="104">
        <v>762.93</v>
      </c>
    </row>
    <row r="2153" spans="1:4" x14ac:dyDescent="0.25">
      <c r="A2153" s="101">
        <v>91332</v>
      </c>
      <c r="B2153" s="101" t="s">
        <v>1694</v>
      </c>
      <c r="C2153" s="101" t="s">
        <v>12798</v>
      </c>
      <c r="D2153" s="104">
        <v>913.15</v>
      </c>
    </row>
    <row r="2154" spans="1:4" x14ac:dyDescent="0.25">
      <c r="A2154" s="101">
        <v>91333</v>
      </c>
      <c r="B2154" s="101" t="s">
        <v>1695</v>
      </c>
      <c r="C2154" s="101" t="s">
        <v>12798</v>
      </c>
      <c r="D2154" s="101">
        <v>797.97</v>
      </c>
    </row>
    <row r="2155" spans="1:4" x14ac:dyDescent="0.25">
      <c r="A2155" s="101">
        <v>91334</v>
      </c>
      <c r="B2155" s="101" t="s">
        <v>1696</v>
      </c>
      <c r="C2155" s="101" t="s">
        <v>12798</v>
      </c>
      <c r="D2155" s="101">
        <v>1667.9</v>
      </c>
    </row>
    <row r="2156" spans="1:4" x14ac:dyDescent="0.25">
      <c r="A2156" s="101">
        <v>91335</v>
      </c>
      <c r="B2156" s="101" t="s">
        <v>1697</v>
      </c>
      <c r="C2156" s="101" t="s">
        <v>12798</v>
      </c>
      <c r="D2156" s="101">
        <v>1552.72</v>
      </c>
    </row>
    <row r="2157" spans="1:4" x14ac:dyDescent="0.25">
      <c r="A2157" s="101">
        <v>91336</v>
      </c>
      <c r="B2157" s="101" t="s">
        <v>1698</v>
      </c>
      <c r="C2157" s="101" t="s">
        <v>12798</v>
      </c>
      <c r="D2157" s="101">
        <v>2128.9299999999998</v>
      </c>
    </row>
    <row r="2158" spans="1:4" x14ac:dyDescent="0.25">
      <c r="A2158" s="101">
        <v>91337</v>
      </c>
      <c r="B2158" s="101" t="s">
        <v>1699</v>
      </c>
      <c r="C2158" s="101" t="s">
        <v>12798</v>
      </c>
      <c r="D2158" s="104">
        <v>2013.75</v>
      </c>
    </row>
    <row r="2159" spans="1:4" x14ac:dyDescent="0.25">
      <c r="A2159" s="101">
        <v>100659</v>
      </c>
      <c r="B2159" s="101" t="s">
        <v>1700</v>
      </c>
      <c r="C2159" s="101" t="s">
        <v>3</v>
      </c>
      <c r="D2159" s="104">
        <v>11.8</v>
      </c>
    </row>
    <row r="2160" spans="1:4" x14ac:dyDescent="0.25">
      <c r="A2160" s="101">
        <v>100660</v>
      </c>
      <c r="B2160" s="101" t="s">
        <v>1701</v>
      </c>
      <c r="C2160" s="101" t="s">
        <v>3</v>
      </c>
      <c r="D2160" s="104">
        <v>8.2200000000000006</v>
      </c>
    </row>
    <row r="2161" spans="1:4" x14ac:dyDescent="0.25">
      <c r="A2161" s="101">
        <v>100675</v>
      </c>
      <c r="B2161" s="101" t="s">
        <v>1702</v>
      </c>
      <c r="C2161" s="101" t="s">
        <v>12798</v>
      </c>
      <c r="D2161" s="104">
        <v>827.92</v>
      </c>
    </row>
    <row r="2162" spans="1:4" x14ac:dyDescent="0.25">
      <c r="A2162" s="101">
        <v>100676</v>
      </c>
      <c r="B2162" s="101" t="s">
        <v>1703</v>
      </c>
      <c r="C2162" s="101" t="s">
        <v>12798</v>
      </c>
      <c r="D2162" s="104">
        <v>203.79</v>
      </c>
    </row>
    <row r="2163" spans="1:4" x14ac:dyDescent="0.25">
      <c r="A2163" s="101">
        <v>100678</v>
      </c>
      <c r="B2163" s="101" t="s">
        <v>1704</v>
      </c>
      <c r="C2163" s="101" t="s">
        <v>12798</v>
      </c>
      <c r="D2163" s="101">
        <v>990.36</v>
      </c>
    </row>
    <row r="2164" spans="1:4" x14ac:dyDescent="0.25">
      <c r="A2164" s="101">
        <v>100679</v>
      </c>
      <c r="B2164" s="101" t="s">
        <v>1705</v>
      </c>
      <c r="C2164" s="101" t="s">
        <v>12798</v>
      </c>
      <c r="D2164" s="101">
        <v>833.56</v>
      </c>
    </row>
    <row r="2165" spans="1:4" x14ac:dyDescent="0.25">
      <c r="A2165" s="101">
        <v>100680</v>
      </c>
      <c r="B2165" s="101" t="s">
        <v>1706</v>
      </c>
      <c r="C2165" s="101" t="s">
        <v>12798</v>
      </c>
      <c r="D2165" s="101">
        <v>1000.25</v>
      </c>
    </row>
    <row r="2166" spans="1:4" x14ac:dyDescent="0.25">
      <c r="A2166" s="101">
        <v>100681</v>
      </c>
      <c r="B2166" s="101" t="s">
        <v>1707</v>
      </c>
      <c r="C2166" s="101" t="s">
        <v>12798</v>
      </c>
      <c r="D2166" s="101">
        <v>1023.92</v>
      </c>
    </row>
    <row r="2167" spans="1:4" x14ac:dyDescent="0.25">
      <c r="A2167" s="101">
        <v>100682</v>
      </c>
      <c r="B2167" s="101" t="s">
        <v>1708</v>
      </c>
      <c r="C2167" s="101" t="s">
        <v>12798</v>
      </c>
      <c r="D2167" s="104">
        <v>851.88</v>
      </c>
    </row>
    <row r="2168" spans="1:4" x14ac:dyDescent="0.25">
      <c r="A2168" s="101">
        <v>100683</v>
      </c>
      <c r="B2168" s="101" t="s">
        <v>1709</v>
      </c>
      <c r="C2168" s="101" t="s">
        <v>12798</v>
      </c>
      <c r="D2168" s="101">
        <v>1075.6600000000001</v>
      </c>
    </row>
    <row r="2169" spans="1:4" x14ac:dyDescent="0.25">
      <c r="A2169" s="101">
        <v>100684</v>
      </c>
      <c r="B2169" s="101" t="s">
        <v>1710</v>
      </c>
      <c r="C2169" s="101" t="s">
        <v>12798</v>
      </c>
      <c r="D2169" s="101">
        <v>897.91</v>
      </c>
    </row>
    <row r="2170" spans="1:4" x14ac:dyDescent="0.25">
      <c r="A2170" s="101">
        <v>100685</v>
      </c>
      <c r="B2170" s="101" t="s">
        <v>1711</v>
      </c>
      <c r="C2170" s="101" t="s">
        <v>12798</v>
      </c>
      <c r="D2170" s="101">
        <v>1117.79</v>
      </c>
    </row>
    <row r="2171" spans="1:4" x14ac:dyDescent="0.25">
      <c r="A2171" s="101">
        <v>100686</v>
      </c>
      <c r="B2171" s="101" t="s">
        <v>1712</v>
      </c>
      <c r="C2171" s="101" t="s">
        <v>12798</v>
      </c>
      <c r="D2171" s="101">
        <v>939.32</v>
      </c>
    </row>
    <row r="2172" spans="1:4" x14ac:dyDescent="0.25">
      <c r="A2172" s="101">
        <v>100687</v>
      </c>
      <c r="B2172" s="101" t="s">
        <v>1713</v>
      </c>
      <c r="C2172" s="101" t="s">
        <v>12798</v>
      </c>
      <c r="D2172" s="101">
        <v>998.83</v>
      </c>
    </row>
    <row r="2173" spans="1:4" x14ac:dyDescent="0.25">
      <c r="A2173" s="101">
        <v>100688</v>
      </c>
      <c r="B2173" s="101" t="s">
        <v>1714</v>
      </c>
      <c r="C2173" s="101" t="s">
        <v>12798</v>
      </c>
      <c r="D2173" s="101">
        <v>842.03</v>
      </c>
    </row>
    <row r="2174" spans="1:4" x14ac:dyDescent="0.25">
      <c r="A2174" s="101">
        <v>100689</v>
      </c>
      <c r="B2174" s="101" t="s">
        <v>1715</v>
      </c>
      <c r="C2174" s="101" t="s">
        <v>12798</v>
      </c>
      <c r="D2174" s="101">
        <v>1081.3</v>
      </c>
    </row>
    <row r="2175" spans="1:4" x14ac:dyDescent="0.25">
      <c r="A2175" s="101">
        <v>100690</v>
      </c>
      <c r="B2175" s="101" t="s">
        <v>1716</v>
      </c>
      <c r="C2175" s="101" t="s">
        <v>12798</v>
      </c>
      <c r="D2175" s="101">
        <v>903.55</v>
      </c>
    </row>
    <row r="2176" spans="1:4" x14ac:dyDescent="0.25">
      <c r="A2176" s="101">
        <v>100691</v>
      </c>
      <c r="B2176" s="101" t="s">
        <v>1717</v>
      </c>
      <c r="C2176" s="101" t="s">
        <v>12798</v>
      </c>
      <c r="D2176" s="101">
        <v>1836.05</v>
      </c>
    </row>
    <row r="2177" spans="1:4" x14ac:dyDescent="0.25">
      <c r="A2177" s="101">
        <v>100692</v>
      </c>
      <c r="B2177" s="101" t="s">
        <v>1718</v>
      </c>
      <c r="C2177" s="101" t="s">
        <v>12798</v>
      </c>
      <c r="D2177" s="101">
        <v>1658.3</v>
      </c>
    </row>
    <row r="2178" spans="1:4" x14ac:dyDescent="0.25">
      <c r="A2178" s="101">
        <v>100693</v>
      </c>
      <c r="B2178" s="101" t="s">
        <v>1719</v>
      </c>
      <c r="C2178" s="101" t="s">
        <v>12798</v>
      </c>
      <c r="D2178" s="101">
        <v>2297.08</v>
      </c>
    </row>
    <row r="2179" spans="1:4" x14ac:dyDescent="0.25">
      <c r="A2179" s="101">
        <v>100694</v>
      </c>
      <c r="B2179" s="101" t="s">
        <v>1720</v>
      </c>
      <c r="C2179" s="101" t="s">
        <v>12798</v>
      </c>
      <c r="D2179" s="101">
        <v>2119.33</v>
      </c>
    </row>
    <row r="2180" spans="1:4" x14ac:dyDescent="0.25">
      <c r="A2180" s="101">
        <v>100695</v>
      </c>
      <c r="B2180" s="101" t="s">
        <v>1721</v>
      </c>
      <c r="C2180" s="101" t="s">
        <v>12798</v>
      </c>
      <c r="D2180" s="101">
        <v>66.55</v>
      </c>
    </row>
    <row r="2181" spans="1:4" x14ac:dyDescent="0.25">
      <c r="A2181" s="101">
        <v>100696</v>
      </c>
      <c r="B2181" s="101" t="s">
        <v>1722</v>
      </c>
      <c r="C2181" s="101" t="s">
        <v>12798</v>
      </c>
      <c r="D2181" s="101">
        <v>73.89</v>
      </c>
    </row>
    <row r="2182" spans="1:4" x14ac:dyDescent="0.25">
      <c r="A2182" s="101">
        <v>100697</v>
      </c>
      <c r="B2182" s="101" t="s">
        <v>1723</v>
      </c>
      <c r="C2182" s="101" t="s">
        <v>12798</v>
      </c>
      <c r="D2182" s="101">
        <v>81.290000000000006</v>
      </c>
    </row>
    <row r="2183" spans="1:4" x14ac:dyDescent="0.25">
      <c r="A2183" s="101">
        <v>100698</v>
      </c>
      <c r="B2183" s="101" t="s">
        <v>1724</v>
      </c>
      <c r="C2183" s="101" t="s">
        <v>12798</v>
      </c>
      <c r="D2183" s="101">
        <v>88.66</v>
      </c>
    </row>
    <row r="2184" spans="1:4" x14ac:dyDescent="0.25">
      <c r="A2184" s="101">
        <v>100699</v>
      </c>
      <c r="B2184" s="101" t="s">
        <v>1725</v>
      </c>
      <c r="C2184" s="101" t="s">
        <v>12798</v>
      </c>
      <c r="D2184" s="101">
        <v>106.17</v>
      </c>
    </row>
    <row r="2185" spans="1:4" x14ac:dyDescent="0.25">
      <c r="A2185" s="101">
        <v>100700</v>
      </c>
      <c r="B2185" s="101" t="s">
        <v>1726</v>
      </c>
      <c r="C2185" s="101" t="s">
        <v>12798</v>
      </c>
      <c r="D2185" s="101">
        <v>804.86</v>
      </c>
    </row>
    <row r="2186" spans="1:4" x14ac:dyDescent="0.25">
      <c r="A2186" s="101">
        <v>100712</v>
      </c>
      <c r="B2186" s="101" t="s">
        <v>1727</v>
      </c>
      <c r="C2186" s="101" t="s">
        <v>12798</v>
      </c>
      <c r="D2186" s="101">
        <v>828.21</v>
      </c>
    </row>
    <row r="2187" spans="1:4" x14ac:dyDescent="0.25">
      <c r="A2187" s="101">
        <v>100665</v>
      </c>
      <c r="B2187" s="101" t="s">
        <v>1728</v>
      </c>
      <c r="C2187" s="101" t="s">
        <v>2</v>
      </c>
      <c r="D2187" s="101">
        <v>1123.74</v>
      </c>
    </row>
    <row r="2188" spans="1:4" x14ac:dyDescent="0.25">
      <c r="A2188" s="101">
        <v>100666</v>
      </c>
      <c r="B2188" s="101" t="s">
        <v>1729</v>
      </c>
      <c r="C2188" s="101" t="s">
        <v>2</v>
      </c>
      <c r="D2188" s="101">
        <v>887.98</v>
      </c>
    </row>
    <row r="2189" spans="1:4" x14ac:dyDescent="0.25">
      <c r="A2189" s="101">
        <v>100667</v>
      </c>
      <c r="B2189" s="101" t="s">
        <v>1730</v>
      </c>
      <c r="C2189" s="101" t="s">
        <v>2</v>
      </c>
      <c r="D2189" s="101">
        <v>1457.03</v>
      </c>
    </row>
    <row r="2190" spans="1:4" x14ac:dyDescent="0.25">
      <c r="A2190" s="101">
        <v>100668</v>
      </c>
      <c r="B2190" s="101" t="s">
        <v>1731</v>
      </c>
      <c r="C2190" s="101" t="s">
        <v>2</v>
      </c>
      <c r="D2190" s="101">
        <v>1740.26</v>
      </c>
    </row>
    <row r="2191" spans="1:4" x14ac:dyDescent="0.25">
      <c r="A2191" s="101">
        <v>100669</v>
      </c>
      <c r="B2191" s="101" t="s">
        <v>1732</v>
      </c>
      <c r="C2191" s="101" t="s">
        <v>2</v>
      </c>
      <c r="D2191" s="101">
        <v>1046.74</v>
      </c>
    </row>
    <row r="2192" spans="1:4" x14ac:dyDescent="0.25">
      <c r="A2192" s="101">
        <v>100670</v>
      </c>
      <c r="B2192" s="101" t="s">
        <v>1733</v>
      </c>
      <c r="C2192" s="101" t="s">
        <v>2</v>
      </c>
      <c r="D2192" s="101">
        <v>1403.72</v>
      </c>
    </row>
    <row r="2193" spans="1:4" x14ac:dyDescent="0.25">
      <c r="A2193" s="101">
        <v>100671</v>
      </c>
      <c r="B2193" s="101" t="s">
        <v>1734</v>
      </c>
      <c r="C2193" s="101" t="s">
        <v>2</v>
      </c>
      <c r="D2193" s="101">
        <v>1742.57</v>
      </c>
    </row>
    <row r="2194" spans="1:4" x14ac:dyDescent="0.25">
      <c r="A2194" s="101">
        <v>100672</v>
      </c>
      <c r="B2194" s="101" t="s">
        <v>1735</v>
      </c>
      <c r="C2194" s="101" t="s">
        <v>2</v>
      </c>
      <c r="D2194" s="101">
        <v>1124.44</v>
      </c>
    </row>
    <row r="2195" spans="1:4" x14ac:dyDescent="0.25">
      <c r="A2195" s="101">
        <v>100701</v>
      </c>
      <c r="B2195" s="101" t="s">
        <v>1736</v>
      </c>
      <c r="C2195" s="101" t="s">
        <v>2</v>
      </c>
      <c r="D2195" s="101">
        <v>563.6</v>
      </c>
    </row>
    <row r="2196" spans="1:4" x14ac:dyDescent="0.25">
      <c r="A2196" s="101">
        <v>94559</v>
      </c>
      <c r="B2196" s="101" t="s">
        <v>1737</v>
      </c>
      <c r="C2196" s="101" t="s">
        <v>2</v>
      </c>
      <c r="D2196" s="101">
        <v>676.04</v>
      </c>
    </row>
    <row r="2197" spans="1:4" x14ac:dyDescent="0.25">
      <c r="A2197" s="101">
        <v>94562</v>
      </c>
      <c r="B2197" s="101" t="s">
        <v>1738</v>
      </c>
      <c r="C2197" s="101" t="s">
        <v>2</v>
      </c>
      <c r="D2197" s="101">
        <v>622.91999999999996</v>
      </c>
    </row>
    <row r="2198" spans="1:4" x14ac:dyDescent="0.25">
      <c r="A2198" s="101">
        <v>94587</v>
      </c>
      <c r="B2198" s="101" t="s">
        <v>1739</v>
      </c>
      <c r="C2198" s="101" t="s">
        <v>3</v>
      </c>
      <c r="D2198" s="101">
        <v>57.36</v>
      </c>
    </row>
    <row r="2199" spans="1:4" x14ac:dyDescent="0.25">
      <c r="A2199" s="101">
        <v>94588</v>
      </c>
      <c r="B2199" s="101" t="s">
        <v>1740</v>
      </c>
      <c r="C2199" s="101" t="s">
        <v>3</v>
      </c>
      <c r="D2199" s="101">
        <v>48.71</v>
      </c>
    </row>
    <row r="2200" spans="1:4" x14ac:dyDescent="0.25">
      <c r="A2200" s="101">
        <v>99837</v>
      </c>
      <c r="B2200" s="101" t="s">
        <v>39205</v>
      </c>
      <c r="C2200" s="101" t="s">
        <v>3</v>
      </c>
      <c r="D2200" s="101">
        <v>608.49</v>
      </c>
    </row>
    <row r="2201" spans="1:4" x14ac:dyDescent="0.25">
      <c r="A2201" s="101">
        <v>99839</v>
      </c>
      <c r="B2201" s="101" t="s">
        <v>13281</v>
      </c>
      <c r="C2201" s="101" t="s">
        <v>3</v>
      </c>
      <c r="D2201" s="101">
        <v>487.3</v>
      </c>
    </row>
    <row r="2202" spans="1:4" x14ac:dyDescent="0.25">
      <c r="A2202" s="101">
        <v>99841</v>
      </c>
      <c r="B2202" s="101" t="s">
        <v>13282</v>
      </c>
      <c r="C2202" s="101" t="s">
        <v>3</v>
      </c>
      <c r="D2202" s="101">
        <v>1018.4</v>
      </c>
    </row>
    <row r="2203" spans="1:4" x14ac:dyDescent="0.25">
      <c r="A2203" s="101">
        <v>99855</v>
      </c>
      <c r="B2203" s="101" t="s">
        <v>39206</v>
      </c>
      <c r="C2203" s="101" t="s">
        <v>3</v>
      </c>
      <c r="D2203" s="101">
        <v>113.69</v>
      </c>
    </row>
    <row r="2204" spans="1:4" x14ac:dyDescent="0.25">
      <c r="A2204" s="101">
        <v>99857</v>
      </c>
      <c r="B2204" s="101" t="s">
        <v>39207</v>
      </c>
      <c r="C2204" s="101" t="s">
        <v>3</v>
      </c>
      <c r="D2204" s="101">
        <v>103.31</v>
      </c>
    </row>
    <row r="2205" spans="1:4" x14ac:dyDescent="0.25">
      <c r="A2205" s="101">
        <v>99861</v>
      </c>
      <c r="B2205" s="101" t="s">
        <v>1129</v>
      </c>
      <c r="C2205" s="101" t="s">
        <v>2</v>
      </c>
      <c r="D2205" s="101">
        <v>581.79</v>
      </c>
    </row>
    <row r="2206" spans="1:4" x14ac:dyDescent="0.25">
      <c r="A2206" s="101">
        <v>99862</v>
      </c>
      <c r="B2206" s="101" t="s">
        <v>1130</v>
      </c>
      <c r="C2206" s="101" t="s">
        <v>2</v>
      </c>
      <c r="D2206" s="101">
        <v>685.36</v>
      </c>
    </row>
    <row r="2207" spans="1:4" x14ac:dyDescent="0.25">
      <c r="A2207" s="101">
        <v>90838</v>
      </c>
      <c r="B2207" s="101" t="s">
        <v>1741</v>
      </c>
      <c r="C2207" s="101" t="s">
        <v>12798</v>
      </c>
      <c r="D2207" s="101">
        <v>1431.99</v>
      </c>
    </row>
    <row r="2208" spans="1:4" x14ac:dyDescent="0.25">
      <c r="A2208" s="101">
        <v>91338</v>
      </c>
      <c r="B2208" s="101" t="s">
        <v>1742</v>
      </c>
      <c r="C2208" s="101" t="s">
        <v>2</v>
      </c>
      <c r="D2208" s="101">
        <v>859.61</v>
      </c>
    </row>
    <row r="2209" spans="1:4" x14ac:dyDescent="0.25">
      <c r="A2209" s="101">
        <v>91341</v>
      </c>
      <c r="B2209" s="101" t="s">
        <v>1743</v>
      </c>
      <c r="C2209" s="101" t="s">
        <v>2</v>
      </c>
      <c r="D2209" s="101">
        <v>668.33</v>
      </c>
    </row>
    <row r="2210" spans="1:4" x14ac:dyDescent="0.25">
      <c r="A2210" s="101">
        <v>94805</v>
      </c>
      <c r="B2210" s="101" t="s">
        <v>1744</v>
      </c>
      <c r="C2210" s="101" t="s">
        <v>12798</v>
      </c>
      <c r="D2210" s="101">
        <v>851.17</v>
      </c>
    </row>
    <row r="2211" spans="1:4" x14ac:dyDescent="0.25">
      <c r="A2211" s="101">
        <v>94806</v>
      </c>
      <c r="B2211" s="101" t="s">
        <v>1745</v>
      </c>
      <c r="C2211" s="101" t="s">
        <v>12798</v>
      </c>
      <c r="D2211" s="101">
        <v>663.21</v>
      </c>
    </row>
    <row r="2212" spans="1:4" x14ac:dyDescent="0.25">
      <c r="A2212" s="101">
        <v>94807</v>
      </c>
      <c r="B2212" s="101" t="s">
        <v>1746</v>
      </c>
      <c r="C2212" s="101" t="s">
        <v>12798</v>
      </c>
      <c r="D2212" s="101">
        <v>605.42999999999995</v>
      </c>
    </row>
    <row r="2213" spans="1:4" x14ac:dyDescent="0.25">
      <c r="A2213" s="101">
        <v>100702</v>
      </c>
      <c r="B2213" s="101" t="s">
        <v>1747</v>
      </c>
      <c r="C2213" s="101" t="s">
        <v>2</v>
      </c>
      <c r="D2213" s="101">
        <v>477.61</v>
      </c>
    </row>
    <row r="2214" spans="1:4" x14ac:dyDescent="0.25">
      <c r="A2214" s="101">
        <v>102188</v>
      </c>
      <c r="B2214" s="101" t="s">
        <v>2616</v>
      </c>
      <c r="C2214" s="101" t="s">
        <v>12798</v>
      </c>
      <c r="D2214" s="101">
        <v>871.45</v>
      </c>
    </row>
    <row r="2215" spans="1:4" x14ac:dyDescent="0.25">
      <c r="A2215" s="101">
        <v>102189</v>
      </c>
      <c r="B2215" s="101" t="s">
        <v>2617</v>
      </c>
      <c r="C2215" s="101" t="s">
        <v>12798</v>
      </c>
      <c r="D2215" s="101">
        <v>233.14</v>
      </c>
    </row>
    <row r="2216" spans="1:4" x14ac:dyDescent="0.25">
      <c r="A2216" s="101">
        <v>100703</v>
      </c>
      <c r="B2216" s="101" t="s">
        <v>1748</v>
      </c>
      <c r="C2216" s="101" t="s">
        <v>12798</v>
      </c>
      <c r="D2216" s="101">
        <v>34.979999999999997</v>
      </c>
    </row>
    <row r="2217" spans="1:4" x14ac:dyDescent="0.25">
      <c r="A2217" s="101">
        <v>100704</v>
      </c>
      <c r="B2217" s="101" t="s">
        <v>1749</v>
      </c>
      <c r="C2217" s="101" t="s">
        <v>12798</v>
      </c>
      <c r="D2217" s="101">
        <v>73.489999999999995</v>
      </c>
    </row>
    <row r="2218" spans="1:4" x14ac:dyDescent="0.25">
      <c r="A2218" s="101">
        <v>100705</v>
      </c>
      <c r="B2218" s="101" t="s">
        <v>1750</v>
      </c>
      <c r="C2218" s="101" t="s">
        <v>12798</v>
      </c>
      <c r="D2218" s="101">
        <v>85.82</v>
      </c>
    </row>
    <row r="2219" spans="1:4" x14ac:dyDescent="0.25">
      <c r="A2219" s="101">
        <v>100706</v>
      </c>
      <c r="B2219" s="101" t="s">
        <v>1751</v>
      </c>
      <c r="C2219" s="101" t="s">
        <v>12798</v>
      </c>
      <c r="D2219" s="101">
        <v>78</v>
      </c>
    </row>
    <row r="2220" spans="1:4" x14ac:dyDescent="0.25">
      <c r="A2220" s="101">
        <v>100707</v>
      </c>
      <c r="B2220" s="101" t="s">
        <v>1752</v>
      </c>
      <c r="C2220" s="101" t="s">
        <v>12798</v>
      </c>
      <c r="D2220" s="101">
        <v>155.47999999999999</v>
      </c>
    </row>
    <row r="2221" spans="1:4" x14ac:dyDescent="0.25">
      <c r="A2221" s="101">
        <v>100708</v>
      </c>
      <c r="B2221" s="101" t="s">
        <v>1753</v>
      </c>
      <c r="C2221" s="101" t="s">
        <v>12798</v>
      </c>
      <c r="D2221" s="101">
        <v>194.04</v>
      </c>
    </row>
    <row r="2222" spans="1:4" x14ac:dyDescent="0.25">
      <c r="A2222" s="101">
        <v>100709</v>
      </c>
      <c r="B2222" s="101" t="s">
        <v>1754</v>
      </c>
      <c r="C2222" s="101" t="s">
        <v>12798</v>
      </c>
      <c r="D2222" s="101">
        <v>50.69</v>
      </c>
    </row>
    <row r="2223" spans="1:4" x14ac:dyDescent="0.25">
      <c r="A2223" s="101">
        <v>100710</v>
      </c>
      <c r="B2223" s="101" t="s">
        <v>1755</v>
      </c>
      <c r="C2223" s="101" t="s">
        <v>12798</v>
      </c>
      <c r="D2223" s="101">
        <v>117.75</v>
      </c>
    </row>
    <row r="2224" spans="1:4" x14ac:dyDescent="0.25">
      <c r="A2224" s="101">
        <v>102151</v>
      </c>
      <c r="B2224" s="101" t="s">
        <v>2618</v>
      </c>
      <c r="C2224" s="101" t="s">
        <v>2</v>
      </c>
      <c r="D2224" s="101">
        <v>135.80000000000001</v>
      </c>
    </row>
    <row r="2225" spans="1:4" x14ac:dyDescent="0.25">
      <c r="A2225" s="101">
        <v>102152</v>
      </c>
      <c r="B2225" s="101" t="s">
        <v>2619</v>
      </c>
      <c r="C2225" s="101" t="s">
        <v>2</v>
      </c>
      <c r="D2225" s="101">
        <v>149.55000000000001</v>
      </c>
    </row>
    <row r="2226" spans="1:4" x14ac:dyDescent="0.25">
      <c r="A2226" s="101">
        <v>102153</v>
      </c>
      <c r="B2226" s="101" t="s">
        <v>2620</v>
      </c>
      <c r="C2226" s="101" t="s">
        <v>2</v>
      </c>
      <c r="D2226" s="101">
        <v>186.21</v>
      </c>
    </row>
    <row r="2227" spans="1:4" x14ac:dyDescent="0.25">
      <c r="A2227" s="101">
        <v>102154</v>
      </c>
      <c r="B2227" s="101" t="s">
        <v>2621</v>
      </c>
      <c r="C2227" s="101" t="s">
        <v>2</v>
      </c>
      <c r="D2227" s="101">
        <v>160.13</v>
      </c>
    </row>
    <row r="2228" spans="1:4" x14ac:dyDescent="0.25">
      <c r="A2228" s="101">
        <v>102155</v>
      </c>
      <c r="B2228" s="101" t="s">
        <v>2622</v>
      </c>
      <c r="C2228" s="101" t="s">
        <v>2</v>
      </c>
      <c r="D2228" s="101">
        <v>190.12</v>
      </c>
    </row>
    <row r="2229" spans="1:4" x14ac:dyDescent="0.25">
      <c r="A2229" s="101">
        <v>102156</v>
      </c>
      <c r="B2229" s="101" t="s">
        <v>2623</v>
      </c>
      <c r="C2229" s="101" t="s">
        <v>2</v>
      </c>
      <c r="D2229" s="101">
        <v>180.22</v>
      </c>
    </row>
    <row r="2230" spans="1:4" x14ac:dyDescent="0.25">
      <c r="A2230" s="101">
        <v>102157</v>
      </c>
      <c r="B2230" s="101" t="s">
        <v>2624</v>
      </c>
      <c r="C2230" s="101" t="s">
        <v>2</v>
      </c>
      <c r="D2230" s="101">
        <v>244.39</v>
      </c>
    </row>
    <row r="2231" spans="1:4" x14ac:dyDescent="0.25">
      <c r="A2231" s="101">
        <v>102158</v>
      </c>
      <c r="B2231" s="101" t="s">
        <v>2625</v>
      </c>
      <c r="C2231" s="101" t="s">
        <v>2</v>
      </c>
      <c r="D2231" s="101">
        <v>245.44</v>
      </c>
    </row>
    <row r="2232" spans="1:4" x14ac:dyDescent="0.25">
      <c r="A2232" s="101">
        <v>102159</v>
      </c>
      <c r="B2232" s="101" t="s">
        <v>2626</v>
      </c>
      <c r="C2232" s="101" t="s">
        <v>2</v>
      </c>
      <c r="D2232" s="101">
        <v>290.85000000000002</v>
      </c>
    </row>
    <row r="2233" spans="1:4" x14ac:dyDescent="0.25">
      <c r="A2233" s="101">
        <v>102160</v>
      </c>
      <c r="B2233" s="101" t="s">
        <v>2627</v>
      </c>
      <c r="C2233" s="101" t="s">
        <v>2</v>
      </c>
      <c r="D2233" s="101">
        <v>131.21</v>
      </c>
    </row>
    <row r="2234" spans="1:4" x14ac:dyDescent="0.25">
      <c r="A2234" s="101">
        <v>102161</v>
      </c>
      <c r="B2234" s="101" t="s">
        <v>12801</v>
      </c>
      <c r="C2234" s="101" t="s">
        <v>2</v>
      </c>
      <c r="D2234" s="101">
        <v>344.04</v>
      </c>
    </row>
    <row r="2235" spans="1:4" x14ac:dyDescent="0.25">
      <c r="A2235" s="101">
        <v>102162</v>
      </c>
      <c r="B2235" s="101" t="s">
        <v>12802</v>
      </c>
      <c r="C2235" s="101" t="s">
        <v>2</v>
      </c>
      <c r="D2235" s="101">
        <v>357.79</v>
      </c>
    </row>
    <row r="2236" spans="1:4" x14ac:dyDescent="0.25">
      <c r="A2236" s="101">
        <v>102163</v>
      </c>
      <c r="B2236" s="101" t="s">
        <v>12803</v>
      </c>
      <c r="C2236" s="101" t="s">
        <v>2</v>
      </c>
      <c r="D2236" s="101">
        <v>394.45</v>
      </c>
    </row>
    <row r="2237" spans="1:4" x14ac:dyDescent="0.25">
      <c r="A2237" s="101">
        <v>102164</v>
      </c>
      <c r="B2237" s="101" t="s">
        <v>12804</v>
      </c>
      <c r="C2237" s="101" t="s">
        <v>2</v>
      </c>
      <c r="D2237" s="101">
        <v>330.12</v>
      </c>
    </row>
    <row r="2238" spans="1:4" x14ac:dyDescent="0.25">
      <c r="A2238" s="101">
        <v>102165</v>
      </c>
      <c r="B2238" s="101" t="s">
        <v>12805</v>
      </c>
      <c r="C2238" s="101" t="s">
        <v>2</v>
      </c>
      <c r="D2238" s="101">
        <v>360.11</v>
      </c>
    </row>
    <row r="2239" spans="1:4" x14ac:dyDescent="0.25">
      <c r="A2239" s="101">
        <v>102166</v>
      </c>
      <c r="B2239" s="101" t="s">
        <v>12806</v>
      </c>
      <c r="C2239" s="101" t="s">
        <v>2</v>
      </c>
      <c r="D2239" s="101">
        <v>311.88</v>
      </c>
    </row>
    <row r="2240" spans="1:4" x14ac:dyDescent="0.25">
      <c r="A2240" s="101">
        <v>102167</v>
      </c>
      <c r="B2240" s="101" t="s">
        <v>12807</v>
      </c>
      <c r="C2240" s="101" t="s">
        <v>2</v>
      </c>
      <c r="D2240" s="101">
        <v>376.05</v>
      </c>
    </row>
    <row r="2241" spans="1:4" x14ac:dyDescent="0.25">
      <c r="A2241" s="101">
        <v>102168</v>
      </c>
      <c r="B2241" s="101" t="s">
        <v>12808</v>
      </c>
      <c r="C2241" s="101" t="s">
        <v>2</v>
      </c>
      <c r="D2241" s="101">
        <v>343.02</v>
      </c>
    </row>
    <row r="2242" spans="1:4" x14ac:dyDescent="0.25">
      <c r="A2242" s="101">
        <v>102169</v>
      </c>
      <c r="B2242" s="101" t="s">
        <v>12809</v>
      </c>
      <c r="C2242" s="101" t="s">
        <v>2</v>
      </c>
      <c r="D2242" s="101">
        <v>375.82</v>
      </c>
    </row>
    <row r="2243" spans="1:4" x14ac:dyDescent="0.25">
      <c r="A2243" s="101">
        <v>102170</v>
      </c>
      <c r="B2243" s="101" t="s">
        <v>12810</v>
      </c>
      <c r="C2243" s="101" t="s">
        <v>2</v>
      </c>
      <c r="D2243" s="101">
        <v>339.45</v>
      </c>
    </row>
    <row r="2244" spans="1:4" x14ac:dyDescent="0.25">
      <c r="A2244" s="101">
        <v>102171</v>
      </c>
      <c r="B2244" s="101" t="s">
        <v>12811</v>
      </c>
      <c r="C2244" s="101" t="s">
        <v>2</v>
      </c>
      <c r="D2244" s="101">
        <v>476.79</v>
      </c>
    </row>
    <row r="2245" spans="1:4" x14ac:dyDescent="0.25">
      <c r="A2245" s="101">
        <v>102172</v>
      </c>
      <c r="B2245" s="101" t="s">
        <v>12812</v>
      </c>
      <c r="C2245" s="101" t="s">
        <v>2</v>
      </c>
      <c r="D2245" s="101">
        <v>440.21</v>
      </c>
    </row>
    <row r="2246" spans="1:4" x14ac:dyDescent="0.25">
      <c r="A2246" s="101">
        <v>102176</v>
      </c>
      <c r="B2246" s="101" t="s">
        <v>12813</v>
      </c>
      <c r="C2246" s="101" t="s">
        <v>2</v>
      </c>
      <c r="D2246" s="101">
        <v>757.42</v>
      </c>
    </row>
    <row r="2247" spans="1:4" x14ac:dyDescent="0.25">
      <c r="A2247" s="101">
        <v>102177</v>
      </c>
      <c r="B2247" s="101" t="s">
        <v>12814</v>
      </c>
      <c r="C2247" s="101" t="s">
        <v>2</v>
      </c>
      <c r="D2247" s="101">
        <v>1395.36</v>
      </c>
    </row>
    <row r="2248" spans="1:4" x14ac:dyDescent="0.25">
      <c r="A2248" s="101">
        <v>102178</v>
      </c>
      <c r="B2248" s="101" t="s">
        <v>12815</v>
      </c>
      <c r="C2248" s="101" t="s">
        <v>2</v>
      </c>
      <c r="D2248" s="101">
        <v>1576.49</v>
      </c>
    </row>
    <row r="2249" spans="1:4" x14ac:dyDescent="0.25">
      <c r="A2249" s="101">
        <v>102179</v>
      </c>
      <c r="B2249" s="101" t="s">
        <v>12816</v>
      </c>
      <c r="C2249" s="101" t="s">
        <v>2</v>
      </c>
      <c r="D2249" s="101">
        <v>263.60000000000002</v>
      </c>
    </row>
    <row r="2250" spans="1:4" x14ac:dyDescent="0.25">
      <c r="A2250" s="101">
        <v>102180</v>
      </c>
      <c r="B2250" s="101" t="s">
        <v>12817</v>
      </c>
      <c r="C2250" s="101" t="s">
        <v>2</v>
      </c>
      <c r="D2250" s="101">
        <v>287.19</v>
      </c>
    </row>
    <row r="2251" spans="1:4" x14ac:dyDescent="0.25">
      <c r="A2251" s="101">
        <v>102181</v>
      </c>
      <c r="B2251" s="101" t="s">
        <v>12818</v>
      </c>
      <c r="C2251" s="101" t="s">
        <v>2</v>
      </c>
      <c r="D2251" s="101">
        <v>322.76</v>
      </c>
    </row>
    <row r="2252" spans="1:4" x14ac:dyDescent="0.25">
      <c r="A2252" s="101">
        <v>102182</v>
      </c>
      <c r="B2252" s="101" t="s">
        <v>2628</v>
      </c>
      <c r="C2252" s="101" t="s">
        <v>12798</v>
      </c>
      <c r="D2252" s="101">
        <v>644.66</v>
      </c>
    </row>
    <row r="2253" spans="1:4" x14ac:dyDescent="0.25">
      <c r="A2253" s="101">
        <v>102183</v>
      </c>
      <c r="B2253" s="101" t="s">
        <v>2629</v>
      </c>
      <c r="C2253" s="101" t="s">
        <v>12798</v>
      </c>
      <c r="D2253" s="101">
        <v>1300.3800000000001</v>
      </c>
    </row>
    <row r="2254" spans="1:4" x14ac:dyDescent="0.25">
      <c r="A2254" s="101">
        <v>102184</v>
      </c>
      <c r="B2254" s="101" t="s">
        <v>2630</v>
      </c>
      <c r="C2254" s="101" t="s">
        <v>12798</v>
      </c>
      <c r="D2254" s="101">
        <v>1495.53</v>
      </c>
    </row>
    <row r="2255" spans="1:4" x14ac:dyDescent="0.25">
      <c r="A2255" s="101">
        <v>102185</v>
      </c>
      <c r="B2255" s="101" t="s">
        <v>2631</v>
      </c>
      <c r="C2255" s="101" t="s">
        <v>12798</v>
      </c>
      <c r="D2255" s="101">
        <v>3001.83</v>
      </c>
    </row>
    <row r="2256" spans="1:4" x14ac:dyDescent="0.25">
      <c r="A2256" s="101">
        <v>102190</v>
      </c>
      <c r="B2256" s="101" t="s">
        <v>2632</v>
      </c>
      <c r="C2256" s="101" t="s">
        <v>2</v>
      </c>
      <c r="D2256" s="101">
        <v>17</v>
      </c>
    </row>
    <row r="2257" spans="1:4" x14ac:dyDescent="0.25">
      <c r="A2257" s="101">
        <v>102191</v>
      </c>
      <c r="B2257" s="101" t="s">
        <v>2633</v>
      </c>
      <c r="C2257" s="101" t="s">
        <v>2</v>
      </c>
      <c r="D2257" s="101">
        <v>20.67</v>
      </c>
    </row>
    <row r="2258" spans="1:4" x14ac:dyDescent="0.25">
      <c r="A2258" s="101">
        <v>102192</v>
      </c>
      <c r="B2258" s="101" t="s">
        <v>2634</v>
      </c>
      <c r="C2258" s="101" t="s">
        <v>2</v>
      </c>
      <c r="D2258" s="101">
        <v>14.75</v>
      </c>
    </row>
    <row r="2259" spans="1:4" x14ac:dyDescent="0.25">
      <c r="A2259" s="101">
        <v>94569</v>
      </c>
      <c r="B2259" s="101" t="s">
        <v>1756</v>
      </c>
      <c r="C2259" s="101" t="s">
        <v>2</v>
      </c>
      <c r="D2259" s="101">
        <v>679.65</v>
      </c>
    </row>
    <row r="2260" spans="1:4" x14ac:dyDescent="0.25">
      <c r="A2260" s="101">
        <v>94570</v>
      </c>
      <c r="B2260" s="101" t="s">
        <v>1757</v>
      </c>
      <c r="C2260" s="101" t="s">
        <v>2</v>
      </c>
      <c r="D2260" s="101">
        <v>351.39</v>
      </c>
    </row>
    <row r="2261" spans="1:4" x14ac:dyDescent="0.25">
      <c r="A2261" s="101">
        <v>94572</v>
      </c>
      <c r="B2261" s="101" t="s">
        <v>1758</v>
      </c>
      <c r="C2261" s="101" t="s">
        <v>2</v>
      </c>
      <c r="D2261" s="101">
        <v>501.09</v>
      </c>
    </row>
    <row r="2262" spans="1:4" x14ac:dyDescent="0.25">
      <c r="A2262" s="101">
        <v>94573</v>
      </c>
      <c r="B2262" s="101" t="s">
        <v>1759</v>
      </c>
      <c r="C2262" s="101" t="s">
        <v>2</v>
      </c>
      <c r="D2262" s="101">
        <v>407.82</v>
      </c>
    </row>
    <row r="2263" spans="1:4" x14ac:dyDescent="0.25">
      <c r="A2263" s="101">
        <v>94580</v>
      </c>
      <c r="B2263" s="101" t="s">
        <v>1760</v>
      </c>
      <c r="C2263" s="101" t="s">
        <v>2</v>
      </c>
      <c r="D2263" s="101">
        <v>558.94000000000005</v>
      </c>
    </row>
    <row r="2264" spans="1:4" x14ac:dyDescent="0.25">
      <c r="A2264" s="101">
        <v>94589</v>
      </c>
      <c r="B2264" s="101" t="s">
        <v>3754</v>
      </c>
      <c r="C2264" s="101" t="s">
        <v>3</v>
      </c>
      <c r="D2264" s="101">
        <v>21.98</v>
      </c>
    </row>
    <row r="2265" spans="1:4" x14ac:dyDescent="0.25">
      <c r="A2265" s="101">
        <v>94590</v>
      </c>
      <c r="B2265" s="101" t="s">
        <v>3755</v>
      </c>
      <c r="C2265" s="101" t="s">
        <v>3</v>
      </c>
      <c r="D2265" s="101">
        <v>17.809999999999999</v>
      </c>
    </row>
    <row r="2266" spans="1:4" x14ac:dyDescent="0.25">
      <c r="A2266" s="101">
        <v>100674</v>
      </c>
      <c r="B2266" s="101" t="s">
        <v>1761</v>
      </c>
      <c r="C2266" s="101" t="s">
        <v>2</v>
      </c>
      <c r="D2266" s="101">
        <v>733.39</v>
      </c>
    </row>
    <row r="2267" spans="1:4" x14ac:dyDescent="0.25">
      <c r="A2267" s="101">
        <v>101096</v>
      </c>
      <c r="B2267" s="101" t="s">
        <v>21085</v>
      </c>
      <c r="C2267" s="101" t="s">
        <v>38</v>
      </c>
      <c r="D2267" s="101">
        <v>1373.63</v>
      </c>
    </row>
    <row r="2268" spans="1:4" x14ac:dyDescent="0.25">
      <c r="A2268" s="101">
        <v>101097</v>
      </c>
      <c r="B2268" s="101" t="s">
        <v>21086</v>
      </c>
      <c r="C2268" s="101" t="s">
        <v>38</v>
      </c>
      <c r="D2268" s="101">
        <v>1295.3</v>
      </c>
    </row>
    <row r="2269" spans="1:4" x14ac:dyDescent="0.25">
      <c r="A2269" s="101">
        <v>101098</v>
      </c>
      <c r="B2269" s="101" t="s">
        <v>21087</v>
      </c>
      <c r="C2269" s="101" t="s">
        <v>38</v>
      </c>
      <c r="D2269" s="101">
        <v>1193.2</v>
      </c>
    </row>
    <row r="2270" spans="1:4" x14ac:dyDescent="0.25">
      <c r="A2270" s="101">
        <v>101099</v>
      </c>
      <c r="B2270" s="101" t="s">
        <v>21088</v>
      </c>
      <c r="C2270" s="101" t="s">
        <v>38</v>
      </c>
      <c r="D2270" s="101">
        <v>1092.26</v>
      </c>
    </row>
    <row r="2271" spans="1:4" x14ac:dyDescent="0.25">
      <c r="A2271" s="101">
        <v>101100</v>
      </c>
      <c r="B2271" s="101" t="s">
        <v>21089</v>
      </c>
      <c r="C2271" s="101" t="s">
        <v>38</v>
      </c>
      <c r="D2271" s="101">
        <v>984.92</v>
      </c>
    </row>
    <row r="2272" spans="1:4" x14ac:dyDescent="0.25">
      <c r="A2272" s="101">
        <v>101101</v>
      </c>
      <c r="B2272" s="101" t="s">
        <v>21090</v>
      </c>
      <c r="C2272" s="101" t="s">
        <v>38</v>
      </c>
      <c r="D2272" s="101">
        <v>960.75</v>
      </c>
    </row>
    <row r="2273" spans="1:4" x14ac:dyDescent="0.25">
      <c r="A2273" s="101">
        <v>101102</v>
      </c>
      <c r="B2273" s="101" t="s">
        <v>21091</v>
      </c>
      <c r="C2273" s="101" t="s">
        <v>38</v>
      </c>
      <c r="D2273" s="101">
        <v>933.27</v>
      </c>
    </row>
    <row r="2274" spans="1:4" x14ac:dyDescent="0.25">
      <c r="A2274" s="101">
        <v>101103</v>
      </c>
      <c r="B2274" s="101" t="s">
        <v>21092</v>
      </c>
      <c r="C2274" s="101" t="s">
        <v>38</v>
      </c>
      <c r="D2274" s="101">
        <v>880.81</v>
      </c>
    </row>
    <row r="2275" spans="1:4" x14ac:dyDescent="0.25">
      <c r="A2275" s="101">
        <v>101104</v>
      </c>
      <c r="B2275" s="101" t="s">
        <v>21093</v>
      </c>
      <c r="C2275" s="101" t="s">
        <v>38</v>
      </c>
      <c r="D2275" s="101">
        <v>1375.11</v>
      </c>
    </row>
    <row r="2276" spans="1:4" x14ac:dyDescent="0.25">
      <c r="A2276" s="101">
        <v>101105</v>
      </c>
      <c r="B2276" s="101" t="s">
        <v>21094</v>
      </c>
      <c r="C2276" s="101" t="s">
        <v>38</v>
      </c>
      <c r="D2276" s="101">
        <v>1296.9100000000001</v>
      </c>
    </row>
    <row r="2277" spans="1:4" x14ac:dyDescent="0.25">
      <c r="A2277" s="101">
        <v>101106</v>
      </c>
      <c r="B2277" s="101" t="s">
        <v>21095</v>
      </c>
      <c r="C2277" s="101" t="s">
        <v>38</v>
      </c>
      <c r="D2277" s="101">
        <v>1195.48</v>
      </c>
    </row>
    <row r="2278" spans="1:4" x14ac:dyDescent="0.25">
      <c r="A2278" s="101">
        <v>101107</v>
      </c>
      <c r="B2278" s="101" t="s">
        <v>21096</v>
      </c>
      <c r="C2278" s="101" t="s">
        <v>38</v>
      </c>
      <c r="D2278" s="101">
        <v>1094.8699999999999</v>
      </c>
    </row>
    <row r="2279" spans="1:4" x14ac:dyDescent="0.25">
      <c r="A2279" s="101">
        <v>101108</v>
      </c>
      <c r="B2279" s="101" t="s">
        <v>21097</v>
      </c>
      <c r="C2279" s="101" t="s">
        <v>38</v>
      </c>
      <c r="D2279" s="101">
        <v>979.22</v>
      </c>
    </row>
    <row r="2280" spans="1:4" x14ac:dyDescent="0.25">
      <c r="A2280" s="101">
        <v>101109</v>
      </c>
      <c r="B2280" s="101" t="s">
        <v>21098</v>
      </c>
      <c r="C2280" s="101" t="s">
        <v>38</v>
      </c>
      <c r="D2280" s="101">
        <v>955.57</v>
      </c>
    </row>
    <row r="2281" spans="1:4" x14ac:dyDescent="0.25">
      <c r="A2281" s="101">
        <v>101110</v>
      </c>
      <c r="B2281" s="101" t="s">
        <v>21099</v>
      </c>
      <c r="C2281" s="101" t="s">
        <v>38</v>
      </c>
      <c r="D2281" s="101">
        <v>929.58</v>
      </c>
    </row>
    <row r="2282" spans="1:4" x14ac:dyDescent="0.25">
      <c r="A2282" s="101">
        <v>101111</v>
      </c>
      <c r="B2282" s="101" t="s">
        <v>21100</v>
      </c>
      <c r="C2282" s="101" t="s">
        <v>38</v>
      </c>
      <c r="D2282" s="101">
        <v>878.25</v>
      </c>
    </row>
    <row r="2283" spans="1:4" x14ac:dyDescent="0.25">
      <c r="A2283" s="101">
        <v>101112</v>
      </c>
      <c r="B2283" s="101" t="s">
        <v>1917</v>
      </c>
      <c r="C2283" s="101" t="s">
        <v>38</v>
      </c>
      <c r="D2283" s="101">
        <v>990.81</v>
      </c>
    </row>
    <row r="2284" spans="1:4" x14ac:dyDescent="0.25">
      <c r="A2284" s="101">
        <v>101113</v>
      </c>
      <c r="B2284" s="101" t="s">
        <v>21101</v>
      </c>
      <c r="C2284" s="101" t="s">
        <v>38</v>
      </c>
      <c r="D2284" s="101">
        <v>996.79</v>
      </c>
    </row>
    <row r="2285" spans="1:4" x14ac:dyDescent="0.25">
      <c r="A2285" s="101">
        <v>95601</v>
      </c>
      <c r="B2285" s="101" t="s">
        <v>3206</v>
      </c>
      <c r="C2285" s="101" t="s">
        <v>12798</v>
      </c>
      <c r="D2285" s="101">
        <v>17.23</v>
      </c>
    </row>
    <row r="2286" spans="1:4" x14ac:dyDescent="0.25">
      <c r="A2286" s="101">
        <v>95602</v>
      </c>
      <c r="B2286" s="101" t="s">
        <v>3207</v>
      </c>
      <c r="C2286" s="101" t="s">
        <v>12798</v>
      </c>
      <c r="D2286" s="101">
        <v>27.59</v>
      </c>
    </row>
    <row r="2287" spans="1:4" x14ac:dyDescent="0.25">
      <c r="A2287" s="101">
        <v>95603</v>
      </c>
      <c r="B2287" s="101" t="s">
        <v>3208</v>
      </c>
      <c r="C2287" s="101" t="s">
        <v>12798</v>
      </c>
      <c r="D2287" s="101">
        <v>47.07</v>
      </c>
    </row>
    <row r="2288" spans="1:4" x14ac:dyDescent="0.25">
      <c r="A2288" s="101">
        <v>95604</v>
      </c>
      <c r="B2288" s="101" t="s">
        <v>3209</v>
      </c>
      <c r="C2288" s="101" t="s">
        <v>12798</v>
      </c>
      <c r="D2288" s="101">
        <v>73.05</v>
      </c>
    </row>
    <row r="2289" spans="1:4" x14ac:dyDescent="0.25">
      <c r="A2289" s="101">
        <v>95605</v>
      </c>
      <c r="B2289" s="101" t="s">
        <v>3210</v>
      </c>
      <c r="C2289" s="101" t="s">
        <v>12798</v>
      </c>
      <c r="D2289" s="101">
        <v>134.13999999999999</v>
      </c>
    </row>
    <row r="2290" spans="1:4" x14ac:dyDescent="0.25">
      <c r="A2290" s="101">
        <v>95607</v>
      </c>
      <c r="B2290" s="101" t="s">
        <v>3211</v>
      </c>
      <c r="C2290" s="101" t="s">
        <v>12798</v>
      </c>
      <c r="D2290" s="101">
        <v>23.8</v>
      </c>
    </row>
    <row r="2291" spans="1:4" x14ac:dyDescent="0.25">
      <c r="A2291" s="101">
        <v>95608</v>
      </c>
      <c r="B2291" s="101" t="s">
        <v>3212</v>
      </c>
      <c r="C2291" s="101" t="s">
        <v>12798</v>
      </c>
      <c r="D2291" s="101">
        <v>34.54</v>
      </c>
    </row>
    <row r="2292" spans="1:4" x14ac:dyDescent="0.25">
      <c r="A2292" s="101">
        <v>95609</v>
      </c>
      <c r="B2292" s="101" t="s">
        <v>3213</v>
      </c>
      <c r="C2292" s="101" t="s">
        <v>12798</v>
      </c>
      <c r="D2292" s="101">
        <v>43.81</v>
      </c>
    </row>
    <row r="2293" spans="1:4" x14ac:dyDescent="0.25">
      <c r="A2293" s="101">
        <v>100651</v>
      </c>
      <c r="B2293" s="101" t="s">
        <v>21362</v>
      </c>
      <c r="C2293" s="101" t="s">
        <v>3</v>
      </c>
      <c r="D2293" s="101">
        <v>140.88</v>
      </c>
    </row>
    <row r="2294" spans="1:4" x14ac:dyDescent="0.25">
      <c r="A2294" s="101">
        <v>100652</v>
      </c>
      <c r="B2294" s="101" t="s">
        <v>21363</v>
      </c>
      <c r="C2294" s="101" t="s">
        <v>3</v>
      </c>
      <c r="D2294" s="101">
        <v>271.44</v>
      </c>
    </row>
    <row r="2295" spans="1:4" x14ac:dyDescent="0.25">
      <c r="A2295" s="101">
        <v>100653</v>
      </c>
      <c r="B2295" s="101" t="s">
        <v>21364</v>
      </c>
      <c r="C2295" s="101" t="s">
        <v>3</v>
      </c>
      <c r="D2295" s="101">
        <v>452.43</v>
      </c>
    </row>
    <row r="2296" spans="1:4" x14ac:dyDescent="0.25">
      <c r="A2296" s="101">
        <v>100654</v>
      </c>
      <c r="B2296" s="101" t="s">
        <v>21365</v>
      </c>
      <c r="C2296" s="101" t="s">
        <v>3</v>
      </c>
      <c r="D2296" s="101">
        <v>601.19000000000005</v>
      </c>
    </row>
    <row r="2297" spans="1:4" x14ac:dyDescent="0.25">
      <c r="A2297" s="101">
        <v>100655</v>
      </c>
      <c r="B2297" s="101" t="s">
        <v>21366</v>
      </c>
      <c r="C2297" s="101" t="s">
        <v>3</v>
      </c>
      <c r="D2297" s="101">
        <v>700.04</v>
      </c>
    </row>
    <row r="2298" spans="1:4" x14ac:dyDescent="0.25">
      <c r="A2298" s="101">
        <v>100656</v>
      </c>
      <c r="B2298" s="101" t="s">
        <v>1762</v>
      </c>
      <c r="C2298" s="101" t="s">
        <v>3</v>
      </c>
      <c r="D2298" s="101">
        <v>115.67</v>
      </c>
    </row>
    <row r="2299" spans="1:4" x14ac:dyDescent="0.25">
      <c r="A2299" s="101">
        <v>100657</v>
      </c>
      <c r="B2299" s="101" t="s">
        <v>1763</v>
      </c>
      <c r="C2299" s="101" t="s">
        <v>3</v>
      </c>
      <c r="D2299" s="101">
        <v>149.35</v>
      </c>
    </row>
    <row r="2300" spans="1:4" x14ac:dyDescent="0.25">
      <c r="A2300" s="101">
        <v>100658</v>
      </c>
      <c r="B2300" s="101" t="s">
        <v>1764</v>
      </c>
      <c r="C2300" s="101" t="s">
        <v>3</v>
      </c>
      <c r="D2300" s="101">
        <v>342.84</v>
      </c>
    </row>
    <row r="2301" spans="1:4" x14ac:dyDescent="0.25">
      <c r="A2301" s="101">
        <v>100889</v>
      </c>
      <c r="B2301" s="101" t="s">
        <v>1765</v>
      </c>
      <c r="C2301" s="101" t="s">
        <v>4</v>
      </c>
      <c r="D2301" s="101">
        <v>10.199999999999999</v>
      </c>
    </row>
    <row r="2302" spans="1:4" x14ac:dyDescent="0.25">
      <c r="A2302" s="101">
        <v>100890</v>
      </c>
      <c r="B2302" s="101" t="s">
        <v>1766</v>
      </c>
      <c r="C2302" s="101" t="s">
        <v>4</v>
      </c>
      <c r="D2302" s="101">
        <v>10.01</v>
      </c>
    </row>
    <row r="2303" spans="1:4" x14ac:dyDescent="0.25">
      <c r="A2303" s="101">
        <v>100892</v>
      </c>
      <c r="B2303" s="101" t="s">
        <v>1767</v>
      </c>
      <c r="C2303" s="101" t="s">
        <v>4</v>
      </c>
      <c r="D2303" s="101">
        <v>10.68</v>
      </c>
    </row>
    <row r="2304" spans="1:4" x14ac:dyDescent="0.25">
      <c r="A2304" s="101">
        <v>100893</v>
      </c>
      <c r="B2304" s="101" t="s">
        <v>1768</v>
      </c>
      <c r="C2304" s="101" t="s">
        <v>4</v>
      </c>
      <c r="D2304" s="101">
        <v>10.48</v>
      </c>
    </row>
    <row r="2305" spans="1:4" x14ac:dyDescent="0.25">
      <c r="A2305" s="101">
        <v>100894</v>
      </c>
      <c r="B2305" s="101" t="s">
        <v>1769</v>
      </c>
      <c r="C2305" s="101" t="s">
        <v>4</v>
      </c>
      <c r="D2305" s="101">
        <v>10.38</v>
      </c>
    </row>
    <row r="2306" spans="1:4" x14ac:dyDescent="0.25">
      <c r="A2306" s="101">
        <v>100896</v>
      </c>
      <c r="B2306" s="101" t="s">
        <v>21367</v>
      </c>
      <c r="C2306" s="101" t="s">
        <v>3</v>
      </c>
      <c r="D2306" s="101">
        <v>62.74</v>
      </c>
    </row>
    <row r="2307" spans="1:4" x14ac:dyDescent="0.25">
      <c r="A2307" s="101">
        <v>100897</v>
      </c>
      <c r="B2307" s="101" t="s">
        <v>21368</v>
      </c>
      <c r="C2307" s="101" t="s">
        <v>3</v>
      </c>
      <c r="D2307" s="101">
        <v>123.4</v>
      </c>
    </row>
    <row r="2308" spans="1:4" x14ac:dyDescent="0.25">
      <c r="A2308" s="101">
        <v>100898</v>
      </c>
      <c r="B2308" s="101" t="s">
        <v>21369</v>
      </c>
      <c r="C2308" s="101" t="s">
        <v>3</v>
      </c>
      <c r="D2308" s="101">
        <v>239.18</v>
      </c>
    </row>
    <row r="2309" spans="1:4" x14ac:dyDescent="0.25">
      <c r="A2309" s="101">
        <v>100899</v>
      </c>
      <c r="B2309" s="101" t="s">
        <v>21370</v>
      </c>
      <c r="C2309" s="101" t="s">
        <v>3</v>
      </c>
      <c r="D2309" s="101">
        <v>85.81</v>
      </c>
    </row>
    <row r="2310" spans="1:4" x14ac:dyDescent="0.25">
      <c r="A2310" s="101">
        <v>100900</v>
      </c>
      <c r="B2310" s="101" t="s">
        <v>21371</v>
      </c>
      <c r="C2310" s="101" t="s">
        <v>3</v>
      </c>
      <c r="D2310" s="101">
        <v>275.16000000000003</v>
      </c>
    </row>
    <row r="2311" spans="1:4" x14ac:dyDescent="0.25">
      <c r="A2311" s="101">
        <v>101173</v>
      </c>
      <c r="B2311" s="101" t="s">
        <v>1918</v>
      </c>
      <c r="C2311" s="101" t="s">
        <v>3</v>
      </c>
      <c r="D2311" s="101">
        <v>60.55</v>
      </c>
    </row>
    <row r="2312" spans="1:4" x14ac:dyDescent="0.25">
      <c r="A2312" s="101">
        <v>101174</v>
      </c>
      <c r="B2312" s="101" t="s">
        <v>1919</v>
      </c>
      <c r="C2312" s="101" t="s">
        <v>3</v>
      </c>
      <c r="D2312" s="101">
        <v>85.59</v>
      </c>
    </row>
    <row r="2313" spans="1:4" x14ac:dyDescent="0.25">
      <c r="A2313" s="101">
        <v>101175</v>
      </c>
      <c r="B2313" s="101" t="s">
        <v>1920</v>
      </c>
      <c r="C2313" s="101" t="s">
        <v>3</v>
      </c>
      <c r="D2313" s="101">
        <v>117.03</v>
      </c>
    </row>
    <row r="2314" spans="1:4" x14ac:dyDescent="0.25">
      <c r="A2314" s="101">
        <v>101176</v>
      </c>
      <c r="B2314" s="101" t="s">
        <v>21372</v>
      </c>
      <c r="C2314" s="101" t="s">
        <v>3</v>
      </c>
      <c r="D2314" s="101">
        <v>143.43</v>
      </c>
    </row>
    <row r="2315" spans="1:4" x14ac:dyDescent="0.25">
      <c r="A2315" s="101">
        <v>102521</v>
      </c>
      <c r="B2315" s="101" t="s">
        <v>3214</v>
      </c>
      <c r="C2315" s="101" t="s">
        <v>12798</v>
      </c>
      <c r="D2315" s="101">
        <v>110.65</v>
      </c>
    </row>
    <row r="2316" spans="1:4" x14ac:dyDescent="0.25">
      <c r="A2316" s="101">
        <v>102522</v>
      </c>
      <c r="B2316" s="101" t="s">
        <v>3215</v>
      </c>
      <c r="C2316" s="101" t="s">
        <v>12798</v>
      </c>
      <c r="D2316" s="101">
        <v>162.34</v>
      </c>
    </row>
    <row r="2317" spans="1:4" x14ac:dyDescent="0.25">
      <c r="A2317" s="101">
        <v>102523</v>
      </c>
      <c r="B2317" s="101" t="s">
        <v>3216</v>
      </c>
      <c r="C2317" s="101" t="s">
        <v>12798</v>
      </c>
      <c r="D2317" s="101">
        <v>214.03</v>
      </c>
    </row>
    <row r="2318" spans="1:4" x14ac:dyDescent="0.25">
      <c r="A2318" s="101">
        <v>95240</v>
      </c>
      <c r="B2318" s="101" t="s">
        <v>30340</v>
      </c>
      <c r="C2318" s="101" t="s">
        <v>2</v>
      </c>
      <c r="D2318" s="101">
        <v>19.96</v>
      </c>
    </row>
    <row r="2319" spans="1:4" x14ac:dyDescent="0.25">
      <c r="A2319" s="101">
        <v>95241</v>
      </c>
      <c r="B2319" s="101" t="s">
        <v>30341</v>
      </c>
      <c r="C2319" s="101" t="s">
        <v>2</v>
      </c>
      <c r="D2319" s="101">
        <v>38.47</v>
      </c>
    </row>
    <row r="2320" spans="1:4" x14ac:dyDescent="0.25">
      <c r="A2320" s="101">
        <v>96616</v>
      </c>
      <c r="B2320" s="101" t="s">
        <v>30342</v>
      </c>
      <c r="C2320" s="101" t="s">
        <v>38</v>
      </c>
      <c r="D2320" s="101">
        <v>830.03</v>
      </c>
    </row>
    <row r="2321" spans="1:4" x14ac:dyDescent="0.25">
      <c r="A2321" s="101">
        <v>96617</v>
      </c>
      <c r="B2321" s="101" t="s">
        <v>30343</v>
      </c>
      <c r="C2321" s="101" t="s">
        <v>2</v>
      </c>
      <c r="D2321" s="101">
        <v>20.74</v>
      </c>
    </row>
    <row r="2322" spans="1:4" x14ac:dyDescent="0.25">
      <c r="A2322" s="101">
        <v>96619</v>
      </c>
      <c r="B2322" s="101" t="s">
        <v>30344</v>
      </c>
      <c r="C2322" s="101" t="s">
        <v>2</v>
      </c>
      <c r="D2322" s="101">
        <v>41.49</v>
      </c>
    </row>
    <row r="2323" spans="1:4" x14ac:dyDescent="0.25">
      <c r="A2323" s="101">
        <v>96620</v>
      </c>
      <c r="B2323" s="101" t="s">
        <v>30345</v>
      </c>
      <c r="C2323" s="101" t="s">
        <v>38</v>
      </c>
      <c r="D2323" s="101">
        <v>769.68</v>
      </c>
    </row>
    <row r="2324" spans="1:4" x14ac:dyDescent="0.25">
      <c r="A2324" s="101">
        <v>96621</v>
      </c>
      <c r="B2324" s="101" t="s">
        <v>30346</v>
      </c>
      <c r="C2324" s="101" t="s">
        <v>38</v>
      </c>
      <c r="D2324" s="101">
        <v>262.13</v>
      </c>
    </row>
    <row r="2325" spans="1:4" x14ac:dyDescent="0.25">
      <c r="A2325" s="101">
        <v>96622</v>
      </c>
      <c r="B2325" s="101" t="s">
        <v>30347</v>
      </c>
      <c r="C2325" s="101" t="s">
        <v>38</v>
      </c>
      <c r="D2325" s="101">
        <v>247.74</v>
      </c>
    </row>
    <row r="2326" spans="1:4" x14ac:dyDescent="0.25">
      <c r="A2326" s="101">
        <v>96623</v>
      </c>
      <c r="B2326" s="101" t="s">
        <v>30348</v>
      </c>
      <c r="C2326" s="101" t="s">
        <v>38</v>
      </c>
      <c r="D2326" s="101">
        <v>224.86</v>
      </c>
    </row>
    <row r="2327" spans="1:4" x14ac:dyDescent="0.25">
      <c r="A2327" s="101">
        <v>96624</v>
      </c>
      <c r="B2327" s="101" t="s">
        <v>30349</v>
      </c>
      <c r="C2327" s="101" t="s">
        <v>38</v>
      </c>
      <c r="D2327" s="101">
        <v>210.45</v>
      </c>
    </row>
    <row r="2328" spans="1:4" x14ac:dyDescent="0.25">
      <c r="A2328" s="101">
        <v>97082</v>
      </c>
      <c r="B2328" s="101" t="s">
        <v>3607</v>
      </c>
      <c r="C2328" s="101" t="s">
        <v>38</v>
      </c>
      <c r="D2328" s="101">
        <v>59.27</v>
      </c>
    </row>
    <row r="2329" spans="1:4" x14ac:dyDescent="0.25">
      <c r="A2329" s="101">
        <v>97083</v>
      </c>
      <c r="B2329" s="101" t="s">
        <v>3608</v>
      </c>
      <c r="C2329" s="101" t="s">
        <v>2</v>
      </c>
      <c r="D2329" s="101">
        <v>3.24</v>
      </c>
    </row>
    <row r="2330" spans="1:4" x14ac:dyDescent="0.25">
      <c r="A2330" s="101">
        <v>97084</v>
      </c>
      <c r="B2330" s="101" t="s">
        <v>3609</v>
      </c>
      <c r="C2330" s="101" t="s">
        <v>2</v>
      </c>
      <c r="D2330" s="101">
        <v>0.67</v>
      </c>
    </row>
    <row r="2331" spans="1:4" x14ac:dyDescent="0.25">
      <c r="A2331" s="101">
        <v>97086</v>
      </c>
      <c r="B2331" s="101" t="s">
        <v>3610</v>
      </c>
      <c r="C2331" s="101" t="s">
        <v>2</v>
      </c>
      <c r="D2331" s="101">
        <v>138.88999999999999</v>
      </c>
    </row>
    <row r="2332" spans="1:4" x14ac:dyDescent="0.25">
      <c r="A2332" s="101">
        <v>97087</v>
      </c>
      <c r="B2332" s="101" t="s">
        <v>3611</v>
      </c>
      <c r="C2332" s="101" t="s">
        <v>2</v>
      </c>
      <c r="D2332" s="101">
        <v>2.58</v>
      </c>
    </row>
    <row r="2333" spans="1:4" x14ac:dyDescent="0.25">
      <c r="A2333" s="101">
        <v>97088</v>
      </c>
      <c r="B2333" s="101" t="s">
        <v>3612</v>
      </c>
      <c r="C2333" s="101" t="s">
        <v>4</v>
      </c>
      <c r="D2333" s="101">
        <v>17.05</v>
      </c>
    </row>
    <row r="2334" spans="1:4" x14ac:dyDescent="0.25">
      <c r="A2334" s="101">
        <v>97089</v>
      </c>
      <c r="B2334" s="101" t="s">
        <v>3613</v>
      </c>
      <c r="C2334" s="101" t="s">
        <v>4</v>
      </c>
      <c r="D2334" s="101">
        <v>15.57</v>
      </c>
    </row>
    <row r="2335" spans="1:4" x14ac:dyDescent="0.25">
      <c r="A2335" s="101">
        <v>97090</v>
      </c>
      <c r="B2335" s="101" t="s">
        <v>3614</v>
      </c>
      <c r="C2335" s="101" t="s">
        <v>4</v>
      </c>
      <c r="D2335" s="101">
        <v>15.25</v>
      </c>
    </row>
    <row r="2336" spans="1:4" x14ac:dyDescent="0.25">
      <c r="A2336" s="101">
        <v>97091</v>
      </c>
      <c r="B2336" s="101" t="s">
        <v>3615</v>
      </c>
      <c r="C2336" s="101" t="s">
        <v>4</v>
      </c>
      <c r="D2336" s="101">
        <v>14.78</v>
      </c>
    </row>
    <row r="2337" spans="1:4" x14ac:dyDescent="0.25">
      <c r="A2337" s="101">
        <v>97092</v>
      </c>
      <c r="B2337" s="101" t="s">
        <v>3616</v>
      </c>
      <c r="C2337" s="101" t="s">
        <v>4</v>
      </c>
      <c r="D2337" s="101">
        <v>14.28</v>
      </c>
    </row>
    <row r="2338" spans="1:4" x14ac:dyDescent="0.25">
      <c r="A2338" s="101">
        <v>97093</v>
      </c>
      <c r="B2338" s="101" t="s">
        <v>3617</v>
      </c>
      <c r="C2338" s="101" t="s">
        <v>4</v>
      </c>
      <c r="D2338" s="101">
        <v>13.37</v>
      </c>
    </row>
    <row r="2339" spans="1:4" x14ac:dyDescent="0.25">
      <c r="A2339" s="101">
        <v>97096</v>
      </c>
      <c r="B2339" s="101" t="s">
        <v>3618</v>
      </c>
      <c r="C2339" s="101" t="s">
        <v>38</v>
      </c>
      <c r="D2339" s="101">
        <v>652.87</v>
      </c>
    </row>
    <row r="2340" spans="1:4" x14ac:dyDescent="0.25">
      <c r="A2340" s="101">
        <v>97097</v>
      </c>
      <c r="B2340" s="101" t="s">
        <v>3619</v>
      </c>
      <c r="C2340" s="101" t="s">
        <v>2</v>
      </c>
      <c r="D2340" s="101">
        <v>34.01</v>
      </c>
    </row>
    <row r="2341" spans="1:4" x14ac:dyDescent="0.25">
      <c r="A2341" s="101">
        <v>97101</v>
      </c>
      <c r="B2341" s="101" t="s">
        <v>3620</v>
      </c>
      <c r="C2341" s="101" t="s">
        <v>2</v>
      </c>
      <c r="D2341" s="101">
        <v>184.83</v>
      </c>
    </row>
    <row r="2342" spans="1:4" x14ac:dyDescent="0.25">
      <c r="A2342" s="101">
        <v>97102</v>
      </c>
      <c r="B2342" s="101" t="s">
        <v>3621</v>
      </c>
      <c r="C2342" s="101" t="s">
        <v>2</v>
      </c>
      <c r="D2342" s="101">
        <v>231.3</v>
      </c>
    </row>
    <row r="2343" spans="1:4" x14ac:dyDescent="0.25">
      <c r="A2343" s="101">
        <v>97103</v>
      </c>
      <c r="B2343" s="101" t="s">
        <v>3622</v>
      </c>
      <c r="C2343" s="101" t="s">
        <v>2</v>
      </c>
      <c r="D2343" s="101">
        <v>274.11</v>
      </c>
    </row>
    <row r="2344" spans="1:4" x14ac:dyDescent="0.25">
      <c r="A2344" s="101">
        <v>100322</v>
      </c>
      <c r="B2344" s="101" t="s">
        <v>30350</v>
      </c>
      <c r="C2344" s="101" t="s">
        <v>38</v>
      </c>
      <c r="D2344" s="101">
        <v>201.22</v>
      </c>
    </row>
    <row r="2345" spans="1:4" x14ac:dyDescent="0.25">
      <c r="A2345" s="101">
        <v>100323</v>
      </c>
      <c r="B2345" s="101" t="s">
        <v>30351</v>
      </c>
      <c r="C2345" s="101" t="s">
        <v>38</v>
      </c>
      <c r="D2345" s="101">
        <v>206.44</v>
      </c>
    </row>
    <row r="2346" spans="1:4" x14ac:dyDescent="0.25">
      <c r="A2346" s="101">
        <v>100324</v>
      </c>
      <c r="B2346" s="101" t="s">
        <v>30352</v>
      </c>
      <c r="C2346" s="101" t="s">
        <v>38</v>
      </c>
      <c r="D2346" s="101">
        <v>210.04</v>
      </c>
    </row>
    <row r="2347" spans="1:4" x14ac:dyDescent="0.25">
      <c r="A2347" s="101">
        <v>103072</v>
      </c>
      <c r="B2347" s="101" t="s">
        <v>3623</v>
      </c>
      <c r="C2347" s="101" t="s">
        <v>2</v>
      </c>
      <c r="D2347" s="101">
        <v>323.86</v>
      </c>
    </row>
    <row r="2348" spans="1:4" x14ac:dyDescent="0.25">
      <c r="A2348" s="101">
        <v>103073</v>
      </c>
      <c r="B2348" s="101" t="s">
        <v>3624</v>
      </c>
      <c r="C2348" s="101" t="s">
        <v>2</v>
      </c>
      <c r="D2348" s="101">
        <v>390.26</v>
      </c>
    </row>
    <row r="2349" spans="1:4" x14ac:dyDescent="0.25">
      <c r="A2349" s="101">
        <v>103074</v>
      </c>
      <c r="B2349" s="101" t="s">
        <v>3625</v>
      </c>
      <c r="C2349" s="101" t="s">
        <v>2</v>
      </c>
      <c r="D2349" s="101">
        <v>183.08</v>
      </c>
    </row>
    <row r="2350" spans="1:4" x14ac:dyDescent="0.25">
      <c r="A2350" s="101">
        <v>103075</v>
      </c>
      <c r="B2350" s="101" t="s">
        <v>3626</v>
      </c>
      <c r="C2350" s="101" t="s">
        <v>2</v>
      </c>
      <c r="D2350" s="101">
        <v>217.09</v>
      </c>
    </row>
    <row r="2351" spans="1:4" x14ac:dyDescent="0.25">
      <c r="A2351" s="101">
        <v>103076</v>
      </c>
      <c r="B2351" s="101" t="s">
        <v>3627</v>
      </c>
      <c r="C2351" s="101" t="s">
        <v>2</v>
      </c>
      <c r="D2351" s="101">
        <v>159.30000000000001</v>
      </c>
    </row>
    <row r="2352" spans="1:4" x14ac:dyDescent="0.25">
      <c r="A2352" s="101">
        <v>103077</v>
      </c>
      <c r="B2352" s="101" t="s">
        <v>3628</v>
      </c>
      <c r="C2352" s="101" t="s">
        <v>2</v>
      </c>
      <c r="D2352" s="101">
        <v>205.77</v>
      </c>
    </row>
    <row r="2353" spans="1:4" x14ac:dyDescent="0.25">
      <c r="A2353" s="101">
        <v>103078</v>
      </c>
      <c r="B2353" s="101" t="s">
        <v>3629</v>
      </c>
      <c r="C2353" s="101" t="s">
        <v>2</v>
      </c>
      <c r="D2353" s="101">
        <v>248.58</v>
      </c>
    </row>
    <row r="2354" spans="1:4" x14ac:dyDescent="0.25">
      <c r="A2354" s="101">
        <v>103079</v>
      </c>
      <c r="B2354" s="101" t="s">
        <v>3630</v>
      </c>
      <c r="C2354" s="101" t="s">
        <v>2</v>
      </c>
      <c r="D2354" s="101">
        <v>298.33</v>
      </c>
    </row>
    <row r="2355" spans="1:4" x14ac:dyDescent="0.25">
      <c r="A2355" s="101">
        <v>103080</v>
      </c>
      <c r="B2355" s="101" t="s">
        <v>3631</v>
      </c>
      <c r="C2355" s="101" t="s">
        <v>2</v>
      </c>
      <c r="D2355" s="101">
        <v>364.73</v>
      </c>
    </row>
    <row r="2356" spans="1:4" x14ac:dyDescent="0.25">
      <c r="A2356" s="101">
        <v>92263</v>
      </c>
      <c r="B2356" s="101" t="s">
        <v>2268</v>
      </c>
      <c r="C2356" s="101" t="s">
        <v>2</v>
      </c>
      <c r="D2356" s="101">
        <v>152.97999999999999</v>
      </c>
    </row>
    <row r="2357" spans="1:4" x14ac:dyDescent="0.25">
      <c r="A2357" s="101">
        <v>92264</v>
      </c>
      <c r="B2357" s="101" t="s">
        <v>2269</v>
      </c>
      <c r="C2357" s="101" t="s">
        <v>2</v>
      </c>
      <c r="D2357" s="101">
        <v>192.48</v>
      </c>
    </row>
    <row r="2358" spans="1:4" x14ac:dyDescent="0.25">
      <c r="A2358" s="101">
        <v>92265</v>
      </c>
      <c r="B2358" s="101" t="s">
        <v>2270</v>
      </c>
      <c r="C2358" s="101" t="s">
        <v>2</v>
      </c>
      <c r="D2358" s="101">
        <v>111.63</v>
      </c>
    </row>
    <row r="2359" spans="1:4" x14ac:dyDescent="0.25">
      <c r="A2359" s="101">
        <v>92266</v>
      </c>
      <c r="B2359" s="101" t="s">
        <v>2271</v>
      </c>
      <c r="C2359" s="101" t="s">
        <v>2</v>
      </c>
      <c r="D2359" s="101">
        <v>145.52000000000001</v>
      </c>
    </row>
    <row r="2360" spans="1:4" x14ac:dyDescent="0.25">
      <c r="A2360" s="101">
        <v>92267</v>
      </c>
      <c r="B2360" s="101" t="s">
        <v>2272</v>
      </c>
      <c r="C2360" s="101" t="s">
        <v>2</v>
      </c>
      <c r="D2360" s="101">
        <v>45.92</v>
      </c>
    </row>
    <row r="2361" spans="1:4" x14ac:dyDescent="0.25">
      <c r="A2361" s="101">
        <v>92268</v>
      </c>
      <c r="B2361" s="101" t="s">
        <v>2273</v>
      </c>
      <c r="C2361" s="101" t="s">
        <v>2</v>
      </c>
      <c r="D2361" s="101">
        <v>76.97</v>
      </c>
    </row>
    <row r="2362" spans="1:4" x14ac:dyDescent="0.25">
      <c r="A2362" s="101">
        <v>92269</v>
      </c>
      <c r="B2362" s="101" t="s">
        <v>2274</v>
      </c>
      <c r="C2362" s="101" t="s">
        <v>2</v>
      </c>
      <c r="D2362" s="101">
        <v>125.89</v>
      </c>
    </row>
    <row r="2363" spans="1:4" x14ac:dyDescent="0.25">
      <c r="A2363" s="101">
        <v>92270</v>
      </c>
      <c r="B2363" s="101" t="s">
        <v>2275</v>
      </c>
      <c r="C2363" s="101" t="s">
        <v>2</v>
      </c>
      <c r="D2363" s="101">
        <v>214.44</v>
      </c>
    </row>
    <row r="2364" spans="1:4" x14ac:dyDescent="0.25">
      <c r="A2364" s="101">
        <v>92271</v>
      </c>
      <c r="B2364" s="101" t="s">
        <v>2276</v>
      </c>
      <c r="C2364" s="101" t="s">
        <v>2</v>
      </c>
      <c r="D2364" s="101">
        <v>143.53</v>
      </c>
    </row>
    <row r="2365" spans="1:4" x14ac:dyDescent="0.25">
      <c r="A2365" s="101">
        <v>92272</v>
      </c>
      <c r="B2365" s="101" t="s">
        <v>2277</v>
      </c>
      <c r="C2365" s="101" t="s">
        <v>3</v>
      </c>
      <c r="D2365" s="101">
        <v>34.9</v>
      </c>
    </row>
    <row r="2366" spans="1:4" x14ac:dyDescent="0.25">
      <c r="A2366" s="101">
        <v>92273</v>
      </c>
      <c r="B2366" s="101" t="s">
        <v>2278</v>
      </c>
      <c r="C2366" s="101" t="s">
        <v>3</v>
      </c>
      <c r="D2366" s="101">
        <v>14.79</v>
      </c>
    </row>
    <row r="2367" spans="1:4" x14ac:dyDescent="0.25">
      <c r="A2367" s="101">
        <v>92409</v>
      </c>
      <c r="B2367" s="101" t="s">
        <v>2279</v>
      </c>
      <c r="C2367" s="101" t="s">
        <v>2</v>
      </c>
      <c r="D2367" s="101">
        <v>225.51</v>
      </c>
    </row>
    <row r="2368" spans="1:4" x14ac:dyDescent="0.25">
      <c r="A2368" s="101">
        <v>92411</v>
      </c>
      <c r="B2368" s="101" t="s">
        <v>2280</v>
      </c>
      <c r="C2368" s="101" t="s">
        <v>2</v>
      </c>
      <c r="D2368" s="101">
        <v>152.52000000000001</v>
      </c>
    </row>
    <row r="2369" spans="1:4" x14ac:dyDescent="0.25">
      <c r="A2369" s="101">
        <v>92413</v>
      </c>
      <c r="B2369" s="101" t="s">
        <v>2281</v>
      </c>
      <c r="C2369" s="101" t="s">
        <v>2</v>
      </c>
      <c r="D2369" s="101">
        <v>100.76</v>
      </c>
    </row>
    <row r="2370" spans="1:4" x14ac:dyDescent="0.25">
      <c r="A2370" s="101">
        <v>92415</v>
      </c>
      <c r="B2370" s="101" t="s">
        <v>2282</v>
      </c>
      <c r="C2370" s="101" t="s">
        <v>2</v>
      </c>
      <c r="D2370" s="101">
        <v>130.57</v>
      </c>
    </row>
    <row r="2371" spans="1:4" x14ac:dyDescent="0.25">
      <c r="A2371" s="101">
        <v>92417</v>
      </c>
      <c r="B2371" s="101" t="s">
        <v>2283</v>
      </c>
      <c r="C2371" s="101" t="s">
        <v>2</v>
      </c>
      <c r="D2371" s="101">
        <v>153.77000000000001</v>
      </c>
    </row>
    <row r="2372" spans="1:4" x14ac:dyDescent="0.25">
      <c r="A2372" s="101">
        <v>92419</v>
      </c>
      <c r="B2372" s="101" t="s">
        <v>2284</v>
      </c>
      <c r="C2372" s="101" t="s">
        <v>2</v>
      </c>
      <c r="D2372" s="101">
        <v>82.24</v>
      </c>
    </row>
    <row r="2373" spans="1:4" x14ac:dyDescent="0.25">
      <c r="A2373" s="101">
        <v>92421</v>
      </c>
      <c r="B2373" s="101" t="s">
        <v>2285</v>
      </c>
      <c r="C2373" s="101" t="s">
        <v>2</v>
      </c>
      <c r="D2373" s="101">
        <v>100.03</v>
      </c>
    </row>
    <row r="2374" spans="1:4" x14ac:dyDescent="0.25">
      <c r="A2374" s="101">
        <v>92423</v>
      </c>
      <c r="B2374" s="101" t="s">
        <v>2286</v>
      </c>
      <c r="C2374" s="101" t="s">
        <v>2</v>
      </c>
      <c r="D2374" s="101">
        <v>67.14</v>
      </c>
    </row>
    <row r="2375" spans="1:4" x14ac:dyDescent="0.25">
      <c r="A2375" s="101">
        <v>92425</v>
      </c>
      <c r="B2375" s="101" t="s">
        <v>2287</v>
      </c>
      <c r="C2375" s="101" t="s">
        <v>2</v>
      </c>
      <c r="D2375" s="101">
        <v>82.61</v>
      </c>
    </row>
    <row r="2376" spans="1:4" x14ac:dyDescent="0.25">
      <c r="A2376" s="101">
        <v>92427</v>
      </c>
      <c r="B2376" s="101" t="s">
        <v>2288</v>
      </c>
      <c r="C2376" s="101" t="s">
        <v>2</v>
      </c>
      <c r="D2376" s="101">
        <v>59.49</v>
      </c>
    </row>
    <row r="2377" spans="1:4" x14ac:dyDescent="0.25">
      <c r="A2377" s="101">
        <v>92429</v>
      </c>
      <c r="B2377" s="101" t="s">
        <v>2289</v>
      </c>
      <c r="C2377" s="101" t="s">
        <v>2</v>
      </c>
      <c r="D2377" s="101">
        <v>73.81</v>
      </c>
    </row>
    <row r="2378" spans="1:4" x14ac:dyDescent="0.25">
      <c r="A2378" s="101">
        <v>92431</v>
      </c>
      <c r="B2378" s="101" t="s">
        <v>2290</v>
      </c>
      <c r="C2378" s="101" t="s">
        <v>2</v>
      </c>
      <c r="D2378" s="101">
        <v>55.63</v>
      </c>
    </row>
    <row r="2379" spans="1:4" x14ac:dyDescent="0.25">
      <c r="A2379" s="101">
        <v>92433</v>
      </c>
      <c r="B2379" s="101" t="s">
        <v>2291</v>
      </c>
      <c r="C2379" s="101" t="s">
        <v>2</v>
      </c>
      <c r="D2379" s="101">
        <v>69.25</v>
      </c>
    </row>
    <row r="2380" spans="1:4" x14ac:dyDescent="0.25">
      <c r="A2380" s="101">
        <v>92435</v>
      </c>
      <c r="B2380" s="101" t="s">
        <v>2292</v>
      </c>
      <c r="C2380" s="101" t="s">
        <v>2</v>
      </c>
      <c r="D2380" s="101">
        <v>52.78</v>
      </c>
    </row>
    <row r="2381" spans="1:4" x14ac:dyDescent="0.25">
      <c r="A2381" s="101">
        <v>92437</v>
      </c>
      <c r="B2381" s="101" t="s">
        <v>2293</v>
      </c>
      <c r="C2381" s="101" t="s">
        <v>2</v>
      </c>
      <c r="D2381" s="101">
        <v>65.930000000000007</v>
      </c>
    </row>
    <row r="2382" spans="1:4" x14ac:dyDescent="0.25">
      <c r="A2382" s="101">
        <v>92439</v>
      </c>
      <c r="B2382" s="101" t="s">
        <v>2294</v>
      </c>
      <c r="C2382" s="101" t="s">
        <v>2</v>
      </c>
      <c r="D2382" s="101">
        <v>50.74</v>
      </c>
    </row>
    <row r="2383" spans="1:4" x14ac:dyDescent="0.25">
      <c r="A2383" s="101">
        <v>92441</v>
      </c>
      <c r="B2383" s="101" t="s">
        <v>2295</v>
      </c>
      <c r="C2383" s="101" t="s">
        <v>2</v>
      </c>
      <c r="D2383" s="101">
        <v>63.56</v>
      </c>
    </row>
    <row r="2384" spans="1:4" x14ac:dyDescent="0.25">
      <c r="A2384" s="101">
        <v>92443</v>
      </c>
      <c r="B2384" s="101" t="s">
        <v>2296</v>
      </c>
      <c r="C2384" s="101" t="s">
        <v>2</v>
      </c>
      <c r="D2384" s="101">
        <v>46.38</v>
      </c>
    </row>
    <row r="2385" spans="1:4" x14ac:dyDescent="0.25">
      <c r="A2385" s="101">
        <v>92445</v>
      </c>
      <c r="B2385" s="101" t="s">
        <v>2297</v>
      </c>
      <c r="C2385" s="101" t="s">
        <v>2</v>
      </c>
      <c r="D2385" s="101">
        <v>58.74</v>
      </c>
    </row>
    <row r="2386" spans="1:4" x14ac:dyDescent="0.25">
      <c r="A2386" s="101">
        <v>92446</v>
      </c>
      <c r="B2386" s="101" t="s">
        <v>2298</v>
      </c>
      <c r="C2386" s="101" t="s">
        <v>2</v>
      </c>
      <c r="D2386" s="101">
        <v>347.54</v>
      </c>
    </row>
    <row r="2387" spans="1:4" x14ac:dyDescent="0.25">
      <c r="A2387" s="101">
        <v>92447</v>
      </c>
      <c r="B2387" s="101" t="s">
        <v>2299</v>
      </c>
      <c r="C2387" s="101" t="s">
        <v>2</v>
      </c>
      <c r="D2387" s="101">
        <v>237.03</v>
      </c>
    </row>
    <row r="2388" spans="1:4" x14ac:dyDescent="0.25">
      <c r="A2388" s="101">
        <v>92448</v>
      </c>
      <c r="B2388" s="101" t="s">
        <v>2300</v>
      </c>
      <c r="C2388" s="101" t="s">
        <v>2</v>
      </c>
      <c r="D2388" s="101">
        <v>181.38</v>
      </c>
    </row>
    <row r="2389" spans="1:4" x14ac:dyDescent="0.25">
      <c r="A2389" s="101">
        <v>92449</v>
      </c>
      <c r="B2389" s="101" t="s">
        <v>2301</v>
      </c>
      <c r="C2389" s="101" t="s">
        <v>2</v>
      </c>
      <c r="D2389" s="101">
        <v>268.43</v>
      </c>
    </row>
    <row r="2390" spans="1:4" x14ac:dyDescent="0.25">
      <c r="A2390" s="101">
        <v>92450</v>
      </c>
      <c r="B2390" s="101" t="s">
        <v>2302</v>
      </c>
      <c r="C2390" s="101" t="s">
        <v>2</v>
      </c>
      <c r="D2390" s="101">
        <v>275.47000000000003</v>
      </c>
    </row>
    <row r="2391" spans="1:4" x14ac:dyDescent="0.25">
      <c r="A2391" s="101">
        <v>92451</v>
      </c>
      <c r="B2391" s="101" t="s">
        <v>2303</v>
      </c>
      <c r="C2391" s="101" t="s">
        <v>2</v>
      </c>
      <c r="D2391" s="101">
        <v>182.2</v>
      </c>
    </row>
    <row r="2392" spans="1:4" x14ac:dyDescent="0.25">
      <c r="A2392" s="101">
        <v>92452</v>
      </c>
      <c r="B2392" s="101" t="s">
        <v>2304</v>
      </c>
      <c r="C2392" s="101" t="s">
        <v>2</v>
      </c>
      <c r="D2392" s="101">
        <v>168.6</v>
      </c>
    </row>
    <row r="2393" spans="1:4" x14ac:dyDescent="0.25">
      <c r="A2393" s="101">
        <v>92453</v>
      </c>
      <c r="B2393" s="101" t="s">
        <v>2305</v>
      </c>
      <c r="C2393" s="101" t="s">
        <v>2</v>
      </c>
      <c r="D2393" s="101">
        <v>229.24</v>
      </c>
    </row>
    <row r="2394" spans="1:4" x14ac:dyDescent="0.25">
      <c r="A2394" s="101">
        <v>92454</v>
      </c>
      <c r="B2394" s="101" t="s">
        <v>2306</v>
      </c>
      <c r="C2394" s="101" t="s">
        <v>2</v>
      </c>
      <c r="D2394" s="101">
        <v>246.14</v>
      </c>
    </row>
    <row r="2395" spans="1:4" x14ac:dyDescent="0.25">
      <c r="A2395" s="101">
        <v>92455</v>
      </c>
      <c r="B2395" s="101" t="s">
        <v>2307</v>
      </c>
      <c r="C2395" s="101" t="s">
        <v>2</v>
      </c>
      <c r="D2395" s="101">
        <v>149.09</v>
      </c>
    </row>
    <row r="2396" spans="1:4" x14ac:dyDescent="0.25">
      <c r="A2396" s="101">
        <v>92456</v>
      </c>
      <c r="B2396" s="101" t="s">
        <v>2308</v>
      </c>
      <c r="C2396" s="101" t="s">
        <v>2</v>
      </c>
      <c r="D2396" s="101">
        <v>139.07</v>
      </c>
    </row>
    <row r="2397" spans="1:4" x14ac:dyDescent="0.25">
      <c r="A2397" s="101">
        <v>92457</v>
      </c>
      <c r="B2397" s="101" t="s">
        <v>2309</v>
      </c>
      <c r="C2397" s="101" t="s">
        <v>2</v>
      </c>
      <c r="D2397" s="101">
        <v>200.03</v>
      </c>
    </row>
    <row r="2398" spans="1:4" x14ac:dyDescent="0.25">
      <c r="A2398" s="101">
        <v>92458</v>
      </c>
      <c r="B2398" s="101" t="s">
        <v>39208</v>
      </c>
      <c r="C2398" s="101" t="s">
        <v>2</v>
      </c>
      <c r="D2398" s="101">
        <v>227.8</v>
      </c>
    </row>
    <row r="2399" spans="1:4" x14ac:dyDescent="0.25">
      <c r="A2399" s="101">
        <v>92459</v>
      </c>
      <c r="B2399" s="101" t="s">
        <v>2310</v>
      </c>
      <c r="C2399" s="101" t="s">
        <v>2</v>
      </c>
      <c r="D2399" s="101">
        <v>127.31</v>
      </c>
    </row>
    <row r="2400" spans="1:4" x14ac:dyDescent="0.25">
      <c r="A2400" s="101">
        <v>92460</v>
      </c>
      <c r="B2400" s="101" t="s">
        <v>2311</v>
      </c>
      <c r="C2400" s="101" t="s">
        <v>2</v>
      </c>
      <c r="D2400" s="101">
        <v>116.67</v>
      </c>
    </row>
    <row r="2401" spans="1:4" x14ac:dyDescent="0.25">
      <c r="A2401" s="101">
        <v>92461</v>
      </c>
      <c r="B2401" s="101" t="s">
        <v>2312</v>
      </c>
      <c r="C2401" s="101" t="s">
        <v>2</v>
      </c>
      <c r="D2401" s="101">
        <v>185.02</v>
      </c>
    </row>
    <row r="2402" spans="1:4" x14ac:dyDescent="0.25">
      <c r="A2402" s="101">
        <v>92462</v>
      </c>
      <c r="B2402" s="101" t="s">
        <v>2313</v>
      </c>
      <c r="C2402" s="101" t="s">
        <v>2</v>
      </c>
      <c r="D2402" s="101">
        <v>216.11</v>
      </c>
    </row>
    <row r="2403" spans="1:4" x14ac:dyDescent="0.25">
      <c r="A2403" s="101">
        <v>92463</v>
      </c>
      <c r="B2403" s="101" t="s">
        <v>2314</v>
      </c>
      <c r="C2403" s="101" t="s">
        <v>2</v>
      </c>
      <c r="D2403" s="101">
        <v>115.78</v>
      </c>
    </row>
    <row r="2404" spans="1:4" x14ac:dyDescent="0.25">
      <c r="A2404" s="101">
        <v>92464</v>
      </c>
      <c r="B2404" s="101" t="s">
        <v>2315</v>
      </c>
      <c r="C2404" s="101" t="s">
        <v>2</v>
      </c>
      <c r="D2404" s="101">
        <v>109.88</v>
      </c>
    </row>
    <row r="2405" spans="1:4" x14ac:dyDescent="0.25">
      <c r="A2405" s="101">
        <v>92465</v>
      </c>
      <c r="B2405" s="101" t="s">
        <v>2316</v>
      </c>
      <c r="C2405" s="101" t="s">
        <v>2</v>
      </c>
      <c r="D2405" s="101">
        <v>148.46</v>
      </c>
    </row>
    <row r="2406" spans="1:4" x14ac:dyDescent="0.25">
      <c r="A2406" s="101">
        <v>92466</v>
      </c>
      <c r="B2406" s="101" t="s">
        <v>2317</v>
      </c>
      <c r="C2406" s="101" t="s">
        <v>2</v>
      </c>
      <c r="D2406" s="101">
        <v>209.27</v>
      </c>
    </row>
    <row r="2407" spans="1:4" x14ac:dyDescent="0.25">
      <c r="A2407" s="101">
        <v>92467</v>
      </c>
      <c r="B2407" s="101" t="s">
        <v>2318</v>
      </c>
      <c r="C2407" s="101" t="s">
        <v>2</v>
      </c>
      <c r="D2407" s="101">
        <v>95.78</v>
      </c>
    </row>
    <row r="2408" spans="1:4" x14ac:dyDescent="0.25">
      <c r="A2408" s="101">
        <v>92468</v>
      </c>
      <c r="B2408" s="101" t="s">
        <v>2319</v>
      </c>
      <c r="C2408" s="101" t="s">
        <v>2</v>
      </c>
      <c r="D2408" s="101">
        <v>103.46</v>
      </c>
    </row>
    <row r="2409" spans="1:4" x14ac:dyDescent="0.25">
      <c r="A2409" s="101">
        <v>92469</v>
      </c>
      <c r="B2409" s="101" t="s">
        <v>2320</v>
      </c>
      <c r="C2409" s="101" t="s">
        <v>2</v>
      </c>
      <c r="D2409" s="101">
        <v>135.57</v>
      </c>
    </row>
    <row r="2410" spans="1:4" x14ac:dyDescent="0.25">
      <c r="A2410" s="101">
        <v>92470</v>
      </c>
      <c r="B2410" s="101" t="s">
        <v>2321</v>
      </c>
      <c r="C2410" s="101" t="s">
        <v>2</v>
      </c>
      <c r="D2410" s="101">
        <v>202.64</v>
      </c>
    </row>
    <row r="2411" spans="1:4" x14ac:dyDescent="0.25">
      <c r="A2411" s="101">
        <v>92471</v>
      </c>
      <c r="B2411" s="101" t="s">
        <v>2322</v>
      </c>
      <c r="C2411" s="101" t="s">
        <v>2</v>
      </c>
      <c r="D2411" s="101">
        <v>87.6</v>
      </c>
    </row>
    <row r="2412" spans="1:4" x14ac:dyDescent="0.25">
      <c r="A2412" s="101">
        <v>92472</v>
      </c>
      <c r="B2412" s="101" t="s">
        <v>2323</v>
      </c>
      <c r="C2412" s="101" t="s">
        <v>2</v>
      </c>
      <c r="D2412" s="101">
        <v>97.68</v>
      </c>
    </row>
    <row r="2413" spans="1:4" x14ac:dyDescent="0.25">
      <c r="A2413" s="101">
        <v>92473</v>
      </c>
      <c r="B2413" s="101" t="s">
        <v>2324</v>
      </c>
      <c r="C2413" s="101" t="s">
        <v>2</v>
      </c>
      <c r="D2413" s="101">
        <v>125.14</v>
      </c>
    </row>
    <row r="2414" spans="1:4" x14ac:dyDescent="0.25">
      <c r="A2414" s="101">
        <v>92474</v>
      </c>
      <c r="B2414" s="101" t="s">
        <v>2325</v>
      </c>
      <c r="C2414" s="101" t="s">
        <v>2</v>
      </c>
      <c r="D2414" s="101">
        <v>196.92</v>
      </c>
    </row>
    <row r="2415" spans="1:4" x14ac:dyDescent="0.25">
      <c r="A2415" s="101">
        <v>92475</v>
      </c>
      <c r="B2415" s="101" t="s">
        <v>2326</v>
      </c>
      <c r="C2415" s="101" t="s">
        <v>2</v>
      </c>
      <c r="D2415" s="101">
        <v>80.95</v>
      </c>
    </row>
    <row r="2416" spans="1:4" x14ac:dyDescent="0.25">
      <c r="A2416" s="101">
        <v>92476</v>
      </c>
      <c r="B2416" s="101" t="s">
        <v>2327</v>
      </c>
      <c r="C2416" s="101" t="s">
        <v>2</v>
      </c>
      <c r="D2416" s="101">
        <v>92.78</v>
      </c>
    </row>
    <row r="2417" spans="1:4" x14ac:dyDescent="0.25">
      <c r="A2417" s="101">
        <v>92477</v>
      </c>
      <c r="B2417" s="101" t="s">
        <v>2328</v>
      </c>
      <c r="C2417" s="101" t="s">
        <v>2</v>
      </c>
      <c r="D2417" s="101">
        <v>102.88</v>
      </c>
    </row>
    <row r="2418" spans="1:4" x14ac:dyDescent="0.25">
      <c r="A2418" s="101">
        <v>92478</v>
      </c>
      <c r="B2418" s="101" t="s">
        <v>2329</v>
      </c>
      <c r="C2418" s="101" t="s">
        <v>2</v>
      </c>
      <c r="D2418" s="101">
        <v>185.68</v>
      </c>
    </row>
    <row r="2419" spans="1:4" x14ac:dyDescent="0.25">
      <c r="A2419" s="101">
        <v>92479</v>
      </c>
      <c r="B2419" s="101" t="s">
        <v>2330</v>
      </c>
      <c r="C2419" s="101" t="s">
        <v>2</v>
      </c>
      <c r="D2419" s="101">
        <v>66.75</v>
      </c>
    </row>
    <row r="2420" spans="1:4" x14ac:dyDescent="0.25">
      <c r="A2420" s="101">
        <v>92480</v>
      </c>
      <c r="B2420" s="101" t="s">
        <v>2331</v>
      </c>
      <c r="C2420" s="101" t="s">
        <v>2</v>
      </c>
      <c r="D2420" s="101">
        <v>82.99</v>
      </c>
    </row>
    <row r="2421" spans="1:4" x14ac:dyDescent="0.25">
      <c r="A2421" s="101">
        <v>92482</v>
      </c>
      <c r="B2421" s="101" t="s">
        <v>2332</v>
      </c>
      <c r="C2421" s="101" t="s">
        <v>2</v>
      </c>
      <c r="D2421" s="101">
        <v>392.43</v>
      </c>
    </row>
    <row r="2422" spans="1:4" x14ac:dyDescent="0.25">
      <c r="A2422" s="101">
        <v>92484</v>
      </c>
      <c r="B2422" s="101" t="s">
        <v>2333</v>
      </c>
      <c r="C2422" s="101" t="s">
        <v>2</v>
      </c>
      <c r="D2422" s="101">
        <v>263.89</v>
      </c>
    </row>
    <row r="2423" spans="1:4" x14ac:dyDescent="0.25">
      <c r="A2423" s="101">
        <v>92486</v>
      </c>
      <c r="B2423" s="101" t="s">
        <v>2334</v>
      </c>
      <c r="C2423" s="101" t="s">
        <v>2</v>
      </c>
      <c r="D2423" s="101">
        <v>183.47</v>
      </c>
    </row>
    <row r="2424" spans="1:4" x14ac:dyDescent="0.25">
      <c r="A2424" s="101">
        <v>92488</v>
      </c>
      <c r="B2424" s="101" t="s">
        <v>2335</v>
      </c>
      <c r="C2424" s="101" t="s">
        <v>2</v>
      </c>
      <c r="D2424" s="101">
        <v>96.82</v>
      </c>
    </row>
    <row r="2425" spans="1:4" x14ac:dyDescent="0.25">
      <c r="A2425" s="101">
        <v>92490</v>
      </c>
      <c r="B2425" s="101" t="s">
        <v>2336</v>
      </c>
      <c r="C2425" s="101" t="s">
        <v>2</v>
      </c>
      <c r="D2425" s="101">
        <v>64.790000000000006</v>
      </c>
    </row>
    <row r="2426" spans="1:4" x14ac:dyDescent="0.25">
      <c r="A2426" s="101">
        <v>92492</v>
      </c>
      <c r="B2426" s="101" t="s">
        <v>2337</v>
      </c>
      <c r="C2426" s="101" t="s">
        <v>2</v>
      </c>
      <c r="D2426" s="101">
        <v>91.43</v>
      </c>
    </row>
    <row r="2427" spans="1:4" x14ac:dyDescent="0.25">
      <c r="A2427" s="101">
        <v>92494</v>
      </c>
      <c r="B2427" s="101" t="s">
        <v>2338</v>
      </c>
      <c r="C2427" s="101" t="s">
        <v>2</v>
      </c>
      <c r="D2427" s="101">
        <v>60.5</v>
      </c>
    </row>
    <row r="2428" spans="1:4" x14ac:dyDescent="0.25">
      <c r="A2428" s="101">
        <v>92496</v>
      </c>
      <c r="B2428" s="101" t="s">
        <v>2339</v>
      </c>
      <c r="C2428" s="101" t="s">
        <v>2</v>
      </c>
      <c r="D2428" s="101">
        <v>86.88</v>
      </c>
    </row>
    <row r="2429" spans="1:4" x14ac:dyDescent="0.25">
      <c r="A2429" s="101">
        <v>92498</v>
      </c>
      <c r="B2429" s="101" t="s">
        <v>2340</v>
      </c>
      <c r="C2429" s="101" t="s">
        <v>2</v>
      </c>
      <c r="D2429" s="101">
        <v>56.9</v>
      </c>
    </row>
    <row r="2430" spans="1:4" x14ac:dyDescent="0.25">
      <c r="A2430" s="101">
        <v>92500</v>
      </c>
      <c r="B2430" s="101" t="s">
        <v>2341</v>
      </c>
      <c r="C2430" s="101" t="s">
        <v>2</v>
      </c>
      <c r="D2430" s="104">
        <v>83.17</v>
      </c>
    </row>
    <row r="2431" spans="1:4" x14ac:dyDescent="0.25">
      <c r="A2431" s="101">
        <v>92502</v>
      </c>
      <c r="B2431" s="101" t="s">
        <v>2342</v>
      </c>
      <c r="C2431" s="101" t="s">
        <v>2</v>
      </c>
      <c r="D2431" s="104">
        <v>54.1</v>
      </c>
    </row>
    <row r="2432" spans="1:4" x14ac:dyDescent="0.25">
      <c r="A2432" s="101">
        <v>92504</v>
      </c>
      <c r="B2432" s="101" t="s">
        <v>2343</v>
      </c>
      <c r="C2432" s="101" t="s">
        <v>2</v>
      </c>
      <c r="D2432" s="104">
        <v>76.430000000000007</v>
      </c>
    </row>
    <row r="2433" spans="1:4" x14ac:dyDescent="0.25">
      <c r="A2433" s="101">
        <v>92506</v>
      </c>
      <c r="B2433" s="101" t="s">
        <v>2344</v>
      </c>
      <c r="C2433" s="101" t="s">
        <v>2</v>
      </c>
      <c r="D2433" s="104">
        <v>48.96</v>
      </c>
    </row>
    <row r="2434" spans="1:4" x14ac:dyDescent="0.25">
      <c r="A2434" s="101">
        <v>92508</v>
      </c>
      <c r="B2434" s="101" t="s">
        <v>2345</v>
      </c>
      <c r="C2434" s="101" t="s">
        <v>2</v>
      </c>
      <c r="D2434" s="104">
        <v>93.76</v>
      </c>
    </row>
    <row r="2435" spans="1:4" x14ac:dyDescent="0.25">
      <c r="A2435" s="101">
        <v>92510</v>
      </c>
      <c r="B2435" s="101" t="s">
        <v>2346</v>
      </c>
      <c r="C2435" s="101" t="s">
        <v>2</v>
      </c>
      <c r="D2435" s="104">
        <v>59.82</v>
      </c>
    </row>
    <row r="2436" spans="1:4" x14ac:dyDescent="0.25">
      <c r="A2436" s="101">
        <v>92512</v>
      </c>
      <c r="B2436" s="101" t="s">
        <v>2347</v>
      </c>
      <c r="C2436" s="101" t="s">
        <v>2</v>
      </c>
      <c r="D2436" s="104">
        <v>80.06</v>
      </c>
    </row>
    <row r="2437" spans="1:4" x14ac:dyDescent="0.25">
      <c r="A2437" s="101">
        <v>92514</v>
      </c>
      <c r="B2437" s="101" t="s">
        <v>2348</v>
      </c>
      <c r="C2437" s="101" t="s">
        <v>2</v>
      </c>
      <c r="D2437" s="104">
        <v>47.31</v>
      </c>
    </row>
    <row r="2438" spans="1:4" x14ac:dyDescent="0.25">
      <c r="A2438" s="101">
        <v>92515</v>
      </c>
      <c r="B2438" s="101" t="s">
        <v>2349</v>
      </c>
      <c r="C2438" s="101" t="s">
        <v>2</v>
      </c>
      <c r="D2438" s="101">
        <v>73.02</v>
      </c>
    </row>
    <row r="2439" spans="1:4" x14ac:dyDescent="0.25">
      <c r="A2439" s="101">
        <v>92518</v>
      </c>
      <c r="B2439" s="101" t="s">
        <v>2350</v>
      </c>
      <c r="C2439" s="101" t="s">
        <v>2</v>
      </c>
      <c r="D2439" s="101">
        <v>41.4</v>
      </c>
    </row>
    <row r="2440" spans="1:4" x14ac:dyDescent="0.25">
      <c r="A2440" s="101">
        <v>92520</v>
      </c>
      <c r="B2440" s="101" t="s">
        <v>2351</v>
      </c>
      <c r="C2440" s="101" t="s">
        <v>2</v>
      </c>
      <c r="D2440" s="101">
        <v>68.27</v>
      </c>
    </row>
    <row r="2441" spans="1:4" x14ac:dyDescent="0.25">
      <c r="A2441" s="101">
        <v>92522</v>
      </c>
      <c r="B2441" s="101" t="s">
        <v>2352</v>
      </c>
      <c r="C2441" s="101" t="s">
        <v>2</v>
      </c>
      <c r="D2441" s="101">
        <v>37.67</v>
      </c>
    </row>
    <row r="2442" spans="1:4" x14ac:dyDescent="0.25">
      <c r="A2442" s="101">
        <v>92524</v>
      </c>
      <c r="B2442" s="101" t="s">
        <v>3946</v>
      </c>
      <c r="C2442" s="101" t="s">
        <v>2</v>
      </c>
      <c r="D2442" s="101">
        <v>67.48</v>
      </c>
    </row>
    <row r="2443" spans="1:4" x14ac:dyDescent="0.25">
      <c r="A2443" s="101">
        <v>92526</v>
      </c>
      <c r="B2443" s="101" t="s">
        <v>2353</v>
      </c>
      <c r="C2443" s="101" t="s">
        <v>2</v>
      </c>
      <c r="D2443" s="101">
        <v>37.85</v>
      </c>
    </row>
    <row r="2444" spans="1:4" x14ac:dyDescent="0.25">
      <c r="A2444" s="101">
        <v>92528</v>
      </c>
      <c r="B2444" s="101" t="s">
        <v>2354</v>
      </c>
      <c r="C2444" s="101" t="s">
        <v>2</v>
      </c>
      <c r="D2444" s="101">
        <v>64.31</v>
      </c>
    </row>
    <row r="2445" spans="1:4" x14ac:dyDescent="0.25">
      <c r="A2445" s="101">
        <v>92530</v>
      </c>
      <c r="B2445" s="101" t="s">
        <v>2355</v>
      </c>
      <c r="C2445" s="101" t="s">
        <v>2</v>
      </c>
      <c r="D2445" s="101">
        <v>35.56</v>
      </c>
    </row>
    <row r="2446" spans="1:4" x14ac:dyDescent="0.25">
      <c r="A2446" s="101">
        <v>92532</v>
      </c>
      <c r="B2446" s="101" t="s">
        <v>2356</v>
      </c>
      <c r="C2446" s="101" t="s">
        <v>2</v>
      </c>
      <c r="D2446" s="101">
        <v>61.54</v>
      </c>
    </row>
    <row r="2447" spans="1:4" x14ac:dyDescent="0.25">
      <c r="A2447" s="101">
        <v>92534</v>
      </c>
      <c r="B2447" s="101" t="s">
        <v>2357</v>
      </c>
      <c r="C2447" s="101" t="s">
        <v>2</v>
      </c>
      <c r="D2447" s="101">
        <v>33.61</v>
      </c>
    </row>
    <row r="2448" spans="1:4" x14ac:dyDescent="0.25">
      <c r="A2448" s="101">
        <v>92536</v>
      </c>
      <c r="B2448" s="101" t="s">
        <v>2358</v>
      </c>
      <c r="C2448" s="101" t="s">
        <v>2</v>
      </c>
      <c r="D2448" s="101">
        <v>56.24</v>
      </c>
    </row>
    <row r="2449" spans="1:4" x14ac:dyDescent="0.25">
      <c r="A2449" s="101">
        <v>92538</v>
      </c>
      <c r="B2449" s="101" t="s">
        <v>2359</v>
      </c>
      <c r="C2449" s="101" t="s">
        <v>2</v>
      </c>
      <c r="D2449" s="101">
        <v>29.74</v>
      </c>
    </row>
    <row r="2450" spans="1:4" x14ac:dyDescent="0.25">
      <c r="A2450" s="101">
        <v>96252</v>
      </c>
      <c r="B2450" s="101" t="s">
        <v>39209</v>
      </c>
      <c r="C2450" s="101" t="s">
        <v>2</v>
      </c>
      <c r="D2450" s="101">
        <v>142.47999999999999</v>
      </c>
    </row>
    <row r="2451" spans="1:4" x14ac:dyDescent="0.25">
      <c r="A2451" s="101">
        <v>96258</v>
      </c>
      <c r="B2451" s="101" t="s">
        <v>39210</v>
      </c>
      <c r="C2451" s="101" t="s">
        <v>2</v>
      </c>
      <c r="D2451" s="101">
        <v>135.13999999999999</v>
      </c>
    </row>
    <row r="2452" spans="1:4" x14ac:dyDescent="0.25">
      <c r="A2452" s="101">
        <v>96529</v>
      </c>
      <c r="B2452" s="101" t="s">
        <v>30353</v>
      </c>
      <c r="C2452" s="101" t="s">
        <v>2</v>
      </c>
      <c r="D2452" s="101">
        <v>257.07</v>
      </c>
    </row>
    <row r="2453" spans="1:4" x14ac:dyDescent="0.25">
      <c r="A2453" s="101">
        <v>96530</v>
      </c>
      <c r="B2453" s="101" t="s">
        <v>30354</v>
      </c>
      <c r="C2453" s="101" t="s">
        <v>2</v>
      </c>
      <c r="D2453" s="101">
        <v>138.36000000000001</v>
      </c>
    </row>
    <row r="2454" spans="1:4" x14ac:dyDescent="0.25">
      <c r="A2454" s="101">
        <v>96531</v>
      </c>
      <c r="B2454" s="101" t="s">
        <v>30355</v>
      </c>
      <c r="C2454" s="101" t="s">
        <v>2</v>
      </c>
      <c r="D2454" s="101">
        <v>101.48</v>
      </c>
    </row>
    <row r="2455" spans="1:4" x14ac:dyDescent="0.25">
      <c r="A2455" s="101">
        <v>96532</v>
      </c>
      <c r="B2455" s="101" t="s">
        <v>30356</v>
      </c>
      <c r="C2455" s="101" t="s">
        <v>2</v>
      </c>
      <c r="D2455" s="101">
        <v>173.68</v>
      </c>
    </row>
    <row r="2456" spans="1:4" x14ac:dyDescent="0.25">
      <c r="A2456" s="101">
        <v>96533</v>
      </c>
      <c r="B2456" s="101" t="s">
        <v>30357</v>
      </c>
      <c r="C2456" s="101" t="s">
        <v>2</v>
      </c>
      <c r="D2456" s="101">
        <v>90.59</v>
      </c>
    </row>
    <row r="2457" spans="1:4" x14ac:dyDescent="0.25">
      <c r="A2457" s="101">
        <v>96534</v>
      </c>
      <c r="B2457" s="101" t="s">
        <v>30358</v>
      </c>
      <c r="C2457" s="101" t="s">
        <v>2</v>
      </c>
      <c r="D2457" s="101">
        <v>75.63</v>
      </c>
    </row>
    <row r="2458" spans="1:4" x14ac:dyDescent="0.25">
      <c r="A2458" s="101">
        <v>96535</v>
      </c>
      <c r="B2458" s="101" t="s">
        <v>30359</v>
      </c>
      <c r="C2458" s="101" t="s">
        <v>2</v>
      </c>
      <c r="D2458" s="101">
        <v>130.31</v>
      </c>
    </row>
    <row r="2459" spans="1:4" x14ac:dyDescent="0.25">
      <c r="A2459" s="101">
        <v>96536</v>
      </c>
      <c r="B2459" s="101" t="s">
        <v>30360</v>
      </c>
      <c r="C2459" s="101" t="s">
        <v>2</v>
      </c>
      <c r="D2459" s="101">
        <v>65.680000000000007</v>
      </c>
    </row>
    <row r="2460" spans="1:4" x14ac:dyDescent="0.25">
      <c r="A2460" s="101">
        <v>96537</v>
      </c>
      <c r="B2460" s="101" t="s">
        <v>30361</v>
      </c>
      <c r="C2460" s="101" t="s">
        <v>2</v>
      </c>
      <c r="D2460" s="101">
        <v>174.07</v>
      </c>
    </row>
    <row r="2461" spans="1:4" x14ac:dyDescent="0.25">
      <c r="A2461" s="101">
        <v>96538</v>
      </c>
      <c r="B2461" s="101" t="s">
        <v>30362</v>
      </c>
      <c r="C2461" s="101" t="s">
        <v>2</v>
      </c>
      <c r="D2461" s="101">
        <v>236.73</v>
      </c>
    </row>
    <row r="2462" spans="1:4" x14ac:dyDescent="0.25">
      <c r="A2462" s="101">
        <v>96539</v>
      </c>
      <c r="B2462" s="101" t="s">
        <v>30363</v>
      </c>
      <c r="C2462" s="101" t="s">
        <v>2</v>
      </c>
      <c r="D2462" s="101">
        <v>122.58</v>
      </c>
    </row>
    <row r="2463" spans="1:4" x14ac:dyDescent="0.25">
      <c r="A2463" s="101">
        <v>96540</v>
      </c>
      <c r="B2463" s="101" t="s">
        <v>30364</v>
      </c>
      <c r="C2463" s="101" t="s">
        <v>2</v>
      </c>
      <c r="D2463" s="101">
        <v>123.97</v>
      </c>
    </row>
    <row r="2464" spans="1:4" x14ac:dyDescent="0.25">
      <c r="A2464" s="101">
        <v>96541</v>
      </c>
      <c r="B2464" s="101" t="s">
        <v>30365</v>
      </c>
      <c r="C2464" s="101" t="s">
        <v>2</v>
      </c>
      <c r="D2464" s="101">
        <v>174.75</v>
      </c>
    </row>
    <row r="2465" spans="1:4" x14ac:dyDescent="0.25">
      <c r="A2465" s="101">
        <v>96542</v>
      </c>
      <c r="B2465" s="101" t="s">
        <v>30366</v>
      </c>
      <c r="C2465" s="101" t="s">
        <v>2</v>
      </c>
      <c r="D2465" s="101">
        <v>92.02</v>
      </c>
    </row>
    <row r="2466" spans="1:4" x14ac:dyDescent="0.25">
      <c r="A2466" s="101">
        <v>96543</v>
      </c>
      <c r="B2466" s="101" t="s">
        <v>30367</v>
      </c>
      <c r="C2466" s="101" t="s">
        <v>4</v>
      </c>
      <c r="D2466" s="101">
        <v>19.399999999999999</v>
      </c>
    </row>
    <row r="2467" spans="1:4" x14ac:dyDescent="0.25">
      <c r="A2467" s="101">
        <v>101791</v>
      </c>
      <c r="B2467" s="101" t="s">
        <v>2360</v>
      </c>
      <c r="C2467" s="101" t="s">
        <v>3</v>
      </c>
      <c r="D2467" s="101">
        <v>24.7</v>
      </c>
    </row>
    <row r="2468" spans="1:4" x14ac:dyDescent="0.25">
      <c r="A2468" s="101">
        <v>101792</v>
      </c>
      <c r="B2468" s="101" t="s">
        <v>2361</v>
      </c>
      <c r="C2468" s="101" t="s">
        <v>38</v>
      </c>
      <c r="D2468" s="101">
        <v>17.48</v>
      </c>
    </row>
    <row r="2469" spans="1:4" x14ac:dyDescent="0.25">
      <c r="A2469" s="101">
        <v>101793</v>
      </c>
      <c r="B2469" s="101" t="s">
        <v>2362</v>
      </c>
      <c r="C2469" s="101" t="s">
        <v>38</v>
      </c>
      <c r="D2469" s="101">
        <v>25.65</v>
      </c>
    </row>
    <row r="2470" spans="1:4" x14ac:dyDescent="0.25">
      <c r="A2470" s="101">
        <v>101969</v>
      </c>
      <c r="B2470" s="101" t="s">
        <v>2635</v>
      </c>
      <c r="C2470" s="101" t="s">
        <v>2</v>
      </c>
      <c r="D2470" s="101">
        <v>173.33</v>
      </c>
    </row>
    <row r="2471" spans="1:4" x14ac:dyDescent="0.25">
      <c r="A2471" s="101">
        <v>101971</v>
      </c>
      <c r="B2471" s="101" t="s">
        <v>2636</v>
      </c>
      <c r="C2471" s="101" t="s">
        <v>2</v>
      </c>
      <c r="D2471" s="101">
        <v>137.91</v>
      </c>
    </row>
    <row r="2472" spans="1:4" x14ac:dyDescent="0.25">
      <c r="A2472" s="101">
        <v>101973</v>
      </c>
      <c r="B2472" s="101" t="s">
        <v>2637</v>
      </c>
      <c r="C2472" s="101" t="s">
        <v>2</v>
      </c>
      <c r="D2472" s="101">
        <v>261.74</v>
      </c>
    </row>
    <row r="2473" spans="1:4" x14ac:dyDescent="0.25">
      <c r="A2473" s="101">
        <v>101974</v>
      </c>
      <c r="B2473" s="101" t="s">
        <v>2638</v>
      </c>
      <c r="C2473" s="101" t="s">
        <v>2</v>
      </c>
      <c r="D2473" s="101">
        <v>541.08000000000004</v>
      </c>
    </row>
    <row r="2474" spans="1:4" x14ac:dyDescent="0.25">
      <c r="A2474" s="101">
        <v>101975</v>
      </c>
      <c r="B2474" s="101" t="s">
        <v>2639</v>
      </c>
      <c r="C2474" s="101" t="s">
        <v>2</v>
      </c>
      <c r="D2474" s="101">
        <v>462.34</v>
      </c>
    </row>
    <row r="2475" spans="1:4" x14ac:dyDescent="0.25">
      <c r="A2475" s="101">
        <v>101977</v>
      </c>
      <c r="B2475" s="101" t="s">
        <v>2640</v>
      </c>
      <c r="C2475" s="101" t="s">
        <v>2</v>
      </c>
      <c r="D2475" s="101">
        <v>293.48</v>
      </c>
    </row>
    <row r="2476" spans="1:4" x14ac:dyDescent="0.25">
      <c r="A2476" s="101">
        <v>101980</v>
      </c>
      <c r="B2476" s="101" t="s">
        <v>2641</v>
      </c>
      <c r="C2476" s="101" t="s">
        <v>2</v>
      </c>
      <c r="D2476" s="101">
        <v>268.8</v>
      </c>
    </row>
    <row r="2477" spans="1:4" x14ac:dyDescent="0.25">
      <c r="A2477" s="101">
        <v>101981</v>
      </c>
      <c r="B2477" s="101" t="s">
        <v>2642</v>
      </c>
      <c r="C2477" s="101" t="s">
        <v>2</v>
      </c>
      <c r="D2477" s="101">
        <v>230.63</v>
      </c>
    </row>
    <row r="2478" spans="1:4" x14ac:dyDescent="0.25">
      <c r="A2478" s="101">
        <v>101982</v>
      </c>
      <c r="B2478" s="101" t="s">
        <v>2643</v>
      </c>
      <c r="C2478" s="101" t="s">
        <v>2</v>
      </c>
      <c r="D2478" s="101">
        <v>206.02</v>
      </c>
    </row>
    <row r="2479" spans="1:4" x14ac:dyDescent="0.25">
      <c r="A2479" s="101">
        <v>101983</v>
      </c>
      <c r="B2479" s="101" t="s">
        <v>2644</v>
      </c>
      <c r="C2479" s="101" t="s">
        <v>2</v>
      </c>
      <c r="D2479" s="101">
        <v>190.57</v>
      </c>
    </row>
    <row r="2480" spans="1:4" x14ac:dyDescent="0.25">
      <c r="A2480" s="101">
        <v>101985</v>
      </c>
      <c r="B2480" s="101" t="s">
        <v>2645</v>
      </c>
      <c r="C2480" s="101" t="s">
        <v>2</v>
      </c>
      <c r="D2480" s="101">
        <v>179.43</v>
      </c>
    </row>
    <row r="2481" spans="1:4" x14ac:dyDescent="0.25">
      <c r="A2481" s="101">
        <v>101986</v>
      </c>
      <c r="B2481" s="101" t="s">
        <v>2646</v>
      </c>
      <c r="C2481" s="101" t="s">
        <v>2</v>
      </c>
      <c r="D2481" s="101">
        <v>134.38999999999999</v>
      </c>
    </row>
    <row r="2482" spans="1:4" x14ac:dyDescent="0.25">
      <c r="A2482" s="101">
        <v>101987</v>
      </c>
      <c r="B2482" s="101" t="s">
        <v>2647</v>
      </c>
      <c r="C2482" s="101" t="s">
        <v>2</v>
      </c>
      <c r="D2482" s="101">
        <v>312.39999999999998</v>
      </c>
    </row>
    <row r="2483" spans="1:4" x14ac:dyDescent="0.25">
      <c r="A2483" s="101">
        <v>101988</v>
      </c>
      <c r="B2483" s="101" t="s">
        <v>2648</v>
      </c>
      <c r="C2483" s="101" t="s">
        <v>2</v>
      </c>
      <c r="D2483" s="101">
        <v>181.13</v>
      </c>
    </row>
    <row r="2484" spans="1:4" x14ac:dyDescent="0.25">
      <c r="A2484" s="101">
        <v>101989</v>
      </c>
      <c r="B2484" s="101" t="s">
        <v>2649</v>
      </c>
      <c r="C2484" s="101" t="s">
        <v>2</v>
      </c>
      <c r="D2484" s="101">
        <v>146.15</v>
      </c>
    </row>
    <row r="2485" spans="1:4" x14ac:dyDescent="0.25">
      <c r="A2485" s="101">
        <v>101990</v>
      </c>
      <c r="B2485" s="101" t="s">
        <v>2650</v>
      </c>
      <c r="C2485" s="101" t="s">
        <v>2</v>
      </c>
      <c r="D2485" s="101">
        <v>281.77999999999997</v>
      </c>
    </row>
    <row r="2486" spans="1:4" x14ac:dyDescent="0.25">
      <c r="A2486" s="101">
        <v>101991</v>
      </c>
      <c r="B2486" s="101" t="s">
        <v>2651</v>
      </c>
      <c r="C2486" s="101" t="s">
        <v>2</v>
      </c>
      <c r="D2486" s="101">
        <v>180.84</v>
      </c>
    </row>
    <row r="2487" spans="1:4" x14ac:dyDescent="0.25">
      <c r="A2487" s="101">
        <v>101992</v>
      </c>
      <c r="B2487" s="101" t="s">
        <v>2652</v>
      </c>
      <c r="C2487" s="101" t="s">
        <v>2</v>
      </c>
      <c r="D2487" s="101">
        <v>137.78</v>
      </c>
    </row>
    <row r="2488" spans="1:4" x14ac:dyDescent="0.25">
      <c r="A2488" s="101">
        <v>101993</v>
      </c>
      <c r="B2488" s="101" t="s">
        <v>2653</v>
      </c>
      <c r="C2488" s="101" t="s">
        <v>2</v>
      </c>
      <c r="D2488" s="101">
        <v>368.34</v>
      </c>
    </row>
    <row r="2489" spans="1:4" x14ac:dyDescent="0.25">
      <c r="A2489" s="101">
        <v>101994</v>
      </c>
      <c r="B2489" s="101" t="s">
        <v>2654</v>
      </c>
      <c r="C2489" s="101" t="s">
        <v>2</v>
      </c>
      <c r="D2489" s="101">
        <v>191.05</v>
      </c>
    </row>
    <row r="2490" spans="1:4" x14ac:dyDescent="0.25">
      <c r="A2490" s="101">
        <v>101995</v>
      </c>
      <c r="B2490" s="101" t="s">
        <v>2655</v>
      </c>
      <c r="C2490" s="101" t="s">
        <v>2</v>
      </c>
      <c r="D2490" s="101">
        <v>151.78</v>
      </c>
    </row>
    <row r="2491" spans="1:4" x14ac:dyDescent="0.25">
      <c r="A2491" s="101">
        <v>101996</v>
      </c>
      <c r="B2491" s="101" t="s">
        <v>2656</v>
      </c>
      <c r="C2491" s="101" t="s">
        <v>2</v>
      </c>
      <c r="D2491" s="101">
        <v>303.89</v>
      </c>
    </row>
    <row r="2492" spans="1:4" x14ac:dyDescent="0.25">
      <c r="A2492" s="101">
        <v>101997</v>
      </c>
      <c r="B2492" s="101" t="s">
        <v>2657</v>
      </c>
      <c r="C2492" s="101" t="s">
        <v>2</v>
      </c>
      <c r="D2492" s="101">
        <v>180.29</v>
      </c>
    </row>
    <row r="2493" spans="1:4" x14ac:dyDescent="0.25">
      <c r="A2493" s="101">
        <v>101998</v>
      </c>
      <c r="B2493" s="101" t="s">
        <v>2658</v>
      </c>
      <c r="C2493" s="101" t="s">
        <v>2</v>
      </c>
      <c r="D2493" s="101">
        <v>136.26</v>
      </c>
    </row>
    <row r="2494" spans="1:4" x14ac:dyDescent="0.25">
      <c r="A2494" s="101">
        <v>101999</v>
      </c>
      <c r="B2494" s="101" t="s">
        <v>2659</v>
      </c>
      <c r="C2494" s="101" t="s">
        <v>2</v>
      </c>
      <c r="D2494" s="101">
        <v>395.51</v>
      </c>
    </row>
    <row r="2495" spans="1:4" x14ac:dyDescent="0.25">
      <c r="A2495" s="101">
        <v>102000</v>
      </c>
      <c r="B2495" s="101" t="s">
        <v>2660</v>
      </c>
      <c r="C2495" s="101" t="s">
        <v>2</v>
      </c>
      <c r="D2495" s="101">
        <v>567.36</v>
      </c>
    </row>
    <row r="2496" spans="1:4" x14ac:dyDescent="0.25">
      <c r="A2496" s="101">
        <v>102001</v>
      </c>
      <c r="B2496" s="101" t="s">
        <v>2661</v>
      </c>
      <c r="C2496" s="101" t="s">
        <v>2</v>
      </c>
      <c r="D2496" s="101">
        <v>492.14</v>
      </c>
    </row>
    <row r="2497" spans="1:4" x14ac:dyDescent="0.25">
      <c r="A2497" s="101">
        <v>102002</v>
      </c>
      <c r="B2497" s="101" t="s">
        <v>2662</v>
      </c>
      <c r="C2497" s="101" t="s">
        <v>2</v>
      </c>
      <c r="D2497" s="101">
        <v>285.39999999999998</v>
      </c>
    </row>
    <row r="2498" spans="1:4" x14ac:dyDescent="0.25">
      <c r="A2498" s="101">
        <v>102003</v>
      </c>
      <c r="B2498" s="101" t="s">
        <v>2663</v>
      </c>
      <c r="C2498" s="101" t="s">
        <v>2</v>
      </c>
      <c r="D2498" s="101">
        <v>260.07</v>
      </c>
    </row>
    <row r="2499" spans="1:4" x14ac:dyDescent="0.25">
      <c r="A2499" s="101">
        <v>102004</v>
      </c>
      <c r="B2499" s="101" t="s">
        <v>2664</v>
      </c>
      <c r="C2499" s="101" t="s">
        <v>2</v>
      </c>
      <c r="D2499" s="101">
        <v>226.69</v>
      </c>
    </row>
    <row r="2500" spans="1:4" x14ac:dyDescent="0.25">
      <c r="A2500" s="101">
        <v>102005</v>
      </c>
      <c r="B2500" s="101" t="s">
        <v>2665</v>
      </c>
      <c r="C2500" s="101" t="s">
        <v>2</v>
      </c>
      <c r="D2500" s="101">
        <v>201.42</v>
      </c>
    </row>
    <row r="2501" spans="1:4" x14ac:dyDescent="0.25">
      <c r="A2501" s="101">
        <v>102006</v>
      </c>
      <c r="B2501" s="101" t="s">
        <v>2666</v>
      </c>
      <c r="C2501" s="101" t="s">
        <v>2</v>
      </c>
      <c r="D2501" s="101">
        <v>185.54</v>
      </c>
    </row>
    <row r="2502" spans="1:4" x14ac:dyDescent="0.25">
      <c r="A2502" s="101">
        <v>102007</v>
      </c>
      <c r="B2502" s="101" t="s">
        <v>2667</v>
      </c>
      <c r="C2502" s="101" t="s">
        <v>2</v>
      </c>
      <c r="D2502" s="101">
        <v>537.41999999999996</v>
      </c>
    </row>
    <row r="2503" spans="1:4" x14ac:dyDescent="0.25">
      <c r="A2503" s="101">
        <v>102008</v>
      </c>
      <c r="B2503" s="101" t="s">
        <v>2668</v>
      </c>
      <c r="C2503" s="101" t="s">
        <v>2</v>
      </c>
      <c r="D2503" s="101">
        <v>450.45</v>
      </c>
    </row>
    <row r="2504" spans="1:4" x14ac:dyDescent="0.25">
      <c r="A2504" s="101">
        <v>102009</v>
      </c>
      <c r="B2504" s="101" t="s">
        <v>2669</v>
      </c>
      <c r="C2504" s="101" t="s">
        <v>2</v>
      </c>
      <c r="D2504" s="101">
        <v>295.89</v>
      </c>
    </row>
    <row r="2505" spans="1:4" x14ac:dyDescent="0.25">
      <c r="A2505" s="101">
        <v>102010</v>
      </c>
      <c r="B2505" s="101" t="s">
        <v>2670</v>
      </c>
      <c r="C2505" s="101" t="s">
        <v>2</v>
      </c>
      <c r="D2505" s="101">
        <v>268.64</v>
      </c>
    </row>
    <row r="2506" spans="1:4" x14ac:dyDescent="0.25">
      <c r="A2506" s="101">
        <v>102011</v>
      </c>
      <c r="B2506" s="101" t="s">
        <v>2671</v>
      </c>
      <c r="C2506" s="101" t="s">
        <v>2</v>
      </c>
      <c r="D2506" s="101">
        <v>228.18</v>
      </c>
    </row>
    <row r="2507" spans="1:4" x14ac:dyDescent="0.25">
      <c r="A2507" s="101">
        <v>102012</v>
      </c>
      <c r="B2507" s="101" t="s">
        <v>2672</v>
      </c>
      <c r="C2507" s="101" t="s">
        <v>2</v>
      </c>
      <c r="D2507" s="101">
        <v>202.71</v>
      </c>
    </row>
    <row r="2508" spans="1:4" x14ac:dyDescent="0.25">
      <c r="A2508" s="101">
        <v>102013</v>
      </c>
      <c r="B2508" s="101" t="s">
        <v>2673</v>
      </c>
      <c r="C2508" s="101" t="s">
        <v>2</v>
      </c>
      <c r="D2508" s="101">
        <v>188.52</v>
      </c>
    </row>
    <row r="2509" spans="1:4" x14ac:dyDescent="0.25">
      <c r="A2509" s="101">
        <v>102014</v>
      </c>
      <c r="B2509" s="101" t="s">
        <v>2674</v>
      </c>
      <c r="C2509" s="101" t="s">
        <v>2</v>
      </c>
      <c r="D2509" s="101">
        <v>623.66999999999996</v>
      </c>
    </row>
    <row r="2510" spans="1:4" x14ac:dyDescent="0.25">
      <c r="A2510" s="101">
        <v>102015</v>
      </c>
      <c r="B2510" s="101" t="s">
        <v>2675</v>
      </c>
      <c r="C2510" s="101" t="s">
        <v>2</v>
      </c>
      <c r="D2510" s="101">
        <v>524.36</v>
      </c>
    </row>
    <row r="2511" spans="1:4" x14ac:dyDescent="0.25">
      <c r="A2511" s="101">
        <v>102016</v>
      </c>
      <c r="B2511" s="101" t="s">
        <v>2676</v>
      </c>
      <c r="C2511" s="101" t="s">
        <v>2</v>
      </c>
      <c r="D2511" s="101">
        <v>284.64999999999998</v>
      </c>
    </row>
    <row r="2512" spans="1:4" x14ac:dyDescent="0.25">
      <c r="A2512" s="101">
        <v>102017</v>
      </c>
      <c r="B2512" s="101" t="s">
        <v>2677</v>
      </c>
      <c r="C2512" s="101" t="s">
        <v>2</v>
      </c>
      <c r="D2512" s="101">
        <v>257.41000000000003</v>
      </c>
    </row>
    <row r="2513" spans="1:4" x14ac:dyDescent="0.25">
      <c r="A2513" s="101">
        <v>102036</v>
      </c>
      <c r="B2513" s="101" t="s">
        <v>2678</v>
      </c>
      <c r="C2513" s="101" t="s">
        <v>2</v>
      </c>
      <c r="D2513" s="101">
        <v>222.19</v>
      </c>
    </row>
    <row r="2514" spans="1:4" x14ac:dyDescent="0.25">
      <c r="A2514" s="101">
        <v>102037</v>
      </c>
      <c r="B2514" s="101" t="s">
        <v>2679</v>
      </c>
      <c r="C2514" s="101" t="s">
        <v>2</v>
      </c>
      <c r="D2514" s="101">
        <v>196.75</v>
      </c>
    </row>
    <row r="2515" spans="1:4" x14ac:dyDescent="0.25">
      <c r="A2515" s="101">
        <v>102038</v>
      </c>
      <c r="B2515" s="101" t="s">
        <v>2680</v>
      </c>
      <c r="C2515" s="101" t="s">
        <v>2</v>
      </c>
      <c r="D2515" s="101">
        <v>182.58</v>
      </c>
    </row>
    <row r="2516" spans="1:4" x14ac:dyDescent="0.25">
      <c r="A2516" s="101">
        <v>102039</v>
      </c>
      <c r="B2516" s="101" t="s">
        <v>2681</v>
      </c>
      <c r="C2516" s="101" t="s">
        <v>2</v>
      </c>
      <c r="D2516" s="101">
        <v>566.94000000000005</v>
      </c>
    </row>
    <row r="2517" spans="1:4" x14ac:dyDescent="0.25">
      <c r="A2517" s="101">
        <v>102040</v>
      </c>
      <c r="B2517" s="101" t="s">
        <v>2682</v>
      </c>
      <c r="C2517" s="101" t="s">
        <v>2</v>
      </c>
      <c r="D2517" s="101">
        <v>473.62</v>
      </c>
    </row>
    <row r="2518" spans="1:4" x14ac:dyDescent="0.25">
      <c r="A2518" s="101">
        <v>102041</v>
      </c>
      <c r="B2518" s="101" t="s">
        <v>2683</v>
      </c>
      <c r="C2518" s="101" t="s">
        <v>2</v>
      </c>
      <c r="D2518" s="101">
        <v>295.8</v>
      </c>
    </row>
    <row r="2519" spans="1:4" x14ac:dyDescent="0.25">
      <c r="A2519" s="101">
        <v>102042</v>
      </c>
      <c r="B2519" s="101" t="s">
        <v>2684</v>
      </c>
      <c r="C2519" s="101" t="s">
        <v>2</v>
      </c>
      <c r="D2519" s="101">
        <v>265.92</v>
      </c>
    </row>
    <row r="2520" spans="1:4" x14ac:dyDescent="0.25">
      <c r="A2520" s="101">
        <v>102043</v>
      </c>
      <c r="B2520" s="101" t="s">
        <v>2685</v>
      </c>
      <c r="C2520" s="101" t="s">
        <v>2</v>
      </c>
      <c r="D2520" s="101">
        <v>226.65</v>
      </c>
    </row>
    <row r="2521" spans="1:4" x14ac:dyDescent="0.25">
      <c r="A2521" s="101">
        <v>102044</v>
      </c>
      <c r="B2521" s="101" t="s">
        <v>2686</v>
      </c>
      <c r="C2521" s="101" t="s">
        <v>2</v>
      </c>
      <c r="D2521" s="101">
        <v>202.01</v>
      </c>
    </row>
    <row r="2522" spans="1:4" x14ac:dyDescent="0.25">
      <c r="A2522" s="101">
        <v>102045</v>
      </c>
      <c r="B2522" s="101" t="s">
        <v>2687</v>
      </c>
      <c r="C2522" s="101" t="s">
        <v>2</v>
      </c>
      <c r="D2522" s="101">
        <v>187.22</v>
      </c>
    </row>
    <row r="2523" spans="1:4" x14ac:dyDescent="0.25">
      <c r="A2523" s="101">
        <v>102046</v>
      </c>
      <c r="B2523" s="101" t="s">
        <v>2688</v>
      </c>
      <c r="C2523" s="101" t="s">
        <v>2</v>
      </c>
      <c r="D2523" s="101">
        <v>640.4</v>
      </c>
    </row>
    <row r="2524" spans="1:4" x14ac:dyDescent="0.25">
      <c r="A2524" s="101">
        <v>102047</v>
      </c>
      <c r="B2524" s="101" t="s">
        <v>2689</v>
      </c>
      <c r="C2524" s="101" t="s">
        <v>2</v>
      </c>
      <c r="D2524" s="101">
        <v>548.94000000000005</v>
      </c>
    </row>
    <row r="2525" spans="1:4" x14ac:dyDescent="0.25">
      <c r="A2525" s="101">
        <v>102048</v>
      </c>
      <c r="B2525" s="101" t="s">
        <v>2690</v>
      </c>
      <c r="C2525" s="101" t="s">
        <v>2</v>
      </c>
      <c r="D2525" s="101">
        <v>277.73</v>
      </c>
    </row>
    <row r="2526" spans="1:4" x14ac:dyDescent="0.25">
      <c r="A2526" s="101">
        <v>102049</v>
      </c>
      <c r="B2526" s="101" t="s">
        <v>2691</v>
      </c>
      <c r="C2526" s="101" t="s">
        <v>2</v>
      </c>
      <c r="D2526" s="101">
        <v>247.21</v>
      </c>
    </row>
    <row r="2527" spans="1:4" x14ac:dyDescent="0.25">
      <c r="A2527" s="101">
        <v>102050</v>
      </c>
      <c r="B2527" s="101" t="s">
        <v>2692</v>
      </c>
      <c r="C2527" s="101" t="s">
        <v>2</v>
      </c>
      <c r="D2527" s="101">
        <v>213.97</v>
      </c>
    </row>
    <row r="2528" spans="1:4" x14ac:dyDescent="0.25">
      <c r="A2528" s="101">
        <v>102051</v>
      </c>
      <c r="B2528" s="101" t="s">
        <v>2693</v>
      </c>
      <c r="C2528" s="101" t="s">
        <v>2</v>
      </c>
      <c r="D2528" s="101">
        <v>188.6</v>
      </c>
    </row>
    <row r="2529" spans="1:4" x14ac:dyDescent="0.25">
      <c r="A2529" s="101">
        <v>102052</v>
      </c>
      <c r="B2529" s="101" t="s">
        <v>2694</v>
      </c>
      <c r="C2529" s="101" t="s">
        <v>2</v>
      </c>
      <c r="D2529" s="101">
        <v>174.47</v>
      </c>
    </row>
    <row r="2530" spans="1:4" x14ac:dyDescent="0.25">
      <c r="A2530" s="101">
        <v>102059</v>
      </c>
      <c r="B2530" s="101" t="s">
        <v>2695</v>
      </c>
      <c r="C2530" s="101" t="s">
        <v>2</v>
      </c>
      <c r="D2530" s="101">
        <v>526.30999999999995</v>
      </c>
    </row>
    <row r="2531" spans="1:4" x14ac:dyDescent="0.25">
      <c r="A2531" s="101">
        <v>102060</v>
      </c>
      <c r="B2531" s="101" t="s">
        <v>2696</v>
      </c>
      <c r="C2531" s="101" t="s">
        <v>2</v>
      </c>
      <c r="D2531" s="101">
        <v>443.59</v>
      </c>
    </row>
    <row r="2532" spans="1:4" x14ac:dyDescent="0.25">
      <c r="A2532" s="101">
        <v>102061</v>
      </c>
      <c r="B2532" s="101" t="s">
        <v>2697</v>
      </c>
      <c r="C2532" s="101" t="s">
        <v>2</v>
      </c>
      <c r="D2532" s="101">
        <v>273.35000000000002</v>
      </c>
    </row>
    <row r="2533" spans="1:4" x14ac:dyDescent="0.25">
      <c r="A2533" s="101">
        <v>102062</v>
      </c>
      <c r="B2533" s="101" t="s">
        <v>2698</v>
      </c>
      <c r="C2533" s="101" t="s">
        <v>2</v>
      </c>
      <c r="D2533" s="101">
        <v>251.48</v>
      </c>
    </row>
    <row r="2534" spans="1:4" x14ac:dyDescent="0.25">
      <c r="A2534" s="101">
        <v>102063</v>
      </c>
      <c r="B2534" s="101" t="s">
        <v>2699</v>
      </c>
      <c r="C2534" s="101" t="s">
        <v>2</v>
      </c>
      <c r="D2534" s="101">
        <v>213.54</v>
      </c>
    </row>
    <row r="2535" spans="1:4" x14ac:dyDescent="0.25">
      <c r="A2535" s="101">
        <v>102064</v>
      </c>
      <c r="B2535" s="101" t="s">
        <v>2700</v>
      </c>
      <c r="C2535" s="101" t="s">
        <v>2</v>
      </c>
      <c r="D2535" s="101">
        <v>188.69</v>
      </c>
    </row>
    <row r="2536" spans="1:4" x14ac:dyDescent="0.25">
      <c r="A2536" s="101">
        <v>102065</v>
      </c>
      <c r="B2536" s="101" t="s">
        <v>2701</v>
      </c>
      <c r="C2536" s="101" t="s">
        <v>2</v>
      </c>
      <c r="D2536" s="101">
        <v>174.88</v>
      </c>
    </row>
    <row r="2537" spans="1:4" x14ac:dyDescent="0.25">
      <c r="A2537" s="101">
        <v>102066</v>
      </c>
      <c r="B2537" s="101" t="s">
        <v>2702</v>
      </c>
      <c r="C2537" s="101" t="s">
        <v>2</v>
      </c>
      <c r="D2537" s="101">
        <v>563.97</v>
      </c>
    </row>
    <row r="2538" spans="1:4" x14ac:dyDescent="0.25">
      <c r="A2538" s="101">
        <v>102067</v>
      </c>
      <c r="B2538" s="101" t="s">
        <v>2703</v>
      </c>
      <c r="C2538" s="101" t="s">
        <v>2</v>
      </c>
      <c r="D2538" s="101">
        <v>485.94</v>
      </c>
    </row>
    <row r="2539" spans="1:4" x14ac:dyDescent="0.25">
      <c r="A2539" s="101">
        <v>102068</v>
      </c>
      <c r="B2539" s="101" t="s">
        <v>2704</v>
      </c>
      <c r="C2539" s="101" t="s">
        <v>2</v>
      </c>
      <c r="D2539" s="101">
        <v>253.77</v>
      </c>
    </row>
    <row r="2540" spans="1:4" x14ac:dyDescent="0.25">
      <c r="A2540" s="101">
        <v>102069</v>
      </c>
      <c r="B2540" s="101" t="s">
        <v>2705</v>
      </c>
      <c r="C2540" s="101" t="s">
        <v>2</v>
      </c>
      <c r="D2540" s="101">
        <v>231.93</v>
      </c>
    </row>
    <row r="2541" spans="1:4" x14ac:dyDescent="0.25">
      <c r="A2541" s="101">
        <v>102070</v>
      </c>
      <c r="B2541" s="101" t="s">
        <v>2706</v>
      </c>
      <c r="C2541" s="101" t="s">
        <v>2</v>
      </c>
      <c r="D2541" s="101">
        <v>200.69</v>
      </c>
    </row>
    <row r="2542" spans="1:4" x14ac:dyDescent="0.25">
      <c r="A2542" s="101">
        <v>102071</v>
      </c>
      <c r="B2542" s="101" t="s">
        <v>2707</v>
      </c>
      <c r="C2542" s="101" t="s">
        <v>2</v>
      </c>
      <c r="D2542" s="101">
        <v>177.22</v>
      </c>
    </row>
    <row r="2543" spans="1:4" x14ac:dyDescent="0.25">
      <c r="A2543" s="101">
        <v>102072</v>
      </c>
      <c r="B2543" s="101" t="s">
        <v>2708</v>
      </c>
      <c r="C2543" s="101" t="s">
        <v>2</v>
      </c>
      <c r="D2543" s="101">
        <v>168.84</v>
      </c>
    </row>
    <row r="2544" spans="1:4" x14ac:dyDescent="0.25">
      <c r="A2544" s="101">
        <v>102073</v>
      </c>
      <c r="B2544" s="101" t="s">
        <v>21911</v>
      </c>
      <c r="C2544" s="101" t="s">
        <v>38</v>
      </c>
      <c r="D2544" s="101">
        <v>3555.92</v>
      </c>
    </row>
    <row r="2545" spans="1:4" x14ac:dyDescent="0.25">
      <c r="A2545" s="101">
        <v>102074</v>
      </c>
      <c r="B2545" s="101" t="s">
        <v>21912</v>
      </c>
      <c r="C2545" s="101" t="s">
        <v>38</v>
      </c>
      <c r="D2545" s="101">
        <v>4227.12</v>
      </c>
    </row>
    <row r="2546" spans="1:4" x14ac:dyDescent="0.25">
      <c r="A2546" s="101">
        <v>102075</v>
      </c>
      <c r="B2546" s="101" t="s">
        <v>21913</v>
      </c>
      <c r="C2546" s="101" t="s">
        <v>38</v>
      </c>
      <c r="D2546" s="101">
        <v>4394.6000000000004</v>
      </c>
    </row>
    <row r="2547" spans="1:4" x14ac:dyDescent="0.25">
      <c r="A2547" s="101">
        <v>102076</v>
      </c>
      <c r="B2547" s="101" t="s">
        <v>21914</v>
      </c>
      <c r="C2547" s="101" t="s">
        <v>38</v>
      </c>
      <c r="D2547" s="101">
        <v>4498.58</v>
      </c>
    </row>
    <row r="2548" spans="1:4" x14ac:dyDescent="0.25">
      <c r="A2548" s="101">
        <v>102077</v>
      </c>
      <c r="B2548" s="101" t="s">
        <v>21915</v>
      </c>
      <c r="C2548" s="101" t="s">
        <v>38</v>
      </c>
      <c r="D2548" s="101">
        <v>4909.01</v>
      </c>
    </row>
    <row r="2549" spans="1:4" x14ac:dyDescent="0.25">
      <c r="A2549" s="101">
        <v>102078</v>
      </c>
      <c r="B2549" s="101" t="s">
        <v>21916</v>
      </c>
      <c r="C2549" s="101" t="s">
        <v>38</v>
      </c>
      <c r="D2549" s="101">
        <v>5007.01</v>
      </c>
    </row>
    <row r="2550" spans="1:4" x14ac:dyDescent="0.25">
      <c r="A2550" s="101">
        <v>102079</v>
      </c>
      <c r="B2550" s="101" t="s">
        <v>21917</v>
      </c>
      <c r="C2550" s="101" t="s">
        <v>38</v>
      </c>
      <c r="D2550" s="101">
        <v>4812.84</v>
      </c>
    </row>
    <row r="2551" spans="1:4" x14ac:dyDescent="0.25">
      <c r="A2551" s="101">
        <v>102080</v>
      </c>
      <c r="B2551" s="101" t="s">
        <v>21918</v>
      </c>
      <c r="C2551" s="101" t="s">
        <v>38</v>
      </c>
      <c r="D2551" s="101">
        <v>4215.62</v>
      </c>
    </row>
    <row r="2552" spans="1:4" x14ac:dyDescent="0.25">
      <c r="A2552" s="101">
        <v>102086</v>
      </c>
      <c r="B2552" s="101" t="s">
        <v>2709</v>
      </c>
      <c r="C2552" s="101" t="s">
        <v>2</v>
      </c>
      <c r="D2552" s="101">
        <v>183.63</v>
      </c>
    </row>
    <row r="2553" spans="1:4" x14ac:dyDescent="0.25">
      <c r="A2553" s="101">
        <v>102087</v>
      </c>
      <c r="B2553" s="101" t="s">
        <v>2710</v>
      </c>
      <c r="C2553" s="101" t="s">
        <v>2</v>
      </c>
      <c r="D2553" s="104">
        <v>146.9</v>
      </c>
    </row>
    <row r="2554" spans="1:4" x14ac:dyDescent="0.25">
      <c r="A2554" s="101">
        <v>102088</v>
      </c>
      <c r="B2554" s="101" t="s">
        <v>39211</v>
      </c>
      <c r="C2554" s="101" t="s">
        <v>2</v>
      </c>
      <c r="D2554" s="101">
        <v>281.98</v>
      </c>
    </row>
    <row r="2555" spans="1:4" x14ac:dyDescent="0.25">
      <c r="A2555" s="101">
        <v>102089</v>
      </c>
      <c r="B2555" s="101" t="s">
        <v>2711</v>
      </c>
      <c r="C2555" s="101" t="s">
        <v>2</v>
      </c>
      <c r="D2555" s="101">
        <v>171.02</v>
      </c>
    </row>
    <row r="2556" spans="1:4" x14ac:dyDescent="0.25">
      <c r="A2556" s="101">
        <v>102090</v>
      </c>
      <c r="B2556" s="101" t="s">
        <v>2712</v>
      </c>
      <c r="C2556" s="101" t="s">
        <v>2</v>
      </c>
      <c r="D2556" s="101">
        <v>129.36000000000001</v>
      </c>
    </row>
    <row r="2557" spans="1:4" x14ac:dyDescent="0.25">
      <c r="A2557" s="101">
        <v>102091</v>
      </c>
      <c r="B2557" s="101" t="s">
        <v>39212</v>
      </c>
      <c r="C2557" s="101" t="s">
        <v>2</v>
      </c>
      <c r="D2557" s="101">
        <v>332.7</v>
      </c>
    </row>
    <row r="2558" spans="1:4" x14ac:dyDescent="0.25">
      <c r="A2558" s="101">
        <v>103760</v>
      </c>
      <c r="B2558" s="101" t="s">
        <v>11458</v>
      </c>
      <c r="C2558" s="101" t="s">
        <v>2</v>
      </c>
      <c r="D2558" s="101">
        <v>125.19</v>
      </c>
    </row>
    <row r="2559" spans="1:4" x14ac:dyDescent="0.25">
      <c r="A2559" s="101">
        <v>103761</v>
      </c>
      <c r="B2559" s="101" t="s">
        <v>11459</v>
      </c>
      <c r="C2559" s="101" t="s">
        <v>2</v>
      </c>
      <c r="D2559" s="101">
        <v>82.32</v>
      </c>
    </row>
    <row r="2560" spans="1:4" x14ac:dyDescent="0.25">
      <c r="A2560" s="101">
        <v>103762</v>
      </c>
      <c r="B2560" s="101" t="s">
        <v>11460</v>
      </c>
      <c r="C2560" s="101" t="s">
        <v>2</v>
      </c>
      <c r="D2560" s="101">
        <v>70.510000000000005</v>
      </c>
    </row>
    <row r="2561" spans="1:4" x14ac:dyDescent="0.25">
      <c r="A2561" s="101">
        <v>103763</v>
      </c>
      <c r="B2561" s="101" t="s">
        <v>11461</v>
      </c>
      <c r="C2561" s="101" t="s">
        <v>2</v>
      </c>
      <c r="D2561" s="101">
        <v>61.9</v>
      </c>
    </row>
    <row r="2562" spans="1:4" x14ac:dyDescent="0.25">
      <c r="A2562" s="101">
        <v>104925</v>
      </c>
      <c r="B2562" s="101" t="s">
        <v>30368</v>
      </c>
      <c r="C2562" s="101" t="s">
        <v>2</v>
      </c>
      <c r="D2562" s="101">
        <v>155.78</v>
      </c>
    </row>
    <row r="2563" spans="1:4" x14ac:dyDescent="0.25">
      <c r="A2563" s="101">
        <v>104926</v>
      </c>
      <c r="B2563" s="101" t="s">
        <v>30369</v>
      </c>
      <c r="C2563" s="101" t="s">
        <v>2</v>
      </c>
      <c r="D2563" s="101">
        <v>99.95</v>
      </c>
    </row>
    <row r="2564" spans="1:4" x14ac:dyDescent="0.25">
      <c r="A2564" s="101">
        <v>104927</v>
      </c>
      <c r="B2564" s="101" t="s">
        <v>30370</v>
      </c>
      <c r="C2564" s="101" t="s">
        <v>2</v>
      </c>
      <c r="D2564" s="101">
        <v>70.930000000000007</v>
      </c>
    </row>
    <row r="2565" spans="1:4" x14ac:dyDescent="0.25">
      <c r="A2565" s="101">
        <v>104928</v>
      </c>
      <c r="B2565" s="101" t="s">
        <v>30371</v>
      </c>
      <c r="C2565" s="101" t="s">
        <v>2</v>
      </c>
      <c r="D2565" s="101">
        <v>141.32</v>
      </c>
    </row>
    <row r="2566" spans="1:4" x14ac:dyDescent="0.25">
      <c r="A2566" s="101">
        <v>104929</v>
      </c>
      <c r="B2566" s="101" t="s">
        <v>30372</v>
      </c>
      <c r="C2566" s="101" t="s">
        <v>2</v>
      </c>
      <c r="D2566" s="101">
        <v>87.16</v>
      </c>
    </row>
    <row r="2567" spans="1:4" x14ac:dyDescent="0.25">
      <c r="A2567" s="101">
        <v>105403</v>
      </c>
      <c r="B2567" s="101" t="s">
        <v>39213</v>
      </c>
      <c r="C2567" s="101" t="s">
        <v>2</v>
      </c>
      <c r="D2567" s="101">
        <v>171.79</v>
      </c>
    </row>
    <row r="2568" spans="1:4" x14ac:dyDescent="0.25">
      <c r="A2568" s="101">
        <v>105406</v>
      </c>
      <c r="B2568" s="101" t="s">
        <v>39214</v>
      </c>
      <c r="C2568" s="101" t="s">
        <v>2</v>
      </c>
      <c r="D2568" s="101">
        <v>184.22</v>
      </c>
    </row>
    <row r="2569" spans="1:4" x14ac:dyDescent="0.25">
      <c r="A2569" s="101">
        <v>89996</v>
      </c>
      <c r="B2569" s="101" t="s">
        <v>3632</v>
      </c>
      <c r="C2569" s="101" t="s">
        <v>4</v>
      </c>
      <c r="D2569" s="101">
        <v>10.130000000000001</v>
      </c>
    </row>
    <row r="2570" spans="1:4" x14ac:dyDescent="0.25">
      <c r="A2570" s="101">
        <v>89997</v>
      </c>
      <c r="B2570" s="101" t="s">
        <v>3633</v>
      </c>
      <c r="C2570" s="101" t="s">
        <v>4</v>
      </c>
      <c r="D2570" s="101">
        <v>8.18</v>
      </c>
    </row>
    <row r="2571" spans="1:4" x14ac:dyDescent="0.25">
      <c r="A2571" s="101">
        <v>89998</v>
      </c>
      <c r="B2571" s="101" t="s">
        <v>3634</v>
      </c>
      <c r="C2571" s="101" t="s">
        <v>4</v>
      </c>
      <c r="D2571" s="101">
        <v>9.59</v>
      </c>
    </row>
    <row r="2572" spans="1:4" x14ac:dyDescent="0.25">
      <c r="A2572" s="101">
        <v>89999</v>
      </c>
      <c r="B2572" s="101" t="s">
        <v>3635</v>
      </c>
      <c r="C2572" s="101" t="s">
        <v>4</v>
      </c>
      <c r="D2572" s="101">
        <v>15.65</v>
      </c>
    </row>
    <row r="2573" spans="1:4" x14ac:dyDescent="0.25">
      <c r="A2573" s="101">
        <v>90000</v>
      </c>
      <c r="B2573" s="101" t="s">
        <v>3636</v>
      </c>
      <c r="C2573" s="101" t="s">
        <v>4</v>
      </c>
      <c r="D2573" s="101">
        <v>12.42</v>
      </c>
    </row>
    <row r="2574" spans="1:4" x14ac:dyDescent="0.25">
      <c r="A2574" s="101">
        <v>91593</v>
      </c>
      <c r="B2574" s="101" t="s">
        <v>1131</v>
      </c>
      <c r="C2574" s="101" t="s">
        <v>4</v>
      </c>
      <c r="D2574" s="101">
        <v>10.73</v>
      </c>
    </row>
    <row r="2575" spans="1:4" x14ac:dyDescent="0.25">
      <c r="A2575" s="101">
        <v>91594</v>
      </c>
      <c r="B2575" s="101" t="s">
        <v>1132</v>
      </c>
      <c r="C2575" s="101" t="s">
        <v>4</v>
      </c>
      <c r="D2575" s="101">
        <v>11.17</v>
      </c>
    </row>
    <row r="2576" spans="1:4" x14ac:dyDescent="0.25">
      <c r="A2576" s="101">
        <v>91595</v>
      </c>
      <c r="B2576" s="101" t="s">
        <v>1133</v>
      </c>
      <c r="C2576" s="101" t="s">
        <v>4</v>
      </c>
      <c r="D2576" s="101">
        <v>11.92</v>
      </c>
    </row>
    <row r="2577" spans="1:4" x14ac:dyDescent="0.25">
      <c r="A2577" s="101">
        <v>91596</v>
      </c>
      <c r="B2577" s="101" t="s">
        <v>1134</v>
      </c>
      <c r="C2577" s="101" t="s">
        <v>4</v>
      </c>
      <c r="D2577" s="101">
        <v>11.06</v>
      </c>
    </row>
    <row r="2578" spans="1:4" x14ac:dyDescent="0.25">
      <c r="A2578" s="101">
        <v>91597</v>
      </c>
      <c r="B2578" s="101" t="s">
        <v>1135</v>
      </c>
      <c r="C2578" s="101" t="s">
        <v>4</v>
      </c>
      <c r="D2578" s="101">
        <v>7.89</v>
      </c>
    </row>
    <row r="2579" spans="1:4" x14ac:dyDescent="0.25">
      <c r="A2579" s="101">
        <v>91598</v>
      </c>
      <c r="B2579" s="101" t="s">
        <v>1136</v>
      </c>
      <c r="C2579" s="101" t="s">
        <v>4</v>
      </c>
      <c r="D2579" s="101">
        <v>10.89</v>
      </c>
    </row>
    <row r="2580" spans="1:4" x14ac:dyDescent="0.25">
      <c r="A2580" s="101">
        <v>91599</v>
      </c>
      <c r="B2580" s="101" t="s">
        <v>1137</v>
      </c>
      <c r="C2580" s="101" t="s">
        <v>4</v>
      </c>
      <c r="D2580" s="101">
        <v>8.3000000000000007</v>
      </c>
    </row>
    <row r="2581" spans="1:4" x14ac:dyDescent="0.25">
      <c r="A2581" s="101">
        <v>91600</v>
      </c>
      <c r="B2581" s="101" t="s">
        <v>1138</v>
      </c>
      <c r="C2581" s="101" t="s">
        <v>4</v>
      </c>
      <c r="D2581" s="101">
        <v>13.73</v>
      </c>
    </row>
    <row r="2582" spans="1:4" x14ac:dyDescent="0.25">
      <c r="A2582" s="101">
        <v>91601</v>
      </c>
      <c r="B2582" s="101" t="s">
        <v>1139</v>
      </c>
      <c r="C2582" s="101" t="s">
        <v>4</v>
      </c>
      <c r="D2582" s="101">
        <v>11.72</v>
      </c>
    </row>
    <row r="2583" spans="1:4" x14ac:dyDescent="0.25">
      <c r="A2583" s="101">
        <v>91602</v>
      </c>
      <c r="B2583" s="101" t="s">
        <v>1140</v>
      </c>
      <c r="C2583" s="101" t="s">
        <v>4</v>
      </c>
      <c r="D2583" s="101">
        <v>10.69</v>
      </c>
    </row>
    <row r="2584" spans="1:4" x14ac:dyDescent="0.25">
      <c r="A2584" s="101">
        <v>91603</v>
      </c>
      <c r="B2584" s="101" t="s">
        <v>1141</v>
      </c>
      <c r="C2584" s="101" t="s">
        <v>4</v>
      </c>
      <c r="D2584" s="101">
        <v>10.09</v>
      </c>
    </row>
    <row r="2585" spans="1:4" x14ac:dyDescent="0.25">
      <c r="A2585" s="101">
        <v>92759</v>
      </c>
      <c r="B2585" s="101" t="s">
        <v>12235</v>
      </c>
      <c r="C2585" s="101" t="s">
        <v>4</v>
      </c>
      <c r="D2585" s="101">
        <v>13.56</v>
      </c>
    </row>
    <row r="2586" spans="1:4" x14ac:dyDescent="0.25">
      <c r="A2586" s="101">
        <v>92760</v>
      </c>
      <c r="B2586" s="101" t="s">
        <v>12236</v>
      </c>
      <c r="C2586" s="101" t="s">
        <v>4</v>
      </c>
      <c r="D2586" s="101">
        <v>12.65</v>
      </c>
    </row>
    <row r="2587" spans="1:4" x14ac:dyDescent="0.25">
      <c r="A2587" s="101">
        <v>92761</v>
      </c>
      <c r="B2587" s="101" t="s">
        <v>12237</v>
      </c>
      <c r="C2587" s="101" t="s">
        <v>4</v>
      </c>
      <c r="D2587" s="101">
        <v>11.77</v>
      </c>
    </row>
    <row r="2588" spans="1:4" x14ac:dyDescent="0.25">
      <c r="A2588" s="101">
        <v>92762</v>
      </c>
      <c r="B2588" s="101" t="s">
        <v>12238</v>
      </c>
      <c r="C2588" s="101" t="s">
        <v>4</v>
      </c>
      <c r="D2588" s="101">
        <v>10.46</v>
      </c>
    </row>
    <row r="2589" spans="1:4" x14ac:dyDescent="0.25">
      <c r="A2589" s="101">
        <v>92763</v>
      </c>
      <c r="B2589" s="101" t="s">
        <v>12239</v>
      </c>
      <c r="C2589" s="101" t="s">
        <v>4</v>
      </c>
      <c r="D2589" s="101">
        <v>8.75</v>
      </c>
    </row>
    <row r="2590" spans="1:4" x14ac:dyDescent="0.25">
      <c r="A2590" s="101">
        <v>92764</v>
      </c>
      <c r="B2590" s="101" t="s">
        <v>12240</v>
      </c>
      <c r="C2590" s="101" t="s">
        <v>4</v>
      </c>
      <c r="D2590" s="101">
        <v>8.4499999999999993</v>
      </c>
    </row>
    <row r="2591" spans="1:4" x14ac:dyDescent="0.25">
      <c r="A2591" s="101">
        <v>92765</v>
      </c>
      <c r="B2591" s="101" t="s">
        <v>12241</v>
      </c>
      <c r="C2591" s="101" t="s">
        <v>4</v>
      </c>
      <c r="D2591" s="101">
        <v>9.58</v>
      </c>
    </row>
    <row r="2592" spans="1:4" x14ac:dyDescent="0.25">
      <c r="A2592" s="101">
        <v>92766</v>
      </c>
      <c r="B2592" s="101" t="s">
        <v>12242</v>
      </c>
      <c r="C2592" s="101" t="s">
        <v>4</v>
      </c>
      <c r="D2592" s="101">
        <v>9.4700000000000006</v>
      </c>
    </row>
    <row r="2593" spans="1:4" x14ac:dyDescent="0.25">
      <c r="A2593" s="101">
        <v>92767</v>
      </c>
      <c r="B2593" s="101" t="s">
        <v>12243</v>
      </c>
      <c r="C2593" s="101" t="s">
        <v>4</v>
      </c>
      <c r="D2593" s="101">
        <v>14.97</v>
      </c>
    </row>
    <row r="2594" spans="1:4" x14ac:dyDescent="0.25">
      <c r="A2594" s="101">
        <v>92768</v>
      </c>
      <c r="B2594" s="101" t="s">
        <v>12244</v>
      </c>
      <c r="C2594" s="101" t="s">
        <v>4</v>
      </c>
      <c r="D2594" s="101">
        <v>13.02</v>
      </c>
    </row>
    <row r="2595" spans="1:4" x14ac:dyDescent="0.25">
      <c r="A2595" s="101">
        <v>92769</v>
      </c>
      <c r="B2595" s="101" t="s">
        <v>12245</v>
      </c>
      <c r="C2595" s="101" t="s">
        <v>4</v>
      </c>
      <c r="D2595" s="101">
        <v>12.11</v>
      </c>
    </row>
    <row r="2596" spans="1:4" x14ac:dyDescent="0.25">
      <c r="A2596" s="101">
        <v>92770</v>
      </c>
      <c r="B2596" s="101" t="s">
        <v>12246</v>
      </c>
      <c r="C2596" s="101" t="s">
        <v>4</v>
      </c>
      <c r="D2596" s="101">
        <v>11.27</v>
      </c>
    </row>
    <row r="2597" spans="1:4" x14ac:dyDescent="0.25">
      <c r="A2597" s="101">
        <v>92771</v>
      </c>
      <c r="B2597" s="101" t="s">
        <v>12247</v>
      </c>
      <c r="C2597" s="101" t="s">
        <v>4</v>
      </c>
      <c r="D2597" s="101">
        <v>10</v>
      </c>
    </row>
    <row r="2598" spans="1:4" x14ac:dyDescent="0.25">
      <c r="A2598" s="101">
        <v>92772</v>
      </c>
      <c r="B2598" s="101" t="s">
        <v>12248</v>
      </c>
      <c r="C2598" s="101" t="s">
        <v>4</v>
      </c>
      <c r="D2598" s="101">
        <v>8.35</v>
      </c>
    </row>
    <row r="2599" spans="1:4" x14ac:dyDescent="0.25">
      <c r="A2599" s="101">
        <v>92773</v>
      </c>
      <c r="B2599" s="101" t="s">
        <v>12249</v>
      </c>
      <c r="C2599" s="101" t="s">
        <v>4</v>
      </c>
      <c r="D2599" s="101">
        <v>8.17</v>
      </c>
    </row>
    <row r="2600" spans="1:4" x14ac:dyDescent="0.25">
      <c r="A2600" s="101">
        <v>92774</v>
      </c>
      <c r="B2600" s="101" t="s">
        <v>12250</v>
      </c>
      <c r="C2600" s="101" t="s">
        <v>4</v>
      </c>
      <c r="D2600" s="101">
        <v>9.43</v>
      </c>
    </row>
    <row r="2601" spans="1:4" x14ac:dyDescent="0.25">
      <c r="A2601" s="101">
        <v>92798</v>
      </c>
      <c r="B2601" s="101" t="s">
        <v>12251</v>
      </c>
      <c r="C2601" s="101" t="s">
        <v>4</v>
      </c>
      <c r="D2601" s="101">
        <v>8.56</v>
      </c>
    </row>
    <row r="2602" spans="1:4" x14ac:dyDescent="0.25">
      <c r="A2602" s="101">
        <v>92799</v>
      </c>
      <c r="B2602" s="101" t="s">
        <v>12252</v>
      </c>
      <c r="C2602" s="101" t="s">
        <v>4</v>
      </c>
      <c r="D2602" s="101">
        <v>10.53</v>
      </c>
    </row>
    <row r="2603" spans="1:4" x14ac:dyDescent="0.25">
      <c r="A2603" s="101">
        <v>92800</v>
      </c>
      <c r="B2603" s="101" t="s">
        <v>12253</v>
      </c>
      <c r="C2603" s="101" t="s">
        <v>4</v>
      </c>
      <c r="D2603" s="101">
        <v>9.42</v>
      </c>
    </row>
    <row r="2604" spans="1:4" x14ac:dyDescent="0.25">
      <c r="A2604" s="101">
        <v>92801</v>
      </c>
      <c r="B2604" s="101" t="s">
        <v>12254</v>
      </c>
      <c r="C2604" s="101" t="s">
        <v>4</v>
      </c>
      <c r="D2604" s="101">
        <v>9.43</v>
      </c>
    </row>
    <row r="2605" spans="1:4" x14ac:dyDescent="0.25">
      <c r="A2605" s="101">
        <v>92802</v>
      </c>
      <c r="B2605" s="101" t="s">
        <v>12255</v>
      </c>
      <c r="C2605" s="101" t="s">
        <v>4</v>
      </c>
      <c r="D2605" s="101">
        <v>9.33</v>
      </c>
    </row>
    <row r="2606" spans="1:4" x14ac:dyDescent="0.25">
      <c r="A2606" s="101">
        <v>92803</v>
      </c>
      <c r="B2606" s="101" t="s">
        <v>12256</v>
      </c>
      <c r="C2606" s="101" t="s">
        <v>4</v>
      </c>
      <c r="D2606" s="101">
        <v>8.59</v>
      </c>
    </row>
    <row r="2607" spans="1:4" x14ac:dyDescent="0.25">
      <c r="A2607" s="101">
        <v>92804</v>
      </c>
      <c r="B2607" s="101" t="s">
        <v>12257</v>
      </c>
      <c r="C2607" s="101" t="s">
        <v>4</v>
      </c>
      <c r="D2607" s="101">
        <v>7.35</v>
      </c>
    </row>
    <row r="2608" spans="1:4" x14ac:dyDescent="0.25">
      <c r="A2608" s="101">
        <v>92805</v>
      </c>
      <c r="B2608" s="101" t="s">
        <v>12258</v>
      </c>
      <c r="C2608" s="101" t="s">
        <v>4</v>
      </c>
      <c r="D2608" s="101">
        <v>7.27</v>
      </c>
    </row>
    <row r="2609" spans="1:4" x14ac:dyDescent="0.25">
      <c r="A2609" s="101">
        <v>92806</v>
      </c>
      <c r="B2609" s="101" t="s">
        <v>12259</v>
      </c>
      <c r="C2609" s="101" t="s">
        <v>4</v>
      </c>
      <c r="D2609" s="101">
        <v>8.56</v>
      </c>
    </row>
    <row r="2610" spans="1:4" x14ac:dyDescent="0.25">
      <c r="A2610" s="101">
        <v>92875</v>
      </c>
      <c r="B2610" s="101" t="s">
        <v>12260</v>
      </c>
      <c r="C2610" s="101" t="s">
        <v>4</v>
      </c>
      <c r="D2610" s="101">
        <v>9</v>
      </c>
    </row>
    <row r="2611" spans="1:4" x14ac:dyDescent="0.25">
      <c r="A2611" s="101">
        <v>92876</v>
      </c>
      <c r="B2611" s="101" t="s">
        <v>12261</v>
      </c>
      <c r="C2611" s="101" t="s">
        <v>4</v>
      </c>
      <c r="D2611" s="101">
        <v>8.68</v>
      </c>
    </row>
    <row r="2612" spans="1:4" x14ac:dyDescent="0.25">
      <c r="A2612" s="101">
        <v>92877</v>
      </c>
      <c r="B2612" s="101" t="s">
        <v>12262</v>
      </c>
      <c r="C2612" s="101" t="s">
        <v>4</v>
      </c>
      <c r="D2612" s="101">
        <v>9.32</v>
      </c>
    </row>
    <row r="2613" spans="1:4" x14ac:dyDescent="0.25">
      <c r="A2613" s="101">
        <v>92878</v>
      </c>
      <c r="B2613" s="101" t="s">
        <v>12263</v>
      </c>
      <c r="C2613" s="101" t="s">
        <v>4</v>
      </c>
      <c r="D2613" s="101">
        <v>9.15</v>
      </c>
    </row>
    <row r="2614" spans="1:4" x14ac:dyDescent="0.25">
      <c r="A2614" s="101">
        <v>92879</v>
      </c>
      <c r="B2614" s="101" t="s">
        <v>12264</v>
      </c>
      <c r="C2614" s="101" t="s">
        <v>4</v>
      </c>
      <c r="D2614" s="101">
        <v>9.0399999999999991</v>
      </c>
    </row>
    <row r="2615" spans="1:4" x14ac:dyDescent="0.25">
      <c r="A2615" s="101">
        <v>92880</v>
      </c>
      <c r="B2615" s="101" t="s">
        <v>12265</v>
      </c>
      <c r="C2615" s="101" t="s">
        <v>4</v>
      </c>
      <c r="D2615" s="101">
        <v>9.23</v>
      </c>
    </row>
    <row r="2616" spans="1:4" x14ac:dyDescent="0.25">
      <c r="A2616" s="101">
        <v>92881</v>
      </c>
      <c r="B2616" s="101" t="s">
        <v>12266</v>
      </c>
      <c r="C2616" s="101" t="s">
        <v>4</v>
      </c>
      <c r="D2616" s="104">
        <v>9.2100000000000009</v>
      </c>
    </row>
    <row r="2617" spans="1:4" x14ac:dyDescent="0.25">
      <c r="A2617" s="101">
        <v>92882</v>
      </c>
      <c r="B2617" s="101" t="s">
        <v>12267</v>
      </c>
      <c r="C2617" s="101" t="s">
        <v>4</v>
      </c>
      <c r="D2617" s="101">
        <v>12.71</v>
      </c>
    </row>
    <row r="2618" spans="1:4" x14ac:dyDescent="0.25">
      <c r="A2618" s="101">
        <v>92883</v>
      </c>
      <c r="B2618" s="101" t="s">
        <v>12268</v>
      </c>
      <c r="C2618" s="101" t="s">
        <v>4</v>
      </c>
      <c r="D2618" s="101">
        <v>11.58</v>
      </c>
    </row>
    <row r="2619" spans="1:4" x14ac:dyDescent="0.25">
      <c r="A2619" s="101">
        <v>92884</v>
      </c>
      <c r="B2619" s="101" t="s">
        <v>12269</v>
      </c>
      <c r="C2619" s="101" t="s">
        <v>4</v>
      </c>
      <c r="D2619" s="101">
        <v>11.62</v>
      </c>
    </row>
    <row r="2620" spans="1:4" x14ac:dyDescent="0.25">
      <c r="A2620" s="101">
        <v>92885</v>
      </c>
      <c r="B2620" s="101" t="s">
        <v>12270</v>
      </c>
      <c r="C2620" s="101" t="s">
        <v>4</v>
      </c>
      <c r="D2620" s="101">
        <v>10.96</v>
      </c>
    </row>
    <row r="2621" spans="1:4" x14ac:dyDescent="0.25">
      <c r="A2621" s="101">
        <v>92886</v>
      </c>
      <c r="B2621" s="101" t="s">
        <v>12271</v>
      </c>
      <c r="C2621" s="101" t="s">
        <v>4</v>
      </c>
      <c r="D2621" s="101">
        <v>10.42</v>
      </c>
    </row>
    <row r="2622" spans="1:4" x14ac:dyDescent="0.25">
      <c r="A2622" s="101">
        <v>92887</v>
      </c>
      <c r="B2622" s="101" t="s">
        <v>12272</v>
      </c>
      <c r="C2622" s="101" t="s">
        <v>4</v>
      </c>
      <c r="D2622" s="104">
        <v>10.32</v>
      </c>
    </row>
    <row r="2623" spans="1:4" x14ac:dyDescent="0.25">
      <c r="A2623" s="101">
        <v>92888</v>
      </c>
      <c r="B2623" s="101" t="s">
        <v>12273</v>
      </c>
      <c r="C2623" s="101" t="s">
        <v>4</v>
      </c>
      <c r="D2623" s="104">
        <v>10.050000000000001</v>
      </c>
    </row>
    <row r="2624" spans="1:4" x14ac:dyDescent="0.25">
      <c r="A2624" s="101">
        <v>92915</v>
      </c>
      <c r="B2624" s="101" t="s">
        <v>12274</v>
      </c>
      <c r="C2624" s="101" t="s">
        <v>4</v>
      </c>
      <c r="D2624" s="101">
        <v>16.29</v>
      </c>
    </row>
    <row r="2625" spans="1:4" x14ac:dyDescent="0.25">
      <c r="A2625" s="101">
        <v>92916</v>
      </c>
      <c r="B2625" s="101" t="s">
        <v>12275</v>
      </c>
      <c r="C2625" s="101" t="s">
        <v>4</v>
      </c>
      <c r="D2625" s="101">
        <v>14.66</v>
      </c>
    </row>
    <row r="2626" spans="1:4" x14ac:dyDescent="0.25">
      <c r="A2626" s="101">
        <v>92917</v>
      </c>
      <c r="B2626" s="101" t="s">
        <v>12276</v>
      </c>
      <c r="C2626" s="101" t="s">
        <v>4</v>
      </c>
      <c r="D2626" s="101">
        <v>13.21</v>
      </c>
    </row>
    <row r="2627" spans="1:4" x14ac:dyDescent="0.25">
      <c r="A2627" s="101">
        <v>92919</v>
      </c>
      <c r="B2627" s="101" t="s">
        <v>12277</v>
      </c>
      <c r="C2627" s="101" t="s">
        <v>4</v>
      </c>
      <c r="D2627" s="104">
        <v>11.46</v>
      </c>
    </row>
    <row r="2628" spans="1:4" x14ac:dyDescent="0.25">
      <c r="A2628" s="101">
        <v>92921</v>
      </c>
      <c r="B2628" s="101" t="s">
        <v>12278</v>
      </c>
      <c r="C2628" s="101" t="s">
        <v>4</v>
      </c>
      <c r="D2628" s="101">
        <v>9.41</v>
      </c>
    </row>
    <row r="2629" spans="1:4" x14ac:dyDescent="0.25">
      <c r="A2629" s="101">
        <v>92922</v>
      </c>
      <c r="B2629" s="101" t="s">
        <v>12279</v>
      </c>
      <c r="C2629" s="101" t="s">
        <v>4</v>
      </c>
      <c r="D2629" s="101">
        <v>8.93</v>
      </c>
    </row>
    <row r="2630" spans="1:4" x14ac:dyDescent="0.25">
      <c r="A2630" s="101">
        <v>92923</v>
      </c>
      <c r="B2630" s="101" t="s">
        <v>12280</v>
      </c>
      <c r="C2630" s="101" t="s">
        <v>4</v>
      </c>
      <c r="D2630" s="101">
        <v>9.9700000000000006</v>
      </c>
    </row>
    <row r="2631" spans="1:4" x14ac:dyDescent="0.25">
      <c r="A2631" s="101">
        <v>92924</v>
      </c>
      <c r="B2631" s="101" t="s">
        <v>12281</v>
      </c>
      <c r="C2631" s="101" t="s">
        <v>4</v>
      </c>
      <c r="D2631" s="101">
        <v>9.77</v>
      </c>
    </row>
    <row r="2632" spans="1:4" x14ac:dyDescent="0.25">
      <c r="A2632" s="101">
        <v>95448</v>
      </c>
      <c r="B2632" s="101" t="s">
        <v>12282</v>
      </c>
      <c r="C2632" s="101" t="s">
        <v>4</v>
      </c>
      <c r="D2632" s="101">
        <v>9.39</v>
      </c>
    </row>
    <row r="2633" spans="1:4" x14ac:dyDescent="0.25">
      <c r="A2633" s="101">
        <v>95576</v>
      </c>
      <c r="B2633" s="101" t="s">
        <v>12819</v>
      </c>
      <c r="C2633" s="101" t="s">
        <v>4</v>
      </c>
      <c r="D2633" s="101">
        <v>11.99</v>
      </c>
    </row>
    <row r="2634" spans="1:4" x14ac:dyDescent="0.25">
      <c r="A2634" s="101">
        <v>95577</v>
      </c>
      <c r="B2634" s="101" t="s">
        <v>12820</v>
      </c>
      <c r="C2634" s="101" t="s">
        <v>4</v>
      </c>
      <c r="D2634" s="101">
        <v>10.1</v>
      </c>
    </row>
    <row r="2635" spans="1:4" x14ac:dyDescent="0.25">
      <c r="A2635" s="101">
        <v>95578</v>
      </c>
      <c r="B2635" s="101" t="s">
        <v>12821</v>
      </c>
      <c r="C2635" s="101" t="s">
        <v>4</v>
      </c>
      <c r="D2635" s="101">
        <v>8.3699999999999992</v>
      </c>
    </row>
    <row r="2636" spans="1:4" x14ac:dyDescent="0.25">
      <c r="A2636" s="101">
        <v>95579</v>
      </c>
      <c r="B2636" s="101" t="s">
        <v>12822</v>
      </c>
      <c r="C2636" s="101" t="s">
        <v>4</v>
      </c>
      <c r="D2636" s="101">
        <v>8.06</v>
      </c>
    </row>
    <row r="2637" spans="1:4" x14ac:dyDescent="0.25">
      <c r="A2637" s="101">
        <v>95580</v>
      </c>
      <c r="B2637" s="101" t="s">
        <v>12823</v>
      </c>
      <c r="C2637" s="101" t="s">
        <v>4</v>
      </c>
      <c r="D2637" s="101">
        <v>9.26</v>
      </c>
    </row>
    <row r="2638" spans="1:4" x14ac:dyDescent="0.25">
      <c r="A2638" s="101">
        <v>95581</v>
      </c>
      <c r="B2638" s="101" t="s">
        <v>12824</v>
      </c>
      <c r="C2638" s="101" t="s">
        <v>4</v>
      </c>
      <c r="D2638" s="101">
        <v>9.23</v>
      </c>
    </row>
    <row r="2639" spans="1:4" x14ac:dyDescent="0.25">
      <c r="A2639" s="101">
        <v>95582</v>
      </c>
      <c r="B2639" s="101" t="s">
        <v>21373</v>
      </c>
      <c r="C2639" s="101" t="s">
        <v>4</v>
      </c>
      <c r="D2639" s="101">
        <v>10.039999999999999</v>
      </c>
    </row>
    <row r="2640" spans="1:4" x14ac:dyDescent="0.25">
      <c r="A2640" s="101">
        <v>95583</v>
      </c>
      <c r="B2640" s="101" t="s">
        <v>12825</v>
      </c>
      <c r="C2640" s="101" t="s">
        <v>4</v>
      </c>
      <c r="D2640" s="101">
        <v>15.43</v>
      </c>
    </row>
    <row r="2641" spans="1:4" x14ac:dyDescent="0.25">
      <c r="A2641" s="101">
        <v>95584</v>
      </c>
      <c r="B2641" s="101" t="s">
        <v>12826</v>
      </c>
      <c r="C2641" s="101" t="s">
        <v>4</v>
      </c>
      <c r="D2641" s="101">
        <v>13.41</v>
      </c>
    </row>
    <row r="2642" spans="1:4" x14ac:dyDescent="0.25">
      <c r="A2642" s="101">
        <v>95592</v>
      </c>
      <c r="B2642" s="101" t="s">
        <v>12827</v>
      </c>
      <c r="C2642" s="101" t="s">
        <v>4</v>
      </c>
      <c r="D2642" s="101">
        <v>15.43</v>
      </c>
    </row>
    <row r="2643" spans="1:4" x14ac:dyDescent="0.25">
      <c r="A2643" s="101">
        <v>95593</v>
      </c>
      <c r="B2643" s="101" t="s">
        <v>12828</v>
      </c>
      <c r="C2643" s="101" t="s">
        <v>4</v>
      </c>
      <c r="D2643" s="101">
        <v>13.41</v>
      </c>
    </row>
    <row r="2644" spans="1:4" x14ac:dyDescent="0.25">
      <c r="A2644" s="101">
        <v>95943</v>
      </c>
      <c r="B2644" s="101" t="s">
        <v>2713</v>
      </c>
      <c r="C2644" s="101" t="s">
        <v>4</v>
      </c>
      <c r="D2644" s="101">
        <v>21.67</v>
      </c>
    </row>
    <row r="2645" spans="1:4" x14ac:dyDescent="0.25">
      <c r="A2645" s="101">
        <v>95944</v>
      </c>
      <c r="B2645" s="101" t="s">
        <v>2714</v>
      </c>
      <c r="C2645" s="101" t="s">
        <v>4</v>
      </c>
      <c r="D2645" s="101">
        <v>19.46</v>
      </c>
    </row>
    <row r="2646" spans="1:4" x14ac:dyDescent="0.25">
      <c r="A2646" s="101">
        <v>95945</v>
      </c>
      <c r="B2646" s="101" t="s">
        <v>2715</v>
      </c>
      <c r="C2646" s="101" t="s">
        <v>4</v>
      </c>
      <c r="D2646" s="101">
        <v>15.49</v>
      </c>
    </row>
    <row r="2647" spans="1:4" x14ac:dyDescent="0.25">
      <c r="A2647" s="101">
        <v>95946</v>
      </c>
      <c r="B2647" s="101" t="s">
        <v>2716</v>
      </c>
      <c r="C2647" s="101" t="s">
        <v>4</v>
      </c>
      <c r="D2647" s="101">
        <v>12.16</v>
      </c>
    </row>
    <row r="2648" spans="1:4" x14ac:dyDescent="0.25">
      <c r="A2648" s="101">
        <v>95947</v>
      </c>
      <c r="B2648" s="101" t="s">
        <v>2717</v>
      </c>
      <c r="C2648" s="101" t="s">
        <v>4</v>
      </c>
      <c r="D2648" s="101">
        <v>9.25</v>
      </c>
    </row>
    <row r="2649" spans="1:4" x14ac:dyDescent="0.25">
      <c r="A2649" s="101">
        <v>95948</v>
      </c>
      <c r="B2649" s="101" t="s">
        <v>2718</v>
      </c>
      <c r="C2649" s="101" t="s">
        <v>4</v>
      </c>
      <c r="D2649" s="101">
        <v>8.0399999999999991</v>
      </c>
    </row>
    <row r="2650" spans="1:4" x14ac:dyDescent="0.25">
      <c r="A2650" s="101">
        <v>96544</v>
      </c>
      <c r="B2650" s="101" t="s">
        <v>30373</v>
      </c>
      <c r="C2650" s="101" t="s">
        <v>4</v>
      </c>
      <c r="D2650" s="101">
        <v>17.29</v>
      </c>
    </row>
    <row r="2651" spans="1:4" x14ac:dyDescent="0.25">
      <c r="A2651" s="101">
        <v>96545</v>
      </c>
      <c r="B2651" s="101" t="s">
        <v>30374</v>
      </c>
      <c r="C2651" s="101" t="s">
        <v>4</v>
      </c>
      <c r="D2651" s="101">
        <v>15.45</v>
      </c>
    </row>
    <row r="2652" spans="1:4" x14ac:dyDescent="0.25">
      <c r="A2652" s="101">
        <v>96546</v>
      </c>
      <c r="B2652" s="101" t="s">
        <v>30375</v>
      </c>
      <c r="C2652" s="101" t="s">
        <v>4</v>
      </c>
      <c r="D2652" s="101">
        <v>13.44</v>
      </c>
    </row>
    <row r="2653" spans="1:4" x14ac:dyDescent="0.25">
      <c r="A2653" s="101">
        <v>100064</v>
      </c>
      <c r="B2653" s="101" t="s">
        <v>3217</v>
      </c>
      <c r="C2653" s="101" t="s">
        <v>4</v>
      </c>
      <c r="D2653" s="101">
        <v>11.01</v>
      </c>
    </row>
    <row r="2654" spans="1:4" x14ac:dyDescent="0.25">
      <c r="A2654" s="101">
        <v>100066</v>
      </c>
      <c r="B2654" s="101" t="s">
        <v>1142</v>
      </c>
      <c r="C2654" s="101" t="s">
        <v>4</v>
      </c>
      <c r="D2654" s="101">
        <v>10.91</v>
      </c>
    </row>
    <row r="2655" spans="1:4" x14ac:dyDescent="0.25">
      <c r="A2655" s="101">
        <v>100067</v>
      </c>
      <c r="B2655" s="101" t="s">
        <v>1143</v>
      </c>
      <c r="C2655" s="101" t="s">
        <v>4</v>
      </c>
      <c r="D2655" s="101">
        <v>11.5</v>
      </c>
    </row>
    <row r="2656" spans="1:4" x14ac:dyDescent="0.25">
      <c r="A2656" s="101">
        <v>100068</v>
      </c>
      <c r="B2656" s="101" t="s">
        <v>1144</v>
      </c>
      <c r="C2656" s="101" t="s">
        <v>4</v>
      </c>
      <c r="D2656" s="101">
        <v>8.6300000000000008</v>
      </c>
    </row>
    <row r="2657" spans="1:4" x14ac:dyDescent="0.25">
      <c r="A2657" s="101">
        <v>102920</v>
      </c>
      <c r="B2657" s="101" t="s">
        <v>3637</v>
      </c>
      <c r="C2657" s="101" t="s">
        <v>4</v>
      </c>
      <c r="D2657" s="101">
        <v>7.84</v>
      </c>
    </row>
    <row r="2658" spans="1:4" x14ac:dyDescent="0.25">
      <c r="A2658" s="101">
        <v>102921</v>
      </c>
      <c r="B2658" s="101" t="s">
        <v>3638</v>
      </c>
      <c r="C2658" s="101" t="s">
        <v>4</v>
      </c>
      <c r="D2658" s="101">
        <v>7.53</v>
      </c>
    </row>
    <row r="2659" spans="1:4" x14ac:dyDescent="0.25">
      <c r="A2659" s="101">
        <v>102922</v>
      </c>
      <c r="B2659" s="101" t="s">
        <v>3639</v>
      </c>
      <c r="C2659" s="101" t="s">
        <v>4</v>
      </c>
      <c r="D2659" s="101">
        <v>8.42</v>
      </c>
    </row>
    <row r="2660" spans="1:4" x14ac:dyDescent="0.25">
      <c r="A2660" s="101">
        <v>102923</v>
      </c>
      <c r="B2660" s="101" t="s">
        <v>3640</v>
      </c>
      <c r="C2660" s="101" t="s">
        <v>4</v>
      </c>
      <c r="D2660" s="104">
        <v>7.31</v>
      </c>
    </row>
    <row r="2661" spans="1:4" x14ac:dyDescent="0.25">
      <c r="A2661" s="101">
        <v>103088</v>
      </c>
      <c r="B2661" s="101" t="s">
        <v>3641</v>
      </c>
      <c r="C2661" s="101" t="s">
        <v>4</v>
      </c>
      <c r="D2661" s="104">
        <v>9.65</v>
      </c>
    </row>
    <row r="2662" spans="1:4" x14ac:dyDescent="0.25">
      <c r="A2662" s="101">
        <v>104104</v>
      </c>
      <c r="B2662" s="101" t="s">
        <v>12283</v>
      </c>
      <c r="C2662" s="101" t="s">
        <v>4</v>
      </c>
      <c r="D2662" s="104">
        <v>10.199999999999999</v>
      </c>
    </row>
    <row r="2663" spans="1:4" x14ac:dyDescent="0.25">
      <c r="A2663" s="101">
        <v>104105</v>
      </c>
      <c r="B2663" s="101" t="s">
        <v>12284</v>
      </c>
      <c r="C2663" s="101" t="s">
        <v>4</v>
      </c>
      <c r="D2663" s="104">
        <v>10.199999999999999</v>
      </c>
    </row>
    <row r="2664" spans="1:4" x14ac:dyDescent="0.25">
      <c r="A2664" s="101">
        <v>104106</v>
      </c>
      <c r="B2664" s="101" t="s">
        <v>12285</v>
      </c>
      <c r="C2664" s="101" t="s">
        <v>4</v>
      </c>
      <c r="D2664" s="104">
        <v>9.6</v>
      </c>
    </row>
    <row r="2665" spans="1:4" x14ac:dyDescent="0.25">
      <c r="A2665" s="101">
        <v>104107</v>
      </c>
      <c r="B2665" s="101" t="s">
        <v>12286</v>
      </c>
      <c r="C2665" s="101" t="s">
        <v>4</v>
      </c>
      <c r="D2665" s="104">
        <v>10.29</v>
      </c>
    </row>
    <row r="2666" spans="1:4" x14ac:dyDescent="0.25">
      <c r="A2666" s="101">
        <v>104108</v>
      </c>
      <c r="B2666" s="101" t="s">
        <v>12287</v>
      </c>
      <c r="C2666" s="101" t="s">
        <v>4</v>
      </c>
      <c r="D2666" s="104">
        <v>12.24</v>
      </c>
    </row>
    <row r="2667" spans="1:4" x14ac:dyDescent="0.25">
      <c r="A2667" s="101">
        <v>104109</v>
      </c>
      <c r="B2667" s="101" t="s">
        <v>12288</v>
      </c>
      <c r="C2667" s="101" t="s">
        <v>4</v>
      </c>
      <c r="D2667" s="104">
        <v>15.13</v>
      </c>
    </row>
    <row r="2668" spans="1:4" x14ac:dyDescent="0.25">
      <c r="A2668" s="101">
        <v>104110</v>
      </c>
      <c r="B2668" s="101" t="s">
        <v>12289</v>
      </c>
      <c r="C2668" s="101" t="s">
        <v>4</v>
      </c>
      <c r="D2668" s="101">
        <v>17.38</v>
      </c>
    </row>
    <row r="2669" spans="1:4" x14ac:dyDescent="0.25">
      <c r="A2669" s="101">
        <v>104111</v>
      </c>
      <c r="B2669" s="101" t="s">
        <v>12290</v>
      </c>
      <c r="C2669" s="101" t="s">
        <v>4</v>
      </c>
      <c r="D2669" s="101">
        <v>19.95</v>
      </c>
    </row>
    <row r="2670" spans="1:4" x14ac:dyDescent="0.25">
      <c r="A2670" s="101">
        <v>104915</v>
      </c>
      <c r="B2670" s="101" t="s">
        <v>30376</v>
      </c>
      <c r="C2670" s="101" t="s">
        <v>4</v>
      </c>
      <c r="D2670" s="101">
        <v>9.5399999999999991</v>
      </c>
    </row>
    <row r="2671" spans="1:4" x14ac:dyDescent="0.25">
      <c r="A2671" s="101">
        <v>104917</v>
      </c>
      <c r="B2671" s="101" t="s">
        <v>30377</v>
      </c>
      <c r="C2671" s="101" t="s">
        <v>4</v>
      </c>
      <c r="D2671" s="101">
        <v>14.86</v>
      </c>
    </row>
    <row r="2672" spans="1:4" x14ac:dyDescent="0.25">
      <c r="A2672" s="101">
        <v>104918</v>
      </c>
      <c r="B2672" s="101" t="s">
        <v>30378</v>
      </c>
      <c r="C2672" s="101" t="s">
        <v>4</v>
      </c>
      <c r="D2672" s="101">
        <v>13.67</v>
      </c>
    </row>
    <row r="2673" spans="1:4" x14ac:dyDescent="0.25">
      <c r="A2673" s="101">
        <v>104919</v>
      </c>
      <c r="B2673" s="101" t="s">
        <v>30379</v>
      </c>
      <c r="C2673" s="101" t="s">
        <v>4</v>
      </c>
      <c r="D2673" s="101">
        <v>12.15</v>
      </c>
    </row>
    <row r="2674" spans="1:4" x14ac:dyDescent="0.25">
      <c r="A2674" s="101">
        <v>104920</v>
      </c>
      <c r="B2674" s="101" t="s">
        <v>30380</v>
      </c>
      <c r="C2674" s="101" t="s">
        <v>4</v>
      </c>
      <c r="D2674" s="101">
        <v>10.28</v>
      </c>
    </row>
    <row r="2675" spans="1:4" x14ac:dyDescent="0.25">
      <c r="A2675" s="101">
        <v>104921</v>
      </c>
      <c r="B2675" s="101" t="s">
        <v>30381</v>
      </c>
      <c r="C2675" s="101" t="s">
        <v>4</v>
      </c>
      <c r="D2675" s="101">
        <v>9.6300000000000008</v>
      </c>
    </row>
    <row r="2676" spans="1:4" x14ac:dyDescent="0.25">
      <c r="A2676" s="101">
        <v>104922</v>
      </c>
      <c r="B2676" s="101" t="s">
        <v>30382</v>
      </c>
      <c r="C2676" s="101" t="s">
        <v>4</v>
      </c>
      <c r="D2676" s="101">
        <v>10.54</v>
      </c>
    </row>
    <row r="2677" spans="1:4" x14ac:dyDescent="0.25">
      <c r="A2677" s="101">
        <v>89993</v>
      </c>
      <c r="B2677" s="101" t="s">
        <v>3642</v>
      </c>
      <c r="C2677" s="101" t="s">
        <v>38</v>
      </c>
      <c r="D2677" s="101">
        <v>1076.3900000000001</v>
      </c>
    </row>
    <row r="2678" spans="1:4" x14ac:dyDescent="0.25">
      <c r="A2678" s="101">
        <v>89994</v>
      </c>
      <c r="B2678" s="101" t="s">
        <v>3643</v>
      </c>
      <c r="C2678" s="101" t="s">
        <v>38</v>
      </c>
      <c r="D2678" s="101">
        <v>932.33</v>
      </c>
    </row>
    <row r="2679" spans="1:4" x14ac:dyDescent="0.25">
      <c r="A2679" s="101">
        <v>89995</v>
      </c>
      <c r="B2679" s="101" t="s">
        <v>3644</v>
      </c>
      <c r="C2679" s="101" t="s">
        <v>38</v>
      </c>
      <c r="D2679" s="101">
        <v>1039.55</v>
      </c>
    </row>
    <row r="2680" spans="1:4" x14ac:dyDescent="0.25">
      <c r="A2680" s="101">
        <v>90278</v>
      </c>
      <c r="B2680" s="101" t="s">
        <v>3645</v>
      </c>
      <c r="C2680" s="101" t="s">
        <v>38</v>
      </c>
      <c r="D2680" s="101">
        <v>552.89</v>
      </c>
    </row>
    <row r="2681" spans="1:4" x14ac:dyDescent="0.25">
      <c r="A2681" s="101">
        <v>90279</v>
      </c>
      <c r="B2681" s="101" t="s">
        <v>3646</v>
      </c>
      <c r="C2681" s="101" t="s">
        <v>38</v>
      </c>
      <c r="D2681" s="101">
        <v>606.77</v>
      </c>
    </row>
    <row r="2682" spans="1:4" x14ac:dyDescent="0.25">
      <c r="A2682" s="101">
        <v>90280</v>
      </c>
      <c r="B2682" s="101" t="s">
        <v>3647</v>
      </c>
      <c r="C2682" s="101" t="s">
        <v>38</v>
      </c>
      <c r="D2682" s="101">
        <v>668.45</v>
      </c>
    </row>
    <row r="2683" spans="1:4" x14ac:dyDescent="0.25">
      <c r="A2683" s="101">
        <v>90281</v>
      </c>
      <c r="B2683" s="101" t="s">
        <v>3648</v>
      </c>
      <c r="C2683" s="101" t="s">
        <v>38</v>
      </c>
      <c r="D2683" s="101">
        <v>771.29</v>
      </c>
    </row>
    <row r="2684" spans="1:4" x14ac:dyDescent="0.25">
      <c r="A2684" s="101">
        <v>90282</v>
      </c>
      <c r="B2684" s="101" t="s">
        <v>3649</v>
      </c>
      <c r="C2684" s="101" t="s">
        <v>38</v>
      </c>
      <c r="D2684" s="101">
        <v>540.82000000000005</v>
      </c>
    </row>
    <row r="2685" spans="1:4" x14ac:dyDescent="0.25">
      <c r="A2685" s="101">
        <v>90283</v>
      </c>
      <c r="B2685" s="101" t="s">
        <v>3650</v>
      </c>
      <c r="C2685" s="101" t="s">
        <v>38</v>
      </c>
      <c r="D2685" s="101">
        <v>594.41999999999996</v>
      </c>
    </row>
    <row r="2686" spans="1:4" x14ac:dyDescent="0.25">
      <c r="A2686" s="101">
        <v>90284</v>
      </c>
      <c r="B2686" s="101" t="s">
        <v>3651</v>
      </c>
      <c r="C2686" s="101" t="s">
        <v>38</v>
      </c>
      <c r="D2686" s="101">
        <v>660.27</v>
      </c>
    </row>
    <row r="2687" spans="1:4" x14ac:dyDescent="0.25">
      <c r="A2687" s="101">
        <v>90285</v>
      </c>
      <c r="B2687" s="101" t="s">
        <v>3652</v>
      </c>
      <c r="C2687" s="101" t="s">
        <v>38</v>
      </c>
      <c r="D2687" s="101">
        <v>768.02</v>
      </c>
    </row>
    <row r="2688" spans="1:4" x14ac:dyDescent="0.25">
      <c r="A2688" s="101">
        <v>94962</v>
      </c>
      <c r="B2688" s="101" t="s">
        <v>3218</v>
      </c>
      <c r="C2688" s="101" t="s">
        <v>38</v>
      </c>
      <c r="D2688" s="101">
        <v>429.82</v>
      </c>
    </row>
    <row r="2689" spans="1:4" x14ac:dyDescent="0.25">
      <c r="A2689" s="101">
        <v>94963</v>
      </c>
      <c r="B2689" s="101" t="s">
        <v>3219</v>
      </c>
      <c r="C2689" s="101" t="s">
        <v>38</v>
      </c>
      <c r="D2689" s="101">
        <v>474.14</v>
      </c>
    </row>
    <row r="2690" spans="1:4" x14ac:dyDescent="0.25">
      <c r="A2690" s="101">
        <v>94964</v>
      </c>
      <c r="B2690" s="101" t="s">
        <v>3220</v>
      </c>
      <c r="C2690" s="101" t="s">
        <v>38</v>
      </c>
      <c r="D2690" s="101">
        <v>515.79999999999995</v>
      </c>
    </row>
    <row r="2691" spans="1:4" x14ac:dyDescent="0.25">
      <c r="A2691" s="101">
        <v>94965</v>
      </c>
      <c r="B2691" s="101" t="s">
        <v>3221</v>
      </c>
      <c r="C2691" s="101" t="s">
        <v>38</v>
      </c>
      <c r="D2691" s="101">
        <v>535.16</v>
      </c>
    </row>
    <row r="2692" spans="1:4" x14ac:dyDescent="0.25">
      <c r="A2692" s="101">
        <v>94966</v>
      </c>
      <c r="B2692" s="101" t="s">
        <v>3222</v>
      </c>
      <c r="C2692" s="101" t="s">
        <v>38</v>
      </c>
      <c r="D2692" s="101">
        <v>552.47</v>
      </c>
    </row>
    <row r="2693" spans="1:4" x14ac:dyDescent="0.25">
      <c r="A2693" s="101">
        <v>94967</v>
      </c>
      <c r="B2693" s="101" t="s">
        <v>3223</v>
      </c>
      <c r="C2693" s="101" t="s">
        <v>38</v>
      </c>
      <c r="D2693" s="101">
        <v>626.53</v>
      </c>
    </row>
    <row r="2694" spans="1:4" x14ac:dyDescent="0.25">
      <c r="A2694" s="101">
        <v>94968</v>
      </c>
      <c r="B2694" s="101" t="s">
        <v>3224</v>
      </c>
      <c r="C2694" s="101" t="s">
        <v>38</v>
      </c>
      <c r="D2694" s="101">
        <v>426.88</v>
      </c>
    </row>
    <row r="2695" spans="1:4" x14ac:dyDescent="0.25">
      <c r="A2695" s="101">
        <v>94969</v>
      </c>
      <c r="B2695" s="101" t="s">
        <v>3225</v>
      </c>
      <c r="C2695" s="101" t="s">
        <v>38</v>
      </c>
      <c r="D2695" s="101">
        <v>467.89</v>
      </c>
    </row>
    <row r="2696" spans="1:4" x14ac:dyDescent="0.25">
      <c r="A2696" s="101">
        <v>94970</v>
      </c>
      <c r="B2696" s="101" t="s">
        <v>3226</v>
      </c>
      <c r="C2696" s="101" t="s">
        <v>38</v>
      </c>
      <c r="D2696" s="101">
        <v>503.01</v>
      </c>
    </row>
    <row r="2697" spans="1:4" x14ac:dyDescent="0.25">
      <c r="A2697" s="101">
        <v>94971</v>
      </c>
      <c r="B2697" s="101" t="s">
        <v>3227</v>
      </c>
      <c r="C2697" s="101" t="s">
        <v>38</v>
      </c>
      <c r="D2697" s="101">
        <v>528.88</v>
      </c>
    </row>
    <row r="2698" spans="1:4" x14ac:dyDescent="0.25">
      <c r="A2698" s="101">
        <v>94972</v>
      </c>
      <c r="B2698" s="101" t="s">
        <v>3228</v>
      </c>
      <c r="C2698" s="101" t="s">
        <v>38</v>
      </c>
      <c r="D2698" s="101">
        <v>546.19000000000005</v>
      </c>
    </row>
    <row r="2699" spans="1:4" x14ac:dyDescent="0.25">
      <c r="A2699" s="101">
        <v>94973</v>
      </c>
      <c r="B2699" s="101" t="s">
        <v>3229</v>
      </c>
      <c r="C2699" s="101" t="s">
        <v>38</v>
      </c>
      <c r="D2699" s="101">
        <v>618.37</v>
      </c>
    </row>
    <row r="2700" spans="1:4" x14ac:dyDescent="0.25">
      <c r="A2700" s="101">
        <v>94974</v>
      </c>
      <c r="B2700" s="101" t="s">
        <v>3230</v>
      </c>
      <c r="C2700" s="101" t="s">
        <v>38</v>
      </c>
      <c r="D2700" s="101">
        <v>482.01</v>
      </c>
    </row>
    <row r="2701" spans="1:4" x14ac:dyDescent="0.25">
      <c r="A2701" s="101">
        <v>94975</v>
      </c>
      <c r="B2701" s="101" t="s">
        <v>3231</v>
      </c>
      <c r="C2701" s="101" t="s">
        <v>38</v>
      </c>
      <c r="D2701" s="101">
        <v>520.97</v>
      </c>
    </row>
    <row r="2702" spans="1:4" x14ac:dyDescent="0.25">
      <c r="A2702" s="101">
        <v>96555</v>
      </c>
      <c r="B2702" s="101" t="s">
        <v>30383</v>
      </c>
      <c r="C2702" s="101" t="s">
        <v>38</v>
      </c>
      <c r="D2702" s="101">
        <v>761.57</v>
      </c>
    </row>
    <row r="2703" spans="1:4" x14ac:dyDescent="0.25">
      <c r="A2703" s="101">
        <v>96556</v>
      </c>
      <c r="B2703" s="101" t="s">
        <v>30384</v>
      </c>
      <c r="C2703" s="101" t="s">
        <v>38</v>
      </c>
      <c r="D2703" s="101">
        <v>912.65</v>
      </c>
    </row>
    <row r="2704" spans="1:4" x14ac:dyDescent="0.25">
      <c r="A2704" s="101">
        <v>96557</v>
      </c>
      <c r="B2704" s="101" t="s">
        <v>30385</v>
      </c>
      <c r="C2704" s="101" t="s">
        <v>38</v>
      </c>
      <c r="D2704" s="101">
        <v>754.1</v>
      </c>
    </row>
    <row r="2705" spans="1:4" x14ac:dyDescent="0.25">
      <c r="A2705" s="101">
        <v>96558</v>
      </c>
      <c r="B2705" s="101" t="s">
        <v>30386</v>
      </c>
      <c r="C2705" s="101" t="s">
        <v>38</v>
      </c>
      <c r="D2705" s="101">
        <v>787</v>
      </c>
    </row>
    <row r="2706" spans="1:4" x14ac:dyDescent="0.25">
      <c r="A2706" s="101">
        <v>99235</v>
      </c>
      <c r="B2706" s="101" t="s">
        <v>3756</v>
      </c>
      <c r="C2706" s="101" t="s">
        <v>38</v>
      </c>
      <c r="D2706" s="101">
        <v>686.83</v>
      </c>
    </row>
    <row r="2707" spans="1:4" x14ac:dyDescent="0.25">
      <c r="A2707" s="101">
        <v>99431</v>
      </c>
      <c r="B2707" s="101" t="s">
        <v>3757</v>
      </c>
      <c r="C2707" s="101" t="s">
        <v>38</v>
      </c>
      <c r="D2707" s="101">
        <v>710.37</v>
      </c>
    </row>
    <row r="2708" spans="1:4" x14ac:dyDescent="0.25">
      <c r="A2708" s="101">
        <v>99432</v>
      </c>
      <c r="B2708" s="101" t="s">
        <v>3758</v>
      </c>
      <c r="C2708" s="101" t="s">
        <v>38</v>
      </c>
      <c r="D2708" s="101">
        <v>689.86</v>
      </c>
    </row>
    <row r="2709" spans="1:4" x14ac:dyDescent="0.25">
      <c r="A2709" s="101">
        <v>99433</v>
      </c>
      <c r="B2709" s="101" t="s">
        <v>3759</v>
      </c>
      <c r="C2709" s="101" t="s">
        <v>38</v>
      </c>
      <c r="D2709" s="101">
        <v>747.66</v>
      </c>
    </row>
    <row r="2710" spans="1:4" x14ac:dyDescent="0.25">
      <c r="A2710" s="101">
        <v>99434</v>
      </c>
      <c r="B2710" s="101" t="s">
        <v>3760</v>
      </c>
      <c r="C2710" s="101" t="s">
        <v>38</v>
      </c>
      <c r="D2710" s="101">
        <v>714.57</v>
      </c>
    </row>
    <row r="2711" spans="1:4" x14ac:dyDescent="0.25">
      <c r="A2711" s="101">
        <v>99435</v>
      </c>
      <c r="B2711" s="101" t="s">
        <v>3761</v>
      </c>
      <c r="C2711" s="101" t="s">
        <v>38</v>
      </c>
      <c r="D2711" s="101">
        <v>692.73</v>
      </c>
    </row>
    <row r="2712" spans="1:4" x14ac:dyDescent="0.25">
      <c r="A2712" s="101">
        <v>99436</v>
      </c>
      <c r="B2712" s="101" t="s">
        <v>3762</v>
      </c>
      <c r="C2712" s="101" t="s">
        <v>38</v>
      </c>
      <c r="D2712" s="101">
        <v>769.54</v>
      </c>
    </row>
    <row r="2713" spans="1:4" x14ac:dyDescent="0.25">
      <c r="A2713" s="101">
        <v>99437</v>
      </c>
      <c r="B2713" s="101" t="s">
        <v>3763</v>
      </c>
      <c r="C2713" s="101" t="s">
        <v>38</v>
      </c>
      <c r="D2713" s="101">
        <v>728.17</v>
      </c>
    </row>
    <row r="2714" spans="1:4" x14ac:dyDescent="0.25">
      <c r="A2714" s="101">
        <v>99438</v>
      </c>
      <c r="B2714" s="101" t="s">
        <v>3764</v>
      </c>
      <c r="C2714" s="101" t="s">
        <v>38</v>
      </c>
      <c r="D2714" s="104">
        <v>734.17</v>
      </c>
    </row>
    <row r="2715" spans="1:4" x14ac:dyDescent="0.25">
      <c r="A2715" s="101">
        <v>99439</v>
      </c>
      <c r="B2715" s="101" t="s">
        <v>3765</v>
      </c>
      <c r="C2715" s="101" t="s">
        <v>38</v>
      </c>
      <c r="D2715" s="104">
        <v>699.27</v>
      </c>
    </row>
    <row r="2716" spans="1:4" x14ac:dyDescent="0.25">
      <c r="A2716" s="101">
        <v>102473</v>
      </c>
      <c r="B2716" s="101" t="s">
        <v>3232</v>
      </c>
      <c r="C2716" s="101" t="s">
        <v>38</v>
      </c>
      <c r="D2716" s="101">
        <v>613.85</v>
      </c>
    </row>
    <row r="2717" spans="1:4" x14ac:dyDescent="0.25">
      <c r="A2717" s="101">
        <v>102474</v>
      </c>
      <c r="B2717" s="101" t="s">
        <v>3233</v>
      </c>
      <c r="C2717" s="101" t="s">
        <v>38</v>
      </c>
      <c r="D2717" s="104">
        <v>653.76</v>
      </c>
    </row>
    <row r="2718" spans="1:4" x14ac:dyDescent="0.25">
      <c r="A2718" s="101">
        <v>102475</v>
      </c>
      <c r="B2718" s="101" t="s">
        <v>3234</v>
      </c>
      <c r="C2718" s="101" t="s">
        <v>38</v>
      </c>
      <c r="D2718" s="101">
        <v>701.05</v>
      </c>
    </row>
    <row r="2719" spans="1:4" x14ac:dyDescent="0.25">
      <c r="A2719" s="101">
        <v>102476</v>
      </c>
      <c r="B2719" s="101" t="s">
        <v>3235</v>
      </c>
      <c r="C2719" s="101" t="s">
        <v>38</v>
      </c>
      <c r="D2719" s="101">
        <v>719.67</v>
      </c>
    </row>
    <row r="2720" spans="1:4" x14ac:dyDescent="0.25">
      <c r="A2720" s="101">
        <v>102477</v>
      </c>
      <c r="B2720" s="101" t="s">
        <v>3236</v>
      </c>
      <c r="C2720" s="101" t="s">
        <v>38</v>
      </c>
      <c r="D2720" s="101">
        <v>756.86</v>
      </c>
    </row>
    <row r="2721" spans="1:4" x14ac:dyDescent="0.25">
      <c r="A2721" s="101">
        <v>102478</v>
      </c>
      <c r="B2721" s="101" t="s">
        <v>3237</v>
      </c>
      <c r="C2721" s="101" t="s">
        <v>38</v>
      </c>
      <c r="D2721" s="104">
        <v>809.25</v>
      </c>
    </row>
    <row r="2722" spans="1:4" x14ac:dyDescent="0.25">
      <c r="A2722" s="101">
        <v>102479</v>
      </c>
      <c r="B2722" s="101" t="s">
        <v>3238</v>
      </c>
      <c r="C2722" s="101" t="s">
        <v>38</v>
      </c>
      <c r="D2722" s="101">
        <v>611.79</v>
      </c>
    </row>
    <row r="2723" spans="1:4" x14ac:dyDescent="0.25">
      <c r="A2723" s="101">
        <v>102480</v>
      </c>
      <c r="B2723" s="101" t="s">
        <v>3239</v>
      </c>
      <c r="C2723" s="101" t="s">
        <v>38</v>
      </c>
      <c r="D2723" s="101">
        <v>648.15</v>
      </c>
    </row>
    <row r="2724" spans="1:4" x14ac:dyDescent="0.25">
      <c r="A2724" s="101">
        <v>102481</v>
      </c>
      <c r="B2724" s="101" t="s">
        <v>3240</v>
      </c>
      <c r="C2724" s="101" t="s">
        <v>38</v>
      </c>
      <c r="D2724" s="101">
        <v>689.01</v>
      </c>
    </row>
    <row r="2725" spans="1:4" x14ac:dyDescent="0.25">
      <c r="A2725" s="101">
        <v>102482</v>
      </c>
      <c r="B2725" s="101" t="s">
        <v>3241</v>
      </c>
      <c r="C2725" s="101" t="s">
        <v>38</v>
      </c>
      <c r="D2725" s="101">
        <v>717.79</v>
      </c>
    </row>
    <row r="2726" spans="1:4" x14ac:dyDescent="0.25">
      <c r="A2726" s="101">
        <v>102483</v>
      </c>
      <c r="B2726" s="101" t="s">
        <v>3242</v>
      </c>
      <c r="C2726" s="101" t="s">
        <v>38</v>
      </c>
      <c r="D2726" s="101">
        <v>750.82</v>
      </c>
    </row>
    <row r="2727" spans="1:4" x14ac:dyDescent="0.25">
      <c r="A2727" s="101">
        <v>102484</v>
      </c>
      <c r="B2727" s="101" t="s">
        <v>3243</v>
      </c>
      <c r="C2727" s="101" t="s">
        <v>38</v>
      </c>
      <c r="D2727" s="101">
        <v>809.15</v>
      </c>
    </row>
    <row r="2728" spans="1:4" x14ac:dyDescent="0.25">
      <c r="A2728" s="101">
        <v>102485</v>
      </c>
      <c r="B2728" s="101" t="s">
        <v>3244</v>
      </c>
      <c r="C2728" s="101" t="s">
        <v>38</v>
      </c>
      <c r="D2728" s="101">
        <v>670.27</v>
      </c>
    </row>
    <row r="2729" spans="1:4" x14ac:dyDescent="0.25">
      <c r="A2729" s="101">
        <v>102486</v>
      </c>
      <c r="B2729" s="101" t="s">
        <v>3245</v>
      </c>
      <c r="C2729" s="101" t="s">
        <v>38</v>
      </c>
      <c r="D2729" s="104">
        <v>702.24</v>
      </c>
    </row>
    <row r="2730" spans="1:4" x14ac:dyDescent="0.25">
      <c r="A2730" s="101">
        <v>102487</v>
      </c>
      <c r="B2730" s="101" t="s">
        <v>3246</v>
      </c>
      <c r="C2730" s="101" t="s">
        <v>38</v>
      </c>
      <c r="D2730" s="104">
        <v>615.78</v>
      </c>
    </row>
    <row r="2731" spans="1:4" x14ac:dyDescent="0.25">
      <c r="A2731" s="101">
        <v>103183</v>
      </c>
      <c r="B2731" s="101" t="s">
        <v>3766</v>
      </c>
      <c r="C2731" s="101" t="s">
        <v>38</v>
      </c>
      <c r="D2731" s="104">
        <v>740.63</v>
      </c>
    </row>
    <row r="2732" spans="1:4" x14ac:dyDescent="0.25">
      <c r="A2732" s="101">
        <v>103184</v>
      </c>
      <c r="B2732" s="101" t="s">
        <v>3767</v>
      </c>
      <c r="C2732" s="101" t="s">
        <v>38</v>
      </c>
      <c r="D2732" s="104">
        <v>698.95</v>
      </c>
    </row>
    <row r="2733" spans="1:4" x14ac:dyDescent="0.25">
      <c r="A2733" s="101">
        <v>103669</v>
      </c>
      <c r="B2733" s="101" t="s">
        <v>11432</v>
      </c>
      <c r="C2733" s="101" t="s">
        <v>38</v>
      </c>
      <c r="D2733" s="104">
        <v>967.88</v>
      </c>
    </row>
    <row r="2734" spans="1:4" x14ac:dyDescent="0.25">
      <c r="A2734" s="101">
        <v>103670</v>
      </c>
      <c r="B2734" s="101" t="s">
        <v>11433</v>
      </c>
      <c r="C2734" s="101" t="s">
        <v>38</v>
      </c>
      <c r="D2734" s="104">
        <v>290</v>
      </c>
    </row>
    <row r="2735" spans="1:4" x14ac:dyDescent="0.25">
      <c r="A2735" s="101">
        <v>103671</v>
      </c>
      <c r="B2735" s="101" t="s">
        <v>11434</v>
      </c>
      <c r="C2735" s="101" t="s">
        <v>38</v>
      </c>
      <c r="D2735" s="104">
        <v>724.91</v>
      </c>
    </row>
    <row r="2736" spans="1:4" x14ac:dyDescent="0.25">
      <c r="A2736" s="101">
        <v>103672</v>
      </c>
      <c r="B2736" s="101" t="s">
        <v>21102</v>
      </c>
      <c r="C2736" s="101" t="s">
        <v>38</v>
      </c>
      <c r="D2736" s="104">
        <v>678.99</v>
      </c>
    </row>
    <row r="2737" spans="1:4" x14ac:dyDescent="0.25">
      <c r="A2737" s="101">
        <v>103673</v>
      </c>
      <c r="B2737" s="101" t="s">
        <v>11435</v>
      </c>
      <c r="C2737" s="101" t="s">
        <v>38</v>
      </c>
      <c r="D2737" s="101">
        <v>40.130000000000003</v>
      </c>
    </row>
    <row r="2738" spans="1:4" x14ac:dyDescent="0.25">
      <c r="A2738" s="101">
        <v>103674</v>
      </c>
      <c r="B2738" s="101" t="s">
        <v>21103</v>
      </c>
      <c r="C2738" s="101" t="s">
        <v>38</v>
      </c>
      <c r="D2738" s="101">
        <v>700.15</v>
      </c>
    </row>
    <row r="2739" spans="1:4" x14ac:dyDescent="0.25">
      <c r="A2739" s="101">
        <v>103675</v>
      </c>
      <c r="B2739" s="101" t="s">
        <v>21104</v>
      </c>
      <c r="C2739" s="101" t="s">
        <v>38</v>
      </c>
      <c r="D2739" s="101">
        <v>680.57</v>
      </c>
    </row>
    <row r="2740" spans="1:4" x14ac:dyDescent="0.25">
      <c r="A2740" s="101">
        <v>103676</v>
      </c>
      <c r="B2740" s="101" t="s">
        <v>11436</v>
      </c>
      <c r="C2740" s="101" t="s">
        <v>38</v>
      </c>
      <c r="D2740" s="101">
        <v>1019.93</v>
      </c>
    </row>
    <row r="2741" spans="1:4" x14ac:dyDescent="0.25">
      <c r="A2741" s="101">
        <v>103677</v>
      </c>
      <c r="B2741" s="101" t="s">
        <v>11437</v>
      </c>
      <c r="C2741" s="101" t="s">
        <v>38</v>
      </c>
      <c r="D2741" s="101">
        <v>855.16</v>
      </c>
    </row>
    <row r="2742" spans="1:4" x14ac:dyDescent="0.25">
      <c r="A2742" s="101">
        <v>103678</v>
      </c>
      <c r="B2742" s="101" t="s">
        <v>11438</v>
      </c>
      <c r="C2742" s="101" t="s">
        <v>38</v>
      </c>
      <c r="D2742" s="101">
        <v>927.01</v>
      </c>
    </row>
    <row r="2743" spans="1:4" x14ac:dyDescent="0.25">
      <c r="A2743" s="101">
        <v>103679</v>
      </c>
      <c r="B2743" s="101" t="s">
        <v>11439</v>
      </c>
      <c r="C2743" s="101" t="s">
        <v>38</v>
      </c>
      <c r="D2743" s="101">
        <v>813.84</v>
      </c>
    </row>
    <row r="2744" spans="1:4" x14ac:dyDescent="0.25">
      <c r="A2744" s="101">
        <v>103680</v>
      </c>
      <c r="B2744" s="101" t="s">
        <v>11440</v>
      </c>
      <c r="C2744" s="101" t="s">
        <v>38</v>
      </c>
      <c r="D2744" s="101">
        <v>865.45</v>
      </c>
    </row>
    <row r="2745" spans="1:4" x14ac:dyDescent="0.25">
      <c r="A2745" s="101">
        <v>103681</v>
      </c>
      <c r="B2745" s="101" t="s">
        <v>11441</v>
      </c>
      <c r="C2745" s="101" t="s">
        <v>38</v>
      </c>
      <c r="D2745" s="101">
        <v>751.66</v>
      </c>
    </row>
    <row r="2746" spans="1:4" x14ac:dyDescent="0.25">
      <c r="A2746" s="101">
        <v>103682</v>
      </c>
      <c r="B2746" s="101" t="s">
        <v>11442</v>
      </c>
      <c r="C2746" s="101" t="s">
        <v>38</v>
      </c>
      <c r="D2746" s="101">
        <v>984.31</v>
      </c>
    </row>
    <row r="2747" spans="1:4" x14ac:dyDescent="0.25">
      <c r="A2747" s="101">
        <v>103683</v>
      </c>
      <c r="B2747" s="101" t="s">
        <v>11443</v>
      </c>
      <c r="C2747" s="101" t="s">
        <v>38</v>
      </c>
      <c r="D2747" s="101">
        <v>1264.93</v>
      </c>
    </row>
    <row r="2748" spans="1:4" x14ac:dyDescent="0.25">
      <c r="A2748" s="101">
        <v>103684</v>
      </c>
      <c r="B2748" s="101" t="s">
        <v>21105</v>
      </c>
      <c r="C2748" s="101" t="s">
        <v>38</v>
      </c>
      <c r="D2748" s="101">
        <v>697.4</v>
      </c>
    </row>
    <row r="2749" spans="1:4" x14ac:dyDescent="0.25">
      <c r="A2749" s="101">
        <v>103685</v>
      </c>
      <c r="B2749" s="101" t="s">
        <v>21106</v>
      </c>
      <c r="C2749" s="101" t="s">
        <v>38</v>
      </c>
      <c r="D2749" s="101">
        <v>685.13</v>
      </c>
    </row>
    <row r="2750" spans="1:4" x14ac:dyDescent="0.25">
      <c r="A2750" s="101">
        <v>103686</v>
      </c>
      <c r="B2750" s="101" t="s">
        <v>21107</v>
      </c>
      <c r="C2750" s="101" t="s">
        <v>38</v>
      </c>
      <c r="D2750" s="101">
        <v>747.11</v>
      </c>
    </row>
    <row r="2751" spans="1:4" x14ac:dyDescent="0.25">
      <c r="A2751" s="101">
        <v>103687</v>
      </c>
      <c r="B2751" s="101" t="s">
        <v>11444</v>
      </c>
      <c r="C2751" s="101" t="s">
        <v>38</v>
      </c>
      <c r="D2751" s="101">
        <v>1087.1500000000001</v>
      </c>
    </row>
    <row r="2752" spans="1:4" x14ac:dyDescent="0.25">
      <c r="A2752" s="101">
        <v>103688</v>
      </c>
      <c r="B2752" s="101" t="s">
        <v>11445</v>
      </c>
      <c r="C2752" s="101" t="s">
        <v>38</v>
      </c>
      <c r="D2752" s="101">
        <v>849.33</v>
      </c>
    </row>
    <row r="2753" spans="1:4" x14ac:dyDescent="0.25">
      <c r="A2753" s="101">
        <v>104916</v>
      </c>
      <c r="B2753" s="101" t="s">
        <v>30387</v>
      </c>
      <c r="C2753" s="101" t="s">
        <v>4</v>
      </c>
      <c r="D2753" s="101">
        <v>16.190000000000001</v>
      </c>
    </row>
    <row r="2754" spans="1:4" x14ac:dyDescent="0.25">
      <c r="A2754" s="101">
        <v>104923</v>
      </c>
      <c r="B2754" s="101" t="s">
        <v>30388</v>
      </c>
      <c r="C2754" s="101" t="s">
        <v>38</v>
      </c>
      <c r="D2754" s="101">
        <v>816.74</v>
      </c>
    </row>
    <row r="2755" spans="1:4" x14ac:dyDescent="0.25">
      <c r="A2755" s="101">
        <v>104924</v>
      </c>
      <c r="B2755" s="101" t="s">
        <v>30389</v>
      </c>
      <c r="C2755" s="101" t="s">
        <v>38</v>
      </c>
      <c r="D2755" s="101">
        <v>778.29</v>
      </c>
    </row>
    <row r="2756" spans="1:4" x14ac:dyDescent="0.25">
      <c r="A2756" s="101">
        <v>101963</v>
      </c>
      <c r="B2756" s="101" t="s">
        <v>21374</v>
      </c>
      <c r="C2756" s="101" t="s">
        <v>2</v>
      </c>
      <c r="D2756" s="101">
        <v>202.16</v>
      </c>
    </row>
    <row r="2757" spans="1:4" x14ac:dyDescent="0.25">
      <c r="A2757" s="101">
        <v>101964</v>
      </c>
      <c r="B2757" s="101" t="s">
        <v>21375</v>
      </c>
      <c r="C2757" s="101" t="s">
        <v>2</v>
      </c>
      <c r="D2757" s="101">
        <v>189.55</v>
      </c>
    </row>
    <row r="2758" spans="1:4" x14ac:dyDescent="0.25">
      <c r="A2758" s="101">
        <v>101165</v>
      </c>
      <c r="B2758" s="101" t="s">
        <v>1921</v>
      </c>
      <c r="C2758" s="101" t="s">
        <v>38</v>
      </c>
      <c r="D2758" s="101">
        <v>980.88</v>
      </c>
    </row>
    <row r="2759" spans="1:4" x14ac:dyDescent="0.25">
      <c r="A2759" s="101">
        <v>101166</v>
      </c>
      <c r="B2759" s="101" t="s">
        <v>1922</v>
      </c>
      <c r="C2759" s="101" t="s">
        <v>38</v>
      </c>
      <c r="D2759" s="101">
        <v>670.06</v>
      </c>
    </row>
    <row r="2760" spans="1:4" x14ac:dyDescent="0.25">
      <c r="A2760" s="101">
        <v>98575</v>
      </c>
      <c r="B2760" s="101" t="s">
        <v>25000</v>
      </c>
      <c r="C2760" s="101" t="s">
        <v>3</v>
      </c>
      <c r="D2760" s="101">
        <v>66.66</v>
      </c>
    </row>
    <row r="2761" spans="1:4" x14ac:dyDescent="0.25">
      <c r="A2761" s="101">
        <v>98576</v>
      </c>
      <c r="B2761" s="101" t="s">
        <v>25001</v>
      </c>
      <c r="C2761" s="101" t="s">
        <v>3</v>
      </c>
      <c r="D2761" s="101">
        <v>20.74</v>
      </c>
    </row>
    <row r="2762" spans="1:4" x14ac:dyDescent="0.25">
      <c r="A2762" s="101">
        <v>98577</v>
      </c>
      <c r="B2762" s="101" t="s">
        <v>25002</v>
      </c>
      <c r="C2762" s="101" t="s">
        <v>3</v>
      </c>
      <c r="D2762" s="101">
        <v>46.16</v>
      </c>
    </row>
    <row r="2763" spans="1:4" x14ac:dyDescent="0.25">
      <c r="A2763" s="101">
        <v>93184</v>
      </c>
      <c r="B2763" s="101" t="s">
        <v>39215</v>
      </c>
      <c r="C2763" s="101" t="s">
        <v>3</v>
      </c>
      <c r="D2763" s="101">
        <v>30.22</v>
      </c>
    </row>
    <row r="2764" spans="1:4" x14ac:dyDescent="0.25">
      <c r="A2764" s="101">
        <v>93187</v>
      </c>
      <c r="B2764" s="101" t="s">
        <v>39216</v>
      </c>
      <c r="C2764" s="101" t="s">
        <v>3</v>
      </c>
      <c r="D2764" s="101">
        <v>80.319999999999993</v>
      </c>
    </row>
    <row r="2765" spans="1:4" x14ac:dyDescent="0.25">
      <c r="A2765" s="101">
        <v>93191</v>
      </c>
      <c r="B2765" s="101" t="s">
        <v>39217</v>
      </c>
      <c r="C2765" s="101" t="s">
        <v>3</v>
      </c>
      <c r="D2765" s="101">
        <v>71.03</v>
      </c>
    </row>
    <row r="2766" spans="1:4" x14ac:dyDescent="0.25">
      <c r="A2766" s="101">
        <v>93194</v>
      </c>
      <c r="B2766" s="101" t="s">
        <v>39218</v>
      </c>
      <c r="C2766" s="101" t="s">
        <v>3</v>
      </c>
      <c r="D2766" s="101">
        <v>29.38</v>
      </c>
    </row>
    <row r="2767" spans="1:4" x14ac:dyDescent="0.25">
      <c r="A2767" s="101">
        <v>93197</v>
      </c>
      <c r="B2767" s="101" t="s">
        <v>39219</v>
      </c>
      <c r="C2767" s="101" t="s">
        <v>3</v>
      </c>
      <c r="D2767" s="101">
        <v>60</v>
      </c>
    </row>
    <row r="2768" spans="1:4" x14ac:dyDescent="0.25">
      <c r="A2768" s="101">
        <v>93199</v>
      </c>
      <c r="B2768" s="101" t="s">
        <v>39220</v>
      </c>
      <c r="C2768" s="101" t="s">
        <v>3</v>
      </c>
      <c r="D2768" s="101">
        <v>49.96</v>
      </c>
    </row>
    <row r="2769" spans="1:4" x14ac:dyDescent="0.25">
      <c r="A2769" s="101">
        <v>93200</v>
      </c>
      <c r="B2769" s="101" t="s">
        <v>39221</v>
      </c>
      <c r="C2769" s="101" t="s">
        <v>3</v>
      </c>
      <c r="D2769" s="101">
        <v>11.64</v>
      </c>
    </row>
    <row r="2770" spans="1:4" x14ac:dyDescent="0.25">
      <c r="A2770" s="101">
        <v>93202</v>
      </c>
      <c r="B2770" s="101" t="s">
        <v>39222</v>
      </c>
      <c r="C2770" s="101" t="s">
        <v>3</v>
      </c>
      <c r="D2770" s="101">
        <v>28.74</v>
      </c>
    </row>
    <row r="2771" spans="1:4" x14ac:dyDescent="0.25">
      <c r="A2771" s="101">
        <v>93203</v>
      </c>
      <c r="B2771" s="101" t="s">
        <v>39223</v>
      </c>
      <c r="C2771" s="101" t="s">
        <v>3</v>
      </c>
      <c r="D2771" s="101">
        <v>13.3</v>
      </c>
    </row>
    <row r="2772" spans="1:4" x14ac:dyDescent="0.25">
      <c r="A2772" s="101">
        <v>93205</v>
      </c>
      <c r="B2772" s="101" t="s">
        <v>39224</v>
      </c>
      <c r="C2772" s="101" t="s">
        <v>3</v>
      </c>
      <c r="D2772" s="101">
        <v>60.54</v>
      </c>
    </row>
    <row r="2773" spans="1:4" x14ac:dyDescent="0.25">
      <c r="A2773" s="101">
        <v>105021</v>
      </c>
      <c r="B2773" s="101" t="s">
        <v>39225</v>
      </c>
      <c r="C2773" s="101" t="s">
        <v>3</v>
      </c>
      <c r="D2773" s="101">
        <v>26.18</v>
      </c>
    </row>
    <row r="2774" spans="1:4" x14ac:dyDescent="0.25">
      <c r="A2774" s="101">
        <v>105022</v>
      </c>
      <c r="B2774" s="101" t="s">
        <v>39226</v>
      </c>
      <c r="C2774" s="101" t="s">
        <v>3</v>
      </c>
      <c r="D2774" s="101">
        <v>22.97</v>
      </c>
    </row>
    <row r="2775" spans="1:4" x14ac:dyDescent="0.25">
      <c r="A2775" s="101">
        <v>105023</v>
      </c>
      <c r="B2775" s="101" t="s">
        <v>39227</v>
      </c>
      <c r="C2775" s="101" t="s">
        <v>3</v>
      </c>
      <c r="D2775" s="101">
        <v>68.260000000000005</v>
      </c>
    </row>
    <row r="2776" spans="1:4" x14ac:dyDescent="0.25">
      <c r="A2776" s="101">
        <v>105024</v>
      </c>
      <c r="B2776" s="101" t="s">
        <v>39228</v>
      </c>
      <c r="C2776" s="101" t="s">
        <v>3</v>
      </c>
      <c r="D2776" s="101">
        <v>56.15</v>
      </c>
    </row>
    <row r="2777" spans="1:4" x14ac:dyDescent="0.25">
      <c r="A2777" s="101">
        <v>105025</v>
      </c>
      <c r="B2777" s="101" t="s">
        <v>39229</v>
      </c>
      <c r="C2777" s="101" t="s">
        <v>3</v>
      </c>
      <c r="D2777" s="101">
        <v>58.82</v>
      </c>
    </row>
    <row r="2778" spans="1:4" x14ac:dyDescent="0.25">
      <c r="A2778" s="101">
        <v>105026</v>
      </c>
      <c r="B2778" s="101" t="s">
        <v>39230</v>
      </c>
      <c r="C2778" s="101" t="s">
        <v>3</v>
      </c>
      <c r="D2778" s="101">
        <v>41.64</v>
      </c>
    </row>
    <row r="2779" spans="1:4" x14ac:dyDescent="0.25">
      <c r="A2779" s="101">
        <v>105027</v>
      </c>
      <c r="B2779" s="101" t="s">
        <v>39231</v>
      </c>
      <c r="C2779" s="101" t="s">
        <v>3</v>
      </c>
      <c r="D2779" s="101">
        <v>25.79</v>
      </c>
    </row>
    <row r="2780" spans="1:4" x14ac:dyDescent="0.25">
      <c r="A2780" s="101">
        <v>105028</v>
      </c>
      <c r="B2780" s="101" t="s">
        <v>39232</v>
      </c>
      <c r="C2780" s="101" t="s">
        <v>3</v>
      </c>
      <c r="D2780" s="101">
        <v>22.6</v>
      </c>
    </row>
    <row r="2781" spans="1:4" x14ac:dyDescent="0.25">
      <c r="A2781" s="101">
        <v>105029</v>
      </c>
      <c r="B2781" s="101" t="s">
        <v>39233</v>
      </c>
      <c r="C2781" s="101" t="s">
        <v>3</v>
      </c>
      <c r="D2781" s="101">
        <v>51.97</v>
      </c>
    </row>
    <row r="2782" spans="1:4" x14ac:dyDescent="0.25">
      <c r="A2782" s="101">
        <v>105030</v>
      </c>
      <c r="B2782" s="101" t="s">
        <v>39234</v>
      </c>
      <c r="C2782" s="101" t="s">
        <v>3</v>
      </c>
      <c r="D2782" s="101">
        <v>43.96</v>
      </c>
    </row>
    <row r="2783" spans="1:4" x14ac:dyDescent="0.25">
      <c r="A2783" s="101">
        <v>105031</v>
      </c>
      <c r="B2783" s="101" t="s">
        <v>39235</v>
      </c>
      <c r="C2783" s="101" t="s">
        <v>3</v>
      </c>
      <c r="D2783" s="101">
        <v>47.18</v>
      </c>
    </row>
    <row r="2784" spans="1:4" x14ac:dyDescent="0.25">
      <c r="A2784" s="101">
        <v>105032</v>
      </c>
      <c r="B2784" s="101" t="s">
        <v>39236</v>
      </c>
      <c r="C2784" s="101" t="s">
        <v>3</v>
      </c>
      <c r="D2784" s="101">
        <v>31.89</v>
      </c>
    </row>
    <row r="2785" spans="1:4" x14ac:dyDescent="0.25">
      <c r="A2785" s="101">
        <v>105033</v>
      </c>
      <c r="B2785" s="101" t="s">
        <v>39237</v>
      </c>
      <c r="C2785" s="101" t="s">
        <v>3</v>
      </c>
      <c r="D2785" s="101">
        <v>56.62</v>
      </c>
    </row>
    <row r="2786" spans="1:4" x14ac:dyDescent="0.25">
      <c r="A2786" s="101">
        <v>105034</v>
      </c>
      <c r="B2786" s="101" t="s">
        <v>39238</v>
      </c>
      <c r="C2786" s="101" t="s">
        <v>3</v>
      </c>
      <c r="D2786" s="101">
        <v>40.22</v>
      </c>
    </row>
    <row r="2787" spans="1:4" x14ac:dyDescent="0.25">
      <c r="A2787" s="101">
        <v>105035</v>
      </c>
      <c r="B2787" s="101" t="s">
        <v>39239</v>
      </c>
      <c r="C2787" s="101" t="s">
        <v>3</v>
      </c>
      <c r="D2787" s="101">
        <v>65.27</v>
      </c>
    </row>
    <row r="2788" spans="1:4" x14ac:dyDescent="0.25">
      <c r="A2788" s="101">
        <v>105036</v>
      </c>
      <c r="B2788" s="101" t="s">
        <v>39240</v>
      </c>
      <c r="C2788" s="101" t="s">
        <v>3</v>
      </c>
      <c r="D2788" s="101">
        <v>47.05</v>
      </c>
    </row>
    <row r="2789" spans="1:4" x14ac:dyDescent="0.25">
      <c r="A2789" s="101">
        <v>105037</v>
      </c>
      <c r="B2789" s="101" t="s">
        <v>39241</v>
      </c>
      <c r="C2789" s="101" t="s">
        <v>3</v>
      </c>
      <c r="D2789" s="101">
        <v>31.85</v>
      </c>
    </row>
    <row r="2790" spans="1:4" x14ac:dyDescent="0.25">
      <c r="A2790" s="101">
        <v>105038</v>
      </c>
      <c r="B2790" s="101" t="s">
        <v>39242</v>
      </c>
      <c r="C2790" s="101" t="s">
        <v>3</v>
      </c>
      <c r="D2790" s="101">
        <v>65.09</v>
      </c>
    </row>
    <row r="2791" spans="1:4" x14ac:dyDescent="0.25">
      <c r="A2791" s="101">
        <v>105039</v>
      </c>
      <c r="B2791" s="101" t="s">
        <v>39243</v>
      </c>
      <c r="C2791" s="101" t="s">
        <v>3</v>
      </c>
      <c r="D2791" s="101">
        <v>46.84</v>
      </c>
    </row>
    <row r="2792" spans="1:4" x14ac:dyDescent="0.25">
      <c r="A2792" s="101">
        <v>105040</v>
      </c>
      <c r="B2792" s="101" t="s">
        <v>39244</v>
      </c>
      <c r="C2792" s="101" t="s">
        <v>3</v>
      </c>
      <c r="D2792" s="101">
        <v>31.7</v>
      </c>
    </row>
    <row r="2793" spans="1:4" x14ac:dyDescent="0.25">
      <c r="A2793" s="101">
        <v>97733</v>
      </c>
      <c r="B2793" s="101" t="s">
        <v>39245</v>
      </c>
      <c r="C2793" s="101" t="s">
        <v>38</v>
      </c>
      <c r="D2793" s="101">
        <v>3372.63</v>
      </c>
    </row>
    <row r="2794" spans="1:4" x14ac:dyDescent="0.25">
      <c r="A2794" s="101">
        <v>97734</v>
      </c>
      <c r="B2794" s="101" t="s">
        <v>39246</v>
      </c>
      <c r="C2794" s="101" t="s">
        <v>38</v>
      </c>
      <c r="D2794" s="101">
        <v>2953.82</v>
      </c>
    </row>
    <row r="2795" spans="1:4" x14ac:dyDescent="0.25">
      <c r="A2795" s="101">
        <v>97735</v>
      </c>
      <c r="B2795" s="101" t="s">
        <v>39247</v>
      </c>
      <c r="C2795" s="101" t="s">
        <v>38</v>
      </c>
      <c r="D2795" s="101">
        <v>2423.98</v>
      </c>
    </row>
    <row r="2796" spans="1:4" x14ac:dyDescent="0.25">
      <c r="A2796" s="101">
        <v>97736</v>
      </c>
      <c r="B2796" s="101" t="s">
        <v>39248</v>
      </c>
      <c r="C2796" s="101" t="s">
        <v>38</v>
      </c>
      <c r="D2796" s="101">
        <v>1469.73</v>
      </c>
    </row>
    <row r="2797" spans="1:4" x14ac:dyDescent="0.25">
      <c r="A2797" s="101">
        <v>97737</v>
      </c>
      <c r="B2797" s="101" t="s">
        <v>39249</v>
      </c>
      <c r="C2797" s="101" t="s">
        <v>38</v>
      </c>
      <c r="D2797" s="101">
        <v>3146.16</v>
      </c>
    </row>
    <row r="2798" spans="1:4" x14ac:dyDescent="0.25">
      <c r="A2798" s="101">
        <v>97738</v>
      </c>
      <c r="B2798" s="101" t="s">
        <v>39250</v>
      </c>
      <c r="C2798" s="101" t="s">
        <v>38</v>
      </c>
      <c r="D2798" s="101">
        <v>3907.9</v>
      </c>
    </row>
    <row r="2799" spans="1:4" x14ac:dyDescent="0.25">
      <c r="A2799" s="101">
        <v>97739</v>
      </c>
      <c r="B2799" s="101" t="s">
        <v>39251</v>
      </c>
      <c r="C2799" s="101" t="s">
        <v>38</v>
      </c>
      <c r="D2799" s="101">
        <v>2829.97</v>
      </c>
    </row>
    <row r="2800" spans="1:4" x14ac:dyDescent="0.25">
      <c r="A2800" s="101">
        <v>97740</v>
      </c>
      <c r="B2800" s="101" t="s">
        <v>39252</v>
      </c>
      <c r="C2800" s="101" t="s">
        <v>38</v>
      </c>
      <c r="D2800" s="101">
        <v>1989.94</v>
      </c>
    </row>
    <row r="2801" spans="1:4" x14ac:dyDescent="0.25">
      <c r="A2801" s="101">
        <v>98615</v>
      </c>
      <c r="B2801" s="101" t="s">
        <v>1145</v>
      </c>
      <c r="C2801" s="101" t="s">
        <v>2</v>
      </c>
      <c r="D2801" s="101">
        <v>153.72999999999999</v>
      </c>
    </row>
    <row r="2802" spans="1:4" x14ac:dyDescent="0.25">
      <c r="A2802" s="101">
        <v>98616</v>
      </c>
      <c r="B2802" s="101" t="s">
        <v>1146</v>
      </c>
      <c r="C2802" s="101" t="s">
        <v>2</v>
      </c>
      <c r="D2802" s="101">
        <v>121.08</v>
      </c>
    </row>
    <row r="2803" spans="1:4" x14ac:dyDescent="0.25">
      <c r="A2803" s="101">
        <v>98617</v>
      </c>
      <c r="B2803" s="101" t="s">
        <v>1147</v>
      </c>
      <c r="C2803" s="101" t="s">
        <v>2</v>
      </c>
      <c r="D2803" s="101">
        <v>112.08</v>
      </c>
    </row>
    <row r="2804" spans="1:4" x14ac:dyDescent="0.25">
      <c r="A2804" s="101">
        <v>98618</v>
      </c>
      <c r="B2804" s="101" t="s">
        <v>1148</v>
      </c>
      <c r="C2804" s="101" t="s">
        <v>2</v>
      </c>
      <c r="D2804" s="101">
        <v>153.80000000000001</v>
      </c>
    </row>
    <row r="2805" spans="1:4" x14ac:dyDescent="0.25">
      <c r="A2805" s="101">
        <v>98619</v>
      </c>
      <c r="B2805" s="101" t="s">
        <v>1149</v>
      </c>
      <c r="C2805" s="101" t="s">
        <v>2</v>
      </c>
      <c r="D2805" s="101">
        <v>140.18</v>
      </c>
    </row>
    <row r="2806" spans="1:4" x14ac:dyDescent="0.25">
      <c r="A2806" s="101">
        <v>98620</v>
      </c>
      <c r="B2806" s="101" t="s">
        <v>1150</v>
      </c>
      <c r="C2806" s="101" t="s">
        <v>2</v>
      </c>
      <c r="D2806" s="101">
        <v>133.29</v>
      </c>
    </row>
    <row r="2807" spans="1:4" x14ac:dyDescent="0.25">
      <c r="A2807" s="101">
        <v>98621</v>
      </c>
      <c r="B2807" s="101" t="s">
        <v>1151</v>
      </c>
      <c r="C2807" s="101" t="s">
        <v>2</v>
      </c>
      <c r="D2807" s="101">
        <v>174.54</v>
      </c>
    </row>
    <row r="2808" spans="1:4" x14ac:dyDescent="0.25">
      <c r="A2808" s="101">
        <v>98622</v>
      </c>
      <c r="B2808" s="101" t="s">
        <v>1152</v>
      </c>
      <c r="C2808" s="101" t="s">
        <v>2</v>
      </c>
      <c r="D2808" s="101">
        <v>163.58000000000001</v>
      </c>
    </row>
    <row r="2809" spans="1:4" x14ac:dyDescent="0.25">
      <c r="A2809" s="101">
        <v>98623</v>
      </c>
      <c r="B2809" s="101" t="s">
        <v>1153</v>
      </c>
      <c r="C2809" s="101" t="s">
        <v>2</v>
      </c>
      <c r="D2809" s="101">
        <v>157.97999999999999</v>
      </c>
    </row>
    <row r="2810" spans="1:4" x14ac:dyDescent="0.25">
      <c r="A2810" s="101">
        <v>98624</v>
      </c>
      <c r="B2810" s="101" t="s">
        <v>1154</v>
      </c>
      <c r="C2810" s="101" t="s">
        <v>2</v>
      </c>
      <c r="D2810" s="101">
        <v>197.18</v>
      </c>
    </row>
    <row r="2811" spans="1:4" x14ac:dyDescent="0.25">
      <c r="A2811" s="101">
        <v>98625</v>
      </c>
      <c r="B2811" s="101" t="s">
        <v>1155</v>
      </c>
      <c r="C2811" s="101" t="s">
        <v>2</v>
      </c>
      <c r="D2811" s="101">
        <v>187.92</v>
      </c>
    </row>
    <row r="2812" spans="1:4" x14ac:dyDescent="0.25">
      <c r="A2812" s="101">
        <v>98626</v>
      </c>
      <c r="B2812" s="101" t="s">
        <v>1156</v>
      </c>
      <c r="C2812" s="101" t="s">
        <v>2</v>
      </c>
      <c r="D2812" s="101">
        <v>183.13</v>
      </c>
    </row>
    <row r="2813" spans="1:4" x14ac:dyDescent="0.25">
      <c r="A2813" s="101">
        <v>98655</v>
      </c>
      <c r="B2813" s="101" t="s">
        <v>1157</v>
      </c>
      <c r="C2813" s="101" t="s">
        <v>3</v>
      </c>
      <c r="D2813" s="101">
        <v>671.38</v>
      </c>
    </row>
    <row r="2814" spans="1:4" x14ac:dyDescent="0.25">
      <c r="A2814" s="101">
        <v>98656</v>
      </c>
      <c r="B2814" s="101" t="s">
        <v>1158</v>
      </c>
      <c r="C2814" s="101" t="s">
        <v>3</v>
      </c>
      <c r="D2814" s="101">
        <v>681.95</v>
      </c>
    </row>
    <row r="2815" spans="1:4" x14ac:dyDescent="0.25">
      <c r="A2815" s="101">
        <v>98657</v>
      </c>
      <c r="B2815" s="101" t="s">
        <v>1159</v>
      </c>
      <c r="C2815" s="101" t="s">
        <v>3</v>
      </c>
      <c r="D2815" s="101">
        <v>692.51</v>
      </c>
    </row>
    <row r="2816" spans="1:4" x14ac:dyDescent="0.25">
      <c r="A2816" s="101">
        <v>98658</v>
      </c>
      <c r="B2816" s="101" t="s">
        <v>1160</v>
      </c>
      <c r="C2816" s="101" t="s">
        <v>3</v>
      </c>
      <c r="D2816" s="101">
        <v>703.08</v>
      </c>
    </row>
    <row r="2817" spans="1:4" x14ac:dyDescent="0.25">
      <c r="A2817" s="101">
        <v>98659</v>
      </c>
      <c r="B2817" s="101" t="s">
        <v>1161</v>
      </c>
      <c r="C2817" s="101" t="s">
        <v>3</v>
      </c>
      <c r="D2817" s="101">
        <v>724.22</v>
      </c>
    </row>
    <row r="2818" spans="1:4" x14ac:dyDescent="0.25">
      <c r="A2818" s="101">
        <v>98746</v>
      </c>
      <c r="B2818" s="101" t="s">
        <v>1162</v>
      </c>
      <c r="C2818" s="101" t="s">
        <v>3</v>
      </c>
      <c r="D2818" s="101">
        <v>82.57</v>
      </c>
    </row>
    <row r="2819" spans="1:4" x14ac:dyDescent="0.25">
      <c r="A2819" s="101">
        <v>98749</v>
      </c>
      <c r="B2819" s="101" t="s">
        <v>1163</v>
      </c>
      <c r="C2819" s="101" t="s">
        <v>3</v>
      </c>
      <c r="D2819" s="101">
        <v>102.08</v>
      </c>
    </row>
    <row r="2820" spans="1:4" x14ac:dyDescent="0.25">
      <c r="A2820" s="101">
        <v>98750</v>
      </c>
      <c r="B2820" s="101" t="s">
        <v>1164</v>
      </c>
      <c r="C2820" s="101" t="s">
        <v>3</v>
      </c>
      <c r="D2820" s="101">
        <v>125.98</v>
      </c>
    </row>
    <row r="2821" spans="1:4" x14ac:dyDescent="0.25">
      <c r="A2821" s="101">
        <v>98751</v>
      </c>
      <c r="B2821" s="101" t="s">
        <v>1165</v>
      </c>
      <c r="C2821" s="101" t="s">
        <v>3</v>
      </c>
      <c r="D2821" s="101">
        <v>188.54</v>
      </c>
    </row>
    <row r="2822" spans="1:4" x14ac:dyDescent="0.25">
      <c r="A2822" s="101">
        <v>98752</v>
      </c>
      <c r="B2822" s="101" t="s">
        <v>1166</v>
      </c>
      <c r="C2822" s="101" t="s">
        <v>3</v>
      </c>
      <c r="D2822" s="101">
        <v>264.35000000000002</v>
      </c>
    </row>
    <row r="2823" spans="1:4" x14ac:dyDescent="0.25">
      <c r="A2823" s="101">
        <v>98753</v>
      </c>
      <c r="B2823" s="101" t="s">
        <v>1167</v>
      </c>
      <c r="C2823" s="101" t="s">
        <v>3</v>
      </c>
      <c r="D2823" s="101">
        <v>358.98</v>
      </c>
    </row>
    <row r="2824" spans="1:4" x14ac:dyDescent="0.25">
      <c r="A2824" s="101">
        <v>100763</v>
      </c>
      <c r="B2824" s="101" t="s">
        <v>13283</v>
      </c>
      <c r="C2824" s="101" t="s">
        <v>4</v>
      </c>
      <c r="D2824" s="101">
        <v>14.1</v>
      </c>
    </row>
    <row r="2825" spans="1:4" x14ac:dyDescent="0.25">
      <c r="A2825" s="101">
        <v>100764</v>
      </c>
      <c r="B2825" s="101" t="s">
        <v>13774</v>
      </c>
      <c r="C2825" s="101" t="s">
        <v>4</v>
      </c>
      <c r="D2825" s="101">
        <v>13.91</v>
      </c>
    </row>
    <row r="2826" spans="1:4" x14ac:dyDescent="0.25">
      <c r="A2826" s="101">
        <v>100765</v>
      </c>
      <c r="B2826" s="101" t="s">
        <v>13284</v>
      </c>
      <c r="C2826" s="101" t="s">
        <v>4</v>
      </c>
      <c r="D2826" s="101">
        <v>12.16</v>
      </c>
    </row>
    <row r="2827" spans="1:4" x14ac:dyDescent="0.25">
      <c r="A2827" s="101">
        <v>100766</v>
      </c>
      <c r="B2827" s="101" t="s">
        <v>13767</v>
      </c>
      <c r="C2827" s="101" t="s">
        <v>4</v>
      </c>
      <c r="D2827" s="101">
        <v>12.43</v>
      </c>
    </row>
    <row r="2828" spans="1:4" x14ac:dyDescent="0.25">
      <c r="A2828" s="101">
        <v>100767</v>
      </c>
      <c r="B2828" s="101" t="s">
        <v>13285</v>
      </c>
      <c r="C2828" s="101" t="s">
        <v>4</v>
      </c>
      <c r="D2828" s="101">
        <v>14.72</v>
      </c>
    </row>
    <row r="2829" spans="1:4" x14ac:dyDescent="0.25">
      <c r="A2829" s="101">
        <v>100768</v>
      </c>
      <c r="B2829" s="101" t="s">
        <v>13775</v>
      </c>
      <c r="C2829" s="101" t="s">
        <v>4</v>
      </c>
      <c r="D2829" s="101">
        <v>14.15</v>
      </c>
    </row>
    <row r="2830" spans="1:4" x14ac:dyDescent="0.25">
      <c r="A2830" s="101">
        <v>100769</v>
      </c>
      <c r="B2830" s="101" t="s">
        <v>13286</v>
      </c>
      <c r="C2830" s="101" t="s">
        <v>4</v>
      </c>
      <c r="D2830" s="101">
        <v>21.01</v>
      </c>
    </row>
    <row r="2831" spans="1:4" x14ac:dyDescent="0.25">
      <c r="A2831" s="101">
        <v>100770</v>
      </c>
      <c r="B2831" s="101" t="s">
        <v>13776</v>
      </c>
      <c r="C2831" s="101" t="s">
        <v>4</v>
      </c>
      <c r="D2831" s="101">
        <v>20.13</v>
      </c>
    </row>
    <row r="2832" spans="1:4" x14ac:dyDescent="0.25">
      <c r="A2832" s="101">
        <v>100771</v>
      </c>
      <c r="B2832" s="101" t="s">
        <v>13287</v>
      </c>
      <c r="C2832" s="101" t="s">
        <v>4</v>
      </c>
      <c r="D2832" s="101">
        <v>15.11</v>
      </c>
    </row>
    <row r="2833" spans="1:4" x14ac:dyDescent="0.25">
      <c r="A2833" s="101">
        <v>100772</v>
      </c>
      <c r="B2833" s="101" t="s">
        <v>13777</v>
      </c>
      <c r="C2833" s="101" t="s">
        <v>4</v>
      </c>
      <c r="D2833" s="101">
        <v>14.35</v>
      </c>
    </row>
    <row r="2834" spans="1:4" x14ac:dyDescent="0.25">
      <c r="A2834" s="101">
        <v>100773</v>
      </c>
      <c r="B2834" s="101" t="s">
        <v>13288</v>
      </c>
      <c r="C2834" s="101" t="s">
        <v>4</v>
      </c>
      <c r="D2834" s="101">
        <v>18.18</v>
      </c>
    </row>
    <row r="2835" spans="1:4" x14ac:dyDescent="0.25">
      <c r="A2835" s="101">
        <v>100774</v>
      </c>
      <c r="B2835" s="101" t="s">
        <v>13289</v>
      </c>
      <c r="C2835" s="101" t="s">
        <v>4</v>
      </c>
      <c r="D2835" s="101">
        <v>10.02</v>
      </c>
    </row>
    <row r="2836" spans="1:4" x14ac:dyDescent="0.25">
      <c r="A2836" s="101">
        <v>100775</v>
      </c>
      <c r="B2836" s="101" t="s">
        <v>13290</v>
      </c>
      <c r="C2836" s="101" t="s">
        <v>4</v>
      </c>
      <c r="D2836" s="101">
        <v>11.51</v>
      </c>
    </row>
    <row r="2837" spans="1:4" x14ac:dyDescent="0.25">
      <c r="A2837" s="101">
        <v>100776</v>
      </c>
      <c r="B2837" s="101" t="s">
        <v>13291</v>
      </c>
      <c r="C2837" s="101" t="s">
        <v>4</v>
      </c>
      <c r="D2837" s="101">
        <v>18.34</v>
      </c>
    </row>
    <row r="2838" spans="1:4" x14ac:dyDescent="0.25">
      <c r="A2838" s="101">
        <v>100777</v>
      </c>
      <c r="B2838" s="101" t="s">
        <v>13292</v>
      </c>
      <c r="C2838" s="101" t="s">
        <v>4</v>
      </c>
      <c r="D2838" s="101">
        <v>9.9499999999999993</v>
      </c>
    </row>
    <row r="2839" spans="1:4" x14ac:dyDescent="0.25">
      <c r="A2839" s="101">
        <v>100778</v>
      </c>
      <c r="B2839" s="101" t="s">
        <v>13293</v>
      </c>
      <c r="C2839" s="101" t="s">
        <v>4</v>
      </c>
      <c r="D2839" s="101">
        <v>11.48</v>
      </c>
    </row>
    <row r="2840" spans="1:4" x14ac:dyDescent="0.25">
      <c r="A2840" s="101">
        <v>103795</v>
      </c>
      <c r="B2840" s="101" t="s">
        <v>12829</v>
      </c>
      <c r="C2840" s="101" t="s">
        <v>2</v>
      </c>
      <c r="D2840" s="101">
        <v>80.23</v>
      </c>
    </row>
    <row r="2841" spans="1:4" x14ac:dyDescent="0.25">
      <c r="A2841" s="101">
        <v>103796</v>
      </c>
      <c r="B2841" s="101" t="s">
        <v>12830</v>
      </c>
      <c r="C2841" s="101" t="s">
        <v>2</v>
      </c>
      <c r="D2841" s="101">
        <v>55.98</v>
      </c>
    </row>
    <row r="2842" spans="1:4" x14ac:dyDescent="0.25">
      <c r="A2842" s="101">
        <v>103797</v>
      </c>
      <c r="B2842" s="101" t="s">
        <v>39253</v>
      </c>
      <c r="C2842" s="101" t="s">
        <v>4</v>
      </c>
      <c r="D2842" s="101">
        <v>15.66</v>
      </c>
    </row>
    <row r="2843" spans="1:4" x14ac:dyDescent="0.25">
      <c r="A2843" s="101">
        <v>103798</v>
      </c>
      <c r="B2843" s="101" t="s">
        <v>12831</v>
      </c>
      <c r="C2843" s="101" t="s">
        <v>38</v>
      </c>
      <c r="D2843" s="101">
        <v>680.98</v>
      </c>
    </row>
    <row r="2844" spans="1:4" x14ac:dyDescent="0.25">
      <c r="A2844" s="101">
        <v>103799</v>
      </c>
      <c r="B2844" s="101" t="s">
        <v>12832</v>
      </c>
      <c r="C2844" s="101" t="s">
        <v>38</v>
      </c>
      <c r="D2844" s="101">
        <v>456.65</v>
      </c>
    </row>
    <row r="2845" spans="1:4" x14ac:dyDescent="0.25">
      <c r="A2845" s="101">
        <v>103800</v>
      </c>
      <c r="B2845" s="101" t="s">
        <v>12833</v>
      </c>
      <c r="C2845" s="101" t="s">
        <v>38</v>
      </c>
      <c r="D2845" s="101">
        <v>537.11</v>
      </c>
    </row>
    <row r="2846" spans="1:4" x14ac:dyDescent="0.25">
      <c r="A2846" s="101">
        <v>103801</v>
      </c>
      <c r="B2846" s="101" t="s">
        <v>12834</v>
      </c>
      <c r="C2846" s="101" t="s">
        <v>38</v>
      </c>
      <c r="D2846" s="101">
        <v>682.76</v>
      </c>
    </row>
    <row r="2847" spans="1:4" x14ac:dyDescent="0.25">
      <c r="A2847" s="101">
        <v>103925</v>
      </c>
      <c r="B2847" s="101" t="s">
        <v>39254</v>
      </c>
      <c r="C2847" s="101" t="s">
        <v>38</v>
      </c>
      <c r="D2847" s="101">
        <v>1672.51</v>
      </c>
    </row>
    <row r="2848" spans="1:4" x14ac:dyDescent="0.25">
      <c r="A2848" s="101">
        <v>103926</v>
      </c>
      <c r="B2848" s="101" t="s">
        <v>39255</v>
      </c>
      <c r="C2848" s="101" t="s">
        <v>38</v>
      </c>
      <c r="D2848" s="101">
        <v>1364.12</v>
      </c>
    </row>
    <row r="2849" spans="1:4" x14ac:dyDescent="0.25">
      <c r="A2849" s="101">
        <v>103928</v>
      </c>
      <c r="B2849" s="101" t="s">
        <v>12835</v>
      </c>
      <c r="C2849" s="101" t="s">
        <v>38</v>
      </c>
      <c r="D2849" s="101">
        <v>537.11</v>
      </c>
    </row>
    <row r="2850" spans="1:4" x14ac:dyDescent="0.25">
      <c r="A2850" s="101">
        <v>103929</v>
      </c>
      <c r="B2850" s="101" t="s">
        <v>12836</v>
      </c>
      <c r="C2850" s="101" t="s">
        <v>38</v>
      </c>
      <c r="D2850" s="101">
        <v>1242.6199999999999</v>
      </c>
    </row>
    <row r="2851" spans="1:4" x14ac:dyDescent="0.25">
      <c r="A2851" s="101">
        <v>103930</v>
      </c>
      <c r="B2851" s="101" t="s">
        <v>12837</v>
      </c>
      <c r="C2851" s="101" t="s">
        <v>38</v>
      </c>
      <c r="D2851" s="101">
        <v>791.77</v>
      </c>
    </row>
    <row r="2852" spans="1:4" x14ac:dyDescent="0.25">
      <c r="A2852" s="101">
        <v>103931</v>
      </c>
      <c r="B2852" s="101" t="s">
        <v>12838</v>
      </c>
      <c r="C2852" s="101" t="s">
        <v>38</v>
      </c>
      <c r="D2852" s="101">
        <v>599.41999999999996</v>
      </c>
    </row>
    <row r="2853" spans="1:4" x14ac:dyDescent="0.25">
      <c r="A2853" s="101">
        <v>103932</v>
      </c>
      <c r="B2853" s="101" t="s">
        <v>12839</v>
      </c>
      <c r="C2853" s="101" t="s">
        <v>38</v>
      </c>
      <c r="D2853" s="101">
        <v>571.23</v>
      </c>
    </row>
    <row r="2854" spans="1:4" x14ac:dyDescent="0.25">
      <c r="A2854" s="101">
        <v>103933</v>
      </c>
      <c r="B2854" s="101" t="s">
        <v>12840</v>
      </c>
      <c r="C2854" s="101" t="s">
        <v>38</v>
      </c>
      <c r="D2854" s="101">
        <v>1525.09</v>
      </c>
    </row>
    <row r="2855" spans="1:4" x14ac:dyDescent="0.25">
      <c r="A2855" s="101">
        <v>105041</v>
      </c>
      <c r="B2855" s="101" t="s">
        <v>39256</v>
      </c>
      <c r="C2855" s="101" t="s">
        <v>3</v>
      </c>
      <c r="D2855" s="101">
        <v>55.62</v>
      </c>
    </row>
    <row r="2856" spans="1:4" x14ac:dyDescent="0.25">
      <c r="A2856" s="101">
        <v>105042</v>
      </c>
      <c r="B2856" s="101" t="s">
        <v>39257</v>
      </c>
      <c r="C2856" s="101" t="s">
        <v>3</v>
      </c>
      <c r="D2856" s="101">
        <v>54.4</v>
      </c>
    </row>
    <row r="2857" spans="1:4" x14ac:dyDescent="0.25">
      <c r="A2857" s="101">
        <v>105045</v>
      </c>
      <c r="B2857" s="101" t="s">
        <v>39258</v>
      </c>
      <c r="C2857" s="101" t="s">
        <v>3</v>
      </c>
      <c r="D2857" s="101">
        <v>62.81</v>
      </c>
    </row>
    <row r="2858" spans="1:4" x14ac:dyDescent="0.25">
      <c r="A2858" s="101">
        <v>105046</v>
      </c>
      <c r="B2858" s="101" t="s">
        <v>39259</v>
      </c>
      <c r="C2858" s="101" t="s">
        <v>3</v>
      </c>
      <c r="D2858" s="101">
        <v>44.31</v>
      </c>
    </row>
    <row r="2859" spans="1:4" x14ac:dyDescent="0.25">
      <c r="A2859" s="101">
        <v>105050</v>
      </c>
      <c r="B2859" s="101" t="s">
        <v>39260</v>
      </c>
      <c r="C2859" s="101" t="s">
        <v>3</v>
      </c>
      <c r="D2859" s="101">
        <v>156.66999999999999</v>
      </c>
    </row>
    <row r="2860" spans="1:4" x14ac:dyDescent="0.25">
      <c r="A2860" s="101">
        <v>105053</v>
      </c>
      <c r="B2860" s="101" t="s">
        <v>39261</v>
      </c>
      <c r="C2860" s="101" t="s">
        <v>3</v>
      </c>
      <c r="D2860" s="101">
        <v>146.72999999999999</v>
      </c>
    </row>
    <row r="2861" spans="1:4" x14ac:dyDescent="0.25">
      <c r="A2861" s="101">
        <v>105056</v>
      </c>
      <c r="B2861" s="101" t="s">
        <v>39262</v>
      </c>
      <c r="C2861" s="101" t="s">
        <v>3</v>
      </c>
      <c r="D2861" s="101">
        <v>214.36</v>
      </c>
    </row>
    <row r="2862" spans="1:4" x14ac:dyDescent="0.25">
      <c r="A2862" s="101">
        <v>105058</v>
      </c>
      <c r="B2862" s="101" t="s">
        <v>39263</v>
      </c>
      <c r="C2862" s="101" t="s">
        <v>3</v>
      </c>
      <c r="D2862" s="101">
        <v>205.1</v>
      </c>
    </row>
    <row r="2863" spans="1:4" x14ac:dyDescent="0.25">
      <c r="A2863" s="101">
        <v>105061</v>
      </c>
      <c r="B2863" s="101" t="s">
        <v>39264</v>
      </c>
      <c r="C2863" s="101" t="s">
        <v>3</v>
      </c>
      <c r="D2863" s="101">
        <v>111.26</v>
      </c>
    </row>
    <row r="2864" spans="1:4" x14ac:dyDescent="0.25">
      <c r="A2864" s="101">
        <v>105064</v>
      </c>
      <c r="B2864" s="101" t="s">
        <v>39265</v>
      </c>
      <c r="C2864" s="101" t="s">
        <v>3</v>
      </c>
      <c r="D2864" s="101">
        <v>98.37</v>
      </c>
    </row>
    <row r="2865" spans="1:4" x14ac:dyDescent="0.25">
      <c r="A2865" s="101">
        <v>105068</v>
      </c>
      <c r="B2865" s="101" t="s">
        <v>39266</v>
      </c>
      <c r="C2865" s="101" t="s">
        <v>3</v>
      </c>
      <c r="D2865" s="101">
        <v>195.22</v>
      </c>
    </row>
    <row r="2866" spans="1:4" x14ac:dyDescent="0.25">
      <c r="A2866" s="101">
        <v>105071</v>
      </c>
      <c r="B2866" s="101" t="s">
        <v>39267</v>
      </c>
      <c r="C2866" s="101" t="s">
        <v>3</v>
      </c>
      <c r="D2866" s="101">
        <v>182.35</v>
      </c>
    </row>
    <row r="2867" spans="1:4" x14ac:dyDescent="0.25">
      <c r="A2867" s="101">
        <v>105074</v>
      </c>
      <c r="B2867" s="101" t="s">
        <v>39268</v>
      </c>
      <c r="C2867" s="101" t="s">
        <v>3</v>
      </c>
      <c r="D2867" s="101">
        <v>312.70999999999998</v>
      </c>
    </row>
    <row r="2868" spans="1:4" x14ac:dyDescent="0.25">
      <c r="A2868" s="101">
        <v>105077</v>
      </c>
      <c r="B2868" s="101" t="s">
        <v>39269</v>
      </c>
      <c r="C2868" s="101" t="s">
        <v>3</v>
      </c>
      <c r="D2868" s="101">
        <v>299.89999999999998</v>
      </c>
    </row>
    <row r="2869" spans="1:4" x14ac:dyDescent="0.25">
      <c r="A2869" s="101">
        <v>105080</v>
      </c>
      <c r="B2869" s="101" t="s">
        <v>39270</v>
      </c>
      <c r="C2869" s="101" t="s">
        <v>3</v>
      </c>
      <c r="D2869" s="101">
        <v>77.209999999999994</v>
      </c>
    </row>
    <row r="2870" spans="1:4" x14ac:dyDescent="0.25">
      <c r="A2870" s="101">
        <v>105081</v>
      </c>
      <c r="B2870" s="101" t="s">
        <v>39271</v>
      </c>
      <c r="C2870" s="101" t="s">
        <v>3</v>
      </c>
      <c r="D2870" s="101">
        <v>90.23</v>
      </c>
    </row>
    <row r="2871" spans="1:4" x14ac:dyDescent="0.25">
      <c r="A2871" s="101">
        <v>105082</v>
      </c>
      <c r="B2871" s="101" t="s">
        <v>39272</v>
      </c>
      <c r="C2871" s="101" t="s">
        <v>3</v>
      </c>
      <c r="D2871" s="101">
        <v>80.790000000000006</v>
      </c>
    </row>
    <row r="2872" spans="1:4" x14ac:dyDescent="0.25">
      <c r="A2872" s="101">
        <v>105083</v>
      </c>
      <c r="B2872" s="101" t="s">
        <v>39273</v>
      </c>
      <c r="C2872" s="101" t="s">
        <v>3</v>
      </c>
      <c r="D2872" s="101">
        <v>91.87</v>
      </c>
    </row>
    <row r="2873" spans="1:4" x14ac:dyDescent="0.25">
      <c r="A2873" s="101">
        <v>105084</v>
      </c>
      <c r="B2873" s="101" t="s">
        <v>39274</v>
      </c>
      <c r="C2873" s="101" t="s">
        <v>3</v>
      </c>
      <c r="D2873" s="101">
        <v>115.67</v>
      </c>
    </row>
    <row r="2874" spans="1:4" x14ac:dyDescent="0.25">
      <c r="A2874" s="101">
        <v>105085</v>
      </c>
      <c r="B2874" s="101" t="s">
        <v>39275</v>
      </c>
      <c r="C2874" s="101" t="s">
        <v>3</v>
      </c>
      <c r="D2874" s="101">
        <v>121.2</v>
      </c>
    </row>
    <row r="2875" spans="1:4" x14ac:dyDescent="0.25">
      <c r="A2875" s="101">
        <v>105086</v>
      </c>
      <c r="B2875" s="101" t="s">
        <v>39276</v>
      </c>
      <c r="C2875" s="101" t="s">
        <v>3</v>
      </c>
      <c r="D2875" s="101">
        <v>106.6</v>
      </c>
    </row>
    <row r="2876" spans="1:4" x14ac:dyDescent="0.25">
      <c r="A2876" s="101">
        <v>105087</v>
      </c>
      <c r="B2876" s="101" t="s">
        <v>39277</v>
      </c>
      <c r="C2876" s="101" t="s">
        <v>3</v>
      </c>
      <c r="D2876" s="101">
        <v>120.44</v>
      </c>
    </row>
    <row r="2877" spans="1:4" x14ac:dyDescent="0.25">
      <c r="A2877" s="101">
        <v>105088</v>
      </c>
      <c r="B2877" s="101" t="s">
        <v>39278</v>
      </c>
      <c r="C2877" s="101" t="s">
        <v>3</v>
      </c>
      <c r="D2877" s="101">
        <v>224.14</v>
      </c>
    </row>
    <row r="2878" spans="1:4" x14ac:dyDescent="0.25">
      <c r="A2878" s="101">
        <v>105089</v>
      </c>
      <c r="B2878" s="101" t="s">
        <v>39279</v>
      </c>
      <c r="C2878" s="101" t="s">
        <v>3</v>
      </c>
      <c r="D2878" s="101">
        <v>206.15</v>
      </c>
    </row>
    <row r="2879" spans="1:4" x14ac:dyDescent="0.25">
      <c r="A2879" s="101">
        <v>105090</v>
      </c>
      <c r="B2879" s="101" t="s">
        <v>39280</v>
      </c>
      <c r="C2879" s="101" t="s">
        <v>2</v>
      </c>
      <c r="D2879" s="101">
        <v>444.47</v>
      </c>
    </row>
    <row r="2880" spans="1:4" x14ac:dyDescent="0.25">
      <c r="A2880" s="101">
        <v>105091</v>
      </c>
      <c r="B2880" s="101" t="s">
        <v>39281</v>
      </c>
      <c r="C2880" s="101" t="s">
        <v>3</v>
      </c>
      <c r="D2880" s="101">
        <v>162.19999999999999</v>
      </c>
    </row>
    <row r="2881" spans="1:4" x14ac:dyDescent="0.25">
      <c r="A2881" s="101">
        <v>105092</v>
      </c>
      <c r="B2881" s="101" t="s">
        <v>39282</v>
      </c>
      <c r="C2881" s="101" t="s">
        <v>3</v>
      </c>
      <c r="D2881" s="101">
        <v>177.2</v>
      </c>
    </row>
    <row r="2882" spans="1:4" x14ac:dyDescent="0.25">
      <c r="A2882" s="101">
        <v>105093</v>
      </c>
      <c r="B2882" s="101" t="s">
        <v>39283</v>
      </c>
      <c r="C2882" s="101" t="s">
        <v>3</v>
      </c>
      <c r="D2882" s="101">
        <v>179.17</v>
      </c>
    </row>
    <row r="2883" spans="1:4" x14ac:dyDescent="0.25">
      <c r="A2883" s="101">
        <v>105095</v>
      </c>
      <c r="B2883" s="101" t="s">
        <v>39284</v>
      </c>
      <c r="C2883" s="101" t="s">
        <v>3</v>
      </c>
      <c r="D2883" s="101">
        <v>78.34</v>
      </c>
    </row>
    <row r="2884" spans="1:4" x14ac:dyDescent="0.25">
      <c r="A2884" s="101">
        <v>105098</v>
      </c>
      <c r="B2884" s="101" t="s">
        <v>39285</v>
      </c>
      <c r="C2884" s="101" t="s">
        <v>3</v>
      </c>
      <c r="D2884" s="101">
        <v>68.28</v>
      </c>
    </row>
    <row r="2885" spans="1:4" x14ac:dyDescent="0.25">
      <c r="A2885" s="101">
        <v>105099</v>
      </c>
      <c r="B2885" s="101" t="s">
        <v>39286</v>
      </c>
      <c r="C2885" s="101" t="s">
        <v>3</v>
      </c>
      <c r="D2885" s="101">
        <v>75.709999999999994</v>
      </c>
    </row>
    <row r="2886" spans="1:4" x14ac:dyDescent="0.25">
      <c r="A2886" s="101">
        <v>105100</v>
      </c>
      <c r="B2886" s="101" t="s">
        <v>39287</v>
      </c>
      <c r="C2886" s="101" t="s">
        <v>3</v>
      </c>
      <c r="D2886" s="101">
        <v>102.37</v>
      </c>
    </row>
    <row r="2887" spans="1:4" x14ac:dyDescent="0.25">
      <c r="A2887" s="101">
        <v>105101</v>
      </c>
      <c r="B2887" s="101" t="s">
        <v>39288</v>
      </c>
      <c r="C2887" s="101" t="s">
        <v>3</v>
      </c>
      <c r="D2887" s="101">
        <v>186.36</v>
      </c>
    </row>
    <row r="2888" spans="1:4" x14ac:dyDescent="0.25">
      <c r="A2888" s="101">
        <v>105102</v>
      </c>
      <c r="B2888" s="101" t="s">
        <v>39289</v>
      </c>
      <c r="C2888" s="101" t="s">
        <v>3</v>
      </c>
      <c r="D2888" s="101">
        <v>251.39</v>
      </c>
    </row>
    <row r="2889" spans="1:4" x14ac:dyDescent="0.25">
      <c r="A2889" s="101">
        <v>98562</v>
      </c>
      <c r="B2889" s="101" t="s">
        <v>25003</v>
      </c>
      <c r="C2889" s="101" t="s">
        <v>2</v>
      </c>
      <c r="D2889" s="101">
        <v>49.65</v>
      </c>
    </row>
    <row r="2890" spans="1:4" x14ac:dyDescent="0.25">
      <c r="A2890" s="101">
        <v>98555</v>
      </c>
      <c r="B2890" s="101" t="s">
        <v>25004</v>
      </c>
      <c r="C2890" s="101" t="s">
        <v>2</v>
      </c>
      <c r="D2890" s="101">
        <v>30.37</v>
      </c>
    </row>
    <row r="2891" spans="1:4" x14ac:dyDescent="0.25">
      <c r="A2891" s="101">
        <v>98556</v>
      </c>
      <c r="B2891" s="101" t="s">
        <v>39290</v>
      </c>
      <c r="C2891" s="101" t="s">
        <v>2</v>
      </c>
      <c r="D2891" s="101">
        <v>55.27</v>
      </c>
    </row>
    <row r="2892" spans="1:4" x14ac:dyDescent="0.25">
      <c r="A2892" s="101">
        <v>98558</v>
      </c>
      <c r="B2892" s="101" t="s">
        <v>25005</v>
      </c>
      <c r="C2892" s="101" t="s">
        <v>12798</v>
      </c>
      <c r="D2892" s="101">
        <v>9</v>
      </c>
    </row>
    <row r="2893" spans="1:4" x14ac:dyDescent="0.25">
      <c r="A2893" s="101">
        <v>98559</v>
      </c>
      <c r="B2893" s="101" t="s">
        <v>25006</v>
      </c>
      <c r="C2893" s="101" t="s">
        <v>3</v>
      </c>
      <c r="D2893" s="101">
        <v>4.6100000000000003</v>
      </c>
    </row>
    <row r="2894" spans="1:4" x14ac:dyDescent="0.25">
      <c r="A2894" s="101">
        <v>98546</v>
      </c>
      <c r="B2894" s="101" t="s">
        <v>25007</v>
      </c>
      <c r="C2894" s="101" t="s">
        <v>2</v>
      </c>
      <c r="D2894" s="101">
        <v>111.68</v>
      </c>
    </row>
    <row r="2895" spans="1:4" x14ac:dyDescent="0.25">
      <c r="A2895" s="101">
        <v>98547</v>
      </c>
      <c r="B2895" s="101" t="s">
        <v>25008</v>
      </c>
      <c r="C2895" s="101" t="s">
        <v>2</v>
      </c>
      <c r="D2895" s="101">
        <v>187.51</v>
      </c>
    </row>
    <row r="2896" spans="1:4" x14ac:dyDescent="0.25">
      <c r="A2896" s="101">
        <v>98553</v>
      </c>
      <c r="B2896" s="101" t="s">
        <v>25009</v>
      </c>
      <c r="C2896" s="101" t="s">
        <v>2</v>
      </c>
      <c r="D2896" s="101">
        <v>164.54</v>
      </c>
    </row>
    <row r="2897" spans="1:4" x14ac:dyDescent="0.25">
      <c r="A2897" s="101">
        <v>98554</v>
      </c>
      <c r="B2897" s="101" t="s">
        <v>25010</v>
      </c>
      <c r="C2897" s="101" t="s">
        <v>2</v>
      </c>
      <c r="D2897" s="101">
        <v>43.85</v>
      </c>
    </row>
    <row r="2898" spans="1:4" x14ac:dyDescent="0.25">
      <c r="A2898" s="101">
        <v>98557</v>
      </c>
      <c r="B2898" s="101" t="s">
        <v>25011</v>
      </c>
      <c r="C2898" s="101" t="s">
        <v>2</v>
      </c>
      <c r="D2898" s="101">
        <v>43.74</v>
      </c>
    </row>
    <row r="2899" spans="1:4" x14ac:dyDescent="0.25">
      <c r="A2899" s="101">
        <v>98563</v>
      </c>
      <c r="B2899" s="101" t="s">
        <v>25012</v>
      </c>
      <c r="C2899" s="101" t="s">
        <v>2</v>
      </c>
      <c r="D2899" s="101">
        <v>37.659999999999997</v>
      </c>
    </row>
    <row r="2900" spans="1:4" x14ac:dyDescent="0.25">
      <c r="A2900" s="101">
        <v>98564</v>
      </c>
      <c r="B2900" s="101" t="s">
        <v>25013</v>
      </c>
      <c r="C2900" s="101" t="s">
        <v>2</v>
      </c>
      <c r="D2900" s="101">
        <v>49.5</v>
      </c>
    </row>
    <row r="2901" spans="1:4" x14ac:dyDescent="0.25">
      <c r="A2901" s="101">
        <v>98565</v>
      </c>
      <c r="B2901" s="101" t="s">
        <v>25014</v>
      </c>
      <c r="C2901" s="101" t="s">
        <v>2</v>
      </c>
      <c r="D2901" s="101">
        <v>53.75</v>
      </c>
    </row>
    <row r="2902" spans="1:4" x14ac:dyDescent="0.25">
      <c r="A2902" s="101">
        <v>98566</v>
      </c>
      <c r="B2902" s="101" t="s">
        <v>25015</v>
      </c>
      <c r="C2902" s="101" t="s">
        <v>2</v>
      </c>
      <c r="D2902" s="101">
        <v>65.599999999999994</v>
      </c>
    </row>
    <row r="2903" spans="1:4" x14ac:dyDescent="0.25">
      <c r="A2903" s="101">
        <v>98567</v>
      </c>
      <c r="B2903" s="101" t="s">
        <v>25016</v>
      </c>
      <c r="C2903" s="101" t="s">
        <v>2</v>
      </c>
      <c r="D2903" s="101">
        <v>69.02</v>
      </c>
    </row>
    <row r="2904" spans="1:4" x14ac:dyDescent="0.25">
      <c r="A2904" s="101">
        <v>98568</v>
      </c>
      <c r="B2904" s="101" t="s">
        <v>25017</v>
      </c>
      <c r="C2904" s="101" t="s">
        <v>2</v>
      </c>
      <c r="D2904" s="101">
        <v>80.86</v>
      </c>
    </row>
    <row r="2905" spans="1:4" x14ac:dyDescent="0.25">
      <c r="A2905" s="101">
        <v>98569</v>
      </c>
      <c r="B2905" s="101" t="s">
        <v>25018</v>
      </c>
      <c r="C2905" s="101" t="s">
        <v>2</v>
      </c>
      <c r="D2905" s="101">
        <v>85.13</v>
      </c>
    </row>
    <row r="2906" spans="1:4" x14ac:dyDescent="0.25">
      <c r="A2906" s="101">
        <v>98570</v>
      </c>
      <c r="B2906" s="101" t="s">
        <v>25019</v>
      </c>
      <c r="C2906" s="101" t="s">
        <v>2</v>
      </c>
      <c r="D2906" s="101">
        <v>96.97</v>
      </c>
    </row>
    <row r="2907" spans="1:4" x14ac:dyDescent="0.25">
      <c r="A2907" s="101">
        <v>98571</v>
      </c>
      <c r="B2907" s="101" t="s">
        <v>25020</v>
      </c>
      <c r="C2907" s="101" t="s">
        <v>2</v>
      </c>
      <c r="D2907" s="101">
        <v>45.71</v>
      </c>
    </row>
    <row r="2908" spans="1:4" x14ac:dyDescent="0.25">
      <c r="A2908" s="101">
        <v>98572</v>
      </c>
      <c r="B2908" s="101" t="s">
        <v>25021</v>
      </c>
      <c r="C2908" s="101" t="s">
        <v>2</v>
      </c>
      <c r="D2908" s="101">
        <v>56.15</v>
      </c>
    </row>
    <row r="2909" spans="1:4" x14ac:dyDescent="0.25">
      <c r="A2909" s="101">
        <v>98573</v>
      </c>
      <c r="B2909" s="101" t="s">
        <v>25022</v>
      </c>
      <c r="C2909" s="101" t="s">
        <v>2</v>
      </c>
      <c r="D2909" s="101">
        <v>67.42</v>
      </c>
    </row>
    <row r="2910" spans="1:4" x14ac:dyDescent="0.25">
      <c r="A2910" s="101">
        <v>91831</v>
      </c>
      <c r="B2910" s="101" t="s">
        <v>39291</v>
      </c>
      <c r="C2910" s="101" t="s">
        <v>3</v>
      </c>
      <c r="D2910" s="101">
        <v>16.53</v>
      </c>
    </row>
    <row r="2911" spans="1:4" x14ac:dyDescent="0.25">
      <c r="A2911" s="101">
        <v>91833</v>
      </c>
      <c r="B2911" s="101" t="s">
        <v>39292</v>
      </c>
      <c r="C2911" s="101" t="s">
        <v>3</v>
      </c>
      <c r="D2911" s="101">
        <v>17.149999999999999</v>
      </c>
    </row>
    <row r="2912" spans="1:4" x14ac:dyDescent="0.25">
      <c r="A2912" s="101">
        <v>91834</v>
      </c>
      <c r="B2912" s="101" t="s">
        <v>39293</v>
      </c>
      <c r="C2912" s="101" t="s">
        <v>3</v>
      </c>
      <c r="D2912" s="101">
        <v>17.32</v>
      </c>
    </row>
    <row r="2913" spans="1:4" x14ac:dyDescent="0.25">
      <c r="A2913" s="101">
        <v>91835</v>
      </c>
      <c r="B2913" s="101" t="s">
        <v>39294</v>
      </c>
      <c r="C2913" s="101" t="s">
        <v>3</v>
      </c>
      <c r="D2913" s="101">
        <v>18.920000000000002</v>
      </c>
    </row>
    <row r="2914" spans="1:4" x14ac:dyDescent="0.25">
      <c r="A2914" s="101">
        <v>91836</v>
      </c>
      <c r="B2914" s="101" t="s">
        <v>39295</v>
      </c>
      <c r="C2914" s="101" t="s">
        <v>3</v>
      </c>
      <c r="D2914" s="101">
        <v>20.21</v>
      </c>
    </row>
    <row r="2915" spans="1:4" x14ac:dyDescent="0.25">
      <c r="A2915" s="101">
        <v>91837</v>
      </c>
      <c r="B2915" s="101" t="s">
        <v>39296</v>
      </c>
      <c r="C2915" s="101" t="s">
        <v>3</v>
      </c>
      <c r="D2915" s="101">
        <v>23.92</v>
      </c>
    </row>
    <row r="2916" spans="1:4" x14ac:dyDescent="0.25">
      <c r="A2916" s="101">
        <v>91839</v>
      </c>
      <c r="B2916" s="101" t="s">
        <v>39297</v>
      </c>
      <c r="C2916" s="101" t="s">
        <v>3</v>
      </c>
      <c r="D2916" s="101">
        <v>18.170000000000002</v>
      </c>
    </row>
    <row r="2917" spans="1:4" x14ac:dyDescent="0.25">
      <c r="A2917" s="101">
        <v>91840</v>
      </c>
      <c r="B2917" s="101" t="s">
        <v>39298</v>
      </c>
      <c r="C2917" s="101" t="s">
        <v>3</v>
      </c>
      <c r="D2917" s="101">
        <v>20.74</v>
      </c>
    </row>
    <row r="2918" spans="1:4" x14ac:dyDescent="0.25">
      <c r="A2918" s="101">
        <v>91841</v>
      </c>
      <c r="B2918" s="101" t="s">
        <v>39299</v>
      </c>
      <c r="C2918" s="101" t="s">
        <v>3</v>
      </c>
      <c r="D2918" s="101">
        <v>20</v>
      </c>
    </row>
    <row r="2919" spans="1:4" x14ac:dyDescent="0.25">
      <c r="A2919" s="101">
        <v>91843</v>
      </c>
      <c r="B2919" s="101" t="s">
        <v>14474</v>
      </c>
      <c r="C2919" s="101" t="s">
        <v>3</v>
      </c>
      <c r="D2919" s="101">
        <v>6.59</v>
      </c>
    </row>
    <row r="2920" spans="1:4" x14ac:dyDescent="0.25">
      <c r="A2920" s="101">
        <v>91845</v>
      </c>
      <c r="B2920" s="101" t="s">
        <v>14475</v>
      </c>
      <c r="C2920" s="101" t="s">
        <v>3</v>
      </c>
      <c r="D2920" s="101">
        <v>8.31</v>
      </c>
    </row>
    <row r="2921" spans="1:4" x14ac:dyDescent="0.25">
      <c r="A2921" s="101">
        <v>91847</v>
      </c>
      <c r="B2921" s="101" t="s">
        <v>14476</v>
      </c>
      <c r="C2921" s="101" t="s">
        <v>3</v>
      </c>
      <c r="D2921" s="101">
        <v>13.38</v>
      </c>
    </row>
    <row r="2922" spans="1:4" x14ac:dyDescent="0.25">
      <c r="A2922" s="101">
        <v>91849</v>
      </c>
      <c r="B2922" s="101" t="s">
        <v>14477</v>
      </c>
      <c r="C2922" s="101" t="s">
        <v>3</v>
      </c>
      <c r="D2922" s="101">
        <v>7.63</v>
      </c>
    </row>
    <row r="2923" spans="1:4" x14ac:dyDescent="0.25">
      <c r="A2923" s="101">
        <v>91850</v>
      </c>
      <c r="B2923" s="101" t="s">
        <v>14478</v>
      </c>
      <c r="C2923" s="101" t="s">
        <v>3</v>
      </c>
      <c r="D2923" s="101">
        <v>10.130000000000001</v>
      </c>
    </row>
    <row r="2924" spans="1:4" x14ac:dyDescent="0.25">
      <c r="A2924" s="101">
        <v>91851</v>
      </c>
      <c r="B2924" s="101" t="s">
        <v>14479</v>
      </c>
      <c r="C2924" s="101" t="s">
        <v>3</v>
      </c>
      <c r="D2924" s="101">
        <v>9.39</v>
      </c>
    </row>
    <row r="2925" spans="1:4" x14ac:dyDescent="0.25">
      <c r="A2925" s="101">
        <v>91852</v>
      </c>
      <c r="B2925" s="101" t="s">
        <v>14480</v>
      </c>
      <c r="C2925" s="101" t="s">
        <v>3</v>
      </c>
      <c r="D2925" s="101">
        <v>8.9700000000000006</v>
      </c>
    </row>
    <row r="2926" spans="1:4" x14ac:dyDescent="0.25">
      <c r="A2926" s="101">
        <v>91853</v>
      </c>
      <c r="B2926" s="101" t="s">
        <v>14481</v>
      </c>
      <c r="C2926" s="101" t="s">
        <v>3</v>
      </c>
      <c r="D2926" s="101">
        <v>9.5399999999999991</v>
      </c>
    </row>
    <row r="2927" spans="1:4" x14ac:dyDescent="0.25">
      <c r="A2927" s="101">
        <v>91854</v>
      </c>
      <c r="B2927" s="101" t="s">
        <v>14482</v>
      </c>
      <c r="C2927" s="101" t="s">
        <v>3</v>
      </c>
      <c r="D2927" s="101">
        <v>9.6999999999999993</v>
      </c>
    </row>
    <row r="2928" spans="1:4" x14ac:dyDescent="0.25">
      <c r="A2928" s="101">
        <v>91855</v>
      </c>
      <c r="B2928" s="101" t="s">
        <v>14483</v>
      </c>
      <c r="C2928" s="101" t="s">
        <v>3</v>
      </c>
      <c r="D2928" s="101">
        <v>11.18</v>
      </c>
    </row>
    <row r="2929" spans="1:4" x14ac:dyDescent="0.25">
      <c r="A2929" s="101">
        <v>91856</v>
      </c>
      <c r="B2929" s="101" t="s">
        <v>14484</v>
      </c>
      <c r="C2929" s="101" t="s">
        <v>3</v>
      </c>
      <c r="D2929" s="101">
        <v>12.49</v>
      </c>
    </row>
    <row r="2930" spans="1:4" x14ac:dyDescent="0.25">
      <c r="A2930" s="101">
        <v>91857</v>
      </c>
      <c r="B2930" s="101" t="s">
        <v>14485</v>
      </c>
      <c r="C2930" s="101" t="s">
        <v>3</v>
      </c>
      <c r="D2930" s="101">
        <v>15.91</v>
      </c>
    </row>
    <row r="2931" spans="1:4" x14ac:dyDescent="0.25">
      <c r="A2931" s="101">
        <v>91859</v>
      </c>
      <c r="B2931" s="101" t="s">
        <v>14486</v>
      </c>
      <c r="C2931" s="101" t="s">
        <v>3</v>
      </c>
      <c r="D2931" s="101">
        <v>10.6</v>
      </c>
    </row>
    <row r="2932" spans="1:4" x14ac:dyDescent="0.25">
      <c r="A2932" s="101">
        <v>91860</v>
      </c>
      <c r="B2932" s="101" t="s">
        <v>14487</v>
      </c>
      <c r="C2932" s="101" t="s">
        <v>3</v>
      </c>
      <c r="D2932" s="101">
        <v>12.98</v>
      </c>
    </row>
    <row r="2933" spans="1:4" x14ac:dyDescent="0.25">
      <c r="A2933" s="101">
        <v>91861</v>
      </c>
      <c r="B2933" s="101" t="s">
        <v>14488</v>
      </c>
      <c r="C2933" s="101" t="s">
        <v>3</v>
      </c>
      <c r="D2933" s="101">
        <v>12.3</v>
      </c>
    </row>
    <row r="2934" spans="1:4" x14ac:dyDescent="0.25">
      <c r="A2934" s="101">
        <v>91862</v>
      </c>
      <c r="B2934" s="101" t="s">
        <v>14489</v>
      </c>
      <c r="C2934" s="101" t="s">
        <v>3</v>
      </c>
      <c r="D2934" s="101">
        <v>9.69</v>
      </c>
    </row>
    <row r="2935" spans="1:4" x14ac:dyDescent="0.25">
      <c r="A2935" s="101">
        <v>91863</v>
      </c>
      <c r="B2935" s="101" t="s">
        <v>14490</v>
      </c>
      <c r="C2935" s="101" t="s">
        <v>3</v>
      </c>
      <c r="D2935" s="101">
        <v>11.46</v>
      </c>
    </row>
    <row r="2936" spans="1:4" x14ac:dyDescent="0.25">
      <c r="A2936" s="101">
        <v>91864</v>
      </c>
      <c r="B2936" s="101" t="s">
        <v>14491</v>
      </c>
      <c r="C2936" s="101" t="s">
        <v>3</v>
      </c>
      <c r="D2936" s="101">
        <v>15.5</v>
      </c>
    </row>
    <row r="2937" spans="1:4" x14ac:dyDescent="0.25">
      <c r="A2937" s="101">
        <v>91865</v>
      </c>
      <c r="B2937" s="101" t="s">
        <v>14492</v>
      </c>
      <c r="C2937" s="101" t="s">
        <v>3</v>
      </c>
      <c r="D2937" s="101">
        <v>19.46</v>
      </c>
    </row>
    <row r="2938" spans="1:4" x14ac:dyDescent="0.25">
      <c r="A2938" s="101">
        <v>91866</v>
      </c>
      <c r="B2938" s="101" t="s">
        <v>14493</v>
      </c>
      <c r="C2938" s="101" t="s">
        <v>3</v>
      </c>
      <c r="D2938" s="101">
        <v>8.44</v>
      </c>
    </row>
    <row r="2939" spans="1:4" x14ac:dyDescent="0.25">
      <c r="A2939" s="101">
        <v>91867</v>
      </c>
      <c r="B2939" s="101" t="s">
        <v>14494</v>
      </c>
      <c r="C2939" s="101" t="s">
        <v>3</v>
      </c>
      <c r="D2939" s="101">
        <v>10.199999999999999</v>
      </c>
    </row>
    <row r="2940" spans="1:4" x14ac:dyDescent="0.25">
      <c r="A2940" s="101">
        <v>91868</v>
      </c>
      <c r="B2940" s="101" t="s">
        <v>14495</v>
      </c>
      <c r="C2940" s="101" t="s">
        <v>3</v>
      </c>
      <c r="D2940" s="101">
        <v>14.25</v>
      </c>
    </row>
    <row r="2941" spans="1:4" x14ac:dyDescent="0.25">
      <c r="A2941" s="101">
        <v>91869</v>
      </c>
      <c r="B2941" s="101" t="s">
        <v>14496</v>
      </c>
      <c r="C2941" s="101" t="s">
        <v>3</v>
      </c>
      <c r="D2941" s="101">
        <v>18.16</v>
      </c>
    </row>
    <row r="2942" spans="1:4" x14ac:dyDescent="0.25">
      <c r="A2942" s="101">
        <v>91870</v>
      </c>
      <c r="B2942" s="101" t="s">
        <v>14497</v>
      </c>
      <c r="C2942" s="101" t="s">
        <v>3</v>
      </c>
      <c r="D2942" s="104">
        <v>12.69</v>
      </c>
    </row>
    <row r="2943" spans="1:4" x14ac:dyDescent="0.25">
      <c r="A2943" s="101">
        <v>91871</v>
      </c>
      <c r="B2943" s="101" t="s">
        <v>14498</v>
      </c>
      <c r="C2943" s="101" t="s">
        <v>3</v>
      </c>
      <c r="D2943" s="101">
        <v>14.45</v>
      </c>
    </row>
    <row r="2944" spans="1:4" x14ac:dyDescent="0.25">
      <c r="A2944" s="101">
        <v>91872</v>
      </c>
      <c r="B2944" s="101" t="s">
        <v>14499</v>
      </c>
      <c r="C2944" s="101" t="s">
        <v>3</v>
      </c>
      <c r="D2944" s="101">
        <v>18.489999999999998</v>
      </c>
    </row>
    <row r="2945" spans="1:4" x14ac:dyDescent="0.25">
      <c r="A2945" s="101">
        <v>91873</v>
      </c>
      <c r="B2945" s="101" t="s">
        <v>14500</v>
      </c>
      <c r="C2945" s="101" t="s">
        <v>3</v>
      </c>
      <c r="D2945" s="101">
        <v>22.4</v>
      </c>
    </row>
    <row r="2946" spans="1:4" x14ac:dyDescent="0.25">
      <c r="A2946" s="101">
        <v>93008</v>
      </c>
      <c r="B2946" s="101" t="s">
        <v>3947</v>
      </c>
      <c r="C2946" s="101" t="s">
        <v>3</v>
      </c>
      <c r="D2946" s="101">
        <v>18.989999999999998</v>
      </c>
    </row>
    <row r="2947" spans="1:4" x14ac:dyDescent="0.25">
      <c r="A2947" s="101">
        <v>93009</v>
      </c>
      <c r="B2947" s="101" t="s">
        <v>3948</v>
      </c>
      <c r="C2947" s="101" t="s">
        <v>3</v>
      </c>
      <c r="D2947" s="101">
        <v>28.25</v>
      </c>
    </row>
    <row r="2948" spans="1:4" x14ac:dyDescent="0.25">
      <c r="A2948" s="101">
        <v>93010</v>
      </c>
      <c r="B2948" s="101" t="s">
        <v>3949</v>
      </c>
      <c r="C2948" s="101" t="s">
        <v>3</v>
      </c>
      <c r="D2948" s="101">
        <v>39.46</v>
      </c>
    </row>
    <row r="2949" spans="1:4" x14ac:dyDescent="0.25">
      <c r="A2949" s="101">
        <v>93011</v>
      </c>
      <c r="B2949" s="101" t="s">
        <v>3950</v>
      </c>
      <c r="C2949" s="101" t="s">
        <v>3</v>
      </c>
      <c r="D2949" s="101">
        <v>48.33</v>
      </c>
    </row>
    <row r="2950" spans="1:4" x14ac:dyDescent="0.25">
      <c r="A2950" s="101">
        <v>93012</v>
      </c>
      <c r="B2950" s="101" t="s">
        <v>3951</v>
      </c>
      <c r="C2950" s="101" t="s">
        <v>3</v>
      </c>
      <c r="D2950" s="101">
        <v>73.239999999999995</v>
      </c>
    </row>
    <row r="2951" spans="1:4" x14ac:dyDescent="0.25">
      <c r="A2951" s="101">
        <v>95726</v>
      </c>
      <c r="B2951" s="101" t="s">
        <v>39300</v>
      </c>
      <c r="C2951" s="101" t="s">
        <v>3</v>
      </c>
      <c r="D2951" s="101">
        <v>15.48</v>
      </c>
    </row>
    <row r="2952" spans="1:4" x14ac:dyDescent="0.25">
      <c r="A2952" s="101">
        <v>95727</v>
      </c>
      <c r="B2952" s="101" t="s">
        <v>39301</v>
      </c>
      <c r="C2952" s="101" t="s">
        <v>3</v>
      </c>
      <c r="D2952" s="101">
        <v>19.12</v>
      </c>
    </row>
    <row r="2953" spans="1:4" x14ac:dyDescent="0.25">
      <c r="A2953" s="101">
        <v>95728</v>
      </c>
      <c r="B2953" s="101" t="s">
        <v>39302</v>
      </c>
      <c r="C2953" s="101" t="s">
        <v>3</v>
      </c>
      <c r="D2953" s="101">
        <v>25.06</v>
      </c>
    </row>
    <row r="2954" spans="1:4" x14ac:dyDescent="0.25">
      <c r="A2954" s="101">
        <v>97667</v>
      </c>
      <c r="B2954" s="101" t="s">
        <v>3952</v>
      </c>
      <c r="C2954" s="101" t="s">
        <v>3</v>
      </c>
      <c r="D2954" s="101">
        <v>8.9499999999999993</v>
      </c>
    </row>
    <row r="2955" spans="1:4" x14ac:dyDescent="0.25">
      <c r="A2955" s="101">
        <v>97668</v>
      </c>
      <c r="B2955" s="101" t="s">
        <v>3953</v>
      </c>
      <c r="C2955" s="101" t="s">
        <v>3</v>
      </c>
      <c r="D2955" s="101">
        <v>12.75</v>
      </c>
    </row>
    <row r="2956" spans="1:4" x14ac:dyDescent="0.25">
      <c r="A2956" s="101">
        <v>97669</v>
      </c>
      <c r="B2956" s="101" t="s">
        <v>3954</v>
      </c>
      <c r="C2956" s="101" t="s">
        <v>3</v>
      </c>
      <c r="D2956" s="101">
        <v>18.84</v>
      </c>
    </row>
    <row r="2957" spans="1:4" x14ac:dyDescent="0.25">
      <c r="A2957" s="101">
        <v>97670</v>
      </c>
      <c r="B2957" s="101" t="s">
        <v>3955</v>
      </c>
      <c r="C2957" s="101" t="s">
        <v>3</v>
      </c>
      <c r="D2957" s="101">
        <v>24.29</v>
      </c>
    </row>
    <row r="2958" spans="1:4" x14ac:dyDescent="0.25">
      <c r="A2958" s="101">
        <v>91874</v>
      </c>
      <c r="B2958" s="101" t="s">
        <v>14501</v>
      </c>
      <c r="C2958" s="101" t="s">
        <v>12798</v>
      </c>
      <c r="D2958" s="101">
        <v>7.07</v>
      </c>
    </row>
    <row r="2959" spans="1:4" x14ac:dyDescent="0.25">
      <c r="A2959" s="101">
        <v>91875</v>
      </c>
      <c r="B2959" s="101" t="s">
        <v>14502</v>
      </c>
      <c r="C2959" s="101" t="s">
        <v>12798</v>
      </c>
      <c r="D2959" s="101">
        <v>8.2899999999999991</v>
      </c>
    </row>
    <row r="2960" spans="1:4" x14ac:dyDescent="0.25">
      <c r="A2960" s="101">
        <v>91876</v>
      </c>
      <c r="B2960" s="101" t="s">
        <v>14503</v>
      </c>
      <c r="C2960" s="101" t="s">
        <v>12798</v>
      </c>
      <c r="D2960" s="101">
        <v>9.9700000000000006</v>
      </c>
    </row>
    <row r="2961" spans="1:4" x14ac:dyDescent="0.25">
      <c r="A2961" s="101">
        <v>91877</v>
      </c>
      <c r="B2961" s="101" t="s">
        <v>14504</v>
      </c>
      <c r="C2961" s="101" t="s">
        <v>12798</v>
      </c>
      <c r="D2961" s="101">
        <v>12.26</v>
      </c>
    </row>
    <row r="2962" spans="1:4" x14ac:dyDescent="0.25">
      <c r="A2962" s="101">
        <v>91878</v>
      </c>
      <c r="B2962" s="101" t="s">
        <v>14505</v>
      </c>
      <c r="C2962" s="101" t="s">
        <v>12798</v>
      </c>
      <c r="D2962" s="101">
        <v>5.57</v>
      </c>
    </row>
    <row r="2963" spans="1:4" x14ac:dyDescent="0.25">
      <c r="A2963" s="101">
        <v>91879</v>
      </c>
      <c r="B2963" s="101" t="s">
        <v>14506</v>
      </c>
      <c r="C2963" s="101" t="s">
        <v>12798</v>
      </c>
      <c r="D2963" s="101">
        <v>6.8</v>
      </c>
    </row>
    <row r="2964" spans="1:4" x14ac:dyDescent="0.25">
      <c r="A2964" s="101">
        <v>91880</v>
      </c>
      <c r="B2964" s="101" t="s">
        <v>14507</v>
      </c>
      <c r="C2964" s="101" t="s">
        <v>12798</v>
      </c>
      <c r="D2964" s="101">
        <v>8.4700000000000006</v>
      </c>
    </row>
    <row r="2965" spans="1:4" x14ac:dyDescent="0.25">
      <c r="A2965" s="101">
        <v>91881</v>
      </c>
      <c r="B2965" s="101" t="s">
        <v>14508</v>
      </c>
      <c r="C2965" s="101" t="s">
        <v>12798</v>
      </c>
      <c r="D2965" s="101">
        <v>10.77</v>
      </c>
    </row>
    <row r="2966" spans="1:4" x14ac:dyDescent="0.25">
      <c r="A2966" s="101">
        <v>91882</v>
      </c>
      <c r="B2966" s="101" t="s">
        <v>14509</v>
      </c>
      <c r="C2966" s="101" t="s">
        <v>12798</v>
      </c>
      <c r="D2966" s="101">
        <v>10.16</v>
      </c>
    </row>
    <row r="2967" spans="1:4" x14ac:dyDescent="0.25">
      <c r="A2967" s="101">
        <v>91884</v>
      </c>
      <c r="B2967" s="101" t="s">
        <v>14510</v>
      </c>
      <c r="C2967" s="101" t="s">
        <v>12798</v>
      </c>
      <c r="D2967" s="101">
        <v>11.39</v>
      </c>
    </row>
    <row r="2968" spans="1:4" x14ac:dyDescent="0.25">
      <c r="A2968" s="101">
        <v>91885</v>
      </c>
      <c r="B2968" s="101" t="s">
        <v>14511</v>
      </c>
      <c r="C2968" s="101" t="s">
        <v>12798</v>
      </c>
      <c r="D2968" s="101">
        <v>13.02</v>
      </c>
    </row>
    <row r="2969" spans="1:4" x14ac:dyDescent="0.25">
      <c r="A2969" s="101">
        <v>91886</v>
      </c>
      <c r="B2969" s="101" t="s">
        <v>14512</v>
      </c>
      <c r="C2969" s="101" t="s">
        <v>12798</v>
      </c>
      <c r="D2969" s="101">
        <v>15.25</v>
      </c>
    </row>
    <row r="2970" spans="1:4" x14ac:dyDescent="0.25">
      <c r="A2970" s="101">
        <v>91887</v>
      </c>
      <c r="B2970" s="101" t="s">
        <v>14513</v>
      </c>
      <c r="C2970" s="101" t="s">
        <v>12798</v>
      </c>
      <c r="D2970" s="101">
        <v>12.2</v>
      </c>
    </row>
    <row r="2971" spans="1:4" x14ac:dyDescent="0.25">
      <c r="A2971" s="101">
        <v>91889</v>
      </c>
      <c r="B2971" s="101" t="s">
        <v>14514</v>
      </c>
      <c r="C2971" s="101" t="s">
        <v>12798</v>
      </c>
      <c r="D2971" s="101">
        <v>11.89</v>
      </c>
    </row>
    <row r="2972" spans="1:4" x14ac:dyDescent="0.25">
      <c r="A2972" s="101">
        <v>91890</v>
      </c>
      <c r="B2972" s="101" t="s">
        <v>14515</v>
      </c>
      <c r="C2972" s="101" t="s">
        <v>12798</v>
      </c>
      <c r="D2972" s="101">
        <v>13.47</v>
      </c>
    </row>
    <row r="2973" spans="1:4" x14ac:dyDescent="0.25">
      <c r="A2973" s="101">
        <v>91892</v>
      </c>
      <c r="B2973" s="101" t="s">
        <v>14516</v>
      </c>
      <c r="C2973" s="101" t="s">
        <v>12798</v>
      </c>
      <c r="D2973" s="101">
        <v>15.51</v>
      </c>
    </row>
    <row r="2974" spans="1:4" x14ac:dyDescent="0.25">
      <c r="A2974" s="101">
        <v>91893</v>
      </c>
      <c r="B2974" s="101" t="s">
        <v>14517</v>
      </c>
      <c r="C2974" s="101" t="s">
        <v>12798</v>
      </c>
      <c r="D2974" s="101">
        <v>16.690000000000001</v>
      </c>
    </row>
    <row r="2975" spans="1:4" x14ac:dyDescent="0.25">
      <c r="A2975" s="101">
        <v>91895</v>
      </c>
      <c r="B2975" s="101" t="s">
        <v>14518</v>
      </c>
      <c r="C2975" s="101" t="s">
        <v>12798</v>
      </c>
      <c r="D2975" s="101">
        <v>18.760000000000002</v>
      </c>
    </row>
    <row r="2976" spans="1:4" x14ac:dyDescent="0.25">
      <c r="A2976" s="101">
        <v>91896</v>
      </c>
      <c r="B2976" s="101" t="s">
        <v>14519</v>
      </c>
      <c r="C2976" s="101" t="s">
        <v>12798</v>
      </c>
      <c r="D2976" s="101">
        <v>19.21</v>
      </c>
    </row>
    <row r="2977" spans="1:4" x14ac:dyDescent="0.25">
      <c r="A2977" s="101">
        <v>91898</v>
      </c>
      <c r="B2977" s="101" t="s">
        <v>14520</v>
      </c>
      <c r="C2977" s="101" t="s">
        <v>12798</v>
      </c>
      <c r="D2977" s="101">
        <v>21.44</v>
      </c>
    </row>
    <row r="2978" spans="1:4" x14ac:dyDescent="0.25">
      <c r="A2978" s="101">
        <v>91899</v>
      </c>
      <c r="B2978" s="101" t="s">
        <v>14521</v>
      </c>
      <c r="C2978" s="101" t="s">
        <v>12798</v>
      </c>
      <c r="D2978" s="101">
        <v>9.92</v>
      </c>
    </row>
    <row r="2979" spans="1:4" x14ac:dyDescent="0.25">
      <c r="A2979" s="101">
        <v>91901</v>
      </c>
      <c r="B2979" s="101" t="s">
        <v>14522</v>
      </c>
      <c r="C2979" s="101" t="s">
        <v>12798</v>
      </c>
      <c r="D2979" s="101">
        <v>9.61</v>
      </c>
    </row>
    <row r="2980" spans="1:4" x14ac:dyDescent="0.25">
      <c r="A2980" s="101">
        <v>91902</v>
      </c>
      <c r="B2980" s="101" t="s">
        <v>14523</v>
      </c>
      <c r="C2980" s="101" t="s">
        <v>12798</v>
      </c>
      <c r="D2980" s="101">
        <v>11.21</v>
      </c>
    </row>
    <row r="2981" spans="1:4" x14ac:dyDescent="0.25">
      <c r="A2981" s="101">
        <v>91904</v>
      </c>
      <c r="B2981" s="101" t="s">
        <v>14524</v>
      </c>
      <c r="C2981" s="101" t="s">
        <v>12798</v>
      </c>
      <c r="D2981" s="101">
        <v>13.25</v>
      </c>
    </row>
    <row r="2982" spans="1:4" x14ac:dyDescent="0.25">
      <c r="A2982" s="101">
        <v>91905</v>
      </c>
      <c r="B2982" s="101" t="s">
        <v>14525</v>
      </c>
      <c r="C2982" s="101" t="s">
        <v>12798</v>
      </c>
      <c r="D2982" s="101">
        <v>14.43</v>
      </c>
    </row>
    <row r="2983" spans="1:4" x14ac:dyDescent="0.25">
      <c r="A2983" s="101">
        <v>91907</v>
      </c>
      <c r="B2983" s="101" t="s">
        <v>14526</v>
      </c>
      <c r="C2983" s="101" t="s">
        <v>12798</v>
      </c>
      <c r="D2983" s="104">
        <v>16.5</v>
      </c>
    </row>
    <row r="2984" spans="1:4" x14ac:dyDescent="0.25">
      <c r="A2984" s="101">
        <v>91908</v>
      </c>
      <c r="B2984" s="101" t="s">
        <v>14527</v>
      </c>
      <c r="C2984" s="101" t="s">
        <v>12798</v>
      </c>
      <c r="D2984" s="104">
        <v>16.989999999999998</v>
      </c>
    </row>
    <row r="2985" spans="1:4" x14ac:dyDescent="0.25">
      <c r="A2985" s="101">
        <v>91910</v>
      </c>
      <c r="B2985" s="101" t="s">
        <v>14528</v>
      </c>
      <c r="C2985" s="101" t="s">
        <v>12798</v>
      </c>
      <c r="D2985" s="104">
        <v>19.22</v>
      </c>
    </row>
    <row r="2986" spans="1:4" x14ac:dyDescent="0.25">
      <c r="A2986" s="101">
        <v>91911</v>
      </c>
      <c r="B2986" s="101" t="s">
        <v>14529</v>
      </c>
      <c r="C2986" s="101" t="s">
        <v>12798</v>
      </c>
      <c r="D2986" s="104">
        <v>16.84</v>
      </c>
    </row>
    <row r="2987" spans="1:4" x14ac:dyDescent="0.25">
      <c r="A2987" s="101">
        <v>91913</v>
      </c>
      <c r="B2987" s="101" t="s">
        <v>14530</v>
      </c>
      <c r="C2987" s="101" t="s">
        <v>12798</v>
      </c>
      <c r="D2987" s="101">
        <v>16.53</v>
      </c>
    </row>
    <row r="2988" spans="1:4" x14ac:dyDescent="0.25">
      <c r="A2988" s="101">
        <v>91914</v>
      </c>
      <c r="B2988" s="101" t="s">
        <v>14531</v>
      </c>
      <c r="C2988" s="101" t="s">
        <v>12798</v>
      </c>
      <c r="D2988" s="101">
        <v>18.059999999999999</v>
      </c>
    </row>
    <row r="2989" spans="1:4" x14ac:dyDescent="0.25">
      <c r="A2989" s="101">
        <v>91916</v>
      </c>
      <c r="B2989" s="101" t="s">
        <v>14532</v>
      </c>
      <c r="C2989" s="101" t="s">
        <v>12798</v>
      </c>
      <c r="D2989" s="101">
        <v>20.100000000000001</v>
      </c>
    </row>
    <row r="2990" spans="1:4" x14ac:dyDescent="0.25">
      <c r="A2990" s="101">
        <v>91917</v>
      </c>
      <c r="B2990" s="101" t="s">
        <v>14533</v>
      </c>
      <c r="C2990" s="101" t="s">
        <v>12798</v>
      </c>
      <c r="D2990" s="101">
        <v>21.24</v>
      </c>
    </row>
    <row r="2991" spans="1:4" x14ac:dyDescent="0.25">
      <c r="A2991" s="101">
        <v>91919</v>
      </c>
      <c r="B2991" s="101" t="s">
        <v>14534</v>
      </c>
      <c r="C2991" s="101" t="s">
        <v>12798</v>
      </c>
      <c r="D2991" s="101">
        <v>23.31</v>
      </c>
    </row>
    <row r="2992" spans="1:4" x14ac:dyDescent="0.25">
      <c r="A2992" s="101">
        <v>91920</v>
      </c>
      <c r="B2992" s="101" t="s">
        <v>14535</v>
      </c>
      <c r="C2992" s="101" t="s">
        <v>12798</v>
      </c>
      <c r="D2992" s="101">
        <v>23.69</v>
      </c>
    </row>
    <row r="2993" spans="1:4" x14ac:dyDescent="0.25">
      <c r="A2993" s="101">
        <v>91922</v>
      </c>
      <c r="B2993" s="101" t="s">
        <v>14536</v>
      </c>
      <c r="C2993" s="101" t="s">
        <v>12798</v>
      </c>
      <c r="D2993" s="101">
        <v>25.92</v>
      </c>
    </row>
    <row r="2994" spans="1:4" x14ac:dyDescent="0.25">
      <c r="A2994" s="101">
        <v>93013</v>
      </c>
      <c r="B2994" s="101" t="s">
        <v>3956</v>
      </c>
      <c r="C2994" s="101" t="s">
        <v>12798</v>
      </c>
      <c r="D2994" s="104">
        <v>15.25</v>
      </c>
    </row>
    <row r="2995" spans="1:4" x14ac:dyDescent="0.25">
      <c r="A2995" s="101">
        <v>93014</v>
      </c>
      <c r="B2995" s="101" t="s">
        <v>3957</v>
      </c>
      <c r="C2995" s="101" t="s">
        <v>12798</v>
      </c>
      <c r="D2995" s="101">
        <v>18.63</v>
      </c>
    </row>
    <row r="2996" spans="1:4" x14ac:dyDescent="0.25">
      <c r="A2996" s="101">
        <v>93015</v>
      </c>
      <c r="B2996" s="101" t="s">
        <v>3958</v>
      </c>
      <c r="C2996" s="101" t="s">
        <v>12798</v>
      </c>
      <c r="D2996" s="101">
        <v>27.78</v>
      </c>
    </row>
    <row r="2997" spans="1:4" x14ac:dyDescent="0.25">
      <c r="A2997" s="101">
        <v>93016</v>
      </c>
      <c r="B2997" s="101" t="s">
        <v>3959</v>
      </c>
      <c r="C2997" s="101" t="s">
        <v>12798</v>
      </c>
      <c r="D2997" s="101">
        <v>33.58</v>
      </c>
    </row>
    <row r="2998" spans="1:4" x14ac:dyDescent="0.25">
      <c r="A2998" s="101">
        <v>93017</v>
      </c>
      <c r="B2998" s="101" t="s">
        <v>3960</v>
      </c>
      <c r="C2998" s="101" t="s">
        <v>12798</v>
      </c>
      <c r="D2998" s="101">
        <v>49.99</v>
      </c>
    </row>
    <row r="2999" spans="1:4" x14ac:dyDescent="0.25">
      <c r="A2999" s="101">
        <v>93018</v>
      </c>
      <c r="B2999" s="101" t="s">
        <v>3961</v>
      </c>
      <c r="C2999" s="101" t="s">
        <v>12798</v>
      </c>
      <c r="D2999" s="101">
        <v>23.25</v>
      </c>
    </row>
    <row r="3000" spans="1:4" x14ac:dyDescent="0.25">
      <c r="A3000" s="101">
        <v>93020</v>
      </c>
      <c r="B3000" s="101" t="s">
        <v>3962</v>
      </c>
      <c r="C3000" s="101" t="s">
        <v>12798</v>
      </c>
      <c r="D3000" s="101">
        <v>29.56</v>
      </c>
    </row>
    <row r="3001" spans="1:4" x14ac:dyDescent="0.25">
      <c r="A3001" s="101">
        <v>93022</v>
      </c>
      <c r="B3001" s="101" t="s">
        <v>3963</v>
      </c>
      <c r="C3001" s="101" t="s">
        <v>12798</v>
      </c>
      <c r="D3001" s="101">
        <v>48.36</v>
      </c>
    </row>
    <row r="3002" spans="1:4" x14ac:dyDescent="0.25">
      <c r="A3002" s="101">
        <v>93024</v>
      </c>
      <c r="B3002" s="101" t="s">
        <v>3964</v>
      </c>
      <c r="C3002" s="101" t="s">
        <v>12798</v>
      </c>
      <c r="D3002" s="101">
        <v>51</v>
      </c>
    </row>
    <row r="3003" spans="1:4" x14ac:dyDescent="0.25">
      <c r="A3003" s="101">
        <v>93026</v>
      </c>
      <c r="B3003" s="101" t="s">
        <v>3965</v>
      </c>
      <c r="C3003" s="101" t="s">
        <v>12798</v>
      </c>
      <c r="D3003" s="104">
        <v>82.26</v>
      </c>
    </row>
    <row r="3004" spans="1:4" x14ac:dyDescent="0.25">
      <c r="A3004" s="101">
        <v>97559</v>
      </c>
      <c r="B3004" s="101" t="s">
        <v>14537</v>
      </c>
      <c r="C3004" s="101" t="s">
        <v>12798</v>
      </c>
      <c r="D3004" s="104">
        <v>13.24</v>
      </c>
    </row>
    <row r="3005" spans="1:4" x14ac:dyDescent="0.25">
      <c r="A3005" s="101">
        <v>97562</v>
      </c>
      <c r="B3005" s="101" t="s">
        <v>14538</v>
      </c>
      <c r="C3005" s="101" t="s">
        <v>12798</v>
      </c>
      <c r="D3005" s="104">
        <v>10.98</v>
      </c>
    </row>
    <row r="3006" spans="1:4" x14ac:dyDescent="0.25">
      <c r="A3006" s="101">
        <v>97564</v>
      </c>
      <c r="B3006" s="101" t="s">
        <v>14539</v>
      </c>
      <c r="C3006" s="101" t="s">
        <v>12798</v>
      </c>
      <c r="D3006" s="104">
        <v>17.829999999999998</v>
      </c>
    </row>
    <row r="3007" spans="1:4" x14ac:dyDescent="0.25">
      <c r="A3007" s="101">
        <v>104395</v>
      </c>
      <c r="B3007" s="101" t="s">
        <v>13294</v>
      </c>
      <c r="C3007" s="101" t="s">
        <v>12798</v>
      </c>
      <c r="D3007" s="101">
        <v>21.44</v>
      </c>
    </row>
    <row r="3008" spans="1:4" x14ac:dyDescent="0.25">
      <c r="A3008" s="101">
        <v>91924</v>
      </c>
      <c r="B3008" s="101" t="s">
        <v>14540</v>
      </c>
      <c r="C3008" s="101" t="s">
        <v>3</v>
      </c>
      <c r="D3008" s="101">
        <v>2.95</v>
      </c>
    </row>
    <row r="3009" spans="1:4" x14ac:dyDescent="0.25">
      <c r="A3009" s="101">
        <v>91925</v>
      </c>
      <c r="B3009" s="101" t="s">
        <v>14541</v>
      </c>
      <c r="C3009" s="101" t="s">
        <v>3</v>
      </c>
      <c r="D3009" s="101">
        <v>3.56</v>
      </c>
    </row>
    <row r="3010" spans="1:4" x14ac:dyDescent="0.25">
      <c r="A3010" s="101">
        <v>91926</v>
      </c>
      <c r="B3010" s="101" t="s">
        <v>14542</v>
      </c>
      <c r="C3010" s="101" t="s">
        <v>3</v>
      </c>
      <c r="D3010" s="104">
        <v>4.28</v>
      </c>
    </row>
    <row r="3011" spans="1:4" x14ac:dyDescent="0.25">
      <c r="A3011" s="101">
        <v>91927</v>
      </c>
      <c r="B3011" s="101" t="s">
        <v>14543</v>
      </c>
      <c r="C3011" s="101" t="s">
        <v>3</v>
      </c>
      <c r="D3011" s="101">
        <v>4.8</v>
      </c>
    </row>
    <row r="3012" spans="1:4" x14ac:dyDescent="0.25">
      <c r="A3012" s="101">
        <v>91928</v>
      </c>
      <c r="B3012" s="101" t="s">
        <v>14544</v>
      </c>
      <c r="C3012" s="101" t="s">
        <v>3</v>
      </c>
      <c r="D3012" s="101">
        <v>6.63</v>
      </c>
    </row>
    <row r="3013" spans="1:4" x14ac:dyDescent="0.25">
      <c r="A3013" s="101">
        <v>91929</v>
      </c>
      <c r="B3013" s="101" t="s">
        <v>14545</v>
      </c>
      <c r="C3013" s="101" t="s">
        <v>3</v>
      </c>
      <c r="D3013" s="101">
        <v>7.07</v>
      </c>
    </row>
    <row r="3014" spans="1:4" x14ac:dyDescent="0.25">
      <c r="A3014" s="101">
        <v>91930</v>
      </c>
      <c r="B3014" s="101" t="s">
        <v>14546</v>
      </c>
      <c r="C3014" s="101" t="s">
        <v>3</v>
      </c>
      <c r="D3014" s="101">
        <v>9.26</v>
      </c>
    </row>
    <row r="3015" spans="1:4" x14ac:dyDescent="0.25">
      <c r="A3015" s="101">
        <v>91931</v>
      </c>
      <c r="B3015" s="101" t="s">
        <v>14547</v>
      </c>
      <c r="C3015" s="101" t="s">
        <v>3</v>
      </c>
      <c r="D3015" s="101">
        <v>9.99</v>
      </c>
    </row>
    <row r="3016" spans="1:4" x14ac:dyDescent="0.25">
      <c r="A3016" s="101">
        <v>91932</v>
      </c>
      <c r="B3016" s="101" t="s">
        <v>14548</v>
      </c>
      <c r="C3016" s="101" t="s">
        <v>3</v>
      </c>
      <c r="D3016" s="101">
        <v>16.57</v>
      </c>
    </row>
    <row r="3017" spans="1:4" x14ac:dyDescent="0.25">
      <c r="A3017" s="101">
        <v>91933</v>
      </c>
      <c r="B3017" s="101" t="s">
        <v>14549</v>
      </c>
      <c r="C3017" s="101" t="s">
        <v>3</v>
      </c>
      <c r="D3017" s="101">
        <v>15.98</v>
      </c>
    </row>
    <row r="3018" spans="1:4" x14ac:dyDescent="0.25">
      <c r="A3018" s="101">
        <v>91934</v>
      </c>
      <c r="B3018" s="101" t="s">
        <v>14550</v>
      </c>
      <c r="C3018" s="101" t="s">
        <v>3</v>
      </c>
      <c r="D3018" s="101">
        <v>23.95</v>
      </c>
    </row>
    <row r="3019" spans="1:4" x14ac:dyDescent="0.25">
      <c r="A3019" s="101">
        <v>91935</v>
      </c>
      <c r="B3019" s="101" t="s">
        <v>14551</v>
      </c>
      <c r="C3019" s="101" t="s">
        <v>3</v>
      </c>
      <c r="D3019" s="101">
        <v>25.08</v>
      </c>
    </row>
    <row r="3020" spans="1:4" x14ac:dyDescent="0.25">
      <c r="A3020" s="101">
        <v>92979</v>
      </c>
      <c r="B3020" s="101" t="s">
        <v>39303</v>
      </c>
      <c r="C3020" s="101" t="s">
        <v>3</v>
      </c>
      <c r="D3020" s="101">
        <v>10.91</v>
      </c>
    </row>
    <row r="3021" spans="1:4" x14ac:dyDescent="0.25">
      <c r="A3021" s="101">
        <v>92980</v>
      </c>
      <c r="B3021" s="101" t="s">
        <v>39304</v>
      </c>
      <c r="C3021" s="101" t="s">
        <v>3</v>
      </c>
      <c r="D3021" s="101">
        <v>10.43</v>
      </c>
    </row>
    <row r="3022" spans="1:4" x14ac:dyDescent="0.25">
      <c r="A3022" s="101">
        <v>92981</v>
      </c>
      <c r="B3022" s="101" t="s">
        <v>39305</v>
      </c>
      <c r="C3022" s="101" t="s">
        <v>3</v>
      </c>
      <c r="D3022" s="101">
        <v>15.6</v>
      </c>
    </row>
    <row r="3023" spans="1:4" x14ac:dyDescent="0.25">
      <c r="A3023" s="101">
        <v>92982</v>
      </c>
      <c r="B3023" s="101" t="s">
        <v>39306</v>
      </c>
      <c r="C3023" s="101" t="s">
        <v>3</v>
      </c>
      <c r="D3023" s="101">
        <v>16.53</v>
      </c>
    </row>
    <row r="3024" spans="1:4" x14ac:dyDescent="0.25">
      <c r="A3024" s="101">
        <v>92984</v>
      </c>
      <c r="B3024" s="101" t="s">
        <v>3966</v>
      </c>
      <c r="C3024" s="101" t="s">
        <v>3</v>
      </c>
      <c r="D3024" s="101">
        <v>27.44</v>
      </c>
    </row>
    <row r="3025" spans="1:4" x14ac:dyDescent="0.25">
      <c r="A3025" s="101">
        <v>92986</v>
      </c>
      <c r="B3025" s="101" t="s">
        <v>3967</v>
      </c>
      <c r="C3025" s="101" t="s">
        <v>3</v>
      </c>
      <c r="D3025" s="101">
        <v>37.93</v>
      </c>
    </row>
    <row r="3026" spans="1:4" x14ac:dyDescent="0.25">
      <c r="A3026" s="101">
        <v>92988</v>
      </c>
      <c r="B3026" s="101" t="s">
        <v>3968</v>
      </c>
      <c r="C3026" s="101" t="s">
        <v>3</v>
      </c>
      <c r="D3026" s="101">
        <v>55.06</v>
      </c>
    </row>
    <row r="3027" spans="1:4" x14ac:dyDescent="0.25">
      <c r="A3027" s="101">
        <v>92990</v>
      </c>
      <c r="B3027" s="101" t="s">
        <v>3969</v>
      </c>
      <c r="C3027" s="101" t="s">
        <v>3</v>
      </c>
      <c r="D3027" s="101">
        <v>76.209999999999994</v>
      </c>
    </row>
    <row r="3028" spans="1:4" x14ac:dyDescent="0.25">
      <c r="A3028" s="101">
        <v>92992</v>
      </c>
      <c r="B3028" s="101" t="s">
        <v>3970</v>
      </c>
      <c r="C3028" s="101" t="s">
        <v>3</v>
      </c>
      <c r="D3028" s="101">
        <v>98.54</v>
      </c>
    </row>
    <row r="3029" spans="1:4" x14ac:dyDescent="0.25">
      <c r="A3029" s="101">
        <v>92994</v>
      </c>
      <c r="B3029" s="101" t="s">
        <v>3971</v>
      </c>
      <c r="C3029" s="101" t="s">
        <v>3</v>
      </c>
      <c r="D3029" s="101">
        <v>128.05000000000001</v>
      </c>
    </row>
    <row r="3030" spans="1:4" x14ac:dyDescent="0.25">
      <c r="A3030" s="101">
        <v>92996</v>
      </c>
      <c r="B3030" s="101" t="s">
        <v>3972</v>
      </c>
      <c r="C3030" s="101" t="s">
        <v>3</v>
      </c>
      <c r="D3030" s="101">
        <v>154.91999999999999</v>
      </c>
    </row>
    <row r="3031" spans="1:4" x14ac:dyDescent="0.25">
      <c r="A3031" s="101">
        <v>92998</v>
      </c>
      <c r="B3031" s="101" t="s">
        <v>3973</v>
      </c>
      <c r="C3031" s="101" t="s">
        <v>3</v>
      </c>
      <c r="D3031" s="101">
        <v>189.87</v>
      </c>
    </row>
    <row r="3032" spans="1:4" x14ac:dyDescent="0.25">
      <c r="A3032" s="101">
        <v>93000</v>
      </c>
      <c r="B3032" s="101" t="s">
        <v>3974</v>
      </c>
      <c r="C3032" s="101" t="s">
        <v>3</v>
      </c>
      <c r="D3032" s="101">
        <v>251.38</v>
      </c>
    </row>
    <row r="3033" spans="1:4" x14ac:dyDescent="0.25">
      <c r="A3033" s="101">
        <v>93002</v>
      </c>
      <c r="B3033" s="101" t="s">
        <v>3975</v>
      </c>
      <c r="C3033" s="101" t="s">
        <v>3</v>
      </c>
      <c r="D3033" s="101">
        <v>325.06</v>
      </c>
    </row>
    <row r="3034" spans="1:4" x14ac:dyDescent="0.25">
      <c r="A3034" s="101">
        <v>101884</v>
      </c>
      <c r="B3034" s="101" t="s">
        <v>2719</v>
      </c>
      <c r="C3034" s="101" t="s">
        <v>3</v>
      </c>
      <c r="D3034" s="101">
        <v>10.64</v>
      </c>
    </row>
    <row r="3035" spans="1:4" x14ac:dyDescent="0.25">
      <c r="A3035" s="101">
        <v>101885</v>
      </c>
      <c r="B3035" s="101" t="s">
        <v>2720</v>
      </c>
      <c r="C3035" s="101" t="s">
        <v>3</v>
      </c>
      <c r="D3035" s="101">
        <v>10.16</v>
      </c>
    </row>
    <row r="3036" spans="1:4" x14ac:dyDescent="0.25">
      <c r="A3036" s="101">
        <v>101886</v>
      </c>
      <c r="B3036" s="101" t="s">
        <v>2721</v>
      </c>
      <c r="C3036" s="101" t="s">
        <v>3</v>
      </c>
      <c r="D3036" s="101">
        <v>15.3</v>
      </c>
    </row>
    <row r="3037" spans="1:4" x14ac:dyDescent="0.25">
      <c r="A3037" s="101">
        <v>101887</v>
      </c>
      <c r="B3037" s="101" t="s">
        <v>2722</v>
      </c>
      <c r="C3037" s="101" t="s">
        <v>3</v>
      </c>
      <c r="D3037" s="101">
        <v>16.23</v>
      </c>
    </row>
    <row r="3038" spans="1:4" x14ac:dyDescent="0.25">
      <c r="A3038" s="101">
        <v>101888</v>
      </c>
      <c r="B3038" s="101" t="s">
        <v>2723</v>
      </c>
      <c r="C3038" s="101" t="s">
        <v>3</v>
      </c>
      <c r="D3038" s="101">
        <v>23.98</v>
      </c>
    </row>
    <row r="3039" spans="1:4" x14ac:dyDescent="0.25">
      <c r="A3039" s="101">
        <v>101889</v>
      </c>
      <c r="B3039" s="101" t="s">
        <v>2724</v>
      </c>
      <c r="C3039" s="101" t="s">
        <v>3</v>
      </c>
      <c r="D3039" s="101">
        <v>25.2</v>
      </c>
    </row>
    <row r="3040" spans="1:4" x14ac:dyDescent="0.25">
      <c r="A3040" s="101">
        <v>91936</v>
      </c>
      <c r="B3040" s="101" t="s">
        <v>14552</v>
      </c>
      <c r="C3040" s="101" t="s">
        <v>12798</v>
      </c>
      <c r="D3040" s="101">
        <v>17.809999999999999</v>
      </c>
    </row>
    <row r="3041" spans="1:4" x14ac:dyDescent="0.25">
      <c r="A3041" s="101">
        <v>91937</v>
      </c>
      <c r="B3041" s="101" t="s">
        <v>14553</v>
      </c>
      <c r="C3041" s="101" t="s">
        <v>12798</v>
      </c>
      <c r="D3041" s="101">
        <v>15.85</v>
      </c>
    </row>
    <row r="3042" spans="1:4" x14ac:dyDescent="0.25">
      <c r="A3042" s="101">
        <v>91939</v>
      </c>
      <c r="B3042" s="101" t="s">
        <v>14554</v>
      </c>
      <c r="C3042" s="101" t="s">
        <v>12798</v>
      </c>
      <c r="D3042" s="101">
        <v>31.42</v>
      </c>
    </row>
    <row r="3043" spans="1:4" x14ac:dyDescent="0.25">
      <c r="A3043" s="101">
        <v>91940</v>
      </c>
      <c r="B3043" s="101" t="s">
        <v>14555</v>
      </c>
      <c r="C3043" s="101" t="s">
        <v>12798</v>
      </c>
      <c r="D3043" s="101">
        <v>18.07</v>
      </c>
    </row>
    <row r="3044" spans="1:4" x14ac:dyDescent="0.25">
      <c r="A3044" s="101">
        <v>91941</v>
      </c>
      <c r="B3044" s="101" t="s">
        <v>14556</v>
      </c>
      <c r="C3044" s="101" t="s">
        <v>12798</v>
      </c>
      <c r="D3044" s="101">
        <v>11.52</v>
      </c>
    </row>
    <row r="3045" spans="1:4" x14ac:dyDescent="0.25">
      <c r="A3045" s="101">
        <v>91942</v>
      </c>
      <c r="B3045" s="101" t="s">
        <v>14557</v>
      </c>
      <c r="C3045" s="101" t="s">
        <v>12798</v>
      </c>
      <c r="D3045" s="101">
        <v>35.049999999999997</v>
      </c>
    </row>
    <row r="3046" spans="1:4" x14ac:dyDescent="0.25">
      <c r="A3046" s="101">
        <v>91943</v>
      </c>
      <c r="B3046" s="101" t="s">
        <v>14558</v>
      </c>
      <c r="C3046" s="101" t="s">
        <v>12798</v>
      </c>
      <c r="D3046" s="101">
        <v>21.24</v>
      </c>
    </row>
    <row r="3047" spans="1:4" x14ac:dyDescent="0.25">
      <c r="A3047" s="101">
        <v>91944</v>
      </c>
      <c r="B3047" s="101" t="s">
        <v>14559</v>
      </c>
      <c r="C3047" s="101" t="s">
        <v>12798</v>
      </c>
      <c r="D3047" s="101">
        <v>14.43</v>
      </c>
    </row>
    <row r="3048" spans="1:4" x14ac:dyDescent="0.25">
      <c r="A3048" s="101">
        <v>92865</v>
      </c>
      <c r="B3048" s="101" t="s">
        <v>14560</v>
      </c>
      <c r="C3048" s="101" t="s">
        <v>12798</v>
      </c>
      <c r="D3048" s="101">
        <v>14.53</v>
      </c>
    </row>
    <row r="3049" spans="1:4" x14ac:dyDescent="0.25">
      <c r="A3049" s="101">
        <v>92866</v>
      </c>
      <c r="B3049" s="101" t="s">
        <v>14561</v>
      </c>
      <c r="C3049" s="101" t="s">
        <v>12798</v>
      </c>
      <c r="D3049" s="101">
        <v>12.85</v>
      </c>
    </row>
    <row r="3050" spans="1:4" x14ac:dyDescent="0.25">
      <c r="A3050" s="101">
        <v>92867</v>
      </c>
      <c r="B3050" s="101" t="s">
        <v>14562</v>
      </c>
      <c r="C3050" s="101" t="s">
        <v>12798</v>
      </c>
      <c r="D3050" s="101">
        <v>30.42</v>
      </c>
    </row>
    <row r="3051" spans="1:4" x14ac:dyDescent="0.25">
      <c r="A3051" s="101">
        <v>92868</v>
      </c>
      <c r="B3051" s="101" t="s">
        <v>14563</v>
      </c>
      <c r="C3051" s="101" t="s">
        <v>12798</v>
      </c>
      <c r="D3051" s="101">
        <v>17.07</v>
      </c>
    </row>
    <row r="3052" spans="1:4" x14ac:dyDescent="0.25">
      <c r="A3052" s="101">
        <v>92869</v>
      </c>
      <c r="B3052" s="101" t="s">
        <v>14564</v>
      </c>
      <c r="C3052" s="101" t="s">
        <v>12798</v>
      </c>
      <c r="D3052" s="101">
        <v>10.52</v>
      </c>
    </row>
    <row r="3053" spans="1:4" x14ac:dyDescent="0.25">
      <c r="A3053" s="101">
        <v>92870</v>
      </c>
      <c r="B3053" s="101" t="s">
        <v>14565</v>
      </c>
      <c r="C3053" s="101" t="s">
        <v>12798</v>
      </c>
      <c r="D3053" s="101">
        <v>33.24</v>
      </c>
    </row>
    <row r="3054" spans="1:4" x14ac:dyDescent="0.25">
      <c r="A3054" s="101">
        <v>92871</v>
      </c>
      <c r="B3054" s="101" t="s">
        <v>14566</v>
      </c>
      <c r="C3054" s="101" t="s">
        <v>12798</v>
      </c>
      <c r="D3054" s="101">
        <v>19.43</v>
      </c>
    </row>
    <row r="3055" spans="1:4" x14ac:dyDescent="0.25">
      <c r="A3055" s="101">
        <v>92872</v>
      </c>
      <c r="B3055" s="101" t="s">
        <v>14567</v>
      </c>
      <c r="C3055" s="101" t="s">
        <v>12798</v>
      </c>
      <c r="D3055" s="101">
        <v>12.62</v>
      </c>
    </row>
    <row r="3056" spans="1:4" x14ac:dyDescent="0.25">
      <c r="A3056" s="101">
        <v>95777</v>
      </c>
      <c r="B3056" s="101" t="s">
        <v>13295</v>
      </c>
      <c r="C3056" s="101" t="s">
        <v>12798</v>
      </c>
      <c r="D3056" s="101">
        <v>27.65</v>
      </c>
    </row>
    <row r="3057" spans="1:4" x14ac:dyDescent="0.25">
      <c r="A3057" s="101">
        <v>95778</v>
      </c>
      <c r="B3057" s="101" t="s">
        <v>13296</v>
      </c>
      <c r="C3057" s="101" t="s">
        <v>12798</v>
      </c>
      <c r="D3057" s="101">
        <v>30.78</v>
      </c>
    </row>
    <row r="3058" spans="1:4" x14ac:dyDescent="0.25">
      <c r="A3058" s="101">
        <v>95779</v>
      </c>
      <c r="B3058" s="101" t="s">
        <v>13297</v>
      </c>
      <c r="C3058" s="101" t="s">
        <v>12798</v>
      </c>
      <c r="D3058" s="101">
        <v>25.49</v>
      </c>
    </row>
    <row r="3059" spans="1:4" x14ac:dyDescent="0.25">
      <c r="A3059" s="101">
        <v>95780</v>
      </c>
      <c r="B3059" s="101" t="s">
        <v>13298</v>
      </c>
      <c r="C3059" s="101" t="s">
        <v>12798</v>
      </c>
      <c r="D3059" s="101">
        <v>33.24</v>
      </c>
    </row>
    <row r="3060" spans="1:4" x14ac:dyDescent="0.25">
      <c r="A3060" s="101">
        <v>95781</v>
      </c>
      <c r="B3060" s="101" t="s">
        <v>13299</v>
      </c>
      <c r="C3060" s="101" t="s">
        <v>12798</v>
      </c>
      <c r="D3060" s="101">
        <v>37.409999999999997</v>
      </c>
    </row>
    <row r="3061" spans="1:4" x14ac:dyDescent="0.25">
      <c r="A3061" s="101">
        <v>95782</v>
      </c>
      <c r="B3061" s="101" t="s">
        <v>13300</v>
      </c>
      <c r="C3061" s="101" t="s">
        <v>12798</v>
      </c>
      <c r="D3061" s="101">
        <v>35.72</v>
      </c>
    </row>
    <row r="3062" spans="1:4" x14ac:dyDescent="0.25">
      <c r="A3062" s="101">
        <v>95785</v>
      </c>
      <c r="B3062" s="101" t="s">
        <v>13301</v>
      </c>
      <c r="C3062" s="101" t="s">
        <v>12798</v>
      </c>
      <c r="D3062" s="101">
        <v>42.51</v>
      </c>
    </row>
    <row r="3063" spans="1:4" x14ac:dyDescent="0.25">
      <c r="A3063" s="101">
        <v>95787</v>
      </c>
      <c r="B3063" s="101" t="s">
        <v>13302</v>
      </c>
      <c r="C3063" s="101" t="s">
        <v>12798</v>
      </c>
      <c r="D3063" s="101">
        <v>30.33</v>
      </c>
    </row>
    <row r="3064" spans="1:4" x14ac:dyDescent="0.25">
      <c r="A3064" s="101">
        <v>95789</v>
      </c>
      <c r="B3064" s="101" t="s">
        <v>13303</v>
      </c>
      <c r="C3064" s="101" t="s">
        <v>12798</v>
      </c>
      <c r="D3064" s="101">
        <v>41.96</v>
      </c>
    </row>
    <row r="3065" spans="1:4" x14ac:dyDescent="0.25">
      <c r="A3065" s="101">
        <v>95791</v>
      </c>
      <c r="B3065" s="101" t="s">
        <v>13304</v>
      </c>
      <c r="C3065" s="101" t="s">
        <v>12798</v>
      </c>
      <c r="D3065" s="101">
        <v>59.07</v>
      </c>
    </row>
    <row r="3066" spans="1:4" x14ac:dyDescent="0.25">
      <c r="A3066" s="101">
        <v>95795</v>
      </c>
      <c r="B3066" s="101" t="s">
        <v>13305</v>
      </c>
      <c r="C3066" s="101" t="s">
        <v>12798</v>
      </c>
      <c r="D3066" s="101">
        <v>34.619999999999997</v>
      </c>
    </row>
    <row r="3067" spans="1:4" x14ac:dyDescent="0.25">
      <c r="A3067" s="101">
        <v>95796</v>
      </c>
      <c r="B3067" s="101" t="s">
        <v>13306</v>
      </c>
      <c r="C3067" s="101" t="s">
        <v>12798</v>
      </c>
      <c r="D3067" s="101">
        <v>49.32</v>
      </c>
    </row>
    <row r="3068" spans="1:4" x14ac:dyDescent="0.25">
      <c r="A3068" s="101">
        <v>95797</v>
      </c>
      <c r="B3068" s="101" t="s">
        <v>13307</v>
      </c>
      <c r="C3068" s="101" t="s">
        <v>12798</v>
      </c>
      <c r="D3068" s="101">
        <v>68.77</v>
      </c>
    </row>
    <row r="3069" spans="1:4" x14ac:dyDescent="0.25">
      <c r="A3069" s="101">
        <v>95801</v>
      </c>
      <c r="B3069" s="101" t="s">
        <v>13308</v>
      </c>
      <c r="C3069" s="101" t="s">
        <v>12798</v>
      </c>
      <c r="D3069" s="101">
        <v>41.83</v>
      </c>
    </row>
    <row r="3070" spans="1:4" x14ac:dyDescent="0.25">
      <c r="A3070" s="101">
        <v>95802</v>
      </c>
      <c r="B3070" s="101" t="s">
        <v>13309</v>
      </c>
      <c r="C3070" s="101" t="s">
        <v>12798</v>
      </c>
      <c r="D3070" s="101">
        <v>51.72</v>
      </c>
    </row>
    <row r="3071" spans="1:4" x14ac:dyDescent="0.25">
      <c r="A3071" s="101">
        <v>95803</v>
      </c>
      <c r="B3071" s="101" t="s">
        <v>13310</v>
      </c>
      <c r="C3071" s="101" t="s">
        <v>12798</v>
      </c>
      <c r="D3071" s="101">
        <v>76.22</v>
      </c>
    </row>
    <row r="3072" spans="1:4" x14ac:dyDescent="0.25">
      <c r="A3072" s="101">
        <v>95804</v>
      </c>
      <c r="B3072" s="101" t="s">
        <v>13311</v>
      </c>
      <c r="C3072" s="101" t="s">
        <v>12798</v>
      </c>
      <c r="D3072" s="101">
        <v>21.91</v>
      </c>
    </row>
    <row r="3073" spans="1:4" x14ac:dyDescent="0.25">
      <c r="A3073" s="101">
        <v>95805</v>
      </c>
      <c r="B3073" s="101" t="s">
        <v>13312</v>
      </c>
      <c r="C3073" s="101" t="s">
        <v>12798</v>
      </c>
      <c r="D3073" s="101">
        <v>23.2</v>
      </c>
    </row>
    <row r="3074" spans="1:4" x14ac:dyDescent="0.25">
      <c r="A3074" s="101">
        <v>95806</v>
      </c>
      <c r="B3074" s="101" t="s">
        <v>13313</v>
      </c>
      <c r="C3074" s="101" t="s">
        <v>12798</v>
      </c>
      <c r="D3074" s="101">
        <v>25.46</v>
      </c>
    </row>
    <row r="3075" spans="1:4" x14ac:dyDescent="0.25">
      <c r="A3075" s="101">
        <v>95807</v>
      </c>
      <c r="B3075" s="101" t="s">
        <v>13314</v>
      </c>
      <c r="C3075" s="101" t="s">
        <v>12798</v>
      </c>
      <c r="D3075" s="101">
        <v>25.78</v>
      </c>
    </row>
    <row r="3076" spans="1:4" x14ac:dyDescent="0.25">
      <c r="A3076" s="101">
        <v>95808</v>
      </c>
      <c r="B3076" s="101" t="s">
        <v>13315</v>
      </c>
      <c r="C3076" s="101" t="s">
        <v>12798</v>
      </c>
      <c r="D3076" s="101">
        <v>29.63</v>
      </c>
    </row>
    <row r="3077" spans="1:4" x14ac:dyDescent="0.25">
      <c r="A3077" s="101">
        <v>95809</v>
      </c>
      <c r="B3077" s="101" t="s">
        <v>13316</v>
      </c>
      <c r="C3077" s="101" t="s">
        <v>12798</v>
      </c>
      <c r="D3077" s="101">
        <v>36.92</v>
      </c>
    </row>
    <row r="3078" spans="1:4" x14ac:dyDescent="0.25">
      <c r="A3078" s="101">
        <v>95810</v>
      </c>
      <c r="B3078" s="101" t="s">
        <v>13317</v>
      </c>
      <c r="C3078" s="101" t="s">
        <v>12798</v>
      </c>
      <c r="D3078" s="101">
        <v>15.64</v>
      </c>
    </row>
    <row r="3079" spans="1:4" x14ac:dyDescent="0.25">
      <c r="A3079" s="101">
        <v>95811</v>
      </c>
      <c r="B3079" s="101" t="s">
        <v>13318</v>
      </c>
      <c r="C3079" s="101" t="s">
        <v>12798</v>
      </c>
      <c r="D3079" s="101">
        <v>19.5</v>
      </c>
    </row>
    <row r="3080" spans="1:4" x14ac:dyDescent="0.25">
      <c r="A3080" s="101">
        <v>95812</v>
      </c>
      <c r="B3080" s="101" t="s">
        <v>13319</v>
      </c>
      <c r="C3080" s="101" t="s">
        <v>12798</v>
      </c>
      <c r="D3080" s="101">
        <v>26.77</v>
      </c>
    </row>
    <row r="3081" spans="1:4" x14ac:dyDescent="0.25">
      <c r="A3081" s="101">
        <v>95813</v>
      </c>
      <c r="B3081" s="101" t="s">
        <v>13320</v>
      </c>
      <c r="C3081" s="101" t="s">
        <v>12798</v>
      </c>
      <c r="D3081" s="101">
        <v>18.23</v>
      </c>
    </row>
    <row r="3082" spans="1:4" x14ac:dyDescent="0.25">
      <c r="A3082" s="101">
        <v>95814</v>
      </c>
      <c r="B3082" s="101" t="s">
        <v>13321</v>
      </c>
      <c r="C3082" s="101" t="s">
        <v>12798</v>
      </c>
      <c r="D3082" s="101">
        <v>23.38</v>
      </c>
    </row>
    <row r="3083" spans="1:4" x14ac:dyDescent="0.25">
      <c r="A3083" s="101">
        <v>95815</v>
      </c>
      <c r="B3083" s="101" t="s">
        <v>13322</v>
      </c>
      <c r="C3083" s="101" t="s">
        <v>12798</v>
      </c>
      <c r="D3083" s="101">
        <v>34.58</v>
      </c>
    </row>
    <row r="3084" spans="1:4" x14ac:dyDescent="0.25">
      <c r="A3084" s="101">
        <v>95816</v>
      </c>
      <c r="B3084" s="101" t="s">
        <v>13323</v>
      </c>
      <c r="C3084" s="101" t="s">
        <v>12798</v>
      </c>
      <c r="D3084" s="101">
        <v>31.22</v>
      </c>
    </row>
    <row r="3085" spans="1:4" x14ac:dyDescent="0.25">
      <c r="A3085" s="101">
        <v>95817</v>
      </c>
      <c r="B3085" s="101" t="s">
        <v>39307</v>
      </c>
      <c r="C3085" s="101" t="s">
        <v>12798</v>
      </c>
      <c r="D3085" s="101">
        <v>37.19</v>
      </c>
    </row>
    <row r="3086" spans="1:4" x14ac:dyDescent="0.25">
      <c r="A3086" s="101">
        <v>95818</v>
      </c>
      <c r="B3086" s="101" t="s">
        <v>13324</v>
      </c>
      <c r="C3086" s="101" t="s">
        <v>12798</v>
      </c>
      <c r="D3086" s="101">
        <v>51.59</v>
      </c>
    </row>
    <row r="3087" spans="1:4" x14ac:dyDescent="0.25">
      <c r="A3087" s="101">
        <v>97881</v>
      </c>
      <c r="B3087" s="101" t="s">
        <v>2725</v>
      </c>
      <c r="C3087" s="101" t="s">
        <v>12798</v>
      </c>
      <c r="D3087" s="101">
        <v>141.58000000000001</v>
      </c>
    </row>
    <row r="3088" spans="1:4" x14ac:dyDescent="0.25">
      <c r="A3088" s="101">
        <v>97882</v>
      </c>
      <c r="B3088" s="101" t="s">
        <v>2726</v>
      </c>
      <c r="C3088" s="101" t="s">
        <v>12798</v>
      </c>
      <c r="D3088" s="101">
        <v>224.09</v>
      </c>
    </row>
    <row r="3089" spans="1:4" x14ac:dyDescent="0.25">
      <c r="A3089" s="101">
        <v>97883</v>
      </c>
      <c r="B3089" s="101" t="s">
        <v>2727</v>
      </c>
      <c r="C3089" s="101" t="s">
        <v>12798</v>
      </c>
      <c r="D3089" s="101">
        <v>433.25</v>
      </c>
    </row>
    <row r="3090" spans="1:4" x14ac:dyDescent="0.25">
      <c r="A3090" s="101">
        <v>97884</v>
      </c>
      <c r="B3090" s="101" t="s">
        <v>2728</v>
      </c>
      <c r="C3090" s="101" t="s">
        <v>12798</v>
      </c>
      <c r="D3090" s="101">
        <v>851.82</v>
      </c>
    </row>
    <row r="3091" spans="1:4" x14ac:dyDescent="0.25">
      <c r="A3091" s="101">
        <v>97885</v>
      </c>
      <c r="B3091" s="101" t="s">
        <v>2729</v>
      </c>
      <c r="C3091" s="101" t="s">
        <v>12798</v>
      </c>
      <c r="D3091" s="101">
        <v>1313.97</v>
      </c>
    </row>
    <row r="3092" spans="1:4" x14ac:dyDescent="0.25">
      <c r="A3092" s="101">
        <v>97886</v>
      </c>
      <c r="B3092" s="101" t="s">
        <v>2730</v>
      </c>
      <c r="C3092" s="101" t="s">
        <v>12798</v>
      </c>
      <c r="D3092" s="101">
        <v>167.45</v>
      </c>
    </row>
    <row r="3093" spans="1:4" x14ac:dyDescent="0.25">
      <c r="A3093" s="101">
        <v>97887</v>
      </c>
      <c r="B3093" s="101" t="s">
        <v>2731</v>
      </c>
      <c r="C3093" s="101" t="s">
        <v>12798</v>
      </c>
      <c r="D3093" s="101">
        <v>263.68</v>
      </c>
    </row>
    <row r="3094" spans="1:4" x14ac:dyDescent="0.25">
      <c r="A3094" s="101">
        <v>97888</v>
      </c>
      <c r="B3094" s="101" t="s">
        <v>2732</v>
      </c>
      <c r="C3094" s="101" t="s">
        <v>12798</v>
      </c>
      <c r="D3094" s="101">
        <v>509</v>
      </c>
    </row>
    <row r="3095" spans="1:4" x14ac:dyDescent="0.25">
      <c r="A3095" s="101">
        <v>97889</v>
      </c>
      <c r="B3095" s="101" t="s">
        <v>2733</v>
      </c>
      <c r="C3095" s="101" t="s">
        <v>12798</v>
      </c>
      <c r="D3095" s="101">
        <v>690.12</v>
      </c>
    </row>
    <row r="3096" spans="1:4" x14ac:dyDescent="0.25">
      <c r="A3096" s="101">
        <v>97890</v>
      </c>
      <c r="B3096" s="101" t="s">
        <v>2734</v>
      </c>
      <c r="C3096" s="101" t="s">
        <v>12798</v>
      </c>
      <c r="D3096" s="101">
        <v>784.75</v>
      </c>
    </row>
    <row r="3097" spans="1:4" x14ac:dyDescent="0.25">
      <c r="A3097" s="101">
        <v>97891</v>
      </c>
      <c r="B3097" s="101" t="s">
        <v>2735</v>
      </c>
      <c r="C3097" s="101" t="s">
        <v>12798</v>
      </c>
      <c r="D3097" s="101">
        <v>203.86</v>
      </c>
    </row>
    <row r="3098" spans="1:4" x14ac:dyDescent="0.25">
      <c r="A3098" s="101">
        <v>97892</v>
      </c>
      <c r="B3098" s="101" t="s">
        <v>2736</v>
      </c>
      <c r="C3098" s="101" t="s">
        <v>12798</v>
      </c>
      <c r="D3098" s="101">
        <v>382.53</v>
      </c>
    </row>
    <row r="3099" spans="1:4" x14ac:dyDescent="0.25">
      <c r="A3099" s="101">
        <v>97893</v>
      </c>
      <c r="B3099" s="101" t="s">
        <v>2737</v>
      </c>
      <c r="C3099" s="101" t="s">
        <v>12798</v>
      </c>
      <c r="D3099" s="101">
        <v>528.82000000000005</v>
      </c>
    </row>
    <row r="3100" spans="1:4" x14ac:dyDescent="0.25">
      <c r="A3100" s="101">
        <v>97894</v>
      </c>
      <c r="B3100" s="101" t="s">
        <v>2738</v>
      </c>
      <c r="C3100" s="101" t="s">
        <v>12798</v>
      </c>
      <c r="D3100" s="101">
        <v>589.29</v>
      </c>
    </row>
    <row r="3101" spans="1:4" x14ac:dyDescent="0.25">
      <c r="A3101" s="101">
        <v>104396</v>
      </c>
      <c r="B3101" s="101" t="s">
        <v>13325</v>
      </c>
      <c r="C3101" s="101" t="s">
        <v>12798</v>
      </c>
      <c r="D3101" s="101">
        <v>21.93</v>
      </c>
    </row>
    <row r="3102" spans="1:4" x14ac:dyDescent="0.25">
      <c r="A3102" s="101">
        <v>104397</v>
      </c>
      <c r="B3102" s="101" t="s">
        <v>13326</v>
      </c>
      <c r="C3102" s="101" t="s">
        <v>12798</v>
      </c>
      <c r="D3102" s="101">
        <v>26.07</v>
      </c>
    </row>
    <row r="3103" spans="1:4" x14ac:dyDescent="0.25">
      <c r="A3103" s="101">
        <v>104398</v>
      </c>
      <c r="B3103" s="101" t="s">
        <v>13327</v>
      </c>
      <c r="C3103" s="101" t="s">
        <v>12798</v>
      </c>
      <c r="D3103" s="101">
        <v>25.77</v>
      </c>
    </row>
    <row r="3104" spans="1:4" x14ac:dyDescent="0.25">
      <c r="A3104" s="101">
        <v>104399</v>
      </c>
      <c r="B3104" s="101" t="s">
        <v>13328</v>
      </c>
      <c r="C3104" s="101" t="s">
        <v>12798</v>
      </c>
      <c r="D3104" s="101">
        <v>28.36</v>
      </c>
    </row>
    <row r="3105" spans="1:4" x14ac:dyDescent="0.25">
      <c r="A3105" s="101">
        <v>104400</v>
      </c>
      <c r="B3105" s="101" t="s">
        <v>13329</v>
      </c>
      <c r="C3105" s="101" t="s">
        <v>12798</v>
      </c>
      <c r="D3105" s="101">
        <v>36.369999999999997</v>
      </c>
    </row>
    <row r="3106" spans="1:4" x14ac:dyDescent="0.25">
      <c r="A3106" s="101">
        <v>104401</v>
      </c>
      <c r="B3106" s="101" t="s">
        <v>13330</v>
      </c>
      <c r="C3106" s="101" t="s">
        <v>12798</v>
      </c>
      <c r="D3106" s="101">
        <v>24.36</v>
      </c>
    </row>
    <row r="3107" spans="1:4" x14ac:dyDescent="0.25">
      <c r="A3107" s="101">
        <v>104402</v>
      </c>
      <c r="B3107" s="101" t="s">
        <v>13331</v>
      </c>
      <c r="C3107" s="101" t="s">
        <v>12798</v>
      </c>
      <c r="D3107" s="101">
        <v>25.67</v>
      </c>
    </row>
    <row r="3108" spans="1:4" x14ac:dyDescent="0.25">
      <c r="A3108" s="101">
        <v>104403</v>
      </c>
      <c r="B3108" s="101" t="s">
        <v>13332</v>
      </c>
      <c r="C3108" s="101" t="s">
        <v>12798</v>
      </c>
      <c r="D3108" s="101">
        <v>31.87</v>
      </c>
    </row>
    <row r="3109" spans="1:4" x14ac:dyDescent="0.25">
      <c r="A3109" s="101">
        <v>104404</v>
      </c>
      <c r="B3109" s="101" t="s">
        <v>13333</v>
      </c>
      <c r="C3109" s="101" t="s">
        <v>12798</v>
      </c>
      <c r="D3109" s="101">
        <v>33.119999999999997</v>
      </c>
    </row>
    <row r="3110" spans="1:4" x14ac:dyDescent="0.25">
      <c r="A3110" s="101">
        <v>104405</v>
      </c>
      <c r="B3110" s="101" t="s">
        <v>13334</v>
      </c>
      <c r="C3110" s="101" t="s">
        <v>12798</v>
      </c>
      <c r="D3110" s="101">
        <v>44.72</v>
      </c>
    </row>
    <row r="3111" spans="1:4" x14ac:dyDescent="0.25">
      <c r="A3111" s="101">
        <v>93653</v>
      </c>
      <c r="B3111" s="101" t="s">
        <v>2739</v>
      </c>
      <c r="C3111" s="101" t="s">
        <v>12798</v>
      </c>
      <c r="D3111" s="101">
        <v>17.34</v>
      </c>
    </row>
    <row r="3112" spans="1:4" x14ac:dyDescent="0.25">
      <c r="A3112" s="101">
        <v>93654</v>
      </c>
      <c r="B3112" s="101" t="s">
        <v>2740</v>
      </c>
      <c r="C3112" s="101" t="s">
        <v>12798</v>
      </c>
      <c r="D3112" s="101">
        <v>17.97</v>
      </c>
    </row>
    <row r="3113" spans="1:4" x14ac:dyDescent="0.25">
      <c r="A3113" s="101">
        <v>93655</v>
      </c>
      <c r="B3113" s="101" t="s">
        <v>2741</v>
      </c>
      <c r="C3113" s="101" t="s">
        <v>12798</v>
      </c>
      <c r="D3113" s="101">
        <v>19.38</v>
      </c>
    </row>
    <row r="3114" spans="1:4" x14ac:dyDescent="0.25">
      <c r="A3114" s="101">
        <v>93656</v>
      </c>
      <c r="B3114" s="101" t="s">
        <v>2742</v>
      </c>
      <c r="C3114" s="101" t="s">
        <v>12798</v>
      </c>
      <c r="D3114" s="101">
        <v>19.38</v>
      </c>
    </row>
    <row r="3115" spans="1:4" x14ac:dyDescent="0.25">
      <c r="A3115" s="101">
        <v>93657</v>
      </c>
      <c r="B3115" s="101" t="s">
        <v>2743</v>
      </c>
      <c r="C3115" s="101" t="s">
        <v>12798</v>
      </c>
      <c r="D3115" s="101">
        <v>21.01</v>
      </c>
    </row>
    <row r="3116" spans="1:4" x14ac:dyDescent="0.25">
      <c r="A3116" s="101">
        <v>93658</v>
      </c>
      <c r="B3116" s="101" t="s">
        <v>2744</v>
      </c>
      <c r="C3116" s="101" t="s">
        <v>12798</v>
      </c>
      <c r="D3116" s="101">
        <v>30.27</v>
      </c>
    </row>
    <row r="3117" spans="1:4" x14ac:dyDescent="0.25">
      <c r="A3117" s="101">
        <v>93659</v>
      </c>
      <c r="B3117" s="101" t="s">
        <v>2745</v>
      </c>
      <c r="C3117" s="101" t="s">
        <v>12798</v>
      </c>
      <c r="D3117" s="101">
        <v>33.5</v>
      </c>
    </row>
    <row r="3118" spans="1:4" x14ac:dyDescent="0.25">
      <c r="A3118" s="101">
        <v>93660</v>
      </c>
      <c r="B3118" s="101" t="s">
        <v>2746</v>
      </c>
      <c r="C3118" s="101" t="s">
        <v>12798</v>
      </c>
      <c r="D3118" s="101">
        <v>87.26</v>
      </c>
    </row>
    <row r="3119" spans="1:4" x14ac:dyDescent="0.25">
      <c r="A3119" s="101">
        <v>93661</v>
      </c>
      <c r="B3119" s="101" t="s">
        <v>2747</v>
      </c>
      <c r="C3119" s="101" t="s">
        <v>12798</v>
      </c>
      <c r="D3119" s="101">
        <v>88.55</v>
      </c>
    </row>
    <row r="3120" spans="1:4" x14ac:dyDescent="0.25">
      <c r="A3120" s="101">
        <v>93662</v>
      </c>
      <c r="B3120" s="101" t="s">
        <v>2748</v>
      </c>
      <c r="C3120" s="101" t="s">
        <v>12798</v>
      </c>
      <c r="D3120" s="101">
        <v>91.36</v>
      </c>
    </row>
    <row r="3121" spans="1:4" x14ac:dyDescent="0.25">
      <c r="A3121" s="101">
        <v>93663</v>
      </c>
      <c r="B3121" s="101" t="s">
        <v>2749</v>
      </c>
      <c r="C3121" s="101" t="s">
        <v>12798</v>
      </c>
      <c r="D3121" s="101">
        <v>91.36</v>
      </c>
    </row>
    <row r="3122" spans="1:4" x14ac:dyDescent="0.25">
      <c r="A3122" s="101">
        <v>93664</v>
      </c>
      <c r="B3122" s="101" t="s">
        <v>2750</v>
      </c>
      <c r="C3122" s="101" t="s">
        <v>12798</v>
      </c>
      <c r="D3122" s="101">
        <v>94.64</v>
      </c>
    </row>
    <row r="3123" spans="1:4" x14ac:dyDescent="0.25">
      <c r="A3123" s="101">
        <v>93665</v>
      </c>
      <c r="B3123" s="101" t="s">
        <v>2751</v>
      </c>
      <c r="C3123" s="101" t="s">
        <v>12798</v>
      </c>
      <c r="D3123" s="101">
        <v>98.31</v>
      </c>
    </row>
    <row r="3124" spans="1:4" x14ac:dyDescent="0.25">
      <c r="A3124" s="101">
        <v>93666</v>
      </c>
      <c r="B3124" s="101" t="s">
        <v>2752</v>
      </c>
      <c r="C3124" s="101" t="s">
        <v>12798</v>
      </c>
      <c r="D3124" s="101">
        <v>104.77</v>
      </c>
    </row>
    <row r="3125" spans="1:4" x14ac:dyDescent="0.25">
      <c r="A3125" s="101">
        <v>93667</v>
      </c>
      <c r="B3125" s="101" t="s">
        <v>2753</v>
      </c>
      <c r="C3125" s="101" t="s">
        <v>12798</v>
      </c>
      <c r="D3125" s="101">
        <v>108.71</v>
      </c>
    </row>
    <row r="3126" spans="1:4" x14ac:dyDescent="0.25">
      <c r="A3126" s="101">
        <v>93668</v>
      </c>
      <c r="B3126" s="101" t="s">
        <v>2754</v>
      </c>
      <c r="C3126" s="101" t="s">
        <v>12798</v>
      </c>
      <c r="D3126" s="101">
        <v>110.63</v>
      </c>
    </row>
    <row r="3127" spans="1:4" x14ac:dyDescent="0.25">
      <c r="A3127" s="101">
        <v>93669</v>
      </c>
      <c r="B3127" s="101" t="s">
        <v>2755</v>
      </c>
      <c r="C3127" s="101" t="s">
        <v>12798</v>
      </c>
      <c r="D3127" s="101">
        <v>114.84</v>
      </c>
    </row>
    <row r="3128" spans="1:4" x14ac:dyDescent="0.25">
      <c r="A3128" s="101">
        <v>93670</v>
      </c>
      <c r="B3128" s="101" t="s">
        <v>2756</v>
      </c>
      <c r="C3128" s="101" t="s">
        <v>12798</v>
      </c>
      <c r="D3128" s="101">
        <v>114.84</v>
      </c>
    </row>
    <row r="3129" spans="1:4" x14ac:dyDescent="0.25">
      <c r="A3129" s="101">
        <v>93671</v>
      </c>
      <c r="B3129" s="101" t="s">
        <v>2757</v>
      </c>
      <c r="C3129" s="101" t="s">
        <v>12798</v>
      </c>
      <c r="D3129" s="101">
        <v>119.77</v>
      </c>
    </row>
    <row r="3130" spans="1:4" x14ac:dyDescent="0.25">
      <c r="A3130" s="101">
        <v>93672</v>
      </c>
      <c r="B3130" s="101" t="s">
        <v>2758</v>
      </c>
      <c r="C3130" s="101" t="s">
        <v>12798</v>
      </c>
      <c r="D3130" s="101">
        <v>127.13</v>
      </c>
    </row>
    <row r="3131" spans="1:4" x14ac:dyDescent="0.25">
      <c r="A3131" s="101">
        <v>93673</v>
      </c>
      <c r="B3131" s="101" t="s">
        <v>2759</v>
      </c>
      <c r="C3131" s="101" t="s">
        <v>12798</v>
      </c>
      <c r="D3131" s="101">
        <v>136.84</v>
      </c>
    </row>
    <row r="3132" spans="1:4" x14ac:dyDescent="0.25">
      <c r="A3132" s="101">
        <v>97359</v>
      </c>
      <c r="B3132" s="101" t="s">
        <v>2760</v>
      </c>
      <c r="C3132" s="101" t="s">
        <v>12798</v>
      </c>
      <c r="D3132" s="101">
        <v>3294.3</v>
      </c>
    </row>
    <row r="3133" spans="1:4" x14ac:dyDescent="0.25">
      <c r="A3133" s="101">
        <v>97360</v>
      </c>
      <c r="B3133" s="101" t="s">
        <v>2761</v>
      </c>
      <c r="C3133" s="101" t="s">
        <v>12798</v>
      </c>
      <c r="D3133" s="101">
        <v>6338.96</v>
      </c>
    </row>
    <row r="3134" spans="1:4" x14ac:dyDescent="0.25">
      <c r="A3134" s="101">
        <v>97361</v>
      </c>
      <c r="B3134" s="101" t="s">
        <v>2762</v>
      </c>
      <c r="C3134" s="101" t="s">
        <v>12798</v>
      </c>
      <c r="D3134" s="101">
        <v>8451.9500000000007</v>
      </c>
    </row>
    <row r="3135" spans="1:4" x14ac:dyDescent="0.25">
      <c r="A3135" s="101">
        <v>97362</v>
      </c>
      <c r="B3135" s="101" t="s">
        <v>2763</v>
      </c>
      <c r="C3135" s="101" t="s">
        <v>12798</v>
      </c>
      <c r="D3135" s="101">
        <v>1678.45</v>
      </c>
    </row>
    <row r="3136" spans="1:4" x14ac:dyDescent="0.25">
      <c r="A3136" s="101">
        <v>101875</v>
      </c>
      <c r="B3136" s="101" t="s">
        <v>2764</v>
      </c>
      <c r="C3136" s="101" t="s">
        <v>12798</v>
      </c>
      <c r="D3136" s="101">
        <v>364.32</v>
      </c>
    </row>
    <row r="3137" spans="1:4" x14ac:dyDescent="0.25">
      <c r="A3137" s="101">
        <v>101876</v>
      </c>
      <c r="B3137" s="101" t="s">
        <v>2765</v>
      </c>
      <c r="C3137" s="101" t="s">
        <v>12798</v>
      </c>
      <c r="D3137" s="101">
        <v>76.11</v>
      </c>
    </row>
    <row r="3138" spans="1:4" x14ac:dyDescent="0.25">
      <c r="A3138" s="101">
        <v>101877</v>
      </c>
      <c r="B3138" s="101" t="s">
        <v>2766</v>
      </c>
      <c r="C3138" s="101" t="s">
        <v>12798</v>
      </c>
      <c r="D3138" s="101">
        <v>52.99</v>
      </c>
    </row>
    <row r="3139" spans="1:4" x14ac:dyDescent="0.25">
      <c r="A3139" s="101">
        <v>101878</v>
      </c>
      <c r="B3139" s="101" t="s">
        <v>2767</v>
      </c>
      <c r="C3139" s="101" t="s">
        <v>12798</v>
      </c>
      <c r="D3139" s="104">
        <v>508.12</v>
      </c>
    </row>
    <row r="3140" spans="1:4" x14ac:dyDescent="0.25">
      <c r="A3140" s="101">
        <v>101879</v>
      </c>
      <c r="B3140" s="101" t="s">
        <v>2768</v>
      </c>
      <c r="C3140" s="101" t="s">
        <v>12798</v>
      </c>
      <c r="D3140" s="104">
        <v>525.55999999999995</v>
      </c>
    </row>
    <row r="3141" spans="1:4" x14ac:dyDescent="0.25">
      <c r="A3141" s="101">
        <v>101880</v>
      </c>
      <c r="B3141" s="101" t="s">
        <v>2769</v>
      </c>
      <c r="C3141" s="101" t="s">
        <v>12798</v>
      </c>
      <c r="D3141" s="104">
        <v>605.69000000000005</v>
      </c>
    </row>
    <row r="3142" spans="1:4" x14ac:dyDescent="0.25">
      <c r="A3142" s="101">
        <v>101881</v>
      </c>
      <c r="B3142" s="101" t="s">
        <v>2770</v>
      </c>
      <c r="C3142" s="101" t="s">
        <v>12798</v>
      </c>
      <c r="D3142" s="104">
        <v>867.14</v>
      </c>
    </row>
    <row r="3143" spans="1:4" x14ac:dyDescent="0.25">
      <c r="A3143" s="101">
        <v>101882</v>
      </c>
      <c r="B3143" s="101" t="s">
        <v>2771</v>
      </c>
      <c r="C3143" s="101" t="s">
        <v>12798</v>
      </c>
      <c r="D3143" s="104">
        <v>1227.51</v>
      </c>
    </row>
    <row r="3144" spans="1:4" x14ac:dyDescent="0.25">
      <c r="A3144" s="101">
        <v>101883</v>
      </c>
      <c r="B3144" s="101" t="s">
        <v>2772</v>
      </c>
      <c r="C3144" s="101" t="s">
        <v>12798</v>
      </c>
      <c r="D3144" s="104">
        <v>501.16</v>
      </c>
    </row>
    <row r="3145" spans="1:4" x14ac:dyDescent="0.25">
      <c r="A3145" s="101">
        <v>101890</v>
      </c>
      <c r="B3145" s="101" t="s">
        <v>2773</v>
      </c>
      <c r="C3145" s="101" t="s">
        <v>12798</v>
      </c>
      <c r="D3145" s="104">
        <v>23.54</v>
      </c>
    </row>
    <row r="3146" spans="1:4" x14ac:dyDescent="0.25">
      <c r="A3146" s="101">
        <v>101891</v>
      </c>
      <c r="B3146" s="101" t="s">
        <v>2774</v>
      </c>
      <c r="C3146" s="101" t="s">
        <v>12798</v>
      </c>
      <c r="D3146" s="104">
        <v>39.99</v>
      </c>
    </row>
    <row r="3147" spans="1:4" x14ac:dyDescent="0.25">
      <c r="A3147" s="101">
        <v>101892</v>
      </c>
      <c r="B3147" s="101" t="s">
        <v>2775</v>
      </c>
      <c r="C3147" s="101" t="s">
        <v>12798</v>
      </c>
      <c r="D3147" s="104">
        <v>108.81</v>
      </c>
    </row>
    <row r="3148" spans="1:4" x14ac:dyDescent="0.25">
      <c r="A3148" s="101">
        <v>101893</v>
      </c>
      <c r="B3148" s="101" t="s">
        <v>2776</v>
      </c>
      <c r="C3148" s="101" t="s">
        <v>12798</v>
      </c>
      <c r="D3148" s="104">
        <v>138.38999999999999</v>
      </c>
    </row>
    <row r="3149" spans="1:4" x14ac:dyDescent="0.25">
      <c r="A3149" s="101">
        <v>101894</v>
      </c>
      <c r="B3149" s="101" t="s">
        <v>2777</v>
      </c>
      <c r="C3149" s="101" t="s">
        <v>12798</v>
      </c>
      <c r="D3149" s="104">
        <v>224.91</v>
      </c>
    </row>
    <row r="3150" spans="1:4" x14ac:dyDescent="0.25">
      <c r="A3150" s="101">
        <v>101895</v>
      </c>
      <c r="B3150" s="101" t="s">
        <v>2778</v>
      </c>
      <c r="C3150" s="101" t="s">
        <v>12798</v>
      </c>
      <c r="D3150" s="104">
        <v>631.36</v>
      </c>
    </row>
    <row r="3151" spans="1:4" x14ac:dyDescent="0.25">
      <c r="A3151" s="101">
        <v>101896</v>
      </c>
      <c r="B3151" s="101" t="s">
        <v>2779</v>
      </c>
      <c r="C3151" s="101" t="s">
        <v>12798</v>
      </c>
      <c r="D3151" s="104">
        <v>963.49</v>
      </c>
    </row>
    <row r="3152" spans="1:4" x14ac:dyDescent="0.25">
      <c r="A3152" s="101">
        <v>101897</v>
      </c>
      <c r="B3152" s="101" t="s">
        <v>2780</v>
      </c>
      <c r="C3152" s="101" t="s">
        <v>12798</v>
      </c>
      <c r="D3152" s="104">
        <v>1557.82</v>
      </c>
    </row>
    <row r="3153" spans="1:4" x14ac:dyDescent="0.25">
      <c r="A3153" s="101">
        <v>101898</v>
      </c>
      <c r="B3153" s="101" t="s">
        <v>2781</v>
      </c>
      <c r="C3153" s="101" t="s">
        <v>12798</v>
      </c>
      <c r="D3153" s="104">
        <v>2095.5500000000002</v>
      </c>
    </row>
    <row r="3154" spans="1:4" x14ac:dyDescent="0.25">
      <c r="A3154" s="101">
        <v>101899</v>
      </c>
      <c r="B3154" s="101" t="s">
        <v>2782</v>
      </c>
      <c r="C3154" s="101" t="s">
        <v>12798</v>
      </c>
      <c r="D3154" s="104">
        <v>3374.61</v>
      </c>
    </row>
    <row r="3155" spans="1:4" x14ac:dyDescent="0.25">
      <c r="A3155" s="101">
        <v>101900</v>
      </c>
      <c r="B3155" s="101" t="s">
        <v>2783</v>
      </c>
      <c r="C3155" s="101" t="s">
        <v>12798</v>
      </c>
      <c r="D3155" s="104">
        <v>7079.32</v>
      </c>
    </row>
    <row r="3156" spans="1:4" x14ac:dyDescent="0.25">
      <c r="A3156" s="101">
        <v>101901</v>
      </c>
      <c r="B3156" s="101" t="s">
        <v>2784</v>
      </c>
      <c r="C3156" s="101" t="s">
        <v>12798</v>
      </c>
      <c r="D3156" s="104">
        <v>197.5</v>
      </c>
    </row>
    <row r="3157" spans="1:4" x14ac:dyDescent="0.25">
      <c r="A3157" s="101">
        <v>101902</v>
      </c>
      <c r="B3157" s="101" t="s">
        <v>2785</v>
      </c>
      <c r="C3157" s="101" t="s">
        <v>12798</v>
      </c>
      <c r="D3157" s="104">
        <v>243.74</v>
      </c>
    </row>
    <row r="3158" spans="1:4" x14ac:dyDescent="0.25">
      <c r="A3158" s="101">
        <v>101903</v>
      </c>
      <c r="B3158" s="101" t="s">
        <v>2786</v>
      </c>
      <c r="C3158" s="101" t="s">
        <v>12798</v>
      </c>
      <c r="D3158" s="104">
        <v>508.16</v>
      </c>
    </row>
    <row r="3159" spans="1:4" x14ac:dyDescent="0.25">
      <c r="A3159" s="101">
        <v>101904</v>
      </c>
      <c r="B3159" s="101" t="s">
        <v>2787</v>
      </c>
      <c r="C3159" s="101" t="s">
        <v>12798</v>
      </c>
      <c r="D3159" s="104">
        <v>1878.12</v>
      </c>
    </row>
    <row r="3160" spans="1:4" x14ac:dyDescent="0.25">
      <c r="A3160" s="101">
        <v>101938</v>
      </c>
      <c r="B3160" s="101" t="s">
        <v>2788</v>
      </c>
      <c r="C3160" s="101" t="s">
        <v>12798</v>
      </c>
      <c r="D3160" s="104">
        <v>102.14</v>
      </c>
    </row>
    <row r="3161" spans="1:4" x14ac:dyDescent="0.25">
      <c r="A3161" s="101">
        <v>101946</v>
      </c>
      <c r="B3161" s="101" t="s">
        <v>2789</v>
      </c>
      <c r="C3161" s="101" t="s">
        <v>12798</v>
      </c>
      <c r="D3161" s="104">
        <v>155.19999999999999</v>
      </c>
    </row>
    <row r="3162" spans="1:4" x14ac:dyDescent="0.25">
      <c r="A3162" s="101">
        <v>91945</v>
      </c>
      <c r="B3162" s="101" t="s">
        <v>14568</v>
      </c>
      <c r="C3162" s="101" t="s">
        <v>12798</v>
      </c>
      <c r="D3162" s="104">
        <v>13.88</v>
      </c>
    </row>
    <row r="3163" spans="1:4" x14ac:dyDescent="0.25">
      <c r="A3163" s="101">
        <v>91946</v>
      </c>
      <c r="B3163" s="101" t="s">
        <v>14569</v>
      </c>
      <c r="C3163" s="101" t="s">
        <v>12798</v>
      </c>
      <c r="D3163" s="101">
        <v>10.84</v>
      </c>
    </row>
    <row r="3164" spans="1:4" x14ac:dyDescent="0.25">
      <c r="A3164" s="101">
        <v>91947</v>
      </c>
      <c r="B3164" s="101" t="s">
        <v>14570</v>
      </c>
      <c r="C3164" s="101" t="s">
        <v>12798</v>
      </c>
      <c r="D3164" s="101">
        <v>8.93</v>
      </c>
    </row>
    <row r="3165" spans="1:4" x14ac:dyDescent="0.25">
      <c r="A3165" s="101">
        <v>91949</v>
      </c>
      <c r="B3165" s="101" t="s">
        <v>14571</v>
      </c>
      <c r="C3165" s="101" t="s">
        <v>12798</v>
      </c>
      <c r="D3165" s="101">
        <v>19.489999999999998</v>
      </c>
    </row>
    <row r="3166" spans="1:4" x14ac:dyDescent="0.25">
      <c r="A3166" s="101">
        <v>91950</v>
      </c>
      <c r="B3166" s="101" t="s">
        <v>14572</v>
      </c>
      <c r="C3166" s="101" t="s">
        <v>12798</v>
      </c>
      <c r="D3166" s="104">
        <v>15.78</v>
      </c>
    </row>
    <row r="3167" spans="1:4" x14ac:dyDescent="0.25">
      <c r="A3167" s="101">
        <v>91951</v>
      </c>
      <c r="B3167" s="101" t="s">
        <v>14573</v>
      </c>
      <c r="C3167" s="101" t="s">
        <v>12798</v>
      </c>
      <c r="D3167" s="101">
        <v>13.56</v>
      </c>
    </row>
    <row r="3168" spans="1:4" x14ac:dyDescent="0.25">
      <c r="A3168" s="101">
        <v>91952</v>
      </c>
      <c r="B3168" s="101" t="s">
        <v>14574</v>
      </c>
      <c r="C3168" s="101" t="s">
        <v>12798</v>
      </c>
      <c r="D3168" s="101">
        <v>18.559999999999999</v>
      </c>
    </row>
    <row r="3169" spans="1:4" x14ac:dyDescent="0.25">
      <c r="A3169" s="101">
        <v>91953</v>
      </c>
      <c r="B3169" s="101" t="s">
        <v>14575</v>
      </c>
      <c r="C3169" s="101" t="s">
        <v>12798</v>
      </c>
      <c r="D3169" s="101">
        <v>29.4</v>
      </c>
    </row>
    <row r="3170" spans="1:4" x14ac:dyDescent="0.25">
      <c r="A3170" s="101">
        <v>91954</v>
      </c>
      <c r="B3170" s="101" t="s">
        <v>14576</v>
      </c>
      <c r="C3170" s="101" t="s">
        <v>12798</v>
      </c>
      <c r="D3170" s="104">
        <v>24.94</v>
      </c>
    </row>
    <row r="3171" spans="1:4" x14ac:dyDescent="0.25">
      <c r="A3171" s="101">
        <v>91955</v>
      </c>
      <c r="B3171" s="101" t="s">
        <v>14577</v>
      </c>
      <c r="C3171" s="101" t="s">
        <v>12798</v>
      </c>
      <c r="D3171" s="104">
        <v>35.78</v>
      </c>
    </row>
    <row r="3172" spans="1:4" x14ac:dyDescent="0.25">
      <c r="A3172" s="101">
        <v>91956</v>
      </c>
      <c r="B3172" s="101" t="s">
        <v>14578</v>
      </c>
      <c r="C3172" s="101" t="s">
        <v>12798</v>
      </c>
      <c r="D3172" s="104">
        <v>40.26</v>
      </c>
    </row>
    <row r="3173" spans="1:4" x14ac:dyDescent="0.25">
      <c r="A3173" s="101">
        <v>91957</v>
      </c>
      <c r="B3173" s="101" t="s">
        <v>14579</v>
      </c>
      <c r="C3173" s="101" t="s">
        <v>12798</v>
      </c>
      <c r="D3173" s="104">
        <v>51.1</v>
      </c>
    </row>
    <row r="3174" spans="1:4" x14ac:dyDescent="0.25">
      <c r="A3174" s="101">
        <v>91958</v>
      </c>
      <c r="B3174" s="101" t="s">
        <v>14580</v>
      </c>
      <c r="C3174" s="101" t="s">
        <v>12798</v>
      </c>
      <c r="D3174" s="104">
        <v>33.92</v>
      </c>
    </row>
    <row r="3175" spans="1:4" x14ac:dyDescent="0.25">
      <c r="A3175" s="101">
        <v>91959</v>
      </c>
      <c r="B3175" s="101" t="s">
        <v>14581</v>
      </c>
      <c r="C3175" s="101" t="s">
        <v>12798</v>
      </c>
      <c r="D3175" s="104">
        <v>44.76</v>
      </c>
    </row>
    <row r="3176" spans="1:4" x14ac:dyDescent="0.25">
      <c r="A3176" s="101">
        <v>91960</v>
      </c>
      <c r="B3176" s="101" t="s">
        <v>14582</v>
      </c>
      <c r="C3176" s="101" t="s">
        <v>12798</v>
      </c>
      <c r="D3176" s="104">
        <v>46.69</v>
      </c>
    </row>
    <row r="3177" spans="1:4" x14ac:dyDescent="0.25">
      <c r="A3177" s="101">
        <v>91961</v>
      </c>
      <c r="B3177" s="101" t="s">
        <v>14583</v>
      </c>
      <c r="C3177" s="101" t="s">
        <v>12798</v>
      </c>
      <c r="D3177" s="104">
        <v>57.53</v>
      </c>
    </row>
    <row r="3178" spans="1:4" x14ac:dyDescent="0.25">
      <c r="A3178" s="101">
        <v>91962</v>
      </c>
      <c r="B3178" s="101" t="s">
        <v>14584</v>
      </c>
      <c r="C3178" s="101" t="s">
        <v>12798</v>
      </c>
      <c r="D3178" s="104">
        <v>62</v>
      </c>
    </row>
    <row r="3179" spans="1:4" x14ac:dyDescent="0.25">
      <c r="A3179" s="101">
        <v>91963</v>
      </c>
      <c r="B3179" s="101" t="s">
        <v>14585</v>
      </c>
      <c r="C3179" s="101" t="s">
        <v>12798</v>
      </c>
      <c r="D3179" s="104">
        <v>72.84</v>
      </c>
    </row>
    <row r="3180" spans="1:4" x14ac:dyDescent="0.25">
      <c r="A3180" s="101">
        <v>91964</v>
      </c>
      <c r="B3180" s="101" t="s">
        <v>14586</v>
      </c>
      <c r="C3180" s="101" t="s">
        <v>12798</v>
      </c>
      <c r="D3180" s="104">
        <v>55.62</v>
      </c>
    </row>
    <row r="3181" spans="1:4" x14ac:dyDescent="0.25">
      <c r="A3181" s="101">
        <v>91965</v>
      </c>
      <c r="B3181" s="101" t="s">
        <v>14587</v>
      </c>
      <c r="C3181" s="101" t="s">
        <v>12798</v>
      </c>
      <c r="D3181" s="104">
        <v>66.459999999999994</v>
      </c>
    </row>
    <row r="3182" spans="1:4" x14ac:dyDescent="0.25">
      <c r="A3182" s="101">
        <v>91966</v>
      </c>
      <c r="B3182" s="101" t="s">
        <v>14588</v>
      </c>
      <c r="C3182" s="101" t="s">
        <v>12798</v>
      </c>
      <c r="D3182" s="104">
        <v>49.29</v>
      </c>
    </row>
    <row r="3183" spans="1:4" x14ac:dyDescent="0.25">
      <c r="A3183" s="101">
        <v>91967</v>
      </c>
      <c r="B3183" s="101" t="s">
        <v>14589</v>
      </c>
      <c r="C3183" s="101" t="s">
        <v>12798</v>
      </c>
      <c r="D3183" s="104">
        <v>60.13</v>
      </c>
    </row>
    <row r="3184" spans="1:4" x14ac:dyDescent="0.25">
      <c r="A3184" s="101">
        <v>91968</v>
      </c>
      <c r="B3184" s="101" t="s">
        <v>14590</v>
      </c>
      <c r="C3184" s="101" t="s">
        <v>12798</v>
      </c>
      <c r="D3184" s="104">
        <v>68.39</v>
      </c>
    </row>
    <row r="3185" spans="1:4" x14ac:dyDescent="0.25">
      <c r="A3185" s="101">
        <v>91969</v>
      </c>
      <c r="B3185" s="101" t="s">
        <v>14591</v>
      </c>
      <c r="C3185" s="101" t="s">
        <v>12798</v>
      </c>
      <c r="D3185" s="104">
        <v>79.23</v>
      </c>
    </row>
    <row r="3186" spans="1:4" x14ac:dyDescent="0.25">
      <c r="A3186" s="101">
        <v>91970</v>
      </c>
      <c r="B3186" s="101" t="s">
        <v>14592</v>
      </c>
      <c r="C3186" s="101" t="s">
        <v>12798</v>
      </c>
      <c r="D3186" s="104">
        <v>71.349999999999994</v>
      </c>
    </row>
    <row r="3187" spans="1:4" x14ac:dyDescent="0.25">
      <c r="A3187" s="101">
        <v>91971</v>
      </c>
      <c r="B3187" s="101" t="s">
        <v>14593</v>
      </c>
      <c r="C3187" s="101" t="s">
        <v>12798</v>
      </c>
      <c r="D3187" s="101">
        <v>87.13</v>
      </c>
    </row>
    <row r="3188" spans="1:4" x14ac:dyDescent="0.25">
      <c r="A3188" s="101">
        <v>91972</v>
      </c>
      <c r="B3188" s="101" t="s">
        <v>14594</v>
      </c>
      <c r="C3188" s="101" t="s">
        <v>12798</v>
      </c>
      <c r="D3188" s="101">
        <v>77.78</v>
      </c>
    </row>
    <row r="3189" spans="1:4" x14ac:dyDescent="0.25">
      <c r="A3189" s="101">
        <v>91973</v>
      </c>
      <c r="B3189" s="101" t="s">
        <v>14595</v>
      </c>
      <c r="C3189" s="101" t="s">
        <v>12798</v>
      </c>
      <c r="D3189" s="101">
        <v>93.56</v>
      </c>
    </row>
    <row r="3190" spans="1:4" x14ac:dyDescent="0.25">
      <c r="A3190" s="101">
        <v>91974</v>
      </c>
      <c r="B3190" s="101" t="s">
        <v>14596</v>
      </c>
      <c r="C3190" s="101" t="s">
        <v>12798</v>
      </c>
      <c r="D3190" s="101">
        <v>64.959999999999994</v>
      </c>
    </row>
    <row r="3191" spans="1:4" x14ac:dyDescent="0.25">
      <c r="A3191" s="101">
        <v>91975</v>
      </c>
      <c r="B3191" s="101" t="s">
        <v>14597</v>
      </c>
      <c r="C3191" s="101" t="s">
        <v>12798</v>
      </c>
      <c r="D3191" s="101">
        <v>80.739999999999995</v>
      </c>
    </row>
    <row r="3192" spans="1:4" x14ac:dyDescent="0.25">
      <c r="A3192" s="101">
        <v>91976</v>
      </c>
      <c r="B3192" s="101" t="s">
        <v>14598</v>
      </c>
      <c r="C3192" s="101" t="s">
        <v>12798</v>
      </c>
      <c r="D3192" s="101">
        <v>95.75</v>
      </c>
    </row>
    <row r="3193" spans="1:4" x14ac:dyDescent="0.25">
      <c r="A3193" s="101">
        <v>91977</v>
      </c>
      <c r="B3193" s="101" t="s">
        <v>14599</v>
      </c>
      <c r="C3193" s="101" t="s">
        <v>12798</v>
      </c>
      <c r="D3193" s="101">
        <v>111.53</v>
      </c>
    </row>
    <row r="3194" spans="1:4" x14ac:dyDescent="0.25">
      <c r="A3194" s="101">
        <v>91978</v>
      </c>
      <c r="B3194" s="101" t="s">
        <v>14600</v>
      </c>
      <c r="C3194" s="101" t="s">
        <v>12798</v>
      </c>
      <c r="D3194" s="101">
        <v>38.99</v>
      </c>
    </row>
    <row r="3195" spans="1:4" x14ac:dyDescent="0.25">
      <c r="A3195" s="101">
        <v>91979</v>
      </c>
      <c r="B3195" s="101" t="s">
        <v>14601</v>
      </c>
      <c r="C3195" s="101" t="s">
        <v>12798</v>
      </c>
      <c r="D3195" s="101">
        <v>49.83</v>
      </c>
    </row>
    <row r="3196" spans="1:4" x14ac:dyDescent="0.25">
      <c r="A3196" s="101">
        <v>91980</v>
      </c>
      <c r="B3196" s="101" t="s">
        <v>14602</v>
      </c>
      <c r="C3196" s="101" t="s">
        <v>12798</v>
      </c>
      <c r="D3196" s="101">
        <v>37.83</v>
      </c>
    </row>
    <row r="3197" spans="1:4" x14ac:dyDescent="0.25">
      <c r="A3197" s="101">
        <v>91981</v>
      </c>
      <c r="B3197" s="101" t="s">
        <v>14603</v>
      </c>
      <c r="C3197" s="101" t="s">
        <v>12798</v>
      </c>
      <c r="D3197" s="101">
        <v>48.67</v>
      </c>
    </row>
    <row r="3198" spans="1:4" x14ac:dyDescent="0.25">
      <c r="A3198" s="101">
        <v>91982</v>
      </c>
      <c r="B3198" s="101" t="s">
        <v>14604</v>
      </c>
      <c r="C3198" s="101" t="s">
        <v>12798</v>
      </c>
      <c r="D3198" s="101">
        <v>85.45</v>
      </c>
    </row>
    <row r="3199" spans="1:4" x14ac:dyDescent="0.25">
      <c r="A3199" s="101">
        <v>91983</v>
      </c>
      <c r="B3199" s="101" t="s">
        <v>14605</v>
      </c>
      <c r="C3199" s="101" t="s">
        <v>12798</v>
      </c>
      <c r="D3199" s="101">
        <v>96.29</v>
      </c>
    </row>
    <row r="3200" spans="1:4" x14ac:dyDescent="0.25">
      <c r="A3200" s="101">
        <v>91984</v>
      </c>
      <c r="B3200" s="101" t="s">
        <v>14606</v>
      </c>
      <c r="C3200" s="101" t="s">
        <v>12798</v>
      </c>
      <c r="D3200" s="101">
        <v>17.489999999999998</v>
      </c>
    </row>
    <row r="3201" spans="1:4" x14ac:dyDescent="0.25">
      <c r="A3201" s="101">
        <v>91985</v>
      </c>
      <c r="B3201" s="101" t="s">
        <v>14607</v>
      </c>
      <c r="C3201" s="101" t="s">
        <v>12798</v>
      </c>
      <c r="D3201" s="101">
        <v>28.33</v>
      </c>
    </row>
    <row r="3202" spans="1:4" x14ac:dyDescent="0.25">
      <c r="A3202" s="101">
        <v>91986</v>
      </c>
      <c r="B3202" s="101" t="s">
        <v>14608</v>
      </c>
      <c r="C3202" s="101" t="s">
        <v>12798</v>
      </c>
      <c r="D3202" s="101">
        <v>36.299999999999997</v>
      </c>
    </row>
    <row r="3203" spans="1:4" x14ac:dyDescent="0.25">
      <c r="A3203" s="101">
        <v>91987</v>
      </c>
      <c r="B3203" s="101" t="s">
        <v>14609</v>
      </c>
      <c r="C3203" s="101" t="s">
        <v>12798</v>
      </c>
      <c r="D3203" s="101">
        <v>47.14</v>
      </c>
    </row>
    <row r="3204" spans="1:4" x14ac:dyDescent="0.25">
      <c r="A3204" s="101">
        <v>91988</v>
      </c>
      <c r="B3204" s="101" t="s">
        <v>14610</v>
      </c>
      <c r="C3204" s="101" t="s">
        <v>12798</v>
      </c>
      <c r="D3204" s="101">
        <v>21.38</v>
      </c>
    </row>
    <row r="3205" spans="1:4" x14ac:dyDescent="0.25">
      <c r="A3205" s="101">
        <v>91989</v>
      </c>
      <c r="B3205" s="101" t="s">
        <v>14611</v>
      </c>
      <c r="C3205" s="101" t="s">
        <v>12798</v>
      </c>
      <c r="D3205" s="101">
        <v>32.22</v>
      </c>
    </row>
    <row r="3206" spans="1:4" x14ac:dyDescent="0.25">
      <c r="A3206" s="101">
        <v>91990</v>
      </c>
      <c r="B3206" s="101" t="s">
        <v>14612</v>
      </c>
      <c r="C3206" s="101" t="s">
        <v>12798</v>
      </c>
      <c r="D3206" s="101">
        <v>33.85</v>
      </c>
    </row>
    <row r="3207" spans="1:4" x14ac:dyDescent="0.25">
      <c r="A3207" s="101">
        <v>91991</v>
      </c>
      <c r="B3207" s="101" t="s">
        <v>14613</v>
      </c>
      <c r="C3207" s="101" t="s">
        <v>12798</v>
      </c>
      <c r="D3207" s="101">
        <v>35.950000000000003</v>
      </c>
    </row>
    <row r="3208" spans="1:4" x14ac:dyDescent="0.25">
      <c r="A3208" s="101">
        <v>91992</v>
      </c>
      <c r="B3208" s="101" t="s">
        <v>14614</v>
      </c>
      <c r="C3208" s="101" t="s">
        <v>12798</v>
      </c>
      <c r="D3208" s="101">
        <v>44.69</v>
      </c>
    </row>
    <row r="3209" spans="1:4" x14ac:dyDescent="0.25">
      <c r="A3209" s="101">
        <v>91993</v>
      </c>
      <c r="B3209" s="101" t="s">
        <v>14615</v>
      </c>
      <c r="C3209" s="101" t="s">
        <v>12798</v>
      </c>
      <c r="D3209" s="101">
        <v>46.79</v>
      </c>
    </row>
    <row r="3210" spans="1:4" x14ac:dyDescent="0.25">
      <c r="A3210" s="101">
        <v>91994</v>
      </c>
      <c r="B3210" s="101" t="s">
        <v>14616</v>
      </c>
      <c r="C3210" s="101" t="s">
        <v>12798</v>
      </c>
      <c r="D3210" s="101">
        <v>23.85</v>
      </c>
    </row>
    <row r="3211" spans="1:4" x14ac:dyDescent="0.25">
      <c r="A3211" s="101">
        <v>91995</v>
      </c>
      <c r="B3211" s="101" t="s">
        <v>14617</v>
      </c>
      <c r="C3211" s="101" t="s">
        <v>12798</v>
      </c>
      <c r="D3211" s="101">
        <v>25.95</v>
      </c>
    </row>
    <row r="3212" spans="1:4" x14ac:dyDescent="0.25">
      <c r="A3212" s="101">
        <v>91996</v>
      </c>
      <c r="B3212" s="101" t="s">
        <v>14618</v>
      </c>
      <c r="C3212" s="101" t="s">
        <v>12798</v>
      </c>
      <c r="D3212" s="101">
        <v>34.69</v>
      </c>
    </row>
    <row r="3213" spans="1:4" x14ac:dyDescent="0.25">
      <c r="A3213" s="101">
        <v>91997</v>
      </c>
      <c r="B3213" s="101" t="s">
        <v>14619</v>
      </c>
      <c r="C3213" s="101" t="s">
        <v>12798</v>
      </c>
      <c r="D3213" s="101">
        <v>36.79</v>
      </c>
    </row>
    <row r="3214" spans="1:4" x14ac:dyDescent="0.25">
      <c r="A3214" s="101">
        <v>91998</v>
      </c>
      <c r="B3214" s="101" t="s">
        <v>14620</v>
      </c>
      <c r="C3214" s="101" t="s">
        <v>12798</v>
      </c>
      <c r="D3214" s="101">
        <v>19.98</v>
      </c>
    </row>
    <row r="3215" spans="1:4" x14ac:dyDescent="0.25">
      <c r="A3215" s="101">
        <v>91999</v>
      </c>
      <c r="B3215" s="101" t="s">
        <v>14621</v>
      </c>
      <c r="C3215" s="101" t="s">
        <v>12798</v>
      </c>
      <c r="D3215" s="101">
        <v>22.08</v>
      </c>
    </row>
    <row r="3216" spans="1:4" x14ac:dyDescent="0.25">
      <c r="A3216" s="101">
        <v>92000</v>
      </c>
      <c r="B3216" s="101" t="s">
        <v>14622</v>
      </c>
      <c r="C3216" s="101" t="s">
        <v>12798</v>
      </c>
      <c r="D3216" s="101">
        <v>30.82</v>
      </c>
    </row>
    <row r="3217" spans="1:4" x14ac:dyDescent="0.25">
      <c r="A3217" s="101">
        <v>92001</v>
      </c>
      <c r="B3217" s="101" t="s">
        <v>14623</v>
      </c>
      <c r="C3217" s="101" t="s">
        <v>12798</v>
      </c>
      <c r="D3217" s="101">
        <v>32.92</v>
      </c>
    </row>
    <row r="3218" spans="1:4" x14ac:dyDescent="0.25">
      <c r="A3218" s="101">
        <v>92002</v>
      </c>
      <c r="B3218" s="101" t="s">
        <v>14624</v>
      </c>
      <c r="C3218" s="101" t="s">
        <v>12798</v>
      </c>
      <c r="D3218" s="101">
        <v>44.51</v>
      </c>
    </row>
    <row r="3219" spans="1:4" x14ac:dyDescent="0.25">
      <c r="A3219" s="101">
        <v>92003</v>
      </c>
      <c r="B3219" s="101" t="s">
        <v>14625</v>
      </c>
      <c r="C3219" s="101" t="s">
        <v>12798</v>
      </c>
      <c r="D3219" s="101">
        <v>48.71</v>
      </c>
    </row>
    <row r="3220" spans="1:4" x14ac:dyDescent="0.25">
      <c r="A3220" s="101">
        <v>92004</v>
      </c>
      <c r="B3220" s="101" t="s">
        <v>14626</v>
      </c>
      <c r="C3220" s="101" t="s">
        <v>12798</v>
      </c>
      <c r="D3220" s="101">
        <v>55.35</v>
      </c>
    </row>
    <row r="3221" spans="1:4" x14ac:dyDescent="0.25">
      <c r="A3221" s="101">
        <v>92005</v>
      </c>
      <c r="B3221" s="101" t="s">
        <v>14627</v>
      </c>
      <c r="C3221" s="101" t="s">
        <v>12798</v>
      </c>
      <c r="D3221" s="101">
        <v>59.55</v>
      </c>
    </row>
    <row r="3222" spans="1:4" x14ac:dyDescent="0.25">
      <c r="A3222" s="101">
        <v>92006</v>
      </c>
      <c r="B3222" s="101" t="s">
        <v>14628</v>
      </c>
      <c r="C3222" s="101" t="s">
        <v>12798</v>
      </c>
      <c r="D3222" s="101">
        <v>36.72</v>
      </c>
    </row>
    <row r="3223" spans="1:4" x14ac:dyDescent="0.25">
      <c r="A3223" s="101">
        <v>92007</v>
      </c>
      <c r="B3223" s="101" t="s">
        <v>14629</v>
      </c>
      <c r="C3223" s="101" t="s">
        <v>12798</v>
      </c>
      <c r="D3223" s="101">
        <v>40.92</v>
      </c>
    </row>
    <row r="3224" spans="1:4" x14ac:dyDescent="0.25">
      <c r="A3224" s="101">
        <v>92008</v>
      </c>
      <c r="B3224" s="101" t="s">
        <v>14630</v>
      </c>
      <c r="C3224" s="101" t="s">
        <v>12798</v>
      </c>
      <c r="D3224" s="101">
        <v>47.56</v>
      </c>
    </row>
    <row r="3225" spans="1:4" x14ac:dyDescent="0.25">
      <c r="A3225" s="101">
        <v>92009</v>
      </c>
      <c r="B3225" s="101" t="s">
        <v>14631</v>
      </c>
      <c r="C3225" s="101" t="s">
        <v>12798</v>
      </c>
      <c r="D3225" s="101">
        <v>51.76</v>
      </c>
    </row>
    <row r="3226" spans="1:4" x14ac:dyDescent="0.25">
      <c r="A3226" s="101">
        <v>92010</v>
      </c>
      <c r="B3226" s="101" t="s">
        <v>14632</v>
      </c>
      <c r="C3226" s="101" t="s">
        <v>12798</v>
      </c>
      <c r="D3226" s="101">
        <v>65.12</v>
      </c>
    </row>
    <row r="3227" spans="1:4" x14ac:dyDescent="0.25">
      <c r="A3227" s="101">
        <v>92011</v>
      </c>
      <c r="B3227" s="101" t="s">
        <v>14633</v>
      </c>
      <c r="C3227" s="101" t="s">
        <v>12798</v>
      </c>
      <c r="D3227" s="101">
        <v>71.42</v>
      </c>
    </row>
    <row r="3228" spans="1:4" x14ac:dyDescent="0.25">
      <c r="A3228" s="101">
        <v>92012</v>
      </c>
      <c r="B3228" s="101" t="s">
        <v>14634</v>
      </c>
      <c r="C3228" s="101" t="s">
        <v>12798</v>
      </c>
      <c r="D3228" s="101">
        <v>75.959999999999994</v>
      </c>
    </row>
    <row r="3229" spans="1:4" x14ac:dyDescent="0.25">
      <c r="A3229" s="101">
        <v>92013</v>
      </c>
      <c r="B3229" s="101" t="s">
        <v>14635</v>
      </c>
      <c r="C3229" s="101" t="s">
        <v>12798</v>
      </c>
      <c r="D3229" s="101">
        <v>82.26</v>
      </c>
    </row>
    <row r="3230" spans="1:4" x14ac:dyDescent="0.25">
      <c r="A3230" s="101">
        <v>92014</v>
      </c>
      <c r="B3230" s="101" t="s">
        <v>14636</v>
      </c>
      <c r="C3230" s="101" t="s">
        <v>12798</v>
      </c>
      <c r="D3230" s="101">
        <v>53.46</v>
      </c>
    </row>
    <row r="3231" spans="1:4" x14ac:dyDescent="0.25">
      <c r="A3231" s="101">
        <v>92015</v>
      </c>
      <c r="B3231" s="101" t="s">
        <v>14637</v>
      </c>
      <c r="C3231" s="101" t="s">
        <v>12798</v>
      </c>
      <c r="D3231" s="101">
        <v>59.76</v>
      </c>
    </row>
    <row r="3232" spans="1:4" x14ac:dyDescent="0.25">
      <c r="A3232" s="101">
        <v>92016</v>
      </c>
      <c r="B3232" s="101" t="s">
        <v>14638</v>
      </c>
      <c r="C3232" s="101" t="s">
        <v>12798</v>
      </c>
      <c r="D3232" s="101">
        <v>64.3</v>
      </c>
    </row>
    <row r="3233" spans="1:4" x14ac:dyDescent="0.25">
      <c r="A3233" s="101">
        <v>92017</v>
      </c>
      <c r="B3233" s="101" t="s">
        <v>14639</v>
      </c>
      <c r="C3233" s="101" t="s">
        <v>12798</v>
      </c>
      <c r="D3233" s="101">
        <v>70.599999999999994</v>
      </c>
    </row>
    <row r="3234" spans="1:4" x14ac:dyDescent="0.25">
      <c r="A3234" s="101">
        <v>92018</v>
      </c>
      <c r="B3234" s="101" t="s">
        <v>14640</v>
      </c>
      <c r="C3234" s="101" t="s">
        <v>12798</v>
      </c>
      <c r="D3234" s="101">
        <v>70.77</v>
      </c>
    </row>
    <row r="3235" spans="1:4" x14ac:dyDescent="0.25">
      <c r="A3235" s="101">
        <v>92019</v>
      </c>
      <c r="B3235" s="101" t="s">
        <v>14641</v>
      </c>
      <c r="C3235" s="101" t="s">
        <v>12798</v>
      </c>
      <c r="D3235" s="101">
        <v>86.55</v>
      </c>
    </row>
    <row r="3236" spans="1:4" x14ac:dyDescent="0.25">
      <c r="A3236" s="101">
        <v>92020</v>
      </c>
      <c r="B3236" s="101" t="s">
        <v>14642</v>
      </c>
      <c r="C3236" s="101" t="s">
        <v>12798</v>
      </c>
      <c r="D3236" s="101">
        <v>104.51</v>
      </c>
    </row>
    <row r="3237" spans="1:4" x14ac:dyDescent="0.25">
      <c r="A3237" s="101">
        <v>92021</v>
      </c>
      <c r="B3237" s="101" t="s">
        <v>14643</v>
      </c>
      <c r="C3237" s="101" t="s">
        <v>12798</v>
      </c>
      <c r="D3237" s="101">
        <v>120.29</v>
      </c>
    </row>
    <row r="3238" spans="1:4" x14ac:dyDescent="0.25">
      <c r="A3238" s="101">
        <v>92022</v>
      </c>
      <c r="B3238" s="101" t="s">
        <v>14644</v>
      </c>
      <c r="C3238" s="101" t="s">
        <v>12798</v>
      </c>
      <c r="D3238" s="101">
        <v>39.17</v>
      </c>
    </row>
    <row r="3239" spans="1:4" x14ac:dyDescent="0.25">
      <c r="A3239" s="101">
        <v>92023</v>
      </c>
      <c r="B3239" s="101" t="s">
        <v>14645</v>
      </c>
      <c r="C3239" s="101" t="s">
        <v>12798</v>
      </c>
      <c r="D3239" s="104">
        <v>50.01</v>
      </c>
    </row>
    <row r="3240" spans="1:4" x14ac:dyDescent="0.25">
      <c r="A3240" s="101">
        <v>92024</v>
      </c>
      <c r="B3240" s="101" t="s">
        <v>14646</v>
      </c>
      <c r="C3240" s="101" t="s">
        <v>12798</v>
      </c>
      <c r="D3240" s="101">
        <v>59.82</v>
      </c>
    </row>
    <row r="3241" spans="1:4" x14ac:dyDescent="0.25">
      <c r="A3241" s="101">
        <v>92025</v>
      </c>
      <c r="B3241" s="101" t="s">
        <v>14647</v>
      </c>
      <c r="C3241" s="101" t="s">
        <v>12798</v>
      </c>
      <c r="D3241" s="101">
        <v>70.66</v>
      </c>
    </row>
    <row r="3242" spans="1:4" x14ac:dyDescent="0.25">
      <c r="A3242" s="101">
        <v>92026</v>
      </c>
      <c r="B3242" s="101" t="s">
        <v>14648</v>
      </c>
      <c r="C3242" s="101" t="s">
        <v>12798</v>
      </c>
      <c r="D3242" s="101">
        <v>54.53</v>
      </c>
    </row>
    <row r="3243" spans="1:4" x14ac:dyDescent="0.25">
      <c r="A3243" s="101">
        <v>92027</v>
      </c>
      <c r="B3243" s="101" t="s">
        <v>14649</v>
      </c>
      <c r="C3243" s="101" t="s">
        <v>12798</v>
      </c>
      <c r="D3243" s="101">
        <v>65.37</v>
      </c>
    </row>
    <row r="3244" spans="1:4" x14ac:dyDescent="0.25">
      <c r="A3244" s="101">
        <v>92028</v>
      </c>
      <c r="B3244" s="101" t="s">
        <v>14650</v>
      </c>
      <c r="C3244" s="101" t="s">
        <v>12798</v>
      </c>
      <c r="D3244" s="101">
        <v>45.6</v>
      </c>
    </row>
    <row r="3245" spans="1:4" x14ac:dyDescent="0.25">
      <c r="A3245" s="101">
        <v>92029</v>
      </c>
      <c r="B3245" s="101" t="s">
        <v>14651</v>
      </c>
      <c r="C3245" s="101" t="s">
        <v>12798</v>
      </c>
      <c r="D3245" s="101">
        <v>56.44</v>
      </c>
    </row>
    <row r="3246" spans="1:4" x14ac:dyDescent="0.25">
      <c r="A3246" s="101">
        <v>92030</v>
      </c>
      <c r="B3246" s="101" t="s">
        <v>14652</v>
      </c>
      <c r="C3246" s="101" t="s">
        <v>12798</v>
      </c>
      <c r="D3246" s="101">
        <v>66.209999999999994</v>
      </c>
    </row>
    <row r="3247" spans="1:4" x14ac:dyDescent="0.25">
      <c r="A3247" s="101">
        <v>92031</v>
      </c>
      <c r="B3247" s="101" t="s">
        <v>14653</v>
      </c>
      <c r="C3247" s="101" t="s">
        <v>12798</v>
      </c>
      <c r="D3247" s="101">
        <v>77.05</v>
      </c>
    </row>
    <row r="3248" spans="1:4" x14ac:dyDescent="0.25">
      <c r="A3248" s="101">
        <v>92032</v>
      </c>
      <c r="B3248" s="101" t="s">
        <v>14654</v>
      </c>
      <c r="C3248" s="101" t="s">
        <v>12798</v>
      </c>
      <c r="D3248" s="101">
        <v>67.3</v>
      </c>
    </row>
    <row r="3249" spans="1:4" x14ac:dyDescent="0.25">
      <c r="A3249" s="101">
        <v>92033</v>
      </c>
      <c r="B3249" s="101" t="s">
        <v>14655</v>
      </c>
      <c r="C3249" s="101" t="s">
        <v>12798</v>
      </c>
      <c r="D3249" s="101">
        <v>78.14</v>
      </c>
    </row>
    <row r="3250" spans="1:4" x14ac:dyDescent="0.25">
      <c r="A3250" s="101">
        <v>92034</v>
      </c>
      <c r="B3250" s="101" t="s">
        <v>14656</v>
      </c>
      <c r="C3250" s="101" t="s">
        <v>12798</v>
      </c>
      <c r="D3250" s="101">
        <v>60.91</v>
      </c>
    </row>
    <row r="3251" spans="1:4" x14ac:dyDescent="0.25">
      <c r="A3251" s="101">
        <v>92035</v>
      </c>
      <c r="B3251" s="101" t="s">
        <v>14657</v>
      </c>
      <c r="C3251" s="101" t="s">
        <v>12798</v>
      </c>
      <c r="D3251" s="101">
        <v>71.75</v>
      </c>
    </row>
    <row r="3252" spans="1:4" x14ac:dyDescent="0.25">
      <c r="A3252" s="101">
        <v>97584</v>
      </c>
      <c r="B3252" s="101" t="s">
        <v>1879</v>
      </c>
      <c r="C3252" s="101" t="s">
        <v>12798</v>
      </c>
      <c r="D3252" s="101">
        <v>121.36</v>
      </c>
    </row>
    <row r="3253" spans="1:4" x14ac:dyDescent="0.25">
      <c r="A3253" s="101">
        <v>97595</v>
      </c>
      <c r="B3253" s="101" t="s">
        <v>1880</v>
      </c>
      <c r="C3253" s="101" t="s">
        <v>12798</v>
      </c>
      <c r="D3253" s="101">
        <v>103.32</v>
      </c>
    </row>
    <row r="3254" spans="1:4" x14ac:dyDescent="0.25">
      <c r="A3254" s="101">
        <v>97596</v>
      </c>
      <c r="B3254" s="101" t="s">
        <v>1881</v>
      </c>
      <c r="C3254" s="101" t="s">
        <v>12798</v>
      </c>
      <c r="D3254" s="101">
        <v>72.099999999999994</v>
      </c>
    </row>
    <row r="3255" spans="1:4" x14ac:dyDescent="0.25">
      <c r="A3255" s="101">
        <v>97597</v>
      </c>
      <c r="B3255" s="101" t="s">
        <v>1882</v>
      </c>
      <c r="C3255" s="101" t="s">
        <v>12798</v>
      </c>
      <c r="D3255" s="101">
        <v>71.27</v>
      </c>
    </row>
    <row r="3256" spans="1:4" x14ac:dyDescent="0.25">
      <c r="A3256" s="101">
        <v>97598</v>
      </c>
      <c r="B3256" s="101" t="s">
        <v>1883</v>
      </c>
      <c r="C3256" s="101" t="s">
        <v>12798</v>
      </c>
      <c r="D3256" s="101">
        <v>67.27</v>
      </c>
    </row>
    <row r="3257" spans="1:4" x14ac:dyDescent="0.25">
      <c r="A3257" s="101">
        <v>97599</v>
      </c>
      <c r="B3257" s="101" t="s">
        <v>1884</v>
      </c>
      <c r="C3257" s="101" t="s">
        <v>12798</v>
      </c>
      <c r="D3257" s="101">
        <v>19.399999999999999</v>
      </c>
    </row>
    <row r="3258" spans="1:4" x14ac:dyDescent="0.25">
      <c r="A3258" s="101">
        <v>97609</v>
      </c>
      <c r="B3258" s="101" t="s">
        <v>1885</v>
      </c>
      <c r="C3258" s="101" t="s">
        <v>12798</v>
      </c>
      <c r="D3258" s="101">
        <v>13.79</v>
      </c>
    </row>
    <row r="3259" spans="1:4" x14ac:dyDescent="0.25">
      <c r="A3259" s="101">
        <v>97610</v>
      </c>
      <c r="B3259" s="101" t="s">
        <v>1886</v>
      </c>
      <c r="C3259" s="101" t="s">
        <v>12798</v>
      </c>
      <c r="D3259" s="101">
        <v>14.45</v>
      </c>
    </row>
    <row r="3260" spans="1:4" x14ac:dyDescent="0.25">
      <c r="A3260" s="101">
        <v>100902</v>
      </c>
      <c r="B3260" s="101" t="s">
        <v>12841</v>
      </c>
      <c r="C3260" s="101" t="s">
        <v>12798</v>
      </c>
      <c r="D3260" s="101">
        <v>22.42</v>
      </c>
    </row>
    <row r="3261" spans="1:4" x14ac:dyDescent="0.25">
      <c r="A3261" s="101">
        <v>100903</v>
      </c>
      <c r="B3261" s="101" t="s">
        <v>12842</v>
      </c>
      <c r="C3261" s="101" t="s">
        <v>12798</v>
      </c>
      <c r="D3261" s="101">
        <v>25.32</v>
      </c>
    </row>
    <row r="3262" spans="1:4" x14ac:dyDescent="0.25">
      <c r="A3262" s="101">
        <v>103782</v>
      </c>
      <c r="B3262" s="101" t="s">
        <v>11462</v>
      </c>
      <c r="C3262" s="101" t="s">
        <v>12798</v>
      </c>
      <c r="D3262" s="101">
        <v>30.55</v>
      </c>
    </row>
    <row r="3263" spans="1:4" x14ac:dyDescent="0.25">
      <c r="A3263" s="101">
        <v>101489</v>
      </c>
      <c r="B3263" s="101" t="s">
        <v>12843</v>
      </c>
      <c r="C3263" s="101" t="s">
        <v>12798</v>
      </c>
      <c r="D3263" s="101">
        <v>1487.27</v>
      </c>
    </row>
    <row r="3264" spans="1:4" x14ac:dyDescent="0.25">
      <c r="A3264" s="101">
        <v>101490</v>
      </c>
      <c r="B3264" s="101" t="s">
        <v>12844</v>
      </c>
      <c r="C3264" s="101" t="s">
        <v>12798</v>
      </c>
      <c r="D3264" s="101">
        <v>1587.37</v>
      </c>
    </row>
    <row r="3265" spans="1:4" x14ac:dyDescent="0.25">
      <c r="A3265" s="101">
        <v>101491</v>
      </c>
      <c r="B3265" s="101" t="s">
        <v>12845</v>
      </c>
      <c r="C3265" s="101" t="s">
        <v>12798</v>
      </c>
      <c r="D3265" s="101">
        <v>1613.33</v>
      </c>
    </row>
    <row r="3266" spans="1:4" x14ac:dyDescent="0.25">
      <c r="A3266" s="101">
        <v>101492</v>
      </c>
      <c r="B3266" s="101" t="s">
        <v>12846</v>
      </c>
      <c r="C3266" s="101" t="s">
        <v>12798</v>
      </c>
      <c r="D3266" s="104">
        <v>1759.67</v>
      </c>
    </row>
    <row r="3267" spans="1:4" x14ac:dyDescent="0.25">
      <c r="A3267" s="101">
        <v>101493</v>
      </c>
      <c r="B3267" s="101" t="s">
        <v>12847</v>
      </c>
      <c r="C3267" s="101" t="s">
        <v>12798</v>
      </c>
      <c r="D3267" s="104">
        <v>1471.42</v>
      </c>
    </row>
    <row r="3268" spans="1:4" x14ac:dyDescent="0.25">
      <c r="A3268" s="101">
        <v>101494</v>
      </c>
      <c r="B3268" s="101" t="s">
        <v>12848</v>
      </c>
      <c r="C3268" s="101" t="s">
        <v>12798</v>
      </c>
      <c r="D3268" s="101">
        <v>1571.52</v>
      </c>
    </row>
    <row r="3269" spans="1:4" x14ac:dyDescent="0.25">
      <c r="A3269" s="101">
        <v>101495</v>
      </c>
      <c r="B3269" s="101" t="s">
        <v>12849</v>
      </c>
      <c r="C3269" s="101" t="s">
        <v>12798</v>
      </c>
      <c r="D3269" s="101">
        <v>1597.48</v>
      </c>
    </row>
    <row r="3270" spans="1:4" x14ac:dyDescent="0.25">
      <c r="A3270" s="101">
        <v>101496</v>
      </c>
      <c r="B3270" s="101" t="s">
        <v>12850</v>
      </c>
      <c r="C3270" s="101" t="s">
        <v>12798</v>
      </c>
      <c r="D3270" s="101">
        <v>1743.82</v>
      </c>
    </row>
    <row r="3271" spans="1:4" x14ac:dyDescent="0.25">
      <c r="A3271" s="101">
        <v>101497</v>
      </c>
      <c r="B3271" s="101" t="s">
        <v>12851</v>
      </c>
      <c r="C3271" s="101" t="s">
        <v>12798</v>
      </c>
      <c r="D3271" s="101">
        <v>1752.66</v>
      </c>
    </row>
    <row r="3272" spans="1:4" x14ac:dyDescent="0.25">
      <c r="A3272" s="101">
        <v>101498</v>
      </c>
      <c r="B3272" s="101" t="s">
        <v>12852</v>
      </c>
      <c r="C3272" s="101" t="s">
        <v>12798</v>
      </c>
      <c r="D3272" s="104">
        <v>1904.18</v>
      </c>
    </row>
    <row r="3273" spans="1:4" x14ac:dyDescent="0.25">
      <c r="A3273" s="101">
        <v>101499</v>
      </c>
      <c r="B3273" s="101" t="s">
        <v>12853</v>
      </c>
      <c r="C3273" s="101" t="s">
        <v>12798</v>
      </c>
      <c r="D3273" s="101">
        <v>1943.47</v>
      </c>
    </row>
    <row r="3274" spans="1:4" x14ac:dyDescent="0.25">
      <c r="A3274" s="101">
        <v>101500</v>
      </c>
      <c r="B3274" s="101" t="s">
        <v>12854</v>
      </c>
      <c r="C3274" s="101" t="s">
        <v>12798</v>
      </c>
      <c r="D3274" s="101">
        <v>2149.08</v>
      </c>
    </row>
    <row r="3275" spans="1:4" x14ac:dyDescent="0.25">
      <c r="A3275" s="101">
        <v>101501</v>
      </c>
      <c r="B3275" s="101" t="s">
        <v>12855</v>
      </c>
      <c r="C3275" s="101" t="s">
        <v>12798</v>
      </c>
      <c r="D3275" s="104">
        <v>1744.91</v>
      </c>
    </row>
    <row r="3276" spans="1:4" x14ac:dyDescent="0.25">
      <c r="A3276" s="101">
        <v>101502</v>
      </c>
      <c r="B3276" s="101" t="s">
        <v>12856</v>
      </c>
      <c r="C3276" s="101" t="s">
        <v>12798</v>
      </c>
      <c r="D3276" s="101">
        <v>1896.43</v>
      </c>
    </row>
    <row r="3277" spans="1:4" x14ac:dyDescent="0.25">
      <c r="A3277" s="101">
        <v>101503</v>
      </c>
      <c r="B3277" s="101" t="s">
        <v>12857</v>
      </c>
      <c r="C3277" s="101" t="s">
        <v>12798</v>
      </c>
      <c r="D3277" s="101">
        <v>1935.72</v>
      </c>
    </row>
    <row r="3278" spans="1:4" x14ac:dyDescent="0.25">
      <c r="A3278" s="101">
        <v>101504</v>
      </c>
      <c r="B3278" s="101" t="s">
        <v>12858</v>
      </c>
      <c r="C3278" s="101" t="s">
        <v>12798</v>
      </c>
      <c r="D3278" s="104">
        <v>2141.33</v>
      </c>
    </row>
    <row r="3279" spans="1:4" x14ac:dyDescent="0.25">
      <c r="A3279" s="101">
        <v>101505</v>
      </c>
      <c r="B3279" s="101" t="s">
        <v>12859</v>
      </c>
      <c r="C3279" s="101" t="s">
        <v>12798</v>
      </c>
      <c r="D3279" s="101">
        <v>1873.42</v>
      </c>
    </row>
    <row r="3280" spans="1:4" x14ac:dyDescent="0.25">
      <c r="A3280" s="101">
        <v>101506</v>
      </c>
      <c r="B3280" s="101" t="s">
        <v>12860</v>
      </c>
      <c r="C3280" s="101" t="s">
        <v>12798</v>
      </c>
      <c r="D3280" s="101">
        <v>2075.44</v>
      </c>
    </row>
    <row r="3281" spans="1:4" x14ac:dyDescent="0.25">
      <c r="A3281" s="101">
        <v>101507</v>
      </c>
      <c r="B3281" s="101" t="s">
        <v>12861</v>
      </c>
      <c r="C3281" s="101" t="s">
        <v>12798</v>
      </c>
      <c r="D3281" s="104">
        <v>2127.83</v>
      </c>
    </row>
    <row r="3282" spans="1:4" x14ac:dyDescent="0.25">
      <c r="A3282" s="101">
        <v>101508</v>
      </c>
      <c r="B3282" s="101" t="s">
        <v>12862</v>
      </c>
      <c r="C3282" s="101" t="s">
        <v>12798</v>
      </c>
      <c r="D3282" s="104">
        <v>2391.66</v>
      </c>
    </row>
    <row r="3283" spans="1:4" x14ac:dyDescent="0.25">
      <c r="A3283" s="101">
        <v>101509</v>
      </c>
      <c r="B3283" s="101" t="s">
        <v>39308</v>
      </c>
      <c r="C3283" s="101" t="s">
        <v>12798</v>
      </c>
      <c r="D3283" s="101">
        <v>1935.96</v>
      </c>
    </row>
    <row r="3284" spans="1:4" x14ac:dyDescent="0.25">
      <c r="A3284" s="101">
        <v>101510</v>
      </c>
      <c r="B3284" s="101" t="s">
        <v>39309</v>
      </c>
      <c r="C3284" s="101" t="s">
        <v>12798</v>
      </c>
      <c r="D3284" s="104">
        <v>2137.98</v>
      </c>
    </row>
    <row r="3285" spans="1:4" x14ac:dyDescent="0.25">
      <c r="A3285" s="101">
        <v>101511</v>
      </c>
      <c r="B3285" s="101" t="s">
        <v>39310</v>
      </c>
      <c r="C3285" s="101" t="s">
        <v>12798</v>
      </c>
      <c r="D3285" s="104">
        <v>2190.37</v>
      </c>
    </row>
    <row r="3286" spans="1:4" x14ac:dyDescent="0.25">
      <c r="A3286" s="101">
        <v>101512</v>
      </c>
      <c r="B3286" s="101" t="s">
        <v>39311</v>
      </c>
      <c r="C3286" s="101" t="s">
        <v>12798</v>
      </c>
      <c r="D3286" s="104">
        <v>2454.1999999999998</v>
      </c>
    </row>
    <row r="3287" spans="1:4" x14ac:dyDescent="0.25">
      <c r="A3287" s="101">
        <v>101513</v>
      </c>
      <c r="B3287" s="101" t="s">
        <v>12863</v>
      </c>
      <c r="C3287" s="101" t="s">
        <v>12798</v>
      </c>
      <c r="D3287" s="104">
        <v>835.43</v>
      </c>
    </row>
    <row r="3288" spans="1:4" x14ac:dyDescent="0.25">
      <c r="A3288" s="101">
        <v>101514</v>
      </c>
      <c r="B3288" s="101" t="s">
        <v>12864</v>
      </c>
      <c r="C3288" s="101" t="s">
        <v>12798</v>
      </c>
      <c r="D3288" s="101">
        <v>955.55</v>
      </c>
    </row>
    <row r="3289" spans="1:4" x14ac:dyDescent="0.25">
      <c r="A3289" s="101">
        <v>101515</v>
      </c>
      <c r="B3289" s="101" t="s">
        <v>12865</v>
      </c>
      <c r="C3289" s="101" t="s">
        <v>12798</v>
      </c>
      <c r="D3289" s="104">
        <v>986.7</v>
      </c>
    </row>
    <row r="3290" spans="1:4" x14ac:dyDescent="0.25">
      <c r="A3290" s="101">
        <v>101516</v>
      </c>
      <c r="B3290" s="101" t="s">
        <v>12866</v>
      </c>
      <c r="C3290" s="101" t="s">
        <v>12798</v>
      </c>
      <c r="D3290" s="104">
        <v>1125.17</v>
      </c>
    </row>
    <row r="3291" spans="1:4" x14ac:dyDescent="0.25">
      <c r="A3291" s="101">
        <v>101517</v>
      </c>
      <c r="B3291" s="101" t="s">
        <v>12867</v>
      </c>
      <c r="C3291" s="101" t="s">
        <v>12798</v>
      </c>
      <c r="D3291" s="104">
        <v>819.57</v>
      </c>
    </row>
    <row r="3292" spans="1:4" x14ac:dyDescent="0.25">
      <c r="A3292" s="101">
        <v>101518</v>
      </c>
      <c r="B3292" s="101" t="s">
        <v>12868</v>
      </c>
      <c r="C3292" s="101" t="s">
        <v>12798</v>
      </c>
      <c r="D3292" s="104">
        <v>939.69</v>
      </c>
    </row>
    <row r="3293" spans="1:4" x14ac:dyDescent="0.25">
      <c r="A3293" s="101">
        <v>101519</v>
      </c>
      <c r="B3293" s="101" t="s">
        <v>12869</v>
      </c>
      <c r="C3293" s="101" t="s">
        <v>12798</v>
      </c>
      <c r="D3293" s="101">
        <v>970.84</v>
      </c>
    </row>
    <row r="3294" spans="1:4" x14ac:dyDescent="0.25">
      <c r="A3294" s="101">
        <v>101520</v>
      </c>
      <c r="B3294" s="101" t="s">
        <v>12870</v>
      </c>
      <c r="C3294" s="101" t="s">
        <v>12798</v>
      </c>
      <c r="D3294" s="101">
        <v>1109.31</v>
      </c>
    </row>
    <row r="3295" spans="1:4" x14ac:dyDescent="0.25">
      <c r="A3295" s="101">
        <v>101521</v>
      </c>
      <c r="B3295" s="101" t="s">
        <v>12871</v>
      </c>
      <c r="C3295" s="101" t="s">
        <v>12798</v>
      </c>
      <c r="D3295" s="101">
        <v>1116.01</v>
      </c>
    </row>
    <row r="3296" spans="1:4" x14ac:dyDescent="0.25">
      <c r="A3296" s="101">
        <v>101522</v>
      </c>
      <c r="B3296" s="101" t="s">
        <v>12872</v>
      </c>
      <c r="C3296" s="101" t="s">
        <v>12798</v>
      </c>
      <c r="D3296" s="101">
        <v>1296.19</v>
      </c>
    </row>
    <row r="3297" spans="1:4" x14ac:dyDescent="0.25">
      <c r="A3297" s="101">
        <v>101523</v>
      </c>
      <c r="B3297" s="101" t="s">
        <v>12873</v>
      </c>
      <c r="C3297" s="101" t="s">
        <v>12798</v>
      </c>
      <c r="D3297" s="101">
        <v>1342.92</v>
      </c>
    </row>
    <row r="3298" spans="1:4" x14ac:dyDescent="0.25">
      <c r="A3298" s="101">
        <v>101524</v>
      </c>
      <c r="B3298" s="101" t="s">
        <v>12874</v>
      </c>
      <c r="C3298" s="101" t="s">
        <v>12798</v>
      </c>
      <c r="D3298" s="101">
        <v>1550.62</v>
      </c>
    </row>
    <row r="3299" spans="1:4" x14ac:dyDescent="0.25">
      <c r="A3299" s="101">
        <v>101525</v>
      </c>
      <c r="B3299" s="101" t="s">
        <v>12875</v>
      </c>
      <c r="C3299" s="101" t="s">
        <v>12798</v>
      </c>
      <c r="D3299" s="104">
        <v>1108.27</v>
      </c>
    </row>
    <row r="3300" spans="1:4" x14ac:dyDescent="0.25">
      <c r="A3300" s="101">
        <v>101526</v>
      </c>
      <c r="B3300" s="101" t="s">
        <v>12876</v>
      </c>
      <c r="C3300" s="101" t="s">
        <v>12798</v>
      </c>
      <c r="D3300" s="104">
        <v>1288.45</v>
      </c>
    </row>
    <row r="3301" spans="1:4" x14ac:dyDescent="0.25">
      <c r="A3301" s="101">
        <v>101527</v>
      </c>
      <c r="B3301" s="101" t="s">
        <v>12877</v>
      </c>
      <c r="C3301" s="101" t="s">
        <v>12798</v>
      </c>
      <c r="D3301" s="104">
        <v>1335.18</v>
      </c>
    </row>
    <row r="3302" spans="1:4" x14ac:dyDescent="0.25">
      <c r="A3302" s="101">
        <v>101528</v>
      </c>
      <c r="B3302" s="101" t="s">
        <v>12878</v>
      </c>
      <c r="C3302" s="101" t="s">
        <v>12798</v>
      </c>
      <c r="D3302" s="104">
        <v>1542.88</v>
      </c>
    </row>
    <row r="3303" spans="1:4" x14ac:dyDescent="0.25">
      <c r="A3303" s="101">
        <v>101529</v>
      </c>
      <c r="B3303" s="101" t="s">
        <v>12879</v>
      </c>
      <c r="C3303" s="101" t="s">
        <v>12798</v>
      </c>
      <c r="D3303" s="104">
        <v>1253.55</v>
      </c>
    </row>
    <row r="3304" spans="1:4" x14ac:dyDescent="0.25">
      <c r="A3304" s="101">
        <v>101530</v>
      </c>
      <c r="B3304" s="101" t="s">
        <v>12880</v>
      </c>
      <c r="C3304" s="101" t="s">
        <v>12798</v>
      </c>
      <c r="D3304" s="104">
        <v>1493.79</v>
      </c>
    </row>
    <row r="3305" spans="1:4" x14ac:dyDescent="0.25">
      <c r="A3305" s="101">
        <v>101531</v>
      </c>
      <c r="B3305" s="101" t="s">
        <v>12881</v>
      </c>
      <c r="C3305" s="101" t="s">
        <v>12798</v>
      </c>
      <c r="D3305" s="104">
        <v>1556.09</v>
      </c>
    </row>
    <row r="3306" spans="1:4" x14ac:dyDescent="0.25">
      <c r="A3306" s="101">
        <v>101532</v>
      </c>
      <c r="B3306" s="101" t="s">
        <v>12882</v>
      </c>
      <c r="C3306" s="101" t="s">
        <v>12798</v>
      </c>
      <c r="D3306" s="101">
        <v>1833.03</v>
      </c>
    </row>
    <row r="3307" spans="1:4" x14ac:dyDescent="0.25">
      <c r="A3307" s="101">
        <v>101533</v>
      </c>
      <c r="B3307" s="101" t="s">
        <v>39312</v>
      </c>
      <c r="C3307" s="101" t="s">
        <v>12798</v>
      </c>
      <c r="D3307" s="101">
        <v>1316.1</v>
      </c>
    </row>
    <row r="3308" spans="1:4" x14ac:dyDescent="0.25">
      <c r="A3308" s="101">
        <v>101534</v>
      </c>
      <c r="B3308" s="101" t="s">
        <v>39313</v>
      </c>
      <c r="C3308" s="101" t="s">
        <v>12798</v>
      </c>
      <c r="D3308" s="104">
        <v>1556.34</v>
      </c>
    </row>
    <row r="3309" spans="1:4" x14ac:dyDescent="0.25">
      <c r="A3309" s="101">
        <v>101535</v>
      </c>
      <c r="B3309" s="101" t="s">
        <v>39314</v>
      </c>
      <c r="C3309" s="101" t="s">
        <v>12798</v>
      </c>
      <c r="D3309" s="104">
        <v>1618.64</v>
      </c>
    </row>
    <row r="3310" spans="1:4" x14ac:dyDescent="0.25">
      <c r="A3310" s="101">
        <v>101536</v>
      </c>
      <c r="B3310" s="101" t="s">
        <v>39315</v>
      </c>
      <c r="C3310" s="101" t="s">
        <v>12798</v>
      </c>
      <c r="D3310" s="104">
        <v>1895.58</v>
      </c>
    </row>
    <row r="3311" spans="1:4" x14ac:dyDescent="0.25">
      <c r="A3311" s="101">
        <v>101537</v>
      </c>
      <c r="B3311" s="101" t="s">
        <v>1923</v>
      </c>
      <c r="C3311" s="101" t="s">
        <v>12798</v>
      </c>
      <c r="D3311" s="101">
        <v>96.68</v>
      </c>
    </row>
    <row r="3312" spans="1:4" x14ac:dyDescent="0.25">
      <c r="A3312" s="101">
        <v>101538</v>
      </c>
      <c r="B3312" s="101" t="s">
        <v>1924</v>
      </c>
      <c r="C3312" s="101" t="s">
        <v>12798</v>
      </c>
      <c r="D3312" s="101">
        <v>41.89</v>
      </c>
    </row>
    <row r="3313" spans="1:4" x14ac:dyDescent="0.25">
      <c r="A3313" s="101">
        <v>101539</v>
      </c>
      <c r="B3313" s="101" t="s">
        <v>1925</v>
      </c>
      <c r="C3313" s="101" t="s">
        <v>12798</v>
      </c>
      <c r="D3313" s="101">
        <v>70.41</v>
      </c>
    </row>
    <row r="3314" spans="1:4" x14ac:dyDescent="0.25">
      <c r="A3314" s="101">
        <v>101540</v>
      </c>
      <c r="B3314" s="101" t="s">
        <v>1926</v>
      </c>
      <c r="C3314" s="101" t="s">
        <v>12798</v>
      </c>
      <c r="D3314" s="101">
        <v>117.52</v>
      </c>
    </row>
    <row r="3315" spans="1:4" x14ac:dyDescent="0.25">
      <c r="A3315" s="101">
        <v>101541</v>
      </c>
      <c r="B3315" s="101" t="s">
        <v>1927</v>
      </c>
      <c r="C3315" s="101" t="s">
        <v>12798</v>
      </c>
      <c r="D3315" s="101">
        <v>153.55000000000001</v>
      </c>
    </row>
    <row r="3316" spans="1:4" x14ac:dyDescent="0.25">
      <c r="A3316" s="101">
        <v>101542</v>
      </c>
      <c r="B3316" s="101" t="s">
        <v>1928</v>
      </c>
      <c r="C3316" s="101" t="s">
        <v>12798</v>
      </c>
      <c r="D3316" s="101">
        <v>32.130000000000003</v>
      </c>
    </row>
    <row r="3317" spans="1:4" x14ac:dyDescent="0.25">
      <c r="A3317" s="101">
        <v>101543</v>
      </c>
      <c r="B3317" s="101" t="s">
        <v>1929</v>
      </c>
      <c r="C3317" s="101" t="s">
        <v>12798</v>
      </c>
      <c r="D3317" s="101">
        <v>57.79</v>
      </c>
    </row>
    <row r="3318" spans="1:4" x14ac:dyDescent="0.25">
      <c r="A3318" s="101">
        <v>101544</v>
      </c>
      <c r="B3318" s="101" t="s">
        <v>1930</v>
      </c>
      <c r="C3318" s="101" t="s">
        <v>12798</v>
      </c>
      <c r="D3318" s="101">
        <v>91.85</v>
      </c>
    </row>
    <row r="3319" spans="1:4" x14ac:dyDescent="0.25">
      <c r="A3319" s="101">
        <v>101545</v>
      </c>
      <c r="B3319" s="101" t="s">
        <v>1931</v>
      </c>
      <c r="C3319" s="101" t="s">
        <v>12798</v>
      </c>
      <c r="D3319" s="101">
        <v>132.21</v>
      </c>
    </row>
    <row r="3320" spans="1:4" x14ac:dyDescent="0.25">
      <c r="A3320" s="101">
        <v>101546</v>
      </c>
      <c r="B3320" s="101" t="s">
        <v>1932</v>
      </c>
      <c r="C3320" s="101" t="s">
        <v>12798</v>
      </c>
      <c r="D3320" s="101">
        <v>31.46</v>
      </c>
    </row>
    <row r="3321" spans="1:4" x14ac:dyDescent="0.25">
      <c r="A3321" s="101">
        <v>101547</v>
      </c>
      <c r="B3321" s="101" t="s">
        <v>1933</v>
      </c>
      <c r="C3321" s="101" t="s">
        <v>12798</v>
      </c>
      <c r="D3321" s="101">
        <v>98.45</v>
      </c>
    </row>
    <row r="3322" spans="1:4" x14ac:dyDescent="0.25">
      <c r="A3322" s="101">
        <v>101548</v>
      </c>
      <c r="B3322" s="101" t="s">
        <v>1934</v>
      </c>
      <c r="C3322" s="101" t="s">
        <v>12798</v>
      </c>
      <c r="D3322" s="101">
        <v>7.83</v>
      </c>
    </row>
    <row r="3323" spans="1:4" x14ac:dyDescent="0.25">
      <c r="A3323" s="101">
        <v>101549</v>
      </c>
      <c r="B3323" s="101" t="s">
        <v>1935</v>
      </c>
      <c r="C3323" s="101" t="s">
        <v>12798</v>
      </c>
      <c r="D3323" s="101">
        <v>26.23</v>
      </c>
    </row>
    <row r="3324" spans="1:4" x14ac:dyDescent="0.25">
      <c r="A3324" s="101">
        <v>101553</v>
      </c>
      <c r="B3324" s="101" t="s">
        <v>1936</v>
      </c>
      <c r="C3324" s="101" t="s">
        <v>12798</v>
      </c>
      <c r="D3324" s="101">
        <v>14.46</v>
      </c>
    </row>
    <row r="3325" spans="1:4" x14ac:dyDescent="0.25">
      <c r="A3325" s="101">
        <v>101554</v>
      </c>
      <c r="B3325" s="101" t="s">
        <v>1937</v>
      </c>
      <c r="C3325" s="101" t="s">
        <v>12798</v>
      </c>
      <c r="D3325" s="101">
        <v>10.66</v>
      </c>
    </row>
    <row r="3326" spans="1:4" x14ac:dyDescent="0.25">
      <c r="A3326" s="101">
        <v>101555</v>
      </c>
      <c r="B3326" s="101" t="s">
        <v>1938</v>
      </c>
      <c r="C3326" s="101" t="s">
        <v>12798</v>
      </c>
      <c r="D3326" s="101">
        <v>7.2</v>
      </c>
    </row>
    <row r="3327" spans="1:4" x14ac:dyDescent="0.25">
      <c r="A3327" s="101">
        <v>101556</v>
      </c>
      <c r="B3327" s="101" t="s">
        <v>1939</v>
      </c>
      <c r="C3327" s="101" t="s">
        <v>12798</v>
      </c>
      <c r="D3327" s="101">
        <v>6.65</v>
      </c>
    </row>
    <row r="3328" spans="1:4" x14ac:dyDescent="0.25">
      <c r="A3328" s="101">
        <v>101560</v>
      </c>
      <c r="B3328" s="101" t="s">
        <v>1940</v>
      </c>
      <c r="C3328" s="101" t="s">
        <v>3</v>
      </c>
      <c r="D3328" s="101">
        <v>10.15</v>
      </c>
    </row>
    <row r="3329" spans="1:4" x14ac:dyDescent="0.25">
      <c r="A3329" s="101">
        <v>101561</v>
      </c>
      <c r="B3329" s="101" t="s">
        <v>1941</v>
      </c>
      <c r="C3329" s="101" t="s">
        <v>3</v>
      </c>
      <c r="D3329" s="101">
        <v>16.12</v>
      </c>
    </row>
    <row r="3330" spans="1:4" x14ac:dyDescent="0.25">
      <c r="A3330" s="101">
        <v>101562</v>
      </c>
      <c r="B3330" s="101" t="s">
        <v>1942</v>
      </c>
      <c r="C3330" s="101" t="s">
        <v>3</v>
      </c>
      <c r="D3330" s="101">
        <v>24.96</v>
      </c>
    </row>
    <row r="3331" spans="1:4" x14ac:dyDescent="0.25">
      <c r="A3331" s="101">
        <v>101563</v>
      </c>
      <c r="B3331" s="101" t="s">
        <v>1943</v>
      </c>
      <c r="C3331" s="101" t="s">
        <v>3</v>
      </c>
      <c r="D3331" s="101">
        <v>35.25</v>
      </c>
    </row>
    <row r="3332" spans="1:4" x14ac:dyDescent="0.25">
      <c r="A3332" s="101">
        <v>101564</v>
      </c>
      <c r="B3332" s="101" t="s">
        <v>1944</v>
      </c>
      <c r="C3332" s="101" t="s">
        <v>3</v>
      </c>
      <c r="D3332" s="101">
        <v>52.09</v>
      </c>
    </row>
    <row r="3333" spans="1:4" x14ac:dyDescent="0.25">
      <c r="A3333" s="101">
        <v>101565</v>
      </c>
      <c r="B3333" s="101" t="s">
        <v>1945</v>
      </c>
      <c r="C3333" s="101" t="s">
        <v>3</v>
      </c>
      <c r="D3333" s="101">
        <v>72.84</v>
      </c>
    </row>
    <row r="3334" spans="1:4" x14ac:dyDescent="0.25">
      <c r="A3334" s="101">
        <v>101567</v>
      </c>
      <c r="B3334" s="101" t="s">
        <v>1946</v>
      </c>
      <c r="C3334" s="101" t="s">
        <v>3</v>
      </c>
      <c r="D3334" s="101">
        <v>94.56</v>
      </c>
    </row>
    <row r="3335" spans="1:4" x14ac:dyDescent="0.25">
      <c r="A3335" s="101">
        <v>101568</v>
      </c>
      <c r="B3335" s="101" t="s">
        <v>1947</v>
      </c>
      <c r="C3335" s="101" t="s">
        <v>3</v>
      </c>
      <c r="D3335" s="101">
        <v>123.63</v>
      </c>
    </row>
    <row r="3336" spans="1:4" x14ac:dyDescent="0.25">
      <c r="A3336" s="101">
        <v>101630</v>
      </c>
      <c r="B3336" s="101" t="s">
        <v>2363</v>
      </c>
      <c r="C3336" s="101" t="s">
        <v>12798</v>
      </c>
      <c r="D3336" s="101">
        <v>79.180000000000007</v>
      </c>
    </row>
    <row r="3337" spans="1:4" x14ac:dyDescent="0.25">
      <c r="A3337" s="101">
        <v>101632</v>
      </c>
      <c r="B3337" s="101" t="s">
        <v>2364</v>
      </c>
      <c r="C3337" s="101" t="s">
        <v>12798</v>
      </c>
      <c r="D3337" s="101">
        <v>37.96</v>
      </c>
    </row>
    <row r="3338" spans="1:4" x14ac:dyDescent="0.25">
      <c r="A3338" s="101">
        <v>101633</v>
      </c>
      <c r="B3338" s="101" t="s">
        <v>2365</v>
      </c>
      <c r="C3338" s="101" t="s">
        <v>12798</v>
      </c>
      <c r="D3338" s="101">
        <v>103.7</v>
      </c>
    </row>
    <row r="3339" spans="1:4" x14ac:dyDescent="0.25">
      <c r="A3339" s="101">
        <v>101636</v>
      </c>
      <c r="B3339" s="101" t="s">
        <v>2366</v>
      </c>
      <c r="C3339" s="101" t="s">
        <v>12798</v>
      </c>
      <c r="D3339" s="101">
        <v>153.54</v>
      </c>
    </row>
    <row r="3340" spans="1:4" x14ac:dyDescent="0.25">
      <c r="A3340" s="101">
        <v>101637</v>
      </c>
      <c r="B3340" s="101" t="s">
        <v>2367</v>
      </c>
      <c r="C3340" s="101" t="s">
        <v>12798</v>
      </c>
      <c r="D3340" s="101">
        <v>148.24</v>
      </c>
    </row>
    <row r="3341" spans="1:4" x14ac:dyDescent="0.25">
      <c r="A3341" s="101">
        <v>101651</v>
      </c>
      <c r="B3341" s="101" t="s">
        <v>2368</v>
      </c>
      <c r="C3341" s="101" t="s">
        <v>12798</v>
      </c>
      <c r="D3341" s="101">
        <v>67.87</v>
      </c>
    </row>
    <row r="3342" spans="1:4" x14ac:dyDescent="0.25">
      <c r="A3342" s="101">
        <v>101653</v>
      </c>
      <c r="B3342" s="101" t="s">
        <v>2369</v>
      </c>
      <c r="C3342" s="101" t="s">
        <v>12798</v>
      </c>
      <c r="D3342" s="104">
        <v>282.68</v>
      </c>
    </row>
    <row r="3343" spans="1:4" x14ac:dyDescent="0.25">
      <c r="A3343" s="101">
        <v>101654</v>
      </c>
      <c r="B3343" s="101" t="s">
        <v>2370</v>
      </c>
      <c r="C3343" s="101" t="s">
        <v>12798</v>
      </c>
      <c r="D3343" s="101">
        <v>206.02</v>
      </c>
    </row>
    <row r="3344" spans="1:4" x14ac:dyDescent="0.25">
      <c r="A3344" s="101">
        <v>101655</v>
      </c>
      <c r="B3344" s="101" t="s">
        <v>2371</v>
      </c>
      <c r="C3344" s="101" t="s">
        <v>12798</v>
      </c>
      <c r="D3344" s="101">
        <v>314.94</v>
      </c>
    </row>
    <row r="3345" spans="1:4" x14ac:dyDescent="0.25">
      <c r="A3345" s="101">
        <v>101656</v>
      </c>
      <c r="B3345" s="101" t="s">
        <v>2372</v>
      </c>
      <c r="C3345" s="101" t="s">
        <v>12798</v>
      </c>
      <c r="D3345" s="101">
        <v>340.37</v>
      </c>
    </row>
    <row r="3346" spans="1:4" x14ac:dyDescent="0.25">
      <c r="A3346" s="101">
        <v>101657</v>
      </c>
      <c r="B3346" s="101" t="s">
        <v>2373</v>
      </c>
      <c r="C3346" s="101" t="s">
        <v>12798</v>
      </c>
      <c r="D3346" s="101">
        <v>394.54</v>
      </c>
    </row>
    <row r="3347" spans="1:4" x14ac:dyDescent="0.25">
      <c r="A3347" s="101">
        <v>101658</v>
      </c>
      <c r="B3347" s="101" t="s">
        <v>2374</v>
      </c>
      <c r="C3347" s="101" t="s">
        <v>12798</v>
      </c>
      <c r="D3347" s="101">
        <v>505.92</v>
      </c>
    </row>
    <row r="3348" spans="1:4" x14ac:dyDescent="0.25">
      <c r="A3348" s="101">
        <v>101659</v>
      </c>
      <c r="B3348" s="101" t="s">
        <v>2375</v>
      </c>
      <c r="C3348" s="101" t="s">
        <v>12798</v>
      </c>
      <c r="D3348" s="101">
        <v>575.20000000000005</v>
      </c>
    </row>
    <row r="3349" spans="1:4" x14ac:dyDescent="0.25">
      <c r="A3349" s="101">
        <v>101660</v>
      </c>
      <c r="B3349" s="101" t="s">
        <v>2376</v>
      </c>
      <c r="C3349" s="101" t="s">
        <v>12798</v>
      </c>
      <c r="D3349" s="101">
        <v>902.22</v>
      </c>
    </row>
    <row r="3350" spans="1:4" x14ac:dyDescent="0.25">
      <c r="A3350" s="101">
        <v>101661</v>
      </c>
      <c r="B3350" s="101" t="s">
        <v>2377</v>
      </c>
      <c r="C3350" s="101" t="s">
        <v>12798</v>
      </c>
      <c r="D3350" s="101">
        <v>118.94</v>
      </c>
    </row>
    <row r="3351" spans="1:4" x14ac:dyDescent="0.25">
      <c r="A3351" s="101">
        <v>101663</v>
      </c>
      <c r="B3351" s="101" t="s">
        <v>2378</v>
      </c>
      <c r="C3351" s="101" t="s">
        <v>12798</v>
      </c>
      <c r="D3351" s="101">
        <v>29.5</v>
      </c>
    </row>
    <row r="3352" spans="1:4" x14ac:dyDescent="0.25">
      <c r="A3352" s="101">
        <v>101664</v>
      </c>
      <c r="B3352" s="101" t="s">
        <v>2379</v>
      </c>
      <c r="C3352" s="101" t="s">
        <v>12798</v>
      </c>
      <c r="D3352" s="101">
        <v>31.04</v>
      </c>
    </row>
    <row r="3353" spans="1:4" x14ac:dyDescent="0.25">
      <c r="A3353" s="101">
        <v>101665</v>
      </c>
      <c r="B3353" s="101" t="s">
        <v>2380</v>
      </c>
      <c r="C3353" s="101" t="s">
        <v>12798</v>
      </c>
      <c r="D3353" s="101">
        <v>37.659999999999997</v>
      </c>
    </row>
    <row r="3354" spans="1:4" x14ac:dyDescent="0.25">
      <c r="A3354" s="101">
        <v>100578</v>
      </c>
      <c r="B3354" s="101" t="s">
        <v>1168</v>
      </c>
      <c r="C3354" s="101" t="s">
        <v>12798</v>
      </c>
      <c r="D3354" s="101">
        <v>495.87</v>
      </c>
    </row>
    <row r="3355" spans="1:4" x14ac:dyDescent="0.25">
      <c r="A3355" s="101">
        <v>100579</v>
      </c>
      <c r="B3355" s="101" t="s">
        <v>1169</v>
      </c>
      <c r="C3355" s="101" t="s">
        <v>12798</v>
      </c>
      <c r="D3355" s="101">
        <v>543.9</v>
      </c>
    </row>
    <row r="3356" spans="1:4" x14ac:dyDescent="0.25">
      <c r="A3356" s="101">
        <v>100580</v>
      </c>
      <c r="B3356" s="101" t="s">
        <v>1170</v>
      </c>
      <c r="C3356" s="101" t="s">
        <v>12798</v>
      </c>
      <c r="D3356" s="101">
        <v>593.61</v>
      </c>
    </row>
    <row r="3357" spans="1:4" x14ac:dyDescent="0.25">
      <c r="A3357" s="101">
        <v>100581</v>
      </c>
      <c r="B3357" s="101" t="s">
        <v>1171</v>
      </c>
      <c r="C3357" s="101" t="s">
        <v>12798</v>
      </c>
      <c r="D3357" s="101">
        <v>567.69000000000005</v>
      </c>
    </row>
    <row r="3358" spans="1:4" x14ac:dyDescent="0.25">
      <c r="A3358" s="101">
        <v>100582</v>
      </c>
      <c r="B3358" s="101" t="s">
        <v>1172</v>
      </c>
      <c r="C3358" s="101" t="s">
        <v>12798</v>
      </c>
      <c r="D3358" s="101">
        <v>657.26</v>
      </c>
    </row>
    <row r="3359" spans="1:4" x14ac:dyDescent="0.25">
      <c r="A3359" s="101">
        <v>100583</v>
      </c>
      <c r="B3359" s="101" t="s">
        <v>1173</v>
      </c>
      <c r="C3359" s="101" t="s">
        <v>12798</v>
      </c>
      <c r="D3359" s="101">
        <v>593.13</v>
      </c>
    </row>
    <row r="3360" spans="1:4" x14ac:dyDescent="0.25">
      <c r="A3360" s="101">
        <v>100584</v>
      </c>
      <c r="B3360" s="101" t="s">
        <v>1174</v>
      </c>
      <c r="C3360" s="101" t="s">
        <v>12798</v>
      </c>
      <c r="D3360" s="101">
        <v>647</v>
      </c>
    </row>
    <row r="3361" spans="1:4" x14ac:dyDescent="0.25">
      <c r="A3361" s="101">
        <v>100585</v>
      </c>
      <c r="B3361" s="101" t="s">
        <v>1175</v>
      </c>
      <c r="C3361" s="101" t="s">
        <v>12798</v>
      </c>
      <c r="D3361" s="104">
        <v>642.59</v>
      </c>
    </row>
    <row r="3362" spans="1:4" x14ac:dyDescent="0.25">
      <c r="A3362" s="101">
        <v>100586</v>
      </c>
      <c r="B3362" s="101" t="s">
        <v>1176</v>
      </c>
      <c r="C3362" s="101" t="s">
        <v>12798</v>
      </c>
      <c r="D3362" s="101">
        <v>728.47</v>
      </c>
    </row>
    <row r="3363" spans="1:4" x14ac:dyDescent="0.25">
      <c r="A3363" s="101">
        <v>100587</v>
      </c>
      <c r="B3363" s="101" t="s">
        <v>1177</v>
      </c>
      <c r="C3363" s="101" t="s">
        <v>12798</v>
      </c>
      <c r="D3363" s="101">
        <v>693.75</v>
      </c>
    </row>
    <row r="3364" spans="1:4" x14ac:dyDescent="0.25">
      <c r="A3364" s="101">
        <v>100588</v>
      </c>
      <c r="B3364" s="101" t="s">
        <v>1178</v>
      </c>
      <c r="C3364" s="101" t="s">
        <v>12798</v>
      </c>
      <c r="D3364" s="101">
        <v>760.51</v>
      </c>
    </row>
    <row r="3365" spans="1:4" x14ac:dyDescent="0.25">
      <c r="A3365" s="101">
        <v>100589</v>
      </c>
      <c r="B3365" s="101" t="s">
        <v>1179</v>
      </c>
      <c r="C3365" s="101" t="s">
        <v>12798</v>
      </c>
      <c r="D3365" s="101">
        <v>765.54</v>
      </c>
    </row>
    <row r="3366" spans="1:4" x14ac:dyDescent="0.25">
      <c r="A3366" s="101">
        <v>100590</v>
      </c>
      <c r="B3366" s="101" t="s">
        <v>1180</v>
      </c>
      <c r="C3366" s="101" t="s">
        <v>12798</v>
      </c>
      <c r="D3366" s="101">
        <v>831.46</v>
      </c>
    </row>
    <row r="3367" spans="1:4" x14ac:dyDescent="0.25">
      <c r="A3367" s="101">
        <v>100591</v>
      </c>
      <c r="B3367" s="101" t="s">
        <v>1181</v>
      </c>
      <c r="C3367" s="101" t="s">
        <v>12798</v>
      </c>
      <c r="D3367" s="101">
        <v>762.45</v>
      </c>
    </row>
    <row r="3368" spans="1:4" x14ac:dyDescent="0.25">
      <c r="A3368" s="101">
        <v>100592</v>
      </c>
      <c r="B3368" s="101" t="s">
        <v>1182</v>
      </c>
      <c r="C3368" s="101" t="s">
        <v>12798</v>
      </c>
      <c r="D3368" s="101">
        <v>817.1</v>
      </c>
    </row>
    <row r="3369" spans="1:4" x14ac:dyDescent="0.25">
      <c r="A3369" s="101">
        <v>100593</v>
      </c>
      <c r="B3369" s="101" t="s">
        <v>1183</v>
      </c>
      <c r="C3369" s="101" t="s">
        <v>12798</v>
      </c>
      <c r="D3369" s="104">
        <v>816.6</v>
      </c>
    </row>
    <row r="3370" spans="1:4" x14ac:dyDescent="0.25">
      <c r="A3370" s="101">
        <v>100594</v>
      </c>
      <c r="B3370" s="101" t="s">
        <v>1184</v>
      </c>
      <c r="C3370" s="101" t="s">
        <v>12798</v>
      </c>
      <c r="D3370" s="101">
        <v>909.29</v>
      </c>
    </row>
    <row r="3371" spans="1:4" x14ac:dyDescent="0.25">
      <c r="A3371" s="101">
        <v>100595</v>
      </c>
      <c r="B3371" s="101" t="s">
        <v>1185</v>
      </c>
      <c r="C3371" s="101" t="s">
        <v>12798</v>
      </c>
      <c r="D3371" s="101">
        <v>979.04</v>
      </c>
    </row>
    <row r="3372" spans="1:4" x14ac:dyDescent="0.25">
      <c r="A3372" s="101">
        <v>100596</v>
      </c>
      <c r="B3372" s="101" t="s">
        <v>1186</v>
      </c>
      <c r="C3372" s="101" t="s">
        <v>12798</v>
      </c>
      <c r="D3372" s="101">
        <v>1104.1400000000001</v>
      </c>
    </row>
    <row r="3373" spans="1:4" x14ac:dyDescent="0.25">
      <c r="A3373" s="101">
        <v>100597</v>
      </c>
      <c r="B3373" s="101" t="s">
        <v>1187</v>
      </c>
      <c r="C3373" s="101" t="s">
        <v>12798</v>
      </c>
      <c r="D3373" s="104">
        <v>1129.8599999999999</v>
      </c>
    </row>
    <row r="3374" spans="1:4" x14ac:dyDescent="0.25">
      <c r="A3374" s="101">
        <v>100598</v>
      </c>
      <c r="B3374" s="101" t="s">
        <v>1188</v>
      </c>
      <c r="C3374" s="101" t="s">
        <v>12798</v>
      </c>
      <c r="D3374" s="101">
        <v>1233.01</v>
      </c>
    </row>
    <row r="3375" spans="1:4" x14ac:dyDescent="0.25">
      <c r="A3375" s="101">
        <v>100599</v>
      </c>
      <c r="B3375" s="101" t="s">
        <v>1189</v>
      </c>
      <c r="C3375" s="101" t="s">
        <v>12798</v>
      </c>
      <c r="D3375" s="101">
        <v>521.74</v>
      </c>
    </row>
    <row r="3376" spans="1:4" x14ac:dyDescent="0.25">
      <c r="A3376" s="101">
        <v>100600</v>
      </c>
      <c r="B3376" s="101" t="s">
        <v>1190</v>
      </c>
      <c r="C3376" s="101" t="s">
        <v>12798</v>
      </c>
      <c r="D3376" s="101">
        <v>621.49</v>
      </c>
    </row>
    <row r="3377" spans="1:4" x14ac:dyDescent="0.25">
      <c r="A3377" s="101">
        <v>100601</v>
      </c>
      <c r="B3377" s="101" t="s">
        <v>1191</v>
      </c>
      <c r="C3377" s="101" t="s">
        <v>12798</v>
      </c>
      <c r="D3377" s="101">
        <v>792.67</v>
      </c>
    </row>
    <row r="3378" spans="1:4" x14ac:dyDescent="0.25">
      <c r="A3378" s="101">
        <v>100602</v>
      </c>
      <c r="B3378" s="101" t="s">
        <v>1192</v>
      </c>
      <c r="C3378" s="101" t="s">
        <v>12798</v>
      </c>
      <c r="D3378" s="101">
        <v>1006.2</v>
      </c>
    </row>
    <row r="3379" spans="1:4" x14ac:dyDescent="0.25">
      <c r="A3379" s="101">
        <v>100603</v>
      </c>
      <c r="B3379" s="101" t="s">
        <v>1193</v>
      </c>
      <c r="C3379" s="101" t="s">
        <v>12798</v>
      </c>
      <c r="D3379" s="101">
        <v>1554.53</v>
      </c>
    </row>
    <row r="3380" spans="1:4" x14ac:dyDescent="0.25">
      <c r="A3380" s="101">
        <v>100604</v>
      </c>
      <c r="B3380" s="101" t="s">
        <v>1194</v>
      </c>
      <c r="C3380" s="101" t="s">
        <v>12798</v>
      </c>
      <c r="D3380" s="101">
        <v>659.21</v>
      </c>
    </row>
    <row r="3381" spans="1:4" x14ac:dyDescent="0.25">
      <c r="A3381" s="101">
        <v>100605</v>
      </c>
      <c r="B3381" s="101" t="s">
        <v>1195</v>
      </c>
      <c r="C3381" s="101" t="s">
        <v>12798</v>
      </c>
      <c r="D3381" s="101">
        <v>1052.9100000000001</v>
      </c>
    </row>
    <row r="3382" spans="1:4" x14ac:dyDescent="0.25">
      <c r="A3382" s="101">
        <v>100606</v>
      </c>
      <c r="B3382" s="101" t="s">
        <v>1196</v>
      </c>
      <c r="C3382" s="101" t="s">
        <v>12798</v>
      </c>
      <c r="D3382" s="101">
        <v>1612.77</v>
      </c>
    </row>
    <row r="3383" spans="1:4" x14ac:dyDescent="0.25">
      <c r="A3383" s="101">
        <v>100607</v>
      </c>
      <c r="B3383" s="101" t="s">
        <v>1197</v>
      </c>
      <c r="C3383" s="101" t="s">
        <v>12798</v>
      </c>
      <c r="D3383" s="101">
        <v>677.09</v>
      </c>
    </row>
    <row r="3384" spans="1:4" x14ac:dyDescent="0.25">
      <c r="A3384" s="101">
        <v>100608</v>
      </c>
      <c r="B3384" s="101" t="s">
        <v>1198</v>
      </c>
      <c r="C3384" s="101" t="s">
        <v>12798</v>
      </c>
      <c r="D3384" s="101">
        <v>1075.93</v>
      </c>
    </row>
    <row r="3385" spans="1:4" x14ac:dyDescent="0.25">
      <c r="A3385" s="101">
        <v>100609</v>
      </c>
      <c r="B3385" s="101" t="s">
        <v>1199</v>
      </c>
      <c r="C3385" s="101" t="s">
        <v>12798</v>
      </c>
      <c r="D3385" s="101">
        <v>1643.88</v>
      </c>
    </row>
    <row r="3386" spans="1:4" x14ac:dyDescent="0.25">
      <c r="A3386" s="101">
        <v>100610</v>
      </c>
      <c r="B3386" s="101" t="s">
        <v>1200</v>
      </c>
      <c r="C3386" s="101" t="s">
        <v>12798</v>
      </c>
      <c r="D3386" s="101">
        <v>694.94</v>
      </c>
    </row>
    <row r="3387" spans="1:4" x14ac:dyDescent="0.25">
      <c r="A3387" s="101">
        <v>100611</v>
      </c>
      <c r="B3387" s="101" t="s">
        <v>1201</v>
      </c>
      <c r="C3387" s="101" t="s">
        <v>12798</v>
      </c>
      <c r="D3387" s="101">
        <v>874.06</v>
      </c>
    </row>
    <row r="3388" spans="1:4" x14ac:dyDescent="0.25">
      <c r="A3388" s="101">
        <v>100612</v>
      </c>
      <c r="B3388" s="101" t="s">
        <v>1202</v>
      </c>
      <c r="C3388" s="101" t="s">
        <v>12798</v>
      </c>
      <c r="D3388" s="101">
        <v>1098.51</v>
      </c>
    </row>
    <row r="3389" spans="1:4" x14ac:dyDescent="0.25">
      <c r="A3389" s="101">
        <v>100613</v>
      </c>
      <c r="B3389" s="101" t="s">
        <v>1203</v>
      </c>
      <c r="C3389" s="101" t="s">
        <v>12798</v>
      </c>
      <c r="D3389" s="101">
        <v>1674.23</v>
      </c>
    </row>
    <row r="3390" spans="1:4" x14ac:dyDescent="0.25">
      <c r="A3390" s="101">
        <v>100614</v>
      </c>
      <c r="B3390" s="101" t="s">
        <v>1204</v>
      </c>
      <c r="C3390" s="101" t="s">
        <v>12798</v>
      </c>
      <c r="D3390" s="101">
        <v>913.99</v>
      </c>
    </row>
    <row r="3391" spans="1:4" x14ac:dyDescent="0.25">
      <c r="A3391" s="101">
        <v>100615</v>
      </c>
      <c r="B3391" s="101" t="s">
        <v>1205</v>
      </c>
      <c r="C3391" s="101" t="s">
        <v>12798</v>
      </c>
      <c r="D3391" s="101">
        <v>1143.25</v>
      </c>
    </row>
    <row r="3392" spans="1:4" x14ac:dyDescent="0.25">
      <c r="A3392" s="101">
        <v>100616</v>
      </c>
      <c r="B3392" s="101" t="s">
        <v>1206</v>
      </c>
      <c r="C3392" s="101" t="s">
        <v>12798</v>
      </c>
      <c r="D3392" s="101">
        <v>1737.93</v>
      </c>
    </row>
    <row r="3393" spans="1:4" x14ac:dyDescent="0.25">
      <c r="A3393" s="101">
        <v>100617</v>
      </c>
      <c r="B3393" s="101" t="s">
        <v>1207</v>
      </c>
      <c r="C3393" s="101" t="s">
        <v>12798</v>
      </c>
      <c r="D3393" s="101">
        <v>1187.74</v>
      </c>
    </row>
    <row r="3394" spans="1:4" x14ac:dyDescent="0.25">
      <c r="A3394" s="101">
        <v>100618</v>
      </c>
      <c r="B3394" s="101" t="s">
        <v>1208</v>
      </c>
      <c r="C3394" s="101" t="s">
        <v>12798</v>
      </c>
      <c r="D3394" s="101">
        <v>1808.3</v>
      </c>
    </row>
    <row r="3395" spans="1:4" x14ac:dyDescent="0.25">
      <c r="A3395" s="101">
        <v>100619</v>
      </c>
      <c r="B3395" s="101" t="s">
        <v>1209</v>
      </c>
      <c r="C3395" s="101" t="s">
        <v>12798</v>
      </c>
      <c r="D3395" s="101">
        <v>559.44000000000005</v>
      </c>
    </row>
    <row r="3396" spans="1:4" x14ac:dyDescent="0.25">
      <c r="A3396" s="101">
        <v>100620</v>
      </c>
      <c r="B3396" s="101" t="s">
        <v>1210</v>
      </c>
      <c r="C3396" s="101" t="s">
        <v>12798</v>
      </c>
      <c r="D3396" s="101">
        <v>2529.62</v>
      </c>
    </row>
    <row r="3397" spans="1:4" x14ac:dyDescent="0.25">
      <c r="A3397" s="101">
        <v>100621</v>
      </c>
      <c r="B3397" s="101" t="s">
        <v>1211</v>
      </c>
      <c r="C3397" s="101" t="s">
        <v>12798</v>
      </c>
      <c r="D3397" s="101">
        <v>2924.04</v>
      </c>
    </row>
    <row r="3398" spans="1:4" x14ac:dyDescent="0.25">
      <c r="A3398" s="101">
        <v>100622</v>
      </c>
      <c r="B3398" s="101" t="s">
        <v>1212</v>
      </c>
      <c r="C3398" s="101" t="s">
        <v>12798</v>
      </c>
      <c r="D3398" s="101">
        <v>2123.2600000000002</v>
      </c>
    </row>
    <row r="3399" spans="1:4" x14ac:dyDescent="0.25">
      <c r="A3399" s="101">
        <v>100623</v>
      </c>
      <c r="B3399" s="101" t="s">
        <v>1213</v>
      </c>
      <c r="C3399" s="101" t="s">
        <v>12798</v>
      </c>
      <c r="D3399" s="101">
        <v>2297.3200000000002</v>
      </c>
    </row>
    <row r="3400" spans="1:4" x14ac:dyDescent="0.25">
      <c r="A3400" s="101">
        <v>97605</v>
      </c>
      <c r="B3400" s="101" t="s">
        <v>1887</v>
      </c>
      <c r="C3400" s="101" t="s">
        <v>12798</v>
      </c>
      <c r="D3400" s="101">
        <v>90.54</v>
      </c>
    </row>
    <row r="3401" spans="1:4" x14ac:dyDescent="0.25">
      <c r="A3401" s="101">
        <v>97607</v>
      </c>
      <c r="B3401" s="101" t="s">
        <v>1888</v>
      </c>
      <c r="C3401" s="101" t="s">
        <v>12798</v>
      </c>
      <c r="D3401" s="101">
        <v>109.74</v>
      </c>
    </row>
    <row r="3402" spans="1:4" x14ac:dyDescent="0.25">
      <c r="A3402" s="101">
        <v>102102</v>
      </c>
      <c r="B3402" s="101" t="s">
        <v>2790</v>
      </c>
      <c r="C3402" s="101" t="s">
        <v>12798</v>
      </c>
      <c r="D3402" s="101">
        <v>10183.75</v>
      </c>
    </row>
    <row r="3403" spans="1:4" x14ac:dyDescent="0.25">
      <c r="A3403" s="101">
        <v>102103</v>
      </c>
      <c r="B3403" s="101" t="s">
        <v>2791</v>
      </c>
      <c r="C3403" s="101" t="s">
        <v>12798</v>
      </c>
      <c r="D3403" s="101">
        <v>11330.62</v>
      </c>
    </row>
    <row r="3404" spans="1:4" x14ac:dyDescent="0.25">
      <c r="A3404" s="101">
        <v>102104</v>
      </c>
      <c r="B3404" s="101" t="s">
        <v>2792</v>
      </c>
      <c r="C3404" s="101" t="s">
        <v>12798</v>
      </c>
      <c r="D3404" s="101">
        <v>14527.39</v>
      </c>
    </row>
    <row r="3405" spans="1:4" x14ac:dyDescent="0.25">
      <c r="A3405" s="101">
        <v>102105</v>
      </c>
      <c r="B3405" s="101" t="s">
        <v>2793</v>
      </c>
      <c r="C3405" s="101" t="s">
        <v>12798</v>
      </c>
      <c r="D3405" s="101">
        <v>17848.91</v>
      </c>
    </row>
    <row r="3406" spans="1:4" x14ac:dyDescent="0.25">
      <c r="A3406" s="101">
        <v>102106</v>
      </c>
      <c r="B3406" s="101" t="s">
        <v>2794</v>
      </c>
      <c r="C3406" s="101" t="s">
        <v>12798</v>
      </c>
      <c r="D3406" s="101">
        <v>22381.27</v>
      </c>
    </row>
    <row r="3407" spans="1:4" x14ac:dyDescent="0.25">
      <c r="A3407" s="101">
        <v>102107</v>
      </c>
      <c r="B3407" s="101" t="s">
        <v>2795</v>
      </c>
      <c r="C3407" s="101" t="s">
        <v>12798</v>
      </c>
      <c r="D3407" s="101">
        <v>31219.87</v>
      </c>
    </row>
    <row r="3408" spans="1:4" x14ac:dyDescent="0.25">
      <c r="A3408" s="101">
        <v>102108</v>
      </c>
      <c r="B3408" s="101" t="s">
        <v>2796</v>
      </c>
      <c r="C3408" s="101" t="s">
        <v>12798</v>
      </c>
      <c r="D3408" s="101">
        <v>36351.370000000003</v>
      </c>
    </row>
    <row r="3409" spans="1:4" x14ac:dyDescent="0.25">
      <c r="A3409" s="101">
        <v>102109</v>
      </c>
      <c r="B3409" s="101" t="s">
        <v>2797</v>
      </c>
      <c r="C3409" s="101" t="s">
        <v>12798</v>
      </c>
      <c r="D3409" s="101">
        <v>55.27</v>
      </c>
    </row>
    <row r="3410" spans="1:4" x14ac:dyDescent="0.25">
      <c r="A3410" s="101">
        <v>102110</v>
      </c>
      <c r="B3410" s="101" t="s">
        <v>2798</v>
      </c>
      <c r="C3410" s="101" t="s">
        <v>12798</v>
      </c>
      <c r="D3410" s="101">
        <v>164.17</v>
      </c>
    </row>
    <row r="3411" spans="1:4" x14ac:dyDescent="0.25">
      <c r="A3411" s="101">
        <v>103654</v>
      </c>
      <c r="B3411" s="101" t="s">
        <v>11446</v>
      </c>
      <c r="C3411" s="101" t="s">
        <v>12798</v>
      </c>
      <c r="D3411" s="101">
        <v>58874.74</v>
      </c>
    </row>
    <row r="3412" spans="1:4" x14ac:dyDescent="0.25">
      <c r="A3412" s="101">
        <v>103655</v>
      </c>
      <c r="B3412" s="101" t="s">
        <v>11447</v>
      </c>
      <c r="C3412" s="101" t="s">
        <v>12798</v>
      </c>
      <c r="D3412" s="101">
        <v>80638.100000000006</v>
      </c>
    </row>
    <row r="3413" spans="1:4" x14ac:dyDescent="0.25">
      <c r="A3413" s="101">
        <v>103656</v>
      </c>
      <c r="B3413" s="101" t="s">
        <v>11448</v>
      </c>
      <c r="C3413" s="101" t="s">
        <v>12798</v>
      </c>
      <c r="D3413" s="101">
        <v>112724.5</v>
      </c>
    </row>
    <row r="3414" spans="1:4" x14ac:dyDescent="0.25">
      <c r="A3414" s="101">
        <v>96973</v>
      </c>
      <c r="B3414" s="101" t="s">
        <v>22213</v>
      </c>
      <c r="C3414" s="101" t="s">
        <v>3</v>
      </c>
      <c r="D3414" s="101">
        <v>68.28</v>
      </c>
    </row>
    <row r="3415" spans="1:4" x14ac:dyDescent="0.25">
      <c r="A3415" s="101">
        <v>96974</v>
      </c>
      <c r="B3415" s="101" t="s">
        <v>22214</v>
      </c>
      <c r="C3415" s="101" t="s">
        <v>3</v>
      </c>
      <c r="D3415" s="101">
        <v>88.37</v>
      </c>
    </row>
    <row r="3416" spans="1:4" x14ac:dyDescent="0.25">
      <c r="A3416" s="101">
        <v>96975</v>
      </c>
      <c r="B3416" s="101" t="s">
        <v>22215</v>
      </c>
      <c r="C3416" s="101" t="s">
        <v>3</v>
      </c>
      <c r="D3416" s="101">
        <v>109.51</v>
      </c>
    </row>
    <row r="3417" spans="1:4" x14ac:dyDescent="0.25">
      <c r="A3417" s="101">
        <v>96976</v>
      </c>
      <c r="B3417" s="101" t="s">
        <v>22216</v>
      </c>
      <c r="C3417" s="101" t="s">
        <v>3</v>
      </c>
      <c r="D3417" s="101">
        <v>144.59</v>
      </c>
    </row>
    <row r="3418" spans="1:4" x14ac:dyDescent="0.25">
      <c r="A3418" s="101">
        <v>96977</v>
      </c>
      <c r="B3418" s="101" t="s">
        <v>22217</v>
      </c>
      <c r="C3418" s="101" t="s">
        <v>3</v>
      </c>
      <c r="D3418" s="101">
        <v>56.9</v>
      </c>
    </row>
    <row r="3419" spans="1:4" x14ac:dyDescent="0.25">
      <c r="A3419" s="101">
        <v>96978</v>
      </c>
      <c r="B3419" s="101" t="s">
        <v>22218</v>
      </c>
      <c r="C3419" s="101" t="s">
        <v>3</v>
      </c>
      <c r="D3419" s="101">
        <v>74.98</v>
      </c>
    </row>
    <row r="3420" spans="1:4" x14ac:dyDescent="0.25">
      <c r="A3420" s="101">
        <v>96979</v>
      </c>
      <c r="B3420" s="101" t="s">
        <v>22219</v>
      </c>
      <c r="C3420" s="101" t="s">
        <v>3</v>
      </c>
      <c r="D3420" s="101">
        <v>107.26</v>
      </c>
    </row>
    <row r="3421" spans="1:4" x14ac:dyDescent="0.25">
      <c r="A3421" s="101">
        <v>96984</v>
      </c>
      <c r="B3421" s="101" t="s">
        <v>22220</v>
      </c>
      <c r="C3421" s="101" t="s">
        <v>12798</v>
      </c>
      <c r="D3421" s="104">
        <v>58.2</v>
      </c>
    </row>
    <row r="3422" spans="1:4" x14ac:dyDescent="0.25">
      <c r="A3422" s="101">
        <v>96985</v>
      </c>
      <c r="B3422" s="101" t="s">
        <v>22221</v>
      </c>
      <c r="C3422" s="101" t="s">
        <v>12798</v>
      </c>
      <c r="D3422" s="104">
        <v>115.57</v>
      </c>
    </row>
    <row r="3423" spans="1:4" x14ac:dyDescent="0.25">
      <c r="A3423" s="101">
        <v>96986</v>
      </c>
      <c r="B3423" s="101" t="s">
        <v>22222</v>
      </c>
      <c r="C3423" s="101" t="s">
        <v>12798</v>
      </c>
      <c r="D3423" s="104">
        <v>172.08</v>
      </c>
    </row>
    <row r="3424" spans="1:4" x14ac:dyDescent="0.25">
      <c r="A3424" s="101">
        <v>96987</v>
      </c>
      <c r="B3424" s="101" t="s">
        <v>22223</v>
      </c>
      <c r="C3424" s="101" t="s">
        <v>12798</v>
      </c>
      <c r="D3424" s="104">
        <v>117.5</v>
      </c>
    </row>
    <row r="3425" spans="1:4" x14ac:dyDescent="0.25">
      <c r="A3425" s="101">
        <v>96988</v>
      </c>
      <c r="B3425" s="101" t="s">
        <v>22224</v>
      </c>
      <c r="C3425" s="101" t="s">
        <v>12798</v>
      </c>
      <c r="D3425" s="104">
        <v>150.30000000000001</v>
      </c>
    </row>
    <row r="3426" spans="1:4" x14ac:dyDescent="0.25">
      <c r="A3426" s="101">
        <v>96989</v>
      </c>
      <c r="B3426" s="101" t="s">
        <v>22225</v>
      </c>
      <c r="C3426" s="101" t="s">
        <v>12798</v>
      </c>
      <c r="D3426" s="104">
        <v>125.79</v>
      </c>
    </row>
    <row r="3427" spans="1:4" x14ac:dyDescent="0.25">
      <c r="A3427" s="101">
        <v>98463</v>
      </c>
      <c r="B3427" s="101" t="s">
        <v>22226</v>
      </c>
      <c r="C3427" s="101" t="s">
        <v>12798</v>
      </c>
      <c r="D3427" s="104">
        <v>25.1</v>
      </c>
    </row>
    <row r="3428" spans="1:4" x14ac:dyDescent="0.25">
      <c r="A3428" s="101">
        <v>104746</v>
      </c>
      <c r="B3428" s="101" t="s">
        <v>22227</v>
      </c>
      <c r="C3428" s="101" t="s">
        <v>12798</v>
      </c>
      <c r="D3428" s="104">
        <v>25.78</v>
      </c>
    </row>
    <row r="3429" spans="1:4" x14ac:dyDescent="0.25">
      <c r="A3429" s="101">
        <v>104749</v>
      </c>
      <c r="B3429" s="101" t="s">
        <v>22228</v>
      </c>
      <c r="C3429" s="101" t="s">
        <v>12798</v>
      </c>
      <c r="D3429" s="104">
        <v>25.33</v>
      </c>
    </row>
    <row r="3430" spans="1:4" x14ac:dyDescent="0.25">
      <c r="A3430" s="101">
        <v>104750</v>
      </c>
      <c r="B3430" s="101" t="s">
        <v>22229</v>
      </c>
      <c r="C3430" s="101" t="s">
        <v>12798</v>
      </c>
      <c r="D3430" s="104">
        <v>19.350000000000001</v>
      </c>
    </row>
    <row r="3431" spans="1:4" x14ac:dyDescent="0.25">
      <c r="A3431" s="101">
        <v>104751</v>
      </c>
      <c r="B3431" s="101" t="s">
        <v>22230</v>
      </c>
      <c r="C3431" s="101" t="s">
        <v>12798</v>
      </c>
      <c r="D3431" s="104">
        <v>29.61</v>
      </c>
    </row>
    <row r="3432" spans="1:4" x14ac:dyDescent="0.25">
      <c r="A3432" s="101">
        <v>104752</v>
      </c>
      <c r="B3432" s="101" t="s">
        <v>22231</v>
      </c>
      <c r="C3432" s="101" t="s">
        <v>12798</v>
      </c>
      <c r="D3432" s="104">
        <v>24.3</v>
      </c>
    </row>
    <row r="3433" spans="1:4" x14ac:dyDescent="0.25">
      <c r="A3433" s="101">
        <v>104753</v>
      </c>
      <c r="B3433" s="101" t="s">
        <v>22232</v>
      </c>
      <c r="C3433" s="101" t="s">
        <v>12798</v>
      </c>
      <c r="D3433" s="104">
        <v>30.22</v>
      </c>
    </row>
    <row r="3434" spans="1:4" x14ac:dyDescent="0.25">
      <c r="A3434" s="101">
        <v>104754</v>
      </c>
      <c r="B3434" s="101" t="s">
        <v>22233</v>
      </c>
      <c r="C3434" s="101" t="s">
        <v>12798</v>
      </c>
      <c r="D3434" s="104">
        <v>40.380000000000003</v>
      </c>
    </row>
    <row r="3435" spans="1:4" x14ac:dyDescent="0.25">
      <c r="A3435" s="101">
        <v>104755</v>
      </c>
      <c r="B3435" s="101" t="s">
        <v>22234</v>
      </c>
      <c r="C3435" s="101" t="s">
        <v>12798</v>
      </c>
      <c r="D3435" s="104">
        <v>56.14</v>
      </c>
    </row>
    <row r="3436" spans="1:4" x14ac:dyDescent="0.25">
      <c r="A3436" s="101">
        <v>103490</v>
      </c>
      <c r="B3436" s="101" t="s">
        <v>3976</v>
      </c>
      <c r="C3436" s="101" t="s">
        <v>38</v>
      </c>
      <c r="D3436" s="104">
        <v>3111.37</v>
      </c>
    </row>
    <row r="3437" spans="1:4" x14ac:dyDescent="0.25">
      <c r="A3437" s="101">
        <v>103491</v>
      </c>
      <c r="B3437" s="101" t="s">
        <v>3977</v>
      </c>
      <c r="C3437" s="101" t="s">
        <v>38</v>
      </c>
      <c r="D3437" s="104">
        <v>619.71</v>
      </c>
    </row>
    <row r="3438" spans="1:4" x14ac:dyDescent="0.25">
      <c r="A3438" s="101">
        <v>104758</v>
      </c>
      <c r="B3438" s="101" t="s">
        <v>25023</v>
      </c>
      <c r="C3438" s="101" t="s">
        <v>12798</v>
      </c>
      <c r="D3438" s="104">
        <v>15.3</v>
      </c>
    </row>
    <row r="3439" spans="1:4" x14ac:dyDescent="0.25">
      <c r="A3439" s="101">
        <v>104759</v>
      </c>
      <c r="B3439" s="101" t="s">
        <v>25024</v>
      </c>
      <c r="C3439" s="101" t="s">
        <v>12798</v>
      </c>
      <c r="D3439" s="104">
        <v>40.770000000000003</v>
      </c>
    </row>
    <row r="3440" spans="1:4" x14ac:dyDescent="0.25">
      <c r="A3440" s="101">
        <v>104760</v>
      </c>
      <c r="B3440" s="101" t="s">
        <v>25025</v>
      </c>
      <c r="C3440" s="101" t="s">
        <v>12798</v>
      </c>
      <c r="D3440" s="104">
        <v>59.54</v>
      </c>
    </row>
    <row r="3441" spans="1:4" x14ac:dyDescent="0.25">
      <c r="A3441" s="101">
        <v>104761</v>
      </c>
      <c r="B3441" s="101" t="s">
        <v>25026</v>
      </c>
      <c r="C3441" s="101" t="s">
        <v>12798</v>
      </c>
      <c r="D3441" s="104">
        <v>9.7200000000000006</v>
      </c>
    </row>
    <row r="3442" spans="1:4" x14ac:dyDescent="0.25">
      <c r="A3442" s="101">
        <v>104762</v>
      </c>
      <c r="B3442" s="101" t="s">
        <v>25027</v>
      </c>
      <c r="C3442" s="101" t="s">
        <v>12798</v>
      </c>
      <c r="D3442" s="104">
        <v>25.94</v>
      </c>
    </row>
    <row r="3443" spans="1:4" x14ac:dyDescent="0.25">
      <c r="A3443" s="101">
        <v>104763</v>
      </c>
      <c r="B3443" s="101" t="s">
        <v>25028</v>
      </c>
      <c r="C3443" s="101" t="s">
        <v>12798</v>
      </c>
      <c r="D3443" s="104">
        <v>37.9</v>
      </c>
    </row>
    <row r="3444" spans="1:4" x14ac:dyDescent="0.25">
      <c r="A3444" s="101">
        <v>104764</v>
      </c>
      <c r="B3444" s="101" t="s">
        <v>25029</v>
      </c>
      <c r="C3444" s="101" t="s">
        <v>3</v>
      </c>
      <c r="D3444" s="104">
        <v>21.38</v>
      </c>
    </row>
    <row r="3445" spans="1:4" x14ac:dyDescent="0.25">
      <c r="A3445" s="101">
        <v>104765</v>
      </c>
      <c r="B3445" s="101" t="s">
        <v>25030</v>
      </c>
      <c r="C3445" s="101" t="s">
        <v>3</v>
      </c>
      <c r="D3445" s="104">
        <v>16.91</v>
      </c>
    </row>
    <row r="3446" spans="1:4" x14ac:dyDescent="0.25">
      <c r="A3446" s="101">
        <v>104766</v>
      </c>
      <c r="B3446" s="101" t="s">
        <v>25031</v>
      </c>
      <c r="C3446" s="101" t="s">
        <v>3</v>
      </c>
      <c r="D3446" s="104">
        <v>15.81</v>
      </c>
    </row>
    <row r="3447" spans="1:4" x14ac:dyDescent="0.25">
      <c r="A3447" s="101">
        <v>104768</v>
      </c>
      <c r="B3447" s="101" t="s">
        <v>25032</v>
      </c>
      <c r="C3447" s="101" t="s">
        <v>12798</v>
      </c>
      <c r="D3447" s="104">
        <v>0.64</v>
      </c>
    </row>
    <row r="3448" spans="1:4" x14ac:dyDescent="0.25">
      <c r="A3448" s="101">
        <v>104770</v>
      </c>
      <c r="B3448" s="101" t="s">
        <v>25033</v>
      </c>
      <c r="C3448" s="101" t="s">
        <v>12798</v>
      </c>
      <c r="D3448" s="104">
        <v>1.73</v>
      </c>
    </row>
    <row r="3449" spans="1:4" x14ac:dyDescent="0.25">
      <c r="A3449" s="101">
        <v>104772</v>
      </c>
      <c r="B3449" s="101" t="s">
        <v>25034</v>
      </c>
      <c r="C3449" s="101" t="s">
        <v>12798</v>
      </c>
      <c r="D3449" s="104">
        <v>2.52</v>
      </c>
    </row>
    <row r="3450" spans="1:4" x14ac:dyDescent="0.25">
      <c r="A3450" s="101">
        <v>104774</v>
      </c>
      <c r="B3450" s="101" t="s">
        <v>25035</v>
      </c>
      <c r="C3450" s="101" t="s">
        <v>12798</v>
      </c>
      <c r="D3450" s="104">
        <v>2.2599999999999998</v>
      </c>
    </row>
    <row r="3451" spans="1:4" x14ac:dyDescent="0.25">
      <c r="A3451" s="101">
        <v>104776</v>
      </c>
      <c r="B3451" s="101" t="s">
        <v>25036</v>
      </c>
      <c r="C3451" s="101" t="s">
        <v>12798</v>
      </c>
      <c r="D3451" s="104">
        <v>6.06</v>
      </c>
    </row>
    <row r="3452" spans="1:4" x14ac:dyDescent="0.25">
      <c r="A3452" s="101">
        <v>104778</v>
      </c>
      <c r="B3452" s="101" t="s">
        <v>25037</v>
      </c>
      <c r="C3452" s="101" t="s">
        <v>12798</v>
      </c>
      <c r="D3452" s="104">
        <v>8.85</v>
      </c>
    </row>
    <row r="3453" spans="1:4" x14ac:dyDescent="0.25">
      <c r="A3453" s="101">
        <v>104780</v>
      </c>
      <c r="B3453" s="101" t="s">
        <v>25038</v>
      </c>
      <c r="C3453" s="101" t="s">
        <v>3</v>
      </c>
      <c r="D3453" s="104">
        <v>6.93</v>
      </c>
    </row>
    <row r="3454" spans="1:4" x14ac:dyDescent="0.25">
      <c r="A3454" s="101">
        <v>104785</v>
      </c>
      <c r="B3454" s="101" t="s">
        <v>25039</v>
      </c>
      <c r="C3454" s="101" t="s">
        <v>3</v>
      </c>
      <c r="D3454" s="104">
        <v>11.55</v>
      </c>
    </row>
    <row r="3455" spans="1:4" x14ac:dyDescent="0.25">
      <c r="A3455" s="101">
        <v>96765</v>
      </c>
      <c r="B3455" s="101" t="s">
        <v>2799</v>
      </c>
      <c r="C3455" s="101" t="s">
        <v>12798</v>
      </c>
      <c r="D3455" s="104">
        <v>1439.97</v>
      </c>
    </row>
    <row r="3456" spans="1:4" x14ac:dyDescent="0.25">
      <c r="A3456" s="101">
        <v>101905</v>
      </c>
      <c r="B3456" s="101" t="s">
        <v>13335</v>
      </c>
      <c r="C3456" s="101" t="s">
        <v>12798</v>
      </c>
      <c r="D3456" s="101">
        <v>168.68</v>
      </c>
    </row>
    <row r="3457" spans="1:4" x14ac:dyDescent="0.25">
      <c r="A3457" s="101">
        <v>101906</v>
      </c>
      <c r="B3457" s="101" t="s">
        <v>13336</v>
      </c>
      <c r="C3457" s="101" t="s">
        <v>12798</v>
      </c>
      <c r="D3457" s="101">
        <v>481.23</v>
      </c>
    </row>
    <row r="3458" spans="1:4" x14ac:dyDescent="0.25">
      <c r="A3458" s="101">
        <v>101907</v>
      </c>
      <c r="B3458" s="101" t="s">
        <v>13337</v>
      </c>
      <c r="C3458" s="101" t="s">
        <v>12798</v>
      </c>
      <c r="D3458" s="101">
        <v>519.30999999999995</v>
      </c>
    </row>
    <row r="3459" spans="1:4" x14ac:dyDescent="0.25">
      <c r="A3459" s="101">
        <v>101908</v>
      </c>
      <c r="B3459" s="101" t="s">
        <v>13338</v>
      </c>
      <c r="C3459" s="101" t="s">
        <v>12798</v>
      </c>
      <c r="D3459" s="101">
        <v>163.92</v>
      </c>
    </row>
    <row r="3460" spans="1:4" x14ac:dyDescent="0.25">
      <c r="A3460" s="101">
        <v>101909</v>
      </c>
      <c r="B3460" s="101" t="s">
        <v>13339</v>
      </c>
      <c r="C3460" s="101" t="s">
        <v>12798</v>
      </c>
      <c r="D3460" s="101">
        <v>189.31</v>
      </c>
    </row>
    <row r="3461" spans="1:4" x14ac:dyDescent="0.25">
      <c r="A3461" s="101">
        <v>101910</v>
      </c>
      <c r="B3461" s="101" t="s">
        <v>13340</v>
      </c>
      <c r="C3461" s="101" t="s">
        <v>12798</v>
      </c>
      <c r="D3461" s="104">
        <v>221.04</v>
      </c>
    </row>
    <row r="3462" spans="1:4" x14ac:dyDescent="0.25">
      <c r="A3462" s="101">
        <v>101911</v>
      </c>
      <c r="B3462" s="101" t="s">
        <v>13341</v>
      </c>
      <c r="C3462" s="101" t="s">
        <v>12798</v>
      </c>
      <c r="D3462" s="104">
        <v>252.77</v>
      </c>
    </row>
    <row r="3463" spans="1:4" x14ac:dyDescent="0.25">
      <c r="A3463" s="101">
        <v>101912</v>
      </c>
      <c r="B3463" s="101" t="s">
        <v>2800</v>
      </c>
      <c r="C3463" s="101" t="s">
        <v>12798</v>
      </c>
      <c r="D3463" s="101">
        <v>1862.48</v>
      </c>
    </row>
    <row r="3464" spans="1:4" x14ac:dyDescent="0.25">
      <c r="A3464" s="101">
        <v>101913</v>
      </c>
      <c r="B3464" s="101" t="s">
        <v>2801</v>
      </c>
      <c r="C3464" s="101" t="s">
        <v>12798</v>
      </c>
      <c r="D3464" s="101">
        <v>339.62</v>
      </c>
    </row>
    <row r="3465" spans="1:4" x14ac:dyDescent="0.25">
      <c r="A3465" s="101">
        <v>101914</v>
      </c>
      <c r="B3465" s="101" t="s">
        <v>2802</v>
      </c>
      <c r="C3465" s="101" t="s">
        <v>12798</v>
      </c>
      <c r="D3465" s="101">
        <v>432.59</v>
      </c>
    </row>
    <row r="3466" spans="1:4" x14ac:dyDescent="0.25">
      <c r="A3466" s="101">
        <v>101915</v>
      </c>
      <c r="B3466" s="101" t="s">
        <v>2803</v>
      </c>
      <c r="C3466" s="101" t="s">
        <v>12798</v>
      </c>
      <c r="D3466" s="101">
        <v>386.98</v>
      </c>
    </row>
    <row r="3467" spans="1:4" x14ac:dyDescent="0.25">
      <c r="A3467" s="101">
        <v>101916</v>
      </c>
      <c r="B3467" s="101" t="s">
        <v>2804</v>
      </c>
      <c r="C3467" s="101" t="s">
        <v>12798</v>
      </c>
      <c r="D3467" s="101">
        <v>3385.3</v>
      </c>
    </row>
    <row r="3468" spans="1:4" x14ac:dyDescent="0.25">
      <c r="A3468" s="101">
        <v>101917</v>
      </c>
      <c r="B3468" s="101" t="s">
        <v>2805</v>
      </c>
      <c r="C3468" s="101" t="s">
        <v>12798</v>
      </c>
      <c r="D3468" s="101">
        <v>146.53</v>
      </c>
    </row>
    <row r="3469" spans="1:4" x14ac:dyDescent="0.25">
      <c r="A3469" s="101">
        <v>98261</v>
      </c>
      <c r="B3469" s="101" t="s">
        <v>1214</v>
      </c>
      <c r="C3469" s="101" t="s">
        <v>3</v>
      </c>
      <c r="D3469" s="101">
        <v>3.78</v>
      </c>
    </row>
    <row r="3470" spans="1:4" x14ac:dyDescent="0.25">
      <c r="A3470" s="101">
        <v>98262</v>
      </c>
      <c r="B3470" s="101" t="s">
        <v>1215</v>
      </c>
      <c r="C3470" s="101" t="s">
        <v>3</v>
      </c>
      <c r="D3470" s="101">
        <v>4.49</v>
      </c>
    </row>
    <row r="3471" spans="1:4" x14ac:dyDescent="0.25">
      <c r="A3471" s="101">
        <v>98263</v>
      </c>
      <c r="B3471" s="101" t="s">
        <v>1216</v>
      </c>
      <c r="C3471" s="101" t="s">
        <v>3</v>
      </c>
      <c r="D3471" s="104">
        <v>4.7</v>
      </c>
    </row>
    <row r="3472" spans="1:4" x14ac:dyDescent="0.25">
      <c r="A3472" s="101">
        <v>98264</v>
      </c>
      <c r="B3472" s="101" t="s">
        <v>1217</v>
      </c>
      <c r="C3472" s="101" t="s">
        <v>3</v>
      </c>
      <c r="D3472" s="104">
        <v>5.45</v>
      </c>
    </row>
    <row r="3473" spans="1:4" x14ac:dyDescent="0.25">
      <c r="A3473" s="101">
        <v>98265</v>
      </c>
      <c r="B3473" s="101" t="s">
        <v>1218</v>
      </c>
      <c r="C3473" s="101" t="s">
        <v>3</v>
      </c>
      <c r="D3473" s="104">
        <v>5.97</v>
      </c>
    </row>
    <row r="3474" spans="1:4" x14ac:dyDescent="0.25">
      <c r="A3474" s="101">
        <v>98266</v>
      </c>
      <c r="B3474" s="101" t="s">
        <v>1219</v>
      </c>
      <c r="C3474" s="101" t="s">
        <v>3</v>
      </c>
      <c r="D3474" s="101">
        <v>6.65</v>
      </c>
    </row>
    <row r="3475" spans="1:4" x14ac:dyDescent="0.25">
      <c r="A3475" s="101">
        <v>98267</v>
      </c>
      <c r="B3475" s="101" t="s">
        <v>1220</v>
      </c>
      <c r="C3475" s="101" t="s">
        <v>3</v>
      </c>
      <c r="D3475" s="101">
        <v>10.23</v>
      </c>
    </row>
    <row r="3476" spans="1:4" x14ac:dyDescent="0.25">
      <c r="A3476" s="101">
        <v>98268</v>
      </c>
      <c r="B3476" s="101" t="s">
        <v>1221</v>
      </c>
      <c r="C3476" s="101" t="s">
        <v>3</v>
      </c>
      <c r="D3476" s="101">
        <v>15.81</v>
      </c>
    </row>
    <row r="3477" spans="1:4" x14ac:dyDescent="0.25">
      <c r="A3477" s="101">
        <v>98269</v>
      </c>
      <c r="B3477" s="101" t="s">
        <v>1222</v>
      </c>
      <c r="C3477" s="101" t="s">
        <v>3</v>
      </c>
      <c r="D3477" s="104">
        <v>21.19</v>
      </c>
    </row>
    <row r="3478" spans="1:4" x14ac:dyDescent="0.25">
      <c r="A3478" s="101">
        <v>98270</v>
      </c>
      <c r="B3478" s="101" t="s">
        <v>1223</v>
      </c>
      <c r="C3478" s="101" t="s">
        <v>3</v>
      </c>
      <c r="D3478" s="101">
        <v>31.26</v>
      </c>
    </row>
    <row r="3479" spans="1:4" x14ac:dyDescent="0.25">
      <c r="A3479" s="101">
        <v>98271</v>
      </c>
      <c r="B3479" s="101" t="s">
        <v>1224</v>
      </c>
      <c r="C3479" s="101" t="s">
        <v>3</v>
      </c>
      <c r="D3479" s="101">
        <v>43.38</v>
      </c>
    </row>
    <row r="3480" spans="1:4" x14ac:dyDescent="0.25">
      <c r="A3480" s="101">
        <v>98272</v>
      </c>
      <c r="B3480" s="101" t="s">
        <v>1225</v>
      </c>
      <c r="C3480" s="101" t="s">
        <v>3</v>
      </c>
      <c r="D3480" s="104">
        <v>97.6</v>
      </c>
    </row>
    <row r="3481" spans="1:4" x14ac:dyDescent="0.25">
      <c r="A3481" s="101">
        <v>98273</v>
      </c>
      <c r="B3481" s="101" t="s">
        <v>1226</v>
      </c>
      <c r="C3481" s="101" t="s">
        <v>3</v>
      </c>
      <c r="D3481" s="101">
        <v>2.35</v>
      </c>
    </row>
    <row r="3482" spans="1:4" x14ac:dyDescent="0.25">
      <c r="A3482" s="101">
        <v>98274</v>
      </c>
      <c r="B3482" s="101" t="s">
        <v>1227</v>
      </c>
      <c r="C3482" s="101" t="s">
        <v>3</v>
      </c>
      <c r="D3482" s="101">
        <v>2.87</v>
      </c>
    </row>
    <row r="3483" spans="1:4" x14ac:dyDescent="0.25">
      <c r="A3483" s="101">
        <v>98275</v>
      </c>
      <c r="B3483" s="101" t="s">
        <v>1228</v>
      </c>
      <c r="C3483" s="101" t="s">
        <v>3</v>
      </c>
      <c r="D3483" s="101">
        <v>3.54</v>
      </c>
    </row>
    <row r="3484" spans="1:4" x14ac:dyDescent="0.25">
      <c r="A3484" s="101">
        <v>98276</v>
      </c>
      <c r="B3484" s="101" t="s">
        <v>1229</v>
      </c>
      <c r="C3484" s="101" t="s">
        <v>3</v>
      </c>
      <c r="D3484" s="101">
        <v>7.12</v>
      </c>
    </row>
    <row r="3485" spans="1:4" x14ac:dyDescent="0.25">
      <c r="A3485" s="101">
        <v>98277</v>
      </c>
      <c r="B3485" s="101" t="s">
        <v>1230</v>
      </c>
      <c r="C3485" s="101" t="s">
        <v>3</v>
      </c>
      <c r="D3485" s="101">
        <v>12.71</v>
      </c>
    </row>
    <row r="3486" spans="1:4" x14ac:dyDescent="0.25">
      <c r="A3486" s="101">
        <v>98278</v>
      </c>
      <c r="B3486" s="101" t="s">
        <v>1231</v>
      </c>
      <c r="C3486" s="101" t="s">
        <v>3</v>
      </c>
      <c r="D3486" s="101">
        <v>18.079999999999998</v>
      </c>
    </row>
    <row r="3487" spans="1:4" x14ac:dyDescent="0.25">
      <c r="A3487" s="101">
        <v>98279</v>
      </c>
      <c r="B3487" s="101" t="s">
        <v>1232</v>
      </c>
      <c r="C3487" s="101" t="s">
        <v>3</v>
      </c>
      <c r="D3487" s="101">
        <v>28.15</v>
      </c>
    </row>
    <row r="3488" spans="1:4" x14ac:dyDescent="0.25">
      <c r="A3488" s="101">
        <v>98280</v>
      </c>
      <c r="B3488" s="101" t="s">
        <v>1233</v>
      </c>
      <c r="C3488" s="101" t="s">
        <v>3</v>
      </c>
      <c r="D3488" s="101">
        <v>7.78</v>
      </c>
    </row>
    <row r="3489" spans="1:4" x14ac:dyDescent="0.25">
      <c r="A3489" s="101">
        <v>98281</v>
      </c>
      <c r="B3489" s="101" t="s">
        <v>1234</v>
      </c>
      <c r="C3489" s="101" t="s">
        <v>3</v>
      </c>
      <c r="D3489" s="101">
        <v>8.5</v>
      </c>
    </row>
    <row r="3490" spans="1:4" x14ac:dyDescent="0.25">
      <c r="A3490" s="101">
        <v>98282</v>
      </c>
      <c r="B3490" s="101" t="s">
        <v>1235</v>
      </c>
      <c r="C3490" s="101" t="s">
        <v>3</v>
      </c>
      <c r="D3490" s="101">
        <v>8.69</v>
      </c>
    </row>
    <row r="3491" spans="1:4" x14ac:dyDescent="0.25">
      <c r="A3491" s="101">
        <v>98283</v>
      </c>
      <c r="B3491" s="101" t="s">
        <v>1236</v>
      </c>
      <c r="C3491" s="101" t="s">
        <v>3</v>
      </c>
      <c r="D3491" s="101">
        <v>9.4499999999999993</v>
      </c>
    </row>
    <row r="3492" spans="1:4" x14ac:dyDescent="0.25">
      <c r="A3492" s="101">
        <v>98284</v>
      </c>
      <c r="B3492" s="101" t="s">
        <v>1237</v>
      </c>
      <c r="C3492" s="101" t="s">
        <v>3</v>
      </c>
      <c r="D3492" s="101">
        <v>9.9700000000000006</v>
      </c>
    </row>
    <row r="3493" spans="1:4" x14ac:dyDescent="0.25">
      <c r="A3493" s="101">
        <v>98285</v>
      </c>
      <c r="B3493" s="101" t="s">
        <v>1238</v>
      </c>
      <c r="C3493" s="101" t="s">
        <v>3</v>
      </c>
      <c r="D3493" s="101">
        <v>10.66</v>
      </c>
    </row>
    <row r="3494" spans="1:4" x14ac:dyDescent="0.25">
      <c r="A3494" s="101">
        <v>98286</v>
      </c>
      <c r="B3494" s="101" t="s">
        <v>1239</v>
      </c>
      <c r="C3494" s="101" t="s">
        <v>3</v>
      </c>
      <c r="D3494" s="101">
        <v>14.23</v>
      </c>
    </row>
    <row r="3495" spans="1:4" x14ac:dyDescent="0.25">
      <c r="A3495" s="101">
        <v>98287</v>
      </c>
      <c r="B3495" s="101" t="s">
        <v>1240</v>
      </c>
      <c r="C3495" s="101" t="s">
        <v>3</v>
      </c>
      <c r="D3495" s="101">
        <v>1.39</v>
      </c>
    </row>
    <row r="3496" spans="1:4" x14ac:dyDescent="0.25">
      <c r="A3496" s="101">
        <v>98288</v>
      </c>
      <c r="B3496" s="101" t="s">
        <v>1241</v>
      </c>
      <c r="C3496" s="101" t="s">
        <v>3</v>
      </c>
      <c r="D3496" s="101">
        <v>2.1</v>
      </c>
    </row>
    <row r="3497" spans="1:4" x14ac:dyDescent="0.25">
      <c r="A3497" s="101">
        <v>98289</v>
      </c>
      <c r="B3497" s="101" t="s">
        <v>1242</v>
      </c>
      <c r="C3497" s="101" t="s">
        <v>3</v>
      </c>
      <c r="D3497" s="101">
        <v>2.2999999999999998</v>
      </c>
    </row>
    <row r="3498" spans="1:4" x14ac:dyDescent="0.25">
      <c r="A3498" s="101">
        <v>98290</v>
      </c>
      <c r="B3498" s="101" t="s">
        <v>1243</v>
      </c>
      <c r="C3498" s="101" t="s">
        <v>3</v>
      </c>
      <c r="D3498" s="101">
        <v>3.06</v>
      </c>
    </row>
    <row r="3499" spans="1:4" x14ac:dyDescent="0.25">
      <c r="A3499" s="101">
        <v>98291</v>
      </c>
      <c r="B3499" s="101" t="s">
        <v>1244</v>
      </c>
      <c r="C3499" s="101" t="s">
        <v>3</v>
      </c>
      <c r="D3499" s="101">
        <v>3.57</v>
      </c>
    </row>
    <row r="3500" spans="1:4" x14ac:dyDescent="0.25">
      <c r="A3500" s="101">
        <v>98292</v>
      </c>
      <c r="B3500" s="101" t="s">
        <v>1245</v>
      </c>
      <c r="C3500" s="101" t="s">
        <v>3</v>
      </c>
      <c r="D3500" s="101">
        <v>4.26</v>
      </c>
    </row>
    <row r="3501" spans="1:4" x14ac:dyDescent="0.25">
      <c r="A3501" s="101">
        <v>98293</v>
      </c>
      <c r="B3501" s="101" t="s">
        <v>1246</v>
      </c>
      <c r="C3501" s="101" t="s">
        <v>3</v>
      </c>
      <c r="D3501" s="101">
        <v>7.83</v>
      </c>
    </row>
    <row r="3502" spans="1:4" x14ac:dyDescent="0.25">
      <c r="A3502" s="101">
        <v>98400</v>
      </c>
      <c r="B3502" s="101" t="s">
        <v>1247</v>
      </c>
      <c r="C3502" s="101" t="s">
        <v>3</v>
      </c>
      <c r="D3502" s="101">
        <v>12.25</v>
      </c>
    </row>
    <row r="3503" spans="1:4" x14ac:dyDescent="0.25">
      <c r="A3503" s="101">
        <v>98401</v>
      </c>
      <c r="B3503" s="101" t="s">
        <v>1248</v>
      </c>
      <c r="C3503" s="101" t="s">
        <v>3</v>
      </c>
      <c r="D3503" s="101">
        <v>18.63</v>
      </c>
    </row>
    <row r="3504" spans="1:4" x14ac:dyDescent="0.25">
      <c r="A3504" s="101">
        <v>98402</v>
      </c>
      <c r="B3504" s="101" t="s">
        <v>1249</v>
      </c>
      <c r="C3504" s="101" t="s">
        <v>3</v>
      </c>
      <c r="D3504" s="101">
        <v>21.62</v>
      </c>
    </row>
    <row r="3505" spans="1:4" x14ac:dyDescent="0.25">
      <c r="A3505" s="101">
        <v>100556</v>
      </c>
      <c r="B3505" s="101" t="s">
        <v>1250</v>
      </c>
      <c r="C3505" s="101" t="s">
        <v>12798</v>
      </c>
      <c r="D3505" s="101">
        <v>38.65</v>
      </c>
    </row>
    <row r="3506" spans="1:4" x14ac:dyDescent="0.25">
      <c r="A3506" s="101">
        <v>100557</v>
      </c>
      <c r="B3506" s="101" t="s">
        <v>1251</v>
      </c>
      <c r="C3506" s="101" t="s">
        <v>12798</v>
      </c>
      <c r="D3506" s="101">
        <v>442.45</v>
      </c>
    </row>
    <row r="3507" spans="1:4" x14ac:dyDescent="0.25">
      <c r="A3507" s="101">
        <v>100560</v>
      </c>
      <c r="B3507" s="101" t="s">
        <v>1252</v>
      </c>
      <c r="C3507" s="101" t="s">
        <v>12798</v>
      </c>
      <c r="D3507" s="101">
        <v>105.03</v>
      </c>
    </row>
    <row r="3508" spans="1:4" x14ac:dyDescent="0.25">
      <c r="A3508" s="101">
        <v>100561</v>
      </c>
      <c r="B3508" s="101" t="s">
        <v>1253</v>
      </c>
      <c r="C3508" s="101" t="s">
        <v>12798</v>
      </c>
      <c r="D3508" s="101">
        <v>185.11</v>
      </c>
    </row>
    <row r="3509" spans="1:4" x14ac:dyDescent="0.25">
      <c r="A3509" s="101">
        <v>100562</v>
      </c>
      <c r="B3509" s="101" t="s">
        <v>1254</v>
      </c>
      <c r="C3509" s="101" t="s">
        <v>12798</v>
      </c>
      <c r="D3509" s="101">
        <v>282.27</v>
      </c>
    </row>
    <row r="3510" spans="1:4" x14ac:dyDescent="0.25">
      <c r="A3510" s="101">
        <v>100563</v>
      </c>
      <c r="B3510" s="101" t="s">
        <v>1255</v>
      </c>
      <c r="C3510" s="101" t="s">
        <v>12798</v>
      </c>
      <c r="D3510" s="101">
        <v>403.41</v>
      </c>
    </row>
    <row r="3511" spans="1:4" x14ac:dyDescent="0.25">
      <c r="A3511" s="101">
        <v>101795</v>
      </c>
      <c r="B3511" s="101" t="s">
        <v>2806</v>
      </c>
      <c r="C3511" s="101" t="s">
        <v>12798</v>
      </c>
      <c r="D3511" s="101">
        <v>589.49</v>
      </c>
    </row>
    <row r="3512" spans="1:4" x14ac:dyDescent="0.25">
      <c r="A3512" s="101">
        <v>101798</v>
      </c>
      <c r="B3512" s="101" t="s">
        <v>2807</v>
      </c>
      <c r="C3512" s="101" t="s">
        <v>12798</v>
      </c>
      <c r="D3512" s="101">
        <v>274.57</v>
      </c>
    </row>
    <row r="3513" spans="1:4" x14ac:dyDescent="0.25">
      <c r="A3513" s="101">
        <v>101799</v>
      </c>
      <c r="B3513" s="101" t="s">
        <v>2808</v>
      </c>
      <c r="C3513" s="101" t="s">
        <v>12798</v>
      </c>
      <c r="D3513" s="101">
        <v>654.74</v>
      </c>
    </row>
    <row r="3514" spans="1:4" x14ac:dyDescent="0.25">
      <c r="A3514" s="101">
        <v>98397</v>
      </c>
      <c r="B3514" s="101" t="s">
        <v>39316</v>
      </c>
      <c r="C3514" s="101" t="s">
        <v>2</v>
      </c>
      <c r="D3514" s="101">
        <v>13.08</v>
      </c>
    </row>
    <row r="3515" spans="1:4" x14ac:dyDescent="0.25">
      <c r="A3515" s="101">
        <v>103244</v>
      </c>
      <c r="B3515" s="101" t="s">
        <v>13342</v>
      </c>
      <c r="C3515" s="101" t="s">
        <v>12798</v>
      </c>
      <c r="D3515" s="101">
        <v>2362.35</v>
      </c>
    </row>
    <row r="3516" spans="1:4" x14ac:dyDescent="0.25">
      <c r="A3516" s="101">
        <v>103245</v>
      </c>
      <c r="B3516" s="101" t="s">
        <v>13343</v>
      </c>
      <c r="C3516" s="101" t="s">
        <v>12798</v>
      </c>
      <c r="D3516" s="101">
        <v>1863.04</v>
      </c>
    </row>
    <row r="3517" spans="1:4" x14ac:dyDescent="0.25">
      <c r="A3517" s="101">
        <v>103246</v>
      </c>
      <c r="B3517" s="101" t="s">
        <v>13344</v>
      </c>
      <c r="C3517" s="101" t="s">
        <v>12798</v>
      </c>
      <c r="D3517" s="101">
        <v>2031.9</v>
      </c>
    </row>
    <row r="3518" spans="1:4" x14ac:dyDescent="0.25">
      <c r="A3518" s="101">
        <v>103247</v>
      </c>
      <c r="B3518" s="101" t="s">
        <v>13345</v>
      </c>
      <c r="C3518" s="101" t="s">
        <v>12798</v>
      </c>
      <c r="D3518" s="101">
        <v>2622.05</v>
      </c>
    </row>
    <row r="3519" spans="1:4" x14ac:dyDescent="0.25">
      <c r="A3519" s="101">
        <v>103248</v>
      </c>
      <c r="B3519" s="101" t="s">
        <v>13346</v>
      </c>
      <c r="C3519" s="101" t="s">
        <v>12798</v>
      </c>
      <c r="D3519" s="101">
        <v>2142.46</v>
      </c>
    </row>
    <row r="3520" spans="1:4" x14ac:dyDescent="0.25">
      <c r="A3520" s="101">
        <v>103249</v>
      </c>
      <c r="B3520" s="101" t="s">
        <v>13347</v>
      </c>
      <c r="C3520" s="101" t="s">
        <v>12798</v>
      </c>
      <c r="D3520" s="101">
        <v>2301.8200000000002</v>
      </c>
    </row>
    <row r="3521" spans="1:4" x14ac:dyDescent="0.25">
      <c r="A3521" s="101">
        <v>103250</v>
      </c>
      <c r="B3521" s="101" t="s">
        <v>13348</v>
      </c>
      <c r="C3521" s="101" t="s">
        <v>12798</v>
      </c>
      <c r="D3521" s="101">
        <v>3809.24</v>
      </c>
    </row>
    <row r="3522" spans="1:4" x14ac:dyDescent="0.25">
      <c r="A3522" s="101">
        <v>103251</v>
      </c>
      <c r="B3522" s="101" t="s">
        <v>13349</v>
      </c>
      <c r="C3522" s="101" t="s">
        <v>12798</v>
      </c>
      <c r="D3522" s="101">
        <v>3008.25</v>
      </c>
    </row>
    <row r="3523" spans="1:4" x14ac:dyDescent="0.25">
      <c r="A3523" s="101">
        <v>103252</v>
      </c>
      <c r="B3523" s="101" t="s">
        <v>13350</v>
      </c>
      <c r="C3523" s="101" t="s">
        <v>12798</v>
      </c>
      <c r="D3523" s="101">
        <v>3331.27</v>
      </c>
    </row>
    <row r="3524" spans="1:4" x14ac:dyDescent="0.25">
      <c r="A3524" s="101">
        <v>103253</v>
      </c>
      <c r="B3524" s="101" t="s">
        <v>13351</v>
      </c>
      <c r="C3524" s="101" t="s">
        <v>12798</v>
      </c>
      <c r="D3524" s="101">
        <v>5193.05</v>
      </c>
    </row>
    <row r="3525" spans="1:4" x14ac:dyDescent="0.25">
      <c r="A3525" s="101">
        <v>103254</v>
      </c>
      <c r="B3525" s="101" t="s">
        <v>13352</v>
      </c>
      <c r="C3525" s="101" t="s">
        <v>12798</v>
      </c>
      <c r="D3525" s="101">
        <v>3883.53</v>
      </c>
    </row>
    <row r="3526" spans="1:4" x14ac:dyDescent="0.25">
      <c r="A3526" s="101">
        <v>103255</v>
      </c>
      <c r="B3526" s="101" t="s">
        <v>13353</v>
      </c>
      <c r="C3526" s="101" t="s">
        <v>12798</v>
      </c>
      <c r="D3526" s="101">
        <v>4345.57</v>
      </c>
    </row>
    <row r="3527" spans="1:4" x14ac:dyDescent="0.25">
      <c r="A3527" s="101">
        <v>103256</v>
      </c>
      <c r="B3527" s="101" t="s">
        <v>39317</v>
      </c>
      <c r="C3527" s="101" t="s">
        <v>12798</v>
      </c>
      <c r="D3527" s="101">
        <v>9648.33</v>
      </c>
    </row>
    <row r="3528" spans="1:4" x14ac:dyDescent="0.25">
      <c r="A3528" s="101">
        <v>103257</v>
      </c>
      <c r="B3528" s="101" t="s">
        <v>39318</v>
      </c>
      <c r="C3528" s="101" t="s">
        <v>12798</v>
      </c>
      <c r="D3528" s="101">
        <v>5512.04</v>
      </c>
    </row>
    <row r="3529" spans="1:4" x14ac:dyDescent="0.25">
      <c r="A3529" s="101">
        <v>103258</v>
      </c>
      <c r="B3529" s="101" t="s">
        <v>39319</v>
      </c>
      <c r="C3529" s="101" t="s">
        <v>12798</v>
      </c>
      <c r="D3529" s="101">
        <v>10786.23</v>
      </c>
    </row>
    <row r="3530" spans="1:4" x14ac:dyDescent="0.25">
      <c r="A3530" s="101">
        <v>103259</v>
      </c>
      <c r="B3530" s="101" t="s">
        <v>39320</v>
      </c>
      <c r="C3530" s="101" t="s">
        <v>12798</v>
      </c>
      <c r="D3530" s="101">
        <v>5814.21</v>
      </c>
    </row>
    <row r="3531" spans="1:4" x14ac:dyDescent="0.25">
      <c r="A3531" s="101">
        <v>103260</v>
      </c>
      <c r="B3531" s="101" t="s">
        <v>39321</v>
      </c>
      <c r="C3531" s="101" t="s">
        <v>12798</v>
      </c>
      <c r="D3531" s="101">
        <v>5972.44</v>
      </c>
    </row>
    <row r="3532" spans="1:4" x14ac:dyDescent="0.25">
      <c r="A3532" s="101">
        <v>103261</v>
      </c>
      <c r="B3532" s="101" t="s">
        <v>39322</v>
      </c>
      <c r="C3532" s="101" t="s">
        <v>12798</v>
      </c>
      <c r="D3532" s="101">
        <v>12167.92</v>
      </c>
    </row>
    <row r="3533" spans="1:4" x14ac:dyDescent="0.25">
      <c r="A3533" s="101">
        <v>103262</v>
      </c>
      <c r="B3533" s="101" t="s">
        <v>39323</v>
      </c>
      <c r="C3533" s="101" t="s">
        <v>12798</v>
      </c>
      <c r="D3533" s="101">
        <v>7637.74</v>
      </c>
    </row>
    <row r="3534" spans="1:4" x14ac:dyDescent="0.25">
      <c r="A3534" s="101">
        <v>103263</v>
      </c>
      <c r="B3534" s="101" t="s">
        <v>13354</v>
      </c>
      <c r="C3534" s="101" t="s">
        <v>12798</v>
      </c>
      <c r="D3534" s="101">
        <v>16924.05</v>
      </c>
    </row>
    <row r="3535" spans="1:4" x14ac:dyDescent="0.25">
      <c r="A3535" s="101">
        <v>103264</v>
      </c>
      <c r="B3535" s="101" t="s">
        <v>13355</v>
      </c>
      <c r="C3535" s="101" t="s">
        <v>12798</v>
      </c>
      <c r="D3535" s="101">
        <v>9506.86</v>
      </c>
    </row>
    <row r="3536" spans="1:4" x14ac:dyDescent="0.25">
      <c r="A3536" s="101">
        <v>103265</v>
      </c>
      <c r="B3536" s="101" t="s">
        <v>13356</v>
      </c>
      <c r="C3536" s="101" t="s">
        <v>12798</v>
      </c>
      <c r="D3536" s="101">
        <v>20395.900000000001</v>
      </c>
    </row>
    <row r="3537" spans="1:4" x14ac:dyDescent="0.25">
      <c r="A3537" s="101">
        <v>103266</v>
      </c>
      <c r="B3537" s="101" t="s">
        <v>13357</v>
      </c>
      <c r="C3537" s="101" t="s">
        <v>12798</v>
      </c>
      <c r="D3537" s="101">
        <v>10613.24</v>
      </c>
    </row>
    <row r="3538" spans="1:4" x14ac:dyDescent="0.25">
      <c r="A3538" s="101">
        <v>103267</v>
      </c>
      <c r="B3538" s="101" t="s">
        <v>13358</v>
      </c>
      <c r="C3538" s="101" t="s">
        <v>12798</v>
      </c>
      <c r="D3538" s="101">
        <v>6027.58</v>
      </c>
    </row>
    <row r="3539" spans="1:4" x14ac:dyDescent="0.25">
      <c r="A3539" s="101">
        <v>103268</v>
      </c>
      <c r="B3539" s="101" t="s">
        <v>13359</v>
      </c>
      <c r="C3539" s="101" t="s">
        <v>12798</v>
      </c>
      <c r="D3539" s="101">
        <v>7154.53</v>
      </c>
    </row>
    <row r="3540" spans="1:4" x14ac:dyDescent="0.25">
      <c r="A3540" s="101">
        <v>103269</v>
      </c>
      <c r="B3540" s="101" t="s">
        <v>13360</v>
      </c>
      <c r="C3540" s="101" t="s">
        <v>12798</v>
      </c>
      <c r="D3540" s="101">
        <v>7408.16</v>
      </c>
    </row>
    <row r="3541" spans="1:4" x14ac:dyDescent="0.25">
      <c r="A3541" s="101">
        <v>103270</v>
      </c>
      <c r="B3541" s="101" t="s">
        <v>13361</v>
      </c>
      <c r="C3541" s="101" t="s">
        <v>12798</v>
      </c>
      <c r="D3541" s="101">
        <v>7689.69</v>
      </c>
    </row>
    <row r="3542" spans="1:4" x14ac:dyDescent="0.25">
      <c r="A3542" s="101">
        <v>103271</v>
      </c>
      <c r="B3542" s="101" t="s">
        <v>13362</v>
      </c>
      <c r="C3542" s="101" t="s">
        <v>12798</v>
      </c>
      <c r="D3542" s="101">
        <v>10894.45</v>
      </c>
    </row>
    <row r="3543" spans="1:4" x14ac:dyDescent="0.25">
      <c r="A3543" s="101">
        <v>103272</v>
      </c>
      <c r="B3543" s="101" t="s">
        <v>13363</v>
      </c>
      <c r="C3543" s="101" t="s">
        <v>12798</v>
      </c>
      <c r="D3543" s="101">
        <v>11252.46</v>
      </c>
    </row>
    <row r="3544" spans="1:4" x14ac:dyDescent="0.25">
      <c r="A3544" s="101">
        <v>103273</v>
      </c>
      <c r="B3544" s="101" t="s">
        <v>13364</v>
      </c>
      <c r="C3544" s="101" t="s">
        <v>12798</v>
      </c>
      <c r="D3544" s="101">
        <v>11604.69</v>
      </c>
    </row>
    <row r="3545" spans="1:4" x14ac:dyDescent="0.25">
      <c r="A3545" s="101">
        <v>103274</v>
      </c>
      <c r="B3545" s="101" t="s">
        <v>13365</v>
      </c>
      <c r="C3545" s="101" t="s">
        <v>12798</v>
      </c>
      <c r="D3545" s="101">
        <v>13288.48</v>
      </c>
    </row>
    <row r="3546" spans="1:4" x14ac:dyDescent="0.25">
      <c r="A3546" s="101">
        <v>103275</v>
      </c>
      <c r="B3546" s="101" t="s">
        <v>13366</v>
      </c>
      <c r="C3546" s="101" t="s">
        <v>12798</v>
      </c>
      <c r="D3546" s="101">
        <v>13219.74</v>
      </c>
    </row>
    <row r="3547" spans="1:4" x14ac:dyDescent="0.25">
      <c r="A3547" s="101">
        <v>103276</v>
      </c>
      <c r="B3547" s="101" t="s">
        <v>13367</v>
      </c>
      <c r="C3547" s="101" t="s">
        <v>12798</v>
      </c>
      <c r="D3547" s="101">
        <v>13870.97</v>
      </c>
    </row>
    <row r="3548" spans="1:4" x14ac:dyDescent="0.25">
      <c r="A3548" s="101">
        <v>103277</v>
      </c>
      <c r="B3548" s="101" t="s">
        <v>13368</v>
      </c>
      <c r="C3548" s="101" t="s">
        <v>12798</v>
      </c>
      <c r="D3548" s="101">
        <v>25604.71</v>
      </c>
    </row>
    <row r="3549" spans="1:4" x14ac:dyDescent="0.25">
      <c r="A3549" s="101">
        <v>103278</v>
      </c>
      <c r="B3549" s="101" t="s">
        <v>13369</v>
      </c>
      <c r="C3549" s="101" t="s">
        <v>12798</v>
      </c>
      <c r="D3549" s="101">
        <v>32759.62</v>
      </c>
    </row>
    <row r="3550" spans="1:4" x14ac:dyDescent="0.25">
      <c r="A3550" s="101">
        <v>103288</v>
      </c>
      <c r="B3550" s="101" t="s">
        <v>3872</v>
      </c>
      <c r="C3550" s="101" t="s">
        <v>12798</v>
      </c>
      <c r="D3550" s="101">
        <v>15.05</v>
      </c>
    </row>
    <row r="3551" spans="1:4" x14ac:dyDescent="0.25">
      <c r="A3551" s="101">
        <v>103289</v>
      </c>
      <c r="B3551" s="101" t="s">
        <v>39324</v>
      </c>
      <c r="C3551" s="101" t="s">
        <v>3</v>
      </c>
      <c r="D3551" s="101">
        <v>30.74</v>
      </c>
    </row>
    <row r="3552" spans="1:4" x14ac:dyDescent="0.25">
      <c r="A3552" s="101">
        <v>103290</v>
      </c>
      <c r="B3552" s="101" t="s">
        <v>39325</v>
      </c>
      <c r="C3552" s="101" t="s">
        <v>3</v>
      </c>
      <c r="D3552" s="101">
        <v>47.55</v>
      </c>
    </row>
    <row r="3553" spans="1:4" x14ac:dyDescent="0.25">
      <c r="A3553" s="101">
        <v>103291</v>
      </c>
      <c r="B3553" s="101" t="s">
        <v>39326</v>
      </c>
      <c r="C3553" s="101" t="s">
        <v>3</v>
      </c>
      <c r="D3553" s="101">
        <v>59.59</v>
      </c>
    </row>
    <row r="3554" spans="1:4" x14ac:dyDescent="0.25">
      <c r="A3554" s="101">
        <v>103292</v>
      </c>
      <c r="B3554" s="101" t="s">
        <v>39327</v>
      </c>
      <c r="C3554" s="101" t="s">
        <v>3</v>
      </c>
      <c r="D3554" s="101">
        <v>71.89</v>
      </c>
    </row>
    <row r="3555" spans="1:4" x14ac:dyDescent="0.25">
      <c r="A3555" s="101">
        <v>101936</v>
      </c>
      <c r="B3555" s="101" t="s">
        <v>39328</v>
      </c>
      <c r="C3555" s="101" t="s">
        <v>12798</v>
      </c>
      <c r="D3555" s="101">
        <v>9114.33</v>
      </c>
    </row>
    <row r="3556" spans="1:4" x14ac:dyDescent="0.25">
      <c r="A3556" s="101">
        <v>101937</v>
      </c>
      <c r="B3556" s="101" t="s">
        <v>39329</v>
      </c>
      <c r="C3556" s="101" t="s">
        <v>12798</v>
      </c>
      <c r="D3556" s="101">
        <v>16258.92</v>
      </c>
    </row>
    <row r="3557" spans="1:4" x14ac:dyDescent="0.25">
      <c r="A3557" s="101">
        <v>98294</v>
      </c>
      <c r="B3557" s="101" t="s">
        <v>1256</v>
      </c>
      <c r="C3557" s="101" t="s">
        <v>3</v>
      </c>
      <c r="D3557" s="101">
        <v>5.72</v>
      </c>
    </row>
    <row r="3558" spans="1:4" x14ac:dyDescent="0.25">
      <c r="A3558" s="101">
        <v>98295</v>
      </c>
      <c r="B3558" s="101" t="s">
        <v>1257</v>
      </c>
      <c r="C3558" s="101" t="s">
        <v>3</v>
      </c>
      <c r="D3558" s="101">
        <v>4.99</v>
      </c>
    </row>
    <row r="3559" spans="1:4" x14ac:dyDescent="0.25">
      <c r="A3559" s="101">
        <v>98296</v>
      </c>
      <c r="B3559" s="101" t="s">
        <v>1258</v>
      </c>
      <c r="C3559" s="101" t="s">
        <v>3</v>
      </c>
      <c r="D3559" s="101">
        <v>8.3699999999999992</v>
      </c>
    </row>
    <row r="3560" spans="1:4" x14ac:dyDescent="0.25">
      <c r="A3560" s="101">
        <v>98297</v>
      </c>
      <c r="B3560" s="101" t="s">
        <v>1259</v>
      </c>
      <c r="C3560" s="101" t="s">
        <v>3</v>
      </c>
      <c r="D3560" s="101">
        <v>7.22</v>
      </c>
    </row>
    <row r="3561" spans="1:4" x14ac:dyDescent="0.25">
      <c r="A3561" s="101">
        <v>98298</v>
      </c>
      <c r="B3561" s="101" t="s">
        <v>12883</v>
      </c>
      <c r="C3561" s="101" t="s">
        <v>3</v>
      </c>
      <c r="D3561" s="101">
        <v>20.13</v>
      </c>
    </row>
    <row r="3562" spans="1:4" x14ac:dyDescent="0.25">
      <c r="A3562" s="101">
        <v>98299</v>
      </c>
      <c r="B3562" s="101" t="s">
        <v>12884</v>
      </c>
      <c r="C3562" s="101" t="s">
        <v>3</v>
      </c>
      <c r="D3562" s="101">
        <v>18.7</v>
      </c>
    </row>
    <row r="3563" spans="1:4" x14ac:dyDescent="0.25">
      <c r="A3563" s="101">
        <v>98300</v>
      </c>
      <c r="B3563" s="101" t="s">
        <v>13370</v>
      </c>
      <c r="C3563" s="101" t="s">
        <v>3</v>
      </c>
      <c r="D3563" s="101">
        <v>5.51</v>
      </c>
    </row>
    <row r="3564" spans="1:4" x14ac:dyDescent="0.25">
      <c r="A3564" s="101">
        <v>98301</v>
      </c>
      <c r="B3564" s="101" t="s">
        <v>1260</v>
      </c>
      <c r="C3564" s="101" t="s">
        <v>12798</v>
      </c>
      <c r="D3564" s="101">
        <v>660.75</v>
      </c>
    </row>
    <row r="3565" spans="1:4" x14ac:dyDescent="0.25">
      <c r="A3565" s="101">
        <v>98302</v>
      </c>
      <c r="B3565" s="101" t="s">
        <v>1261</v>
      </c>
      <c r="C3565" s="101" t="s">
        <v>12798</v>
      </c>
      <c r="D3565" s="101">
        <v>1232.96</v>
      </c>
    </row>
    <row r="3566" spans="1:4" x14ac:dyDescent="0.25">
      <c r="A3566" s="101">
        <v>98304</v>
      </c>
      <c r="B3566" s="101" t="s">
        <v>1262</v>
      </c>
      <c r="C3566" s="101" t="s">
        <v>12798</v>
      </c>
      <c r="D3566" s="101">
        <v>3854.09</v>
      </c>
    </row>
    <row r="3567" spans="1:4" x14ac:dyDescent="0.25">
      <c r="A3567" s="101">
        <v>98305</v>
      </c>
      <c r="B3567" s="101" t="s">
        <v>12291</v>
      </c>
      <c r="C3567" s="101" t="s">
        <v>12798</v>
      </c>
      <c r="D3567" s="101">
        <v>2827.8</v>
      </c>
    </row>
    <row r="3568" spans="1:4" x14ac:dyDescent="0.25">
      <c r="A3568" s="101">
        <v>98306</v>
      </c>
      <c r="B3568" s="101" t="s">
        <v>12292</v>
      </c>
      <c r="C3568" s="101" t="s">
        <v>12798</v>
      </c>
      <c r="D3568" s="101">
        <v>65.33</v>
      </c>
    </row>
    <row r="3569" spans="1:4" x14ac:dyDescent="0.25">
      <c r="A3569" s="101">
        <v>98307</v>
      </c>
      <c r="B3569" s="101" t="s">
        <v>1263</v>
      </c>
      <c r="C3569" s="101" t="s">
        <v>12798</v>
      </c>
      <c r="D3569" s="101">
        <v>44.97</v>
      </c>
    </row>
    <row r="3570" spans="1:4" x14ac:dyDescent="0.25">
      <c r="A3570" s="101">
        <v>98308</v>
      </c>
      <c r="B3570" s="101" t="s">
        <v>1264</v>
      </c>
      <c r="C3570" s="101" t="s">
        <v>12798</v>
      </c>
      <c r="D3570" s="101">
        <v>30.08</v>
      </c>
    </row>
    <row r="3571" spans="1:4" x14ac:dyDescent="0.25">
      <c r="A3571" s="101">
        <v>98593</v>
      </c>
      <c r="B3571" s="101" t="s">
        <v>1265</v>
      </c>
      <c r="C3571" s="101" t="s">
        <v>12798</v>
      </c>
      <c r="D3571" s="101">
        <v>2687.35</v>
      </c>
    </row>
    <row r="3572" spans="1:4" x14ac:dyDescent="0.25">
      <c r="A3572" s="101">
        <v>100553</v>
      </c>
      <c r="B3572" s="101" t="s">
        <v>13371</v>
      </c>
      <c r="C3572" s="101" t="s">
        <v>3</v>
      </c>
      <c r="D3572" s="101">
        <v>21.9</v>
      </c>
    </row>
    <row r="3573" spans="1:4" x14ac:dyDescent="0.25">
      <c r="A3573" s="101">
        <v>100554</v>
      </c>
      <c r="B3573" s="101" t="s">
        <v>13372</v>
      </c>
      <c r="C3573" s="101" t="s">
        <v>3</v>
      </c>
      <c r="D3573" s="101">
        <v>5.25</v>
      </c>
    </row>
    <row r="3574" spans="1:4" x14ac:dyDescent="0.25">
      <c r="A3574" s="101">
        <v>100555</v>
      </c>
      <c r="B3574" s="101" t="s">
        <v>12293</v>
      </c>
      <c r="C3574" s="101" t="s">
        <v>12798</v>
      </c>
      <c r="D3574" s="101">
        <v>1416.61</v>
      </c>
    </row>
    <row r="3575" spans="1:4" x14ac:dyDescent="0.25">
      <c r="A3575" s="101">
        <v>89355</v>
      </c>
      <c r="B3575" s="101" t="s">
        <v>39330</v>
      </c>
      <c r="C3575" s="101" t="s">
        <v>3</v>
      </c>
      <c r="D3575" s="101">
        <v>19.93</v>
      </c>
    </row>
    <row r="3576" spans="1:4" x14ac:dyDescent="0.25">
      <c r="A3576" s="101">
        <v>89356</v>
      </c>
      <c r="B3576" s="101" t="s">
        <v>39331</v>
      </c>
      <c r="C3576" s="101" t="s">
        <v>3</v>
      </c>
      <c r="D3576" s="101">
        <v>23.01</v>
      </c>
    </row>
    <row r="3577" spans="1:4" x14ac:dyDescent="0.25">
      <c r="A3577" s="101">
        <v>89357</v>
      </c>
      <c r="B3577" s="101" t="s">
        <v>39332</v>
      </c>
      <c r="C3577" s="101" t="s">
        <v>3</v>
      </c>
      <c r="D3577" s="101">
        <v>31.33</v>
      </c>
    </row>
    <row r="3578" spans="1:4" x14ac:dyDescent="0.25">
      <c r="A3578" s="101">
        <v>89401</v>
      </c>
      <c r="B3578" s="101" t="s">
        <v>39333</v>
      </c>
      <c r="C3578" s="101" t="s">
        <v>3</v>
      </c>
      <c r="D3578" s="101">
        <v>10.39</v>
      </c>
    </row>
    <row r="3579" spans="1:4" x14ac:dyDescent="0.25">
      <c r="A3579" s="101">
        <v>89402</v>
      </c>
      <c r="B3579" s="101" t="s">
        <v>39334</v>
      </c>
      <c r="C3579" s="101" t="s">
        <v>3</v>
      </c>
      <c r="D3579" s="101">
        <v>11.94</v>
      </c>
    </row>
    <row r="3580" spans="1:4" x14ac:dyDescent="0.25">
      <c r="A3580" s="101">
        <v>89403</v>
      </c>
      <c r="B3580" s="101" t="s">
        <v>39335</v>
      </c>
      <c r="C3580" s="101" t="s">
        <v>3</v>
      </c>
      <c r="D3580" s="101">
        <v>18.14</v>
      </c>
    </row>
    <row r="3581" spans="1:4" x14ac:dyDescent="0.25">
      <c r="A3581" s="101">
        <v>89446</v>
      </c>
      <c r="B3581" s="101" t="s">
        <v>39336</v>
      </c>
      <c r="C3581" s="101" t="s">
        <v>3</v>
      </c>
      <c r="D3581" s="101">
        <v>4.99</v>
      </c>
    </row>
    <row r="3582" spans="1:4" x14ac:dyDescent="0.25">
      <c r="A3582" s="101">
        <v>89447</v>
      </c>
      <c r="B3582" s="101" t="s">
        <v>39337</v>
      </c>
      <c r="C3582" s="101" t="s">
        <v>3</v>
      </c>
      <c r="D3582" s="101">
        <v>9.8699999999999992</v>
      </c>
    </row>
    <row r="3583" spans="1:4" x14ac:dyDescent="0.25">
      <c r="A3583" s="101">
        <v>89448</v>
      </c>
      <c r="B3583" s="101" t="s">
        <v>39338</v>
      </c>
      <c r="C3583" s="101" t="s">
        <v>3</v>
      </c>
      <c r="D3583" s="101">
        <v>15.08</v>
      </c>
    </row>
    <row r="3584" spans="1:4" x14ac:dyDescent="0.25">
      <c r="A3584" s="101">
        <v>89449</v>
      </c>
      <c r="B3584" s="101" t="s">
        <v>39339</v>
      </c>
      <c r="C3584" s="101" t="s">
        <v>3</v>
      </c>
      <c r="D3584" s="101">
        <v>16.7</v>
      </c>
    </row>
    <row r="3585" spans="1:4" x14ac:dyDescent="0.25">
      <c r="A3585" s="101">
        <v>89450</v>
      </c>
      <c r="B3585" s="101" t="s">
        <v>39340</v>
      </c>
      <c r="C3585" s="101" t="s">
        <v>3</v>
      </c>
      <c r="D3585" s="101">
        <v>26.68</v>
      </c>
    </row>
    <row r="3586" spans="1:4" x14ac:dyDescent="0.25">
      <c r="A3586" s="101">
        <v>89451</v>
      </c>
      <c r="B3586" s="101" t="s">
        <v>39341</v>
      </c>
      <c r="C3586" s="101" t="s">
        <v>3</v>
      </c>
      <c r="D3586" s="101">
        <v>43.38</v>
      </c>
    </row>
    <row r="3587" spans="1:4" x14ac:dyDescent="0.25">
      <c r="A3587" s="101">
        <v>89452</v>
      </c>
      <c r="B3587" s="101" t="s">
        <v>39342</v>
      </c>
      <c r="C3587" s="101" t="s">
        <v>3</v>
      </c>
      <c r="D3587" s="101">
        <v>59.69</v>
      </c>
    </row>
    <row r="3588" spans="1:4" x14ac:dyDescent="0.25">
      <c r="A3588" s="101">
        <v>89508</v>
      </c>
      <c r="B3588" s="101" t="s">
        <v>12294</v>
      </c>
      <c r="C3588" s="101" t="s">
        <v>3</v>
      </c>
      <c r="D3588" s="101">
        <v>16.07</v>
      </c>
    </row>
    <row r="3589" spans="1:4" x14ac:dyDescent="0.25">
      <c r="A3589" s="101">
        <v>89509</v>
      </c>
      <c r="B3589" s="101" t="s">
        <v>12295</v>
      </c>
      <c r="C3589" s="101" t="s">
        <v>3</v>
      </c>
      <c r="D3589" s="101">
        <v>21.69</v>
      </c>
    </row>
    <row r="3590" spans="1:4" x14ac:dyDescent="0.25">
      <c r="A3590" s="101">
        <v>89511</v>
      </c>
      <c r="B3590" s="101" t="s">
        <v>12296</v>
      </c>
      <c r="C3590" s="101" t="s">
        <v>3</v>
      </c>
      <c r="D3590" s="101">
        <v>36.880000000000003</v>
      </c>
    </row>
    <row r="3591" spans="1:4" x14ac:dyDescent="0.25">
      <c r="A3591" s="101">
        <v>89512</v>
      </c>
      <c r="B3591" s="101" t="s">
        <v>12297</v>
      </c>
      <c r="C3591" s="101" t="s">
        <v>3</v>
      </c>
      <c r="D3591" s="101">
        <v>46.87</v>
      </c>
    </row>
    <row r="3592" spans="1:4" x14ac:dyDescent="0.25">
      <c r="A3592" s="101">
        <v>89576</v>
      </c>
      <c r="B3592" s="101" t="s">
        <v>12298</v>
      </c>
      <c r="C3592" s="101" t="s">
        <v>3</v>
      </c>
      <c r="D3592" s="101">
        <v>24.78</v>
      </c>
    </row>
    <row r="3593" spans="1:4" x14ac:dyDescent="0.25">
      <c r="A3593" s="101">
        <v>89578</v>
      </c>
      <c r="B3593" s="101" t="s">
        <v>12299</v>
      </c>
      <c r="C3593" s="101" t="s">
        <v>3</v>
      </c>
      <c r="D3593" s="101">
        <v>30.8</v>
      </c>
    </row>
    <row r="3594" spans="1:4" x14ac:dyDescent="0.25">
      <c r="A3594" s="101">
        <v>89580</v>
      </c>
      <c r="B3594" s="101" t="s">
        <v>12300</v>
      </c>
      <c r="C3594" s="101" t="s">
        <v>3</v>
      </c>
      <c r="D3594" s="101">
        <v>63.62</v>
      </c>
    </row>
    <row r="3595" spans="1:4" x14ac:dyDescent="0.25">
      <c r="A3595" s="101">
        <v>89633</v>
      </c>
      <c r="B3595" s="101" t="s">
        <v>12301</v>
      </c>
      <c r="C3595" s="101" t="s">
        <v>3</v>
      </c>
      <c r="D3595" s="101">
        <v>25.79</v>
      </c>
    </row>
    <row r="3596" spans="1:4" x14ac:dyDescent="0.25">
      <c r="A3596" s="101">
        <v>89634</v>
      </c>
      <c r="B3596" s="101" t="s">
        <v>12302</v>
      </c>
      <c r="C3596" s="101" t="s">
        <v>3</v>
      </c>
      <c r="D3596" s="101">
        <v>36.69</v>
      </c>
    </row>
    <row r="3597" spans="1:4" x14ac:dyDescent="0.25">
      <c r="A3597" s="101">
        <v>89635</v>
      </c>
      <c r="B3597" s="101" t="s">
        <v>12303</v>
      </c>
      <c r="C3597" s="101" t="s">
        <v>3</v>
      </c>
      <c r="D3597" s="101">
        <v>53.87</v>
      </c>
    </row>
    <row r="3598" spans="1:4" x14ac:dyDescent="0.25">
      <c r="A3598" s="101">
        <v>89636</v>
      </c>
      <c r="B3598" s="101" t="s">
        <v>12304</v>
      </c>
      <c r="C3598" s="101" t="s">
        <v>3</v>
      </c>
      <c r="D3598" s="101">
        <v>67.75</v>
      </c>
    </row>
    <row r="3599" spans="1:4" x14ac:dyDescent="0.25">
      <c r="A3599" s="101">
        <v>89711</v>
      </c>
      <c r="B3599" s="101" t="s">
        <v>12885</v>
      </c>
      <c r="C3599" s="101" t="s">
        <v>3</v>
      </c>
      <c r="D3599" s="101">
        <v>20.87</v>
      </c>
    </row>
    <row r="3600" spans="1:4" x14ac:dyDescent="0.25">
      <c r="A3600" s="101">
        <v>89712</v>
      </c>
      <c r="B3600" s="101" t="s">
        <v>12886</v>
      </c>
      <c r="C3600" s="101" t="s">
        <v>3</v>
      </c>
      <c r="D3600" s="101">
        <v>26.26</v>
      </c>
    </row>
    <row r="3601" spans="1:4" x14ac:dyDescent="0.25">
      <c r="A3601" s="101">
        <v>89713</v>
      </c>
      <c r="B3601" s="101" t="s">
        <v>12887</v>
      </c>
      <c r="C3601" s="101" t="s">
        <v>3</v>
      </c>
      <c r="D3601" s="101">
        <v>32.67</v>
      </c>
    </row>
    <row r="3602" spans="1:4" x14ac:dyDescent="0.25">
      <c r="A3602" s="101">
        <v>89714</v>
      </c>
      <c r="B3602" s="101" t="s">
        <v>12888</v>
      </c>
      <c r="C3602" s="101" t="s">
        <v>3</v>
      </c>
      <c r="D3602" s="101">
        <v>36.57</v>
      </c>
    </row>
    <row r="3603" spans="1:4" x14ac:dyDescent="0.25">
      <c r="A3603" s="101">
        <v>89716</v>
      </c>
      <c r="B3603" s="101" t="s">
        <v>12305</v>
      </c>
      <c r="C3603" s="101" t="s">
        <v>3</v>
      </c>
      <c r="D3603" s="101">
        <v>26.66</v>
      </c>
    </row>
    <row r="3604" spans="1:4" x14ac:dyDescent="0.25">
      <c r="A3604" s="101">
        <v>89717</v>
      </c>
      <c r="B3604" s="101" t="s">
        <v>12306</v>
      </c>
      <c r="C3604" s="101" t="s">
        <v>3</v>
      </c>
      <c r="D3604" s="101">
        <v>42.03</v>
      </c>
    </row>
    <row r="3605" spans="1:4" x14ac:dyDescent="0.25">
      <c r="A3605" s="101">
        <v>89770</v>
      </c>
      <c r="B3605" s="101" t="s">
        <v>12307</v>
      </c>
      <c r="C3605" s="101" t="s">
        <v>3</v>
      </c>
      <c r="D3605" s="101">
        <v>45.06</v>
      </c>
    </row>
    <row r="3606" spans="1:4" x14ac:dyDescent="0.25">
      <c r="A3606" s="101">
        <v>89771</v>
      </c>
      <c r="B3606" s="101" t="s">
        <v>12308</v>
      </c>
      <c r="C3606" s="101" t="s">
        <v>3</v>
      </c>
      <c r="D3606" s="101">
        <v>60.14</v>
      </c>
    </row>
    <row r="3607" spans="1:4" x14ac:dyDescent="0.25">
      <c r="A3607" s="101">
        <v>89773</v>
      </c>
      <c r="B3607" s="101" t="s">
        <v>12309</v>
      </c>
      <c r="C3607" s="101" t="s">
        <v>3</v>
      </c>
      <c r="D3607" s="101">
        <v>141.29</v>
      </c>
    </row>
    <row r="3608" spans="1:4" x14ac:dyDescent="0.25">
      <c r="A3608" s="101">
        <v>89775</v>
      </c>
      <c r="B3608" s="101" t="s">
        <v>12310</v>
      </c>
      <c r="C3608" s="101" t="s">
        <v>3</v>
      </c>
      <c r="D3608" s="101">
        <v>220.9</v>
      </c>
    </row>
    <row r="3609" spans="1:4" x14ac:dyDescent="0.25">
      <c r="A3609" s="101">
        <v>89798</v>
      </c>
      <c r="B3609" s="101" t="s">
        <v>12889</v>
      </c>
      <c r="C3609" s="101" t="s">
        <v>3</v>
      </c>
      <c r="D3609" s="101">
        <v>12.61</v>
      </c>
    </row>
    <row r="3610" spans="1:4" x14ac:dyDescent="0.25">
      <c r="A3610" s="101">
        <v>89799</v>
      </c>
      <c r="B3610" s="101" t="s">
        <v>12890</v>
      </c>
      <c r="C3610" s="101" t="s">
        <v>3</v>
      </c>
      <c r="D3610" s="101">
        <v>21.34</v>
      </c>
    </row>
    <row r="3611" spans="1:4" x14ac:dyDescent="0.25">
      <c r="A3611" s="101">
        <v>89800</v>
      </c>
      <c r="B3611" s="101" t="s">
        <v>12891</v>
      </c>
      <c r="C3611" s="101" t="s">
        <v>3</v>
      </c>
      <c r="D3611" s="101">
        <v>27.6</v>
      </c>
    </row>
    <row r="3612" spans="1:4" x14ac:dyDescent="0.25">
      <c r="A3612" s="101">
        <v>89848</v>
      </c>
      <c r="B3612" s="101" t="s">
        <v>12892</v>
      </c>
      <c r="C3612" s="101" t="s">
        <v>3</v>
      </c>
      <c r="D3612" s="101">
        <v>26.44</v>
      </c>
    </row>
    <row r="3613" spans="1:4" x14ac:dyDescent="0.25">
      <c r="A3613" s="101">
        <v>89849</v>
      </c>
      <c r="B3613" s="101" t="s">
        <v>12893</v>
      </c>
      <c r="C3613" s="101" t="s">
        <v>3</v>
      </c>
      <c r="D3613" s="101">
        <v>53.56</v>
      </c>
    </row>
    <row r="3614" spans="1:4" x14ac:dyDescent="0.25">
      <c r="A3614" s="101">
        <v>89865</v>
      </c>
      <c r="B3614" s="101" t="s">
        <v>39343</v>
      </c>
      <c r="C3614" s="101" t="s">
        <v>3</v>
      </c>
      <c r="D3614" s="101">
        <v>16.670000000000002</v>
      </c>
    </row>
    <row r="3615" spans="1:4" x14ac:dyDescent="0.25">
      <c r="A3615" s="101">
        <v>92275</v>
      </c>
      <c r="B3615" s="101" t="s">
        <v>11483</v>
      </c>
      <c r="C3615" s="101" t="s">
        <v>3</v>
      </c>
      <c r="D3615" s="101">
        <v>55.69</v>
      </c>
    </row>
    <row r="3616" spans="1:4" x14ac:dyDescent="0.25">
      <c r="A3616" s="101">
        <v>92276</v>
      </c>
      <c r="B3616" s="101" t="s">
        <v>11484</v>
      </c>
      <c r="C3616" s="101" t="s">
        <v>3</v>
      </c>
      <c r="D3616" s="101">
        <v>70.739999999999995</v>
      </c>
    </row>
    <row r="3617" spans="1:4" x14ac:dyDescent="0.25">
      <c r="A3617" s="101">
        <v>92277</v>
      </c>
      <c r="B3617" s="101" t="s">
        <v>11485</v>
      </c>
      <c r="C3617" s="101" t="s">
        <v>3</v>
      </c>
      <c r="D3617" s="101">
        <v>102.2</v>
      </c>
    </row>
    <row r="3618" spans="1:4" x14ac:dyDescent="0.25">
      <c r="A3618" s="101">
        <v>92278</v>
      </c>
      <c r="B3618" s="101" t="s">
        <v>11486</v>
      </c>
      <c r="C3618" s="101" t="s">
        <v>3</v>
      </c>
      <c r="D3618" s="101">
        <v>137.5</v>
      </c>
    </row>
    <row r="3619" spans="1:4" x14ac:dyDescent="0.25">
      <c r="A3619" s="101">
        <v>92279</v>
      </c>
      <c r="B3619" s="101" t="s">
        <v>11487</v>
      </c>
      <c r="C3619" s="101" t="s">
        <v>3</v>
      </c>
      <c r="D3619" s="101">
        <v>198.76</v>
      </c>
    </row>
    <row r="3620" spans="1:4" x14ac:dyDescent="0.25">
      <c r="A3620" s="101">
        <v>92280</v>
      </c>
      <c r="B3620" s="101" t="s">
        <v>11488</v>
      </c>
      <c r="C3620" s="101" t="s">
        <v>3</v>
      </c>
      <c r="D3620" s="101">
        <v>279.01</v>
      </c>
    </row>
    <row r="3621" spans="1:4" x14ac:dyDescent="0.25">
      <c r="A3621" s="101">
        <v>92281</v>
      </c>
      <c r="B3621" s="101" t="s">
        <v>11489</v>
      </c>
      <c r="C3621" s="101" t="s">
        <v>3</v>
      </c>
      <c r="D3621" s="101">
        <v>110.46</v>
      </c>
    </row>
    <row r="3622" spans="1:4" x14ac:dyDescent="0.25">
      <c r="A3622" s="101">
        <v>92282</v>
      </c>
      <c r="B3622" s="101" t="s">
        <v>11490</v>
      </c>
      <c r="C3622" s="101" t="s">
        <v>3</v>
      </c>
      <c r="D3622" s="101">
        <v>127.72</v>
      </c>
    </row>
    <row r="3623" spans="1:4" x14ac:dyDescent="0.25">
      <c r="A3623" s="101">
        <v>92283</v>
      </c>
      <c r="B3623" s="101" t="s">
        <v>11491</v>
      </c>
      <c r="C3623" s="101" t="s">
        <v>3</v>
      </c>
      <c r="D3623" s="101">
        <v>174.13</v>
      </c>
    </row>
    <row r="3624" spans="1:4" x14ac:dyDescent="0.25">
      <c r="A3624" s="101">
        <v>92284</v>
      </c>
      <c r="B3624" s="101" t="s">
        <v>11492</v>
      </c>
      <c r="C3624" s="101" t="s">
        <v>3</v>
      </c>
      <c r="D3624" s="101">
        <v>219.46</v>
      </c>
    </row>
    <row r="3625" spans="1:4" x14ac:dyDescent="0.25">
      <c r="A3625" s="101">
        <v>92285</v>
      </c>
      <c r="B3625" s="101" t="s">
        <v>11493</v>
      </c>
      <c r="C3625" s="101" t="s">
        <v>3</v>
      </c>
      <c r="D3625" s="101">
        <v>296.64</v>
      </c>
    </row>
    <row r="3626" spans="1:4" x14ac:dyDescent="0.25">
      <c r="A3626" s="101">
        <v>92286</v>
      </c>
      <c r="B3626" s="101" t="s">
        <v>11494</v>
      </c>
      <c r="C3626" s="101" t="s">
        <v>3</v>
      </c>
      <c r="D3626" s="101">
        <v>378.26</v>
      </c>
    </row>
    <row r="3627" spans="1:4" x14ac:dyDescent="0.25">
      <c r="A3627" s="101">
        <v>92305</v>
      </c>
      <c r="B3627" s="101" t="s">
        <v>11495</v>
      </c>
      <c r="C3627" s="101" t="s">
        <v>3</v>
      </c>
      <c r="D3627" s="101">
        <v>37.82</v>
      </c>
    </row>
    <row r="3628" spans="1:4" x14ac:dyDescent="0.25">
      <c r="A3628" s="101">
        <v>92306</v>
      </c>
      <c r="B3628" s="101" t="s">
        <v>11496</v>
      </c>
      <c r="C3628" s="101" t="s">
        <v>3</v>
      </c>
      <c r="D3628" s="101">
        <v>61.26</v>
      </c>
    </row>
    <row r="3629" spans="1:4" x14ac:dyDescent="0.25">
      <c r="A3629" s="101">
        <v>92307</v>
      </c>
      <c r="B3629" s="101" t="s">
        <v>11497</v>
      </c>
      <c r="C3629" s="101" t="s">
        <v>3</v>
      </c>
      <c r="D3629" s="101">
        <v>76.56</v>
      </c>
    </row>
    <row r="3630" spans="1:4" x14ac:dyDescent="0.25">
      <c r="A3630" s="101">
        <v>92308</v>
      </c>
      <c r="B3630" s="101" t="s">
        <v>11498</v>
      </c>
      <c r="C3630" s="101" t="s">
        <v>3</v>
      </c>
      <c r="D3630" s="101">
        <v>52.48</v>
      </c>
    </row>
    <row r="3631" spans="1:4" x14ac:dyDescent="0.25">
      <c r="A3631" s="101">
        <v>92309</v>
      </c>
      <c r="B3631" s="101" t="s">
        <v>11499</v>
      </c>
      <c r="C3631" s="101" t="s">
        <v>3</v>
      </c>
      <c r="D3631" s="101">
        <v>118.79</v>
      </c>
    </row>
    <row r="3632" spans="1:4" x14ac:dyDescent="0.25">
      <c r="A3632" s="101">
        <v>92310</v>
      </c>
      <c r="B3632" s="101" t="s">
        <v>11500</v>
      </c>
      <c r="C3632" s="101" t="s">
        <v>3</v>
      </c>
      <c r="D3632" s="101">
        <v>136.32</v>
      </c>
    </row>
    <row r="3633" spans="1:4" x14ac:dyDescent="0.25">
      <c r="A3633" s="101">
        <v>92320</v>
      </c>
      <c r="B3633" s="101" t="s">
        <v>11501</v>
      </c>
      <c r="C3633" s="101" t="s">
        <v>3</v>
      </c>
      <c r="D3633" s="101">
        <v>49.25</v>
      </c>
    </row>
    <row r="3634" spans="1:4" x14ac:dyDescent="0.25">
      <c r="A3634" s="101">
        <v>92321</v>
      </c>
      <c r="B3634" s="101" t="s">
        <v>11502</v>
      </c>
      <c r="C3634" s="101" t="s">
        <v>3</v>
      </c>
      <c r="D3634" s="101">
        <v>80.959999999999994</v>
      </c>
    </row>
    <row r="3635" spans="1:4" x14ac:dyDescent="0.25">
      <c r="A3635" s="101">
        <v>92322</v>
      </c>
      <c r="B3635" s="101" t="s">
        <v>11503</v>
      </c>
      <c r="C3635" s="101" t="s">
        <v>3</v>
      </c>
      <c r="D3635" s="101">
        <v>103.34</v>
      </c>
    </row>
    <row r="3636" spans="1:4" x14ac:dyDescent="0.25">
      <c r="A3636" s="101">
        <v>92323</v>
      </c>
      <c r="B3636" s="101" t="s">
        <v>11504</v>
      </c>
      <c r="C3636" s="101" t="s">
        <v>3</v>
      </c>
      <c r="D3636" s="101">
        <v>61.17</v>
      </c>
    </row>
    <row r="3637" spans="1:4" x14ac:dyDescent="0.25">
      <c r="A3637" s="101">
        <v>92324</v>
      </c>
      <c r="B3637" s="101" t="s">
        <v>11505</v>
      </c>
      <c r="C3637" s="101" t="s">
        <v>3</v>
      </c>
      <c r="D3637" s="101">
        <v>135.75</v>
      </c>
    </row>
    <row r="3638" spans="1:4" x14ac:dyDescent="0.25">
      <c r="A3638" s="101">
        <v>92325</v>
      </c>
      <c r="B3638" s="101" t="s">
        <v>11506</v>
      </c>
      <c r="C3638" s="101" t="s">
        <v>3</v>
      </c>
      <c r="D3638" s="101">
        <v>160.36000000000001</v>
      </c>
    </row>
    <row r="3639" spans="1:4" x14ac:dyDescent="0.25">
      <c r="A3639" s="101">
        <v>92335</v>
      </c>
      <c r="B3639" s="101" t="s">
        <v>2809</v>
      </c>
      <c r="C3639" s="101" t="s">
        <v>3</v>
      </c>
      <c r="D3639" s="101">
        <v>95.51</v>
      </c>
    </row>
    <row r="3640" spans="1:4" x14ac:dyDescent="0.25">
      <c r="A3640" s="101">
        <v>92336</v>
      </c>
      <c r="B3640" s="101" t="s">
        <v>2810</v>
      </c>
      <c r="C3640" s="101" t="s">
        <v>3</v>
      </c>
      <c r="D3640" s="101">
        <v>117.36</v>
      </c>
    </row>
    <row r="3641" spans="1:4" x14ac:dyDescent="0.25">
      <c r="A3641" s="101">
        <v>92337</v>
      </c>
      <c r="B3641" s="101" t="s">
        <v>2811</v>
      </c>
      <c r="C3641" s="101" t="s">
        <v>3</v>
      </c>
      <c r="D3641" s="101">
        <v>154.69999999999999</v>
      </c>
    </row>
    <row r="3642" spans="1:4" x14ac:dyDescent="0.25">
      <c r="A3642" s="101">
        <v>92338</v>
      </c>
      <c r="B3642" s="101" t="s">
        <v>2812</v>
      </c>
      <c r="C3642" s="101" t="s">
        <v>3</v>
      </c>
      <c r="D3642" s="101">
        <v>140.41</v>
      </c>
    </row>
    <row r="3643" spans="1:4" x14ac:dyDescent="0.25">
      <c r="A3643" s="101">
        <v>92339</v>
      </c>
      <c r="B3643" s="101" t="s">
        <v>2813</v>
      </c>
      <c r="C3643" s="101" t="s">
        <v>3</v>
      </c>
      <c r="D3643" s="101">
        <v>212.04</v>
      </c>
    </row>
    <row r="3644" spans="1:4" x14ac:dyDescent="0.25">
      <c r="A3644" s="101">
        <v>92341</v>
      </c>
      <c r="B3644" s="101" t="s">
        <v>2814</v>
      </c>
      <c r="C3644" s="101" t="s">
        <v>3</v>
      </c>
      <c r="D3644" s="101">
        <v>105.99</v>
      </c>
    </row>
    <row r="3645" spans="1:4" x14ac:dyDescent="0.25">
      <c r="A3645" s="101">
        <v>92342</v>
      </c>
      <c r="B3645" s="101" t="s">
        <v>2815</v>
      </c>
      <c r="C3645" s="101" t="s">
        <v>3</v>
      </c>
      <c r="D3645" s="101">
        <v>127.92</v>
      </c>
    </row>
    <row r="3646" spans="1:4" x14ac:dyDescent="0.25">
      <c r="A3646" s="101">
        <v>92343</v>
      </c>
      <c r="B3646" s="101" t="s">
        <v>2816</v>
      </c>
      <c r="C3646" s="101" t="s">
        <v>3</v>
      </c>
      <c r="D3646" s="101">
        <v>165.36</v>
      </c>
    </row>
    <row r="3647" spans="1:4" x14ac:dyDescent="0.25">
      <c r="A3647" s="101">
        <v>92359</v>
      </c>
      <c r="B3647" s="101" t="s">
        <v>2817</v>
      </c>
      <c r="C3647" s="101" t="s">
        <v>3</v>
      </c>
      <c r="D3647" s="101">
        <v>65.459999999999994</v>
      </c>
    </row>
    <row r="3648" spans="1:4" x14ac:dyDescent="0.25">
      <c r="A3648" s="101">
        <v>92360</v>
      </c>
      <c r="B3648" s="101" t="s">
        <v>2818</v>
      </c>
      <c r="C3648" s="101" t="s">
        <v>3</v>
      </c>
      <c r="D3648" s="101">
        <v>87.5</v>
      </c>
    </row>
    <row r="3649" spans="1:4" x14ac:dyDescent="0.25">
      <c r="A3649" s="101">
        <v>92361</v>
      </c>
      <c r="B3649" s="101" t="s">
        <v>2819</v>
      </c>
      <c r="C3649" s="101" t="s">
        <v>3</v>
      </c>
      <c r="D3649" s="101">
        <v>118.16</v>
      </c>
    </row>
    <row r="3650" spans="1:4" x14ac:dyDescent="0.25">
      <c r="A3650" s="101">
        <v>92362</v>
      </c>
      <c r="B3650" s="101" t="s">
        <v>2820</v>
      </c>
      <c r="C3650" s="101" t="s">
        <v>3</v>
      </c>
      <c r="D3650" s="101">
        <v>188.9</v>
      </c>
    </row>
    <row r="3651" spans="1:4" x14ac:dyDescent="0.25">
      <c r="A3651" s="101">
        <v>92364</v>
      </c>
      <c r="B3651" s="101" t="s">
        <v>2821</v>
      </c>
      <c r="C3651" s="101" t="s">
        <v>3</v>
      </c>
      <c r="D3651" s="101">
        <v>57.97</v>
      </c>
    </row>
    <row r="3652" spans="1:4" x14ac:dyDescent="0.25">
      <c r="A3652" s="101">
        <v>92365</v>
      </c>
      <c r="B3652" s="101" t="s">
        <v>2822</v>
      </c>
      <c r="C3652" s="101" t="s">
        <v>3</v>
      </c>
      <c r="D3652" s="101">
        <v>66.72</v>
      </c>
    </row>
    <row r="3653" spans="1:4" x14ac:dyDescent="0.25">
      <c r="A3653" s="101">
        <v>92366</v>
      </c>
      <c r="B3653" s="101" t="s">
        <v>2823</v>
      </c>
      <c r="C3653" s="101" t="s">
        <v>3</v>
      </c>
      <c r="D3653" s="101">
        <v>93.01</v>
      </c>
    </row>
    <row r="3654" spans="1:4" x14ac:dyDescent="0.25">
      <c r="A3654" s="101">
        <v>92367</v>
      </c>
      <c r="B3654" s="101" t="s">
        <v>2824</v>
      </c>
      <c r="C3654" s="101" t="s">
        <v>3</v>
      </c>
      <c r="D3654" s="101">
        <v>114.35</v>
      </c>
    </row>
    <row r="3655" spans="1:4" x14ac:dyDescent="0.25">
      <c r="A3655" s="101">
        <v>92368</v>
      </c>
      <c r="B3655" s="101" t="s">
        <v>2825</v>
      </c>
      <c r="C3655" s="101" t="s">
        <v>3</v>
      </c>
      <c r="D3655" s="101">
        <v>151.24</v>
      </c>
    </row>
    <row r="3656" spans="1:4" x14ac:dyDescent="0.25">
      <c r="A3656" s="101">
        <v>92645</v>
      </c>
      <c r="B3656" s="101" t="s">
        <v>2826</v>
      </c>
      <c r="C3656" s="101" t="s">
        <v>3</v>
      </c>
      <c r="D3656" s="101">
        <v>69.459999999999994</v>
      </c>
    </row>
    <row r="3657" spans="1:4" x14ac:dyDescent="0.25">
      <c r="A3657" s="101">
        <v>92646</v>
      </c>
      <c r="B3657" s="101" t="s">
        <v>2827</v>
      </c>
      <c r="C3657" s="101" t="s">
        <v>3</v>
      </c>
      <c r="D3657" s="101">
        <v>91.5</v>
      </c>
    </row>
    <row r="3658" spans="1:4" x14ac:dyDescent="0.25">
      <c r="A3658" s="101">
        <v>92648</v>
      </c>
      <c r="B3658" s="101" t="s">
        <v>2828</v>
      </c>
      <c r="C3658" s="101" t="s">
        <v>3</v>
      </c>
      <c r="D3658" s="101">
        <v>100.17</v>
      </c>
    </row>
    <row r="3659" spans="1:4" x14ac:dyDescent="0.25">
      <c r="A3659" s="101">
        <v>92649</v>
      </c>
      <c r="B3659" s="101" t="s">
        <v>2829</v>
      </c>
      <c r="C3659" s="101" t="s">
        <v>3</v>
      </c>
      <c r="D3659" s="101">
        <v>122.17</v>
      </c>
    </row>
    <row r="3660" spans="1:4" x14ac:dyDescent="0.25">
      <c r="A3660" s="101">
        <v>92650</v>
      </c>
      <c r="B3660" s="101" t="s">
        <v>2830</v>
      </c>
      <c r="C3660" s="101" t="s">
        <v>3</v>
      </c>
      <c r="D3660" s="101">
        <v>192.91</v>
      </c>
    </row>
    <row r="3661" spans="1:4" x14ac:dyDescent="0.25">
      <c r="A3661" s="101">
        <v>92652</v>
      </c>
      <c r="B3661" s="101" t="s">
        <v>2831</v>
      </c>
      <c r="C3661" s="101" t="s">
        <v>3</v>
      </c>
      <c r="D3661" s="101">
        <v>62.75</v>
      </c>
    </row>
    <row r="3662" spans="1:4" x14ac:dyDescent="0.25">
      <c r="A3662" s="101">
        <v>92653</v>
      </c>
      <c r="B3662" s="101" t="s">
        <v>2832</v>
      </c>
      <c r="C3662" s="101" t="s">
        <v>3</v>
      </c>
      <c r="D3662" s="101">
        <v>71.55</v>
      </c>
    </row>
    <row r="3663" spans="1:4" x14ac:dyDescent="0.25">
      <c r="A3663" s="101">
        <v>92654</v>
      </c>
      <c r="B3663" s="101" t="s">
        <v>2833</v>
      </c>
      <c r="C3663" s="101" t="s">
        <v>3</v>
      </c>
      <c r="D3663" s="101">
        <v>97.84</v>
      </c>
    </row>
    <row r="3664" spans="1:4" x14ac:dyDescent="0.25">
      <c r="A3664" s="101">
        <v>92655</v>
      </c>
      <c r="B3664" s="101" t="s">
        <v>2834</v>
      </c>
      <c r="C3664" s="101" t="s">
        <v>3</v>
      </c>
      <c r="D3664" s="101">
        <v>119.29</v>
      </c>
    </row>
    <row r="3665" spans="1:4" x14ac:dyDescent="0.25">
      <c r="A3665" s="101">
        <v>92656</v>
      </c>
      <c r="B3665" s="101" t="s">
        <v>2835</v>
      </c>
      <c r="C3665" s="101" t="s">
        <v>3</v>
      </c>
      <c r="D3665" s="101">
        <v>156.18</v>
      </c>
    </row>
    <row r="3666" spans="1:4" x14ac:dyDescent="0.25">
      <c r="A3666" s="101">
        <v>92687</v>
      </c>
      <c r="B3666" s="101" t="s">
        <v>2836</v>
      </c>
      <c r="C3666" s="101" t="s">
        <v>3</v>
      </c>
      <c r="D3666" s="101">
        <v>29.32</v>
      </c>
    </row>
    <row r="3667" spans="1:4" x14ac:dyDescent="0.25">
      <c r="A3667" s="101">
        <v>92688</v>
      </c>
      <c r="B3667" s="101" t="s">
        <v>2837</v>
      </c>
      <c r="C3667" s="101" t="s">
        <v>3</v>
      </c>
      <c r="D3667" s="101">
        <v>40.93</v>
      </c>
    </row>
    <row r="3668" spans="1:4" x14ac:dyDescent="0.25">
      <c r="A3668" s="101">
        <v>92689</v>
      </c>
      <c r="B3668" s="101" t="s">
        <v>2838</v>
      </c>
      <c r="C3668" s="101" t="s">
        <v>3</v>
      </c>
      <c r="D3668" s="101">
        <v>49.16</v>
      </c>
    </row>
    <row r="3669" spans="1:4" x14ac:dyDescent="0.25">
      <c r="A3669" s="101">
        <v>92690</v>
      </c>
      <c r="B3669" s="101" t="s">
        <v>2839</v>
      </c>
      <c r="C3669" s="101" t="s">
        <v>3</v>
      </c>
      <c r="D3669" s="101">
        <v>70.3</v>
      </c>
    </row>
    <row r="3670" spans="1:4" x14ac:dyDescent="0.25">
      <c r="A3670" s="101">
        <v>92691</v>
      </c>
      <c r="B3670" s="101" t="s">
        <v>2840</v>
      </c>
      <c r="C3670" s="101" t="s">
        <v>3</v>
      </c>
      <c r="D3670" s="101">
        <v>92.03</v>
      </c>
    </row>
    <row r="3671" spans="1:4" x14ac:dyDescent="0.25">
      <c r="A3671" s="101">
        <v>94462</v>
      </c>
      <c r="B3671" s="101" t="s">
        <v>39344</v>
      </c>
      <c r="C3671" s="101" t="s">
        <v>3</v>
      </c>
      <c r="D3671" s="101">
        <v>101.08</v>
      </c>
    </row>
    <row r="3672" spans="1:4" x14ac:dyDescent="0.25">
      <c r="A3672" s="101">
        <v>94463</v>
      </c>
      <c r="B3672" s="101" t="s">
        <v>39345</v>
      </c>
      <c r="C3672" s="101" t="s">
        <v>3</v>
      </c>
      <c r="D3672" s="101">
        <v>124.08</v>
      </c>
    </row>
    <row r="3673" spans="1:4" x14ac:dyDescent="0.25">
      <c r="A3673" s="101">
        <v>94464</v>
      </c>
      <c r="B3673" s="101" t="s">
        <v>39346</v>
      </c>
      <c r="C3673" s="101" t="s">
        <v>3</v>
      </c>
      <c r="D3673" s="101">
        <v>163.37</v>
      </c>
    </row>
    <row r="3674" spans="1:4" x14ac:dyDescent="0.25">
      <c r="A3674" s="101">
        <v>94602</v>
      </c>
      <c r="B3674" s="101" t="s">
        <v>39347</v>
      </c>
      <c r="C3674" s="101" t="s">
        <v>3</v>
      </c>
      <c r="D3674" s="101">
        <v>217.74</v>
      </c>
    </row>
    <row r="3675" spans="1:4" x14ac:dyDescent="0.25">
      <c r="A3675" s="101">
        <v>94603</v>
      </c>
      <c r="B3675" s="101" t="s">
        <v>39348</v>
      </c>
      <c r="C3675" s="101" t="s">
        <v>3</v>
      </c>
      <c r="D3675" s="101">
        <v>297.8</v>
      </c>
    </row>
    <row r="3676" spans="1:4" x14ac:dyDescent="0.25">
      <c r="A3676" s="101">
        <v>94604</v>
      </c>
      <c r="B3676" s="101" t="s">
        <v>39349</v>
      </c>
      <c r="C3676" s="101" t="s">
        <v>3</v>
      </c>
      <c r="D3676" s="101">
        <v>424.67</v>
      </c>
    </row>
    <row r="3677" spans="1:4" x14ac:dyDescent="0.25">
      <c r="A3677" s="101">
        <v>94605</v>
      </c>
      <c r="B3677" s="101" t="s">
        <v>39350</v>
      </c>
      <c r="C3677" s="101" t="s">
        <v>3</v>
      </c>
      <c r="D3677" s="101">
        <v>615.76</v>
      </c>
    </row>
    <row r="3678" spans="1:4" x14ac:dyDescent="0.25">
      <c r="A3678" s="101">
        <v>94648</v>
      </c>
      <c r="B3678" s="101" t="s">
        <v>39351</v>
      </c>
      <c r="C3678" s="101" t="s">
        <v>3</v>
      </c>
      <c r="D3678" s="101">
        <v>6.31</v>
      </c>
    </row>
    <row r="3679" spans="1:4" x14ac:dyDescent="0.25">
      <c r="A3679" s="101">
        <v>94649</v>
      </c>
      <c r="B3679" s="101" t="s">
        <v>39352</v>
      </c>
      <c r="C3679" s="101" t="s">
        <v>3</v>
      </c>
      <c r="D3679" s="101">
        <v>11.69</v>
      </c>
    </row>
    <row r="3680" spans="1:4" x14ac:dyDescent="0.25">
      <c r="A3680" s="101">
        <v>94650</v>
      </c>
      <c r="B3680" s="101" t="s">
        <v>39353</v>
      </c>
      <c r="C3680" s="101" t="s">
        <v>3</v>
      </c>
      <c r="D3680" s="101">
        <v>17.690000000000001</v>
      </c>
    </row>
    <row r="3681" spans="1:4" x14ac:dyDescent="0.25">
      <c r="A3681" s="101">
        <v>94651</v>
      </c>
      <c r="B3681" s="101" t="s">
        <v>39354</v>
      </c>
      <c r="C3681" s="101" t="s">
        <v>3</v>
      </c>
      <c r="D3681" s="101">
        <v>20.59</v>
      </c>
    </row>
    <row r="3682" spans="1:4" x14ac:dyDescent="0.25">
      <c r="A3682" s="101">
        <v>94652</v>
      </c>
      <c r="B3682" s="101" t="s">
        <v>39355</v>
      </c>
      <c r="C3682" s="101" t="s">
        <v>3</v>
      </c>
      <c r="D3682" s="101">
        <v>32.22</v>
      </c>
    </row>
    <row r="3683" spans="1:4" x14ac:dyDescent="0.25">
      <c r="A3683" s="101">
        <v>94653</v>
      </c>
      <c r="B3683" s="101" t="s">
        <v>39356</v>
      </c>
      <c r="C3683" s="101" t="s">
        <v>3</v>
      </c>
      <c r="D3683" s="101">
        <v>52.01</v>
      </c>
    </row>
    <row r="3684" spans="1:4" x14ac:dyDescent="0.25">
      <c r="A3684" s="101">
        <v>94654</v>
      </c>
      <c r="B3684" s="101" t="s">
        <v>39357</v>
      </c>
      <c r="C3684" s="101" t="s">
        <v>3</v>
      </c>
      <c r="D3684" s="101">
        <v>70.83</v>
      </c>
    </row>
    <row r="3685" spans="1:4" x14ac:dyDescent="0.25">
      <c r="A3685" s="101">
        <v>94655</v>
      </c>
      <c r="B3685" s="101" t="s">
        <v>39358</v>
      </c>
      <c r="C3685" s="101" t="s">
        <v>3</v>
      </c>
      <c r="D3685" s="101">
        <v>111.58</v>
      </c>
    </row>
    <row r="3686" spans="1:4" x14ac:dyDescent="0.25">
      <c r="A3686" s="101">
        <v>94716</v>
      </c>
      <c r="B3686" s="101" t="s">
        <v>39359</v>
      </c>
      <c r="C3686" s="101" t="s">
        <v>3</v>
      </c>
      <c r="D3686" s="101">
        <v>21.52</v>
      </c>
    </row>
    <row r="3687" spans="1:4" x14ac:dyDescent="0.25">
      <c r="A3687" s="101">
        <v>94717</v>
      </c>
      <c r="B3687" s="101" t="s">
        <v>39360</v>
      </c>
      <c r="C3687" s="101" t="s">
        <v>3</v>
      </c>
      <c r="D3687" s="101">
        <v>36.130000000000003</v>
      </c>
    </row>
    <row r="3688" spans="1:4" x14ac:dyDescent="0.25">
      <c r="A3688" s="101">
        <v>94718</v>
      </c>
      <c r="B3688" s="101" t="s">
        <v>39361</v>
      </c>
      <c r="C3688" s="101" t="s">
        <v>3</v>
      </c>
      <c r="D3688" s="101">
        <v>47.18</v>
      </c>
    </row>
    <row r="3689" spans="1:4" x14ac:dyDescent="0.25">
      <c r="A3689" s="101">
        <v>94719</v>
      </c>
      <c r="B3689" s="101" t="s">
        <v>39362</v>
      </c>
      <c r="C3689" s="101" t="s">
        <v>3</v>
      </c>
      <c r="D3689" s="101">
        <v>62.97</v>
      </c>
    </row>
    <row r="3690" spans="1:4" x14ac:dyDescent="0.25">
      <c r="A3690" s="101">
        <v>94720</v>
      </c>
      <c r="B3690" s="101" t="s">
        <v>39363</v>
      </c>
      <c r="C3690" s="101" t="s">
        <v>3</v>
      </c>
      <c r="D3690" s="101">
        <v>92.21</v>
      </c>
    </row>
    <row r="3691" spans="1:4" x14ac:dyDescent="0.25">
      <c r="A3691" s="101">
        <v>94721</v>
      </c>
      <c r="B3691" s="101" t="s">
        <v>39364</v>
      </c>
      <c r="C3691" s="101" t="s">
        <v>3</v>
      </c>
      <c r="D3691" s="101">
        <v>149.44</v>
      </c>
    </row>
    <row r="3692" spans="1:4" x14ac:dyDescent="0.25">
      <c r="A3692" s="101">
        <v>94722</v>
      </c>
      <c r="B3692" s="101" t="s">
        <v>39365</v>
      </c>
      <c r="C3692" s="101" t="s">
        <v>3</v>
      </c>
      <c r="D3692" s="101">
        <v>233.1</v>
      </c>
    </row>
    <row r="3693" spans="1:4" x14ac:dyDescent="0.25">
      <c r="A3693" s="101">
        <v>94723</v>
      </c>
      <c r="B3693" s="101" t="s">
        <v>39366</v>
      </c>
      <c r="C3693" s="101" t="s">
        <v>3</v>
      </c>
      <c r="D3693" s="101">
        <v>438.95</v>
      </c>
    </row>
    <row r="3694" spans="1:4" x14ac:dyDescent="0.25">
      <c r="A3694" s="101">
        <v>95697</v>
      </c>
      <c r="B3694" s="101" t="s">
        <v>2841</v>
      </c>
      <c r="C3694" s="101" t="s">
        <v>3</v>
      </c>
      <c r="D3694" s="101">
        <v>96.18</v>
      </c>
    </row>
    <row r="3695" spans="1:4" x14ac:dyDescent="0.25">
      <c r="A3695" s="101">
        <v>96635</v>
      </c>
      <c r="B3695" s="101" t="s">
        <v>12894</v>
      </c>
      <c r="C3695" s="101" t="s">
        <v>3</v>
      </c>
      <c r="D3695" s="101">
        <v>39.770000000000003</v>
      </c>
    </row>
    <row r="3696" spans="1:4" x14ac:dyDescent="0.25">
      <c r="A3696" s="101">
        <v>96636</v>
      </c>
      <c r="B3696" s="101" t="s">
        <v>12895</v>
      </c>
      <c r="C3696" s="101" t="s">
        <v>3</v>
      </c>
      <c r="D3696" s="101">
        <v>42.13</v>
      </c>
    </row>
    <row r="3697" spans="1:4" x14ac:dyDescent="0.25">
      <c r="A3697" s="101">
        <v>96644</v>
      </c>
      <c r="B3697" s="101" t="s">
        <v>12896</v>
      </c>
      <c r="C3697" s="101" t="s">
        <v>3</v>
      </c>
      <c r="D3697" s="101">
        <v>21.44</v>
      </c>
    </row>
    <row r="3698" spans="1:4" x14ac:dyDescent="0.25">
      <c r="A3698" s="101">
        <v>96645</v>
      </c>
      <c r="B3698" s="101" t="s">
        <v>12897</v>
      </c>
      <c r="C3698" s="101" t="s">
        <v>3</v>
      </c>
      <c r="D3698" s="101">
        <v>19.05</v>
      </c>
    </row>
    <row r="3699" spans="1:4" x14ac:dyDescent="0.25">
      <c r="A3699" s="101">
        <v>96646</v>
      </c>
      <c r="B3699" s="101" t="s">
        <v>12898</v>
      </c>
      <c r="C3699" s="101" t="s">
        <v>3</v>
      </c>
      <c r="D3699" s="101">
        <v>23.22</v>
      </c>
    </row>
    <row r="3700" spans="1:4" x14ac:dyDescent="0.25">
      <c r="A3700" s="101">
        <v>96647</v>
      </c>
      <c r="B3700" s="101" t="s">
        <v>12899</v>
      </c>
      <c r="C3700" s="101" t="s">
        <v>3</v>
      </c>
      <c r="D3700" s="101">
        <v>23.27</v>
      </c>
    </row>
    <row r="3701" spans="1:4" x14ac:dyDescent="0.25">
      <c r="A3701" s="101">
        <v>96648</v>
      </c>
      <c r="B3701" s="101" t="s">
        <v>12900</v>
      </c>
      <c r="C3701" s="101" t="s">
        <v>3</v>
      </c>
      <c r="D3701" s="101">
        <v>28.64</v>
      </c>
    </row>
    <row r="3702" spans="1:4" x14ac:dyDescent="0.25">
      <c r="A3702" s="101">
        <v>96649</v>
      </c>
      <c r="B3702" s="101" t="s">
        <v>12901</v>
      </c>
      <c r="C3702" s="101" t="s">
        <v>3</v>
      </c>
      <c r="D3702" s="101">
        <v>37.74</v>
      </c>
    </row>
    <row r="3703" spans="1:4" x14ac:dyDescent="0.25">
      <c r="A3703" s="101">
        <v>96668</v>
      </c>
      <c r="B3703" s="101" t="s">
        <v>12902</v>
      </c>
      <c r="C3703" s="101" t="s">
        <v>3</v>
      </c>
      <c r="D3703" s="101">
        <v>16.57</v>
      </c>
    </row>
    <row r="3704" spans="1:4" x14ac:dyDescent="0.25">
      <c r="A3704" s="101">
        <v>96669</v>
      </c>
      <c r="B3704" s="101" t="s">
        <v>12903</v>
      </c>
      <c r="C3704" s="101" t="s">
        <v>3</v>
      </c>
      <c r="D3704" s="101">
        <v>16.45</v>
      </c>
    </row>
    <row r="3705" spans="1:4" x14ac:dyDescent="0.25">
      <c r="A3705" s="101">
        <v>96670</v>
      </c>
      <c r="B3705" s="101" t="s">
        <v>12904</v>
      </c>
      <c r="C3705" s="101" t="s">
        <v>3</v>
      </c>
      <c r="D3705" s="101">
        <v>21.35</v>
      </c>
    </row>
    <row r="3706" spans="1:4" x14ac:dyDescent="0.25">
      <c r="A3706" s="101">
        <v>96671</v>
      </c>
      <c r="B3706" s="101" t="s">
        <v>12905</v>
      </c>
      <c r="C3706" s="101" t="s">
        <v>3</v>
      </c>
      <c r="D3706" s="101">
        <v>32.19</v>
      </c>
    </row>
    <row r="3707" spans="1:4" x14ac:dyDescent="0.25">
      <c r="A3707" s="101">
        <v>96672</v>
      </c>
      <c r="B3707" s="101" t="s">
        <v>12906</v>
      </c>
      <c r="C3707" s="101" t="s">
        <v>3</v>
      </c>
      <c r="D3707" s="101">
        <v>48.91</v>
      </c>
    </row>
    <row r="3708" spans="1:4" x14ac:dyDescent="0.25">
      <c r="A3708" s="101">
        <v>96673</v>
      </c>
      <c r="B3708" s="101" t="s">
        <v>12907</v>
      </c>
      <c r="C3708" s="101" t="s">
        <v>3</v>
      </c>
      <c r="D3708" s="101">
        <v>61.6</v>
      </c>
    </row>
    <row r="3709" spans="1:4" x14ac:dyDescent="0.25">
      <c r="A3709" s="101">
        <v>96674</v>
      </c>
      <c r="B3709" s="101" t="s">
        <v>12908</v>
      </c>
      <c r="C3709" s="101" t="s">
        <v>3</v>
      </c>
      <c r="D3709" s="101">
        <v>99.3</v>
      </c>
    </row>
    <row r="3710" spans="1:4" x14ac:dyDescent="0.25">
      <c r="A3710" s="101">
        <v>96675</v>
      </c>
      <c r="B3710" s="101" t="s">
        <v>12909</v>
      </c>
      <c r="C3710" s="101" t="s">
        <v>3</v>
      </c>
      <c r="D3710" s="101">
        <v>144.16</v>
      </c>
    </row>
    <row r="3711" spans="1:4" x14ac:dyDescent="0.25">
      <c r="A3711" s="101">
        <v>96676</v>
      </c>
      <c r="B3711" s="101" t="s">
        <v>12910</v>
      </c>
      <c r="C3711" s="101" t="s">
        <v>3</v>
      </c>
      <c r="D3711" s="101">
        <v>21.03</v>
      </c>
    </row>
    <row r="3712" spans="1:4" x14ac:dyDescent="0.25">
      <c r="A3712" s="101">
        <v>96677</v>
      </c>
      <c r="B3712" s="101" t="s">
        <v>12911</v>
      </c>
      <c r="C3712" s="101" t="s">
        <v>3</v>
      </c>
      <c r="D3712" s="101">
        <v>27.37</v>
      </c>
    </row>
    <row r="3713" spans="1:4" x14ac:dyDescent="0.25">
      <c r="A3713" s="101">
        <v>96678</v>
      </c>
      <c r="B3713" s="101" t="s">
        <v>12912</v>
      </c>
      <c r="C3713" s="101" t="s">
        <v>3</v>
      </c>
      <c r="D3713" s="101">
        <v>37.61</v>
      </c>
    </row>
    <row r="3714" spans="1:4" x14ac:dyDescent="0.25">
      <c r="A3714" s="101">
        <v>96679</v>
      </c>
      <c r="B3714" s="101" t="s">
        <v>12913</v>
      </c>
      <c r="C3714" s="101" t="s">
        <v>3</v>
      </c>
      <c r="D3714" s="101">
        <v>55.88</v>
      </c>
    </row>
    <row r="3715" spans="1:4" x14ac:dyDescent="0.25">
      <c r="A3715" s="101">
        <v>96680</v>
      </c>
      <c r="B3715" s="101" t="s">
        <v>12914</v>
      </c>
      <c r="C3715" s="101" t="s">
        <v>3</v>
      </c>
      <c r="D3715" s="101">
        <v>92.16</v>
      </c>
    </row>
    <row r="3716" spans="1:4" x14ac:dyDescent="0.25">
      <c r="A3716" s="101">
        <v>96681</v>
      </c>
      <c r="B3716" s="101" t="s">
        <v>12915</v>
      </c>
      <c r="C3716" s="101" t="s">
        <v>3</v>
      </c>
      <c r="D3716" s="101">
        <v>123.86</v>
      </c>
    </row>
    <row r="3717" spans="1:4" x14ac:dyDescent="0.25">
      <c r="A3717" s="101">
        <v>96682</v>
      </c>
      <c r="B3717" s="101" t="s">
        <v>12916</v>
      </c>
      <c r="C3717" s="101" t="s">
        <v>3</v>
      </c>
      <c r="D3717" s="101">
        <v>203.92</v>
      </c>
    </row>
    <row r="3718" spans="1:4" x14ac:dyDescent="0.25">
      <c r="A3718" s="101">
        <v>96683</v>
      </c>
      <c r="B3718" s="101" t="s">
        <v>12917</v>
      </c>
      <c r="C3718" s="101" t="s">
        <v>3</v>
      </c>
      <c r="D3718" s="101">
        <v>279.7</v>
      </c>
    </row>
    <row r="3719" spans="1:4" x14ac:dyDescent="0.25">
      <c r="A3719" s="101">
        <v>96718</v>
      </c>
      <c r="B3719" s="101" t="s">
        <v>39367</v>
      </c>
      <c r="C3719" s="101" t="s">
        <v>3</v>
      </c>
      <c r="D3719" s="101">
        <v>13.57</v>
      </c>
    </row>
    <row r="3720" spans="1:4" x14ac:dyDescent="0.25">
      <c r="A3720" s="101">
        <v>96719</v>
      </c>
      <c r="B3720" s="101" t="s">
        <v>39368</v>
      </c>
      <c r="C3720" s="101" t="s">
        <v>3</v>
      </c>
      <c r="D3720" s="101">
        <v>17.36</v>
      </c>
    </row>
    <row r="3721" spans="1:4" x14ac:dyDescent="0.25">
      <c r="A3721" s="101">
        <v>96720</v>
      </c>
      <c r="B3721" s="101" t="s">
        <v>39369</v>
      </c>
      <c r="C3721" s="101" t="s">
        <v>3</v>
      </c>
      <c r="D3721" s="101">
        <v>15.75</v>
      </c>
    </row>
    <row r="3722" spans="1:4" x14ac:dyDescent="0.25">
      <c r="A3722" s="101">
        <v>96721</v>
      </c>
      <c r="B3722" s="101" t="s">
        <v>39370</v>
      </c>
      <c r="C3722" s="101" t="s">
        <v>3</v>
      </c>
      <c r="D3722" s="101">
        <v>20.46</v>
      </c>
    </row>
    <row r="3723" spans="1:4" x14ac:dyDescent="0.25">
      <c r="A3723" s="101">
        <v>96722</v>
      </c>
      <c r="B3723" s="101" t="s">
        <v>39371</v>
      </c>
      <c r="C3723" s="101" t="s">
        <v>3</v>
      </c>
      <c r="D3723" s="101">
        <v>31.4</v>
      </c>
    </row>
    <row r="3724" spans="1:4" x14ac:dyDescent="0.25">
      <c r="A3724" s="101">
        <v>96723</v>
      </c>
      <c r="B3724" s="101" t="s">
        <v>39372</v>
      </c>
      <c r="C3724" s="101" t="s">
        <v>3</v>
      </c>
      <c r="D3724" s="101">
        <v>48.76</v>
      </c>
    </row>
    <row r="3725" spans="1:4" x14ac:dyDescent="0.25">
      <c r="A3725" s="101">
        <v>96724</v>
      </c>
      <c r="B3725" s="101" t="s">
        <v>39373</v>
      </c>
      <c r="C3725" s="101" t="s">
        <v>3</v>
      </c>
      <c r="D3725" s="101">
        <v>62.58</v>
      </c>
    </row>
    <row r="3726" spans="1:4" x14ac:dyDescent="0.25">
      <c r="A3726" s="101">
        <v>96725</v>
      </c>
      <c r="B3726" s="101" t="s">
        <v>39374</v>
      </c>
      <c r="C3726" s="101" t="s">
        <v>3</v>
      </c>
      <c r="D3726" s="101">
        <v>102.41</v>
      </c>
    </row>
    <row r="3727" spans="1:4" x14ac:dyDescent="0.25">
      <c r="A3727" s="101">
        <v>96726</v>
      </c>
      <c r="B3727" s="101" t="s">
        <v>39375</v>
      </c>
      <c r="C3727" s="101" t="s">
        <v>3</v>
      </c>
      <c r="D3727" s="101">
        <v>151.36000000000001</v>
      </c>
    </row>
    <row r="3728" spans="1:4" x14ac:dyDescent="0.25">
      <c r="A3728" s="101">
        <v>96727</v>
      </c>
      <c r="B3728" s="101" t="s">
        <v>39376</v>
      </c>
      <c r="C3728" s="101" t="s">
        <v>3</v>
      </c>
      <c r="D3728" s="101">
        <v>15.45</v>
      </c>
    </row>
    <row r="3729" spans="1:4" x14ac:dyDescent="0.25">
      <c r="A3729" s="101">
        <v>96728</v>
      </c>
      <c r="B3729" s="101" t="s">
        <v>39377</v>
      </c>
      <c r="C3729" s="101" t="s">
        <v>3</v>
      </c>
      <c r="D3729" s="101">
        <v>19.95</v>
      </c>
    </row>
    <row r="3730" spans="1:4" x14ac:dyDescent="0.25">
      <c r="A3730" s="101">
        <v>96729</v>
      </c>
      <c r="B3730" s="101" t="s">
        <v>39378</v>
      </c>
      <c r="C3730" s="101" t="s">
        <v>3</v>
      </c>
      <c r="D3730" s="101">
        <v>25.73</v>
      </c>
    </row>
    <row r="3731" spans="1:4" x14ac:dyDescent="0.25">
      <c r="A3731" s="101">
        <v>96730</v>
      </c>
      <c r="B3731" s="101" t="s">
        <v>39379</v>
      </c>
      <c r="C3731" s="101" t="s">
        <v>3</v>
      </c>
      <c r="D3731" s="101">
        <v>35.57</v>
      </c>
    </row>
    <row r="3732" spans="1:4" x14ac:dyDescent="0.25">
      <c r="A3732" s="101">
        <v>96731</v>
      </c>
      <c r="B3732" s="101" t="s">
        <v>39380</v>
      </c>
      <c r="C3732" s="101" t="s">
        <v>3</v>
      </c>
      <c r="D3732" s="101">
        <v>53.75</v>
      </c>
    </row>
    <row r="3733" spans="1:4" x14ac:dyDescent="0.25">
      <c r="A3733" s="101">
        <v>96732</v>
      </c>
      <c r="B3733" s="101" t="s">
        <v>39381</v>
      </c>
      <c r="C3733" s="101" t="s">
        <v>3</v>
      </c>
      <c r="D3733" s="101">
        <v>90.54</v>
      </c>
    </row>
    <row r="3734" spans="1:4" x14ac:dyDescent="0.25">
      <c r="A3734" s="101">
        <v>96733</v>
      </c>
      <c r="B3734" s="101" t="s">
        <v>39382</v>
      </c>
      <c r="C3734" s="101" t="s">
        <v>3</v>
      </c>
      <c r="D3734" s="101">
        <v>123.39</v>
      </c>
    </row>
    <row r="3735" spans="1:4" x14ac:dyDescent="0.25">
      <c r="A3735" s="101">
        <v>96734</v>
      </c>
      <c r="B3735" s="101" t="s">
        <v>39383</v>
      </c>
      <c r="C3735" s="101" t="s">
        <v>3</v>
      </c>
      <c r="D3735" s="101">
        <v>205.75</v>
      </c>
    </row>
    <row r="3736" spans="1:4" x14ac:dyDescent="0.25">
      <c r="A3736" s="101">
        <v>96735</v>
      </c>
      <c r="B3736" s="101" t="s">
        <v>39384</v>
      </c>
      <c r="C3736" s="101" t="s">
        <v>3</v>
      </c>
      <c r="D3736" s="101">
        <v>286.13</v>
      </c>
    </row>
    <row r="3737" spans="1:4" x14ac:dyDescent="0.25">
      <c r="A3737" s="101">
        <v>96798</v>
      </c>
      <c r="B3737" s="101" t="s">
        <v>13852</v>
      </c>
      <c r="C3737" s="101" t="s">
        <v>3</v>
      </c>
      <c r="D3737" s="101">
        <v>7.88</v>
      </c>
    </row>
    <row r="3738" spans="1:4" x14ac:dyDescent="0.25">
      <c r="A3738" s="101">
        <v>96799</v>
      </c>
      <c r="B3738" s="101" t="s">
        <v>13853</v>
      </c>
      <c r="C3738" s="101" t="s">
        <v>3</v>
      </c>
      <c r="D3738" s="101">
        <v>10.1</v>
      </c>
    </row>
    <row r="3739" spans="1:4" x14ac:dyDescent="0.25">
      <c r="A3739" s="101">
        <v>96800</v>
      </c>
      <c r="B3739" s="101" t="s">
        <v>13854</v>
      </c>
      <c r="C3739" s="101" t="s">
        <v>3</v>
      </c>
      <c r="D3739" s="101">
        <v>13.77</v>
      </c>
    </row>
    <row r="3740" spans="1:4" x14ac:dyDescent="0.25">
      <c r="A3740" s="101">
        <v>96801</v>
      </c>
      <c r="B3740" s="101" t="s">
        <v>13855</v>
      </c>
      <c r="C3740" s="101" t="s">
        <v>3</v>
      </c>
      <c r="D3740" s="101">
        <v>20.92</v>
      </c>
    </row>
    <row r="3741" spans="1:4" x14ac:dyDescent="0.25">
      <c r="A3741" s="101">
        <v>97327</v>
      </c>
      <c r="B3741" s="101" t="s">
        <v>39385</v>
      </c>
      <c r="C3741" s="101" t="s">
        <v>3</v>
      </c>
      <c r="D3741" s="101">
        <v>26.11</v>
      </c>
    </row>
    <row r="3742" spans="1:4" x14ac:dyDescent="0.25">
      <c r="A3742" s="101">
        <v>97328</v>
      </c>
      <c r="B3742" s="101" t="s">
        <v>39386</v>
      </c>
      <c r="C3742" s="101" t="s">
        <v>3</v>
      </c>
      <c r="D3742" s="101">
        <v>42.88</v>
      </c>
    </row>
    <row r="3743" spans="1:4" x14ac:dyDescent="0.25">
      <c r="A3743" s="101">
        <v>97329</v>
      </c>
      <c r="B3743" s="101" t="s">
        <v>39387</v>
      </c>
      <c r="C3743" s="101" t="s">
        <v>3</v>
      </c>
      <c r="D3743" s="101">
        <v>54.81</v>
      </c>
    </row>
    <row r="3744" spans="1:4" x14ac:dyDescent="0.25">
      <c r="A3744" s="101">
        <v>97330</v>
      </c>
      <c r="B3744" s="101" t="s">
        <v>39388</v>
      </c>
      <c r="C3744" s="101" t="s">
        <v>3</v>
      </c>
      <c r="D3744" s="101">
        <v>67.06</v>
      </c>
    </row>
    <row r="3745" spans="1:4" x14ac:dyDescent="0.25">
      <c r="A3745" s="101">
        <v>97331</v>
      </c>
      <c r="B3745" s="101" t="s">
        <v>39389</v>
      </c>
      <c r="C3745" s="101" t="s">
        <v>3</v>
      </c>
      <c r="D3745" s="101">
        <v>26.45</v>
      </c>
    </row>
    <row r="3746" spans="1:4" x14ac:dyDescent="0.25">
      <c r="A3746" s="101">
        <v>97332</v>
      </c>
      <c r="B3746" s="101" t="s">
        <v>39390</v>
      </c>
      <c r="C3746" s="101" t="s">
        <v>3</v>
      </c>
      <c r="D3746" s="101">
        <v>43.26</v>
      </c>
    </row>
    <row r="3747" spans="1:4" x14ac:dyDescent="0.25">
      <c r="A3747" s="101">
        <v>97333</v>
      </c>
      <c r="B3747" s="101" t="s">
        <v>39391</v>
      </c>
      <c r="C3747" s="101" t="s">
        <v>3</v>
      </c>
      <c r="D3747" s="101">
        <v>55.3</v>
      </c>
    </row>
    <row r="3748" spans="1:4" x14ac:dyDescent="0.25">
      <c r="A3748" s="101">
        <v>97334</v>
      </c>
      <c r="B3748" s="101" t="s">
        <v>39392</v>
      </c>
      <c r="C3748" s="101" t="s">
        <v>3</v>
      </c>
      <c r="D3748" s="101">
        <v>67.599999999999994</v>
      </c>
    </row>
    <row r="3749" spans="1:4" x14ac:dyDescent="0.25">
      <c r="A3749" s="101">
        <v>97335</v>
      </c>
      <c r="B3749" s="101" t="s">
        <v>11507</v>
      </c>
      <c r="C3749" s="101" t="s">
        <v>3</v>
      </c>
      <c r="D3749" s="101">
        <v>80.13</v>
      </c>
    </row>
    <row r="3750" spans="1:4" x14ac:dyDescent="0.25">
      <c r="A3750" s="101">
        <v>97336</v>
      </c>
      <c r="B3750" s="101" t="s">
        <v>11508</v>
      </c>
      <c r="C3750" s="101" t="s">
        <v>3</v>
      </c>
      <c r="D3750" s="101">
        <v>101.98</v>
      </c>
    </row>
    <row r="3751" spans="1:4" x14ac:dyDescent="0.25">
      <c r="A3751" s="101">
        <v>97337</v>
      </c>
      <c r="B3751" s="101" t="s">
        <v>11509</v>
      </c>
      <c r="C3751" s="101" t="s">
        <v>3</v>
      </c>
      <c r="D3751" s="101">
        <v>153.33000000000001</v>
      </c>
    </row>
    <row r="3752" spans="1:4" x14ac:dyDescent="0.25">
      <c r="A3752" s="101">
        <v>97338</v>
      </c>
      <c r="B3752" s="101" t="s">
        <v>11510</v>
      </c>
      <c r="C3752" s="101" t="s">
        <v>3</v>
      </c>
      <c r="D3752" s="101">
        <v>184.49</v>
      </c>
    </row>
    <row r="3753" spans="1:4" x14ac:dyDescent="0.25">
      <c r="A3753" s="101">
        <v>97339</v>
      </c>
      <c r="B3753" s="101" t="s">
        <v>11511</v>
      </c>
      <c r="C3753" s="101" t="s">
        <v>3</v>
      </c>
      <c r="D3753" s="101">
        <v>198.76</v>
      </c>
    </row>
    <row r="3754" spans="1:4" x14ac:dyDescent="0.25">
      <c r="A3754" s="101">
        <v>97340</v>
      </c>
      <c r="B3754" s="101" t="s">
        <v>11512</v>
      </c>
      <c r="C3754" s="101" t="s">
        <v>3</v>
      </c>
      <c r="D3754" s="101">
        <v>200.01</v>
      </c>
    </row>
    <row r="3755" spans="1:4" x14ac:dyDescent="0.25">
      <c r="A3755" s="101">
        <v>97347</v>
      </c>
      <c r="B3755" s="101" t="s">
        <v>39393</v>
      </c>
      <c r="C3755" s="101" t="s">
        <v>3</v>
      </c>
      <c r="D3755" s="101">
        <v>96.52</v>
      </c>
    </row>
    <row r="3756" spans="1:4" x14ac:dyDescent="0.25">
      <c r="A3756" s="101">
        <v>97348</v>
      </c>
      <c r="B3756" s="101" t="s">
        <v>39394</v>
      </c>
      <c r="C3756" s="101" t="s">
        <v>3</v>
      </c>
      <c r="D3756" s="101">
        <v>133.29</v>
      </c>
    </row>
    <row r="3757" spans="1:4" x14ac:dyDescent="0.25">
      <c r="A3757" s="101">
        <v>97349</v>
      </c>
      <c r="B3757" s="101" t="s">
        <v>39395</v>
      </c>
      <c r="C3757" s="101" t="s">
        <v>3</v>
      </c>
      <c r="D3757" s="101">
        <v>192.06</v>
      </c>
    </row>
    <row r="3758" spans="1:4" x14ac:dyDescent="0.25">
      <c r="A3758" s="101">
        <v>97350</v>
      </c>
      <c r="B3758" s="101" t="s">
        <v>39396</v>
      </c>
      <c r="C3758" s="101" t="s">
        <v>3</v>
      </c>
      <c r="D3758" s="101">
        <v>233.18</v>
      </c>
    </row>
    <row r="3759" spans="1:4" x14ac:dyDescent="0.25">
      <c r="A3759" s="101">
        <v>97351</v>
      </c>
      <c r="B3759" s="101" t="s">
        <v>39397</v>
      </c>
      <c r="C3759" s="101" t="s">
        <v>3</v>
      </c>
      <c r="D3759" s="101">
        <v>322.35000000000002</v>
      </c>
    </row>
    <row r="3760" spans="1:4" x14ac:dyDescent="0.25">
      <c r="A3760" s="101">
        <v>97352</v>
      </c>
      <c r="B3760" s="101" t="s">
        <v>39398</v>
      </c>
      <c r="C3760" s="101" t="s">
        <v>3</v>
      </c>
      <c r="D3760" s="101">
        <v>417.69</v>
      </c>
    </row>
    <row r="3761" spans="1:4" x14ac:dyDescent="0.25">
      <c r="A3761" s="101">
        <v>97353</v>
      </c>
      <c r="B3761" s="101" t="s">
        <v>39399</v>
      </c>
      <c r="C3761" s="101" t="s">
        <v>3</v>
      </c>
      <c r="D3761" s="101">
        <v>63.96</v>
      </c>
    </row>
    <row r="3762" spans="1:4" x14ac:dyDescent="0.25">
      <c r="A3762" s="101">
        <v>97354</v>
      </c>
      <c r="B3762" s="101" t="s">
        <v>39400</v>
      </c>
      <c r="C3762" s="101" t="s">
        <v>3</v>
      </c>
      <c r="D3762" s="101">
        <v>101.31</v>
      </c>
    </row>
    <row r="3763" spans="1:4" x14ac:dyDescent="0.25">
      <c r="A3763" s="101">
        <v>97355</v>
      </c>
      <c r="B3763" s="101" t="s">
        <v>39401</v>
      </c>
      <c r="C3763" s="101" t="s">
        <v>3</v>
      </c>
      <c r="D3763" s="101">
        <v>138.41999999999999</v>
      </c>
    </row>
    <row r="3764" spans="1:4" x14ac:dyDescent="0.25">
      <c r="A3764" s="101">
        <v>97356</v>
      </c>
      <c r="B3764" s="101" t="s">
        <v>39402</v>
      </c>
      <c r="C3764" s="101" t="s">
        <v>3</v>
      </c>
      <c r="D3764" s="101">
        <v>74.47</v>
      </c>
    </row>
    <row r="3765" spans="1:4" x14ac:dyDescent="0.25">
      <c r="A3765" s="101">
        <v>97357</v>
      </c>
      <c r="B3765" s="101" t="s">
        <v>39403</v>
      </c>
      <c r="C3765" s="101" t="s">
        <v>3</v>
      </c>
      <c r="D3765" s="101">
        <v>119.37</v>
      </c>
    </row>
    <row r="3766" spans="1:4" x14ac:dyDescent="0.25">
      <c r="A3766" s="101">
        <v>97358</v>
      </c>
      <c r="B3766" s="101" t="s">
        <v>39404</v>
      </c>
      <c r="C3766" s="101" t="s">
        <v>3</v>
      </c>
      <c r="D3766" s="101">
        <v>163.05000000000001</v>
      </c>
    </row>
    <row r="3767" spans="1:4" x14ac:dyDescent="0.25">
      <c r="A3767" s="101">
        <v>97498</v>
      </c>
      <c r="B3767" s="101" t="s">
        <v>2842</v>
      </c>
      <c r="C3767" s="101" t="s">
        <v>3</v>
      </c>
      <c r="D3767" s="101">
        <v>47.05</v>
      </c>
    </row>
    <row r="3768" spans="1:4" x14ac:dyDescent="0.25">
      <c r="A3768" s="101">
        <v>97535</v>
      </c>
      <c r="B3768" s="101" t="s">
        <v>2843</v>
      </c>
      <c r="C3768" s="101" t="s">
        <v>3</v>
      </c>
      <c r="D3768" s="101">
        <v>51.83</v>
      </c>
    </row>
    <row r="3769" spans="1:4" x14ac:dyDescent="0.25">
      <c r="A3769" s="101">
        <v>97536</v>
      </c>
      <c r="B3769" s="101" t="s">
        <v>2844</v>
      </c>
      <c r="C3769" s="101" t="s">
        <v>3</v>
      </c>
      <c r="D3769" s="101">
        <v>62.84</v>
      </c>
    </row>
    <row r="3770" spans="1:4" x14ac:dyDescent="0.25">
      <c r="A3770" s="101">
        <v>100788</v>
      </c>
      <c r="B3770" s="101" t="s">
        <v>1770</v>
      </c>
      <c r="C3770" s="101" t="s">
        <v>12798</v>
      </c>
      <c r="D3770" s="101">
        <v>840.71</v>
      </c>
    </row>
    <row r="3771" spans="1:4" x14ac:dyDescent="0.25">
      <c r="A3771" s="101">
        <v>100791</v>
      </c>
      <c r="B3771" s="101" t="s">
        <v>1771</v>
      </c>
      <c r="C3771" s="101" t="s">
        <v>3</v>
      </c>
      <c r="D3771" s="101">
        <v>17.11</v>
      </c>
    </row>
    <row r="3772" spans="1:4" x14ac:dyDescent="0.25">
      <c r="A3772" s="101">
        <v>100792</v>
      </c>
      <c r="B3772" s="101" t="s">
        <v>1772</v>
      </c>
      <c r="C3772" s="101" t="s">
        <v>3</v>
      </c>
      <c r="D3772" s="101">
        <v>24.55</v>
      </c>
    </row>
    <row r="3773" spans="1:4" x14ac:dyDescent="0.25">
      <c r="A3773" s="101">
        <v>100793</v>
      </c>
      <c r="B3773" s="101" t="s">
        <v>1773</v>
      </c>
      <c r="C3773" s="101" t="s">
        <v>3</v>
      </c>
      <c r="D3773" s="101">
        <v>32.26</v>
      </c>
    </row>
    <row r="3774" spans="1:4" x14ac:dyDescent="0.25">
      <c r="A3774" s="101">
        <v>100794</v>
      </c>
      <c r="B3774" s="101" t="s">
        <v>1774</v>
      </c>
      <c r="C3774" s="101" t="s">
        <v>3</v>
      </c>
      <c r="D3774" s="101">
        <v>43.18</v>
      </c>
    </row>
    <row r="3775" spans="1:4" x14ac:dyDescent="0.25">
      <c r="A3775" s="101">
        <v>100799</v>
      </c>
      <c r="B3775" s="101" t="s">
        <v>3247</v>
      </c>
      <c r="C3775" s="101" t="s">
        <v>3</v>
      </c>
      <c r="D3775" s="101">
        <v>17.600000000000001</v>
      </c>
    </row>
    <row r="3776" spans="1:4" x14ac:dyDescent="0.25">
      <c r="A3776" s="101">
        <v>100800</v>
      </c>
      <c r="B3776" s="101" t="s">
        <v>3248</v>
      </c>
      <c r="C3776" s="101" t="s">
        <v>3</v>
      </c>
      <c r="D3776" s="101">
        <v>25.04</v>
      </c>
    </row>
    <row r="3777" spans="1:4" x14ac:dyDescent="0.25">
      <c r="A3777" s="101">
        <v>100801</v>
      </c>
      <c r="B3777" s="101" t="s">
        <v>3249</v>
      </c>
      <c r="C3777" s="101" t="s">
        <v>3</v>
      </c>
      <c r="D3777" s="101">
        <v>32.74</v>
      </c>
    </row>
    <row r="3778" spans="1:4" x14ac:dyDescent="0.25">
      <c r="A3778" s="101">
        <v>100802</v>
      </c>
      <c r="B3778" s="101" t="s">
        <v>3250</v>
      </c>
      <c r="C3778" s="101" t="s">
        <v>3</v>
      </c>
      <c r="D3778" s="101">
        <v>43.67</v>
      </c>
    </row>
    <row r="3779" spans="1:4" x14ac:dyDescent="0.25">
      <c r="A3779" s="101">
        <v>100803</v>
      </c>
      <c r="B3779" s="101" t="s">
        <v>1775</v>
      </c>
      <c r="C3779" s="101" t="s">
        <v>3</v>
      </c>
      <c r="D3779" s="101">
        <v>16.100000000000001</v>
      </c>
    </row>
    <row r="3780" spans="1:4" x14ac:dyDescent="0.25">
      <c r="A3780" s="101">
        <v>100804</v>
      </c>
      <c r="B3780" s="101" t="s">
        <v>1776</v>
      </c>
      <c r="C3780" s="101" t="s">
        <v>3</v>
      </c>
      <c r="D3780" s="101">
        <v>23.36</v>
      </c>
    </row>
    <row r="3781" spans="1:4" x14ac:dyDescent="0.25">
      <c r="A3781" s="101">
        <v>100805</v>
      </c>
      <c r="B3781" s="101" t="s">
        <v>1777</v>
      </c>
      <c r="C3781" s="101" t="s">
        <v>3</v>
      </c>
      <c r="D3781" s="101">
        <v>30.83</v>
      </c>
    </row>
    <row r="3782" spans="1:4" x14ac:dyDescent="0.25">
      <c r="A3782" s="101">
        <v>100806</v>
      </c>
      <c r="B3782" s="101" t="s">
        <v>1778</v>
      </c>
      <c r="C3782" s="101" t="s">
        <v>3</v>
      </c>
      <c r="D3782" s="101">
        <v>41.42</v>
      </c>
    </row>
    <row r="3783" spans="1:4" x14ac:dyDescent="0.25">
      <c r="A3783" s="101">
        <v>100807</v>
      </c>
      <c r="B3783" s="101" t="s">
        <v>3251</v>
      </c>
      <c r="C3783" s="101" t="s">
        <v>3</v>
      </c>
      <c r="D3783" s="101">
        <v>23.33</v>
      </c>
    </row>
    <row r="3784" spans="1:4" x14ac:dyDescent="0.25">
      <c r="A3784" s="101">
        <v>100808</v>
      </c>
      <c r="B3784" s="101" t="s">
        <v>3252</v>
      </c>
      <c r="C3784" s="101" t="s">
        <v>3</v>
      </c>
      <c r="D3784" s="101">
        <v>31.84</v>
      </c>
    </row>
    <row r="3785" spans="1:4" x14ac:dyDescent="0.25">
      <c r="A3785" s="101">
        <v>100809</v>
      </c>
      <c r="B3785" s="101" t="s">
        <v>3253</v>
      </c>
      <c r="C3785" s="101" t="s">
        <v>3</v>
      </c>
      <c r="D3785" s="101">
        <v>40.89</v>
      </c>
    </row>
    <row r="3786" spans="1:4" x14ac:dyDescent="0.25">
      <c r="A3786" s="101">
        <v>100810</v>
      </c>
      <c r="B3786" s="101" t="s">
        <v>3254</v>
      </c>
      <c r="C3786" s="101" t="s">
        <v>3</v>
      </c>
      <c r="D3786" s="101">
        <v>53.67</v>
      </c>
    </row>
    <row r="3787" spans="1:4" x14ac:dyDescent="0.25">
      <c r="A3787" s="101">
        <v>101918</v>
      </c>
      <c r="B3787" s="101" t="s">
        <v>2845</v>
      </c>
      <c r="C3787" s="101" t="s">
        <v>3</v>
      </c>
      <c r="D3787" s="101">
        <v>220.23</v>
      </c>
    </row>
    <row r="3788" spans="1:4" x14ac:dyDescent="0.25">
      <c r="A3788" s="101">
        <v>101919</v>
      </c>
      <c r="B3788" s="101" t="s">
        <v>2846</v>
      </c>
      <c r="C3788" s="101" t="s">
        <v>12798</v>
      </c>
      <c r="D3788" s="101">
        <v>417.25</v>
      </c>
    </row>
    <row r="3789" spans="1:4" x14ac:dyDescent="0.25">
      <c r="A3789" s="101">
        <v>101920</v>
      </c>
      <c r="B3789" s="101" t="s">
        <v>2847</v>
      </c>
      <c r="C3789" s="101" t="s">
        <v>12798</v>
      </c>
      <c r="D3789" s="101">
        <v>198.39</v>
      </c>
    </row>
    <row r="3790" spans="1:4" x14ac:dyDescent="0.25">
      <c r="A3790" s="101">
        <v>101921</v>
      </c>
      <c r="B3790" s="101" t="s">
        <v>2848</v>
      </c>
      <c r="C3790" s="101" t="s">
        <v>12798</v>
      </c>
      <c r="D3790" s="101">
        <v>226.57</v>
      </c>
    </row>
    <row r="3791" spans="1:4" x14ac:dyDescent="0.25">
      <c r="A3791" s="101">
        <v>101922</v>
      </c>
      <c r="B3791" s="101" t="s">
        <v>2849</v>
      </c>
      <c r="C3791" s="101" t="s">
        <v>12798</v>
      </c>
      <c r="D3791" s="101">
        <v>226.57</v>
      </c>
    </row>
    <row r="3792" spans="1:4" x14ac:dyDescent="0.25">
      <c r="A3792" s="101">
        <v>101923</v>
      </c>
      <c r="B3792" s="101" t="s">
        <v>2850</v>
      </c>
      <c r="C3792" s="101" t="s">
        <v>12798</v>
      </c>
      <c r="D3792" s="101">
        <v>226.57</v>
      </c>
    </row>
    <row r="3793" spans="1:4" x14ac:dyDescent="0.25">
      <c r="A3793" s="101">
        <v>101924</v>
      </c>
      <c r="B3793" s="101" t="s">
        <v>2851</v>
      </c>
      <c r="C3793" s="101" t="s">
        <v>12798</v>
      </c>
      <c r="D3793" s="101">
        <v>186.6</v>
      </c>
    </row>
    <row r="3794" spans="1:4" x14ac:dyDescent="0.25">
      <c r="A3794" s="101">
        <v>101925</v>
      </c>
      <c r="B3794" s="101" t="s">
        <v>2852</v>
      </c>
      <c r="C3794" s="101" t="s">
        <v>12798</v>
      </c>
      <c r="D3794" s="101">
        <v>312.27</v>
      </c>
    </row>
    <row r="3795" spans="1:4" x14ac:dyDescent="0.25">
      <c r="A3795" s="101">
        <v>101926</v>
      </c>
      <c r="B3795" s="101" t="s">
        <v>2853</v>
      </c>
      <c r="C3795" s="101" t="s">
        <v>12798</v>
      </c>
      <c r="D3795" s="101">
        <v>402.51</v>
      </c>
    </row>
    <row r="3796" spans="1:4" x14ac:dyDescent="0.25">
      <c r="A3796" s="101">
        <v>101927</v>
      </c>
      <c r="B3796" s="101" t="s">
        <v>2854</v>
      </c>
      <c r="C3796" s="101" t="s">
        <v>3</v>
      </c>
      <c r="D3796" s="101">
        <v>205.29</v>
      </c>
    </row>
    <row r="3797" spans="1:4" x14ac:dyDescent="0.25">
      <c r="A3797" s="101">
        <v>101928</v>
      </c>
      <c r="B3797" s="101" t="s">
        <v>2855</v>
      </c>
      <c r="C3797" s="101" t="s">
        <v>12798</v>
      </c>
      <c r="D3797" s="101">
        <v>422.96</v>
      </c>
    </row>
    <row r="3798" spans="1:4" x14ac:dyDescent="0.25">
      <c r="A3798" s="101">
        <v>101929</v>
      </c>
      <c r="B3798" s="101" t="s">
        <v>2856</v>
      </c>
      <c r="C3798" s="101" t="s">
        <v>12798</v>
      </c>
      <c r="D3798" s="101">
        <v>204.1</v>
      </c>
    </row>
    <row r="3799" spans="1:4" x14ac:dyDescent="0.25">
      <c r="A3799" s="101">
        <v>101930</v>
      </c>
      <c r="B3799" s="101" t="s">
        <v>2857</v>
      </c>
      <c r="C3799" s="101" t="s">
        <v>12798</v>
      </c>
      <c r="D3799" s="101">
        <v>232.28</v>
      </c>
    </row>
    <row r="3800" spans="1:4" x14ac:dyDescent="0.25">
      <c r="A3800" s="101">
        <v>101931</v>
      </c>
      <c r="B3800" s="101" t="s">
        <v>2858</v>
      </c>
      <c r="C3800" s="101" t="s">
        <v>12798</v>
      </c>
      <c r="D3800" s="101">
        <v>232.28</v>
      </c>
    </row>
    <row r="3801" spans="1:4" x14ac:dyDescent="0.25">
      <c r="A3801" s="101">
        <v>101932</v>
      </c>
      <c r="B3801" s="101" t="s">
        <v>2859</v>
      </c>
      <c r="C3801" s="101" t="s">
        <v>12798</v>
      </c>
      <c r="D3801" s="101">
        <v>232.28</v>
      </c>
    </row>
    <row r="3802" spans="1:4" x14ac:dyDescent="0.25">
      <c r="A3802" s="101">
        <v>101933</v>
      </c>
      <c r="B3802" s="101" t="s">
        <v>2860</v>
      </c>
      <c r="C3802" s="101" t="s">
        <v>12798</v>
      </c>
      <c r="D3802" s="101">
        <v>192.31</v>
      </c>
    </row>
    <row r="3803" spans="1:4" x14ac:dyDescent="0.25">
      <c r="A3803" s="101">
        <v>101934</v>
      </c>
      <c r="B3803" s="101" t="s">
        <v>2861</v>
      </c>
      <c r="C3803" s="101" t="s">
        <v>12798</v>
      </c>
      <c r="D3803" s="101">
        <v>320.85000000000002</v>
      </c>
    </row>
    <row r="3804" spans="1:4" x14ac:dyDescent="0.25">
      <c r="A3804" s="101">
        <v>101935</v>
      </c>
      <c r="B3804" s="101" t="s">
        <v>2862</v>
      </c>
      <c r="C3804" s="101" t="s">
        <v>12798</v>
      </c>
      <c r="D3804" s="101">
        <v>413.94</v>
      </c>
    </row>
    <row r="3805" spans="1:4" x14ac:dyDescent="0.25">
      <c r="A3805" s="101">
        <v>103802</v>
      </c>
      <c r="B3805" s="101" t="s">
        <v>11513</v>
      </c>
      <c r="C3805" s="101" t="s">
        <v>3</v>
      </c>
      <c r="D3805" s="101">
        <v>40.01</v>
      </c>
    </row>
    <row r="3806" spans="1:4" x14ac:dyDescent="0.25">
      <c r="A3806" s="101">
        <v>103803</v>
      </c>
      <c r="B3806" s="101" t="s">
        <v>11514</v>
      </c>
      <c r="C3806" s="101" t="s">
        <v>3</v>
      </c>
      <c r="D3806" s="101">
        <v>68.78</v>
      </c>
    </row>
    <row r="3807" spans="1:4" x14ac:dyDescent="0.25">
      <c r="A3807" s="101">
        <v>103804</v>
      </c>
      <c r="B3807" s="101" t="s">
        <v>11515</v>
      </c>
      <c r="C3807" s="101" t="s">
        <v>3</v>
      </c>
      <c r="D3807" s="101">
        <v>83.2</v>
      </c>
    </row>
    <row r="3808" spans="1:4" x14ac:dyDescent="0.25">
      <c r="A3808" s="101">
        <v>103835</v>
      </c>
      <c r="B3808" s="101" t="s">
        <v>11516</v>
      </c>
      <c r="C3808" s="101" t="s">
        <v>3</v>
      </c>
      <c r="D3808" s="101">
        <v>62.54</v>
      </c>
    </row>
    <row r="3809" spans="1:4" x14ac:dyDescent="0.25">
      <c r="A3809" s="101">
        <v>103836</v>
      </c>
      <c r="B3809" s="101" t="s">
        <v>11517</v>
      </c>
      <c r="C3809" s="101" t="s">
        <v>3</v>
      </c>
      <c r="D3809" s="101">
        <v>97.09</v>
      </c>
    </row>
    <row r="3810" spans="1:4" x14ac:dyDescent="0.25">
      <c r="A3810" s="101">
        <v>103837</v>
      </c>
      <c r="B3810" s="101" t="s">
        <v>11518</v>
      </c>
      <c r="C3810" s="101" t="s">
        <v>3</v>
      </c>
      <c r="D3810" s="101">
        <v>122.41</v>
      </c>
    </row>
    <row r="3811" spans="1:4" x14ac:dyDescent="0.25">
      <c r="A3811" s="101">
        <v>103868</v>
      </c>
      <c r="B3811" s="101" t="s">
        <v>11519</v>
      </c>
      <c r="C3811" s="101" t="s">
        <v>3</v>
      </c>
      <c r="D3811" s="101">
        <v>49.87</v>
      </c>
    </row>
    <row r="3812" spans="1:4" x14ac:dyDescent="0.25">
      <c r="A3812" s="101">
        <v>103869</v>
      </c>
      <c r="B3812" s="101" t="s">
        <v>11520</v>
      </c>
      <c r="C3812" s="101" t="s">
        <v>3</v>
      </c>
      <c r="D3812" s="101">
        <v>75.680000000000007</v>
      </c>
    </row>
    <row r="3813" spans="1:4" x14ac:dyDescent="0.25">
      <c r="A3813" s="101">
        <v>103870</v>
      </c>
      <c r="B3813" s="101" t="s">
        <v>11521</v>
      </c>
      <c r="C3813" s="101" t="s">
        <v>3</v>
      </c>
      <c r="D3813" s="101">
        <v>93.01</v>
      </c>
    </row>
    <row r="3814" spans="1:4" x14ac:dyDescent="0.25">
      <c r="A3814" s="101">
        <v>103871</v>
      </c>
      <c r="B3814" s="101" t="s">
        <v>11522</v>
      </c>
      <c r="C3814" s="101" t="s">
        <v>3</v>
      </c>
      <c r="D3814" s="101">
        <v>61.69</v>
      </c>
    </row>
    <row r="3815" spans="1:4" x14ac:dyDescent="0.25">
      <c r="A3815" s="101">
        <v>103872</v>
      </c>
      <c r="B3815" s="101" t="s">
        <v>11523</v>
      </c>
      <c r="C3815" s="101" t="s">
        <v>3</v>
      </c>
      <c r="D3815" s="101">
        <v>130.36000000000001</v>
      </c>
    </row>
    <row r="3816" spans="1:4" x14ac:dyDescent="0.25">
      <c r="A3816" s="101">
        <v>103873</v>
      </c>
      <c r="B3816" s="101" t="s">
        <v>11524</v>
      </c>
      <c r="C3816" s="101" t="s">
        <v>3</v>
      </c>
      <c r="D3816" s="101">
        <v>149.91</v>
      </c>
    </row>
    <row r="3817" spans="1:4" x14ac:dyDescent="0.25">
      <c r="A3817" s="101">
        <v>103978</v>
      </c>
      <c r="B3817" s="101" t="s">
        <v>39405</v>
      </c>
      <c r="C3817" s="101" t="s">
        <v>3</v>
      </c>
      <c r="D3817" s="101">
        <v>24.8</v>
      </c>
    </row>
    <row r="3818" spans="1:4" x14ac:dyDescent="0.25">
      <c r="A3818" s="101">
        <v>103979</v>
      </c>
      <c r="B3818" s="101" t="s">
        <v>39406</v>
      </c>
      <c r="C3818" s="101" t="s">
        <v>3</v>
      </c>
      <c r="D3818" s="101">
        <v>28.29</v>
      </c>
    </row>
    <row r="3819" spans="1:4" x14ac:dyDescent="0.25">
      <c r="A3819" s="101">
        <v>104021</v>
      </c>
      <c r="B3819" s="101" t="s">
        <v>12311</v>
      </c>
      <c r="C3819" s="101" t="s">
        <v>3</v>
      </c>
      <c r="D3819" s="101">
        <v>70.180000000000007</v>
      </c>
    </row>
    <row r="3820" spans="1:4" x14ac:dyDescent="0.25">
      <c r="A3820" s="101">
        <v>104166</v>
      </c>
      <c r="B3820" s="101" t="s">
        <v>12312</v>
      </c>
      <c r="C3820" s="101" t="s">
        <v>3</v>
      </c>
      <c r="D3820" s="101">
        <v>69.510000000000005</v>
      </c>
    </row>
    <row r="3821" spans="1:4" x14ac:dyDescent="0.25">
      <c r="A3821" s="101">
        <v>104194</v>
      </c>
      <c r="B3821" s="101" t="s">
        <v>12918</v>
      </c>
      <c r="C3821" s="101" t="s">
        <v>3</v>
      </c>
      <c r="D3821" s="101">
        <v>20.79</v>
      </c>
    </row>
    <row r="3822" spans="1:4" x14ac:dyDescent="0.25">
      <c r="A3822" s="101">
        <v>104195</v>
      </c>
      <c r="B3822" s="101" t="s">
        <v>12919</v>
      </c>
      <c r="C3822" s="101" t="s">
        <v>3</v>
      </c>
      <c r="D3822" s="101">
        <v>22.07</v>
      </c>
    </row>
    <row r="3823" spans="1:4" x14ac:dyDescent="0.25">
      <c r="A3823" s="101">
        <v>104315</v>
      </c>
      <c r="B3823" s="101" t="s">
        <v>39407</v>
      </c>
      <c r="C3823" s="101" t="s">
        <v>3</v>
      </c>
      <c r="D3823" s="101">
        <v>15.58</v>
      </c>
    </row>
    <row r="3824" spans="1:4" x14ac:dyDescent="0.25">
      <c r="A3824" s="101">
        <v>104316</v>
      </c>
      <c r="B3824" s="101" t="s">
        <v>39408</v>
      </c>
      <c r="C3824" s="101" t="s">
        <v>3</v>
      </c>
      <c r="D3824" s="101">
        <v>22.24</v>
      </c>
    </row>
    <row r="3825" spans="1:4" x14ac:dyDescent="0.25">
      <c r="A3825" s="101">
        <v>105138</v>
      </c>
      <c r="B3825" s="101" t="s">
        <v>39409</v>
      </c>
      <c r="C3825" s="101" t="s">
        <v>12798</v>
      </c>
      <c r="D3825" s="101">
        <v>15.69</v>
      </c>
    </row>
    <row r="3826" spans="1:4" x14ac:dyDescent="0.25">
      <c r="A3826" s="101">
        <v>105139</v>
      </c>
      <c r="B3826" s="101" t="s">
        <v>39410</v>
      </c>
      <c r="C3826" s="101" t="s">
        <v>12798</v>
      </c>
      <c r="D3826" s="101">
        <v>18.440000000000001</v>
      </c>
    </row>
    <row r="3827" spans="1:4" x14ac:dyDescent="0.25">
      <c r="A3827" s="101">
        <v>105140</v>
      </c>
      <c r="B3827" s="101" t="s">
        <v>39411</v>
      </c>
      <c r="C3827" s="101" t="s">
        <v>12798</v>
      </c>
      <c r="D3827" s="101">
        <v>23.7</v>
      </c>
    </row>
    <row r="3828" spans="1:4" x14ac:dyDescent="0.25">
      <c r="A3828" s="101">
        <v>105141</v>
      </c>
      <c r="B3828" s="101" t="s">
        <v>39412</v>
      </c>
      <c r="C3828" s="101" t="s">
        <v>12798</v>
      </c>
      <c r="D3828" s="101">
        <v>28.22</v>
      </c>
    </row>
    <row r="3829" spans="1:4" x14ac:dyDescent="0.25">
      <c r="A3829" s="101">
        <v>105142</v>
      </c>
      <c r="B3829" s="101" t="s">
        <v>39413</v>
      </c>
      <c r="C3829" s="101" t="s">
        <v>12798</v>
      </c>
      <c r="D3829" s="101">
        <v>6.24</v>
      </c>
    </row>
    <row r="3830" spans="1:4" x14ac:dyDescent="0.25">
      <c r="A3830" s="101">
        <v>105143</v>
      </c>
      <c r="B3830" s="101" t="s">
        <v>39414</v>
      </c>
      <c r="C3830" s="101" t="s">
        <v>12798</v>
      </c>
      <c r="D3830" s="101">
        <v>9.33</v>
      </c>
    </row>
    <row r="3831" spans="1:4" x14ac:dyDescent="0.25">
      <c r="A3831" s="101">
        <v>105144</v>
      </c>
      <c r="B3831" s="101" t="s">
        <v>39415</v>
      </c>
      <c r="C3831" s="101" t="s">
        <v>12798</v>
      </c>
      <c r="D3831" s="101">
        <v>19.73</v>
      </c>
    </row>
    <row r="3832" spans="1:4" x14ac:dyDescent="0.25">
      <c r="A3832" s="101">
        <v>105145</v>
      </c>
      <c r="B3832" s="101" t="s">
        <v>39416</v>
      </c>
      <c r="C3832" s="101" t="s">
        <v>12798</v>
      </c>
      <c r="D3832" s="101">
        <v>10.79</v>
      </c>
    </row>
    <row r="3833" spans="1:4" x14ac:dyDescent="0.25">
      <c r="A3833" s="101">
        <v>105153</v>
      </c>
      <c r="B3833" s="101" t="s">
        <v>39417</v>
      </c>
      <c r="C3833" s="101" t="s">
        <v>12798</v>
      </c>
      <c r="D3833" s="101">
        <v>48.45</v>
      </c>
    </row>
    <row r="3834" spans="1:4" x14ac:dyDescent="0.25">
      <c r="A3834" s="101">
        <v>89358</v>
      </c>
      <c r="B3834" s="101" t="s">
        <v>12313</v>
      </c>
      <c r="C3834" s="101" t="s">
        <v>12798</v>
      </c>
      <c r="D3834" s="101">
        <v>7.77</v>
      </c>
    </row>
    <row r="3835" spans="1:4" x14ac:dyDescent="0.25">
      <c r="A3835" s="101">
        <v>89359</v>
      </c>
      <c r="B3835" s="101" t="s">
        <v>12314</v>
      </c>
      <c r="C3835" s="101" t="s">
        <v>12798</v>
      </c>
      <c r="D3835" s="101">
        <v>8.27</v>
      </c>
    </row>
    <row r="3836" spans="1:4" x14ac:dyDescent="0.25">
      <c r="A3836" s="101">
        <v>89360</v>
      </c>
      <c r="B3836" s="101" t="s">
        <v>12315</v>
      </c>
      <c r="C3836" s="101" t="s">
        <v>12798</v>
      </c>
      <c r="D3836" s="101">
        <v>9.18</v>
      </c>
    </row>
    <row r="3837" spans="1:4" x14ac:dyDescent="0.25">
      <c r="A3837" s="101">
        <v>89361</v>
      </c>
      <c r="B3837" s="101" t="s">
        <v>12316</v>
      </c>
      <c r="C3837" s="101" t="s">
        <v>12798</v>
      </c>
      <c r="D3837" s="101">
        <v>9.25</v>
      </c>
    </row>
    <row r="3838" spans="1:4" x14ac:dyDescent="0.25">
      <c r="A3838" s="101">
        <v>89362</v>
      </c>
      <c r="B3838" s="101" t="s">
        <v>12317</v>
      </c>
      <c r="C3838" s="101" t="s">
        <v>12798</v>
      </c>
      <c r="D3838" s="101">
        <v>9.23</v>
      </c>
    </row>
    <row r="3839" spans="1:4" x14ac:dyDescent="0.25">
      <c r="A3839" s="101">
        <v>89363</v>
      </c>
      <c r="B3839" s="101" t="s">
        <v>12318</v>
      </c>
      <c r="C3839" s="101" t="s">
        <v>12798</v>
      </c>
      <c r="D3839" s="101">
        <v>9.9499999999999993</v>
      </c>
    </row>
    <row r="3840" spans="1:4" x14ac:dyDescent="0.25">
      <c r="A3840" s="101">
        <v>89364</v>
      </c>
      <c r="B3840" s="101" t="s">
        <v>12319</v>
      </c>
      <c r="C3840" s="101" t="s">
        <v>12798</v>
      </c>
      <c r="D3840" s="101">
        <v>11.33</v>
      </c>
    </row>
    <row r="3841" spans="1:4" x14ac:dyDescent="0.25">
      <c r="A3841" s="101">
        <v>89365</v>
      </c>
      <c r="B3841" s="101" t="s">
        <v>12320</v>
      </c>
      <c r="C3841" s="101" t="s">
        <v>12798</v>
      </c>
      <c r="D3841" s="101">
        <v>10.83</v>
      </c>
    </row>
    <row r="3842" spans="1:4" x14ac:dyDescent="0.25">
      <c r="A3842" s="101">
        <v>89366</v>
      </c>
      <c r="B3842" s="101" t="s">
        <v>12321</v>
      </c>
      <c r="C3842" s="101" t="s">
        <v>12798</v>
      </c>
      <c r="D3842" s="101">
        <v>15.37</v>
      </c>
    </row>
    <row r="3843" spans="1:4" x14ac:dyDescent="0.25">
      <c r="A3843" s="101">
        <v>89367</v>
      </c>
      <c r="B3843" s="101" t="s">
        <v>12322</v>
      </c>
      <c r="C3843" s="101" t="s">
        <v>12798</v>
      </c>
      <c r="D3843" s="101">
        <v>12.62</v>
      </c>
    </row>
    <row r="3844" spans="1:4" x14ac:dyDescent="0.25">
      <c r="A3844" s="101">
        <v>89368</v>
      </c>
      <c r="B3844" s="101" t="s">
        <v>12323</v>
      </c>
      <c r="C3844" s="101" t="s">
        <v>12798</v>
      </c>
      <c r="D3844" s="101">
        <v>14.21</v>
      </c>
    </row>
    <row r="3845" spans="1:4" x14ac:dyDescent="0.25">
      <c r="A3845" s="101">
        <v>89369</v>
      </c>
      <c r="B3845" s="101" t="s">
        <v>12324</v>
      </c>
      <c r="C3845" s="101" t="s">
        <v>12798</v>
      </c>
      <c r="D3845" s="101">
        <v>16.350000000000001</v>
      </c>
    </row>
    <row r="3846" spans="1:4" x14ac:dyDescent="0.25">
      <c r="A3846" s="101">
        <v>89370</v>
      </c>
      <c r="B3846" s="101" t="s">
        <v>12325</v>
      </c>
      <c r="C3846" s="101" t="s">
        <v>12798</v>
      </c>
      <c r="D3846" s="101">
        <v>14.51</v>
      </c>
    </row>
    <row r="3847" spans="1:4" x14ac:dyDescent="0.25">
      <c r="A3847" s="101">
        <v>89371</v>
      </c>
      <c r="B3847" s="101" t="s">
        <v>12326</v>
      </c>
      <c r="C3847" s="101" t="s">
        <v>12798</v>
      </c>
      <c r="D3847" s="101">
        <v>5.78</v>
      </c>
    </row>
    <row r="3848" spans="1:4" x14ac:dyDescent="0.25">
      <c r="A3848" s="101">
        <v>89372</v>
      </c>
      <c r="B3848" s="101" t="s">
        <v>12327</v>
      </c>
      <c r="C3848" s="101" t="s">
        <v>12798</v>
      </c>
      <c r="D3848" s="101">
        <v>14.9</v>
      </c>
    </row>
    <row r="3849" spans="1:4" x14ac:dyDescent="0.25">
      <c r="A3849" s="101">
        <v>89373</v>
      </c>
      <c r="B3849" s="101" t="s">
        <v>12328</v>
      </c>
      <c r="C3849" s="101" t="s">
        <v>12798</v>
      </c>
      <c r="D3849" s="101">
        <v>6.87</v>
      </c>
    </row>
    <row r="3850" spans="1:4" x14ac:dyDescent="0.25">
      <c r="A3850" s="101">
        <v>89374</v>
      </c>
      <c r="B3850" s="101" t="s">
        <v>12329</v>
      </c>
      <c r="C3850" s="101" t="s">
        <v>12798</v>
      </c>
      <c r="D3850" s="101">
        <v>9.51</v>
      </c>
    </row>
    <row r="3851" spans="1:4" x14ac:dyDescent="0.25">
      <c r="A3851" s="101">
        <v>89375</v>
      </c>
      <c r="B3851" s="101" t="s">
        <v>12330</v>
      </c>
      <c r="C3851" s="101" t="s">
        <v>12798</v>
      </c>
      <c r="D3851" s="101">
        <v>11.21</v>
      </c>
    </row>
    <row r="3852" spans="1:4" x14ac:dyDescent="0.25">
      <c r="A3852" s="101">
        <v>89376</v>
      </c>
      <c r="B3852" s="101" t="s">
        <v>12331</v>
      </c>
      <c r="C3852" s="101" t="s">
        <v>12798</v>
      </c>
      <c r="D3852" s="101">
        <v>5.47</v>
      </c>
    </row>
    <row r="3853" spans="1:4" x14ac:dyDescent="0.25">
      <c r="A3853" s="101">
        <v>89377</v>
      </c>
      <c r="B3853" s="101" t="s">
        <v>12332</v>
      </c>
      <c r="C3853" s="101" t="s">
        <v>12798</v>
      </c>
      <c r="D3853" s="101">
        <v>9.6300000000000008</v>
      </c>
    </row>
    <row r="3854" spans="1:4" x14ac:dyDescent="0.25">
      <c r="A3854" s="101">
        <v>89378</v>
      </c>
      <c r="B3854" s="101" t="s">
        <v>12333</v>
      </c>
      <c r="C3854" s="101" t="s">
        <v>12798</v>
      </c>
      <c r="D3854" s="101">
        <v>6.81</v>
      </c>
    </row>
    <row r="3855" spans="1:4" x14ac:dyDescent="0.25">
      <c r="A3855" s="101">
        <v>89379</v>
      </c>
      <c r="B3855" s="101" t="s">
        <v>750</v>
      </c>
      <c r="C3855" s="101" t="s">
        <v>12798</v>
      </c>
      <c r="D3855" s="101">
        <v>17.489999999999998</v>
      </c>
    </row>
    <row r="3856" spans="1:4" x14ac:dyDescent="0.25">
      <c r="A3856" s="101">
        <v>89380</v>
      </c>
      <c r="B3856" s="101" t="s">
        <v>12334</v>
      </c>
      <c r="C3856" s="101" t="s">
        <v>12798</v>
      </c>
      <c r="D3856" s="101">
        <v>9.61</v>
      </c>
    </row>
    <row r="3857" spans="1:4" x14ac:dyDescent="0.25">
      <c r="A3857" s="101">
        <v>89381</v>
      </c>
      <c r="B3857" s="101" t="s">
        <v>12335</v>
      </c>
      <c r="C3857" s="101" t="s">
        <v>12798</v>
      </c>
      <c r="D3857" s="101">
        <v>11.66</v>
      </c>
    </row>
    <row r="3858" spans="1:4" x14ac:dyDescent="0.25">
      <c r="A3858" s="101">
        <v>89382</v>
      </c>
      <c r="B3858" s="101" t="s">
        <v>12336</v>
      </c>
      <c r="C3858" s="101" t="s">
        <v>12798</v>
      </c>
      <c r="D3858" s="101">
        <v>13.46</v>
      </c>
    </row>
    <row r="3859" spans="1:4" x14ac:dyDescent="0.25">
      <c r="A3859" s="101">
        <v>89383</v>
      </c>
      <c r="B3859" s="101" t="s">
        <v>12337</v>
      </c>
      <c r="C3859" s="101" t="s">
        <v>12798</v>
      </c>
      <c r="D3859" s="101">
        <v>6.39</v>
      </c>
    </row>
    <row r="3860" spans="1:4" x14ac:dyDescent="0.25">
      <c r="A3860" s="101">
        <v>89384</v>
      </c>
      <c r="B3860" s="101" t="s">
        <v>12338</v>
      </c>
      <c r="C3860" s="101" t="s">
        <v>12798</v>
      </c>
      <c r="D3860" s="101">
        <v>12.24</v>
      </c>
    </row>
    <row r="3861" spans="1:4" x14ac:dyDescent="0.25">
      <c r="A3861" s="101">
        <v>89385</v>
      </c>
      <c r="B3861" s="101" t="s">
        <v>12339</v>
      </c>
      <c r="C3861" s="101" t="s">
        <v>12798</v>
      </c>
      <c r="D3861" s="101">
        <v>6.97</v>
      </c>
    </row>
    <row r="3862" spans="1:4" x14ac:dyDescent="0.25">
      <c r="A3862" s="101">
        <v>89386</v>
      </c>
      <c r="B3862" s="101" t="s">
        <v>12340</v>
      </c>
      <c r="C3862" s="101" t="s">
        <v>12798</v>
      </c>
      <c r="D3862" s="101">
        <v>9.23</v>
      </c>
    </row>
    <row r="3863" spans="1:4" x14ac:dyDescent="0.25">
      <c r="A3863" s="101">
        <v>89387</v>
      </c>
      <c r="B3863" s="101" t="s">
        <v>12341</v>
      </c>
      <c r="C3863" s="101" t="s">
        <v>12798</v>
      </c>
      <c r="D3863" s="101">
        <v>27.69</v>
      </c>
    </row>
    <row r="3864" spans="1:4" x14ac:dyDescent="0.25">
      <c r="A3864" s="101">
        <v>89389</v>
      </c>
      <c r="B3864" s="101" t="s">
        <v>12342</v>
      </c>
      <c r="C3864" s="101" t="s">
        <v>12798</v>
      </c>
      <c r="D3864" s="101">
        <v>10.9</v>
      </c>
    </row>
    <row r="3865" spans="1:4" x14ac:dyDescent="0.25">
      <c r="A3865" s="101">
        <v>89390</v>
      </c>
      <c r="B3865" s="101" t="s">
        <v>12343</v>
      </c>
      <c r="C3865" s="101" t="s">
        <v>12798</v>
      </c>
      <c r="D3865" s="101">
        <v>19.850000000000001</v>
      </c>
    </row>
    <row r="3866" spans="1:4" x14ac:dyDescent="0.25">
      <c r="A3866" s="101">
        <v>89391</v>
      </c>
      <c r="B3866" s="101" t="s">
        <v>12344</v>
      </c>
      <c r="C3866" s="101" t="s">
        <v>12798</v>
      </c>
      <c r="D3866" s="101">
        <v>8.39</v>
      </c>
    </row>
    <row r="3867" spans="1:4" x14ac:dyDescent="0.25">
      <c r="A3867" s="101">
        <v>89392</v>
      </c>
      <c r="B3867" s="101" t="s">
        <v>12345</v>
      </c>
      <c r="C3867" s="101" t="s">
        <v>12798</v>
      </c>
      <c r="D3867" s="101">
        <v>22.67</v>
      </c>
    </row>
    <row r="3868" spans="1:4" x14ac:dyDescent="0.25">
      <c r="A3868" s="101">
        <v>89393</v>
      </c>
      <c r="B3868" s="101" t="s">
        <v>12346</v>
      </c>
      <c r="C3868" s="101" t="s">
        <v>12798</v>
      </c>
      <c r="D3868" s="101">
        <v>10.76</v>
      </c>
    </row>
    <row r="3869" spans="1:4" x14ac:dyDescent="0.25">
      <c r="A3869" s="101">
        <v>89394</v>
      </c>
      <c r="B3869" s="101" t="s">
        <v>12347</v>
      </c>
      <c r="C3869" s="101" t="s">
        <v>12798</v>
      </c>
      <c r="D3869" s="101">
        <v>17.579999999999998</v>
      </c>
    </row>
    <row r="3870" spans="1:4" x14ac:dyDescent="0.25">
      <c r="A3870" s="101">
        <v>89395</v>
      </c>
      <c r="B3870" s="101" t="s">
        <v>12348</v>
      </c>
      <c r="C3870" s="101" t="s">
        <v>12798</v>
      </c>
      <c r="D3870" s="101">
        <v>12.71</v>
      </c>
    </row>
    <row r="3871" spans="1:4" x14ac:dyDescent="0.25">
      <c r="A3871" s="101">
        <v>89396</v>
      </c>
      <c r="B3871" s="101" t="s">
        <v>12349</v>
      </c>
      <c r="C3871" s="101" t="s">
        <v>12798</v>
      </c>
      <c r="D3871" s="101">
        <v>19.28</v>
      </c>
    </row>
    <row r="3872" spans="1:4" x14ac:dyDescent="0.25">
      <c r="A3872" s="101">
        <v>89397</v>
      </c>
      <c r="B3872" s="101" t="s">
        <v>12350</v>
      </c>
      <c r="C3872" s="101" t="s">
        <v>12798</v>
      </c>
      <c r="D3872" s="101">
        <v>14.25</v>
      </c>
    </row>
    <row r="3873" spans="1:4" x14ac:dyDescent="0.25">
      <c r="A3873" s="101">
        <v>89398</v>
      </c>
      <c r="B3873" s="101" t="s">
        <v>12351</v>
      </c>
      <c r="C3873" s="101" t="s">
        <v>12798</v>
      </c>
      <c r="D3873" s="101">
        <v>17.579999999999998</v>
      </c>
    </row>
    <row r="3874" spans="1:4" x14ac:dyDescent="0.25">
      <c r="A3874" s="101">
        <v>89399</v>
      </c>
      <c r="B3874" s="101" t="s">
        <v>12352</v>
      </c>
      <c r="C3874" s="101" t="s">
        <v>12798</v>
      </c>
      <c r="D3874" s="101">
        <v>23.34</v>
      </c>
    </row>
    <row r="3875" spans="1:4" x14ac:dyDescent="0.25">
      <c r="A3875" s="101">
        <v>89400</v>
      </c>
      <c r="B3875" s="101" t="s">
        <v>12353</v>
      </c>
      <c r="C3875" s="101" t="s">
        <v>12798</v>
      </c>
      <c r="D3875" s="101">
        <v>19.04</v>
      </c>
    </row>
    <row r="3876" spans="1:4" x14ac:dyDescent="0.25">
      <c r="A3876" s="101">
        <v>89404</v>
      </c>
      <c r="B3876" s="101" t="s">
        <v>12354</v>
      </c>
      <c r="C3876" s="101" t="s">
        <v>12798</v>
      </c>
      <c r="D3876" s="101">
        <v>7.07</v>
      </c>
    </row>
    <row r="3877" spans="1:4" x14ac:dyDescent="0.25">
      <c r="A3877" s="101">
        <v>89405</v>
      </c>
      <c r="B3877" s="101" t="s">
        <v>12355</v>
      </c>
      <c r="C3877" s="101" t="s">
        <v>12798</v>
      </c>
      <c r="D3877" s="101">
        <v>7.57</v>
      </c>
    </row>
    <row r="3878" spans="1:4" x14ac:dyDescent="0.25">
      <c r="A3878" s="101">
        <v>89406</v>
      </c>
      <c r="B3878" s="101" t="s">
        <v>12356</v>
      </c>
      <c r="C3878" s="101" t="s">
        <v>12798</v>
      </c>
      <c r="D3878" s="101">
        <v>8.48</v>
      </c>
    </row>
    <row r="3879" spans="1:4" x14ac:dyDescent="0.25">
      <c r="A3879" s="101">
        <v>89407</v>
      </c>
      <c r="B3879" s="101" t="s">
        <v>12357</v>
      </c>
      <c r="C3879" s="101" t="s">
        <v>12798</v>
      </c>
      <c r="D3879" s="101">
        <v>8.5500000000000007</v>
      </c>
    </row>
    <row r="3880" spans="1:4" x14ac:dyDescent="0.25">
      <c r="A3880" s="101">
        <v>89408</v>
      </c>
      <c r="B3880" s="101" t="s">
        <v>12358</v>
      </c>
      <c r="C3880" s="101" t="s">
        <v>12798</v>
      </c>
      <c r="D3880" s="101">
        <v>8.42</v>
      </c>
    </row>
    <row r="3881" spans="1:4" x14ac:dyDescent="0.25">
      <c r="A3881" s="101">
        <v>89409</v>
      </c>
      <c r="B3881" s="101" t="s">
        <v>12359</v>
      </c>
      <c r="C3881" s="101" t="s">
        <v>12798</v>
      </c>
      <c r="D3881" s="101">
        <v>9.14</v>
      </c>
    </row>
    <row r="3882" spans="1:4" x14ac:dyDescent="0.25">
      <c r="A3882" s="101">
        <v>89410</v>
      </c>
      <c r="B3882" s="101" t="s">
        <v>12360</v>
      </c>
      <c r="C3882" s="101" t="s">
        <v>12798</v>
      </c>
      <c r="D3882" s="101">
        <v>10.52</v>
      </c>
    </row>
    <row r="3883" spans="1:4" x14ac:dyDescent="0.25">
      <c r="A3883" s="101">
        <v>89411</v>
      </c>
      <c r="B3883" s="101" t="s">
        <v>12361</v>
      </c>
      <c r="C3883" s="101" t="s">
        <v>12798</v>
      </c>
      <c r="D3883" s="101">
        <v>10.02</v>
      </c>
    </row>
    <row r="3884" spans="1:4" x14ac:dyDescent="0.25">
      <c r="A3884" s="101">
        <v>89412</v>
      </c>
      <c r="B3884" s="101" t="s">
        <v>12362</v>
      </c>
      <c r="C3884" s="101" t="s">
        <v>12798</v>
      </c>
      <c r="D3884" s="101">
        <v>9.4</v>
      </c>
    </row>
    <row r="3885" spans="1:4" x14ac:dyDescent="0.25">
      <c r="A3885" s="101">
        <v>89413</v>
      </c>
      <c r="B3885" s="101" t="s">
        <v>12363</v>
      </c>
      <c r="C3885" s="101" t="s">
        <v>12798</v>
      </c>
      <c r="D3885" s="101">
        <v>11.66</v>
      </c>
    </row>
    <row r="3886" spans="1:4" x14ac:dyDescent="0.25">
      <c r="A3886" s="101">
        <v>89414</v>
      </c>
      <c r="B3886" s="101" t="s">
        <v>12364</v>
      </c>
      <c r="C3886" s="101" t="s">
        <v>12798</v>
      </c>
      <c r="D3886" s="101">
        <v>13.25</v>
      </c>
    </row>
    <row r="3887" spans="1:4" x14ac:dyDescent="0.25">
      <c r="A3887" s="101">
        <v>89415</v>
      </c>
      <c r="B3887" s="101" t="s">
        <v>12365</v>
      </c>
      <c r="C3887" s="101" t="s">
        <v>12798</v>
      </c>
      <c r="D3887" s="101">
        <v>15.39</v>
      </c>
    </row>
    <row r="3888" spans="1:4" x14ac:dyDescent="0.25">
      <c r="A3888" s="101">
        <v>89416</v>
      </c>
      <c r="B3888" s="101" t="s">
        <v>12366</v>
      </c>
      <c r="C3888" s="101" t="s">
        <v>12798</v>
      </c>
      <c r="D3888" s="101">
        <v>13.55</v>
      </c>
    </row>
    <row r="3889" spans="1:4" x14ac:dyDescent="0.25">
      <c r="A3889" s="101">
        <v>89417</v>
      </c>
      <c r="B3889" s="101" t="s">
        <v>12367</v>
      </c>
      <c r="C3889" s="101" t="s">
        <v>12798</v>
      </c>
      <c r="D3889" s="101">
        <v>5.3</v>
      </c>
    </row>
    <row r="3890" spans="1:4" x14ac:dyDescent="0.25">
      <c r="A3890" s="101">
        <v>89418</v>
      </c>
      <c r="B3890" s="101" t="s">
        <v>12368</v>
      </c>
      <c r="C3890" s="101" t="s">
        <v>12798</v>
      </c>
      <c r="D3890" s="101">
        <v>14.42</v>
      </c>
    </row>
    <row r="3891" spans="1:4" x14ac:dyDescent="0.25">
      <c r="A3891" s="101">
        <v>89419</v>
      </c>
      <c r="B3891" s="101" t="s">
        <v>12369</v>
      </c>
      <c r="C3891" s="101" t="s">
        <v>12798</v>
      </c>
      <c r="D3891" s="101">
        <v>6.37</v>
      </c>
    </row>
    <row r="3892" spans="1:4" x14ac:dyDescent="0.25">
      <c r="A3892" s="101">
        <v>89421</v>
      </c>
      <c r="B3892" s="101" t="s">
        <v>12370</v>
      </c>
      <c r="C3892" s="101" t="s">
        <v>12798</v>
      </c>
      <c r="D3892" s="101">
        <v>10.73</v>
      </c>
    </row>
    <row r="3893" spans="1:4" x14ac:dyDescent="0.25">
      <c r="A3893" s="101">
        <v>89423</v>
      </c>
      <c r="B3893" s="101" t="s">
        <v>12371</v>
      </c>
      <c r="C3893" s="101" t="s">
        <v>12798</v>
      </c>
      <c r="D3893" s="101">
        <v>9.15</v>
      </c>
    </row>
    <row r="3894" spans="1:4" x14ac:dyDescent="0.25">
      <c r="A3894" s="101">
        <v>89424</v>
      </c>
      <c r="B3894" s="101" t="s">
        <v>12372</v>
      </c>
      <c r="C3894" s="101" t="s">
        <v>12798</v>
      </c>
      <c r="D3894" s="101">
        <v>6.28</v>
      </c>
    </row>
    <row r="3895" spans="1:4" x14ac:dyDescent="0.25">
      <c r="A3895" s="101">
        <v>89425</v>
      </c>
      <c r="B3895" s="101" t="s">
        <v>12373</v>
      </c>
      <c r="C3895" s="101" t="s">
        <v>12798</v>
      </c>
      <c r="D3895" s="101">
        <v>16.96</v>
      </c>
    </row>
    <row r="3896" spans="1:4" x14ac:dyDescent="0.25">
      <c r="A3896" s="101">
        <v>89426</v>
      </c>
      <c r="B3896" s="101" t="s">
        <v>12374</v>
      </c>
      <c r="C3896" s="101" t="s">
        <v>12798</v>
      </c>
      <c r="D3896" s="101">
        <v>9.02</v>
      </c>
    </row>
    <row r="3897" spans="1:4" x14ac:dyDescent="0.25">
      <c r="A3897" s="101">
        <v>89427</v>
      </c>
      <c r="B3897" s="101" t="s">
        <v>12375</v>
      </c>
      <c r="C3897" s="101" t="s">
        <v>12798</v>
      </c>
      <c r="D3897" s="101">
        <v>11.16</v>
      </c>
    </row>
    <row r="3898" spans="1:4" x14ac:dyDescent="0.25">
      <c r="A3898" s="101">
        <v>89428</v>
      </c>
      <c r="B3898" s="101" t="s">
        <v>12376</v>
      </c>
      <c r="C3898" s="101" t="s">
        <v>12798</v>
      </c>
      <c r="D3898" s="101">
        <v>12.93</v>
      </c>
    </row>
    <row r="3899" spans="1:4" x14ac:dyDescent="0.25">
      <c r="A3899" s="101">
        <v>89429</v>
      </c>
      <c r="B3899" s="101" t="s">
        <v>12377</v>
      </c>
      <c r="C3899" s="101" t="s">
        <v>12798</v>
      </c>
      <c r="D3899" s="101">
        <v>5.89</v>
      </c>
    </row>
    <row r="3900" spans="1:4" x14ac:dyDescent="0.25">
      <c r="A3900" s="101">
        <v>89430</v>
      </c>
      <c r="B3900" s="101" t="s">
        <v>12378</v>
      </c>
      <c r="C3900" s="101" t="s">
        <v>12798</v>
      </c>
      <c r="D3900" s="101">
        <v>11.71</v>
      </c>
    </row>
    <row r="3901" spans="1:4" x14ac:dyDescent="0.25">
      <c r="A3901" s="101">
        <v>89431</v>
      </c>
      <c r="B3901" s="101" t="s">
        <v>12379</v>
      </c>
      <c r="C3901" s="101" t="s">
        <v>12798</v>
      </c>
      <c r="D3901" s="101">
        <v>8.59</v>
      </c>
    </row>
    <row r="3902" spans="1:4" x14ac:dyDescent="0.25">
      <c r="A3902" s="101">
        <v>89432</v>
      </c>
      <c r="B3902" s="101" t="s">
        <v>12380</v>
      </c>
      <c r="C3902" s="101" t="s">
        <v>12798</v>
      </c>
      <c r="D3902" s="101">
        <v>27.05</v>
      </c>
    </row>
    <row r="3903" spans="1:4" x14ac:dyDescent="0.25">
      <c r="A3903" s="101">
        <v>89433</v>
      </c>
      <c r="B3903" s="101" t="s">
        <v>12381</v>
      </c>
      <c r="C3903" s="101" t="s">
        <v>12798</v>
      </c>
      <c r="D3903" s="101">
        <v>12.35</v>
      </c>
    </row>
    <row r="3904" spans="1:4" x14ac:dyDescent="0.25">
      <c r="A3904" s="101">
        <v>89434</v>
      </c>
      <c r="B3904" s="101" t="s">
        <v>12382</v>
      </c>
      <c r="C3904" s="101" t="s">
        <v>12798</v>
      </c>
      <c r="D3904" s="101">
        <v>10.31</v>
      </c>
    </row>
    <row r="3905" spans="1:4" x14ac:dyDescent="0.25">
      <c r="A3905" s="101">
        <v>89435</v>
      </c>
      <c r="B3905" s="101" t="s">
        <v>12383</v>
      </c>
      <c r="C3905" s="101" t="s">
        <v>12798</v>
      </c>
      <c r="D3905" s="101">
        <v>19.21</v>
      </c>
    </row>
    <row r="3906" spans="1:4" x14ac:dyDescent="0.25">
      <c r="A3906" s="101">
        <v>89436</v>
      </c>
      <c r="B3906" s="101" t="s">
        <v>12384</v>
      </c>
      <c r="C3906" s="101" t="s">
        <v>12798</v>
      </c>
      <c r="D3906" s="101">
        <v>7.8</v>
      </c>
    </row>
    <row r="3907" spans="1:4" x14ac:dyDescent="0.25">
      <c r="A3907" s="101">
        <v>89437</v>
      </c>
      <c r="B3907" s="101" t="s">
        <v>12385</v>
      </c>
      <c r="C3907" s="101" t="s">
        <v>12798</v>
      </c>
      <c r="D3907" s="101">
        <v>22.03</v>
      </c>
    </row>
    <row r="3908" spans="1:4" x14ac:dyDescent="0.25">
      <c r="A3908" s="101">
        <v>89438</v>
      </c>
      <c r="B3908" s="101" t="s">
        <v>12386</v>
      </c>
      <c r="C3908" s="101" t="s">
        <v>12798</v>
      </c>
      <c r="D3908" s="101">
        <v>9.83</v>
      </c>
    </row>
    <row r="3909" spans="1:4" x14ac:dyDescent="0.25">
      <c r="A3909" s="101">
        <v>89439</v>
      </c>
      <c r="B3909" s="101" t="s">
        <v>12387</v>
      </c>
      <c r="C3909" s="101" t="s">
        <v>12798</v>
      </c>
      <c r="D3909" s="101">
        <v>11.2</v>
      </c>
    </row>
    <row r="3910" spans="1:4" x14ac:dyDescent="0.25">
      <c r="A3910" s="101">
        <v>89440</v>
      </c>
      <c r="B3910" s="101" t="s">
        <v>12388</v>
      </c>
      <c r="C3910" s="101" t="s">
        <v>12798</v>
      </c>
      <c r="D3910" s="101">
        <v>11.64</v>
      </c>
    </row>
    <row r="3911" spans="1:4" x14ac:dyDescent="0.25">
      <c r="A3911" s="101">
        <v>89442</v>
      </c>
      <c r="B3911" s="101" t="s">
        <v>12389</v>
      </c>
      <c r="C3911" s="101" t="s">
        <v>12798</v>
      </c>
      <c r="D3911" s="101">
        <v>13.27</v>
      </c>
    </row>
    <row r="3912" spans="1:4" x14ac:dyDescent="0.25">
      <c r="A3912" s="101">
        <v>89443</v>
      </c>
      <c r="B3912" s="101" t="s">
        <v>12390</v>
      </c>
      <c r="C3912" s="101" t="s">
        <v>12798</v>
      </c>
      <c r="D3912" s="101">
        <v>16.3</v>
      </c>
    </row>
    <row r="3913" spans="1:4" x14ac:dyDescent="0.25">
      <c r="A3913" s="101">
        <v>89444</v>
      </c>
      <c r="B3913" s="101" t="s">
        <v>12391</v>
      </c>
      <c r="C3913" s="101" t="s">
        <v>12798</v>
      </c>
      <c r="D3913" s="101">
        <v>22.71</v>
      </c>
    </row>
    <row r="3914" spans="1:4" x14ac:dyDescent="0.25">
      <c r="A3914" s="101">
        <v>89445</v>
      </c>
      <c r="B3914" s="101" t="s">
        <v>12392</v>
      </c>
      <c r="C3914" s="101" t="s">
        <v>12798</v>
      </c>
      <c r="D3914" s="101">
        <v>17.87</v>
      </c>
    </row>
    <row r="3915" spans="1:4" x14ac:dyDescent="0.25">
      <c r="A3915" s="101">
        <v>89481</v>
      </c>
      <c r="B3915" s="101" t="s">
        <v>12393</v>
      </c>
      <c r="C3915" s="101" t="s">
        <v>12798</v>
      </c>
      <c r="D3915" s="101">
        <v>5.15</v>
      </c>
    </row>
    <row r="3916" spans="1:4" x14ac:dyDescent="0.25">
      <c r="A3916" s="101">
        <v>89485</v>
      </c>
      <c r="B3916" s="101" t="s">
        <v>12394</v>
      </c>
      <c r="C3916" s="101" t="s">
        <v>12798</v>
      </c>
      <c r="D3916" s="101">
        <v>5.87</v>
      </c>
    </row>
    <row r="3917" spans="1:4" x14ac:dyDescent="0.25">
      <c r="A3917" s="101">
        <v>89489</v>
      </c>
      <c r="B3917" s="101" t="s">
        <v>12395</v>
      </c>
      <c r="C3917" s="101" t="s">
        <v>12798</v>
      </c>
      <c r="D3917" s="101">
        <v>7.25</v>
      </c>
    </row>
    <row r="3918" spans="1:4" x14ac:dyDescent="0.25">
      <c r="A3918" s="101">
        <v>89490</v>
      </c>
      <c r="B3918" s="101" t="s">
        <v>12396</v>
      </c>
      <c r="C3918" s="101" t="s">
        <v>12798</v>
      </c>
      <c r="D3918" s="101">
        <v>6.75</v>
      </c>
    </row>
    <row r="3919" spans="1:4" x14ac:dyDescent="0.25">
      <c r="A3919" s="101">
        <v>89492</v>
      </c>
      <c r="B3919" s="101" t="s">
        <v>12397</v>
      </c>
      <c r="C3919" s="101" t="s">
        <v>12798</v>
      </c>
      <c r="D3919" s="101">
        <v>7.84</v>
      </c>
    </row>
    <row r="3920" spans="1:4" x14ac:dyDescent="0.25">
      <c r="A3920" s="101">
        <v>89493</v>
      </c>
      <c r="B3920" s="101" t="s">
        <v>12398</v>
      </c>
      <c r="C3920" s="101" t="s">
        <v>12798</v>
      </c>
      <c r="D3920" s="101">
        <v>9.43</v>
      </c>
    </row>
    <row r="3921" spans="1:4" x14ac:dyDescent="0.25">
      <c r="A3921" s="101">
        <v>89494</v>
      </c>
      <c r="B3921" s="101" t="s">
        <v>12399</v>
      </c>
      <c r="C3921" s="101" t="s">
        <v>12798</v>
      </c>
      <c r="D3921" s="101">
        <v>11.57</v>
      </c>
    </row>
    <row r="3922" spans="1:4" x14ac:dyDescent="0.25">
      <c r="A3922" s="101">
        <v>89496</v>
      </c>
      <c r="B3922" s="101" t="s">
        <v>12400</v>
      </c>
      <c r="C3922" s="101" t="s">
        <v>12798</v>
      </c>
      <c r="D3922" s="101">
        <v>9.73</v>
      </c>
    </row>
    <row r="3923" spans="1:4" x14ac:dyDescent="0.25">
      <c r="A3923" s="101">
        <v>89497</v>
      </c>
      <c r="B3923" s="101" t="s">
        <v>12401</v>
      </c>
      <c r="C3923" s="101" t="s">
        <v>12798</v>
      </c>
      <c r="D3923" s="101">
        <v>12.36</v>
      </c>
    </row>
    <row r="3924" spans="1:4" x14ac:dyDescent="0.25">
      <c r="A3924" s="101">
        <v>89498</v>
      </c>
      <c r="B3924" s="101" t="s">
        <v>12402</v>
      </c>
      <c r="C3924" s="101" t="s">
        <v>12798</v>
      </c>
      <c r="D3924" s="101">
        <v>12.41</v>
      </c>
    </row>
    <row r="3925" spans="1:4" x14ac:dyDescent="0.25">
      <c r="A3925" s="101">
        <v>89499</v>
      </c>
      <c r="B3925" s="101" t="s">
        <v>12403</v>
      </c>
      <c r="C3925" s="101" t="s">
        <v>12798</v>
      </c>
      <c r="D3925" s="101">
        <v>18.03</v>
      </c>
    </row>
    <row r="3926" spans="1:4" x14ac:dyDescent="0.25">
      <c r="A3926" s="101">
        <v>89500</v>
      </c>
      <c r="B3926" s="101" t="s">
        <v>12404</v>
      </c>
      <c r="C3926" s="101" t="s">
        <v>12798</v>
      </c>
      <c r="D3926" s="101">
        <v>11.91</v>
      </c>
    </row>
    <row r="3927" spans="1:4" x14ac:dyDescent="0.25">
      <c r="A3927" s="101">
        <v>89501</v>
      </c>
      <c r="B3927" s="101" t="s">
        <v>12405</v>
      </c>
      <c r="C3927" s="101" t="s">
        <v>12798</v>
      </c>
      <c r="D3927" s="101">
        <v>13.47</v>
      </c>
    </row>
    <row r="3928" spans="1:4" x14ac:dyDescent="0.25">
      <c r="A3928" s="101">
        <v>89502</v>
      </c>
      <c r="B3928" s="101" t="s">
        <v>12406</v>
      </c>
      <c r="C3928" s="101" t="s">
        <v>12798</v>
      </c>
      <c r="D3928" s="101">
        <v>15.78</v>
      </c>
    </row>
    <row r="3929" spans="1:4" x14ac:dyDescent="0.25">
      <c r="A3929" s="101">
        <v>89503</v>
      </c>
      <c r="B3929" s="101" t="s">
        <v>12407</v>
      </c>
      <c r="C3929" s="101" t="s">
        <v>12798</v>
      </c>
      <c r="D3929" s="101">
        <v>20.93</v>
      </c>
    </row>
    <row r="3930" spans="1:4" x14ac:dyDescent="0.25">
      <c r="A3930" s="101">
        <v>89504</v>
      </c>
      <c r="B3930" s="101" t="s">
        <v>12408</v>
      </c>
      <c r="C3930" s="101" t="s">
        <v>12798</v>
      </c>
      <c r="D3930" s="101">
        <v>17.440000000000001</v>
      </c>
    </row>
    <row r="3931" spans="1:4" x14ac:dyDescent="0.25">
      <c r="A3931" s="101">
        <v>89505</v>
      </c>
      <c r="B3931" s="101" t="s">
        <v>12409</v>
      </c>
      <c r="C3931" s="101" t="s">
        <v>12798</v>
      </c>
      <c r="D3931" s="101">
        <v>37.700000000000003</v>
      </c>
    </row>
    <row r="3932" spans="1:4" x14ac:dyDescent="0.25">
      <c r="A3932" s="101">
        <v>89506</v>
      </c>
      <c r="B3932" s="101" t="s">
        <v>12410</v>
      </c>
      <c r="C3932" s="101" t="s">
        <v>12798</v>
      </c>
      <c r="D3932" s="101">
        <v>36.08</v>
      </c>
    </row>
    <row r="3933" spans="1:4" x14ac:dyDescent="0.25">
      <c r="A3933" s="101">
        <v>89507</v>
      </c>
      <c r="B3933" s="101" t="s">
        <v>12411</v>
      </c>
      <c r="C3933" s="101" t="s">
        <v>12798</v>
      </c>
      <c r="D3933" s="101">
        <v>42.47</v>
      </c>
    </row>
    <row r="3934" spans="1:4" x14ac:dyDescent="0.25">
      <c r="A3934" s="101">
        <v>89510</v>
      </c>
      <c r="B3934" s="101" t="s">
        <v>12412</v>
      </c>
      <c r="C3934" s="101" t="s">
        <v>12798</v>
      </c>
      <c r="D3934" s="101">
        <v>24.74</v>
      </c>
    </row>
    <row r="3935" spans="1:4" x14ac:dyDescent="0.25">
      <c r="A3935" s="101">
        <v>89513</v>
      </c>
      <c r="B3935" s="101" t="s">
        <v>12413</v>
      </c>
      <c r="C3935" s="101" t="s">
        <v>12798</v>
      </c>
      <c r="D3935" s="101">
        <v>93.38</v>
      </c>
    </row>
    <row r="3936" spans="1:4" x14ac:dyDescent="0.25">
      <c r="A3936" s="101">
        <v>89514</v>
      </c>
      <c r="B3936" s="101" t="s">
        <v>12414</v>
      </c>
      <c r="C3936" s="101" t="s">
        <v>12798</v>
      </c>
      <c r="D3936" s="101">
        <v>7.69</v>
      </c>
    </row>
    <row r="3937" spans="1:4" x14ac:dyDescent="0.25">
      <c r="A3937" s="101">
        <v>89515</v>
      </c>
      <c r="B3937" s="101" t="s">
        <v>12415</v>
      </c>
      <c r="C3937" s="101" t="s">
        <v>12798</v>
      </c>
      <c r="D3937" s="101">
        <v>74.7</v>
      </c>
    </row>
    <row r="3938" spans="1:4" x14ac:dyDescent="0.25">
      <c r="A3938" s="101">
        <v>89516</v>
      </c>
      <c r="B3938" s="101" t="s">
        <v>12416</v>
      </c>
      <c r="C3938" s="101" t="s">
        <v>12798</v>
      </c>
      <c r="D3938" s="101">
        <v>7.77</v>
      </c>
    </row>
    <row r="3939" spans="1:4" x14ac:dyDescent="0.25">
      <c r="A3939" s="101">
        <v>89517</v>
      </c>
      <c r="B3939" s="101" t="s">
        <v>12417</v>
      </c>
      <c r="C3939" s="101" t="s">
        <v>12798</v>
      </c>
      <c r="D3939" s="101">
        <v>62.77</v>
      </c>
    </row>
    <row r="3940" spans="1:4" x14ac:dyDescent="0.25">
      <c r="A3940" s="101">
        <v>89518</v>
      </c>
      <c r="B3940" s="101" t="s">
        <v>12418</v>
      </c>
      <c r="C3940" s="101" t="s">
        <v>12798</v>
      </c>
      <c r="D3940" s="101">
        <v>14.04</v>
      </c>
    </row>
    <row r="3941" spans="1:4" x14ac:dyDescent="0.25">
      <c r="A3941" s="101">
        <v>89519</v>
      </c>
      <c r="B3941" s="101" t="s">
        <v>12419</v>
      </c>
      <c r="C3941" s="101" t="s">
        <v>12798</v>
      </c>
      <c r="D3941" s="101">
        <v>42.94</v>
      </c>
    </row>
    <row r="3942" spans="1:4" x14ac:dyDescent="0.25">
      <c r="A3942" s="101">
        <v>89520</v>
      </c>
      <c r="B3942" s="101" t="s">
        <v>12420</v>
      </c>
      <c r="C3942" s="101" t="s">
        <v>12798</v>
      </c>
      <c r="D3942" s="101">
        <v>14.71</v>
      </c>
    </row>
    <row r="3943" spans="1:4" x14ac:dyDescent="0.25">
      <c r="A3943" s="101">
        <v>89521</v>
      </c>
      <c r="B3943" s="101" t="s">
        <v>12421</v>
      </c>
      <c r="C3943" s="101" t="s">
        <v>12798</v>
      </c>
      <c r="D3943" s="101">
        <v>111.26</v>
      </c>
    </row>
    <row r="3944" spans="1:4" x14ac:dyDescent="0.25">
      <c r="A3944" s="101">
        <v>89522</v>
      </c>
      <c r="B3944" s="101" t="s">
        <v>12422</v>
      </c>
      <c r="C3944" s="101" t="s">
        <v>12798</v>
      </c>
      <c r="D3944" s="101">
        <v>27.3</v>
      </c>
    </row>
    <row r="3945" spans="1:4" x14ac:dyDescent="0.25">
      <c r="A3945" s="101">
        <v>89523</v>
      </c>
      <c r="B3945" s="101" t="s">
        <v>12423</v>
      </c>
      <c r="C3945" s="101" t="s">
        <v>12798</v>
      </c>
      <c r="D3945" s="101">
        <v>91.25</v>
      </c>
    </row>
    <row r="3946" spans="1:4" x14ac:dyDescent="0.25">
      <c r="A3946" s="101">
        <v>89524</v>
      </c>
      <c r="B3946" s="101" t="s">
        <v>12424</v>
      </c>
      <c r="C3946" s="101" t="s">
        <v>12798</v>
      </c>
      <c r="D3946" s="101">
        <v>27.73</v>
      </c>
    </row>
    <row r="3947" spans="1:4" x14ac:dyDescent="0.25">
      <c r="A3947" s="101">
        <v>89525</v>
      </c>
      <c r="B3947" s="101" t="s">
        <v>12425</v>
      </c>
      <c r="C3947" s="101" t="s">
        <v>12798</v>
      </c>
      <c r="D3947" s="101">
        <v>78.81</v>
      </c>
    </row>
    <row r="3948" spans="1:4" x14ac:dyDescent="0.25">
      <c r="A3948" s="101">
        <v>89526</v>
      </c>
      <c r="B3948" s="101" t="s">
        <v>12426</v>
      </c>
      <c r="C3948" s="101" t="s">
        <v>12798</v>
      </c>
      <c r="D3948" s="101">
        <v>35.54</v>
      </c>
    </row>
    <row r="3949" spans="1:4" x14ac:dyDescent="0.25">
      <c r="A3949" s="101">
        <v>89527</v>
      </c>
      <c r="B3949" s="101" t="s">
        <v>12427</v>
      </c>
      <c r="C3949" s="101" t="s">
        <v>12798</v>
      </c>
      <c r="D3949" s="101">
        <v>51.67</v>
      </c>
    </row>
    <row r="3950" spans="1:4" x14ac:dyDescent="0.25">
      <c r="A3950" s="101">
        <v>89528</v>
      </c>
      <c r="B3950" s="101" t="s">
        <v>12428</v>
      </c>
      <c r="C3950" s="101" t="s">
        <v>12798</v>
      </c>
      <c r="D3950" s="101">
        <v>4.07</v>
      </c>
    </row>
    <row r="3951" spans="1:4" x14ac:dyDescent="0.25">
      <c r="A3951" s="101">
        <v>89529</v>
      </c>
      <c r="B3951" s="101" t="s">
        <v>12429</v>
      </c>
      <c r="C3951" s="101" t="s">
        <v>12798</v>
      </c>
      <c r="D3951" s="101">
        <v>33.97</v>
      </c>
    </row>
    <row r="3952" spans="1:4" x14ac:dyDescent="0.25">
      <c r="A3952" s="101">
        <v>89530</v>
      </c>
      <c r="B3952" s="101" t="s">
        <v>12430</v>
      </c>
      <c r="C3952" s="101" t="s">
        <v>12798</v>
      </c>
      <c r="D3952" s="101">
        <v>14.75</v>
      </c>
    </row>
    <row r="3953" spans="1:4" x14ac:dyDescent="0.25">
      <c r="A3953" s="101">
        <v>89531</v>
      </c>
      <c r="B3953" s="101" t="s">
        <v>12431</v>
      </c>
      <c r="C3953" s="101" t="s">
        <v>12798</v>
      </c>
      <c r="D3953" s="101">
        <v>34.92</v>
      </c>
    </row>
    <row r="3954" spans="1:4" x14ac:dyDescent="0.25">
      <c r="A3954" s="101">
        <v>89532</v>
      </c>
      <c r="B3954" s="101" t="s">
        <v>12432</v>
      </c>
      <c r="C3954" s="101" t="s">
        <v>12798</v>
      </c>
      <c r="D3954" s="101">
        <v>6.65</v>
      </c>
    </row>
    <row r="3955" spans="1:4" x14ac:dyDescent="0.25">
      <c r="A3955" s="101">
        <v>89535</v>
      </c>
      <c r="B3955" s="101" t="s">
        <v>12433</v>
      </c>
      <c r="C3955" s="101" t="s">
        <v>12798</v>
      </c>
      <c r="D3955" s="101">
        <v>39.01</v>
      </c>
    </row>
    <row r="3956" spans="1:4" x14ac:dyDescent="0.25">
      <c r="A3956" s="101">
        <v>89536</v>
      </c>
      <c r="B3956" s="101" t="s">
        <v>12434</v>
      </c>
      <c r="C3956" s="101" t="s">
        <v>12798</v>
      </c>
      <c r="D3956" s="101">
        <v>10.72</v>
      </c>
    </row>
    <row r="3957" spans="1:4" x14ac:dyDescent="0.25">
      <c r="A3957" s="101">
        <v>89540</v>
      </c>
      <c r="B3957" s="101" t="s">
        <v>12435</v>
      </c>
      <c r="C3957" s="101" t="s">
        <v>12798</v>
      </c>
      <c r="D3957" s="101">
        <v>9.5</v>
      </c>
    </row>
    <row r="3958" spans="1:4" x14ac:dyDescent="0.25">
      <c r="A3958" s="101">
        <v>89541</v>
      </c>
      <c r="B3958" s="101" t="s">
        <v>12436</v>
      </c>
      <c r="C3958" s="101" t="s">
        <v>12798</v>
      </c>
      <c r="D3958" s="101">
        <v>6.04</v>
      </c>
    </row>
    <row r="3959" spans="1:4" x14ac:dyDescent="0.25">
      <c r="A3959" s="101">
        <v>89542</v>
      </c>
      <c r="B3959" s="101" t="s">
        <v>12437</v>
      </c>
      <c r="C3959" s="101" t="s">
        <v>12798</v>
      </c>
      <c r="D3959" s="101">
        <v>24.5</v>
      </c>
    </row>
    <row r="3960" spans="1:4" x14ac:dyDescent="0.25">
      <c r="A3960" s="101">
        <v>89544</v>
      </c>
      <c r="B3960" s="101" t="s">
        <v>12438</v>
      </c>
      <c r="C3960" s="101" t="s">
        <v>12798</v>
      </c>
      <c r="D3960" s="101">
        <v>7.82</v>
      </c>
    </row>
    <row r="3961" spans="1:4" x14ac:dyDescent="0.25">
      <c r="A3961" s="101">
        <v>89545</v>
      </c>
      <c r="B3961" s="101" t="s">
        <v>12439</v>
      </c>
      <c r="C3961" s="101" t="s">
        <v>12798</v>
      </c>
      <c r="D3961" s="101">
        <v>15.38</v>
      </c>
    </row>
    <row r="3962" spans="1:4" x14ac:dyDescent="0.25">
      <c r="A3962" s="101">
        <v>89546</v>
      </c>
      <c r="B3962" s="101" t="s">
        <v>12440</v>
      </c>
      <c r="C3962" s="101" t="s">
        <v>12798</v>
      </c>
      <c r="D3962" s="101">
        <v>10.28</v>
      </c>
    </row>
    <row r="3963" spans="1:4" x14ac:dyDescent="0.25">
      <c r="A3963" s="101">
        <v>89547</v>
      </c>
      <c r="B3963" s="101" t="s">
        <v>12441</v>
      </c>
      <c r="C3963" s="101" t="s">
        <v>12798</v>
      </c>
      <c r="D3963" s="101">
        <v>20.47</v>
      </c>
    </row>
    <row r="3964" spans="1:4" x14ac:dyDescent="0.25">
      <c r="A3964" s="101">
        <v>89548</v>
      </c>
      <c r="B3964" s="101" t="s">
        <v>12442</v>
      </c>
      <c r="C3964" s="101" t="s">
        <v>12798</v>
      </c>
      <c r="D3964" s="101">
        <v>21.05</v>
      </c>
    </row>
    <row r="3965" spans="1:4" x14ac:dyDescent="0.25">
      <c r="A3965" s="101">
        <v>89549</v>
      </c>
      <c r="B3965" s="101" t="s">
        <v>12443</v>
      </c>
      <c r="C3965" s="101" t="s">
        <v>12798</v>
      </c>
      <c r="D3965" s="101">
        <v>17.45</v>
      </c>
    </row>
    <row r="3966" spans="1:4" x14ac:dyDescent="0.25">
      <c r="A3966" s="101">
        <v>89550</v>
      </c>
      <c r="B3966" s="101" t="s">
        <v>12444</v>
      </c>
      <c r="C3966" s="101" t="s">
        <v>12798</v>
      </c>
      <c r="D3966" s="101">
        <v>37.42</v>
      </c>
    </row>
    <row r="3967" spans="1:4" x14ac:dyDescent="0.25">
      <c r="A3967" s="101">
        <v>89551</v>
      </c>
      <c r="B3967" s="101" t="s">
        <v>12445</v>
      </c>
      <c r="C3967" s="101" t="s">
        <v>12798</v>
      </c>
      <c r="D3967" s="101">
        <v>7.94</v>
      </c>
    </row>
    <row r="3968" spans="1:4" x14ac:dyDescent="0.25">
      <c r="A3968" s="101">
        <v>89552</v>
      </c>
      <c r="B3968" s="101" t="s">
        <v>12446</v>
      </c>
      <c r="C3968" s="101" t="s">
        <v>12798</v>
      </c>
      <c r="D3968" s="101">
        <v>16.66</v>
      </c>
    </row>
    <row r="3969" spans="1:4" x14ac:dyDescent="0.25">
      <c r="A3969" s="101">
        <v>89553</v>
      </c>
      <c r="B3969" s="101" t="s">
        <v>12447</v>
      </c>
      <c r="C3969" s="101" t="s">
        <v>12798</v>
      </c>
      <c r="D3969" s="101">
        <v>5.43</v>
      </c>
    </row>
    <row r="3970" spans="1:4" x14ac:dyDescent="0.25">
      <c r="A3970" s="101">
        <v>89554</v>
      </c>
      <c r="B3970" s="101" t="s">
        <v>12448</v>
      </c>
      <c r="C3970" s="101" t="s">
        <v>12798</v>
      </c>
      <c r="D3970" s="101">
        <v>25.99</v>
      </c>
    </row>
    <row r="3971" spans="1:4" x14ac:dyDescent="0.25">
      <c r="A3971" s="101">
        <v>89555</v>
      </c>
      <c r="B3971" s="101" t="s">
        <v>12449</v>
      </c>
      <c r="C3971" s="101" t="s">
        <v>12798</v>
      </c>
      <c r="D3971" s="101">
        <v>19.48</v>
      </c>
    </row>
    <row r="3972" spans="1:4" x14ac:dyDescent="0.25">
      <c r="A3972" s="101">
        <v>89556</v>
      </c>
      <c r="B3972" s="101" t="s">
        <v>12450</v>
      </c>
      <c r="C3972" s="101" t="s">
        <v>12798</v>
      </c>
      <c r="D3972" s="101">
        <v>36.57</v>
      </c>
    </row>
    <row r="3973" spans="1:4" x14ac:dyDescent="0.25">
      <c r="A3973" s="101">
        <v>89557</v>
      </c>
      <c r="B3973" s="101" t="s">
        <v>12451</v>
      </c>
      <c r="C3973" s="101" t="s">
        <v>12798</v>
      </c>
      <c r="D3973" s="101">
        <v>29.09</v>
      </c>
    </row>
    <row r="3974" spans="1:4" x14ac:dyDescent="0.25">
      <c r="A3974" s="101">
        <v>89558</v>
      </c>
      <c r="B3974" s="101" t="s">
        <v>12452</v>
      </c>
      <c r="C3974" s="101" t="s">
        <v>12798</v>
      </c>
      <c r="D3974" s="101">
        <v>9.09</v>
      </c>
    </row>
    <row r="3975" spans="1:4" x14ac:dyDescent="0.25">
      <c r="A3975" s="101">
        <v>89559</v>
      </c>
      <c r="B3975" s="101" t="s">
        <v>12453</v>
      </c>
      <c r="C3975" s="101" t="s">
        <v>12798</v>
      </c>
      <c r="D3975" s="101">
        <v>60.77</v>
      </c>
    </row>
    <row r="3976" spans="1:4" x14ac:dyDescent="0.25">
      <c r="A3976" s="101">
        <v>89560</v>
      </c>
      <c r="B3976" s="101" t="s">
        <v>13373</v>
      </c>
      <c r="C3976" s="101" t="s">
        <v>12798</v>
      </c>
      <c r="D3976" s="101">
        <v>31.4</v>
      </c>
    </row>
    <row r="3977" spans="1:4" x14ac:dyDescent="0.25">
      <c r="A3977" s="101">
        <v>89561</v>
      </c>
      <c r="B3977" s="101" t="s">
        <v>12454</v>
      </c>
      <c r="C3977" s="101" t="s">
        <v>12798</v>
      </c>
      <c r="D3977" s="101">
        <v>13.65</v>
      </c>
    </row>
    <row r="3978" spans="1:4" x14ac:dyDescent="0.25">
      <c r="A3978" s="101">
        <v>89562</v>
      </c>
      <c r="B3978" s="101" t="s">
        <v>12455</v>
      </c>
      <c r="C3978" s="101" t="s">
        <v>12798</v>
      </c>
      <c r="D3978" s="101">
        <v>9.58</v>
      </c>
    </row>
    <row r="3979" spans="1:4" x14ac:dyDescent="0.25">
      <c r="A3979" s="101">
        <v>89563</v>
      </c>
      <c r="B3979" s="101" t="s">
        <v>12456</v>
      </c>
      <c r="C3979" s="101" t="s">
        <v>12798</v>
      </c>
      <c r="D3979" s="101">
        <v>31.71</v>
      </c>
    </row>
    <row r="3980" spans="1:4" x14ac:dyDescent="0.25">
      <c r="A3980" s="101">
        <v>89564</v>
      </c>
      <c r="B3980" s="101" t="s">
        <v>12457</v>
      </c>
      <c r="C3980" s="101" t="s">
        <v>12798</v>
      </c>
      <c r="D3980" s="101">
        <v>14.24</v>
      </c>
    </row>
    <row r="3981" spans="1:4" x14ac:dyDescent="0.25">
      <c r="A3981" s="101">
        <v>89565</v>
      </c>
      <c r="B3981" s="101" t="s">
        <v>12458</v>
      </c>
      <c r="C3981" s="101" t="s">
        <v>12798</v>
      </c>
      <c r="D3981" s="101">
        <v>51.04</v>
      </c>
    </row>
    <row r="3982" spans="1:4" x14ac:dyDescent="0.25">
      <c r="A3982" s="101">
        <v>89566</v>
      </c>
      <c r="B3982" s="101" t="s">
        <v>12459</v>
      </c>
      <c r="C3982" s="101" t="s">
        <v>12798</v>
      </c>
      <c r="D3982" s="101">
        <v>43.37</v>
      </c>
    </row>
    <row r="3983" spans="1:4" x14ac:dyDescent="0.25">
      <c r="A3983" s="101">
        <v>89567</v>
      </c>
      <c r="B3983" s="101" t="s">
        <v>12460</v>
      </c>
      <c r="C3983" s="101" t="s">
        <v>12798</v>
      </c>
      <c r="D3983" s="101">
        <v>73.180000000000007</v>
      </c>
    </row>
    <row r="3984" spans="1:4" x14ac:dyDescent="0.25">
      <c r="A3984" s="101">
        <v>89568</v>
      </c>
      <c r="B3984" s="101" t="s">
        <v>12461</v>
      </c>
      <c r="C3984" s="101" t="s">
        <v>12798</v>
      </c>
      <c r="D3984" s="101">
        <v>29.14</v>
      </c>
    </row>
    <row r="3985" spans="1:4" x14ac:dyDescent="0.25">
      <c r="A3985" s="101">
        <v>89569</v>
      </c>
      <c r="B3985" s="101" t="s">
        <v>12462</v>
      </c>
      <c r="C3985" s="101" t="s">
        <v>12798</v>
      </c>
      <c r="D3985" s="101">
        <v>85.18</v>
      </c>
    </row>
    <row r="3986" spans="1:4" x14ac:dyDescent="0.25">
      <c r="A3986" s="101">
        <v>89570</v>
      </c>
      <c r="B3986" s="101" t="s">
        <v>12463</v>
      </c>
      <c r="C3986" s="101" t="s">
        <v>12798</v>
      </c>
      <c r="D3986" s="101">
        <v>10.57</v>
      </c>
    </row>
    <row r="3987" spans="1:4" x14ac:dyDescent="0.25">
      <c r="A3987" s="101">
        <v>89571</v>
      </c>
      <c r="B3987" s="101" t="s">
        <v>12464</v>
      </c>
      <c r="C3987" s="101" t="s">
        <v>12798</v>
      </c>
      <c r="D3987" s="101">
        <v>63.52</v>
      </c>
    </row>
    <row r="3988" spans="1:4" x14ac:dyDescent="0.25">
      <c r="A3988" s="101">
        <v>89572</v>
      </c>
      <c r="B3988" s="101" t="s">
        <v>12465</v>
      </c>
      <c r="C3988" s="101" t="s">
        <v>12798</v>
      </c>
      <c r="D3988" s="101">
        <v>8.1</v>
      </c>
    </row>
    <row r="3989" spans="1:4" x14ac:dyDescent="0.25">
      <c r="A3989" s="101">
        <v>89573</v>
      </c>
      <c r="B3989" s="101" t="s">
        <v>12466</v>
      </c>
      <c r="C3989" s="101" t="s">
        <v>12798</v>
      </c>
      <c r="D3989" s="101">
        <v>69.540000000000006</v>
      </c>
    </row>
    <row r="3990" spans="1:4" x14ac:dyDescent="0.25">
      <c r="A3990" s="101">
        <v>89574</v>
      </c>
      <c r="B3990" s="101" t="s">
        <v>12467</v>
      </c>
      <c r="C3990" s="101" t="s">
        <v>12798</v>
      </c>
      <c r="D3990" s="101">
        <v>140.78</v>
      </c>
    </row>
    <row r="3991" spans="1:4" x14ac:dyDescent="0.25">
      <c r="A3991" s="101">
        <v>89575</v>
      </c>
      <c r="B3991" s="101" t="s">
        <v>12468</v>
      </c>
      <c r="C3991" s="101" t="s">
        <v>12798</v>
      </c>
      <c r="D3991" s="101">
        <v>10.79</v>
      </c>
    </row>
    <row r="3992" spans="1:4" x14ac:dyDescent="0.25">
      <c r="A3992" s="101">
        <v>89577</v>
      </c>
      <c r="B3992" s="101" t="s">
        <v>12469</v>
      </c>
      <c r="C3992" s="101" t="s">
        <v>12798</v>
      </c>
      <c r="D3992" s="101">
        <v>33.22</v>
      </c>
    </row>
    <row r="3993" spans="1:4" x14ac:dyDescent="0.25">
      <c r="A3993" s="101">
        <v>89579</v>
      </c>
      <c r="B3993" s="101" t="s">
        <v>12470</v>
      </c>
      <c r="C3993" s="101" t="s">
        <v>12798</v>
      </c>
      <c r="D3993" s="101">
        <v>10.8</v>
      </c>
    </row>
    <row r="3994" spans="1:4" x14ac:dyDescent="0.25">
      <c r="A3994" s="101">
        <v>89581</v>
      </c>
      <c r="B3994" s="101" t="s">
        <v>12471</v>
      </c>
      <c r="C3994" s="101" t="s">
        <v>12798</v>
      </c>
      <c r="D3994" s="101">
        <v>31.23</v>
      </c>
    </row>
    <row r="3995" spans="1:4" x14ac:dyDescent="0.25">
      <c r="A3995" s="101">
        <v>89582</v>
      </c>
      <c r="B3995" s="101" t="s">
        <v>12472</v>
      </c>
      <c r="C3995" s="101" t="s">
        <v>12798</v>
      </c>
      <c r="D3995" s="101">
        <v>31.66</v>
      </c>
    </row>
    <row r="3996" spans="1:4" x14ac:dyDescent="0.25">
      <c r="A3996" s="101">
        <v>89583</v>
      </c>
      <c r="B3996" s="101" t="s">
        <v>12473</v>
      </c>
      <c r="C3996" s="101" t="s">
        <v>12798</v>
      </c>
      <c r="D3996" s="101">
        <v>39.47</v>
      </c>
    </row>
    <row r="3997" spans="1:4" x14ac:dyDescent="0.25">
      <c r="A3997" s="101">
        <v>89584</v>
      </c>
      <c r="B3997" s="101" t="s">
        <v>12474</v>
      </c>
      <c r="C3997" s="101" t="s">
        <v>12798</v>
      </c>
      <c r="D3997" s="101">
        <v>41.08</v>
      </c>
    </row>
    <row r="3998" spans="1:4" x14ac:dyDescent="0.25">
      <c r="A3998" s="101">
        <v>89585</v>
      </c>
      <c r="B3998" s="101" t="s">
        <v>12475</v>
      </c>
      <c r="C3998" s="101" t="s">
        <v>12798</v>
      </c>
      <c r="D3998" s="101">
        <v>42.03</v>
      </c>
    </row>
    <row r="3999" spans="1:4" x14ac:dyDescent="0.25">
      <c r="A3999" s="101">
        <v>89587</v>
      </c>
      <c r="B3999" s="101" t="s">
        <v>12476</v>
      </c>
      <c r="C3999" s="101" t="s">
        <v>12798</v>
      </c>
      <c r="D3999" s="101">
        <v>46.12</v>
      </c>
    </row>
    <row r="4000" spans="1:4" x14ac:dyDescent="0.25">
      <c r="A4000" s="101">
        <v>89590</v>
      </c>
      <c r="B4000" s="101" t="s">
        <v>12477</v>
      </c>
      <c r="C4000" s="101" t="s">
        <v>12798</v>
      </c>
      <c r="D4000" s="101">
        <v>122.4</v>
      </c>
    </row>
    <row r="4001" spans="1:4" x14ac:dyDescent="0.25">
      <c r="A4001" s="101">
        <v>89591</v>
      </c>
      <c r="B4001" s="101" t="s">
        <v>12478</v>
      </c>
      <c r="C4001" s="101" t="s">
        <v>12798</v>
      </c>
      <c r="D4001" s="101">
        <v>119.49</v>
      </c>
    </row>
    <row r="4002" spans="1:4" x14ac:dyDescent="0.25">
      <c r="A4002" s="101">
        <v>89592</v>
      </c>
      <c r="B4002" s="101" t="s">
        <v>12479</v>
      </c>
      <c r="C4002" s="101" t="s">
        <v>12798</v>
      </c>
      <c r="D4002" s="101">
        <v>145.08000000000001</v>
      </c>
    </row>
    <row r="4003" spans="1:4" x14ac:dyDescent="0.25">
      <c r="A4003" s="101">
        <v>89593</v>
      </c>
      <c r="B4003" s="101" t="s">
        <v>12480</v>
      </c>
      <c r="C4003" s="101" t="s">
        <v>12798</v>
      </c>
      <c r="D4003" s="101">
        <v>22.54</v>
      </c>
    </row>
    <row r="4004" spans="1:4" x14ac:dyDescent="0.25">
      <c r="A4004" s="101">
        <v>89594</v>
      </c>
      <c r="B4004" s="101" t="s">
        <v>12481</v>
      </c>
      <c r="C4004" s="101" t="s">
        <v>12798</v>
      </c>
      <c r="D4004" s="101">
        <v>32.369999999999997</v>
      </c>
    </row>
    <row r="4005" spans="1:4" x14ac:dyDescent="0.25">
      <c r="A4005" s="101">
        <v>89595</v>
      </c>
      <c r="B4005" s="101" t="s">
        <v>12482</v>
      </c>
      <c r="C4005" s="101" t="s">
        <v>12798</v>
      </c>
      <c r="D4005" s="101">
        <v>13.28</v>
      </c>
    </row>
    <row r="4006" spans="1:4" x14ac:dyDescent="0.25">
      <c r="A4006" s="101">
        <v>89596</v>
      </c>
      <c r="B4006" s="101" t="s">
        <v>12483</v>
      </c>
      <c r="C4006" s="101" t="s">
        <v>12798</v>
      </c>
      <c r="D4006" s="101">
        <v>9.73</v>
      </c>
    </row>
    <row r="4007" spans="1:4" x14ac:dyDescent="0.25">
      <c r="A4007" s="101">
        <v>89597</v>
      </c>
      <c r="B4007" s="101" t="s">
        <v>12484</v>
      </c>
      <c r="C4007" s="101" t="s">
        <v>12798</v>
      </c>
      <c r="D4007" s="101">
        <v>20.74</v>
      </c>
    </row>
    <row r="4008" spans="1:4" x14ac:dyDescent="0.25">
      <c r="A4008" s="101">
        <v>89598</v>
      </c>
      <c r="B4008" s="101" t="s">
        <v>12485</v>
      </c>
      <c r="C4008" s="101" t="s">
        <v>12798</v>
      </c>
      <c r="D4008" s="101">
        <v>44.75</v>
      </c>
    </row>
    <row r="4009" spans="1:4" x14ac:dyDescent="0.25">
      <c r="A4009" s="101">
        <v>89599</v>
      </c>
      <c r="B4009" s="101" t="s">
        <v>12486</v>
      </c>
      <c r="C4009" s="101" t="s">
        <v>12798</v>
      </c>
      <c r="D4009" s="101">
        <v>23.12</v>
      </c>
    </row>
    <row r="4010" spans="1:4" x14ac:dyDescent="0.25">
      <c r="A4010" s="101">
        <v>89600</v>
      </c>
      <c r="B4010" s="101" t="s">
        <v>12487</v>
      </c>
      <c r="C4010" s="101" t="s">
        <v>12798</v>
      </c>
      <c r="D4010" s="101">
        <v>23.68</v>
      </c>
    </row>
    <row r="4011" spans="1:4" x14ac:dyDescent="0.25">
      <c r="A4011" s="101">
        <v>89605</v>
      </c>
      <c r="B4011" s="101" t="s">
        <v>12488</v>
      </c>
      <c r="C4011" s="101" t="s">
        <v>12798</v>
      </c>
      <c r="D4011" s="101">
        <v>18.89</v>
      </c>
    </row>
    <row r="4012" spans="1:4" x14ac:dyDescent="0.25">
      <c r="A4012" s="101">
        <v>89609</v>
      </c>
      <c r="B4012" s="101" t="s">
        <v>12489</v>
      </c>
      <c r="C4012" s="101" t="s">
        <v>12798</v>
      </c>
      <c r="D4012" s="101">
        <v>75.010000000000005</v>
      </c>
    </row>
    <row r="4013" spans="1:4" x14ac:dyDescent="0.25">
      <c r="A4013" s="101">
        <v>89610</v>
      </c>
      <c r="B4013" s="101" t="s">
        <v>12490</v>
      </c>
      <c r="C4013" s="101" t="s">
        <v>12798</v>
      </c>
      <c r="D4013" s="101">
        <v>17.91</v>
      </c>
    </row>
    <row r="4014" spans="1:4" x14ac:dyDescent="0.25">
      <c r="A4014" s="101">
        <v>89611</v>
      </c>
      <c r="B4014" s="101" t="s">
        <v>12491</v>
      </c>
      <c r="C4014" s="101" t="s">
        <v>12798</v>
      </c>
      <c r="D4014" s="101">
        <v>29.29</v>
      </c>
    </row>
    <row r="4015" spans="1:4" x14ac:dyDescent="0.25">
      <c r="A4015" s="101">
        <v>89612</v>
      </c>
      <c r="B4015" s="101" t="s">
        <v>12492</v>
      </c>
      <c r="C4015" s="101" t="s">
        <v>12798</v>
      </c>
      <c r="D4015" s="101">
        <v>146.91999999999999</v>
      </c>
    </row>
    <row r="4016" spans="1:4" x14ac:dyDescent="0.25">
      <c r="A4016" s="101">
        <v>89613</v>
      </c>
      <c r="B4016" s="101" t="s">
        <v>39418</v>
      </c>
      <c r="C4016" s="101" t="s">
        <v>12798</v>
      </c>
      <c r="D4016" s="101">
        <v>27.78</v>
      </c>
    </row>
    <row r="4017" spans="1:4" x14ac:dyDescent="0.25">
      <c r="A4017" s="101">
        <v>89614</v>
      </c>
      <c r="B4017" s="101" t="s">
        <v>12493</v>
      </c>
      <c r="C4017" s="101" t="s">
        <v>12798</v>
      </c>
      <c r="D4017" s="101">
        <v>53.86</v>
      </c>
    </row>
    <row r="4018" spans="1:4" x14ac:dyDescent="0.25">
      <c r="A4018" s="101">
        <v>89615</v>
      </c>
      <c r="B4018" s="101" t="s">
        <v>12494</v>
      </c>
      <c r="C4018" s="101" t="s">
        <v>12798</v>
      </c>
      <c r="D4018" s="101">
        <v>173.48</v>
      </c>
    </row>
    <row r="4019" spans="1:4" x14ac:dyDescent="0.25">
      <c r="A4019" s="101">
        <v>89616</v>
      </c>
      <c r="B4019" s="101" t="s">
        <v>12495</v>
      </c>
      <c r="C4019" s="101" t="s">
        <v>12798</v>
      </c>
      <c r="D4019" s="101">
        <v>37.03</v>
      </c>
    </row>
    <row r="4020" spans="1:4" x14ac:dyDescent="0.25">
      <c r="A4020" s="101">
        <v>89617</v>
      </c>
      <c r="B4020" s="101" t="s">
        <v>12496</v>
      </c>
      <c r="C4020" s="101" t="s">
        <v>12798</v>
      </c>
      <c r="D4020" s="101">
        <v>7.26</v>
      </c>
    </row>
    <row r="4021" spans="1:4" x14ac:dyDescent="0.25">
      <c r="A4021" s="101">
        <v>89620</v>
      </c>
      <c r="B4021" s="101" t="s">
        <v>12497</v>
      </c>
      <c r="C4021" s="101" t="s">
        <v>12798</v>
      </c>
      <c r="D4021" s="101">
        <v>11.24</v>
      </c>
    </row>
    <row r="4022" spans="1:4" x14ac:dyDescent="0.25">
      <c r="A4022" s="101">
        <v>89622</v>
      </c>
      <c r="B4022" s="101" t="s">
        <v>12498</v>
      </c>
      <c r="C4022" s="101" t="s">
        <v>12798</v>
      </c>
      <c r="D4022" s="101">
        <v>13.14</v>
      </c>
    </row>
    <row r="4023" spans="1:4" x14ac:dyDescent="0.25">
      <c r="A4023" s="101">
        <v>89623</v>
      </c>
      <c r="B4023" s="101" t="s">
        <v>12499</v>
      </c>
      <c r="C4023" s="101" t="s">
        <v>12798</v>
      </c>
      <c r="D4023" s="101">
        <v>18.05</v>
      </c>
    </row>
    <row r="4024" spans="1:4" x14ac:dyDescent="0.25">
      <c r="A4024" s="101">
        <v>89624</v>
      </c>
      <c r="B4024" s="101" t="s">
        <v>12500</v>
      </c>
      <c r="C4024" s="101" t="s">
        <v>12798</v>
      </c>
      <c r="D4024" s="101">
        <v>16.66</v>
      </c>
    </row>
    <row r="4025" spans="1:4" x14ac:dyDescent="0.25">
      <c r="A4025" s="101">
        <v>89625</v>
      </c>
      <c r="B4025" s="101" t="s">
        <v>12501</v>
      </c>
      <c r="C4025" s="101" t="s">
        <v>12798</v>
      </c>
      <c r="D4025" s="101">
        <v>21.18</v>
      </c>
    </row>
    <row r="4026" spans="1:4" x14ac:dyDescent="0.25">
      <c r="A4026" s="101">
        <v>89626</v>
      </c>
      <c r="B4026" s="101" t="s">
        <v>12502</v>
      </c>
      <c r="C4026" s="101" t="s">
        <v>12798</v>
      </c>
      <c r="D4026" s="101">
        <v>27.64</v>
      </c>
    </row>
    <row r="4027" spans="1:4" x14ac:dyDescent="0.25">
      <c r="A4027" s="101">
        <v>89627</v>
      </c>
      <c r="B4027" s="101" t="s">
        <v>12503</v>
      </c>
      <c r="C4027" s="101" t="s">
        <v>12798</v>
      </c>
      <c r="D4027" s="101">
        <v>18.63</v>
      </c>
    </row>
    <row r="4028" spans="1:4" x14ac:dyDescent="0.25">
      <c r="A4028" s="101">
        <v>89628</v>
      </c>
      <c r="B4028" s="101" t="s">
        <v>12504</v>
      </c>
      <c r="C4028" s="101" t="s">
        <v>12798</v>
      </c>
      <c r="D4028" s="101">
        <v>43.72</v>
      </c>
    </row>
    <row r="4029" spans="1:4" x14ac:dyDescent="0.25">
      <c r="A4029" s="101">
        <v>89629</v>
      </c>
      <c r="B4029" s="101" t="s">
        <v>12505</v>
      </c>
      <c r="C4029" s="101" t="s">
        <v>12798</v>
      </c>
      <c r="D4029" s="101">
        <v>73.08</v>
      </c>
    </row>
    <row r="4030" spans="1:4" x14ac:dyDescent="0.25">
      <c r="A4030" s="101">
        <v>89630</v>
      </c>
      <c r="B4030" s="101" t="s">
        <v>12506</v>
      </c>
      <c r="C4030" s="101" t="s">
        <v>12798</v>
      </c>
      <c r="D4030" s="101">
        <v>55.52</v>
      </c>
    </row>
    <row r="4031" spans="1:4" x14ac:dyDescent="0.25">
      <c r="A4031" s="101">
        <v>89631</v>
      </c>
      <c r="B4031" s="101" t="s">
        <v>12507</v>
      </c>
      <c r="C4031" s="101" t="s">
        <v>12798</v>
      </c>
      <c r="D4031" s="101">
        <v>95.66</v>
      </c>
    </row>
    <row r="4032" spans="1:4" x14ac:dyDescent="0.25">
      <c r="A4032" s="101">
        <v>89632</v>
      </c>
      <c r="B4032" s="101" t="s">
        <v>12508</v>
      </c>
      <c r="C4032" s="101" t="s">
        <v>12798</v>
      </c>
      <c r="D4032" s="101">
        <v>110.39</v>
      </c>
    </row>
    <row r="4033" spans="1:4" x14ac:dyDescent="0.25">
      <c r="A4033" s="101">
        <v>89637</v>
      </c>
      <c r="B4033" s="101" t="s">
        <v>12509</v>
      </c>
      <c r="C4033" s="101" t="s">
        <v>12798</v>
      </c>
      <c r="D4033" s="101">
        <v>10.58</v>
      </c>
    </row>
    <row r="4034" spans="1:4" x14ac:dyDescent="0.25">
      <c r="A4034" s="101">
        <v>89638</v>
      </c>
      <c r="B4034" s="101" t="s">
        <v>12510</v>
      </c>
      <c r="C4034" s="101" t="s">
        <v>12798</v>
      </c>
      <c r="D4034" s="101">
        <v>11.47</v>
      </c>
    </row>
    <row r="4035" spans="1:4" x14ac:dyDescent="0.25">
      <c r="A4035" s="101">
        <v>89639</v>
      </c>
      <c r="B4035" s="101" t="s">
        <v>12511</v>
      </c>
      <c r="C4035" s="101" t="s">
        <v>12798</v>
      </c>
      <c r="D4035" s="101">
        <v>12.11</v>
      </c>
    </row>
    <row r="4036" spans="1:4" x14ac:dyDescent="0.25">
      <c r="A4036" s="101">
        <v>89640</v>
      </c>
      <c r="B4036" s="101" t="s">
        <v>39419</v>
      </c>
      <c r="C4036" s="101" t="s">
        <v>12798</v>
      </c>
      <c r="D4036" s="101">
        <v>18.89</v>
      </c>
    </row>
    <row r="4037" spans="1:4" x14ac:dyDescent="0.25">
      <c r="A4037" s="101">
        <v>89641</v>
      </c>
      <c r="B4037" s="101" t="s">
        <v>12512</v>
      </c>
      <c r="C4037" s="101" t="s">
        <v>12798</v>
      </c>
      <c r="D4037" s="101">
        <v>13.64</v>
      </c>
    </row>
    <row r="4038" spans="1:4" x14ac:dyDescent="0.25">
      <c r="A4038" s="101">
        <v>89642</v>
      </c>
      <c r="B4038" s="101" t="s">
        <v>12513</v>
      </c>
      <c r="C4038" s="101" t="s">
        <v>12798</v>
      </c>
      <c r="D4038" s="101">
        <v>15.21</v>
      </c>
    </row>
    <row r="4039" spans="1:4" x14ac:dyDescent="0.25">
      <c r="A4039" s="101">
        <v>89643</v>
      </c>
      <c r="B4039" s="101" t="s">
        <v>12514</v>
      </c>
      <c r="C4039" s="101" t="s">
        <v>12798</v>
      </c>
      <c r="D4039" s="101">
        <v>16.46</v>
      </c>
    </row>
    <row r="4040" spans="1:4" x14ac:dyDescent="0.25">
      <c r="A4040" s="101">
        <v>89644</v>
      </c>
      <c r="B4040" s="101" t="s">
        <v>39420</v>
      </c>
      <c r="C4040" s="101" t="s">
        <v>12798</v>
      </c>
      <c r="D4040" s="101">
        <v>23.02</v>
      </c>
    </row>
    <row r="4041" spans="1:4" x14ac:dyDescent="0.25">
      <c r="A4041" s="101">
        <v>89645</v>
      </c>
      <c r="B4041" s="101" t="s">
        <v>39421</v>
      </c>
      <c r="C4041" s="101" t="s">
        <v>12798</v>
      </c>
      <c r="D4041" s="101">
        <v>32.090000000000003</v>
      </c>
    </row>
    <row r="4042" spans="1:4" x14ac:dyDescent="0.25">
      <c r="A4042" s="101">
        <v>89646</v>
      </c>
      <c r="B4042" s="101" t="s">
        <v>12515</v>
      </c>
      <c r="C4042" s="101" t="s">
        <v>12798</v>
      </c>
      <c r="D4042" s="101">
        <v>20.52</v>
      </c>
    </row>
    <row r="4043" spans="1:4" x14ac:dyDescent="0.25">
      <c r="A4043" s="101">
        <v>89647</v>
      </c>
      <c r="B4043" s="101" t="s">
        <v>12516</v>
      </c>
      <c r="C4043" s="101" t="s">
        <v>12798</v>
      </c>
      <c r="D4043" s="101">
        <v>19.87</v>
      </c>
    </row>
    <row r="4044" spans="1:4" x14ac:dyDescent="0.25">
      <c r="A4044" s="101">
        <v>89648</v>
      </c>
      <c r="B4044" s="101" t="s">
        <v>12517</v>
      </c>
      <c r="C4044" s="101" t="s">
        <v>12798</v>
      </c>
      <c r="D4044" s="101">
        <v>24.76</v>
      </c>
    </row>
    <row r="4045" spans="1:4" x14ac:dyDescent="0.25">
      <c r="A4045" s="101">
        <v>89649</v>
      </c>
      <c r="B4045" s="101" t="s">
        <v>12518</v>
      </c>
      <c r="C4045" s="101" t="s">
        <v>12798</v>
      </c>
      <c r="D4045" s="101">
        <v>30.11</v>
      </c>
    </row>
    <row r="4046" spans="1:4" x14ac:dyDescent="0.25">
      <c r="A4046" s="101">
        <v>89650</v>
      </c>
      <c r="B4046" s="101" t="s">
        <v>12519</v>
      </c>
      <c r="C4046" s="101" t="s">
        <v>12798</v>
      </c>
      <c r="D4046" s="101">
        <v>28.5</v>
      </c>
    </row>
    <row r="4047" spans="1:4" x14ac:dyDescent="0.25">
      <c r="A4047" s="101">
        <v>89651</v>
      </c>
      <c r="B4047" s="101" t="s">
        <v>12520</v>
      </c>
      <c r="C4047" s="101" t="s">
        <v>12798</v>
      </c>
      <c r="D4047" s="101">
        <v>7.12</v>
      </c>
    </row>
    <row r="4048" spans="1:4" x14ac:dyDescent="0.25">
      <c r="A4048" s="101">
        <v>89652</v>
      </c>
      <c r="B4048" s="101" t="s">
        <v>12521</v>
      </c>
      <c r="C4048" s="101" t="s">
        <v>12798</v>
      </c>
      <c r="D4048" s="101">
        <v>12.11</v>
      </c>
    </row>
    <row r="4049" spans="1:4" x14ac:dyDescent="0.25">
      <c r="A4049" s="101">
        <v>89653</v>
      </c>
      <c r="B4049" s="101" t="s">
        <v>39422</v>
      </c>
      <c r="C4049" s="101" t="s">
        <v>12798</v>
      </c>
      <c r="D4049" s="101">
        <v>17.16</v>
      </c>
    </row>
    <row r="4050" spans="1:4" x14ac:dyDescent="0.25">
      <c r="A4050" s="101">
        <v>89654</v>
      </c>
      <c r="B4050" s="101" t="s">
        <v>12522</v>
      </c>
      <c r="C4050" s="101" t="s">
        <v>12798</v>
      </c>
      <c r="D4050" s="101">
        <v>19.87</v>
      </c>
    </row>
    <row r="4051" spans="1:4" x14ac:dyDescent="0.25">
      <c r="A4051" s="101">
        <v>89655</v>
      </c>
      <c r="B4051" s="101" t="s">
        <v>12523</v>
      </c>
      <c r="C4051" s="101" t="s">
        <v>12798</v>
      </c>
      <c r="D4051" s="101">
        <v>23.65</v>
      </c>
    </row>
    <row r="4052" spans="1:4" x14ac:dyDescent="0.25">
      <c r="A4052" s="101">
        <v>89656</v>
      </c>
      <c r="B4052" s="101" t="s">
        <v>12524</v>
      </c>
      <c r="C4052" s="101" t="s">
        <v>12798</v>
      </c>
      <c r="D4052" s="101">
        <v>22.05</v>
      </c>
    </row>
    <row r="4053" spans="1:4" x14ac:dyDescent="0.25">
      <c r="A4053" s="101">
        <v>89657</v>
      </c>
      <c r="B4053" s="101" t="s">
        <v>12525</v>
      </c>
      <c r="C4053" s="101" t="s">
        <v>12798</v>
      </c>
      <c r="D4053" s="101">
        <v>13.7</v>
      </c>
    </row>
    <row r="4054" spans="1:4" x14ac:dyDescent="0.25">
      <c r="A4054" s="101">
        <v>89658</v>
      </c>
      <c r="B4054" s="101" t="s">
        <v>12526</v>
      </c>
      <c r="C4054" s="101" t="s">
        <v>12798</v>
      </c>
      <c r="D4054" s="101">
        <v>9.4600000000000009</v>
      </c>
    </row>
    <row r="4055" spans="1:4" x14ac:dyDescent="0.25">
      <c r="A4055" s="101">
        <v>89659</v>
      </c>
      <c r="B4055" s="101" t="s">
        <v>12527</v>
      </c>
      <c r="C4055" s="101" t="s">
        <v>12798</v>
      </c>
      <c r="D4055" s="101">
        <v>16.98</v>
      </c>
    </row>
    <row r="4056" spans="1:4" x14ac:dyDescent="0.25">
      <c r="A4056" s="101">
        <v>89660</v>
      </c>
      <c r="B4056" s="101" t="s">
        <v>12528</v>
      </c>
      <c r="C4056" s="101" t="s">
        <v>12798</v>
      </c>
      <c r="D4056" s="101">
        <v>9.6300000000000008</v>
      </c>
    </row>
    <row r="4057" spans="1:4" x14ac:dyDescent="0.25">
      <c r="A4057" s="101">
        <v>89661</v>
      </c>
      <c r="B4057" s="101" t="s">
        <v>12529</v>
      </c>
      <c r="C4057" s="101" t="s">
        <v>12798</v>
      </c>
      <c r="D4057" s="101">
        <v>23.16</v>
      </c>
    </row>
    <row r="4058" spans="1:4" x14ac:dyDescent="0.25">
      <c r="A4058" s="101">
        <v>89662</v>
      </c>
      <c r="B4058" s="101" t="s">
        <v>12530</v>
      </c>
      <c r="C4058" s="101" t="s">
        <v>12798</v>
      </c>
      <c r="D4058" s="101">
        <v>30.6</v>
      </c>
    </row>
    <row r="4059" spans="1:4" x14ac:dyDescent="0.25">
      <c r="A4059" s="101">
        <v>89663</v>
      </c>
      <c r="B4059" s="101" t="s">
        <v>12531</v>
      </c>
      <c r="C4059" s="101" t="s">
        <v>12798</v>
      </c>
      <c r="D4059" s="101">
        <v>29.51</v>
      </c>
    </row>
    <row r="4060" spans="1:4" x14ac:dyDescent="0.25">
      <c r="A4060" s="101">
        <v>89664</v>
      </c>
      <c r="B4060" s="101" t="s">
        <v>12532</v>
      </c>
      <c r="C4060" s="101" t="s">
        <v>12798</v>
      </c>
      <c r="D4060" s="101">
        <v>16.920000000000002</v>
      </c>
    </row>
    <row r="4061" spans="1:4" x14ac:dyDescent="0.25">
      <c r="A4061" s="101">
        <v>89666</v>
      </c>
      <c r="B4061" s="101" t="s">
        <v>12533</v>
      </c>
      <c r="C4061" s="101" t="s">
        <v>12798</v>
      </c>
      <c r="D4061" s="101">
        <v>7.36</v>
      </c>
    </row>
    <row r="4062" spans="1:4" x14ac:dyDescent="0.25">
      <c r="A4062" s="101">
        <v>89667</v>
      </c>
      <c r="B4062" s="101" t="s">
        <v>12534</v>
      </c>
      <c r="C4062" s="101" t="s">
        <v>12798</v>
      </c>
      <c r="D4062" s="101">
        <v>40.049999999999997</v>
      </c>
    </row>
    <row r="4063" spans="1:4" x14ac:dyDescent="0.25">
      <c r="A4063" s="101">
        <v>89668</v>
      </c>
      <c r="B4063" s="101" t="s">
        <v>39423</v>
      </c>
      <c r="C4063" s="101" t="s">
        <v>12798</v>
      </c>
      <c r="D4063" s="101">
        <v>28.8</v>
      </c>
    </row>
    <row r="4064" spans="1:4" x14ac:dyDescent="0.25">
      <c r="A4064" s="101">
        <v>89669</v>
      </c>
      <c r="B4064" s="101" t="s">
        <v>12535</v>
      </c>
      <c r="C4064" s="101" t="s">
        <v>12798</v>
      </c>
      <c r="D4064" s="101">
        <v>30.78</v>
      </c>
    </row>
    <row r="4065" spans="1:4" x14ac:dyDescent="0.25">
      <c r="A4065" s="101">
        <v>89670</v>
      </c>
      <c r="B4065" s="101" t="s">
        <v>12536</v>
      </c>
      <c r="C4065" s="101" t="s">
        <v>12798</v>
      </c>
      <c r="D4065" s="101">
        <v>14.02</v>
      </c>
    </row>
    <row r="4066" spans="1:4" x14ac:dyDescent="0.25">
      <c r="A4066" s="101">
        <v>89671</v>
      </c>
      <c r="B4066" s="101" t="s">
        <v>12537</v>
      </c>
      <c r="C4066" s="101" t="s">
        <v>12798</v>
      </c>
      <c r="D4066" s="101">
        <v>41.32</v>
      </c>
    </row>
    <row r="4067" spans="1:4" x14ac:dyDescent="0.25">
      <c r="A4067" s="101">
        <v>89672</v>
      </c>
      <c r="B4067" s="101" t="s">
        <v>12538</v>
      </c>
      <c r="C4067" s="101" t="s">
        <v>12798</v>
      </c>
      <c r="D4067" s="101">
        <v>23.38</v>
      </c>
    </row>
    <row r="4068" spans="1:4" x14ac:dyDescent="0.25">
      <c r="A4068" s="101">
        <v>89673</v>
      </c>
      <c r="B4068" s="101" t="s">
        <v>12539</v>
      </c>
      <c r="C4068" s="101" t="s">
        <v>12798</v>
      </c>
      <c r="D4068" s="101">
        <v>32.770000000000003</v>
      </c>
    </row>
    <row r="4069" spans="1:4" x14ac:dyDescent="0.25">
      <c r="A4069" s="101">
        <v>89674</v>
      </c>
      <c r="B4069" s="101" t="s">
        <v>12540</v>
      </c>
      <c r="C4069" s="101" t="s">
        <v>12798</v>
      </c>
      <c r="D4069" s="101">
        <v>30.15</v>
      </c>
    </row>
    <row r="4070" spans="1:4" x14ac:dyDescent="0.25">
      <c r="A4070" s="101">
        <v>89675</v>
      </c>
      <c r="B4070" s="101" t="s">
        <v>12541</v>
      </c>
      <c r="C4070" s="101" t="s">
        <v>12798</v>
      </c>
      <c r="D4070" s="101">
        <v>65.52</v>
      </c>
    </row>
    <row r="4071" spans="1:4" x14ac:dyDescent="0.25">
      <c r="A4071" s="101">
        <v>89676</v>
      </c>
      <c r="B4071" s="101" t="s">
        <v>12542</v>
      </c>
      <c r="C4071" s="101" t="s">
        <v>12798</v>
      </c>
      <c r="D4071" s="101">
        <v>36.270000000000003</v>
      </c>
    </row>
    <row r="4072" spans="1:4" x14ac:dyDescent="0.25">
      <c r="A4072" s="101">
        <v>89677</v>
      </c>
      <c r="B4072" s="101" t="s">
        <v>12543</v>
      </c>
      <c r="C4072" s="101" t="s">
        <v>12798</v>
      </c>
      <c r="D4072" s="101">
        <v>71.22</v>
      </c>
    </row>
    <row r="4073" spans="1:4" x14ac:dyDescent="0.25">
      <c r="A4073" s="101">
        <v>89678</v>
      </c>
      <c r="B4073" s="101" t="s">
        <v>12544</v>
      </c>
      <c r="C4073" s="101" t="s">
        <v>12798</v>
      </c>
      <c r="D4073" s="101">
        <v>11.93</v>
      </c>
    </row>
    <row r="4074" spans="1:4" x14ac:dyDescent="0.25">
      <c r="A4074" s="101">
        <v>89679</v>
      </c>
      <c r="B4074" s="101" t="s">
        <v>12545</v>
      </c>
      <c r="C4074" s="101" t="s">
        <v>12798</v>
      </c>
      <c r="D4074" s="101">
        <v>112.58</v>
      </c>
    </row>
    <row r="4075" spans="1:4" x14ac:dyDescent="0.25">
      <c r="A4075" s="101">
        <v>89680</v>
      </c>
      <c r="B4075" s="101" t="s">
        <v>12546</v>
      </c>
      <c r="C4075" s="101" t="s">
        <v>12798</v>
      </c>
      <c r="D4075" s="101">
        <v>22.25</v>
      </c>
    </row>
    <row r="4076" spans="1:4" x14ac:dyDescent="0.25">
      <c r="A4076" s="101">
        <v>89681</v>
      </c>
      <c r="B4076" s="101" t="s">
        <v>12547</v>
      </c>
      <c r="C4076" s="101" t="s">
        <v>12798</v>
      </c>
      <c r="D4076" s="101">
        <v>82.14</v>
      </c>
    </row>
    <row r="4077" spans="1:4" x14ac:dyDescent="0.25">
      <c r="A4077" s="101">
        <v>89682</v>
      </c>
      <c r="B4077" s="101" t="s">
        <v>12548</v>
      </c>
      <c r="C4077" s="101" t="s">
        <v>12798</v>
      </c>
      <c r="D4077" s="101">
        <v>31.09</v>
      </c>
    </row>
    <row r="4078" spans="1:4" x14ac:dyDescent="0.25">
      <c r="A4078" s="101">
        <v>89683</v>
      </c>
      <c r="B4078" s="101" t="s">
        <v>12549</v>
      </c>
      <c r="C4078" s="101" t="s">
        <v>12798</v>
      </c>
      <c r="D4078" s="101">
        <v>256.14</v>
      </c>
    </row>
    <row r="4079" spans="1:4" x14ac:dyDescent="0.25">
      <c r="A4079" s="101">
        <v>89684</v>
      </c>
      <c r="B4079" s="101" t="s">
        <v>12550</v>
      </c>
      <c r="C4079" s="101" t="s">
        <v>12798</v>
      </c>
      <c r="D4079" s="101">
        <v>43.74</v>
      </c>
    </row>
    <row r="4080" spans="1:4" x14ac:dyDescent="0.25">
      <c r="A4080" s="101">
        <v>89685</v>
      </c>
      <c r="B4080" s="101" t="s">
        <v>12551</v>
      </c>
      <c r="C4080" s="101" t="s">
        <v>12798</v>
      </c>
      <c r="D4080" s="101">
        <v>56.29</v>
      </c>
    </row>
    <row r="4081" spans="1:4" x14ac:dyDescent="0.25">
      <c r="A4081" s="101">
        <v>89686</v>
      </c>
      <c r="B4081" s="101" t="s">
        <v>12552</v>
      </c>
      <c r="C4081" s="101" t="s">
        <v>12798</v>
      </c>
      <c r="D4081" s="101">
        <v>55.39</v>
      </c>
    </row>
    <row r="4082" spans="1:4" x14ac:dyDescent="0.25">
      <c r="A4082" s="101">
        <v>89687</v>
      </c>
      <c r="B4082" s="101" t="s">
        <v>12553</v>
      </c>
      <c r="C4082" s="101" t="s">
        <v>12798</v>
      </c>
      <c r="D4082" s="101">
        <v>48.62</v>
      </c>
    </row>
    <row r="4083" spans="1:4" x14ac:dyDescent="0.25">
      <c r="A4083" s="101">
        <v>89689</v>
      </c>
      <c r="B4083" s="101" t="s">
        <v>12554</v>
      </c>
      <c r="C4083" s="101" t="s">
        <v>12798</v>
      </c>
      <c r="D4083" s="101">
        <v>37.020000000000003</v>
      </c>
    </row>
    <row r="4084" spans="1:4" x14ac:dyDescent="0.25">
      <c r="A4084" s="101">
        <v>89690</v>
      </c>
      <c r="B4084" s="101" t="s">
        <v>12555</v>
      </c>
      <c r="C4084" s="101" t="s">
        <v>12798</v>
      </c>
      <c r="D4084" s="101">
        <v>82.66</v>
      </c>
    </row>
    <row r="4085" spans="1:4" x14ac:dyDescent="0.25">
      <c r="A4085" s="101">
        <v>89691</v>
      </c>
      <c r="B4085" s="101" t="s">
        <v>12556</v>
      </c>
      <c r="C4085" s="101" t="s">
        <v>12798</v>
      </c>
      <c r="D4085" s="101">
        <v>13.62</v>
      </c>
    </row>
    <row r="4086" spans="1:4" x14ac:dyDescent="0.25">
      <c r="A4086" s="101">
        <v>89692</v>
      </c>
      <c r="B4086" s="101" t="s">
        <v>12557</v>
      </c>
      <c r="C4086" s="101" t="s">
        <v>12798</v>
      </c>
      <c r="D4086" s="101">
        <v>93.25</v>
      </c>
    </row>
    <row r="4087" spans="1:4" x14ac:dyDescent="0.25">
      <c r="A4087" s="101">
        <v>89693</v>
      </c>
      <c r="B4087" s="101" t="s">
        <v>12558</v>
      </c>
      <c r="C4087" s="101" t="s">
        <v>12798</v>
      </c>
      <c r="D4087" s="101">
        <v>73</v>
      </c>
    </row>
    <row r="4088" spans="1:4" x14ac:dyDescent="0.25">
      <c r="A4088" s="101">
        <v>89694</v>
      </c>
      <c r="B4088" s="101" t="s">
        <v>12559</v>
      </c>
      <c r="C4088" s="101" t="s">
        <v>12798</v>
      </c>
      <c r="D4088" s="101">
        <v>20.02</v>
      </c>
    </row>
    <row r="4089" spans="1:4" x14ac:dyDescent="0.25">
      <c r="A4089" s="101">
        <v>89695</v>
      </c>
      <c r="B4089" s="101" t="s">
        <v>12560</v>
      </c>
      <c r="C4089" s="101" t="s">
        <v>12798</v>
      </c>
      <c r="D4089" s="101">
        <v>17.07</v>
      </c>
    </row>
    <row r="4090" spans="1:4" x14ac:dyDescent="0.25">
      <c r="A4090" s="101">
        <v>89696</v>
      </c>
      <c r="B4090" s="101" t="s">
        <v>12561</v>
      </c>
      <c r="C4090" s="101" t="s">
        <v>12798</v>
      </c>
      <c r="D4090" s="101">
        <v>77.61</v>
      </c>
    </row>
    <row r="4091" spans="1:4" x14ac:dyDescent="0.25">
      <c r="A4091" s="101">
        <v>89697</v>
      </c>
      <c r="B4091" s="101" t="s">
        <v>12562</v>
      </c>
      <c r="C4091" s="101" t="s">
        <v>12798</v>
      </c>
      <c r="D4091" s="101">
        <v>17.75</v>
      </c>
    </row>
    <row r="4092" spans="1:4" x14ac:dyDescent="0.25">
      <c r="A4092" s="101">
        <v>89698</v>
      </c>
      <c r="B4092" s="101" t="s">
        <v>12563</v>
      </c>
      <c r="C4092" s="101" t="s">
        <v>12798</v>
      </c>
      <c r="D4092" s="101">
        <v>242.1</v>
      </c>
    </row>
    <row r="4093" spans="1:4" x14ac:dyDescent="0.25">
      <c r="A4093" s="101">
        <v>89699</v>
      </c>
      <c r="B4093" s="101" t="s">
        <v>12564</v>
      </c>
      <c r="C4093" s="101" t="s">
        <v>12798</v>
      </c>
      <c r="D4093" s="101">
        <v>183.2</v>
      </c>
    </row>
    <row r="4094" spans="1:4" x14ac:dyDescent="0.25">
      <c r="A4094" s="101">
        <v>89700</v>
      </c>
      <c r="B4094" s="101" t="s">
        <v>12565</v>
      </c>
      <c r="C4094" s="101" t="s">
        <v>12798</v>
      </c>
      <c r="D4094" s="101">
        <v>22.88</v>
      </c>
    </row>
    <row r="4095" spans="1:4" x14ac:dyDescent="0.25">
      <c r="A4095" s="101">
        <v>89701</v>
      </c>
      <c r="B4095" s="101" t="s">
        <v>12566</v>
      </c>
      <c r="C4095" s="101" t="s">
        <v>12798</v>
      </c>
      <c r="D4095" s="101">
        <v>180.04</v>
      </c>
    </row>
    <row r="4096" spans="1:4" x14ac:dyDescent="0.25">
      <c r="A4096" s="101">
        <v>89702</v>
      </c>
      <c r="B4096" s="101" t="s">
        <v>12567</v>
      </c>
      <c r="C4096" s="101" t="s">
        <v>12798</v>
      </c>
      <c r="D4096" s="101">
        <v>21.94</v>
      </c>
    </row>
    <row r="4097" spans="1:4" x14ac:dyDescent="0.25">
      <c r="A4097" s="101">
        <v>89703</v>
      </c>
      <c r="B4097" s="101" t="s">
        <v>39424</v>
      </c>
      <c r="C4097" s="101" t="s">
        <v>12798</v>
      </c>
      <c r="D4097" s="101">
        <v>47.17</v>
      </c>
    </row>
    <row r="4098" spans="1:4" x14ac:dyDescent="0.25">
      <c r="A4098" s="101">
        <v>89704</v>
      </c>
      <c r="B4098" s="101" t="s">
        <v>12568</v>
      </c>
      <c r="C4098" s="101" t="s">
        <v>12798</v>
      </c>
      <c r="D4098" s="101">
        <v>139.44999999999999</v>
      </c>
    </row>
    <row r="4099" spans="1:4" x14ac:dyDescent="0.25">
      <c r="A4099" s="101">
        <v>89705</v>
      </c>
      <c r="B4099" s="101" t="s">
        <v>12569</v>
      </c>
      <c r="C4099" s="101" t="s">
        <v>12798</v>
      </c>
      <c r="D4099" s="101">
        <v>25.48</v>
      </c>
    </row>
    <row r="4100" spans="1:4" x14ac:dyDescent="0.25">
      <c r="A4100" s="101">
        <v>89706</v>
      </c>
      <c r="B4100" s="101" t="s">
        <v>12570</v>
      </c>
      <c r="C4100" s="101" t="s">
        <v>12798</v>
      </c>
      <c r="D4100" s="101">
        <v>55.72</v>
      </c>
    </row>
    <row r="4101" spans="1:4" x14ac:dyDescent="0.25">
      <c r="A4101" s="101">
        <v>89718</v>
      </c>
      <c r="B4101" s="101" t="s">
        <v>12571</v>
      </c>
      <c r="C4101" s="101" t="s">
        <v>3</v>
      </c>
      <c r="D4101" s="101">
        <v>53.82</v>
      </c>
    </row>
    <row r="4102" spans="1:4" x14ac:dyDescent="0.25">
      <c r="A4102" s="101">
        <v>89719</v>
      </c>
      <c r="B4102" s="101" t="s">
        <v>12572</v>
      </c>
      <c r="C4102" s="101" t="s">
        <v>12798</v>
      </c>
      <c r="D4102" s="101">
        <v>12.92</v>
      </c>
    </row>
    <row r="4103" spans="1:4" x14ac:dyDescent="0.25">
      <c r="A4103" s="101">
        <v>89720</v>
      </c>
      <c r="B4103" s="101" t="s">
        <v>12573</v>
      </c>
      <c r="C4103" s="101" t="s">
        <v>12798</v>
      </c>
      <c r="D4103" s="101">
        <v>14.49</v>
      </c>
    </row>
    <row r="4104" spans="1:4" x14ac:dyDescent="0.25">
      <c r="A4104" s="101">
        <v>89721</v>
      </c>
      <c r="B4104" s="101" t="s">
        <v>12574</v>
      </c>
      <c r="C4104" s="101" t="s">
        <v>12798</v>
      </c>
      <c r="D4104" s="101">
        <v>15.74</v>
      </c>
    </row>
    <row r="4105" spans="1:4" x14ac:dyDescent="0.25">
      <c r="A4105" s="101">
        <v>89723</v>
      </c>
      <c r="B4105" s="101" t="s">
        <v>12575</v>
      </c>
      <c r="C4105" s="101" t="s">
        <v>12798</v>
      </c>
      <c r="D4105" s="101">
        <v>19.66</v>
      </c>
    </row>
    <row r="4106" spans="1:4" x14ac:dyDescent="0.25">
      <c r="A4106" s="101">
        <v>89724</v>
      </c>
      <c r="B4106" s="101" t="s">
        <v>12920</v>
      </c>
      <c r="C4106" s="101" t="s">
        <v>12798</v>
      </c>
      <c r="D4106" s="101">
        <v>9.8699999999999992</v>
      </c>
    </row>
    <row r="4107" spans="1:4" x14ac:dyDescent="0.25">
      <c r="A4107" s="101">
        <v>89725</v>
      </c>
      <c r="B4107" s="101" t="s">
        <v>12576</v>
      </c>
      <c r="C4107" s="101" t="s">
        <v>12798</v>
      </c>
      <c r="D4107" s="101">
        <v>19.010000000000002</v>
      </c>
    </row>
    <row r="4108" spans="1:4" x14ac:dyDescent="0.25">
      <c r="A4108" s="101">
        <v>89726</v>
      </c>
      <c r="B4108" s="101" t="s">
        <v>12921</v>
      </c>
      <c r="C4108" s="101" t="s">
        <v>12798</v>
      </c>
      <c r="D4108" s="101">
        <v>10.08</v>
      </c>
    </row>
    <row r="4109" spans="1:4" x14ac:dyDescent="0.25">
      <c r="A4109" s="101">
        <v>89727</v>
      </c>
      <c r="B4109" s="101" t="s">
        <v>12577</v>
      </c>
      <c r="C4109" s="101" t="s">
        <v>12798</v>
      </c>
      <c r="D4109" s="101">
        <v>23.9</v>
      </c>
    </row>
    <row r="4110" spans="1:4" x14ac:dyDescent="0.25">
      <c r="A4110" s="101">
        <v>89728</v>
      </c>
      <c r="B4110" s="101" t="s">
        <v>12922</v>
      </c>
      <c r="C4110" s="101" t="s">
        <v>12798</v>
      </c>
      <c r="D4110" s="101">
        <v>12.57</v>
      </c>
    </row>
    <row r="4111" spans="1:4" x14ac:dyDescent="0.25">
      <c r="A4111" s="101">
        <v>89729</v>
      </c>
      <c r="B4111" s="101" t="s">
        <v>12578</v>
      </c>
      <c r="C4111" s="101" t="s">
        <v>12798</v>
      </c>
      <c r="D4111" s="101">
        <v>29.1</v>
      </c>
    </row>
    <row r="4112" spans="1:4" x14ac:dyDescent="0.25">
      <c r="A4112" s="101">
        <v>89730</v>
      </c>
      <c r="B4112" s="101" t="s">
        <v>12923</v>
      </c>
      <c r="C4112" s="101" t="s">
        <v>12798</v>
      </c>
      <c r="D4112" s="101">
        <v>14.34</v>
      </c>
    </row>
    <row r="4113" spans="1:4" x14ac:dyDescent="0.25">
      <c r="A4113" s="101">
        <v>89731</v>
      </c>
      <c r="B4113" s="101" t="s">
        <v>12924</v>
      </c>
      <c r="C4113" s="101" t="s">
        <v>12798</v>
      </c>
      <c r="D4113" s="101">
        <v>14.13</v>
      </c>
    </row>
    <row r="4114" spans="1:4" x14ac:dyDescent="0.25">
      <c r="A4114" s="101">
        <v>89732</v>
      </c>
      <c r="B4114" s="101" t="s">
        <v>12925</v>
      </c>
      <c r="C4114" s="101" t="s">
        <v>12798</v>
      </c>
      <c r="D4114" s="101">
        <v>14.81</v>
      </c>
    </row>
    <row r="4115" spans="1:4" x14ac:dyDescent="0.25">
      <c r="A4115" s="101">
        <v>89733</v>
      </c>
      <c r="B4115" s="101" t="s">
        <v>12926</v>
      </c>
      <c r="C4115" s="101" t="s">
        <v>12798</v>
      </c>
      <c r="D4115" s="101">
        <v>21.97</v>
      </c>
    </row>
    <row r="4116" spans="1:4" x14ac:dyDescent="0.25">
      <c r="A4116" s="101">
        <v>89734</v>
      </c>
      <c r="B4116" s="101" t="s">
        <v>12579</v>
      </c>
      <c r="C4116" s="101" t="s">
        <v>12798</v>
      </c>
      <c r="D4116" s="101">
        <v>27.49</v>
      </c>
    </row>
    <row r="4117" spans="1:4" x14ac:dyDescent="0.25">
      <c r="A4117" s="101">
        <v>89735</v>
      </c>
      <c r="B4117" s="101" t="s">
        <v>12927</v>
      </c>
      <c r="C4117" s="101" t="s">
        <v>12798</v>
      </c>
      <c r="D4117" s="101">
        <v>23.99</v>
      </c>
    </row>
    <row r="4118" spans="1:4" x14ac:dyDescent="0.25">
      <c r="A4118" s="101">
        <v>89736</v>
      </c>
      <c r="B4118" s="101" t="s">
        <v>12580</v>
      </c>
      <c r="C4118" s="101" t="s">
        <v>12798</v>
      </c>
      <c r="D4118" s="101">
        <v>8.9700000000000006</v>
      </c>
    </row>
    <row r="4119" spans="1:4" x14ac:dyDescent="0.25">
      <c r="A4119" s="101">
        <v>89737</v>
      </c>
      <c r="B4119" s="101" t="s">
        <v>12928</v>
      </c>
      <c r="C4119" s="101" t="s">
        <v>12798</v>
      </c>
      <c r="D4119" s="101">
        <v>21.23</v>
      </c>
    </row>
    <row r="4120" spans="1:4" x14ac:dyDescent="0.25">
      <c r="A4120" s="101">
        <v>89738</v>
      </c>
      <c r="B4120" s="101" t="s">
        <v>751</v>
      </c>
      <c r="C4120" s="101" t="s">
        <v>12798</v>
      </c>
      <c r="D4120" s="101">
        <v>16.489999999999998</v>
      </c>
    </row>
    <row r="4121" spans="1:4" x14ac:dyDescent="0.25">
      <c r="A4121" s="101">
        <v>89739</v>
      </c>
      <c r="B4121" s="101" t="s">
        <v>12929</v>
      </c>
      <c r="C4121" s="101" t="s">
        <v>12798</v>
      </c>
      <c r="D4121" s="101">
        <v>22.13</v>
      </c>
    </row>
    <row r="4122" spans="1:4" x14ac:dyDescent="0.25">
      <c r="A4122" s="101">
        <v>89740</v>
      </c>
      <c r="B4122" s="101" t="s">
        <v>12581</v>
      </c>
      <c r="C4122" s="101" t="s">
        <v>12798</v>
      </c>
      <c r="D4122" s="101">
        <v>9.1199999999999992</v>
      </c>
    </row>
    <row r="4123" spans="1:4" x14ac:dyDescent="0.25">
      <c r="A4123" s="101">
        <v>89741</v>
      </c>
      <c r="B4123" s="101" t="s">
        <v>12582</v>
      </c>
      <c r="C4123" s="101" t="s">
        <v>12798</v>
      </c>
      <c r="D4123" s="101">
        <v>22.67</v>
      </c>
    </row>
    <row r="4124" spans="1:4" x14ac:dyDescent="0.25">
      <c r="A4124" s="101">
        <v>89742</v>
      </c>
      <c r="B4124" s="101" t="s">
        <v>12930</v>
      </c>
      <c r="C4124" s="101" t="s">
        <v>12798</v>
      </c>
      <c r="D4124" s="101">
        <v>37.049999999999997</v>
      </c>
    </row>
    <row r="4125" spans="1:4" x14ac:dyDescent="0.25">
      <c r="A4125" s="101">
        <v>89743</v>
      </c>
      <c r="B4125" s="101" t="s">
        <v>12931</v>
      </c>
      <c r="C4125" s="101" t="s">
        <v>12798</v>
      </c>
      <c r="D4125" s="101">
        <v>56.12</v>
      </c>
    </row>
    <row r="4126" spans="1:4" x14ac:dyDescent="0.25">
      <c r="A4126" s="101">
        <v>89744</v>
      </c>
      <c r="B4126" s="101" t="s">
        <v>12932</v>
      </c>
      <c r="C4126" s="101" t="s">
        <v>12798</v>
      </c>
      <c r="D4126" s="101">
        <v>25.83</v>
      </c>
    </row>
    <row r="4127" spans="1:4" x14ac:dyDescent="0.25">
      <c r="A4127" s="101">
        <v>89746</v>
      </c>
      <c r="B4127" s="101" t="s">
        <v>12933</v>
      </c>
      <c r="C4127" s="101" t="s">
        <v>12798</v>
      </c>
      <c r="D4127" s="101">
        <v>26.61</v>
      </c>
    </row>
    <row r="4128" spans="1:4" x14ac:dyDescent="0.25">
      <c r="A4128" s="101">
        <v>89747</v>
      </c>
      <c r="B4128" s="101" t="s">
        <v>12583</v>
      </c>
      <c r="C4128" s="101" t="s">
        <v>12798</v>
      </c>
      <c r="D4128" s="101">
        <v>29.02</v>
      </c>
    </row>
    <row r="4129" spans="1:4" x14ac:dyDescent="0.25">
      <c r="A4129" s="101">
        <v>89748</v>
      </c>
      <c r="B4129" s="101" t="s">
        <v>12934</v>
      </c>
      <c r="C4129" s="101" t="s">
        <v>12798</v>
      </c>
      <c r="D4129" s="101">
        <v>39.770000000000003</v>
      </c>
    </row>
    <row r="4130" spans="1:4" x14ac:dyDescent="0.25">
      <c r="A4130" s="101">
        <v>89749</v>
      </c>
      <c r="B4130" s="101" t="s">
        <v>12584</v>
      </c>
      <c r="C4130" s="101" t="s">
        <v>12798</v>
      </c>
      <c r="D4130" s="101">
        <v>16.43</v>
      </c>
    </row>
    <row r="4131" spans="1:4" x14ac:dyDescent="0.25">
      <c r="A4131" s="101">
        <v>89750</v>
      </c>
      <c r="B4131" s="101" t="s">
        <v>12935</v>
      </c>
      <c r="C4131" s="101" t="s">
        <v>12798</v>
      </c>
      <c r="D4131" s="101">
        <v>72.25</v>
      </c>
    </row>
    <row r="4132" spans="1:4" x14ac:dyDescent="0.25">
      <c r="A4132" s="101">
        <v>89752</v>
      </c>
      <c r="B4132" s="101" t="s">
        <v>12936</v>
      </c>
      <c r="C4132" s="101" t="s">
        <v>12798</v>
      </c>
      <c r="D4132" s="101">
        <v>7.29</v>
      </c>
    </row>
    <row r="4133" spans="1:4" x14ac:dyDescent="0.25">
      <c r="A4133" s="101">
        <v>89753</v>
      </c>
      <c r="B4133" s="101" t="s">
        <v>12937</v>
      </c>
      <c r="C4133" s="101" t="s">
        <v>12798</v>
      </c>
      <c r="D4133" s="101">
        <v>8.89</v>
      </c>
    </row>
    <row r="4134" spans="1:4" x14ac:dyDescent="0.25">
      <c r="A4134" s="101">
        <v>89754</v>
      </c>
      <c r="B4134" s="101" t="s">
        <v>12938</v>
      </c>
      <c r="C4134" s="101" t="s">
        <v>12798</v>
      </c>
      <c r="D4134" s="101">
        <v>19.46</v>
      </c>
    </row>
    <row r="4135" spans="1:4" x14ac:dyDescent="0.25">
      <c r="A4135" s="101">
        <v>89755</v>
      </c>
      <c r="B4135" s="101" t="s">
        <v>12585</v>
      </c>
      <c r="C4135" s="101" t="s">
        <v>12798</v>
      </c>
      <c r="D4135" s="101">
        <v>13.44</v>
      </c>
    </row>
    <row r="4136" spans="1:4" x14ac:dyDescent="0.25">
      <c r="A4136" s="101">
        <v>89756</v>
      </c>
      <c r="B4136" s="101" t="s">
        <v>12586</v>
      </c>
      <c r="C4136" s="101" t="s">
        <v>12798</v>
      </c>
      <c r="D4136" s="101">
        <v>22.8</v>
      </c>
    </row>
    <row r="4137" spans="1:4" x14ac:dyDescent="0.25">
      <c r="A4137" s="101">
        <v>89757</v>
      </c>
      <c r="B4137" s="101" t="s">
        <v>12587</v>
      </c>
      <c r="C4137" s="101" t="s">
        <v>12798</v>
      </c>
      <c r="D4137" s="101">
        <v>29.57</v>
      </c>
    </row>
    <row r="4138" spans="1:4" x14ac:dyDescent="0.25">
      <c r="A4138" s="101">
        <v>89758</v>
      </c>
      <c r="B4138" s="101" t="s">
        <v>12588</v>
      </c>
      <c r="C4138" s="101" t="s">
        <v>12798</v>
      </c>
      <c r="D4138" s="101">
        <v>36.15</v>
      </c>
    </row>
    <row r="4139" spans="1:4" x14ac:dyDescent="0.25">
      <c r="A4139" s="101">
        <v>89759</v>
      </c>
      <c r="B4139" s="101" t="s">
        <v>12589</v>
      </c>
      <c r="C4139" s="101" t="s">
        <v>12798</v>
      </c>
      <c r="D4139" s="101">
        <v>11.41</v>
      </c>
    </row>
    <row r="4140" spans="1:4" x14ac:dyDescent="0.25">
      <c r="A4140" s="101">
        <v>89760</v>
      </c>
      <c r="B4140" s="101" t="s">
        <v>12590</v>
      </c>
      <c r="C4140" s="101" t="s">
        <v>12798</v>
      </c>
      <c r="D4140" s="101">
        <v>21.58</v>
      </c>
    </row>
    <row r="4141" spans="1:4" x14ac:dyDescent="0.25">
      <c r="A4141" s="101">
        <v>89761</v>
      </c>
      <c r="B4141" s="101" t="s">
        <v>12591</v>
      </c>
      <c r="C4141" s="101" t="s">
        <v>12798</v>
      </c>
      <c r="D4141" s="101">
        <v>30.42</v>
      </c>
    </row>
    <row r="4142" spans="1:4" x14ac:dyDescent="0.25">
      <c r="A4142" s="101">
        <v>89762</v>
      </c>
      <c r="B4142" s="101" t="s">
        <v>12592</v>
      </c>
      <c r="C4142" s="101" t="s">
        <v>12798</v>
      </c>
      <c r="D4142" s="101">
        <v>43.07</v>
      </c>
    </row>
    <row r="4143" spans="1:4" x14ac:dyDescent="0.25">
      <c r="A4143" s="101">
        <v>89763</v>
      </c>
      <c r="B4143" s="101" t="s">
        <v>12593</v>
      </c>
      <c r="C4143" s="101" t="s">
        <v>12798</v>
      </c>
      <c r="D4143" s="101">
        <v>54.74</v>
      </c>
    </row>
    <row r="4144" spans="1:4" x14ac:dyDescent="0.25">
      <c r="A4144" s="101">
        <v>89764</v>
      </c>
      <c r="B4144" s="101" t="s">
        <v>12594</v>
      </c>
      <c r="C4144" s="101" t="s">
        <v>12798</v>
      </c>
      <c r="D4144" s="101">
        <v>36.4</v>
      </c>
    </row>
    <row r="4145" spans="1:4" x14ac:dyDescent="0.25">
      <c r="A4145" s="101">
        <v>89765</v>
      </c>
      <c r="B4145" s="101" t="s">
        <v>12595</v>
      </c>
      <c r="C4145" s="101" t="s">
        <v>12798</v>
      </c>
      <c r="D4145" s="101">
        <v>16.78</v>
      </c>
    </row>
    <row r="4146" spans="1:4" x14ac:dyDescent="0.25">
      <c r="A4146" s="101">
        <v>89767</v>
      </c>
      <c r="B4146" s="101" t="s">
        <v>12596</v>
      </c>
      <c r="C4146" s="101" t="s">
        <v>12798</v>
      </c>
      <c r="D4146" s="101">
        <v>20.97</v>
      </c>
    </row>
    <row r="4147" spans="1:4" x14ac:dyDescent="0.25">
      <c r="A4147" s="101">
        <v>89768</v>
      </c>
      <c r="B4147" s="101" t="s">
        <v>12597</v>
      </c>
      <c r="C4147" s="101" t="s">
        <v>12798</v>
      </c>
      <c r="D4147" s="101">
        <v>24.34</v>
      </c>
    </row>
    <row r="4148" spans="1:4" x14ac:dyDescent="0.25">
      <c r="A4148" s="101">
        <v>89769</v>
      </c>
      <c r="B4148" s="101" t="s">
        <v>12598</v>
      </c>
      <c r="C4148" s="101" t="s">
        <v>12798</v>
      </c>
      <c r="D4148" s="101">
        <v>54.37</v>
      </c>
    </row>
    <row r="4149" spans="1:4" x14ac:dyDescent="0.25">
      <c r="A4149" s="101">
        <v>89772</v>
      </c>
      <c r="B4149" s="101" t="s">
        <v>12599</v>
      </c>
      <c r="C4149" s="101" t="s">
        <v>3</v>
      </c>
      <c r="D4149" s="101">
        <v>87.71</v>
      </c>
    </row>
    <row r="4150" spans="1:4" x14ac:dyDescent="0.25">
      <c r="A4150" s="101">
        <v>89774</v>
      </c>
      <c r="B4150" s="101" t="s">
        <v>12939</v>
      </c>
      <c r="C4150" s="101" t="s">
        <v>12798</v>
      </c>
      <c r="D4150" s="101">
        <v>14.6</v>
      </c>
    </row>
    <row r="4151" spans="1:4" x14ac:dyDescent="0.25">
      <c r="A4151" s="101">
        <v>89776</v>
      </c>
      <c r="B4151" s="101" t="s">
        <v>12940</v>
      </c>
      <c r="C4151" s="101" t="s">
        <v>12798</v>
      </c>
      <c r="D4151" s="101">
        <v>23.65</v>
      </c>
    </row>
    <row r="4152" spans="1:4" x14ac:dyDescent="0.25">
      <c r="A4152" s="101">
        <v>89777</v>
      </c>
      <c r="B4152" s="101" t="s">
        <v>12600</v>
      </c>
      <c r="C4152" s="101" t="s">
        <v>12798</v>
      </c>
      <c r="D4152" s="101">
        <v>25.14</v>
      </c>
    </row>
    <row r="4153" spans="1:4" x14ac:dyDescent="0.25">
      <c r="A4153" s="101">
        <v>89778</v>
      </c>
      <c r="B4153" s="101" t="s">
        <v>12941</v>
      </c>
      <c r="C4153" s="101" t="s">
        <v>12798</v>
      </c>
      <c r="D4153" s="101">
        <v>16.71</v>
      </c>
    </row>
    <row r="4154" spans="1:4" x14ac:dyDescent="0.25">
      <c r="A4154" s="101">
        <v>89779</v>
      </c>
      <c r="B4154" s="101" t="s">
        <v>12942</v>
      </c>
      <c r="C4154" s="101" t="s">
        <v>12798</v>
      </c>
      <c r="D4154" s="101">
        <v>32.08</v>
      </c>
    </row>
    <row r="4155" spans="1:4" x14ac:dyDescent="0.25">
      <c r="A4155" s="101">
        <v>89780</v>
      </c>
      <c r="B4155" s="101" t="s">
        <v>12601</v>
      </c>
      <c r="C4155" s="101" t="s">
        <v>12798</v>
      </c>
      <c r="D4155" s="101">
        <v>23.53</v>
      </c>
    </row>
    <row r="4156" spans="1:4" x14ac:dyDescent="0.25">
      <c r="A4156" s="101">
        <v>89781</v>
      </c>
      <c r="B4156" s="101" t="s">
        <v>12602</v>
      </c>
      <c r="C4156" s="101" t="s">
        <v>12798</v>
      </c>
      <c r="D4156" s="101">
        <v>35.61</v>
      </c>
    </row>
    <row r="4157" spans="1:4" x14ac:dyDescent="0.25">
      <c r="A4157" s="101">
        <v>89782</v>
      </c>
      <c r="B4157" s="101" t="s">
        <v>12943</v>
      </c>
      <c r="C4157" s="101" t="s">
        <v>12798</v>
      </c>
      <c r="D4157" s="101">
        <v>14.25</v>
      </c>
    </row>
    <row r="4158" spans="1:4" x14ac:dyDescent="0.25">
      <c r="A4158" s="101">
        <v>89783</v>
      </c>
      <c r="B4158" s="101" t="s">
        <v>12944</v>
      </c>
      <c r="C4158" s="101" t="s">
        <v>12798</v>
      </c>
      <c r="D4158" s="101">
        <v>14.35</v>
      </c>
    </row>
    <row r="4159" spans="1:4" x14ac:dyDescent="0.25">
      <c r="A4159" s="101">
        <v>89784</v>
      </c>
      <c r="B4159" s="101" t="s">
        <v>12945</v>
      </c>
      <c r="C4159" s="101" t="s">
        <v>12798</v>
      </c>
      <c r="D4159" s="101">
        <v>22.78</v>
      </c>
    </row>
    <row r="4160" spans="1:4" x14ac:dyDescent="0.25">
      <c r="A4160" s="101">
        <v>89785</v>
      </c>
      <c r="B4160" s="101" t="s">
        <v>12946</v>
      </c>
      <c r="C4160" s="101" t="s">
        <v>12798</v>
      </c>
      <c r="D4160" s="101">
        <v>24.95</v>
      </c>
    </row>
    <row r="4161" spans="1:4" x14ac:dyDescent="0.25">
      <c r="A4161" s="101">
        <v>89786</v>
      </c>
      <c r="B4161" s="101" t="s">
        <v>12947</v>
      </c>
      <c r="C4161" s="101" t="s">
        <v>12798</v>
      </c>
      <c r="D4161" s="101">
        <v>36.22</v>
      </c>
    </row>
    <row r="4162" spans="1:4" x14ac:dyDescent="0.25">
      <c r="A4162" s="101">
        <v>89787</v>
      </c>
      <c r="B4162" s="101" t="s">
        <v>12603</v>
      </c>
      <c r="C4162" s="101" t="s">
        <v>12798</v>
      </c>
      <c r="D4162" s="101">
        <v>35.21</v>
      </c>
    </row>
    <row r="4163" spans="1:4" x14ac:dyDescent="0.25">
      <c r="A4163" s="101">
        <v>89788</v>
      </c>
      <c r="B4163" s="101" t="s">
        <v>12604</v>
      </c>
      <c r="C4163" s="101" t="s">
        <v>12798</v>
      </c>
      <c r="D4163" s="101">
        <v>77.38</v>
      </c>
    </row>
    <row r="4164" spans="1:4" x14ac:dyDescent="0.25">
      <c r="A4164" s="101">
        <v>89789</v>
      </c>
      <c r="B4164" s="101" t="s">
        <v>12605</v>
      </c>
      <c r="C4164" s="101" t="s">
        <v>12798</v>
      </c>
      <c r="D4164" s="101">
        <v>65.66</v>
      </c>
    </row>
    <row r="4165" spans="1:4" x14ac:dyDescent="0.25">
      <c r="A4165" s="101">
        <v>89790</v>
      </c>
      <c r="B4165" s="101" t="s">
        <v>12606</v>
      </c>
      <c r="C4165" s="101" t="s">
        <v>12798</v>
      </c>
      <c r="D4165" s="101">
        <v>154.71</v>
      </c>
    </row>
    <row r="4166" spans="1:4" x14ac:dyDescent="0.25">
      <c r="A4166" s="101">
        <v>89791</v>
      </c>
      <c r="B4166" s="101" t="s">
        <v>12607</v>
      </c>
      <c r="C4166" s="101" t="s">
        <v>12798</v>
      </c>
      <c r="D4166" s="101">
        <v>149.41</v>
      </c>
    </row>
    <row r="4167" spans="1:4" x14ac:dyDescent="0.25">
      <c r="A4167" s="101">
        <v>89792</v>
      </c>
      <c r="B4167" s="101" t="s">
        <v>12608</v>
      </c>
      <c r="C4167" s="101" t="s">
        <v>12798</v>
      </c>
      <c r="D4167" s="101">
        <v>182.7</v>
      </c>
    </row>
    <row r="4168" spans="1:4" x14ac:dyDescent="0.25">
      <c r="A4168" s="101">
        <v>89793</v>
      </c>
      <c r="B4168" s="101" t="s">
        <v>12609</v>
      </c>
      <c r="C4168" s="101" t="s">
        <v>12798</v>
      </c>
      <c r="D4168" s="101">
        <v>215.67</v>
      </c>
    </row>
    <row r="4169" spans="1:4" x14ac:dyDescent="0.25">
      <c r="A4169" s="101">
        <v>89794</v>
      </c>
      <c r="B4169" s="101" t="s">
        <v>12610</v>
      </c>
      <c r="C4169" s="101" t="s">
        <v>12798</v>
      </c>
      <c r="D4169" s="101">
        <v>18.96</v>
      </c>
    </row>
    <row r="4170" spans="1:4" x14ac:dyDescent="0.25">
      <c r="A4170" s="101">
        <v>89795</v>
      </c>
      <c r="B4170" s="101" t="s">
        <v>12948</v>
      </c>
      <c r="C4170" s="101" t="s">
        <v>12798</v>
      </c>
      <c r="D4170" s="101">
        <v>38.14</v>
      </c>
    </row>
    <row r="4171" spans="1:4" x14ac:dyDescent="0.25">
      <c r="A4171" s="101">
        <v>89796</v>
      </c>
      <c r="B4171" s="101" t="s">
        <v>12949</v>
      </c>
      <c r="C4171" s="101" t="s">
        <v>12798</v>
      </c>
      <c r="D4171" s="101">
        <v>40.450000000000003</v>
      </c>
    </row>
    <row r="4172" spans="1:4" x14ac:dyDescent="0.25">
      <c r="A4172" s="101">
        <v>89797</v>
      </c>
      <c r="B4172" s="101" t="s">
        <v>12950</v>
      </c>
      <c r="C4172" s="101" t="s">
        <v>12798</v>
      </c>
      <c r="D4172" s="101">
        <v>47.91</v>
      </c>
    </row>
    <row r="4173" spans="1:4" x14ac:dyDescent="0.25">
      <c r="A4173" s="101">
        <v>89801</v>
      </c>
      <c r="B4173" s="101" t="s">
        <v>12951</v>
      </c>
      <c r="C4173" s="101" t="s">
        <v>12798</v>
      </c>
      <c r="D4173" s="101">
        <v>9.01</v>
      </c>
    </row>
    <row r="4174" spans="1:4" x14ac:dyDescent="0.25">
      <c r="A4174" s="101">
        <v>89802</v>
      </c>
      <c r="B4174" s="101" t="s">
        <v>12952</v>
      </c>
      <c r="C4174" s="101" t="s">
        <v>12798</v>
      </c>
      <c r="D4174" s="101">
        <v>9.69</v>
      </c>
    </row>
    <row r="4175" spans="1:4" x14ac:dyDescent="0.25">
      <c r="A4175" s="101">
        <v>89803</v>
      </c>
      <c r="B4175" s="101" t="s">
        <v>12953</v>
      </c>
      <c r="C4175" s="101" t="s">
        <v>12798</v>
      </c>
      <c r="D4175" s="101">
        <v>16.850000000000001</v>
      </c>
    </row>
    <row r="4176" spans="1:4" x14ac:dyDescent="0.25">
      <c r="A4176" s="101">
        <v>89804</v>
      </c>
      <c r="B4176" s="101" t="s">
        <v>12954</v>
      </c>
      <c r="C4176" s="101" t="s">
        <v>12798</v>
      </c>
      <c r="D4176" s="101">
        <v>18.87</v>
      </c>
    </row>
    <row r="4177" spans="1:4" x14ac:dyDescent="0.25">
      <c r="A4177" s="101">
        <v>89805</v>
      </c>
      <c r="B4177" s="101" t="s">
        <v>12955</v>
      </c>
      <c r="C4177" s="101" t="s">
        <v>12798</v>
      </c>
      <c r="D4177" s="101">
        <v>19.28</v>
      </c>
    </row>
    <row r="4178" spans="1:4" x14ac:dyDescent="0.25">
      <c r="A4178" s="101">
        <v>89806</v>
      </c>
      <c r="B4178" s="101" t="s">
        <v>12956</v>
      </c>
      <c r="C4178" s="101" t="s">
        <v>12798</v>
      </c>
      <c r="D4178" s="101">
        <v>20.18</v>
      </c>
    </row>
    <row r="4179" spans="1:4" x14ac:dyDescent="0.25">
      <c r="A4179" s="101">
        <v>89807</v>
      </c>
      <c r="B4179" s="101" t="s">
        <v>12957</v>
      </c>
      <c r="C4179" s="101" t="s">
        <v>12798</v>
      </c>
      <c r="D4179" s="101">
        <v>35.1</v>
      </c>
    </row>
    <row r="4180" spans="1:4" x14ac:dyDescent="0.25">
      <c r="A4180" s="101">
        <v>89808</v>
      </c>
      <c r="B4180" s="101" t="s">
        <v>12958</v>
      </c>
      <c r="C4180" s="101" t="s">
        <v>12798</v>
      </c>
      <c r="D4180" s="101">
        <v>54.17</v>
      </c>
    </row>
    <row r="4181" spans="1:4" x14ac:dyDescent="0.25">
      <c r="A4181" s="101">
        <v>89809</v>
      </c>
      <c r="B4181" s="101" t="s">
        <v>12959</v>
      </c>
      <c r="C4181" s="101" t="s">
        <v>12798</v>
      </c>
      <c r="D4181" s="101">
        <v>27.04</v>
      </c>
    </row>
    <row r="4182" spans="1:4" x14ac:dyDescent="0.25">
      <c r="A4182" s="101">
        <v>89810</v>
      </c>
      <c r="B4182" s="101" t="s">
        <v>12960</v>
      </c>
      <c r="C4182" s="101" t="s">
        <v>12798</v>
      </c>
      <c r="D4182" s="101">
        <v>27.82</v>
      </c>
    </row>
    <row r="4183" spans="1:4" x14ac:dyDescent="0.25">
      <c r="A4183" s="101">
        <v>89811</v>
      </c>
      <c r="B4183" s="101" t="s">
        <v>12961</v>
      </c>
      <c r="C4183" s="101" t="s">
        <v>12798</v>
      </c>
      <c r="D4183" s="101">
        <v>40.98</v>
      </c>
    </row>
    <row r="4184" spans="1:4" x14ac:dyDescent="0.25">
      <c r="A4184" s="101">
        <v>89812</v>
      </c>
      <c r="B4184" s="101" t="s">
        <v>12962</v>
      </c>
      <c r="C4184" s="101" t="s">
        <v>12798</v>
      </c>
      <c r="D4184" s="101">
        <v>73.459999999999994</v>
      </c>
    </row>
    <row r="4185" spans="1:4" x14ac:dyDescent="0.25">
      <c r="A4185" s="101">
        <v>89813</v>
      </c>
      <c r="B4185" s="101" t="s">
        <v>12963</v>
      </c>
      <c r="C4185" s="101" t="s">
        <v>12798</v>
      </c>
      <c r="D4185" s="101">
        <v>5.41</v>
      </c>
    </row>
    <row r="4186" spans="1:4" x14ac:dyDescent="0.25">
      <c r="A4186" s="101">
        <v>89814</v>
      </c>
      <c r="B4186" s="101" t="s">
        <v>12964</v>
      </c>
      <c r="C4186" s="101" t="s">
        <v>12798</v>
      </c>
      <c r="D4186" s="101">
        <v>16.059999999999999</v>
      </c>
    </row>
    <row r="4187" spans="1:4" x14ac:dyDescent="0.25">
      <c r="A4187" s="101">
        <v>89815</v>
      </c>
      <c r="B4187" s="101" t="s">
        <v>12611</v>
      </c>
      <c r="C4187" s="101" t="s">
        <v>12798</v>
      </c>
      <c r="D4187" s="101">
        <v>27.8</v>
      </c>
    </row>
    <row r="4188" spans="1:4" x14ac:dyDescent="0.25">
      <c r="A4188" s="101">
        <v>89816</v>
      </c>
      <c r="B4188" s="101" t="s">
        <v>12612</v>
      </c>
      <c r="C4188" s="101" t="s">
        <v>12798</v>
      </c>
      <c r="D4188" s="101">
        <v>40.450000000000003</v>
      </c>
    </row>
    <row r="4189" spans="1:4" x14ac:dyDescent="0.25">
      <c r="A4189" s="101">
        <v>89817</v>
      </c>
      <c r="B4189" s="101" t="s">
        <v>12965</v>
      </c>
      <c r="C4189" s="101" t="s">
        <v>12798</v>
      </c>
      <c r="D4189" s="101">
        <v>13.27</v>
      </c>
    </row>
    <row r="4190" spans="1:4" x14ac:dyDescent="0.25">
      <c r="A4190" s="101">
        <v>89818</v>
      </c>
      <c r="B4190" s="101" t="s">
        <v>12613</v>
      </c>
      <c r="C4190" s="101" t="s">
        <v>12798</v>
      </c>
      <c r="D4190" s="101">
        <v>52.18</v>
      </c>
    </row>
    <row r="4191" spans="1:4" x14ac:dyDescent="0.25">
      <c r="A4191" s="101">
        <v>89819</v>
      </c>
      <c r="B4191" s="101" t="s">
        <v>12966</v>
      </c>
      <c r="C4191" s="101" t="s">
        <v>12798</v>
      </c>
      <c r="D4191" s="101">
        <v>22.35</v>
      </c>
    </row>
    <row r="4192" spans="1:4" x14ac:dyDescent="0.25">
      <c r="A4192" s="101">
        <v>89821</v>
      </c>
      <c r="B4192" s="101" t="s">
        <v>12967</v>
      </c>
      <c r="C4192" s="101" t="s">
        <v>12798</v>
      </c>
      <c r="D4192" s="101">
        <v>17.52</v>
      </c>
    </row>
    <row r="4193" spans="1:4" x14ac:dyDescent="0.25">
      <c r="A4193" s="101">
        <v>89822</v>
      </c>
      <c r="B4193" s="101" t="s">
        <v>12614</v>
      </c>
      <c r="C4193" s="101" t="s">
        <v>12798</v>
      </c>
      <c r="D4193" s="101">
        <v>24.81</v>
      </c>
    </row>
    <row r="4194" spans="1:4" x14ac:dyDescent="0.25">
      <c r="A4194" s="101">
        <v>89823</v>
      </c>
      <c r="B4194" s="101" t="s">
        <v>12968</v>
      </c>
      <c r="C4194" s="101" t="s">
        <v>12798</v>
      </c>
      <c r="D4194" s="101">
        <v>32.89</v>
      </c>
    </row>
    <row r="4195" spans="1:4" x14ac:dyDescent="0.25">
      <c r="A4195" s="101">
        <v>89824</v>
      </c>
      <c r="B4195" s="101" t="s">
        <v>12615</v>
      </c>
      <c r="C4195" s="101" t="s">
        <v>12798</v>
      </c>
      <c r="D4195" s="101">
        <v>37.799999999999997</v>
      </c>
    </row>
    <row r="4196" spans="1:4" x14ac:dyDescent="0.25">
      <c r="A4196" s="101">
        <v>89825</v>
      </c>
      <c r="B4196" s="101" t="s">
        <v>12969</v>
      </c>
      <c r="C4196" s="101" t="s">
        <v>12798</v>
      </c>
      <c r="D4196" s="101">
        <v>15.96</v>
      </c>
    </row>
    <row r="4197" spans="1:4" x14ac:dyDescent="0.25">
      <c r="A4197" s="101">
        <v>89826</v>
      </c>
      <c r="B4197" s="101" t="s">
        <v>12616</v>
      </c>
      <c r="C4197" s="101" t="s">
        <v>12798</v>
      </c>
      <c r="D4197" s="101">
        <v>123.96</v>
      </c>
    </row>
    <row r="4198" spans="1:4" x14ac:dyDescent="0.25">
      <c r="A4198" s="101">
        <v>89827</v>
      </c>
      <c r="B4198" s="101" t="s">
        <v>12970</v>
      </c>
      <c r="C4198" s="101" t="s">
        <v>12798</v>
      </c>
      <c r="D4198" s="101">
        <v>18.13</v>
      </c>
    </row>
    <row r="4199" spans="1:4" x14ac:dyDescent="0.25">
      <c r="A4199" s="101">
        <v>89828</v>
      </c>
      <c r="B4199" s="101" t="s">
        <v>12617</v>
      </c>
      <c r="C4199" s="101" t="s">
        <v>12798</v>
      </c>
      <c r="D4199" s="101">
        <v>58.97</v>
      </c>
    </row>
    <row r="4200" spans="1:4" x14ac:dyDescent="0.25">
      <c r="A4200" s="101">
        <v>89829</v>
      </c>
      <c r="B4200" s="101" t="s">
        <v>12971</v>
      </c>
      <c r="C4200" s="101" t="s">
        <v>12798</v>
      </c>
      <c r="D4200" s="101">
        <v>33.61</v>
      </c>
    </row>
    <row r="4201" spans="1:4" x14ac:dyDescent="0.25">
      <c r="A4201" s="101">
        <v>89830</v>
      </c>
      <c r="B4201" s="101" t="s">
        <v>12972</v>
      </c>
      <c r="C4201" s="101" t="s">
        <v>12798</v>
      </c>
      <c r="D4201" s="101">
        <v>35.53</v>
      </c>
    </row>
    <row r="4202" spans="1:4" x14ac:dyDescent="0.25">
      <c r="A4202" s="101">
        <v>89831</v>
      </c>
      <c r="B4202" s="101" t="s">
        <v>12618</v>
      </c>
      <c r="C4202" s="101" t="s">
        <v>12798</v>
      </c>
      <c r="D4202" s="101">
        <v>63.07</v>
      </c>
    </row>
    <row r="4203" spans="1:4" x14ac:dyDescent="0.25">
      <c r="A4203" s="101">
        <v>89832</v>
      </c>
      <c r="B4203" s="101" t="s">
        <v>12619</v>
      </c>
      <c r="C4203" s="101" t="s">
        <v>12798</v>
      </c>
      <c r="D4203" s="101">
        <v>40.57</v>
      </c>
    </row>
    <row r="4204" spans="1:4" x14ac:dyDescent="0.25">
      <c r="A4204" s="101">
        <v>89833</v>
      </c>
      <c r="B4204" s="101" t="s">
        <v>12973</v>
      </c>
      <c r="C4204" s="101" t="s">
        <v>12798</v>
      </c>
      <c r="D4204" s="101">
        <v>42.06</v>
      </c>
    </row>
    <row r="4205" spans="1:4" x14ac:dyDescent="0.25">
      <c r="A4205" s="101">
        <v>89834</v>
      </c>
      <c r="B4205" s="101" t="s">
        <v>12974</v>
      </c>
      <c r="C4205" s="101" t="s">
        <v>12798</v>
      </c>
      <c r="D4205" s="101">
        <v>49.52</v>
      </c>
    </row>
    <row r="4206" spans="1:4" x14ac:dyDescent="0.25">
      <c r="A4206" s="101">
        <v>89835</v>
      </c>
      <c r="B4206" s="101" t="s">
        <v>12620</v>
      </c>
      <c r="C4206" s="101" t="s">
        <v>12798</v>
      </c>
      <c r="D4206" s="101">
        <v>42.86</v>
      </c>
    </row>
    <row r="4207" spans="1:4" x14ac:dyDescent="0.25">
      <c r="A4207" s="101">
        <v>89836</v>
      </c>
      <c r="B4207" s="101" t="s">
        <v>12621</v>
      </c>
      <c r="C4207" s="101" t="s">
        <v>12798</v>
      </c>
      <c r="D4207" s="101">
        <v>194.98</v>
      </c>
    </row>
    <row r="4208" spans="1:4" x14ac:dyDescent="0.25">
      <c r="A4208" s="101">
        <v>89837</v>
      </c>
      <c r="B4208" s="101" t="s">
        <v>12622</v>
      </c>
      <c r="C4208" s="101" t="s">
        <v>12798</v>
      </c>
      <c r="D4208" s="101">
        <v>130.65</v>
      </c>
    </row>
    <row r="4209" spans="1:4" x14ac:dyDescent="0.25">
      <c r="A4209" s="101">
        <v>89838</v>
      </c>
      <c r="B4209" s="101" t="s">
        <v>12623</v>
      </c>
      <c r="C4209" s="101" t="s">
        <v>12798</v>
      </c>
      <c r="D4209" s="101">
        <v>149.63</v>
      </c>
    </row>
    <row r="4210" spans="1:4" x14ac:dyDescent="0.25">
      <c r="A4210" s="101">
        <v>89839</v>
      </c>
      <c r="B4210" s="101" t="s">
        <v>12624</v>
      </c>
      <c r="C4210" s="101" t="s">
        <v>12798</v>
      </c>
      <c r="D4210" s="101">
        <v>169.72</v>
      </c>
    </row>
    <row r="4211" spans="1:4" x14ac:dyDescent="0.25">
      <c r="A4211" s="101">
        <v>89840</v>
      </c>
      <c r="B4211" s="101" t="s">
        <v>12625</v>
      </c>
      <c r="C4211" s="101" t="s">
        <v>12798</v>
      </c>
      <c r="D4211" s="101">
        <v>176.15</v>
      </c>
    </row>
    <row r="4212" spans="1:4" x14ac:dyDescent="0.25">
      <c r="A4212" s="101">
        <v>89841</v>
      </c>
      <c r="B4212" s="101" t="s">
        <v>12626</v>
      </c>
      <c r="C4212" s="101" t="s">
        <v>12798</v>
      </c>
      <c r="D4212" s="101">
        <v>257.68</v>
      </c>
    </row>
    <row r="4213" spans="1:4" x14ac:dyDescent="0.25">
      <c r="A4213" s="101">
        <v>89842</v>
      </c>
      <c r="B4213" s="101" t="s">
        <v>12627</v>
      </c>
      <c r="C4213" s="101" t="s">
        <v>12798</v>
      </c>
      <c r="D4213" s="101">
        <v>49.13</v>
      </c>
    </row>
    <row r="4214" spans="1:4" x14ac:dyDescent="0.25">
      <c r="A4214" s="101">
        <v>89844</v>
      </c>
      <c r="B4214" s="101" t="s">
        <v>12628</v>
      </c>
      <c r="C4214" s="101" t="s">
        <v>12798</v>
      </c>
      <c r="D4214" s="101">
        <v>61.87</v>
      </c>
    </row>
    <row r="4215" spans="1:4" x14ac:dyDescent="0.25">
      <c r="A4215" s="101">
        <v>89845</v>
      </c>
      <c r="B4215" s="101" t="s">
        <v>12629</v>
      </c>
      <c r="C4215" s="101" t="s">
        <v>12798</v>
      </c>
      <c r="D4215" s="101">
        <v>97.12</v>
      </c>
    </row>
    <row r="4216" spans="1:4" x14ac:dyDescent="0.25">
      <c r="A4216" s="101">
        <v>89846</v>
      </c>
      <c r="B4216" s="101" t="s">
        <v>12630</v>
      </c>
      <c r="C4216" s="101" t="s">
        <v>12798</v>
      </c>
      <c r="D4216" s="101">
        <v>208.16</v>
      </c>
    </row>
    <row r="4217" spans="1:4" x14ac:dyDescent="0.25">
      <c r="A4217" s="101">
        <v>89847</v>
      </c>
      <c r="B4217" s="101" t="s">
        <v>12631</v>
      </c>
      <c r="C4217" s="101" t="s">
        <v>12798</v>
      </c>
      <c r="D4217" s="101">
        <v>248.24</v>
      </c>
    </row>
    <row r="4218" spans="1:4" x14ac:dyDescent="0.25">
      <c r="A4218" s="101">
        <v>89850</v>
      </c>
      <c r="B4218" s="101" t="s">
        <v>12975</v>
      </c>
      <c r="C4218" s="101" t="s">
        <v>12798</v>
      </c>
      <c r="D4218" s="101">
        <v>30.01</v>
      </c>
    </row>
    <row r="4219" spans="1:4" x14ac:dyDescent="0.25">
      <c r="A4219" s="101">
        <v>89851</v>
      </c>
      <c r="B4219" s="101" t="s">
        <v>12976</v>
      </c>
      <c r="C4219" s="101" t="s">
        <v>12798</v>
      </c>
      <c r="D4219" s="101">
        <v>30.79</v>
      </c>
    </row>
    <row r="4220" spans="1:4" x14ac:dyDescent="0.25">
      <c r="A4220" s="101">
        <v>89852</v>
      </c>
      <c r="B4220" s="101" t="s">
        <v>12977</v>
      </c>
      <c r="C4220" s="101" t="s">
        <v>12798</v>
      </c>
      <c r="D4220" s="101">
        <v>43.95</v>
      </c>
    </row>
    <row r="4221" spans="1:4" x14ac:dyDescent="0.25">
      <c r="A4221" s="101">
        <v>89853</v>
      </c>
      <c r="B4221" s="101" t="s">
        <v>12978</v>
      </c>
      <c r="C4221" s="101" t="s">
        <v>12798</v>
      </c>
      <c r="D4221" s="101">
        <v>76.430000000000007</v>
      </c>
    </row>
    <row r="4222" spans="1:4" x14ac:dyDescent="0.25">
      <c r="A4222" s="101">
        <v>89854</v>
      </c>
      <c r="B4222" s="101" t="s">
        <v>12979</v>
      </c>
      <c r="C4222" s="101" t="s">
        <v>12798</v>
      </c>
      <c r="D4222" s="101">
        <v>98.1</v>
      </c>
    </row>
    <row r="4223" spans="1:4" x14ac:dyDescent="0.25">
      <c r="A4223" s="101">
        <v>89855</v>
      </c>
      <c r="B4223" s="101" t="s">
        <v>12980</v>
      </c>
      <c r="C4223" s="101" t="s">
        <v>12798</v>
      </c>
      <c r="D4223" s="101">
        <v>102.93</v>
      </c>
    </row>
    <row r="4224" spans="1:4" x14ac:dyDescent="0.25">
      <c r="A4224" s="101">
        <v>89856</v>
      </c>
      <c r="B4224" s="101" t="s">
        <v>12981</v>
      </c>
      <c r="C4224" s="101" t="s">
        <v>12798</v>
      </c>
      <c r="D4224" s="101">
        <v>19.510000000000002</v>
      </c>
    </row>
    <row r="4225" spans="1:4" x14ac:dyDescent="0.25">
      <c r="A4225" s="101">
        <v>89857</v>
      </c>
      <c r="B4225" s="101" t="s">
        <v>12982</v>
      </c>
      <c r="C4225" s="101" t="s">
        <v>12798</v>
      </c>
      <c r="D4225" s="101">
        <v>34.869999999999997</v>
      </c>
    </row>
    <row r="4226" spans="1:4" x14ac:dyDescent="0.25">
      <c r="A4226" s="101">
        <v>89860</v>
      </c>
      <c r="B4226" s="101" t="s">
        <v>12983</v>
      </c>
      <c r="C4226" s="101" t="s">
        <v>12798</v>
      </c>
      <c r="D4226" s="101">
        <v>46.02</v>
      </c>
    </row>
    <row r="4227" spans="1:4" x14ac:dyDescent="0.25">
      <c r="A4227" s="101">
        <v>89861</v>
      </c>
      <c r="B4227" s="101" t="s">
        <v>12984</v>
      </c>
      <c r="C4227" s="101" t="s">
        <v>12798</v>
      </c>
      <c r="D4227" s="101">
        <v>53.48</v>
      </c>
    </row>
    <row r="4228" spans="1:4" x14ac:dyDescent="0.25">
      <c r="A4228" s="101">
        <v>89866</v>
      </c>
      <c r="B4228" s="101" t="s">
        <v>12985</v>
      </c>
      <c r="C4228" s="101" t="s">
        <v>12798</v>
      </c>
      <c r="D4228" s="101">
        <v>7.11</v>
      </c>
    </row>
    <row r="4229" spans="1:4" x14ac:dyDescent="0.25">
      <c r="A4229" s="101">
        <v>89867</v>
      </c>
      <c r="B4229" s="101" t="s">
        <v>12986</v>
      </c>
      <c r="C4229" s="101" t="s">
        <v>12798</v>
      </c>
      <c r="D4229" s="101">
        <v>7.83</v>
      </c>
    </row>
    <row r="4230" spans="1:4" x14ac:dyDescent="0.25">
      <c r="A4230" s="101">
        <v>89868</v>
      </c>
      <c r="B4230" s="101" t="s">
        <v>12987</v>
      </c>
      <c r="C4230" s="101" t="s">
        <v>12798</v>
      </c>
      <c r="D4230" s="101">
        <v>5.37</v>
      </c>
    </row>
    <row r="4231" spans="1:4" x14ac:dyDescent="0.25">
      <c r="A4231" s="101">
        <v>89869</v>
      </c>
      <c r="B4231" s="101" t="s">
        <v>12988</v>
      </c>
      <c r="C4231" s="101" t="s">
        <v>12798</v>
      </c>
      <c r="D4231" s="101">
        <v>9.8699999999999992</v>
      </c>
    </row>
    <row r="4232" spans="1:4" x14ac:dyDescent="0.25">
      <c r="A4232" s="101">
        <v>89979</v>
      </c>
      <c r="B4232" s="101" t="s">
        <v>12632</v>
      </c>
      <c r="C4232" s="101" t="s">
        <v>12798</v>
      </c>
      <c r="D4232" s="101">
        <v>22.84</v>
      </c>
    </row>
    <row r="4233" spans="1:4" x14ac:dyDescent="0.25">
      <c r="A4233" s="101">
        <v>89981</v>
      </c>
      <c r="B4233" s="101" t="s">
        <v>12633</v>
      </c>
      <c r="C4233" s="101" t="s">
        <v>12798</v>
      </c>
      <c r="D4233" s="101">
        <v>19.88</v>
      </c>
    </row>
    <row r="4234" spans="1:4" x14ac:dyDescent="0.25">
      <c r="A4234" s="101">
        <v>90373</v>
      </c>
      <c r="B4234" s="101" t="s">
        <v>12634</v>
      </c>
      <c r="C4234" s="101" t="s">
        <v>12798</v>
      </c>
      <c r="D4234" s="101">
        <v>12.35</v>
      </c>
    </row>
    <row r="4235" spans="1:4" x14ac:dyDescent="0.25">
      <c r="A4235" s="101">
        <v>90374</v>
      </c>
      <c r="B4235" s="101" t="s">
        <v>12635</v>
      </c>
      <c r="C4235" s="101" t="s">
        <v>12798</v>
      </c>
      <c r="D4235" s="101">
        <v>20.9</v>
      </c>
    </row>
    <row r="4236" spans="1:4" x14ac:dyDescent="0.25">
      <c r="A4236" s="101">
        <v>92287</v>
      </c>
      <c r="B4236" s="101" t="s">
        <v>11525</v>
      </c>
      <c r="C4236" s="101" t="s">
        <v>12798</v>
      </c>
      <c r="D4236" s="101">
        <v>17.46</v>
      </c>
    </row>
    <row r="4237" spans="1:4" x14ac:dyDescent="0.25">
      <c r="A4237" s="101">
        <v>92288</v>
      </c>
      <c r="B4237" s="101" t="s">
        <v>11526</v>
      </c>
      <c r="C4237" s="101" t="s">
        <v>12798</v>
      </c>
      <c r="D4237" s="101">
        <v>27.53</v>
      </c>
    </row>
    <row r="4238" spans="1:4" x14ac:dyDescent="0.25">
      <c r="A4238" s="101">
        <v>92289</v>
      </c>
      <c r="B4238" s="101" t="s">
        <v>11527</v>
      </c>
      <c r="C4238" s="101" t="s">
        <v>12798</v>
      </c>
      <c r="D4238" s="101">
        <v>48.78</v>
      </c>
    </row>
    <row r="4239" spans="1:4" x14ac:dyDescent="0.25">
      <c r="A4239" s="101">
        <v>92290</v>
      </c>
      <c r="B4239" s="101" t="s">
        <v>11528</v>
      </c>
      <c r="C4239" s="101" t="s">
        <v>12798</v>
      </c>
      <c r="D4239" s="101">
        <v>73.900000000000006</v>
      </c>
    </row>
    <row r="4240" spans="1:4" x14ac:dyDescent="0.25">
      <c r="A4240" s="101">
        <v>92291</v>
      </c>
      <c r="B4240" s="101" t="s">
        <v>11529</v>
      </c>
      <c r="C4240" s="101" t="s">
        <v>12798</v>
      </c>
      <c r="D4240" s="101">
        <v>114.51</v>
      </c>
    </row>
    <row r="4241" spans="1:4" x14ac:dyDescent="0.25">
      <c r="A4241" s="101">
        <v>92292</v>
      </c>
      <c r="B4241" s="101" t="s">
        <v>11530</v>
      </c>
      <c r="C4241" s="101" t="s">
        <v>12798</v>
      </c>
      <c r="D4241" s="101">
        <v>354.77</v>
      </c>
    </row>
    <row r="4242" spans="1:4" x14ac:dyDescent="0.25">
      <c r="A4242" s="101">
        <v>92293</v>
      </c>
      <c r="B4242" s="101" t="s">
        <v>11531</v>
      </c>
      <c r="C4242" s="101" t="s">
        <v>12798</v>
      </c>
      <c r="D4242" s="101">
        <v>9.92</v>
      </c>
    </row>
    <row r="4243" spans="1:4" x14ac:dyDescent="0.25">
      <c r="A4243" s="101">
        <v>92294</v>
      </c>
      <c r="B4243" s="101" t="s">
        <v>11532</v>
      </c>
      <c r="C4243" s="101" t="s">
        <v>12798</v>
      </c>
      <c r="D4243" s="101">
        <v>16.78</v>
      </c>
    </row>
    <row r="4244" spans="1:4" x14ac:dyDescent="0.25">
      <c r="A4244" s="101">
        <v>92295</v>
      </c>
      <c r="B4244" s="101" t="s">
        <v>11533</v>
      </c>
      <c r="C4244" s="101" t="s">
        <v>12798</v>
      </c>
      <c r="D4244" s="101">
        <v>31.64</v>
      </c>
    </row>
    <row r="4245" spans="1:4" x14ac:dyDescent="0.25">
      <c r="A4245" s="101">
        <v>92296</v>
      </c>
      <c r="B4245" s="101" t="s">
        <v>11534</v>
      </c>
      <c r="C4245" s="101" t="s">
        <v>12798</v>
      </c>
      <c r="D4245" s="101">
        <v>41.93</v>
      </c>
    </row>
    <row r="4246" spans="1:4" x14ac:dyDescent="0.25">
      <c r="A4246" s="101">
        <v>92297</v>
      </c>
      <c r="B4246" s="101" t="s">
        <v>11535</v>
      </c>
      <c r="C4246" s="101" t="s">
        <v>12798</v>
      </c>
      <c r="D4246" s="101">
        <v>65.05</v>
      </c>
    </row>
    <row r="4247" spans="1:4" x14ac:dyDescent="0.25">
      <c r="A4247" s="101">
        <v>92298</v>
      </c>
      <c r="B4247" s="101" t="s">
        <v>11536</v>
      </c>
      <c r="C4247" s="101" t="s">
        <v>12798</v>
      </c>
      <c r="D4247" s="101">
        <v>182.77</v>
      </c>
    </row>
    <row r="4248" spans="1:4" x14ac:dyDescent="0.25">
      <c r="A4248" s="101">
        <v>92299</v>
      </c>
      <c r="B4248" s="101" t="s">
        <v>11537</v>
      </c>
      <c r="C4248" s="101" t="s">
        <v>12798</v>
      </c>
      <c r="D4248" s="101">
        <v>22.97</v>
      </c>
    </row>
    <row r="4249" spans="1:4" x14ac:dyDescent="0.25">
      <c r="A4249" s="101">
        <v>92300</v>
      </c>
      <c r="B4249" s="101" t="s">
        <v>11538</v>
      </c>
      <c r="C4249" s="101" t="s">
        <v>12798</v>
      </c>
      <c r="D4249" s="101">
        <v>34.99</v>
      </c>
    </row>
    <row r="4250" spans="1:4" x14ac:dyDescent="0.25">
      <c r="A4250" s="101">
        <v>92301</v>
      </c>
      <c r="B4250" s="101" t="s">
        <v>11539</v>
      </c>
      <c r="C4250" s="101" t="s">
        <v>12798</v>
      </c>
      <c r="D4250" s="101">
        <v>69.28</v>
      </c>
    </row>
    <row r="4251" spans="1:4" x14ac:dyDescent="0.25">
      <c r="A4251" s="101">
        <v>92302</v>
      </c>
      <c r="B4251" s="101" t="s">
        <v>11540</v>
      </c>
      <c r="C4251" s="101" t="s">
        <v>12798</v>
      </c>
      <c r="D4251" s="101">
        <v>91.53</v>
      </c>
    </row>
    <row r="4252" spans="1:4" x14ac:dyDescent="0.25">
      <c r="A4252" s="101">
        <v>92303</v>
      </c>
      <c r="B4252" s="101" t="s">
        <v>11541</v>
      </c>
      <c r="C4252" s="101" t="s">
        <v>12798</v>
      </c>
      <c r="D4252" s="101">
        <v>168.02</v>
      </c>
    </row>
    <row r="4253" spans="1:4" x14ac:dyDescent="0.25">
      <c r="A4253" s="101">
        <v>92304</v>
      </c>
      <c r="B4253" s="101" t="s">
        <v>11542</v>
      </c>
      <c r="C4253" s="101" t="s">
        <v>12798</v>
      </c>
      <c r="D4253" s="101">
        <v>436.23</v>
      </c>
    </row>
    <row r="4254" spans="1:4" x14ac:dyDescent="0.25">
      <c r="A4254" s="101">
        <v>92311</v>
      </c>
      <c r="B4254" s="101" t="s">
        <v>12636</v>
      </c>
      <c r="C4254" s="101" t="s">
        <v>12798</v>
      </c>
      <c r="D4254" s="101">
        <v>12.98</v>
      </c>
    </row>
    <row r="4255" spans="1:4" x14ac:dyDescent="0.25">
      <c r="A4255" s="101">
        <v>92312</v>
      </c>
      <c r="B4255" s="101" t="s">
        <v>11543</v>
      </c>
      <c r="C4255" s="101" t="s">
        <v>12798</v>
      </c>
      <c r="D4255" s="101">
        <v>21.62</v>
      </c>
    </row>
    <row r="4256" spans="1:4" x14ac:dyDescent="0.25">
      <c r="A4256" s="101">
        <v>92313</v>
      </c>
      <c r="B4256" s="101" t="s">
        <v>11544</v>
      </c>
      <c r="C4256" s="101" t="s">
        <v>12798</v>
      </c>
      <c r="D4256" s="101">
        <v>31.37</v>
      </c>
    </row>
    <row r="4257" spans="1:4" x14ac:dyDescent="0.25">
      <c r="A4257" s="101">
        <v>92314</v>
      </c>
      <c r="B4257" s="101" t="s">
        <v>11545</v>
      </c>
      <c r="C4257" s="101" t="s">
        <v>12798</v>
      </c>
      <c r="D4257" s="101">
        <v>8.69</v>
      </c>
    </row>
    <row r="4258" spans="1:4" x14ac:dyDescent="0.25">
      <c r="A4258" s="101">
        <v>92315</v>
      </c>
      <c r="B4258" s="101" t="s">
        <v>11546</v>
      </c>
      <c r="C4258" s="101" t="s">
        <v>12798</v>
      </c>
      <c r="D4258" s="101">
        <v>12.7</v>
      </c>
    </row>
    <row r="4259" spans="1:4" x14ac:dyDescent="0.25">
      <c r="A4259" s="101">
        <v>92316</v>
      </c>
      <c r="B4259" s="101" t="s">
        <v>11547</v>
      </c>
      <c r="C4259" s="101" t="s">
        <v>12798</v>
      </c>
      <c r="D4259" s="101">
        <v>19.350000000000001</v>
      </c>
    </row>
    <row r="4260" spans="1:4" x14ac:dyDescent="0.25">
      <c r="A4260" s="101">
        <v>92317</v>
      </c>
      <c r="B4260" s="101" t="s">
        <v>11548</v>
      </c>
      <c r="C4260" s="101" t="s">
        <v>12798</v>
      </c>
      <c r="D4260" s="101">
        <v>18.22</v>
      </c>
    </row>
    <row r="4261" spans="1:4" x14ac:dyDescent="0.25">
      <c r="A4261" s="101">
        <v>92318</v>
      </c>
      <c r="B4261" s="101" t="s">
        <v>11549</v>
      </c>
      <c r="C4261" s="101" t="s">
        <v>12798</v>
      </c>
      <c r="D4261" s="101">
        <v>28.54</v>
      </c>
    </row>
    <row r="4262" spans="1:4" x14ac:dyDescent="0.25">
      <c r="A4262" s="101">
        <v>92319</v>
      </c>
      <c r="B4262" s="101" t="s">
        <v>11550</v>
      </c>
      <c r="C4262" s="101" t="s">
        <v>12798</v>
      </c>
      <c r="D4262" s="101">
        <v>40.130000000000003</v>
      </c>
    </row>
    <row r="4263" spans="1:4" x14ac:dyDescent="0.25">
      <c r="A4263" s="101">
        <v>92326</v>
      </c>
      <c r="B4263" s="101" t="s">
        <v>11551</v>
      </c>
      <c r="C4263" s="101" t="s">
        <v>12798</v>
      </c>
      <c r="D4263" s="101">
        <v>13.68</v>
      </c>
    </row>
    <row r="4264" spans="1:4" x14ac:dyDescent="0.25">
      <c r="A4264" s="101">
        <v>92327</v>
      </c>
      <c r="B4264" s="101" t="s">
        <v>11552</v>
      </c>
      <c r="C4264" s="101" t="s">
        <v>12798</v>
      </c>
      <c r="D4264" s="101">
        <v>24.72</v>
      </c>
    </row>
    <row r="4265" spans="1:4" x14ac:dyDescent="0.25">
      <c r="A4265" s="101">
        <v>92328</v>
      </c>
      <c r="B4265" s="101" t="s">
        <v>11553</v>
      </c>
      <c r="C4265" s="101" t="s">
        <v>12798</v>
      </c>
      <c r="D4265" s="101">
        <v>36.89</v>
      </c>
    </row>
    <row r="4266" spans="1:4" x14ac:dyDescent="0.25">
      <c r="A4266" s="101">
        <v>92329</v>
      </c>
      <c r="B4266" s="101" t="s">
        <v>11554</v>
      </c>
      <c r="C4266" s="101" t="s">
        <v>12798</v>
      </c>
      <c r="D4266" s="101">
        <v>8.8800000000000008</v>
      </c>
    </row>
    <row r="4267" spans="1:4" x14ac:dyDescent="0.25">
      <c r="A4267" s="101">
        <v>92330</v>
      </c>
      <c r="B4267" s="101" t="s">
        <v>11555</v>
      </c>
      <c r="C4267" s="101" t="s">
        <v>12798</v>
      </c>
      <c r="D4267" s="101">
        <v>14.78</v>
      </c>
    </row>
    <row r="4268" spans="1:4" x14ac:dyDescent="0.25">
      <c r="A4268" s="101">
        <v>92331</v>
      </c>
      <c r="B4268" s="101" t="s">
        <v>11556</v>
      </c>
      <c r="C4268" s="101" t="s">
        <v>12798</v>
      </c>
      <c r="D4268" s="101">
        <v>23.06</v>
      </c>
    </row>
    <row r="4269" spans="1:4" x14ac:dyDescent="0.25">
      <c r="A4269" s="101">
        <v>92332</v>
      </c>
      <c r="B4269" s="101" t="s">
        <v>11557</v>
      </c>
      <c r="C4269" s="101" t="s">
        <v>12798</v>
      </c>
      <c r="D4269" s="101">
        <v>18.57</v>
      </c>
    </row>
    <row r="4270" spans="1:4" x14ac:dyDescent="0.25">
      <c r="A4270" s="101">
        <v>92333</v>
      </c>
      <c r="B4270" s="101" t="s">
        <v>11558</v>
      </c>
      <c r="C4270" s="101" t="s">
        <v>12798</v>
      </c>
      <c r="D4270" s="101">
        <v>32.659999999999997</v>
      </c>
    </row>
    <row r="4271" spans="1:4" x14ac:dyDescent="0.25">
      <c r="A4271" s="101">
        <v>92334</v>
      </c>
      <c r="B4271" s="101" t="s">
        <v>11559</v>
      </c>
      <c r="C4271" s="101" t="s">
        <v>12798</v>
      </c>
      <c r="D4271" s="101">
        <v>47.5</v>
      </c>
    </row>
    <row r="4272" spans="1:4" x14ac:dyDescent="0.25">
      <c r="A4272" s="101">
        <v>92344</v>
      </c>
      <c r="B4272" s="101" t="s">
        <v>2863</v>
      </c>
      <c r="C4272" s="101" t="s">
        <v>12798</v>
      </c>
      <c r="D4272" s="101">
        <v>68.39</v>
      </c>
    </row>
    <row r="4273" spans="1:4" x14ac:dyDescent="0.25">
      <c r="A4273" s="101">
        <v>92345</v>
      </c>
      <c r="B4273" s="101" t="s">
        <v>2864</v>
      </c>
      <c r="C4273" s="101" t="s">
        <v>12798</v>
      </c>
      <c r="D4273" s="101">
        <v>68.36</v>
      </c>
    </row>
    <row r="4274" spans="1:4" x14ac:dyDescent="0.25">
      <c r="A4274" s="101">
        <v>92346</v>
      </c>
      <c r="B4274" s="101" t="s">
        <v>2865</v>
      </c>
      <c r="C4274" s="101" t="s">
        <v>12798</v>
      </c>
      <c r="D4274" s="101">
        <v>90.41</v>
      </c>
    </row>
    <row r="4275" spans="1:4" x14ac:dyDescent="0.25">
      <c r="A4275" s="101">
        <v>92347</v>
      </c>
      <c r="B4275" s="101" t="s">
        <v>2866</v>
      </c>
      <c r="C4275" s="101" t="s">
        <v>12798</v>
      </c>
      <c r="D4275" s="101">
        <v>100.91</v>
      </c>
    </row>
    <row r="4276" spans="1:4" x14ac:dyDescent="0.25">
      <c r="A4276" s="101">
        <v>92348</v>
      </c>
      <c r="B4276" s="101" t="s">
        <v>2867</v>
      </c>
      <c r="C4276" s="101" t="s">
        <v>12798</v>
      </c>
      <c r="D4276" s="101">
        <v>127.77</v>
      </c>
    </row>
    <row r="4277" spans="1:4" x14ac:dyDescent="0.25">
      <c r="A4277" s="101">
        <v>92349</v>
      </c>
      <c r="B4277" s="101" t="s">
        <v>2868</v>
      </c>
      <c r="C4277" s="101" t="s">
        <v>12798</v>
      </c>
      <c r="D4277" s="101">
        <v>137.12</v>
      </c>
    </row>
    <row r="4278" spans="1:4" x14ac:dyDescent="0.25">
      <c r="A4278" s="101">
        <v>92350</v>
      </c>
      <c r="B4278" s="101" t="s">
        <v>2869</v>
      </c>
      <c r="C4278" s="101" t="s">
        <v>12798</v>
      </c>
      <c r="D4278" s="101">
        <v>101.69</v>
      </c>
    </row>
    <row r="4279" spans="1:4" x14ac:dyDescent="0.25">
      <c r="A4279" s="101">
        <v>92351</v>
      </c>
      <c r="B4279" s="101" t="s">
        <v>2870</v>
      </c>
      <c r="C4279" s="101" t="s">
        <v>12798</v>
      </c>
      <c r="D4279" s="101">
        <v>99.35</v>
      </c>
    </row>
    <row r="4280" spans="1:4" x14ac:dyDescent="0.25">
      <c r="A4280" s="101">
        <v>92352</v>
      </c>
      <c r="B4280" s="101" t="s">
        <v>2871</v>
      </c>
      <c r="C4280" s="101" t="s">
        <v>12798</v>
      </c>
      <c r="D4280" s="101">
        <v>155.80000000000001</v>
      </c>
    </row>
    <row r="4281" spans="1:4" x14ac:dyDescent="0.25">
      <c r="A4281" s="101">
        <v>92353</v>
      </c>
      <c r="B4281" s="101" t="s">
        <v>2872</v>
      </c>
      <c r="C4281" s="101" t="s">
        <v>12798</v>
      </c>
      <c r="D4281" s="101">
        <v>145.52000000000001</v>
      </c>
    </row>
    <row r="4282" spans="1:4" x14ac:dyDescent="0.25">
      <c r="A4282" s="101">
        <v>92354</v>
      </c>
      <c r="B4282" s="101" t="s">
        <v>2873</v>
      </c>
      <c r="C4282" s="101" t="s">
        <v>12798</v>
      </c>
      <c r="D4282" s="101">
        <v>207.77</v>
      </c>
    </row>
    <row r="4283" spans="1:4" x14ac:dyDescent="0.25">
      <c r="A4283" s="101">
        <v>92355</v>
      </c>
      <c r="B4283" s="101" t="s">
        <v>2874</v>
      </c>
      <c r="C4283" s="101" t="s">
        <v>12798</v>
      </c>
      <c r="D4283" s="101">
        <v>187.95</v>
      </c>
    </row>
    <row r="4284" spans="1:4" x14ac:dyDescent="0.25">
      <c r="A4284" s="101">
        <v>92356</v>
      </c>
      <c r="B4284" s="101" t="s">
        <v>2875</v>
      </c>
      <c r="C4284" s="101" t="s">
        <v>12798</v>
      </c>
      <c r="D4284" s="101">
        <v>132.44</v>
      </c>
    </row>
    <row r="4285" spans="1:4" x14ac:dyDescent="0.25">
      <c r="A4285" s="101">
        <v>92357</v>
      </c>
      <c r="B4285" s="101" t="s">
        <v>2876</v>
      </c>
      <c r="C4285" s="101" t="s">
        <v>12798</v>
      </c>
      <c r="D4285" s="101">
        <v>199.19</v>
      </c>
    </row>
    <row r="4286" spans="1:4" x14ac:dyDescent="0.25">
      <c r="A4286" s="101">
        <v>92358</v>
      </c>
      <c r="B4286" s="101" t="s">
        <v>2877</v>
      </c>
      <c r="C4286" s="101" t="s">
        <v>12798</v>
      </c>
      <c r="D4286" s="101">
        <v>248.69</v>
      </c>
    </row>
    <row r="4287" spans="1:4" x14ac:dyDescent="0.25">
      <c r="A4287" s="101">
        <v>92369</v>
      </c>
      <c r="B4287" s="101" t="s">
        <v>2878</v>
      </c>
      <c r="C4287" s="101" t="s">
        <v>12798</v>
      </c>
      <c r="D4287" s="101">
        <v>36.31</v>
      </c>
    </row>
    <row r="4288" spans="1:4" x14ac:dyDescent="0.25">
      <c r="A4288" s="101">
        <v>92370</v>
      </c>
      <c r="B4288" s="101" t="s">
        <v>2879</v>
      </c>
      <c r="C4288" s="101" t="s">
        <v>12798</v>
      </c>
      <c r="D4288" s="101">
        <v>38.21</v>
      </c>
    </row>
    <row r="4289" spans="1:4" x14ac:dyDescent="0.25">
      <c r="A4289" s="101">
        <v>92371</v>
      </c>
      <c r="B4289" s="101" t="s">
        <v>2880</v>
      </c>
      <c r="C4289" s="101" t="s">
        <v>12798</v>
      </c>
      <c r="D4289" s="101">
        <v>44.13</v>
      </c>
    </row>
    <row r="4290" spans="1:4" x14ac:dyDescent="0.25">
      <c r="A4290" s="101">
        <v>92372</v>
      </c>
      <c r="B4290" s="101" t="s">
        <v>2881</v>
      </c>
      <c r="C4290" s="101" t="s">
        <v>12798</v>
      </c>
      <c r="D4290" s="101">
        <v>45.88</v>
      </c>
    </row>
    <row r="4291" spans="1:4" x14ac:dyDescent="0.25">
      <c r="A4291" s="101">
        <v>92373</v>
      </c>
      <c r="B4291" s="101" t="s">
        <v>2882</v>
      </c>
      <c r="C4291" s="101" t="s">
        <v>12798</v>
      </c>
      <c r="D4291" s="101">
        <v>52.33</v>
      </c>
    </row>
    <row r="4292" spans="1:4" x14ac:dyDescent="0.25">
      <c r="A4292" s="101">
        <v>92374</v>
      </c>
      <c r="B4292" s="101" t="s">
        <v>2883</v>
      </c>
      <c r="C4292" s="101" t="s">
        <v>12798</v>
      </c>
      <c r="D4292" s="101">
        <v>52.67</v>
      </c>
    </row>
    <row r="4293" spans="1:4" x14ac:dyDescent="0.25">
      <c r="A4293" s="101">
        <v>92375</v>
      </c>
      <c r="B4293" s="101" t="s">
        <v>2884</v>
      </c>
      <c r="C4293" s="101" t="s">
        <v>12798</v>
      </c>
      <c r="D4293" s="101">
        <v>68.34</v>
      </c>
    </row>
    <row r="4294" spans="1:4" x14ac:dyDescent="0.25">
      <c r="A4294" s="101">
        <v>92376</v>
      </c>
      <c r="B4294" s="101" t="s">
        <v>2885</v>
      </c>
      <c r="C4294" s="101" t="s">
        <v>12798</v>
      </c>
      <c r="D4294" s="101">
        <v>68.31</v>
      </c>
    </row>
    <row r="4295" spans="1:4" x14ac:dyDescent="0.25">
      <c r="A4295" s="101">
        <v>92377</v>
      </c>
      <c r="B4295" s="101" t="s">
        <v>2886</v>
      </c>
      <c r="C4295" s="101" t="s">
        <v>12798</v>
      </c>
      <c r="D4295" s="101">
        <v>92.09</v>
      </c>
    </row>
    <row r="4296" spans="1:4" x14ac:dyDescent="0.25">
      <c r="A4296" s="101">
        <v>92378</v>
      </c>
      <c r="B4296" s="101" t="s">
        <v>2887</v>
      </c>
      <c r="C4296" s="101" t="s">
        <v>12798</v>
      </c>
      <c r="D4296" s="101">
        <v>102.59</v>
      </c>
    </row>
    <row r="4297" spans="1:4" x14ac:dyDescent="0.25">
      <c r="A4297" s="101">
        <v>92379</v>
      </c>
      <c r="B4297" s="101" t="s">
        <v>2888</v>
      </c>
      <c r="C4297" s="101" t="s">
        <v>12798</v>
      </c>
      <c r="D4297" s="101">
        <v>131.22</v>
      </c>
    </row>
    <row r="4298" spans="1:4" x14ac:dyDescent="0.25">
      <c r="A4298" s="101">
        <v>92380</v>
      </c>
      <c r="B4298" s="101" t="s">
        <v>2889</v>
      </c>
      <c r="C4298" s="101" t="s">
        <v>12798</v>
      </c>
      <c r="D4298" s="101">
        <v>140.57</v>
      </c>
    </row>
    <row r="4299" spans="1:4" x14ac:dyDescent="0.25">
      <c r="A4299" s="101">
        <v>92381</v>
      </c>
      <c r="B4299" s="101" t="s">
        <v>2890</v>
      </c>
      <c r="C4299" s="101" t="s">
        <v>12798</v>
      </c>
      <c r="D4299" s="101">
        <v>55.02</v>
      </c>
    </row>
    <row r="4300" spans="1:4" x14ac:dyDescent="0.25">
      <c r="A4300" s="101">
        <v>92382</v>
      </c>
      <c r="B4300" s="101" t="s">
        <v>2891</v>
      </c>
      <c r="C4300" s="101" t="s">
        <v>12798</v>
      </c>
      <c r="D4300" s="101">
        <v>52.51</v>
      </c>
    </row>
    <row r="4301" spans="1:4" x14ac:dyDescent="0.25">
      <c r="A4301" s="101">
        <v>92383</v>
      </c>
      <c r="B4301" s="101" t="s">
        <v>2892</v>
      </c>
      <c r="C4301" s="101" t="s">
        <v>12798</v>
      </c>
      <c r="D4301" s="101">
        <v>69.81</v>
      </c>
    </row>
    <row r="4302" spans="1:4" x14ac:dyDescent="0.25">
      <c r="A4302" s="101">
        <v>92384</v>
      </c>
      <c r="B4302" s="101" t="s">
        <v>2893</v>
      </c>
      <c r="C4302" s="101" t="s">
        <v>12798</v>
      </c>
      <c r="D4302" s="101">
        <v>64.819999999999993</v>
      </c>
    </row>
    <row r="4303" spans="1:4" x14ac:dyDescent="0.25">
      <c r="A4303" s="101">
        <v>92385</v>
      </c>
      <c r="B4303" s="101" t="s">
        <v>2894</v>
      </c>
      <c r="C4303" s="101" t="s">
        <v>12798</v>
      </c>
      <c r="D4303" s="101">
        <v>80.2</v>
      </c>
    </row>
    <row r="4304" spans="1:4" x14ac:dyDescent="0.25">
      <c r="A4304" s="101">
        <v>92386</v>
      </c>
      <c r="B4304" s="101" t="s">
        <v>2895</v>
      </c>
      <c r="C4304" s="101" t="s">
        <v>12798</v>
      </c>
      <c r="D4304" s="101">
        <v>76.760000000000005</v>
      </c>
    </row>
    <row r="4305" spans="1:4" x14ac:dyDescent="0.25">
      <c r="A4305" s="101">
        <v>92387</v>
      </c>
      <c r="B4305" s="101" t="s">
        <v>2896</v>
      </c>
      <c r="C4305" s="101" t="s">
        <v>12798</v>
      </c>
      <c r="D4305" s="101">
        <v>101.6</v>
      </c>
    </row>
    <row r="4306" spans="1:4" x14ac:dyDescent="0.25">
      <c r="A4306" s="101">
        <v>92388</v>
      </c>
      <c r="B4306" s="101" t="s">
        <v>2897</v>
      </c>
      <c r="C4306" s="101" t="s">
        <v>12798</v>
      </c>
      <c r="D4306" s="101">
        <v>99.26</v>
      </c>
    </row>
    <row r="4307" spans="1:4" x14ac:dyDescent="0.25">
      <c r="A4307" s="101">
        <v>92389</v>
      </c>
      <c r="B4307" s="101" t="s">
        <v>2898</v>
      </c>
      <c r="C4307" s="101" t="s">
        <v>12798</v>
      </c>
      <c r="D4307" s="101">
        <v>158.36000000000001</v>
      </c>
    </row>
    <row r="4308" spans="1:4" x14ac:dyDescent="0.25">
      <c r="A4308" s="101">
        <v>92390</v>
      </c>
      <c r="B4308" s="101" t="s">
        <v>2899</v>
      </c>
      <c r="C4308" s="101" t="s">
        <v>12798</v>
      </c>
      <c r="D4308" s="101">
        <v>148.08000000000001</v>
      </c>
    </row>
    <row r="4309" spans="1:4" x14ac:dyDescent="0.25">
      <c r="A4309" s="101">
        <v>92635</v>
      </c>
      <c r="B4309" s="101" t="s">
        <v>2900</v>
      </c>
      <c r="C4309" s="101" t="s">
        <v>12798</v>
      </c>
      <c r="D4309" s="101">
        <v>212.94</v>
      </c>
    </row>
    <row r="4310" spans="1:4" x14ac:dyDescent="0.25">
      <c r="A4310" s="101">
        <v>92636</v>
      </c>
      <c r="B4310" s="101" t="s">
        <v>2901</v>
      </c>
      <c r="C4310" s="101" t="s">
        <v>12798</v>
      </c>
      <c r="D4310" s="101">
        <v>193.12</v>
      </c>
    </row>
    <row r="4311" spans="1:4" x14ac:dyDescent="0.25">
      <c r="A4311" s="101">
        <v>92637</v>
      </c>
      <c r="B4311" s="101" t="s">
        <v>2902</v>
      </c>
      <c r="C4311" s="101" t="s">
        <v>12798</v>
      </c>
      <c r="D4311" s="101">
        <v>70.959999999999994</v>
      </c>
    </row>
    <row r="4312" spans="1:4" x14ac:dyDescent="0.25">
      <c r="A4312" s="101">
        <v>92638</v>
      </c>
      <c r="B4312" s="101" t="s">
        <v>2903</v>
      </c>
      <c r="C4312" s="101" t="s">
        <v>12798</v>
      </c>
      <c r="D4312" s="101">
        <v>87.05</v>
      </c>
    </row>
    <row r="4313" spans="1:4" x14ac:dyDescent="0.25">
      <c r="A4313" s="101">
        <v>92639</v>
      </c>
      <c r="B4313" s="101" t="s">
        <v>2904</v>
      </c>
      <c r="C4313" s="101" t="s">
        <v>12798</v>
      </c>
      <c r="D4313" s="101">
        <v>101.02</v>
      </c>
    </row>
    <row r="4314" spans="1:4" x14ac:dyDescent="0.25">
      <c r="A4314" s="101">
        <v>92640</v>
      </c>
      <c r="B4314" s="101" t="s">
        <v>2905</v>
      </c>
      <c r="C4314" s="101" t="s">
        <v>12798</v>
      </c>
      <c r="D4314" s="101">
        <v>132.28</v>
      </c>
    </row>
    <row r="4315" spans="1:4" x14ac:dyDescent="0.25">
      <c r="A4315" s="101">
        <v>92642</v>
      </c>
      <c r="B4315" s="101" t="s">
        <v>2906</v>
      </c>
      <c r="C4315" s="101" t="s">
        <v>12798</v>
      </c>
      <c r="D4315" s="101">
        <v>202.55</v>
      </c>
    </row>
    <row r="4316" spans="1:4" x14ac:dyDescent="0.25">
      <c r="A4316" s="101">
        <v>92644</v>
      </c>
      <c r="B4316" s="101" t="s">
        <v>2907</v>
      </c>
      <c r="C4316" s="101" t="s">
        <v>12798</v>
      </c>
      <c r="D4316" s="101">
        <v>255.6</v>
      </c>
    </row>
    <row r="4317" spans="1:4" x14ac:dyDescent="0.25">
      <c r="A4317" s="101">
        <v>92657</v>
      </c>
      <c r="B4317" s="101" t="s">
        <v>2908</v>
      </c>
      <c r="C4317" s="101" t="s">
        <v>12798</v>
      </c>
      <c r="D4317" s="101">
        <v>26.98</v>
      </c>
    </row>
    <row r="4318" spans="1:4" x14ac:dyDescent="0.25">
      <c r="A4318" s="101">
        <v>92658</v>
      </c>
      <c r="B4318" s="101" t="s">
        <v>2909</v>
      </c>
      <c r="C4318" s="101" t="s">
        <v>12798</v>
      </c>
      <c r="D4318" s="101">
        <v>28.88</v>
      </c>
    </row>
    <row r="4319" spans="1:4" x14ac:dyDescent="0.25">
      <c r="A4319" s="101">
        <v>92659</v>
      </c>
      <c r="B4319" s="101" t="s">
        <v>2910</v>
      </c>
      <c r="C4319" s="101" t="s">
        <v>12798</v>
      </c>
      <c r="D4319" s="101">
        <v>33.51</v>
      </c>
    </row>
    <row r="4320" spans="1:4" x14ac:dyDescent="0.25">
      <c r="A4320" s="101">
        <v>92660</v>
      </c>
      <c r="B4320" s="101" t="s">
        <v>2911</v>
      </c>
      <c r="C4320" s="101" t="s">
        <v>12798</v>
      </c>
      <c r="D4320" s="101">
        <v>35.26</v>
      </c>
    </row>
    <row r="4321" spans="1:4" x14ac:dyDescent="0.25">
      <c r="A4321" s="101">
        <v>92661</v>
      </c>
      <c r="B4321" s="101" t="s">
        <v>2912</v>
      </c>
      <c r="C4321" s="101" t="s">
        <v>12798</v>
      </c>
      <c r="D4321" s="101">
        <v>40.229999999999997</v>
      </c>
    </row>
    <row r="4322" spans="1:4" x14ac:dyDescent="0.25">
      <c r="A4322" s="101">
        <v>92662</v>
      </c>
      <c r="B4322" s="101" t="s">
        <v>2913</v>
      </c>
      <c r="C4322" s="101" t="s">
        <v>12798</v>
      </c>
      <c r="D4322" s="101">
        <v>40.57</v>
      </c>
    </row>
    <row r="4323" spans="1:4" x14ac:dyDescent="0.25">
      <c r="A4323" s="101">
        <v>92663</v>
      </c>
      <c r="B4323" s="101" t="s">
        <v>2914</v>
      </c>
      <c r="C4323" s="101" t="s">
        <v>12798</v>
      </c>
      <c r="D4323" s="101">
        <v>54.42</v>
      </c>
    </row>
    <row r="4324" spans="1:4" x14ac:dyDescent="0.25">
      <c r="A4324" s="101">
        <v>92664</v>
      </c>
      <c r="B4324" s="101" t="s">
        <v>2915</v>
      </c>
      <c r="C4324" s="101" t="s">
        <v>12798</v>
      </c>
      <c r="D4324" s="101">
        <v>54.39</v>
      </c>
    </row>
    <row r="4325" spans="1:4" x14ac:dyDescent="0.25">
      <c r="A4325" s="101">
        <v>92665</v>
      </c>
      <c r="B4325" s="101" t="s">
        <v>2916</v>
      </c>
      <c r="C4325" s="101" t="s">
        <v>12798</v>
      </c>
      <c r="D4325" s="101">
        <v>75.400000000000006</v>
      </c>
    </row>
    <row r="4326" spans="1:4" x14ac:dyDescent="0.25">
      <c r="A4326" s="101">
        <v>92666</v>
      </c>
      <c r="B4326" s="101" t="s">
        <v>2917</v>
      </c>
      <c r="C4326" s="101" t="s">
        <v>12798</v>
      </c>
      <c r="D4326" s="101">
        <v>85.9</v>
      </c>
    </row>
    <row r="4327" spans="1:4" x14ac:dyDescent="0.25">
      <c r="A4327" s="101">
        <v>92667</v>
      </c>
      <c r="B4327" s="101" t="s">
        <v>2918</v>
      </c>
      <c r="C4327" s="101" t="s">
        <v>12798</v>
      </c>
      <c r="D4327" s="101">
        <v>111.83</v>
      </c>
    </row>
    <row r="4328" spans="1:4" x14ac:dyDescent="0.25">
      <c r="A4328" s="101">
        <v>92668</v>
      </c>
      <c r="B4328" s="101" t="s">
        <v>2919</v>
      </c>
      <c r="C4328" s="101" t="s">
        <v>12798</v>
      </c>
      <c r="D4328" s="101">
        <v>121.18</v>
      </c>
    </row>
    <row r="4329" spans="1:4" x14ac:dyDescent="0.25">
      <c r="A4329" s="101">
        <v>92669</v>
      </c>
      <c r="B4329" s="101" t="s">
        <v>2920</v>
      </c>
      <c r="C4329" s="101" t="s">
        <v>12798</v>
      </c>
      <c r="D4329" s="101">
        <v>41</v>
      </c>
    </row>
    <row r="4330" spans="1:4" x14ac:dyDescent="0.25">
      <c r="A4330" s="101">
        <v>92670</v>
      </c>
      <c r="B4330" s="101" t="s">
        <v>2921</v>
      </c>
      <c r="C4330" s="101" t="s">
        <v>12798</v>
      </c>
      <c r="D4330" s="101">
        <v>38.49</v>
      </c>
    </row>
    <row r="4331" spans="1:4" x14ac:dyDescent="0.25">
      <c r="A4331" s="101">
        <v>92671</v>
      </c>
      <c r="B4331" s="101" t="s">
        <v>2922</v>
      </c>
      <c r="C4331" s="101" t="s">
        <v>12798</v>
      </c>
      <c r="D4331" s="101">
        <v>53.92</v>
      </c>
    </row>
    <row r="4332" spans="1:4" x14ac:dyDescent="0.25">
      <c r="A4332" s="101">
        <v>92672</v>
      </c>
      <c r="B4332" s="101" t="s">
        <v>2923</v>
      </c>
      <c r="C4332" s="101" t="s">
        <v>12798</v>
      </c>
      <c r="D4332" s="101">
        <v>48.93</v>
      </c>
    </row>
    <row r="4333" spans="1:4" x14ac:dyDescent="0.25">
      <c r="A4333" s="101">
        <v>92673</v>
      </c>
      <c r="B4333" s="101" t="s">
        <v>2924</v>
      </c>
      <c r="C4333" s="101" t="s">
        <v>12798</v>
      </c>
      <c r="D4333" s="104">
        <v>62.09</v>
      </c>
    </row>
    <row r="4334" spans="1:4" x14ac:dyDescent="0.25">
      <c r="A4334" s="101">
        <v>92674</v>
      </c>
      <c r="B4334" s="101" t="s">
        <v>2925</v>
      </c>
      <c r="C4334" s="101" t="s">
        <v>12798</v>
      </c>
      <c r="D4334" s="101">
        <v>58.65</v>
      </c>
    </row>
    <row r="4335" spans="1:4" x14ac:dyDescent="0.25">
      <c r="A4335" s="101">
        <v>92675</v>
      </c>
      <c r="B4335" s="101" t="s">
        <v>2926</v>
      </c>
      <c r="C4335" s="101" t="s">
        <v>12798</v>
      </c>
      <c r="D4335" s="101">
        <v>80.760000000000005</v>
      </c>
    </row>
    <row r="4336" spans="1:4" x14ac:dyDescent="0.25">
      <c r="A4336" s="101">
        <v>92676</v>
      </c>
      <c r="B4336" s="101" t="s">
        <v>2927</v>
      </c>
      <c r="C4336" s="101" t="s">
        <v>12798</v>
      </c>
      <c r="D4336" s="104">
        <v>78.42</v>
      </c>
    </row>
    <row r="4337" spans="1:4" x14ac:dyDescent="0.25">
      <c r="A4337" s="101">
        <v>92677</v>
      </c>
      <c r="B4337" s="101" t="s">
        <v>2928</v>
      </c>
      <c r="C4337" s="101" t="s">
        <v>12798</v>
      </c>
      <c r="D4337" s="101">
        <v>133.38999999999999</v>
      </c>
    </row>
    <row r="4338" spans="1:4" x14ac:dyDescent="0.25">
      <c r="A4338" s="101">
        <v>92678</v>
      </c>
      <c r="B4338" s="101" t="s">
        <v>2929</v>
      </c>
      <c r="C4338" s="101" t="s">
        <v>12798</v>
      </c>
      <c r="D4338" s="101">
        <v>123.11</v>
      </c>
    </row>
    <row r="4339" spans="1:4" x14ac:dyDescent="0.25">
      <c r="A4339" s="101">
        <v>92679</v>
      </c>
      <c r="B4339" s="101" t="s">
        <v>2930</v>
      </c>
      <c r="C4339" s="101" t="s">
        <v>12798</v>
      </c>
      <c r="D4339" s="101">
        <v>183.87</v>
      </c>
    </row>
    <row r="4340" spans="1:4" x14ac:dyDescent="0.25">
      <c r="A4340" s="101">
        <v>92680</v>
      </c>
      <c r="B4340" s="101" t="s">
        <v>2931</v>
      </c>
      <c r="C4340" s="101" t="s">
        <v>12798</v>
      </c>
      <c r="D4340" s="101">
        <v>164.05</v>
      </c>
    </row>
    <row r="4341" spans="1:4" x14ac:dyDescent="0.25">
      <c r="A4341" s="101">
        <v>92681</v>
      </c>
      <c r="B4341" s="101" t="s">
        <v>2932</v>
      </c>
      <c r="C4341" s="101" t="s">
        <v>12798</v>
      </c>
      <c r="D4341" s="101">
        <v>52.24</v>
      </c>
    </row>
    <row r="4342" spans="1:4" x14ac:dyDescent="0.25">
      <c r="A4342" s="101">
        <v>92682</v>
      </c>
      <c r="B4342" s="101" t="s">
        <v>2933</v>
      </c>
      <c r="C4342" s="101" t="s">
        <v>12798</v>
      </c>
      <c r="D4342" s="101">
        <v>65.77</v>
      </c>
    </row>
    <row r="4343" spans="1:4" x14ac:dyDescent="0.25">
      <c r="A4343" s="101">
        <v>92683</v>
      </c>
      <c r="B4343" s="101" t="s">
        <v>2934</v>
      </c>
      <c r="C4343" s="101" t="s">
        <v>12798</v>
      </c>
      <c r="D4343" s="101">
        <v>76.88</v>
      </c>
    </row>
    <row r="4344" spans="1:4" x14ac:dyDescent="0.25">
      <c r="A4344" s="101">
        <v>92684</v>
      </c>
      <c r="B4344" s="101" t="s">
        <v>2935</v>
      </c>
      <c r="C4344" s="101" t="s">
        <v>12798</v>
      </c>
      <c r="D4344" s="101">
        <v>104.5</v>
      </c>
    </row>
    <row r="4345" spans="1:4" x14ac:dyDescent="0.25">
      <c r="A4345" s="101">
        <v>92685</v>
      </c>
      <c r="B4345" s="101" t="s">
        <v>2936</v>
      </c>
      <c r="C4345" s="101" t="s">
        <v>12798</v>
      </c>
      <c r="D4345" s="101">
        <v>169.28</v>
      </c>
    </row>
    <row r="4346" spans="1:4" x14ac:dyDescent="0.25">
      <c r="A4346" s="101">
        <v>92686</v>
      </c>
      <c r="B4346" s="101" t="s">
        <v>2937</v>
      </c>
      <c r="C4346" s="101" t="s">
        <v>12798</v>
      </c>
      <c r="D4346" s="101">
        <v>216.81</v>
      </c>
    </row>
    <row r="4347" spans="1:4" x14ac:dyDescent="0.25">
      <c r="A4347" s="101">
        <v>92692</v>
      </c>
      <c r="B4347" s="101" t="s">
        <v>2938</v>
      </c>
      <c r="C4347" s="101" t="s">
        <v>12798</v>
      </c>
      <c r="D4347" s="101">
        <v>14.5</v>
      </c>
    </row>
    <row r="4348" spans="1:4" x14ac:dyDescent="0.25">
      <c r="A4348" s="101">
        <v>92693</v>
      </c>
      <c r="B4348" s="101" t="s">
        <v>2939</v>
      </c>
      <c r="C4348" s="101" t="s">
        <v>12798</v>
      </c>
      <c r="D4348" s="101">
        <v>14.92</v>
      </c>
    </row>
    <row r="4349" spans="1:4" x14ac:dyDescent="0.25">
      <c r="A4349" s="101">
        <v>92694</v>
      </c>
      <c r="B4349" s="101" t="s">
        <v>2940</v>
      </c>
      <c r="C4349" s="101" t="s">
        <v>12798</v>
      </c>
      <c r="D4349" s="101">
        <v>22.95</v>
      </c>
    </row>
    <row r="4350" spans="1:4" x14ac:dyDescent="0.25">
      <c r="A4350" s="101">
        <v>92695</v>
      </c>
      <c r="B4350" s="101" t="s">
        <v>2941</v>
      </c>
      <c r="C4350" s="101" t="s">
        <v>12798</v>
      </c>
      <c r="D4350" s="101">
        <v>23.37</v>
      </c>
    </row>
    <row r="4351" spans="1:4" x14ac:dyDescent="0.25">
      <c r="A4351" s="101">
        <v>92696</v>
      </c>
      <c r="B4351" s="101" t="s">
        <v>2942</v>
      </c>
      <c r="C4351" s="101" t="s">
        <v>12798</v>
      </c>
      <c r="D4351" s="101">
        <v>35.909999999999997</v>
      </c>
    </row>
    <row r="4352" spans="1:4" x14ac:dyDescent="0.25">
      <c r="A4352" s="101">
        <v>92697</v>
      </c>
      <c r="B4352" s="101" t="s">
        <v>2943</v>
      </c>
      <c r="C4352" s="101" t="s">
        <v>12798</v>
      </c>
      <c r="D4352" s="101">
        <v>37.81</v>
      </c>
    </row>
    <row r="4353" spans="1:4" x14ac:dyDescent="0.25">
      <c r="A4353" s="101">
        <v>92698</v>
      </c>
      <c r="B4353" s="101" t="s">
        <v>2944</v>
      </c>
      <c r="C4353" s="101" t="s">
        <v>12798</v>
      </c>
      <c r="D4353" s="101">
        <v>21.43</v>
      </c>
    </row>
    <row r="4354" spans="1:4" x14ac:dyDescent="0.25">
      <c r="A4354" s="101">
        <v>92699</v>
      </c>
      <c r="B4354" s="101" t="s">
        <v>2945</v>
      </c>
      <c r="C4354" s="101" t="s">
        <v>12798</v>
      </c>
      <c r="D4354" s="101">
        <v>20.07</v>
      </c>
    </row>
    <row r="4355" spans="1:4" x14ac:dyDescent="0.25">
      <c r="A4355" s="101">
        <v>92700</v>
      </c>
      <c r="B4355" s="101" t="s">
        <v>2946</v>
      </c>
      <c r="C4355" s="101" t="s">
        <v>12798</v>
      </c>
      <c r="D4355" s="101">
        <v>34.89</v>
      </c>
    </row>
    <row r="4356" spans="1:4" x14ac:dyDescent="0.25">
      <c r="A4356" s="101">
        <v>92701</v>
      </c>
      <c r="B4356" s="101" t="s">
        <v>2947</v>
      </c>
      <c r="C4356" s="101" t="s">
        <v>12798</v>
      </c>
      <c r="D4356" s="101">
        <v>32.86</v>
      </c>
    </row>
    <row r="4357" spans="1:4" x14ac:dyDescent="0.25">
      <c r="A4357" s="101">
        <v>92702</v>
      </c>
      <c r="B4357" s="101" t="s">
        <v>2948</v>
      </c>
      <c r="C4357" s="101" t="s">
        <v>12798</v>
      </c>
      <c r="D4357" s="101">
        <v>54.48</v>
      </c>
    </row>
    <row r="4358" spans="1:4" x14ac:dyDescent="0.25">
      <c r="A4358" s="101">
        <v>92703</v>
      </c>
      <c r="B4358" s="101" t="s">
        <v>2949</v>
      </c>
      <c r="C4358" s="101" t="s">
        <v>12798</v>
      </c>
      <c r="D4358" s="101">
        <v>51.97</v>
      </c>
    </row>
    <row r="4359" spans="1:4" x14ac:dyDescent="0.25">
      <c r="A4359" s="101">
        <v>92704</v>
      </c>
      <c r="B4359" s="101" t="s">
        <v>2950</v>
      </c>
      <c r="C4359" s="101" t="s">
        <v>12798</v>
      </c>
      <c r="D4359" s="101">
        <v>27.02</v>
      </c>
    </row>
    <row r="4360" spans="1:4" x14ac:dyDescent="0.25">
      <c r="A4360" s="101">
        <v>92705</v>
      </c>
      <c r="B4360" s="101" t="s">
        <v>2951</v>
      </c>
      <c r="C4360" s="101" t="s">
        <v>12798</v>
      </c>
      <c r="D4360" s="101">
        <v>43.4</v>
      </c>
    </row>
    <row r="4361" spans="1:4" x14ac:dyDescent="0.25">
      <c r="A4361" s="101">
        <v>92706</v>
      </c>
      <c r="B4361" s="101" t="s">
        <v>2952</v>
      </c>
      <c r="C4361" s="101" t="s">
        <v>12798</v>
      </c>
      <c r="D4361" s="101">
        <v>70.22</v>
      </c>
    </row>
    <row r="4362" spans="1:4" x14ac:dyDescent="0.25">
      <c r="A4362" s="101">
        <v>92889</v>
      </c>
      <c r="B4362" s="101" t="s">
        <v>2953</v>
      </c>
      <c r="C4362" s="101" t="s">
        <v>12798</v>
      </c>
      <c r="D4362" s="101">
        <v>136.58000000000001</v>
      </c>
    </row>
    <row r="4363" spans="1:4" x14ac:dyDescent="0.25">
      <c r="A4363" s="101">
        <v>92890</v>
      </c>
      <c r="B4363" s="101" t="s">
        <v>2954</v>
      </c>
      <c r="C4363" s="101" t="s">
        <v>12798</v>
      </c>
      <c r="D4363" s="101">
        <v>207.69</v>
      </c>
    </row>
    <row r="4364" spans="1:4" x14ac:dyDescent="0.25">
      <c r="A4364" s="101">
        <v>92891</v>
      </c>
      <c r="B4364" s="101" t="s">
        <v>2955</v>
      </c>
      <c r="C4364" s="101" t="s">
        <v>12798</v>
      </c>
      <c r="D4364" s="101">
        <v>305.20999999999998</v>
      </c>
    </row>
    <row r="4365" spans="1:4" x14ac:dyDescent="0.25">
      <c r="A4365" s="101">
        <v>92892</v>
      </c>
      <c r="B4365" s="101" t="s">
        <v>2956</v>
      </c>
      <c r="C4365" s="101" t="s">
        <v>12798</v>
      </c>
      <c r="D4365" s="101">
        <v>58.51</v>
      </c>
    </row>
    <row r="4366" spans="1:4" x14ac:dyDescent="0.25">
      <c r="A4366" s="101">
        <v>92893</v>
      </c>
      <c r="B4366" s="101" t="s">
        <v>2957</v>
      </c>
      <c r="C4366" s="101" t="s">
        <v>12798</v>
      </c>
      <c r="D4366" s="101">
        <v>83.63</v>
      </c>
    </row>
    <row r="4367" spans="1:4" x14ac:dyDescent="0.25">
      <c r="A4367" s="101">
        <v>92894</v>
      </c>
      <c r="B4367" s="101" t="s">
        <v>2958</v>
      </c>
      <c r="C4367" s="101" t="s">
        <v>12798</v>
      </c>
      <c r="D4367" s="101">
        <v>100.04</v>
      </c>
    </row>
    <row r="4368" spans="1:4" x14ac:dyDescent="0.25">
      <c r="A4368" s="101">
        <v>92895</v>
      </c>
      <c r="B4368" s="101" t="s">
        <v>2959</v>
      </c>
      <c r="C4368" s="101" t="s">
        <v>12798</v>
      </c>
      <c r="D4368" s="101">
        <v>136.53</v>
      </c>
    </row>
    <row r="4369" spans="1:4" x14ac:dyDescent="0.25">
      <c r="A4369" s="101">
        <v>92896</v>
      </c>
      <c r="B4369" s="101" t="s">
        <v>2960</v>
      </c>
      <c r="C4369" s="101" t="s">
        <v>12798</v>
      </c>
      <c r="D4369" s="101">
        <v>209.37</v>
      </c>
    </row>
    <row r="4370" spans="1:4" x14ac:dyDescent="0.25">
      <c r="A4370" s="101">
        <v>92897</v>
      </c>
      <c r="B4370" s="101" t="s">
        <v>2961</v>
      </c>
      <c r="C4370" s="101" t="s">
        <v>12798</v>
      </c>
      <c r="D4370" s="101">
        <v>308.66000000000003</v>
      </c>
    </row>
    <row r="4371" spans="1:4" x14ac:dyDescent="0.25">
      <c r="A4371" s="101">
        <v>92898</v>
      </c>
      <c r="B4371" s="101" t="s">
        <v>2962</v>
      </c>
      <c r="C4371" s="101" t="s">
        <v>12798</v>
      </c>
      <c r="D4371" s="101">
        <v>49.18</v>
      </c>
    </row>
    <row r="4372" spans="1:4" x14ac:dyDescent="0.25">
      <c r="A4372" s="101">
        <v>92899</v>
      </c>
      <c r="B4372" s="101" t="s">
        <v>2963</v>
      </c>
      <c r="C4372" s="101" t="s">
        <v>12798</v>
      </c>
      <c r="D4372" s="101">
        <v>73.010000000000005</v>
      </c>
    </row>
    <row r="4373" spans="1:4" x14ac:dyDescent="0.25">
      <c r="A4373" s="101">
        <v>92900</v>
      </c>
      <c r="B4373" s="101" t="s">
        <v>2964</v>
      </c>
      <c r="C4373" s="101" t="s">
        <v>12798</v>
      </c>
      <c r="D4373" s="101">
        <v>87.94</v>
      </c>
    </row>
    <row r="4374" spans="1:4" x14ac:dyDescent="0.25">
      <c r="A4374" s="101">
        <v>92901</v>
      </c>
      <c r="B4374" s="101" t="s">
        <v>2965</v>
      </c>
      <c r="C4374" s="101" t="s">
        <v>12798</v>
      </c>
      <c r="D4374" s="101">
        <v>122.61</v>
      </c>
    </row>
    <row r="4375" spans="1:4" x14ac:dyDescent="0.25">
      <c r="A4375" s="101">
        <v>92902</v>
      </c>
      <c r="B4375" s="101" t="s">
        <v>2966</v>
      </c>
      <c r="C4375" s="101" t="s">
        <v>12798</v>
      </c>
      <c r="D4375" s="101">
        <v>192.68</v>
      </c>
    </row>
    <row r="4376" spans="1:4" x14ac:dyDescent="0.25">
      <c r="A4376" s="101">
        <v>92903</v>
      </c>
      <c r="B4376" s="101" t="s">
        <v>2967</v>
      </c>
      <c r="C4376" s="101" t="s">
        <v>12798</v>
      </c>
      <c r="D4376" s="101">
        <v>289.27</v>
      </c>
    </row>
    <row r="4377" spans="1:4" x14ac:dyDescent="0.25">
      <c r="A4377" s="101">
        <v>92904</v>
      </c>
      <c r="B4377" s="101" t="s">
        <v>2968</v>
      </c>
      <c r="C4377" s="101" t="s">
        <v>12798</v>
      </c>
      <c r="D4377" s="101">
        <v>33.56</v>
      </c>
    </row>
    <row r="4378" spans="1:4" x14ac:dyDescent="0.25">
      <c r="A4378" s="101">
        <v>92905</v>
      </c>
      <c r="B4378" s="101" t="s">
        <v>2969</v>
      </c>
      <c r="C4378" s="101" t="s">
        <v>12798</v>
      </c>
      <c r="D4378" s="101">
        <v>47.82</v>
      </c>
    </row>
    <row r="4379" spans="1:4" x14ac:dyDescent="0.25">
      <c r="A4379" s="101">
        <v>92906</v>
      </c>
      <c r="B4379" s="101" t="s">
        <v>2970</v>
      </c>
      <c r="C4379" s="101" t="s">
        <v>12798</v>
      </c>
      <c r="D4379" s="101">
        <v>58.11</v>
      </c>
    </row>
    <row r="4380" spans="1:4" x14ac:dyDescent="0.25">
      <c r="A4380" s="101">
        <v>92907</v>
      </c>
      <c r="B4380" s="101" t="s">
        <v>2971</v>
      </c>
      <c r="C4380" s="101" t="s">
        <v>12798</v>
      </c>
      <c r="D4380" s="101">
        <v>72.33</v>
      </c>
    </row>
    <row r="4381" spans="1:4" x14ac:dyDescent="0.25">
      <c r="A4381" s="101">
        <v>92908</v>
      </c>
      <c r="B4381" s="101" t="s">
        <v>2972</v>
      </c>
      <c r="C4381" s="101" t="s">
        <v>12798</v>
      </c>
      <c r="D4381" s="101">
        <v>72.33</v>
      </c>
    </row>
    <row r="4382" spans="1:4" x14ac:dyDescent="0.25">
      <c r="A4382" s="101">
        <v>92909</v>
      </c>
      <c r="B4382" s="101" t="s">
        <v>2973</v>
      </c>
      <c r="C4382" s="101" t="s">
        <v>12798</v>
      </c>
      <c r="D4382" s="101">
        <v>72.33</v>
      </c>
    </row>
    <row r="4383" spans="1:4" x14ac:dyDescent="0.25">
      <c r="A4383" s="101">
        <v>92910</v>
      </c>
      <c r="B4383" s="101" t="s">
        <v>2974</v>
      </c>
      <c r="C4383" s="101" t="s">
        <v>12798</v>
      </c>
      <c r="D4383" s="101">
        <v>105.35</v>
      </c>
    </row>
    <row r="4384" spans="1:4" x14ac:dyDescent="0.25">
      <c r="A4384" s="101">
        <v>92911</v>
      </c>
      <c r="B4384" s="101" t="s">
        <v>2975</v>
      </c>
      <c r="C4384" s="101" t="s">
        <v>12798</v>
      </c>
      <c r="D4384" s="101">
        <v>105.35</v>
      </c>
    </row>
    <row r="4385" spans="1:4" x14ac:dyDescent="0.25">
      <c r="A4385" s="101">
        <v>92912</v>
      </c>
      <c r="B4385" s="101" t="s">
        <v>2976</v>
      </c>
      <c r="C4385" s="101" t="s">
        <v>12798</v>
      </c>
      <c r="D4385" s="101">
        <v>141.97999999999999</v>
      </c>
    </row>
    <row r="4386" spans="1:4" x14ac:dyDescent="0.25">
      <c r="A4386" s="101">
        <v>92913</v>
      </c>
      <c r="B4386" s="101" t="s">
        <v>2977</v>
      </c>
      <c r="C4386" s="101" t="s">
        <v>12798</v>
      </c>
      <c r="D4386" s="101">
        <v>144.87</v>
      </c>
    </row>
    <row r="4387" spans="1:4" x14ac:dyDescent="0.25">
      <c r="A4387" s="101">
        <v>92914</v>
      </c>
      <c r="B4387" s="101" t="s">
        <v>2978</v>
      </c>
      <c r="C4387" s="101" t="s">
        <v>12798</v>
      </c>
      <c r="D4387" s="101">
        <v>144.87</v>
      </c>
    </row>
    <row r="4388" spans="1:4" x14ac:dyDescent="0.25">
      <c r="A4388" s="101">
        <v>92918</v>
      </c>
      <c r="B4388" s="101" t="s">
        <v>2979</v>
      </c>
      <c r="C4388" s="101" t="s">
        <v>12798</v>
      </c>
      <c r="D4388" s="101">
        <v>38.049999999999997</v>
      </c>
    </row>
    <row r="4389" spans="1:4" x14ac:dyDescent="0.25">
      <c r="A4389" s="101">
        <v>92920</v>
      </c>
      <c r="B4389" s="101" t="s">
        <v>2980</v>
      </c>
      <c r="C4389" s="101" t="s">
        <v>12798</v>
      </c>
      <c r="D4389" s="101">
        <v>38.31</v>
      </c>
    </row>
    <row r="4390" spans="1:4" x14ac:dyDescent="0.25">
      <c r="A4390" s="101">
        <v>92925</v>
      </c>
      <c r="B4390" s="101" t="s">
        <v>2981</v>
      </c>
      <c r="C4390" s="101" t="s">
        <v>12798</v>
      </c>
      <c r="D4390" s="101">
        <v>47.29</v>
      </c>
    </row>
    <row r="4391" spans="1:4" x14ac:dyDescent="0.25">
      <c r="A4391" s="101">
        <v>92926</v>
      </c>
      <c r="B4391" s="101" t="s">
        <v>2982</v>
      </c>
      <c r="C4391" s="101" t="s">
        <v>12798</v>
      </c>
      <c r="D4391" s="101">
        <v>47.28</v>
      </c>
    </row>
    <row r="4392" spans="1:4" x14ac:dyDescent="0.25">
      <c r="A4392" s="101">
        <v>92927</v>
      </c>
      <c r="B4392" s="101" t="s">
        <v>2983</v>
      </c>
      <c r="C4392" s="101" t="s">
        <v>12798</v>
      </c>
      <c r="D4392" s="101">
        <v>47.28</v>
      </c>
    </row>
    <row r="4393" spans="1:4" x14ac:dyDescent="0.25">
      <c r="A4393" s="101">
        <v>92928</v>
      </c>
      <c r="B4393" s="101" t="s">
        <v>2984</v>
      </c>
      <c r="C4393" s="101" t="s">
        <v>12798</v>
      </c>
      <c r="D4393" s="101">
        <v>54.13</v>
      </c>
    </row>
    <row r="4394" spans="1:4" x14ac:dyDescent="0.25">
      <c r="A4394" s="101">
        <v>92929</v>
      </c>
      <c r="B4394" s="101" t="s">
        <v>2985</v>
      </c>
      <c r="C4394" s="101" t="s">
        <v>12798</v>
      </c>
      <c r="D4394" s="101">
        <v>54.13</v>
      </c>
    </row>
    <row r="4395" spans="1:4" x14ac:dyDescent="0.25">
      <c r="A4395" s="101">
        <v>92930</v>
      </c>
      <c r="B4395" s="101" t="s">
        <v>2986</v>
      </c>
      <c r="C4395" s="101" t="s">
        <v>12798</v>
      </c>
      <c r="D4395" s="101">
        <v>54.13</v>
      </c>
    </row>
    <row r="4396" spans="1:4" x14ac:dyDescent="0.25">
      <c r="A4396" s="101">
        <v>92931</v>
      </c>
      <c r="B4396" s="101" t="s">
        <v>2987</v>
      </c>
      <c r="C4396" s="101" t="s">
        <v>12798</v>
      </c>
      <c r="D4396" s="101">
        <v>72.28</v>
      </c>
    </row>
    <row r="4397" spans="1:4" x14ac:dyDescent="0.25">
      <c r="A4397" s="101">
        <v>92932</v>
      </c>
      <c r="B4397" s="101" t="s">
        <v>2988</v>
      </c>
      <c r="C4397" s="101" t="s">
        <v>12798</v>
      </c>
      <c r="D4397" s="101">
        <v>72.28</v>
      </c>
    </row>
    <row r="4398" spans="1:4" x14ac:dyDescent="0.25">
      <c r="A4398" s="101">
        <v>92933</v>
      </c>
      <c r="B4398" s="101" t="s">
        <v>2989</v>
      </c>
      <c r="C4398" s="101" t="s">
        <v>12798</v>
      </c>
      <c r="D4398" s="101">
        <v>72.28</v>
      </c>
    </row>
    <row r="4399" spans="1:4" x14ac:dyDescent="0.25">
      <c r="A4399" s="101">
        <v>92934</v>
      </c>
      <c r="B4399" s="101" t="s">
        <v>2990</v>
      </c>
      <c r="C4399" s="101" t="s">
        <v>12798</v>
      </c>
      <c r="D4399" s="101">
        <v>107.03</v>
      </c>
    </row>
    <row r="4400" spans="1:4" x14ac:dyDescent="0.25">
      <c r="A4400" s="101">
        <v>92935</v>
      </c>
      <c r="B4400" s="101" t="s">
        <v>2991</v>
      </c>
      <c r="C4400" s="101" t="s">
        <v>12798</v>
      </c>
      <c r="D4400" s="101">
        <v>107.03</v>
      </c>
    </row>
    <row r="4401" spans="1:4" x14ac:dyDescent="0.25">
      <c r="A4401" s="101">
        <v>92936</v>
      </c>
      <c r="B4401" s="101" t="s">
        <v>2992</v>
      </c>
      <c r="C4401" s="101" t="s">
        <v>12798</v>
      </c>
      <c r="D4401" s="101">
        <v>148.32</v>
      </c>
    </row>
    <row r="4402" spans="1:4" x14ac:dyDescent="0.25">
      <c r="A4402" s="101">
        <v>92937</v>
      </c>
      <c r="B4402" s="101" t="s">
        <v>2993</v>
      </c>
      <c r="C4402" s="101" t="s">
        <v>12798</v>
      </c>
      <c r="D4402" s="101">
        <v>148.32</v>
      </c>
    </row>
    <row r="4403" spans="1:4" x14ac:dyDescent="0.25">
      <c r="A4403" s="101">
        <v>92938</v>
      </c>
      <c r="B4403" s="101" t="s">
        <v>2994</v>
      </c>
      <c r="C4403" s="101" t="s">
        <v>12798</v>
      </c>
      <c r="D4403" s="101">
        <v>28.72</v>
      </c>
    </row>
    <row r="4404" spans="1:4" x14ac:dyDescent="0.25">
      <c r="A4404" s="101">
        <v>92939</v>
      </c>
      <c r="B4404" s="101" t="s">
        <v>2995</v>
      </c>
      <c r="C4404" s="101" t="s">
        <v>12798</v>
      </c>
      <c r="D4404" s="101">
        <v>28.98</v>
      </c>
    </row>
    <row r="4405" spans="1:4" x14ac:dyDescent="0.25">
      <c r="A4405" s="101">
        <v>92940</v>
      </c>
      <c r="B4405" s="101" t="s">
        <v>2996</v>
      </c>
      <c r="C4405" s="101" t="s">
        <v>12798</v>
      </c>
      <c r="D4405" s="101">
        <v>36.67</v>
      </c>
    </row>
    <row r="4406" spans="1:4" x14ac:dyDescent="0.25">
      <c r="A4406" s="101">
        <v>92941</v>
      </c>
      <c r="B4406" s="101" t="s">
        <v>2997</v>
      </c>
      <c r="C4406" s="101" t="s">
        <v>12798</v>
      </c>
      <c r="D4406" s="101">
        <v>36.659999999999997</v>
      </c>
    </row>
    <row r="4407" spans="1:4" x14ac:dyDescent="0.25">
      <c r="A4407" s="101">
        <v>92942</v>
      </c>
      <c r="B4407" s="101" t="s">
        <v>2998</v>
      </c>
      <c r="C4407" s="101" t="s">
        <v>12798</v>
      </c>
      <c r="D4407" s="101">
        <v>36.659999999999997</v>
      </c>
    </row>
    <row r="4408" spans="1:4" x14ac:dyDescent="0.25">
      <c r="A4408" s="101">
        <v>92943</v>
      </c>
      <c r="B4408" s="101" t="s">
        <v>2999</v>
      </c>
      <c r="C4408" s="101" t="s">
        <v>12798</v>
      </c>
      <c r="D4408" s="101">
        <v>42.03</v>
      </c>
    </row>
    <row r="4409" spans="1:4" x14ac:dyDescent="0.25">
      <c r="A4409" s="101">
        <v>92944</v>
      </c>
      <c r="B4409" s="101" t="s">
        <v>3000</v>
      </c>
      <c r="C4409" s="101" t="s">
        <v>12798</v>
      </c>
      <c r="D4409" s="101">
        <v>42.03</v>
      </c>
    </row>
    <row r="4410" spans="1:4" x14ac:dyDescent="0.25">
      <c r="A4410" s="101">
        <v>92945</v>
      </c>
      <c r="B4410" s="101" t="s">
        <v>3001</v>
      </c>
      <c r="C4410" s="101" t="s">
        <v>12798</v>
      </c>
      <c r="D4410" s="101">
        <v>42.03</v>
      </c>
    </row>
    <row r="4411" spans="1:4" x14ac:dyDescent="0.25">
      <c r="A4411" s="101">
        <v>92946</v>
      </c>
      <c r="B4411" s="101" t="s">
        <v>3002</v>
      </c>
      <c r="C4411" s="101" t="s">
        <v>12798</v>
      </c>
      <c r="D4411" s="101">
        <v>58.36</v>
      </c>
    </row>
    <row r="4412" spans="1:4" x14ac:dyDescent="0.25">
      <c r="A4412" s="101">
        <v>92947</v>
      </c>
      <c r="B4412" s="101" t="s">
        <v>3003</v>
      </c>
      <c r="C4412" s="101" t="s">
        <v>12798</v>
      </c>
      <c r="D4412" s="101">
        <v>58.36</v>
      </c>
    </row>
    <row r="4413" spans="1:4" x14ac:dyDescent="0.25">
      <c r="A4413" s="101">
        <v>92948</v>
      </c>
      <c r="B4413" s="101" t="s">
        <v>3004</v>
      </c>
      <c r="C4413" s="101" t="s">
        <v>12798</v>
      </c>
      <c r="D4413" s="101">
        <v>58.36</v>
      </c>
    </row>
    <row r="4414" spans="1:4" x14ac:dyDescent="0.25">
      <c r="A4414" s="101">
        <v>92949</v>
      </c>
      <c r="B4414" s="101" t="s">
        <v>3005</v>
      </c>
      <c r="C4414" s="101" t="s">
        <v>12798</v>
      </c>
      <c r="D4414" s="101">
        <v>90.34</v>
      </c>
    </row>
    <row r="4415" spans="1:4" x14ac:dyDescent="0.25">
      <c r="A4415" s="101">
        <v>92950</v>
      </c>
      <c r="B4415" s="101" t="s">
        <v>3006</v>
      </c>
      <c r="C4415" s="101" t="s">
        <v>12798</v>
      </c>
      <c r="D4415" s="101">
        <v>90.34</v>
      </c>
    </row>
    <row r="4416" spans="1:4" x14ac:dyDescent="0.25">
      <c r="A4416" s="101">
        <v>92951</v>
      </c>
      <c r="B4416" s="101" t="s">
        <v>3007</v>
      </c>
      <c r="C4416" s="101" t="s">
        <v>12798</v>
      </c>
      <c r="D4416" s="101">
        <v>128.93</v>
      </c>
    </row>
    <row r="4417" spans="1:4" x14ac:dyDescent="0.25">
      <c r="A4417" s="101">
        <v>92952</v>
      </c>
      <c r="B4417" s="101" t="s">
        <v>3008</v>
      </c>
      <c r="C4417" s="101" t="s">
        <v>12798</v>
      </c>
      <c r="D4417" s="104">
        <v>128.93</v>
      </c>
    </row>
    <row r="4418" spans="1:4" x14ac:dyDescent="0.25">
      <c r="A4418" s="101">
        <v>92953</v>
      </c>
      <c r="B4418" s="101" t="s">
        <v>3009</v>
      </c>
      <c r="C4418" s="101" t="s">
        <v>12798</v>
      </c>
      <c r="D4418" s="101">
        <v>24.73</v>
      </c>
    </row>
    <row r="4419" spans="1:4" x14ac:dyDescent="0.25">
      <c r="A4419" s="101">
        <v>93050</v>
      </c>
      <c r="B4419" s="101" t="s">
        <v>11560</v>
      </c>
      <c r="C4419" s="101" t="s">
        <v>12798</v>
      </c>
      <c r="D4419" s="101">
        <v>11.23</v>
      </c>
    </row>
    <row r="4420" spans="1:4" x14ac:dyDescent="0.25">
      <c r="A4420" s="101">
        <v>93052</v>
      </c>
      <c r="B4420" s="101" t="s">
        <v>11561</v>
      </c>
      <c r="C4420" s="101" t="s">
        <v>12798</v>
      </c>
      <c r="D4420" s="101">
        <v>515.83000000000004</v>
      </c>
    </row>
    <row r="4421" spans="1:4" x14ac:dyDescent="0.25">
      <c r="A4421" s="101">
        <v>93054</v>
      </c>
      <c r="B4421" s="101" t="s">
        <v>11562</v>
      </c>
      <c r="C4421" s="101" t="s">
        <v>12798</v>
      </c>
      <c r="D4421" s="101">
        <v>22.32</v>
      </c>
    </row>
    <row r="4422" spans="1:4" x14ac:dyDescent="0.25">
      <c r="A4422" s="101">
        <v>93055</v>
      </c>
      <c r="B4422" s="101" t="s">
        <v>11563</v>
      </c>
      <c r="C4422" s="101" t="s">
        <v>12798</v>
      </c>
      <c r="D4422" s="101">
        <v>44.65</v>
      </c>
    </row>
    <row r="4423" spans="1:4" x14ac:dyDescent="0.25">
      <c r="A4423" s="101">
        <v>93056</v>
      </c>
      <c r="B4423" s="101" t="s">
        <v>11564</v>
      </c>
      <c r="C4423" s="101" t="s">
        <v>12798</v>
      </c>
      <c r="D4423" s="101">
        <v>16.78</v>
      </c>
    </row>
    <row r="4424" spans="1:4" x14ac:dyDescent="0.25">
      <c r="A4424" s="101">
        <v>93057</v>
      </c>
      <c r="B4424" s="101" t="s">
        <v>11565</v>
      </c>
      <c r="C4424" s="101" t="s">
        <v>12798</v>
      </c>
      <c r="D4424" s="101">
        <v>13.95</v>
      </c>
    </row>
    <row r="4425" spans="1:4" x14ac:dyDescent="0.25">
      <c r="A4425" s="101">
        <v>93058</v>
      </c>
      <c r="B4425" s="101" t="s">
        <v>11566</v>
      </c>
      <c r="C4425" s="101" t="s">
        <v>12798</v>
      </c>
      <c r="D4425" s="101">
        <v>567.5</v>
      </c>
    </row>
    <row r="4426" spans="1:4" x14ac:dyDescent="0.25">
      <c r="A4426" s="101">
        <v>93059</v>
      </c>
      <c r="B4426" s="101" t="s">
        <v>11567</v>
      </c>
      <c r="C4426" s="101" t="s">
        <v>12798</v>
      </c>
      <c r="D4426" s="101">
        <v>29.12</v>
      </c>
    </row>
    <row r="4427" spans="1:4" x14ac:dyDescent="0.25">
      <c r="A4427" s="101">
        <v>93060</v>
      </c>
      <c r="B4427" s="101" t="s">
        <v>11568</v>
      </c>
      <c r="C4427" s="101" t="s">
        <v>12798</v>
      </c>
      <c r="D4427" s="101">
        <v>78.23</v>
      </c>
    </row>
    <row r="4428" spans="1:4" x14ac:dyDescent="0.25">
      <c r="A4428" s="101">
        <v>93061</v>
      </c>
      <c r="B4428" s="101" t="s">
        <v>11569</v>
      </c>
      <c r="C4428" s="101" t="s">
        <v>12798</v>
      </c>
      <c r="D4428" s="101">
        <v>31.77</v>
      </c>
    </row>
    <row r="4429" spans="1:4" x14ac:dyDescent="0.25">
      <c r="A4429" s="101">
        <v>93062</v>
      </c>
      <c r="B4429" s="101" t="s">
        <v>11570</v>
      </c>
      <c r="C4429" s="101" t="s">
        <v>12798</v>
      </c>
      <c r="D4429" s="101">
        <v>26.79</v>
      </c>
    </row>
    <row r="4430" spans="1:4" x14ac:dyDescent="0.25">
      <c r="A4430" s="101">
        <v>93063</v>
      </c>
      <c r="B4430" s="101" t="s">
        <v>11571</v>
      </c>
      <c r="C4430" s="101" t="s">
        <v>12798</v>
      </c>
      <c r="D4430" s="101">
        <v>650.30999999999995</v>
      </c>
    </row>
    <row r="4431" spans="1:4" x14ac:dyDescent="0.25">
      <c r="A4431" s="101">
        <v>93064</v>
      </c>
      <c r="B4431" s="101" t="s">
        <v>11572</v>
      </c>
      <c r="C4431" s="101" t="s">
        <v>12798</v>
      </c>
      <c r="D4431" s="101">
        <v>48.75</v>
      </c>
    </row>
    <row r="4432" spans="1:4" x14ac:dyDescent="0.25">
      <c r="A4432" s="101">
        <v>93065</v>
      </c>
      <c r="B4432" s="101" t="s">
        <v>11573</v>
      </c>
      <c r="C4432" s="101" t="s">
        <v>12798</v>
      </c>
      <c r="D4432" s="101">
        <v>43.78</v>
      </c>
    </row>
    <row r="4433" spans="1:4" x14ac:dyDescent="0.25">
      <c r="A4433" s="101">
        <v>93066</v>
      </c>
      <c r="B4433" s="101" t="s">
        <v>11574</v>
      </c>
      <c r="C4433" s="101" t="s">
        <v>12798</v>
      </c>
      <c r="D4433" s="101">
        <v>816.11</v>
      </c>
    </row>
    <row r="4434" spans="1:4" x14ac:dyDescent="0.25">
      <c r="A4434" s="101">
        <v>93067</v>
      </c>
      <c r="B4434" s="101" t="s">
        <v>11575</v>
      </c>
      <c r="C4434" s="101" t="s">
        <v>12798</v>
      </c>
      <c r="D4434" s="101">
        <v>72.47</v>
      </c>
    </row>
    <row r="4435" spans="1:4" x14ac:dyDescent="0.25">
      <c r="A4435" s="101">
        <v>93068</v>
      </c>
      <c r="B4435" s="101" t="s">
        <v>11576</v>
      </c>
      <c r="C4435" s="101" t="s">
        <v>12798</v>
      </c>
      <c r="D4435" s="101">
        <v>61.63</v>
      </c>
    </row>
    <row r="4436" spans="1:4" x14ac:dyDescent="0.25">
      <c r="A4436" s="101">
        <v>93069</v>
      </c>
      <c r="B4436" s="101" t="s">
        <v>11577</v>
      </c>
      <c r="C4436" s="101" t="s">
        <v>12798</v>
      </c>
      <c r="D4436" s="101">
        <v>1131.23</v>
      </c>
    </row>
    <row r="4437" spans="1:4" x14ac:dyDescent="0.25">
      <c r="A4437" s="101">
        <v>93070</v>
      </c>
      <c r="B4437" s="101" t="s">
        <v>11578</v>
      </c>
      <c r="C4437" s="101" t="s">
        <v>12798</v>
      </c>
      <c r="D4437" s="101">
        <v>182.77</v>
      </c>
    </row>
    <row r="4438" spans="1:4" x14ac:dyDescent="0.25">
      <c r="A4438" s="101">
        <v>93071</v>
      </c>
      <c r="B4438" s="101" t="s">
        <v>11579</v>
      </c>
      <c r="C4438" s="101" t="s">
        <v>12798</v>
      </c>
      <c r="D4438" s="101">
        <v>168.03</v>
      </c>
    </row>
    <row r="4439" spans="1:4" x14ac:dyDescent="0.25">
      <c r="A4439" s="101">
        <v>93072</v>
      </c>
      <c r="B4439" s="101" t="s">
        <v>11580</v>
      </c>
      <c r="C4439" s="101" t="s">
        <v>12798</v>
      </c>
      <c r="D4439" s="101">
        <v>1492.92</v>
      </c>
    </row>
    <row r="4440" spans="1:4" x14ac:dyDescent="0.25">
      <c r="A4440" s="101">
        <v>93074</v>
      </c>
      <c r="B4440" s="101" t="s">
        <v>11581</v>
      </c>
      <c r="C4440" s="101" t="s">
        <v>12798</v>
      </c>
      <c r="D4440" s="101">
        <v>13.4</v>
      </c>
    </row>
    <row r="4441" spans="1:4" x14ac:dyDescent="0.25">
      <c r="A4441" s="101">
        <v>93075</v>
      </c>
      <c r="B4441" s="101" t="s">
        <v>11582</v>
      </c>
      <c r="C4441" s="101" t="s">
        <v>12798</v>
      </c>
      <c r="D4441" s="101">
        <v>19.64</v>
      </c>
    </row>
    <row r="4442" spans="1:4" x14ac:dyDescent="0.25">
      <c r="A4442" s="101">
        <v>93076</v>
      </c>
      <c r="B4442" s="101" t="s">
        <v>11583</v>
      </c>
      <c r="C4442" s="101" t="s">
        <v>12798</v>
      </c>
      <c r="D4442" s="101">
        <v>21.33</v>
      </c>
    </row>
    <row r="4443" spans="1:4" x14ac:dyDescent="0.25">
      <c r="A4443" s="101">
        <v>93077</v>
      </c>
      <c r="B4443" s="101" t="s">
        <v>11584</v>
      </c>
      <c r="C4443" s="101" t="s">
        <v>12798</v>
      </c>
      <c r="D4443" s="101">
        <v>27.75</v>
      </c>
    </row>
    <row r="4444" spans="1:4" x14ac:dyDescent="0.25">
      <c r="A4444" s="101">
        <v>93078</v>
      </c>
      <c r="B4444" s="101" t="s">
        <v>11585</v>
      </c>
      <c r="C4444" s="101" t="s">
        <v>12798</v>
      </c>
      <c r="D4444" s="101">
        <v>31.22</v>
      </c>
    </row>
    <row r="4445" spans="1:4" x14ac:dyDescent="0.25">
      <c r="A4445" s="101">
        <v>93079</v>
      </c>
      <c r="B4445" s="101" t="s">
        <v>11586</v>
      </c>
      <c r="C4445" s="101" t="s">
        <v>12798</v>
      </c>
      <c r="D4445" s="101">
        <v>29.61</v>
      </c>
    </row>
    <row r="4446" spans="1:4" x14ac:dyDescent="0.25">
      <c r="A4446" s="101">
        <v>93080</v>
      </c>
      <c r="B4446" s="101" t="s">
        <v>11587</v>
      </c>
      <c r="C4446" s="101" t="s">
        <v>12798</v>
      </c>
      <c r="D4446" s="101">
        <v>8.7200000000000006</v>
      </c>
    </row>
    <row r="4447" spans="1:4" x14ac:dyDescent="0.25">
      <c r="A4447" s="101">
        <v>93081</v>
      </c>
      <c r="B4447" s="101" t="s">
        <v>11588</v>
      </c>
      <c r="C4447" s="101" t="s">
        <v>12798</v>
      </c>
      <c r="D4447" s="101">
        <v>18.5</v>
      </c>
    </row>
    <row r="4448" spans="1:4" x14ac:dyDescent="0.25">
      <c r="A4448" s="101">
        <v>93082</v>
      </c>
      <c r="B4448" s="101" t="s">
        <v>11589</v>
      </c>
      <c r="C4448" s="101" t="s">
        <v>12798</v>
      </c>
      <c r="D4448" s="101">
        <v>23.93</v>
      </c>
    </row>
    <row r="4449" spans="1:4" x14ac:dyDescent="0.25">
      <c r="A4449" s="101">
        <v>93083</v>
      </c>
      <c r="B4449" s="101" t="s">
        <v>11590</v>
      </c>
      <c r="C4449" s="101" t="s">
        <v>12798</v>
      </c>
      <c r="D4449" s="101">
        <v>446.71</v>
      </c>
    </row>
    <row r="4450" spans="1:4" x14ac:dyDescent="0.25">
      <c r="A4450" s="101">
        <v>93084</v>
      </c>
      <c r="B4450" s="101" t="s">
        <v>11591</v>
      </c>
      <c r="C4450" s="101" t="s">
        <v>12798</v>
      </c>
      <c r="D4450" s="101">
        <v>14.01</v>
      </c>
    </row>
    <row r="4451" spans="1:4" x14ac:dyDescent="0.25">
      <c r="A4451" s="101">
        <v>93085</v>
      </c>
      <c r="B4451" s="101" t="s">
        <v>11592</v>
      </c>
      <c r="C4451" s="101" t="s">
        <v>12798</v>
      </c>
      <c r="D4451" s="101">
        <v>15.08</v>
      </c>
    </row>
    <row r="4452" spans="1:4" x14ac:dyDescent="0.25">
      <c r="A4452" s="101">
        <v>93086</v>
      </c>
      <c r="B4452" s="101" t="s">
        <v>11593</v>
      </c>
      <c r="C4452" s="101" t="s">
        <v>12798</v>
      </c>
      <c r="D4452" s="101">
        <v>518.61</v>
      </c>
    </row>
    <row r="4453" spans="1:4" x14ac:dyDescent="0.25">
      <c r="A4453" s="101">
        <v>93087</v>
      </c>
      <c r="B4453" s="101" t="s">
        <v>11594</v>
      </c>
      <c r="C4453" s="101" t="s">
        <v>12798</v>
      </c>
      <c r="D4453" s="101">
        <v>19.39</v>
      </c>
    </row>
    <row r="4454" spans="1:4" x14ac:dyDescent="0.25">
      <c r="A4454" s="101">
        <v>93088</v>
      </c>
      <c r="B4454" s="101" t="s">
        <v>11595</v>
      </c>
      <c r="C4454" s="101" t="s">
        <v>12798</v>
      </c>
      <c r="D4454" s="101">
        <v>24.02</v>
      </c>
    </row>
    <row r="4455" spans="1:4" x14ac:dyDescent="0.25">
      <c r="A4455" s="101">
        <v>93089</v>
      </c>
      <c r="B4455" s="101" t="s">
        <v>11596</v>
      </c>
      <c r="C4455" s="101" t="s">
        <v>12798</v>
      </c>
      <c r="D4455" s="101">
        <v>47.43</v>
      </c>
    </row>
    <row r="4456" spans="1:4" x14ac:dyDescent="0.25">
      <c r="A4456" s="101">
        <v>93090</v>
      </c>
      <c r="B4456" s="101" t="s">
        <v>11597</v>
      </c>
      <c r="C4456" s="101" t="s">
        <v>12798</v>
      </c>
      <c r="D4456" s="101">
        <v>19.350000000000001</v>
      </c>
    </row>
    <row r="4457" spans="1:4" x14ac:dyDescent="0.25">
      <c r="A4457" s="101">
        <v>93091</v>
      </c>
      <c r="B4457" s="101" t="s">
        <v>11598</v>
      </c>
      <c r="C4457" s="101" t="s">
        <v>12798</v>
      </c>
      <c r="D4457" s="101">
        <v>16.64</v>
      </c>
    </row>
    <row r="4458" spans="1:4" x14ac:dyDescent="0.25">
      <c r="A4458" s="101">
        <v>93092</v>
      </c>
      <c r="B4458" s="101" t="s">
        <v>11599</v>
      </c>
      <c r="C4458" s="101" t="s">
        <v>12798</v>
      </c>
      <c r="D4458" s="101">
        <v>570.07000000000005</v>
      </c>
    </row>
    <row r="4459" spans="1:4" x14ac:dyDescent="0.25">
      <c r="A4459" s="101">
        <v>93093</v>
      </c>
      <c r="B4459" s="101" t="s">
        <v>11600</v>
      </c>
      <c r="C4459" s="101" t="s">
        <v>12798</v>
      </c>
      <c r="D4459" s="101">
        <v>30.4</v>
      </c>
    </row>
    <row r="4460" spans="1:4" x14ac:dyDescent="0.25">
      <c r="A4460" s="101">
        <v>93094</v>
      </c>
      <c r="B4460" s="101" t="s">
        <v>11601</v>
      </c>
      <c r="C4460" s="101" t="s">
        <v>12798</v>
      </c>
      <c r="D4460" s="101">
        <v>80.8</v>
      </c>
    </row>
    <row r="4461" spans="1:4" x14ac:dyDescent="0.25">
      <c r="A4461" s="101">
        <v>93097</v>
      </c>
      <c r="B4461" s="101" t="s">
        <v>11602</v>
      </c>
      <c r="C4461" s="101" t="s">
        <v>12798</v>
      </c>
      <c r="D4461" s="101">
        <v>13.67</v>
      </c>
    </row>
    <row r="4462" spans="1:4" x14ac:dyDescent="0.25">
      <c r="A4462" s="101">
        <v>93098</v>
      </c>
      <c r="B4462" s="101" t="s">
        <v>11603</v>
      </c>
      <c r="C4462" s="101" t="s">
        <v>12798</v>
      </c>
      <c r="D4462" s="101">
        <v>19.77</v>
      </c>
    </row>
    <row r="4463" spans="1:4" x14ac:dyDescent="0.25">
      <c r="A4463" s="101">
        <v>93099</v>
      </c>
      <c r="B4463" s="101" t="s">
        <v>11604</v>
      </c>
      <c r="C4463" s="101" t="s">
        <v>12798</v>
      </c>
      <c r="D4463" s="101">
        <v>24.43</v>
      </c>
    </row>
    <row r="4464" spans="1:4" x14ac:dyDescent="0.25">
      <c r="A4464" s="101">
        <v>93100</v>
      </c>
      <c r="B4464" s="101" t="s">
        <v>11605</v>
      </c>
      <c r="C4464" s="101" t="s">
        <v>12798</v>
      </c>
      <c r="D4464" s="101">
        <v>29.3</v>
      </c>
    </row>
    <row r="4465" spans="1:4" x14ac:dyDescent="0.25">
      <c r="A4465" s="101">
        <v>93101</v>
      </c>
      <c r="B4465" s="101" t="s">
        <v>11606</v>
      </c>
      <c r="C4465" s="101" t="s">
        <v>12798</v>
      </c>
      <c r="D4465" s="101">
        <v>32.78</v>
      </c>
    </row>
    <row r="4466" spans="1:4" x14ac:dyDescent="0.25">
      <c r="A4466" s="101">
        <v>93102</v>
      </c>
      <c r="B4466" s="101" t="s">
        <v>11607</v>
      </c>
      <c r="C4466" s="101" t="s">
        <v>12798</v>
      </c>
      <c r="D4466" s="101">
        <v>35.130000000000003</v>
      </c>
    </row>
    <row r="4467" spans="1:4" x14ac:dyDescent="0.25">
      <c r="A4467" s="101">
        <v>93103</v>
      </c>
      <c r="B4467" s="101" t="s">
        <v>11608</v>
      </c>
      <c r="C4467" s="101" t="s">
        <v>12798</v>
      </c>
      <c r="D4467" s="101">
        <v>8.91</v>
      </c>
    </row>
    <row r="4468" spans="1:4" x14ac:dyDescent="0.25">
      <c r="A4468" s="101">
        <v>93104</v>
      </c>
      <c r="B4468" s="101" t="s">
        <v>11609</v>
      </c>
      <c r="C4468" s="101" t="s">
        <v>12798</v>
      </c>
      <c r="D4468" s="101">
        <v>18.59</v>
      </c>
    </row>
    <row r="4469" spans="1:4" x14ac:dyDescent="0.25">
      <c r="A4469" s="101">
        <v>93105</v>
      </c>
      <c r="B4469" s="101" t="s">
        <v>11610</v>
      </c>
      <c r="C4469" s="101" t="s">
        <v>12798</v>
      </c>
      <c r="D4469" s="101">
        <v>24.12</v>
      </c>
    </row>
    <row r="4470" spans="1:4" x14ac:dyDescent="0.25">
      <c r="A4470" s="101">
        <v>93106</v>
      </c>
      <c r="B4470" s="101" t="s">
        <v>11611</v>
      </c>
      <c r="C4470" s="101" t="s">
        <v>12798</v>
      </c>
      <c r="D4470" s="101">
        <v>446.9</v>
      </c>
    </row>
    <row r="4471" spans="1:4" x14ac:dyDescent="0.25">
      <c r="A4471" s="101">
        <v>93107</v>
      </c>
      <c r="B4471" s="101" t="s">
        <v>11612</v>
      </c>
      <c r="C4471" s="101" t="s">
        <v>12798</v>
      </c>
      <c r="D4471" s="101">
        <v>16.09</v>
      </c>
    </row>
    <row r="4472" spans="1:4" x14ac:dyDescent="0.25">
      <c r="A4472" s="101">
        <v>93108</v>
      </c>
      <c r="B4472" s="101" t="s">
        <v>11613</v>
      </c>
      <c r="C4472" s="101" t="s">
        <v>12798</v>
      </c>
      <c r="D4472" s="101">
        <v>13.56</v>
      </c>
    </row>
    <row r="4473" spans="1:4" x14ac:dyDescent="0.25">
      <c r="A4473" s="101">
        <v>93109</v>
      </c>
      <c r="B4473" s="101" t="s">
        <v>11614</v>
      </c>
      <c r="C4473" s="101" t="s">
        <v>12798</v>
      </c>
      <c r="D4473" s="101">
        <v>520.69000000000005</v>
      </c>
    </row>
    <row r="4474" spans="1:4" x14ac:dyDescent="0.25">
      <c r="A4474" s="101">
        <v>93110</v>
      </c>
      <c r="B4474" s="101" t="s">
        <v>11615</v>
      </c>
      <c r="C4474" s="101" t="s">
        <v>12798</v>
      </c>
      <c r="D4474" s="101">
        <v>20.43</v>
      </c>
    </row>
    <row r="4475" spans="1:4" x14ac:dyDescent="0.25">
      <c r="A4475" s="101">
        <v>93111</v>
      </c>
      <c r="B4475" s="101" t="s">
        <v>11616</v>
      </c>
      <c r="C4475" s="101" t="s">
        <v>12798</v>
      </c>
      <c r="D4475" s="101">
        <v>24.75</v>
      </c>
    </row>
    <row r="4476" spans="1:4" x14ac:dyDescent="0.25">
      <c r="A4476" s="101">
        <v>93112</v>
      </c>
      <c r="B4476" s="101" t="s">
        <v>11617</v>
      </c>
      <c r="C4476" s="101" t="s">
        <v>12798</v>
      </c>
      <c r="D4476" s="101">
        <v>49.51</v>
      </c>
    </row>
    <row r="4477" spans="1:4" x14ac:dyDescent="0.25">
      <c r="A4477" s="101">
        <v>93113</v>
      </c>
      <c r="B4477" s="101" t="s">
        <v>11618</v>
      </c>
      <c r="C4477" s="101" t="s">
        <v>12798</v>
      </c>
      <c r="D4477" s="101">
        <v>23.06</v>
      </c>
    </row>
    <row r="4478" spans="1:4" x14ac:dyDescent="0.25">
      <c r="A4478" s="101">
        <v>93114</v>
      </c>
      <c r="B4478" s="101" t="s">
        <v>11619</v>
      </c>
      <c r="C4478" s="101" t="s">
        <v>12798</v>
      </c>
      <c r="D4478" s="101">
        <v>32.270000000000003</v>
      </c>
    </row>
    <row r="4479" spans="1:4" x14ac:dyDescent="0.25">
      <c r="A4479" s="101">
        <v>93115</v>
      </c>
      <c r="B4479" s="101" t="s">
        <v>11620</v>
      </c>
      <c r="C4479" s="101" t="s">
        <v>12798</v>
      </c>
      <c r="D4479" s="101">
        <v>84.51</v>
      </c>
    </row>
    <row r="4480" spans="1:4" x14ac:dyDescent="0.25">
      <c r="A4480" s="101">
        <v>93116</v>
      </c>
      <c r="B4480" s="101" t="s">
        <v>11621</v>
      </c>
      <c r="C4480" s="101" t="s">
        <v>12798</v>
      </c>
      <c r="D4480" s="101">
        <v>573.78</v>
      </c>
    </row>
    <row r="4481" spans="1:4" x14ac:dyDescent="0.25">
      <c r="A4481" s="101">
        <v>93117</v>
      </c>
      <c r="B4481" s="101" t="s">
        <v>11622</v>
      </c>
      <c r="C4481" s="101" t="s">
        <v>12798</v>
      </c>
      <c r="D4481" s="101">
        <v>57.72</v>
      </c>
    </row>
    <row r="4482" spans="1:4" x14ac:dyDescent="0.25">
      <c r="A4482" s="101">
        <v>93118</v>
      </c>
      <c r="B4482" s="101" t="s">
        <v>11623</v>
      </c>
      <c r="C4482" s="101" t="s">
        <v>12798</v>
      </c>
      <c r="D4482" s="101">
        <v>85.11</v>
      </c>
    </row>
    <row r="4483" spans="1:4" x14ac:dyDescent="0.25">
      <c r="A4483" s="101">
        <v>93119</v>
      </c>
      <c r="B4483" s="101" t="s">
        <v>11624</v>
      </c>
      <c r="C4483" s="101" t="s">
        <v>12798</v>
      </c>
      <c r="D4483" s="101">
        <v>17.170000000000002</v>
      </c>
    </row>
    <row r="4484" spans="1:4" x14ac:dyDescent="0.25">
      <c r="A4484" s="101">
        <v>93120</v>
      </c>
      <c r="B4484" s="101" t="s">
        <v>11625</v>
      </c>
      <c r="C4484" s="101" t="s">
        <v>12798</v>
      </c>
      <c r="D4484" s="101">
        <v>25.67</v>
      </c>
    </row>
    <row r="4485" spans="1:4" x14ac:dyDescent="0.25">
      <c r="A4485" s="101">
        <v>93121</v>
      </c>
      <c r="B4485" s="101" t="s">
        <v>11626</v>
      </c>
      <c r="C4485" s="101" t="s">
        <v>12798</v>
      </c>
      <c r="D4485" s="101">
        <v>29.14</v>
      </c>
    </row>
    <row r="4486" spans="1:4" x14ac:dyDescent="0.25">
      <c r="A4486" s="101">
        <v>93122</v>
      </c>
      <c r="B4486" s="101" t="s">
        <v>11627</v>
      </c>
      <c r="C4486" s="101" t="s">
        <v>12798</v>
      </c>
      <c r="D4486" s="104">
        <v>25.77</v>
      </c>
    </row>
    <row r="4487" spans="1:4" x14ac:dyDescent="0.25">
      <c r="A4487" s="101">
        <v>93123</v>
      </c>
      <c r="B4487" s="101" t="s">
        <v>11628</v>
      </c>
      <c r="C4487" s="101" t="s">
        <v>12798</v>
      </c>
      <c r="D4487" s="101">
        <v>57.4</v>
      </c>
    </row>
    <row r="4488" spans="1:4" x14ac:dyDescent="0.25">
      <c r="A4488" s="101">
        <v>93124</v>
      </c>
      <c r="B4488" s="101" t="s">
        <v>11629</v>
      </c>
      <c r="C4488" s="101" t="s">
        <v>12798</v>
      </c>
      <c r="D4488" s="101">
        <v>90.09</v>
      </c>
    </row>
    <row r="4489" spans="1:4" x14ac:dyDescent="0.25">
      <c r="A4489" s="101">
        <v>93125</v>
      </c>
      <c r="B4489" s="101" t="s">
        <v>11630</v>
      </c>
      <c r="C4489" s="101" t="s">
        <v>12798</v>
      </c>
      <c r="D4489" s="101">
        <v>132.44</v>
      </c>
    </row>
    <row r="4490" spans="1:4" x14ac:dyDescent="0.25">
      <c r="A4490" s="101">
        <v>93126</v>
      </c>
      <c r="B4490" s="101" t="s">
        <v>11631</v>
      </c>
      <c r="C4490" s="101" t="s">
        <v>12798</v>
      </c>
      <c r="D4490" s="101">
        <v>292.45</v>
      </c>
    </row>
    <row r="4491" spans="1:4" x14ac:dyDescent="0.25">
      <c r="A4491" s="101">
        <v>93133</v>
      </c>
      <c r="B4491" s="101" t="s">
        <v>11632</v>
      </c>
      <c r="C4491" s="101" t="s">
        <v>12798</v>
      </c>
      <c r="D4491" s="101">
        <v>19.53</v>
      </c>
    </row>
    <row r="4492" spans="1:4" x14ac:dyDescent="0.25">
      <c r="A4492" s="101">
        <v>94465</v>
      </c>
      <c r="B4492" s="101" t="s">
        <v>39425</v>
      </c>
      <c r="C4492" s="101" t="s">
        <v>12798</v>
      </c>
      <c r="D4492" s="101">
        <v>51.96</v>
      </c>
    </row>
    <row r="4493" spans="1:4" x14ac:dyDescent="0.25">
      <c r="A4493" s="101">
        <v>94466</v>
      </c>
      <c r="B4493" s="101" t="s">
        <v>39426</v>
      </c>
      <c r="C4493" s="101" t="s">
        <v>12798</v>
      </c>
      <c r="D4493" s="101">
        <v>51.99</v>
      </c>
    </row>
    <row r="4494" spans="1:4" x14ac:dyDescent="0.25">
      <c r="A4494" s="101">
        <v>94467</v>
      </c>
      <c r="B4494" s="101" t="s">
        <v>39427</v>
      </c>
      <c r="C4494" s="101" t="s">
        <v>12798</v>
      </c>
      <c r="D4494" s="101">
        <v>84.33</v>
      </c>
    </row>
    <row r="4495" spans="1:4" x14ac:dyDescent="0.25">
      <c r="A4495" s="101">
        <v>94468</v>
      </c>
      <c r="B4495" s="101" t="s">
        <v>39428</v>
      </c>
      <c r="C4495" s="101" t="s">
        <v>12798</v>
      </c>
      <c r="D4495" s="101">
        <v>73.83</v>
      </c>
    </row>
    <row r="4496" spans="1:4" x14ac:dyDescent="0.25">
      <c r="A4496" s="101">
        <v>94469</v>
      </c>
      <c r="B4496" s="101" t="s">
        <v>39429</v>
      </c>
      <c r="C4496" s="101" t="s">
        <v>12798</v>
      </c>
      <c r="D4496" s="101">
        <v>121.05</v>
      </c>
    </row>
    <row r="4497" spans="1:4" x14ac:dyDescent="0.25">
      <c r="A4497" s="101">
        <v>94470</v>
      </c>
      <c r="B4497" s="101" t="s">
        <v>39430</v>
      </c>
      <c r="C4497" s="101" t="s">
        <v>12798</v>
      </c>
      <c r="D4497" s="101">
        <v>111.7</v>
      </c>
    </row>
    <row r="4498" spans="1:4" x14ac:dyDescent="0.25">
      <c r="A4498" s="101">
        <v>94471</v>
      </c>
      <c r="B4498" s="101" t="s">
        <v>39431</v>
      </c>
      <c r="C4498" s="101" t="s">
        <v>12798</v>
      </c>
      <c r="D4498" s="101">
        <v>74.790000000000006</v>
      </c>
    </row>
    <row r="4499" spans="1:4" x14ac:dyDescent="0.25">
      <c r="A4499" s="101">
        <v>94472</v>
      </c>
      <c r="B4499" s="101" t="s">
        <v>39432</v>
      </c>
      <c r="C4499" s="101" t="s">
        <v>12798</v>
      </c>
      <c r="D4499" s="101">
        <v>77.13</v>
      </c>
    </row>
    <row r="4500" spans="1:4" x14ac:dyDescent="0.25">
      <c r="A4500" s="101">
        <v>94473</v>
      </c>
      <c r="B4500" s="101" t="s">
        <v>39433</v>
      </c>
      <c r="C4500" s="101" t="s">
        <v>12798</v>
      </c>
      <c r="D4500" s="101">
        <v>120.69</v>
      </c>
    </row>
    <row r="4501" spans="1:4" x14ac:dyDescent="0.25">
      <c r="A4501" s="101">
        <v>94474</v>
      </c>
      <c r="B4501" s="101" t="s">
        <v>39434</v>
      </c>
      <c r="C4501" s="101" t="s">
        <v>12798</v>
      </c>
      <c r="D4501" s="101">
        <v>130.97</v>
      </c>
    </row>
    <row r="4502" spans="1:4" x14ac:dyDescent="0.25">
      <c r="A4502" s="101">
        <v>94475</v>
      </c>
      <c r="B4502" s="101" t="s">
        <v>39435</v>
      </c>
      <c r="C4502" s="101" t="s">
        <v>12798</v>
      </c>
      <c r="D4502" s="101">
        <v>163.82</v>
      </c>
    </row>
    <row r="4503" spans="1:4" x14ac:dyDescent="0.25">
      <c r="A4503" s="101">
        <v>94476</v>
      </c>
      <c r="B4503" s="101" t="s">
        <v>39436</v>
      </c>
      <c r="C4503" s="101" t="s">
        <v>12798</v>
      </c>
      <c r="D4503" s="101">
        <v>183.64</v>
      </c>
    </row>
    <row r="4504" spans="1:4" x14ac:dyDescent="0.25">
      <c r="A4504" s="101">
        <v>94477</v>
      </c>
      <c r="B4504" s="101" t="s">
        <v>39437</v>
      </c>
      <c r="C4504" s="101" t="s">
        <v>12798</v>
      </c>
      <c r="D4504" s="101">
        <v>99.65</v>
      </c>
    </row>
    <row r="4505" spans="1:4" x14ac:dyDescent="0.25">
      <c r="A4505" s="101">
        <v>94478</v>
      </c>
      <c r="B4505" s="101" t="s">
        <v>39438</v>
      </c>
      <c r="C4505" s="101" t="s">
        <v>12798</v>
      </c>
      <c r="D4505" s="101">
        <v>166.05</v>
      </c>
    </row>
    <row r="4506" spans="1:4" x14ac:dyDescent="0.25">
      <c r="A4506" s="101">
        <v>94479</v>
      </c>
      <c r="B4506" s="101" t="s">
        <v>39439</v>
      </c>
      <c r="C4506" s="101" t="s">
        <v>12798</v>
      </c>
      <c r="D4506" s="101">
        <v>216.47</v>
      </c>
    </row>
    <row r="4507" spans="1:4" x14ac:dyDescent="0.25">
      <c r="A4507" s="101">
        <v>94606</v>
      </c>
      <c r="B4507" s="101" t="s">
        <v>39440</v>
      </c>
      <c r="C4507" s="101" t="s">
        <v>12798</v>
      </c>
      <c r="D4507" s="101">
        <v>77.709999999999994</v>
      </c>
    </row>
    <row r="4508" spans="1:4" x14ac:dyDescent="0.25">
      <c r="A4508" s="101">
        <v>94608</v>
      </c>
      <c r="B4508" s="101" t="s">
        <v>39441</v>
      </c>
      <c r="C4508" s="101" t="s">
        <v>12798</v>
      </c>
      <c r="D4508" s="101">
        <v>194.55</v>
      </c>
    </row>
    <row r="4509" spans="1:4" x14ac:dyDescent="0.25">
      <c r="A4509" s="101">
        <v>94610</v>
      </c>
      <c r="B4509" s="101" t="s">
        <v>39442</v>
      </c>
      <c r="C4509" s="101" t="s">
        <v>12798</v>
      </c>
      <c r="D4509" s="101">
        <v>284.55</v>
      </c>
    </row>
    <row r="4510" spans="1:4" x14ac:dyDescent="0.25">
      <c r="A4510" s="101">
        <v>94612</v>
      </c>
      <c r="B4510" s="101" t="s">
        <v>39443</v>
      </c>
      <c r="C4510" s="101" t="s">
        <v>12798</v>
      </c>
      <c r="D4510" s="101">
        <v>404.35</v>
      </c>
    </row>
    <row r="4511" spans="1:4" x14ac:dyDescent="0.25">
      <c r="A4511" s="101">
        <v>94614</v>
      </c>
      <c r="B4511" s="101" t="s">
        <v>39444</v>
      </c>
      <c r="C4511" s="101" t="s">
        <v>12798</v>
      </c>
      <c r="D4511" s="101">
        <v>132.55000000000001</v>
      </c>
    </row>
    <row r="4512" spans="1:4" x14ac:dyDescent="0.25">
      <c r="A4512" s="101">
        <v>94615</v>
      </c>
      <c r="B4512" s="101" t="s">
        <v>39445</v>
      </c>
      <c r="C4512" s="101" t="s">
        <v>12798</v>
      </c>
      <c r="D4512" s="101">
        <v>150.47999999999999</v>
      </c>
    </row>
    <row r="4513" spans="1:4" x14ac:dyDescent="0.25">
      <c r="A4513" s="101">
        <v>94616</v>
      </c>
      <c r="B4513" s="101" t="s">
        <v>39446</v>
      </c>
      <c r="C4513" s="101" t="s">
        <v>12798</v>
      </c>
      <c r="D4513" s="101">
        <v>371.23</v>
      </c>
    </row>
    <row r="4514" spans="1:4" x14ac:dyDescent="0.25">
      <c r="A4514" s="101">
        <v>94617</v>
      </c>
      <c r="B4514" s="101" t="s">
        <v>39447</v>
      </c>
      <c r="C4514" s="101" t="s">
        <v>12798</v>
      </c>
      <c r="D4514" s="101">
        <v>308.91000000000003</v>
      </c>
    </row>
    <row r="4515" spans="1:4" x14ac:dyDescent="0.25">
      <c r="A4515" s="101">
        <v>94618</v>
      </c>
      <c r="B4515" s="101" t="s">
        <v>39448</v>
      </c>
      <c r="C4515" s="101" t="s">
        <v>12798</v>
      </c>
      <c r="D4515" s="101">
        <v>360.87</v>
      </c>
    </row>
    <row r="4516" spans="1:4" x14ac:dyDescent="0.25">
      <c r="A4516" s="101">
        <v>94620</v>
      </c>
      <c r="B4516" s="101" t="s">
        <v>39449</v>
      </c>
      <c r="C4516" s="101" t="s">
        <v>12798</v>
      </c>
      <c r="D4516" s="101">
        <v>832.51</v>
      </c>
    </row>
    <row r="4517" spans="1:4" x14ac:dyDescent="0.25">
      <c r="A4517" s="101">
        <v>94622</v>
      </c>
      <c r="B4517" s="101" t="s">
        <v>39450</v>
      </c>
      <c r="C4517" s="101" t="s">
        <v>12798</v>
      </c>
      <c r="D4517" s="101">
        <v>193.35</v>
      </c>
    </row>
    <row r="4518" spans="1:4" x14ac:dyDescent="0.25">
      <c r="A4518" s="101">
        <v>94623</v>
      </c>
      <c r="B4518" s="101" t="s">
        <v>39451</v>
      </c>
      <c r="C4518" s="101" t="s">
        <v>12798</v>
      </c>
      <c r="D4518" s="101">
        <v>459.81</v>
      </c>
    </row>
    <row r="4519" spans="1:4" x14ac:dyDescent="0.25">
      <c r="A4519" s="101">
        <v>94624</v>
      </c>
      <c r="B4519" s="101" t="s">
        <v>39452</v>
      </c>
      <c r="C4519" s="101" t="s">
        <v>12798</v>
      </c>
      <c r="D4519" s="101">
        <v>692.45</v>
      </c>
    </row>
    <row r="4520" spans="1:4" x14ac:dyDescent="0.25">
      <c r="A4520" s="101">
        <v>94625</v>
      </c>
      <c r="B4520" s="101" t="s">
        <v>39453</v>
      </c>
      <c r="C4520" s="101" t="s">
        <v>12798</v>
      </c>
      <c r="D4520" s="101">
        <v>1450.01</v>
      </c>
    </row>
    <row r="4521" spans="1:4" x14ac:dyDescent="0.25">
      <c r="A4521" s="101">
        <v>94656</v>
      </c>
      <c r="B4521" s="101" t="s">
        <v>39454</v>
      </c>
      <c r="C4521" s="101" t="s">
        <v>12798</v>
      </c>
      <c r="D4521" s="101">
        <v>3.26</v>
      </c>
    </row>
    <row r="4522" spans="1:4" x14ac:dyDescent="0.25">
      <c r="A4522" s="101">
        <v>94657</v>
      </c>
      <c r="B4522" s="101" t="s">
        <v>39455</v>
      </c>
      <c r="C4522" s="101" t="s">
        <v>12798</v>
      </c>
      <c r="D4522" s="101">
        <v>3.64</v>
      </c>
    </row>
    <row r="4523" spans="1:4" x14ac:dyDescent="0.25">
      <c r="A4523" s="101">
        <v>94658</v>
      </c>
      <c r="B4523" s="101" t="s">
        <v>39456</v>
      </c>
      <c r="C4523" s="101" t="s">
        <v>12798</v>
      </c>
      <c r="D4523" s="101">
        <v>4.8899999999999997</v>
      </c>
    </row>
    <row r="4524" spans="1:4" x14ac:dyDescent="0.25">
      <c r="A4524" s="101">
        <v>94659</v>
      </c>
      <c r="B4524" s="101" t="s">
        <v>39457</v>
      </c>
      <c r="C4524" s="101" t="s">
        <v>12798</v>
      </c>
      <c r="D4524" s="101">
        <v>5.67</v>
      </c>
    </row>
    <row r="4525" spans="1:4" x14ac:dyDescent="0.25">
      <c r="A4525" s="101">
        <v>94660</v>
      </c>
      <c r="B4525" s="101" t="s">
        <v>39458</v>
      </c>
      <c r="C4525" s="101" t="s">
        <v>12798</v>
      </c>
      <c r="D4525" s="101">
        <v>7.7</v>
      </c>
    </row>
    <row r="4526" spans="1:4" x14ac:dyDescent="0.25">
      <c r="A4526" s="101">
        <v>94661</v>
      </c>
      <c r="B4526" s="101" t="s">
        <v>39459</v>
      </c>
      <c r="C4526" s="101" t="s">
        <v>12798</v>
      </c>
      <c r="D4526" s="101">
        <v>8.9499999999999993</v>
      </c>
    </row>
    <row r="4527" spans="1:4" x14ac:dyDescent="0.25">
      <c r="A4527" s="101">
        <v>94662</v>
      </c>
      <c r="B4527" s="101" t="s">
        <v>39460</v>
      </c>
      <c r="C4527" s="101" t="s">
        <v>12798</v>
      </c>
      <c r="D4527" s="101">
        <v>10.14</v>
      </c>
    </row>
    <row r="4528" spans="1:4" x14ac:dyDescent="0.25">
      <c r="A4528" s="101">
        <v>94663</v>
      </c>
      <c r="B4528" s="101" t="s">
        <v>39461</v>
      </c>
      <c r="C4528" s="101" t="s">
        <v>12798</v>
      </c>
      <c r="D4528" s="101">
        <v>11.22</v>
      </c>
    </row>
    <row r="4529" spans="1:4" x14ac:dyDescent="0.25">
      <c r="A4529" s="101">
        <v>94664</v>
      </c>
      <c r="B4529" s="101" t="s">
        <v>39462</v>
      </c>
      <c r="C4529" s="101" t="s">
        <v>12798</v>
      </c>
      <c r="D4529" s="101">
        <v>18.420000000000002</v>
      </c>
    </row>
    <row r="4530" spans="1:4" x14ac:dyDescent="0.25">
      <c r="A4530" s="101">
        <v>94665</v>
      </c>
      <c r="B4530" s="101" t="s">
        <v>39463</v>
      </c>
      <c r="C4530" s="101" t="s">
        <v>12798</v>
      </c>
      <c r="D4530" s="101">
        <v>22.01</v>
      </c>
    </row>
    <row r="4531" spans="1:4" x14ac:dyDescent="0.25">
      <c r="A4531" s="101">
        <v>94666</v>
      </c>
      <c r="B4531" s="101" t="s">
        <v>39464</v>
      </c>
      <c r="C4531" s="101" t="s">
        <v>12798</v>
      </c>
      <c r="D4531" s="101">
        <v>29.92</v>
      </c>
    </row>
    <row r="4532" spans="1:4" x14ac:dyDescent="0.25">
      <c r="A4532" s="101">
        <v>94667</v>
      </c>
      <c r="B4532" s="101" t="s">
        <v>39465</v>
      </c>
      <c r="C4532" s="101" t="s">
        <v>12798</v>
      </c>
      <c r="D4532" s="101">
        <v>32.380000000000003</v>
      </c>
    </row>
    <row r="4533" spans="1:4" x14ac:dyDescent="0.25">
      <c r="A4533" s="101">
        <v>94668</v>
      </c>
      <c r="B4533" s="101" t="s">
        <v>39466</v>
      </c>
      <c r="C4533" s="101" t="s">
        <v>12798</v>
      </c>
      <c r="D4533" s="101">
        <v>39.76</v>
      </c>
    </row>
    <row r="4534" spans="1:4" x14ac:dyDescent="0.25">
      <c r="A4534" s="101">
        <v>94669</v>
      </c>
      <c r="B4534" s="101" t="s">
        <v>39467</v>
      </c>
      <c r="C4534" s="101" t="s">
        <v>12798</v>
      </c>
      <c r="D4534" s="101">
        <v>58.54</v>
      </c>
    </row>
    <row r="4535" spans="1:4" x14ac:dyDescent="0.25">
      <c r="A4535" s="101">
        <v>94670</v>
      </c>
      <c r="B4535" s="101" t="s">
        <v>39468</v>
      </c>
      <c r="C4535" s="101" t="s">
        <v>12798</v>
      </c>
      <c r="D4535" s="101">
        <v>63.22</v>
      </c>
    </row>
    <row r="4536" spans="1:4" x14ac:dyDescent="0.25">
      <c r="A4536" s="101">
        <v>94671</v>
      </c>
      <c r="B4536" s="101" t="s">
        <v>39469</v>
      </c>
      <c r="C4536" s="101" t="s">
        <v>12798</v>
      </c>
      <c r="D4536" s="101">
        <v>96.15</v>
      </c>
    </row>
    <row r="4537" spans="1:4" x14ac:dyDescent="0.25">
      <c r="A4537" s="101">
        <v>94672</v>
      </c>
      <c r="B4537" s="101" t="s">
        <v>39470</v>
      </c>
      <c r="C4537" s="101" t="s">
        <v>12798</v>
      </c>
      <c r="D4537" s="101">
        <v>5.63</v>
      </c>
    </row>
    <row r="4538" spans="1:4" x14ac:dyDescent="0.25">
      <c r="A4538" s="101">
        <v>94673</v>
      </c>
      <c r="B4538" s="101" t="s">
        <v>39471</v>
      </c>
      <c r="C4538" s="101" t="s">
        <v>12798</v>
      </c>
      <c r="D4538" s="101">
        <v>6.59</v>
      </c>
    </row>
    <row r="4539" spans="1:4" x14ac:dyDescent="0.25">
      <c r="A4539" s="101">
        <v>94674</v>
      </c>
      <c r="B4539" s="101" t="s">
        <v>39472</v>
      </c>
      <c r="C4539" s="101" t="s">
        <v>12798</v>
      </c>
      <c r="D4539" s="101">
        <v>7.3</v>
      </c>
    </row>
    <row r="4540" spans="1:4" x14ac:dyDescent="0.25">
      <c r="A4540" s="101">
        <v>94675</v>
      </c>
      <c r="B4540" s="101" t="s">
        <v>39473</v>
      </c>
      <c r="C4540" s="101" t="s">
        <v>12798</v>
      </c>
      <c r="D4540" s="101">
        <v>11.03</v>
      </c>
    </row>
    <row r="4541" spans="1:4" x14ac:dyDescent="0.25">
      <c r="A4541" s="101">
        <v>94676</v>
      </c>
      <c r="B4541" s="101" t="s">
        <v>39474</v>
      </c>
      <c r="C4541" s="101" t="s">
        <v>12798</v>
      </c>
      <c r="D4541" s="101">
        <v>12.13</v>
      </c>
    </row>
    <row r="4542" spans="1:4" x14ac:dyDescent="0.25">
      <c r="A4542" s="101">
        <v>94677</v>
      </c>
      <c r="B4542" s="101" t="s">
        <v>39475</v>
      </c>
      <c r="C4542" s="101" t="s">
        <v>12798</v>
      </c>
      <c r="D4542" s="101">
        <v>17.8</v>
      </c>
    </row>
    <row r="4543" spans="1:4" x14ac:dyDescent="0.25">
      <c r="A4543" s="101">
        <v>94678</v>
      </c>
      <c r="B4543" s="101" t="s">
        <v>39476</v>
      </c>
      <c r="C4543" s="101" t="s">
        <v>12798</v>
      </c>
      <c r="D4543" s="101">
        <v>14.11</v>
      </c>
    </row>
    <row r="4544" spans="1:4" x14ac:dyDescent="0.25">
      <c r="A4544" s="101">
        <v>94679</v>
      </c>
      <c r="B4544" s="101" t="s">
        <v>39477</v>
      </c>
      <c r="C4544" s="101" t="s">
        <v>12798</v>
      </c>
      <c r="D4544" s="101">
        <v>21.57</v>
      </c>
    </row>
    <row r="4545" spans="1:4" x14ac:dyDescent="0.25">
      <c r="A4545" s="101">
        <v>94680</v>
      </c>
      <c r="B4545" s="101" t="s">
        <v>39478</v>
      </c>
      <c r="C4545" s="101" t="s">
        <v>12798</v>
      </c>
      <c r="D4545" s="101">
        <v>39.57</v>
      </c>
    </row>
    <row r="4546" spans="1:4" x14ac:dyDescent="0.25">
      <c r="A4546" s="101">
        <v>94681</v>
      </c>
      <c r="B4546" s="101" t="s">
        <v>39479</v>
      </c>
      <c r="C4546" s="101" t="s">
        <v>12798</v>
      </c>
      <c r="D4546" s="101">
        <v>44.34</v>
      </c>
    </row>
    <row r="4547" spans="1:4" x14ac:dyDescent="0.25">
      <c r="A4547" s="101">
        <v>94682</v>
      </c>
      <c r="B4547" s="101" t="s">
        <v>39480</v>
      </c>
      <c r="C4547" s="101" t="s">
        <v>12798</v>
      </c>
      <c r="D4547" s="101">
        <v>97.99</v>
      </c>
    </row>
    <row r="4548" spans="1:4" x14ac:dyDescent="0.25">
      <c r="A4548" s="101">
        <v>94683</v>
      </c>
      <c r="B4548" s="101" t="s">
        <v>39481</v>
      </c>
      <c r="C4548" s="101" t="s">
        <v>12798</v>
      </c>
      <c r="D4548" s="101">
        <v>67.38</v>
      </c>
    </row>
    <row r="4549" spans="1:4" x14ac:dyDescent="0.25">
      <c r="A4549" s="101">
        <v>94684</v>
      </c>
      <c r="B4549" s="101" t="s">
        <v>39482</v>
      </c>
      <c r="C4549" s="101" t="s">
        <v>12798</v>
      </c>
      <c r="D4549" s="101">
        <v>118.23</v>
      </c>
    </row>
    <row r="4550" spans="1:4" x14ac:dyDescent="0.25">
      <c r="A4550" s="101">
        <v>94685</v>
      </c>
      <c r="B4550" s="101" t="s">
        <v>39483</v>
      </c>
      <c r="C4550" s="101" t="s">
        <v>12798</v>
      </c>
      <c r="D4550" s="101">
        <v>85.78</v>
      </c>
    </row>
    <row r="4551" spans="1:4" x14ac:dyDescent="0.25">
      <c r="A4551" s="101">
        <v>94686</v>
      </c>
      <c r="B4551" s="101" t="s">
        <v>39484</v>
      </c>
      <c r="C4551" s="101" t="s">
        <v>12798</v>
      </c>
      <c r="D4551" s="101">
        <v>228.11</v>
      </c>
    </row>
    <row r="4552" spans="1:4" x14ac:dyDescent="0.25">
      <c r="A4552" s="101">
        <v>94687</v>
      </c>
      <c r="B4552" s="101" t="s">
        <v>39485</v>
      </c>
      <c r="C4552" s="101" t="s">
        <v>12798</v>
      </c>
      <c r="D4552" s="101">
        <v>206.57</v>
      </c>
    </row>
    <row r="4553" spans="1:4" x14ac:dyDescent="0.25">
      <c r="A4553" s="101">
        <v>94688</v>
      </c>
      <c r="B4553" s="101" t="s">
        <v>39486</v>
      </c>
      <c r="C4553" s="101" t="s">
        <v>12798</v>
      </c>
      <c r="D4553" s="101">
        <v>6.39</v>
      </c>
    </row>
    <row r="4554" spans="1:4" x14ac:dyDescent="0.25">
      <c r="A4554" s="101">
        <v>94689</v>
      </c>
      <c r="B4554" s="101" t="s">
        <v>39487</v>
      </c>
      <c r="C4554" s="101" t="s">
        <v>12798</v>
      </c>
      <c r="D4554" s="101">
        <v>8.76</v>
      </c>
    </row>
    <row r="4555" spans="1:4" x14ac:dyDescent="0.25">
      <c r="A4555" s="101">
        <v>94690</v>
      </c>
      <c r="B4555" s="101" t="s">
        <v>39488</v>
      </c>
      <c r="C4555" s="101" t="s">
        <v>12798</v>
      </c>
      <c r="D4555" s="101">
        <v>10.48</v>
      </c>
    </row>
    <row r="4556" spans="1:4" x14ac:dyDescent="0.25">
      <c r="A4556" s="101">
        <v>94691</v>
      </c>
      <c r="B4556" s="101" t="s">
        <v>39489</v>
      </c>
      <c r="C4556" s="101" t="s">
        <v>12798</v>
      </c>
      <c r="D4556" s="101">
        <v>12.52</v>
      </c>
    </row>
    <row r="4557" spans="1:4" x14ac:dyDescent="0.25">
      <c r="A4557" s="101">
        <v>94692</v>
      </c>
      <c r="B4557" s="101" t="s">
        <v>39490</v>
      </c>
      <c r="C4557" s="101" t="s">
        <v>12798</v>
      </c>
      <c r="D4557" s="101">
        <v>17.73</v>
      </c>
    </row>
    <row r="4558" spans="1:4" x14ac:dyDescent="0.25">
      <c r="A4558" s="101">
        <v>94693</v>
      </c>
      <c r="B4558" s="101" t="s">
        <v>39491</v>
      </c>
      <c r="C4558" s="101" t="s">
        <v>12798</v>
      </c>
      <c r="D4558" s="101">
        <v>16.399999999999999</v>
      </c>
    </row>
    <row r="4559" spans="1:4" x14ac:dyDescent="0.25">
      <c r="A4559" s="101">
        <v>94694</v>
      </c>
      <c r="B4559" s="101" t="s">
        <v>39492</v>
      </c>
      <c r="C4559" s="101" t="s">
        <v>12798</v>
      </c>
      <c r="D4559" s="101">
        <v>22.03</v>
      </c>
    </row>
    <row r="4560" spans="1:4" x14ac:dyDescent="0.25">
      <c r="A4560" s="101">
        <v>94695</v>
      </c>
      <c r="B4560" s="101" t="s">
        <v>39493</v>
      </c>
      <c r="C4560" s="101" t="s">
        <v>12798</v>
      </c>
      <c r="D4560" s="101">
        <v>28.54</v>
      </c>
    </row>
    <row r="4561" spans="1:4" x14ac:dyDescent="0.25">
      <c r="A4561" s="101">
        <v>94696</v>
      </c>
      <c r="B4561" s="101" t="s">
        <v>39494</v>
      </c>
      <c r="C4561" s="101" t="s">
        <v>12798</v>
      </c>
      <c r="D4561" s="101">
        <v>46.26</v>
      </c>
    </row>
    <row r="4562" spans="1:4" x14ac:dyDescent="0.25">
      <c r="A4562" s="101">
        <v>94697</v>
      </c>
      <c r="B4562" s="101" t="s">
        <v>39495</v>
      </c>
      <c r="C4562" s="101" t="s">
        <v>12798</v>
      </c>
      <c r="D4562" s="101">
        <v>79.23</v>
      </c>
    </row>
    <row r="4563" spans="1:4" x14ac:dyDescent="0.25">
      <c r="A4563" s="101">
        <v>94698</v>
      </c>
      <c r="B4563" s="101" t="s">
        <v>39496</v>
      </c>
      <c r="C4563" s="101" t="s">
        <v>12798</v>
      </c>
      <c r="D4563" s="101">
        <v>61.17</v>
      </c>
    </row>
    <row r="4564" spans="1:4" x14ac:dyDescent="0.25">
      <c r="A4564" s="101">
        <v>94699</v>
      </c>
      <c r="B4564" s="101" t="s">
        <v>39497</v>
      </c>
      <c r="C4564" s="101" t="s">
        <v>12798</v>
      </c>
      <c r="D4564" s="101">
        <v>104.95</v>
      </c>
    </row>
    <row r="4565" spans="1:4" x14ac:dyDescent="0.25">
      <c r="A4565" s="101">
        <v>94700</v>
      </c>
      <c r="B4565" s="101" t="s">
        <v>39498</v>
      </c>
      <c r="C4565" s="101" t="s">
        <v>12798</v>
      </c>
      <c r="D4565" s="101">
        <v>118.81</v>
      </c>
    </row>
    <row r="4566" spans="1:4" x14ac:dyDescent="0.25">
      <c r="A4566" s="101">
        <v>94701</v>
      </c>
      <c r="B4566" s="101" t="s">
        <v>39499</v>
      </c>
      <c r="C4566" s="101" t="s">
        <v>12798</v>
      </c>
      <c r="D4566" s="101">
        <v>205.39</v>
      </c>
    </row>
    <row r="4567" spans="1:4" x14ac:dyDescent="0.25">
      <c r="A4567" s="101">
        <v>94702</v>
      </c>
      <c r="B4567" s="101" t="s">
        <v>39500</v>
      </c>
      <c r="C4567" s="101" t="s">
        <v>12798</v>
      </c>
      <c r="D4567" s="101">
        <v>171.17</v>
      </c>
    </row>
    <row r="4568" spans="1:4" x14ac:dyDescent="0.25">
      <c r="A4568" s="101">
        <v>94703</v>
      </c>
      <c r="B4568" s="101" t="s">
        <v>39501</v>
      </c>
      <c r="C4568" s="101" t="s">
        <v>12798</v>
      </c>
      <c r="D4568" s="101">
        <v>18.5</v>
      </c>
    </row>
    <row r="4569" spans="1:4" x14ac:dyDescent="0.25">
      <c r="A4569" s="101">
        <v>94704</v>
      </c>
      <c r="B4569" s="101" t="s">
        <v>39502</v>
      </c>
      <c r="C4569" s="101" t="s">
        <v>12798</v>
      </c>
      <c r="D4569" s="101">
        <v>24.62</v>
      </c>
    </row>
    <row r="4570" spans="1:4" x14ac:dyDescent="0.25">
      <c r="A4570" s="101">
        <v>94705</v>
      </c>
      <c r="B4570" s="101" t="s">
        <v>39503</v>
      </c>
      <c r="C4570" s="101" t="s">
        <v>12798</v>
      </c>
      <c r="D4570" s="101">
        <v>33.56</v>
      </c>
    </row>
    <row r="4571" spans="1:4" x14ac:dyDescent="0.25">
      <c r="A4571" s="101">
        <v>94706</v>
      </c>
      <c r="B4571" s="101" t="s">
        <v>39504</v>
      </c>
      <c r="C4571" s="101" t="s">
        <v>12798</v>
      </c>
      <c r="D4571" s="101">
        <v>32.85</v>
      </c>
    </row>
    <row r="4572" spans="1:4" x14ac:dyDescent="0.25">
      <c r="A4572" s="101">
        <v>94707</v>
      </c>
      <c r="B4572" s="101" t="s">
        <v>39505</v>
      </c>
      <c r="C4572" s="101" t="s">
        <v>12798</v>
      </c>
      <c r="D4572" s="101">
        <v>51.7</v>
      </c>
    </row>
    <row r="4573" spans="1:4" x14ac:dyDescent="0.25">
      <c r="A4573" s="101">
        <v>94713</v>
      </c>
      <c r="B4573" s="101" t="s">
        <v>39506</v>
      </c>
      <c r="C4573" s="101" t="s">
        <v>12798</v>
      </c>
      <c r="D4573" s="101">
        <v>213.99</v>
      </c>
    </row>
    <row r="4574" spans="1:4" x14ac:dyDescent="0.25">
      <c r="A4574" s="101">
        <v>94714</v>
      </c>
      <c r="B4574" s="101" t="s">
        <v>39507</v>
      </c>
      <c r="C4574" s="101" t="s">
        <v>12798</v>
      </c>
      <c r="D4574" s="101">
        <v>300.17</v>
      </c>
    </row>
    <row r="4575" spans="1:4" x14ac:dyDescent="0.25">
      <c r="A4575" s="101">
        <v>94715</v>
      </c>
      <c r="B4575" s="101" t="s">
        <v>39508</v>
      </c>
      <c r="C4575" s="101" t="s">
        <v>12798</v>
      </c>
      <c r="D4575" s="101">
        <v>266.95</v>
      </c>
    </row>
    <row r="4576" spans="1:4" x14ac:dyDescent="0.25">
      <c r="A4576" s="101">
        <v>94724</v>
      </c>
      <c r="B4576" s="101" t="s">
        <v>39509</v>
      </c>
      <c r="C4576" s="101" t="s">
        <v>12798</v>
      </c>
      <c r="D4576" s="101">
        <v>24.85</v>
      </c>
    </row>
    <row r="4577" spans="1:4" x14ac:dyDescent="0.25">
      <c r="A4577" s="101">
        <v>94725</v>
      </c>
      <c r="B4577" s="101" t="s">
        <v>39510</v>
      </c>
      <c r="C4577" s="101" t="s">
        <v>12798</v>
      </c>
      <c r="D4577" s="101">
        <v>6.56</v>
      </c>
    </row>
    <row r="4578" spans="1:4" x14ac:dyDescent="0.25">
      <c r="A4578" s="101">
        <v>94726</v>
      </c>
      <c r="B4578" s="101" t="s">
        <v>39511</v>
      </c>
      <c r="C4578" s="101" t="s">
        <v>12798</v>
      </c>
      <c r="D4578" s="101">
        <v>32.020000000000003</v>
      </c>
    </row>
    <row r="4579" spans="1:4" x14ac:dyDescent="0.25">
      <c r="A4579" s="101">
        <v>94727</v>
      </c>
      <c r="B4579" s="101" t="s">
        <v>39512</v>
      </c>
      <c r="C4579" s="101" t="s">
        <v>12798</v>
      </c>
      <c r="D4579" s="101">
        <v>10.72</v>
      </c>
    </row>
    <row r="4580" spans="1:4" x14ac:dyDescent="0.25">
      <c r="A4580" s="101">
        <v>94728</v>
      </c>
      <c r="B4580" s="101" t="s">
        <v>39513</v>
      </c>
      <c r="C4580" s="101" t="s">
        <v>12798</v>
      </c>
      <c r="D4580" s="101">
        <v>50.01</v>
      </c>
    </row>
    <row r="4581" spans="1:4" x14ac:dyDescent="0.25">
      <c r="A4581" s="101">
        <v>94729</v>
      </c>
      <c r="B4581" s="101" t="s">
        <v>39514</v>
      </c>
      <c r="C4581" s="101" t="s">
        <v>12798</v>
      </c>
      <c r="D4581" s="101">
        <v>18.649999999999999</v>
      </c>
    </row>
    <row r="4582" spans="1:4" x14ac:dyDescent="0.25">
      <c r="A4582" s="101">
        <v>94730</v>
      </c>
      <c r="B4582" s="101" t="s">
        <v>39515</v>
      </c>
      <c r="C4582" s="101" t="s">
        <v>12798</v>
      </c>
      <c r="D4582" s="101">
        <v>61.3</v>
      </c>
    </row>
    <row r="4583" spans="1:4" x14ac:dyDescent="0.25">
      <c r="A4583" s="101">
        <v>94731</v>
      </c>
      <c r="B4583" s="101" t="s">
        <v>39516</v>
      </c>
      <c r="C4583" s="101" t="s">
        <v>12798</v>
      </c>
      <c r="D4583" s="101">
        <v>24.75</v>
      </c>
    </row>
    <row r="4584" spans="1:4" x14ac:dyDescent="0.25">
      <c r="A4584" s="101">
        <v>94732</v>
      </c>
      <c r="B4584" s="101" t="s">
        <v>39517</v>
      </c>
      <c r="C4584" s="101" t="s">
        <v>12798</v>
      </c>
      <c r="D4584" s="101">
        <v>98.38</v>
      </c>
    </row>
    <row r="4585" spans="1:4" x14ac:dyDescent="0.25">
      <c r="A4585" s="101">
        <v>94733</v>
      </c>
      <c r="B4585" s="101" t="s">
        <v>39518</v>
      </c>
      <c r="C4585" s="101" t="s">
        <v>12798</v>
      </c>
      <c r="D4585" s="101">
        <v>43.6</v>
      </c>
    </row>
    <row r="4586" spans="1:4" x14ac:dyDescent="0.25">
      <c r="A4586" s="101">
        <v>94734</v>
      </c>
      <c r="B4586" s="101" t="s">
        <v>39519</v>
      </c>
      <c r="C4586" s="101" t="s">
        <v>12798</v>
      </c>
      <c r="D4586" s="101">
        <v>359.35</v>
      </c>
    </row>
    <row r="4587" spans="1:4" x14ac:dyDescent="0.25">
      <c r="A4587" s="101">
        <v>94736</v>
      </c>
      <c r="B4587" s="101" t="s">
        <v>39520</v>
      </c>
      <c r="C4587" s="101" t="s">
        <v>12798</v>
      </c>
      <c r="D4587" s="101">
        <v>522.45000000000005</v>
      </c>
    </row>
    <row r="4588" spans="1:4" x14ac:dyDescent="0.25">
      <c r="A4588" s="101">
        <v>94737</v>
      </c>
      <c r="B4588" s="101" t="s">
        <v>39521</v>
      </c>
      <c r="C4588" s="101" t="s">
        <v>12798</v>
      </c>
      <c r="D4588" s="101">
        <v>181.46</v>
      </c>
    </row>
    <row r="4589" spans="1:4" x14ac:dyDescent="0.25">
      <c r="A4589" s="101">
        <v>94738</v>
      </c>
      <c r="B4589" s="101" t="s">
        <v>39522</v>
      </c>
      <c r="C4589" s="101" t="s">
        <v>12798</v>
      </c>
      <c r="D4589" s="101">
        <v>1574.23</v>
      </c>
    </row>
    <row r="4590" spans="1:4" x14ac:dyDescent="0.25">
      <c r="A4590" s="101">
        <v>94739</v>
      </c>
      <c r="B4590" s="101" t="s">
        <v>39523</v>
      </c>
      <c r="C4590" s="101" t="s">
        <v>12798</v>
      </c>
      <c r="D4590" s="101">
        <v>222.7</v>
      </c>
    </row>
    <row r="4591" spans="1:4" x14ac:dyDescent="0.25">
      <c r="A4591" s="101">
        <v>94740</v>
      </c>
      <c r="B4591" s="101" t="s">
        <v>39524</v>
      </c>
      <c r="C4591" s="101" t="s">
        <v>12798</v>
      </c>
      <c r="D4591" s="101">
        <v>9.2899999999999991</v>
      </c>
    </row>
    <row r="4592" spans="1:4" x14ac:dyDescent="0.25">
      <c r="A4592" s="101">
        <v>94741</v>
      </c>
      <c r="B4592" s="101" t="s">
        <v>39525</v>
      </c>
      <c r="C4592" s="101" t="s">
        <v>12798</v>
      </c>
      <c r="D4592" s="101">
        <v>12.11</v>
      </c>
    </row>
    <row r="4593" spans="1:4" x14ac:dyDescent="0.25">
      <c r="A4593" s="101">
        <v>94742</v>
      </c>
      <c r="B4593" s="101" t="s">
        <v>39526</v>
      </c>
      <c r="C4593" s="101" t="s">
        <v>12798</v>
      </c>
      <c r="D4593" s="101">
        <v>15.58</v>
      </c>
    </row>
    <row r="4594" spans="1:4" x14ac:dyDescent="0.25">
      <c r="A4594" s="101">
        <v>94743</v>
      </c>
      <c r="B4594" s="101" t="s">
        <v>39527</v>
      </c>
      <c r="C4594" s="101" t="s">
        <v>12798</v>
      </c>
      <c r="D4594" s="101">
        <v>19.82</v>
      </c>
    </row>
    <row r="4595" spans="1:4" x14ac:dyDescent="0.25">
      <c r="A4595" s="101">
        <v>94744</v>
      </c>
      <c r="B4595" s="101" t="s">
        <v>39528</v>
      </c>
      <c r="C4595" s="101" t="s">
        <v>12798</v>
      </c>
      <c r="D4595" s="101">
        <v>24.69</v>
      </c>
    </row>
    <row r="4596" spans="1:4" x14ac:dyDescent="0.25">
      <c r="A4596" s="101">
        <v>94746</v>
      </c>
      <c r="B4596" s="101" t="s">
        <v>39529</v>
      </c>
      <c r="C4596" s="101" t="s">
        <v>12798</v>
      </c>
      <c r="D4596" s="101">
        <v>35.520000000000003</v>
      </c>
    </row>
    <row r="4597" spans="1:4" x14ac:dyDescent="0.25">
      <c r="A4597" s="101">
        <v>94748</v>
      </c>
      <c r="B4597" s="101" t="s">
        <v>39530</v>
      </c>
      <c r="C4597" s="101" t="s">
        <v>12798</v>
      </c>
      <c r="D4597" s="101">
        <v>78.459999999999994</v>
      </c>
    </row>
    <row r="4598" spans="1:4" x14ac:dyDescent="0.25">
      <c r="A4598" s="101">
        <v>94750</v>
      </c>
      <c r="B4598" s="101" t="s">
        <v>39531</v>
      </c>
      <c r="C4598" s="101" t="s">
        <v>12798</v>
      </c>
      <c r="D4598" s="101">
        <v>158.88999999999999</v>
      </c>
    </row>
    <row r="4599" spans="1:4" x14ac:dyDescent="0.25">
      <c r="A4599" s="101">
        <v>94752</v>
      </c>
      <c r="B4599" s="101" t="s">
        <v>39532</v>
      </c>
      <c r="C4599" s="101" t="s">
        <v>12798</v>
      </c>
      <c r="D4599" s="101">
        <v>190.71</v>
      </c>
    </row>
    <row r="4600" spans="1:4" x14ac:dyDescent="0.25">
      <c r="A4600" s="101">
        <v>94754</v>
      </c>
      <c r="B4600" s="101" t="s">
        <v>39533</v>
      </c>
      <c r="C4600" s="101" t="s">
        <v>12798</v>
      </c>
      <c r="D4600" s="101">
        <v>272.95</v>
      </c>
    </row>
    <row r="4601" spans="1:4" x14ac:dyDescent="0.25">
      <c r="A4601" s="101">
        <v>94756</v>
      </c>
      <c r="B4601" s="101" t="s">
        <v>39534</v>
      </c>
      <c r="C4601" s="101" t="s">
        <v>12798</v>
      </c>
      <c r="D4601" s="101">
        <v>11.95</v>
      </c>
    </row>
    <row r="4602" spans="1:4" x14ac:dyDescent="0.25">
      <c r="A4602" s="101">
        <v>94757</v>
      </c>
      <c r="B4602" s="101" t="s">
        <v>39535</v>
      </c>
      <c r="C4602" s="101" t="s">
        <v>12798</v>
      </c>
      <c r="D4602" s="101">
        <v>18.899999999999999</v>
      </c>
    </row>
    <row r="4603" spans="1:4" x14ac:dyDescent="0.25">
      <c r="A4603" s="101">
        <v>94758</v>
      </c>
      <c r="B4603" s="101" t="s">
        <v>39536</v>
      </c>
      <c r="C4603" s="101" t="s">
        <v>12798</v>
      </c>
      <c r="D4603" s="101">
        <v>48.49</v>
      </c>
    </row>
    <row r="4604" spans="1:4" x14ac:dyDescent="0.25">
      <c r="A4604" s="101">
        <v>94759</v>
      </c>
      <c r="B4604" s="101" t="s">
        <v>39537</v>
      </c>
      <c r="C4604" s="101" t="s">
        <v>12798</v>
      </c>
      <c r="D4604" s="101">
        <v>61.76</v>
      </c>
    </row>
    <row r="4605" spans="1:4" x14ac:dyDescent="0.25">
      <c r="A4605" s="101">
        <v>94760</v>
      </c>
      <c r="B4605" s="101" t="s">
        <v>39538</v>
      </c>
      <c r="C4605" s="101" t="s">
        <v>12798</v>
      </c>
      <c r="D4605" s="101">
        <v>98.55</v>
      </c>
    </row>
    <row r="4606" spans="1:4" x14ac:dyDescent="0.25">
      <c r="A4606" s="101">
        <v>94761</v>
      </c>
      <c r="B4606" s="101" t="s">
        <v>39539</v>
      </c>
      <c r="C4606" s="101" t="s">
        <v>12798</v>
      </c>
      <c r="D4606" s="101">
        <v>213.72</v>
      </c>
    </row>
    <row r="4607" spans="1:4" x14ac:dyDescent="0.25">
      <c r="A4607" s="101">
        <v>94762</v>
      </c>
      <c r="B4607" s="101" t="s">
        <v>39540</v>
      </c>
      <c r="C4607" s="101" t="s">
        <v>12798</v>
      </c>
      <c r="D4607" s="101">
        <v>258.93</v>
      </c>
    </row>
    <row r="4608" spans="1:4" x14ac:dyDescent="0.25">
      <c r="A4608" s="101">
        <v>94763</v>
      </c>
      <c r="B4608" s="101" t="s">
        <v>39541</v>
      </c>
      <c r="C4608" s="101" t="s">
        <v>12798</v>
      </c>
      <c r="D4608" s="101">
        <v>339.8</v>
      </c>
    </row>
    <row r="4609" spans="1:4" x14ac:dyDescent="0.25">
      <c r="A4609" s="101">
        <v>94764</v>
      </c>
      <c r="B4609" s="101" t="s">
        <v>39542</v>
      </c>
      <c r="C4609" s="101" t="s">
        <v>12798</v>
      </c>
      <c r="D4609" s="101">
        <v>35.270000000000003</v>
      </c>
    </row>
    <row r="4610" spans="1:4" x14ac:dyDescent="0.25">
      <c r="A4610" s="101">
        <v>94765</v>
      </c>
      <c r="B4610" s="101" t="s">
        <v>39543</v>
      </c>
      <c r="C4610" s="101" t="s">
        <v>12798</v>
      </c>
      <c r="D4610" s="101">
        <v>38.869999999999997</v>
      </c>
    </row>
    <row r="4611" spans="1:4" x14ac:dyDescent="0.25">
      <c r="A4611" s="101">
        <v>94766</v>
      </c>
      <c r="B4611" s="101" t="s">
        <v>39544</v>
      </c>
      <c r="C4611" s="101" t="s">
        <v>12798</v>
      </c>
      <c r="D4611" s="101">
        <v>43.46</v>
      </c>
    </row>
    <row r="4612" spans="1:4" x14ac:dyDescent="0.25">
      <c r="A4612" s="101">
        <v>94767</v>
      </c>
      <c r="B4612" s="101" t="s">
        <v>39545</v>
      </c>
      <c r="C4612" s="101" t="s">
        <v>12798</v>
      </c>
      <c r="D4612" s="101">
        <v>64.540000000000006</v>
      </c>
    </row>
    <row r="4613" spans="1:4" x14ac:dyDescent="0.25">
      <c r="A4613" s="101">
        <v>94768</v>
      </c>
      <c r="B4613" s="101" t="s">
        <v>39546</v>
      </c>
      <c r="C4613" s="101" t="s">
        <v>12798</v>
      </c>
      <c r="D4613" s="101">
        <v>73.12</v>
      </c>
    </row>
    <row r="4614" spans="1:4" x14ac:dyDescent="0.25">
      <c r="A4614" s="101">
        <v>94769</v>
      </c>
      <c r="B4614" s="101" t="s">
        <v>39547</v>
      </c>
      <c r="C4614" s="101" t="s">
        <v>12798</v>
      </c>
      <c r="D4614" s="101">
        <v>97.73</v>
      </c>
    </row>
    <row r="4615" spans="1:4" x14ac:dyDescent="0.25">
      <c r="A4615" s="101">
        <v>94783</v>
      </c>
      <c r="B4615" s="101" t="s">
        <v>39548</v>
      </c>
      <c r="C4615" s="101" t="s">
        <v>12798</v>
      </c>
      <c r="D4615" s="101">
        <v>17.3</v>
      </c>
    </row>
    <row r="4616" spans="1:4" x14ac:dyDescent="0.25">
      <c r="A4616" s="101">
        <v>94863</v>
      </c>
      <c r="B4616" s="101" t="s">
        <v>39549</v>
      </c>
      <c r="C4616" s="101" t="s">
        <v>12798</v>
      </c>
      <c r="D4616" s="101">
        <v>152.41</v>
      </c>
    </row>
    <row r="4617" spans="1:4" x14ac:dyDescent="0.25">
      <c r="A4617" s="101">
        <v>95237</v>
      </c>
      <c r="B4617" s="101" t="s">
        <v>12637</v>
      </c>
      <c r="C4617" s="101" t="s">
        <v>12798</v>
      </c>
      <c r="D4617" s="101">
        <v>22.25</v>
      </c>
    </row>
    <row r="4618" spans="1:4" x14ac:dyDescent="0.25">
      <c r="A4618" s="101">
        <v>95693</v>
      </c>
      <c r="B4618" s="101" t="s">
        <v>12989</v>
      </c>
      <c r="C4618" s="101" t="s">
        <v>12798</v>
      </c>
      <c r="D4618" s="101">
        <v>47.69</v>
      </c>
    </row>
    <row r="4619" spans="1:4" x14ac:dyDescent="0.25">
      <c r="A4619" s="101">
        <v>95694</v>
      </c>
      <c r="B4619" s="101" t="s">
        <v>12638</v>
      </c>
      <c r="C4619" s="101" t="s">
        <v>12798</v>
      </c>
      <c r="D4619" s="101">
        <v>48.88</v>
      </c>
    </row>
    <row r="4620" spans="1:4" x14ac:dyDescent="0.25">
      <c r="A4620" s="101">
        <v>95695</v>
      </c>
      <c r="B4620" s="101" t="s">
        <v>12639</v>
      </c>
      <c r="C4620" s="101" t="s">
        <v>12798</v>
      </c>
      <c r="D4620" s="101">
        <v>55.99</v>
      </c>
    </row>
    <row r="4621" spans="1:4" x14ac:dyDescent="0.25">
      <c r="A4621" s="101">
        <v>95696</v>
      </c>
      <c r="B4621" s="101" t="s">
        <v>3010</v>
      </c>
      <c r="C4621" s="101" t="s">
        <v>12798</v>
      </c>
      <c r="D4621" s="101">
        <v>36.85</v>
      </c>
    </row>
    <row r="4622" spans="1:4" x14ac:dyDescent="0.25">
      <c r="A4622" s="101">
        <v>96637</v>
      </c>
      <c r="B4622" s="101" t="s">
        <v>12990</v>
      </c>
      <c r="C4622" s="101" t="s">
        <v>12798</v>
      </c>
      <c r="D4622" s="101">
        <v>15.32</v>
      </c>
    </row>
    <row r="4623" spans="1:4" x14ac:dyDescent="0.25">
      <c r="A4623" s="101">
        <v>96638</v>
      </c>
      <c r="B4623" s="101" t="s">
        <v>12991</v>
      </c>
      <c r="C4623" s="101" t="s">
        <v>12798</v>
      </c>
      <c r="D4623" s="101">
        <v>15.68</v>
      </c>
    </row>
    <row r="4624" spans="1:4" x14ac:dyDescent="0.25">
      <c r="A4624" s="101">
        <v>96639</v>
      </c>
      <c r="B4624" s="101" t="s">
        <v>12992</v>
      </c>
      <c r="C4624" s="101" t="s">
        <v>12798</v>
      </c>
      <c r="D4624" s="101">
        <v>10.65</v>
      </c>
    </row>
    <row r="4625" spans="1:4" x14ac:dyDescent="0.25">
      <c r="A4625" s="101">
        <v>96640</v>
      </c>
      <c r="B4625" s="101" t="s">
        <v>12993</v>
      </c>
      <c r="C4625" s="101" t="s">
        <v>12798</v>
      </c>
      <c r="D4625" s="101">
        <v>23.94</v>
      </c>
    </row>
    <row r="4626" spans="1:4" x14ac:dyDescent="0.25">
      <c r="A4626" s="101">
        <v>96641</v>
      </c>
      <c r="B4626" s="101" t="s">
        <v>12994</v>
      </c>
      <c r="C4626" s="101" t="s">
        <v>12798</v>
      </c>
      <c r="D4626" s="101">
        <v>16.100000000000001</v>
      </c>
    </row>
    <row r="4627" spans="1:4" x14ac:dyDescent="0.25">
      <c r="A4627" s="101">
        <v>96642</v>
      </c>
      <c r="B4627" s="101" t="s">
        <v>12995</v>
      </c>
      <c r="C4627" s="101" t="s">
        <v>12798</v>
      </c>
      <c r="D4627" s="101">
        <v>20.170000000000002</v>
      </c>
    </row>
    <row r="4628" spans="1:4" x14ac:dyDescent="0.25">
      <c r="A4628" s="101">
        <v>96643</v>
      </c>
      <c r="B4628" s="101" t="s">
        <v>12996</v>
      </c>
      <c r="C4628" s="101" t="s">
        <v>12798</v>
      </c>
      <c r="D4628" s="101">
        <v>42.07</v>
      </c>
    </row>
    <row r="4629" spans="1:4" x14ac:dyDescent="0.25">
      <c r="A4629" s="101">
        <v>96650</v>
      </c>
      <c r="B4629" s="101" t="s">
        <v>12997</v>
      </c>
      <c r="C4629" s="101" t="s">
        <v>12798</v>
      </c>
      <c r="D4629" s="101">
        <v>8.51</v>
      </c>
    </row>
    <row r="4630" spans="1:4" x14ac:dyDescent="0.25">
      <c r="A4630" s="101">
        <v>96651</v>
      </c>
      <c r="B4630" s="101" t="s">
        <v>12998</v>
      </c>
      <c r="C4630" s="101" t="s">
        <v>12798</v>
      </c>
      <c r="D4630" s="101">
        <v>8.8699999999999992</v>
      </c>
    </row>
    <row r="4631" spans="1:4" x14ac:dyDescent="0.25">
      <c r="A4631" s="101">
        <v>96652</v>
      </c>
      <c r="B4631" s="101" t="s">
        <v>12999</v>
      </c>
      <c r="C4631" s="101" t="s">
        <v>12798</v>
      </c>
      <c r="D4631" s="101">
        <v>10.06</v>
      </c>
    </row>
    <row r="4632" spans="1:4" x14ac:dyDescent="0.25">
      <c r="A4632" s="101">
        <v>96653</v>
      </c>
      <c r="B4632" s="101" t="s">
        <v>13000</v>
      </c>
      <c r="C4632" s="101" t="s">
        <v>12798</v>
      </c>
      <c r="D4632" s="101">
        <v>13.11</v>
      </c>
    </row>
    <row r="4633" spans="1:4" x14ac:dyDescent="0.25">
      <c r="A4633" s="101">
        <v>96654</v>
      </c>
      <c r="B4633" s="101" t="s">
        <v>13001</v>
      </c>
      <c r="C4633" s="101" t="s">
        <v>12798</v>
      </c>
      <c r="D4633" s="101">
        <v>14.89</v>
      </c>
    </row>
    <row r="4634" spans="1:4" x14ac:dyDescent="0.25">
      <c r="A4634" s="101">
        <v>96655</v>
      </c>
      <c r="B4634" s="101" t="s">
        <v>13002</v>
      </c>
      <c r="C4634" s="101" t="s">
        <v>12798</v>
      </c>
      <c r="D4634" s="101">
        <v>19.850000000000001</v>
      </c>
    </row>
    <row r="4635" spans="1:4" x14ac:dyDescent="0.25">
      <c r="A4635" s="101">
        <v>96656</v>
      </c>
      <c r="B4635" s="101" t="s">
        <v>13003</v>
      </c>
      <c r="C4635" s="101" t="s">
        <v>12798</v>
      </c>
      <c r="D4635" s="101">
        <v>6.11</v>
      </c>
    </row>
    <row r="4636" spans="1:4" x14ac:dyDescent="0.25">
      <c r="A4636" s="101">
        <v>96657</v>
      </c>
      <c r="B4636" s="101" t="s">
        <v>13004</v>
      </c>
      <c r="C4636" s="101" t="s">
        <v>12798</v>
      </c>
      <c r="D4636" s="101">
        <v>21.92</v>
      </c>
    </row>
    <row r="4637" spans="1:4" x14ac:dyDescent="0.25">
      <c r="A4637" s="101">
        <v>96658</v>
      </c>
      <c r="B4637" s="101" t="s">
        <v>13005</v>
      </c>
      <c r="C4637" s="101" t="s">
        <v>12798</v>
      </c>
      <c r="D4637" s="101">
        <v>14.08</v>
      </c>
    </row>
    <row r="4638" spans="1:4" x14ac:dyDescent="0.25">
      <c r="A4638" s="101">
        <v>96659</v>
      </c>
      <c r="B4638" s="101" t="s">
        <v>13006</v>
      </c>
      <c r="C4638" s="101" t="s">
        <v>12798</v>
      </c>
      <c r="D4638" s="101">
        <v>7.92</v>
      </c>
    </row>
    <row r="4639" spans="1:4" x14ac:dyDescent="0.25">
      <c r="A4639" s="101">
        <v>96660</v>
      </c>
      <c r="B4639" s="101" t="s">
        <v>39550</v>
      </c>
      <c r="C4639" s="101" t="s">
        <v>12798</v>
      </c>
      <c r="D4639" s="101">
        <v>29.7</v>
      </c>
    </row>
    <row r="4640" spans="1:4" x14ac:dyDescent="0.25">
      <c r="A4640" s="101">
        <v>96661</v>
      </c>
      <c r="B4640" s="101" t="s">
        <v>39551</v>
      </c>
      <c r="C4640" s="101" t="s">
        <v>12798</v>
      </c>
      <c r="D4640" s="101">
        <v>29.42</v>
      </c>
    </row>
    <row r="4641" spans="1:4" x14ac:dyDescent="0.25">
      <c r="A4641" s="101">
        <v>96662</v>
      </c>
      <c r="B4641" s="101" t="s">
        <v>13007</v>
      </c>
      <c r="C4641" s="101" t="s">
        <v>12798</v>
      </c>
      <c r="D4641" s="101">
        <v>8.7799999999999994</v>
      </c>
    </row>
    <row r="4642" spans="1:4" x14ac:dyDescent="0.25">
      <c r="A4642" s="101">
        <v>96663</v>
      </c>
      <c r="B4642" s="101" t="s">
        <v>13008</v>
      </c>
      <c r="C4642" s="101" t="s">
        <v>12798</v>
      </c>
      <c r="D4642" s="101">
        <v>14.77</v>
      </c>
    </row>
    <row r="4643" spans="1:4" x14ac:dyDescent="0.25">
      <c r="A4643" s="101">
        <v>96664</v>
      </c>
      <c r="B4643" s="101" t="s">
        <v>13009</v>
      </c>
      <c r="C4643" s="101" t="s">
        <v>12798</v>
      </c>
      <c r="D4643" s="101">
        <v>16.190000000000001</v>
      </c>
    </row>
    <row r="4644" spans="1:4" x14ac:dyDescent="0.25">
      <c r="A4644" s="101">
        <v>96665</v>
      </c>
      <c r="B4644" s="101" t="s">
        <v>13010</v>
      </c>
      <c r="C4644" s="101" t="s">
        <v>12798</v>
      </c>
      <c r="D4644" s="101">
        <v>11.1</v>
      </c>
    </row>
    <row r="4645" spans="1:4" x14ac:dyDescent="0.25">
      <c r="A4645" s="101">
        <v>96666</v>
      </c>
      <c r="B4645" s="101" t="s">
        <v>13011</v>
      </c>
      <c r="C4645" s="101" t="s">
        <v>12798</v>
      </c>
      <c r="D4645" s="101">
        <v>15.8</v>
      </c>
    </row>
    <row r="4646" spans="1:4" x14ac:dyDescent="0.25">
      <c r="A4646" s="101">
        <v>96667</v>
      </c>
      <c r="B4646" s="101" t="s">
        <v>13012</v>
      </c>
      <c r="C4646" s="101" t="s">
        <v>12798</v>
      </c>
      <c r="D4646" s="101">
        <v>22.16</v>
      </c>
    </row>
    <row r="4647" spans="1:4" x14ac:dyDescent="0.25">
      <c r="A4647" s="101">
        <v>96684</v>
      </c>
      <c r="B4647" s="101" t="s">
        <v>13013</v>
      </c>
      <c r="C4647" s="101" t="s">
        <v>12798</v>
      </c>
      <c r="D4647" s="101">
        <v>10.97</v>
      </c>
    </row>
    <row r="4648" spans="1:4" x14ac:dyDescent="0.25">
      <c r="A4648" s="101">
        <v>96685</v>
      </c>
      <c r="B4648" s="101" t="s">
        <v>13014</v>
      </c>
      <c r="C4648" s="101" t="s">
        <v>12798</v>
      </c>
      <c r="D4648" s="101">
        <v>11.33</v>
      </c>
    </row>
    <row r="4649" spans="1:4" x14ac:dyDescent="0.25">
      <c r="A4649" s="101">
        <v>96686</v>
      </c>
      <c r="B4649" s="101" t="s">
        <v>13015</v>
      </c>
      <c r="C4649" s="101" t="s">
        <v>12798</v>
      </c>
      <c r="D4649" s="101">
        <v>14.09</v>
      </c>
    </row>
    <row r="4650" spans="1:4" x14ac:dyDescent="0.25">
      <c r="A4650" s="101">
        <v>96687</v>
      </c>
      <c r="B4650" s="101" t="s">
        <v>13016</v>
      </c>
      <c r="C4650" s="101" t="s">
        <v>12798</v>
      </c>
      <c r="D4650" s="101">
        <v>17.14</v>
      </c>
    </row>
    <row r="4651" spans="1:4" x14ac:dyDescent="0.25">
      <c r="A4651" s="101">
        <v>96688</v>
      </c>
      <c r="B4651" s="101" t="s">
        <v>13017</v>
      </c>
      <c r="C4651" s="101" t="s">
        <v>12798</v>
      </c>
      <c r="D4651" s="101">
        <v>20.72</v>
      </c>
    </row>
    <row r="4652" spans="1:4" x14ac:dyDescent="0.25">
      <c r="A4652" s="101">
        <v>96689</v>
      </c>
      <c r="B4652" s="101" t="s">
        <v>13018</v>
      </c>
      <c r="C4652" s="101" t="s">
        <v>12798</v>
      </c>
      <c r="D4652" s="101">
        <v>25.68</v>
      </c>
    </row>
    <row r="4653" spans="1:4" x14ac:dyDescent="0.25">
      <c r="A4653" s="101">
        <v>96690</v>
      </c>
      <c r="B4653" s="101" t="s">
        <v>13019</v>
      </c>
      <c r="C4653" s="101" t="s">
        <v>12798</v>
      </c>
      <c r="D4653" s="101">
        <v>28.7</v>
      </c>
    </row>
    <row r="4654" spans="1:4" x14ac:dyDescent="0.25">
      <c r="A4654" s="101">
        <v>96691</v>
      </c>
      <c r="B4654" s="101" t="s">
        <v>13020</v>
      </c>
      <c r="C4654" s="101" t="s">
        <v>12798</v>
      </c>
      <c r="D4654" s="101">
        <v>36.549999999999997</v>
      </c>
    </row>
    <row r="4655" spans="1:4" x14ac:dyDescent="0.25">
      <c r="A4655" s="101">
        <v>96692</v>
      </c>
      <c r="B4655" s="101" t="s">
        <v>13021</v>
      </c>
      <c r="C4655" s="101" t="s">
        <v>12798</v>
      </c>
      <c r="D4655" s="101">
        <v>40.49</v>
      </c>
    </row>
    <row r="4656" spans="1:4" x14ac:dyDescent="0.25">
      <c r="A4656" s="101">
        <v>96693</v>
      </c>
      <c r="B4656" s="101" t="s">
        <v>13022</v>
      </c>
      <c r="C4656" s="101" t="s">
        <v>12798</v>
      </c>
      <c r="D4656" s="101">
        <v>54.51</v>
      </c>
    </row>
    <row r="4657" spans="1:4" x14ac:dyDescent="0.25">
      <c r="A4657" s="101">
        <v>96694</v>
      </c>
      <c r="B4657" s="101" t="s">
        <v>13023</v>
      </c>
      <c r="C4657" s="101" t="s">
        <v>12798</v>
      </c>
      <c r="D4657" s="101">
        <v>84.86</v>
      </c>
    </row>
    <row r="4658" spans="1:4" x14ac:dyDescent="0.25">
      <c r="A4658" s="101">
        <v>96695</v>
      </c>
      <c r="B4658" s="101" t="s">
        <v>13024</v>
      </c>
      <c r="C4658" s="101" t="s">
        <v>12798</v>
      </c>
      <c r="D4658" s="101">
        <v>93.41</v>
      </c>
    </row>
    <row r="4659" spans="1:4" x14ac:dyDescent="0.25">
      <c r="A4659" s="101">
        <v>96696</v>
      </c>
      <c r="B4659" s="101" t="s">
        <v>13025</v>
      </c>
      <c r="C4659" s="101" t="s">
        <v>12798</v>
      </c>
      <c r="D4659" s="101">
        <v>105.85</v>
      </c>
    </row>
    <row r="4660" spans="1:4" x14ac:dyDescent="0.25">
      <c r="A4660" s="101">
        <v>96697</v>
      </c>
      <c r="B4660" s="101" t="s">
        <v>13026</v>
      </c>
      <c r="C4660" s="101" t="s">
        <v>12798</v>
      </c>
      <c r="D4660" s="101">
        <v>310.7</v>
      </c>
    </row>
    <row r="4661" spans="1:4" x14ac:dyDescent="0.25">
      <c r="A4661" s="101">
        <v>96698</v>
      </c>
      <c r="B4661" s="101" t="s">
        <v>13027</v>
      </c>
      <c r="C4661" s="101" t="s">
        <v>12798</v>
      </c>
      <c r="D4661" s="101">
        <v>7.75</v>
      </c>
    </row>
    <row r="4662" spans="1:4" x14ac:dyDescent="0.25">
      <c r="A4662" s="101">
        <v>96699</v>
      </c>
      <c r="B4662" s="101" t="s">
        <v>39552</v>
      </c>
      <c r="C4662" s="101" t="s">
        <v>12798</v>
      </c>
      <c r="D4662" s="101">
        <v>23.56</v>
      </c>
    </row>
    <row r="4663" spans="1:4" x14ac:dyDescent="0.25">
      <c r="A4663" s="101">
        <v>96700</v>
      </c>
      <c r="B4663" s="101" t="s">
        <v>39553</v>
      </c>
      <c r="C4663" s="101" t="s">
        <v>12798</v>
      </c>
      <c r="D4663" s="101">
        <v>15.72</v>
      </c>
    </row>
    <row r="4664" spans="1:4" x14ac:dyDescent="0.25">
      <c r="A4664" s="101">
        <v>96701</v>
      </c>
      <c r="B4664" s="101" t="s">
        <v>13028</v>
      </c>
      <c r="C4664" s="101" t="s">
        <v>12798</v>
      </c>
      <c r="D4664" s="101">
        <v>10.6</v>
      </c>
    </row>
    <row r="4665" spans="1:4" x14ac:dyDescent="0.25">
      <c r="A4665" s="101">
        <v>96702</v>
      </c>
      <c r="B4665" s="101" t="s">
        <v>13029</v>
      </c>
      <c r="C4665" s="101" t="s">
        <v>12798</v>
      </c>
      <c r="D4665" s="101">
        <v>10.95</v>
      </c>
    </row>
    <row r="4666" spans="1:4" x14ac:dyDescent="0.25">
      <c r="A4666" s="101">
        <v>96703</v>
      </c>
      <c r="B4666" s="101" t="s">
        <v>13030</v>
      </c>
      <c r="C4666" s="101" t="s">
        <v>12798</v>
      </c>
      <c r="D4666" s="101">
        <v>18.66</v>
      </c>
    </row>
    <row r="4667" spans="1:4" x14ac:dyDescent="0.25">
      <c r="A4667" s="101">
        <v>96704</v>
      </c>
      <c r="B4667" s="101" t="s">
        <v>13031</v>
      </c>
      <c r="C4667" s="101" t="s">
        <v>12798</v>
      </c>
      <c r="D4667" s="101">
        <v>18.95</v>
      </c>
    </row>
    <row r="4668" spans="1:4" x14ac:dyDescent="0.25">
      <c r="A4668" s="101">
        <v>96705</v>
      </c>
      <c r="B4668" s="101" t="s">
        <v>13032</v>
      </c>
      <c r="C4668" s="101" t="s">
        <v>12798</v>
      </c>
      <c r="D4668" s="101">
        <v>22.64</v>
      </c>
    </row>
    <row r="4669" spans="1:4" x14ac:dyDescent="0.25">
      <c r="A4669" s="101">
        <v>96706</v>
      </c>
      <c r="B4669" s="101" t="s">
        <v>13033</v>
      </c>
      <c r="C4669" s="101" t="s">
        <v>12798</v>
      </c>
      <c r="D4669" s="101">
        <v>33.4</v>
      </c>
    </row>
    <row r="4670" spans="1:4" x14ac:dyDescent="0.25">
      <c r="A4670" s="101">
        <v>96707</v>
      </c>
      <c r="B4670" s="101" t="s">
        <v>13034</v>
      </c>
      <c r="C4670" s="101" t="s">
        <v>12798</v>
      </c>
      <c r="D4670" s="101">
        <v>53.38</v>
      </c>
    </row>
    <row r="4671" spans="1:4" x14ac:dyDescent="0.25">
      <c r="A4671" s="101">
        <v>96708</v>
      </c>
      <c r="B4671" s="101" t="s">
        <v>13035</v>
      </c>
      <c r="C4671" s="101" t="s">
        <v>12798</v>
      </c>
      <c r="D4671" s="101">
        <v>80.63</v>
      </c>
    </row>
    <row r="4672" spans="1:4" x14ac:dyDescent="0.25">
      <c r="A4672" s="101">
        <v>96709</v>
      </c>
      <c r="B4672" s="101" t="s">
        <v>13036</v>
      </c>
      <c r="C4672" s="101" t="s">
        <v>12798</v>
      </c>
      <c r="D4672" s="101">
        <v>102.85</v>
      </c>
    </row>
    <row r="4673" spans="1:4" x14ac:dyDescent="0.25">
      <c r="A4673" s="101">
        <v>96710</v>
      </c>
      <c r="B4673" s="101" t="s">
        <v>13037</v>
      </c>
      <c r="C4673" s="101" t="s">
        <v>12798</v>
      </c>
      <c r="D4673" s="101">
        <v>14.37</v>
      </c>
    </row>
    <row r="4674" spans="1:4" x14ac:dyDescent="0.25">
      <c r="A4674" s="101">
        <v>96711</v>
      </c>
      <c r="B4674" s="101" t="s">
        <v>13038</v>
      </c>
      <c r="C4674" s="101" t="s">
        <v>12798</v>
      </c>
      <c r="D4674" s="101">
        <v>21.17</v>
      </c>
    </row>
    <row r="4675" spans="1:4" x14ac:dyDescent="0.25">
      <c r="A4675" s="101">
        <v>96712</v>
      </c>
      <c r="B4675" s="101" t="s">
        <v>13039</v>
      </c>
      <c r="C4675" s="101" t="s">
        <v>12798</v>
      </c>
      <c r="D4675" s="101">
        <v>29.92</v>
      </c>
    </row>
    <row r="4676" spans="1:4" x14ac:dyDescent="0.25">
      <c r="A4676" s="101">
        <v>96713</v>
      </c>
      <c r="B4676" s="101" t="s">
        <v>13040</v>
      </c>
      <c r="C4676" s="101" t="s">
        <v>12798</v>
      </c>
      <c r="D4676" s="101">
        <v>45.56</v>
      </c>
    </row>
    <row r="4677" spans="1:4" x14ac:dyDescent="0.25">
      <c r="A4677" s="101">
        <v>96714</v>
      </c>
      <c r="B4677" s="101" t="s">
        <v>13041</v>
      </c>
      <c r="C4677" s="101" t="s">
        <v>12798</v>
      </c>
      <c r="D4677" s="101">
        <v>64.58</v>
      </c>
    </row>
    <row r="4678" spans="1:4" x14ac:dyDescent="0.25">
      <c r="A4678" s="101">
        <v>96715</v>
      </c>
      <c r="B4678" s="101" t="s">
        <v>13042</v>
      </c>
      <c r="C4678" s="101" t="s">
        <v>12798</v>
      </c>
      <c r="D4678" s="101">
        <v>114.09</v>
      </c>
    </row>
    <row r="4679" spans="1:4" x14ac:dyDescent="0.25">
      <c r="A4679" s="101">
        <v>96716</v>
      </c>
      <c r="B4679" s="101" t="s">
        <v>13043</v>
      </c>
      <c r="C4679" s="101" t="s">
        <v>12798</v>
      </c>
      <c r="D4679" s="101">
        <v>148.38999999999999</v>
      </c>
    </row>
    <row r="4680" spans="1:4" x14ac:dyDescent="0.25">
      <c r="A4680" s="101">
        <v>96717</v>
      </c>
      <c r="B4680" s="101" t="s">
        <v>13044</v>
      </c>
      <c r="C4680" s="101" t="s">
        <v>12798</v>
      </c>
      <c r="D4680" s="101">
        <v>283.49</v>
      </c>
    </row>
    <row r="4681" spans="1:4" x14ac:dyDescent="0.25">
      <c r="A4681" s="101">
        <v>96736</v>
      </c>
      <c r="B4681" s="101" t="s">
        <v>39554</v>
      </c>
      <c r="C4681" s="101" t="s">
        <v>12798</v>
      </c>
      <c r="D4681" s="101">
        <v>5.52</v>
      </c>
    </row>
    <row r="4682" spans="1:4" x14ac:dyDescent="0.25">
      <c r="A4682" s="101">
        <v>96737</v>
      </c>
      <c r="B4682" s="101" t="s">
        <v>39555</v>
      </c>
      <c r="C4682" s="101" t="s">
        <v>12798</v>
      </c>
      <c r="D4682" s="101">
        <v>5.68</v>
      </c>
    </row>
    <row r="4683" spans="1:4" x14ac:dyDescent="0.25">
      <c r="A4683" s="101">
        <v>96738</v>
      </c>
      <c r="B4683" s="101" t="s">
        <v>39556</v>
      </c>
      <c r="C4683" s="101" t="s">
        <v>12798</v>
      </c>
      <c r="D4683" s="101">
        <v>21.53</v>
      </c>
    </row>
    <row r="4684" spans="1:4" x14ac:dyDescent="0.25">
      <c r="A4684" s="101">
        <v>96739</v>
      </c>
      <c r="B4684" s="101" t="s">
        <v>39557</v>
      </c>
      <c r="C4684" s="101" t="s">
        <v>12798</v>
      </c>
      <c r="D4684" s="101">
        <v>7.84</v>
      </c>
    </row>
    <row r="4685" spans="1:4" x14ac:dyDescent="0.25">
      <c r="A4685" s="101">
        <v>96740</v>
      </c>
      <c r="B4685" s="101" t="s">
        <v>39558</v>
      </c>
      <c r="C4685" s="101" t="s">
        <v>12798</v>
      </c>
      <c r="D4685" s="101">
        <v>29.78</v>
      </c>
    </row>
    <row r="4686" spans="1:4" x14ac:dyDescent="0.25">
      <c r="A4686" s="101">
        <v>96741</v>
      </c>
      <c r="B4686" s="101" t="s">
        <v>39559</v>
      </c>
      <c r="C4686" s="101" t="s">
        <v>12798</v>
      </c>
      <c r="D4686" s="101">
        <v>15.3</v>
      </c>
    </row>
    <row r="4687" spans="1:4" x14ac:dyDescent="0.25">
      <c r="A4687" s="101">
        <v>96742</v>
      </c>
      <c r="B4687" s="101" t="s">
        <v>39560</v>
      </c>
      <c r="C4687" s="101" t="s">
        <v>12798</v>
      </c>
      <c r="D4687" s="101">
        <v>18.8</v>
      </c>
    </row>
    <row r="4688" spans="1:4" x14ac:dyDescent="0.25">
      <c r="A4688" s="101">
        <v>96743</v>
      </c>
      <c r="B4688" s="101" t="s">
        <v>39561</v>
      </c>
      <c r="C4688" s="101" t="s">
        <v>12798</v>
      </c>
      <c r="D4688" s="101">
        <v>29.35</v>
      </c>
    </row>
    <row r="4689" spans="1:4" x14ac:dyDescent="0.25">
      <c r="A4689" s="101">
        <v>96744</v>
      </c>
      <c r="B4689" s="101" t="s">
        <v>39562</v>
      </c>
      <c r="C4689" s="101" t="s">
        <v>12798</v>
      </c>
      <c r="D4689" s="101">
        <v>49.57</v>
      </c>
    </row>
    <row r="4690" spans="1:4" x14ac:dyDescent="0.25">
      <c r="A4690" s="101">
        <v>96745</v>
      </c>
      <c r="B4690" s="101" t="s">
        <v>39563</v>
      </c>
      <c r="C4690" s="101" t="s">
        <v>12798</v>
      </c>
      <c r="D4690" s="101">
        <v>77.760000000000005</v>
      </c>
    </row>
    <row r="4691" spans="1:4" x14ac:dyDescent="0.25">
      <c r="A4691" s="101">
        <v>96746</v>
      </c>
      <c r="B4691" s="101" t="s">
        <v>39564</v>
      </c>
      <c r="C4691" s="101" t="s">
        <v>12798</v>
      </c>
      <c r="D4691" s="101">
        <v>102.22</v>
      </c>
    </row>
    <row r="4692" spans="1:4" x14ac:dyDescent="0.25">
      <c r="A4692" s="101">
        <v>96747</v>
      </c>
      <c r="B4692" s="101" t="s">
        <v>39565</v>
      </c>
      <c r="C4692" s="101" t="s">
        <v>12798</v>
      </c>
      <c r="D4692" s="101">
        <v>6.76</v>
      </c>
    </row>
    <row r="4693" spans="1:4" x14ac:dyDescent="0.25">
      <c r="A4693" s="101">
        <v>96748</v>
      </c>
      <c r="B4693" s="101" t="s">
        <v>39566</v>
      </c>
      <c r="C4693" s="101" t="s">
        <v>12798</v>
      </c>
      <c r="D4693" s="101">
        <v>7.86</v>
      </c>
    </row>
    <row r="4694" spans="1:4" x14ac:dyDescent="0.25">
      <c r="A4694" s="101">
        <v>96749</v>
      </c>
      <c r="B4694" s="101" t="s">
        <v>39567</v>
      </c>
      <c r="C4694" s="101" t="s">
        <v>12798</v>
      </c>
      <c r="D4694" s="101">
        <v>9.9600000000000009</v>
      </c>
    </row>
    <row r="4695" spans="1:4" x14ac:dyDescent="0.25">
      <c r="A4695" s="101">
        <v>96750</v>
      </c>
      <c r="B4695" s="101" t="s">
        <v>39568</v>
      </c>
      <c r="C4695" s="101" t="s">
        <v>12798</v>
      </c>
      <c r="D4695" s="101">
        <v>15.67</v>
      </c>
    </row>
    <row r="4696" spans="1:4" x14ac:dyDescent="0.25">
      <c r="A4696" s="101">
        <v>96751</v>
      </c>
      <c r="B4696" s="101" t="s">
        <v>39569</v>
      </c>
      <c r="C4696" s="101" t="s">
        <v>12798</v>
      </c>
      <c r="D4696" s="101">
        <v>22.93</v>
      </c>
    </row>
    <row r="4697" spans="1:4" x14ac:dyDescent="0.25">
      <c r="A4697" s="101">
        <v>96752</v>
      </c>
      <c r="B4697" s="101" t="s">
        <v>39570</v>
      </c>
      <c r="C4697" s="101" t="s">
        <v>12798</v>
      </c>
      <c r="D4697" s="101">
        <v>34.43</v>
      </c>
    </row>
    <row r="4698" spans="1:4" x14ac:dyDescent="0.25">
      <c r="A4698" s="101">
        <v>96753</v>
      </c>
      <c r="B4698" s="101" t="s">
        <v>39571</v>
      </c>
      <c r="C4698" s="101" t="s">
        <v>12798</v>
      </c>
      <c r="D4698" s="101">
        <v>79.14</v>
      </c>
    </row>
    <row r="4699" spans="1:4" x14ac:dyDescent="0.25">
      <c r="A4699" s="101">
        <v>96754</v>
      </c>
      <c r="B4699" s="101" t="s">
        <v>39572</v>
      </c>
      <c r="C4699" s="101" t="s">
        <v>12798</v>
      </c>
      <c r="D4699" s="101">
        <v>101.53</v>
      </c>
    </row>
    <row r="4700" spans="1:4" x14ac:dyDescent="0.25">
      <c r="A4700" s="101">
        <v>96755</v>
      </c>
      <c r="B4700" s="101" t="s">
        <v>39573</v>
      </c>
      <c r="C4700" s="101" t="s">
        <v>12798</v>
      </c>
      <c r="D4700" s="101">
        <v>309.76</v>
      </c>
    </row>
    <row r="4701" spans="1:4" x14ac:dyDescent="0.25">
      <c r="A4701" s="101">
        <v>96758</v>
      </c>
      <c r="B4701" s="101" t="s">
        <v>39574</v>
      </c>
      <c r="C4701" s="101" t="s">
        <v>12798</v>
      </c>
      <c r="D4701" s="101">
        <v>15.66</v>
      </c>
    </row>
    <row r="4702" spans="1:4" x14ac:dyDescent="0.25">
      <c r="A4702" s="101">
        <v>96759</v>
      </c>
      <c r="B4702" s="101" t="s">
        <v>39575</v>
      </c>
      <c r="C4702" s="101" t="s">
        <v>12798</v>
      </c>
      <c r="D4702" s="101">
        <v>23.21</v>
      </c>
    </row>
    <row r="4703" spans="1:4" x14ac:dyDescent="0.25">
      <c r="A4703" s="101">
        <v>96760</v>
      </c>
      <c r="B4703" s="101" t="s">
        <v>39576</v>
      </c>
      <c r="C4703" s="101" t="s">
        <v>12798</v>
      </c>
      <c r="D4703" s="101">
        <v>37.869999999999997</v>
      </c>
    </row>
    <row r="4704" spans="1:4" x14ac:dyDescent="0.25">
      <c r="A4704" s="101">
        <v>96761</v>
      </c>
      <c r="B4704" s="101" t="s">
        <v>39577</v>
      </c>
      <c r="C4704" s="101" t="s">
        <v>12798</v>
      </c>
      <c r="D4704" s="101">
        <v>56.49</v>
      </c>
    </row>
    <row r="4705" spans="1:4" x14ac:dyDescent="0.25">
      <c r="A4705" s="101">
        <v>96762</v>
      </c>
      <c r="B4705" s="101" t="s">
        <v>39578</v>
      </c>
      <c r="C4705" s="101" t="s">
        <v>12798</v>
      </c>
      <c r="D4705" s="101">
        <v>106.49</v>
      </c>
    </row>
    <row r="4706" spans="1:4" x14ac:dyDescent="0.25">
      <c r="A4706" s="101">
        <v>96763</v>
      </c>
      <c r="B4706" s="101" t="s">
        <v>39579</v>
      </c>
      <c r="C4706" s="101" t="s">
        <v>12798</v>
      </c>
      <c r="D4706" s="101">
        <v>142.63</v>
      </c>
    </row>
    <row r="4707" spans="1:4" x14ac:dyDescent="0.25">
      <c r="A4707" s="101">
        <v>96764</v>
      </c>
      <c r="B4707" s="101" t="s">
        <v>39580</v>
      </c>
      <c r="C4707" s="101" t="s">
        <v>12798</v>
      </c>
      <c r="D4707" s="101">
        <v>282.23</v>
      </c>
    </row>
    <row r="4708" spans="1:4" x14ac:dyDescent="0.25">
      <c r="A4708" s="101">
        <v>96802</v>
      </c>
      <c r="B4708" s="101" t="s">
        <v>13856</v>
      </c>
      <c r="C4708" s="101" t="s">
        <v>12798</v>
      </c>
      <c r="D4708" s="101">
        <v>387.08</v>
      </c>
    </row>
    <row r="4709" spans="1:4" x14ac:dyDescent="0.25">
      <c r="A4709" s="101">
        <v>96803</v>
      </c>
      <c r="B4709" s="101" t="s">
        <v>13857</v>
      </c>
      <c r="C4709" s="101" t="s">
        <v>12798</v>
      </c>
      <c r="D4709" s="101">
        <v>70.56</v>
      </c>
    </row>
    <row r="4710" spans="1:4" x14ac:dyDescent="0.25">
      <c r="A4710" s="101">
        <v>96804</v>
      </c>
      <c r="B4710" s="101" t="s">
        <v>13858</v>
      </c>
      <c r="C4710" s="101" t="s">
        <v>12798</v>
      </c>
      <c r="D4710" s="101">
        <v>113.67</v>
      </c>
    </row>
    <row r="4711" spans="1:4" x14ac:dyDescent="0.25">
      <c r="A4711" s="101">
        <v>96805</v>
      </c>
      <c r="B4711" s="101" t="s">
        <v>13859</v>
      </c>
      <c r="C4711" s="101" t="s">
        <v>12798</v>
      </c>
      <c r="D4711" s="101">
        <v>200.14</v>
      </c>
    </row>
    <row r="4712" spans="1:4" x14ac:dyDescent="0.25">
      <c r="A4712" s="101">
        <v>96806</v>
      </c>
      <c r="B4712" s="101" t="s">
        <v>13860</v>
      </c>
      <c r="C4712" s="101" t="s">
        <v>12798</v>
      </c>
      <c r="D4712" s="101">
        <v>77.099999999999994</v>
      </c>
    </row>
    <row r="4713" spans="1:4" x14ac:dyDescent="0.25">
      <c r="A4713" s="101">
        <v>96807</v>
      </c>
      <c r="B4713" s="101" t="s">
        <v>13861</v>
      </c>
      <c r="C4713" s="101" t="s">
        <v>12798</v>
      </c>
      <c r="D4713" s="101">
        <v>123.83</v>
      </c>
    </row>
    <row r="4714" spans="1:4" x14ac:dyDescent="0.25">
      <c r="A4714" s="101">
        <v>96808</v>
      </c>
      <c r="B4714" s="101" t="s">
        <v>13862</v>
      </c>
      <c r="C4714" s="101" t="s">
        <v>12798</v>
      </c>
      <c r="D4714" s="101">
        <v>15.82</v>
      </c>
    </row>
    <row r="4715" spans="1:4" x14ac:dyDescent="0.25">
      <c r="A4715" s="101">
        <v>96809</v>
      </c>
      <c r="B4715" s="101" t="s">
        <v>13863</v>
      </c>
      <c r="C4715" s="101" t="s">
        <v>12798</v>
      </c>
      <c r="D4715" s="101">
        <v>17.45</v>
      </c>
    </row>
    <row r="4716" spans="1:4" x14ac:dyDescent="0.25">
      <c r="A4716" s="101">
        <v>96810</v>
      </c>
      <c r="B4716" s="101" t="s">
        <v>13864</v>
      </c>
      <c r="C4716" s="101" t="s">
        <v>12798</v>
      </c>
      <c r="D4716" s="101">
        <v>18.940000000000001</v>
      </c>
    </row>
    <row r="4717" spans="1:4" x14ac:dyDescent="0.25">
      <c r="A4717" s="101">
        <v>96811</v>
      </c>
      <c r="B4717" s="101" t="s">
        <v>13865</v>
      </c>
      <c r="C4717" s="101" t="s">
        <v>12798</v>
      </c>
      <c r="D4717" s="101">
        <v>19.97</v>
      </c>
    </row>
    <row r="4718" spans="1:4" x14ac:dyDescent="0.25">
      <c r="A4718" s="101">
        <v>96812</v>
      </c>
      <c r="B4718" s="101" t="s">
        <v>13866</v>
      </c>
      <c r="C4718" s="101" t="s">
        <v>12798</v>
      </c>
      <c r="D4718" s="101">
        <v>18.190000000000001</v>
      </c>
    </row>
    <row r="4719" spans="1:4" x14ac:dyDescent="0.25">
      <c r="A4719" s="101">
        <v>96813</v>
      </c>
      <c r="B4719" s="101" t="s">
        <v>13867</v>
      </c>
      <c r="C4719" s="101" t="s">
        <v>12798</v>
      </c>
      <c r="D4719" s="101">
        <v>20.73</v>
      </c>
    </row>
    <row r="4720" spans="1:4" x14ac:dyDescent="0.25">
      <c r="A4720" s="101">
        <v>96814</v>
      </c>
      <c r="B4720" s="101" t="s">
        <v>13868</v>
      </c>
      <c r="C4720" s="101" t="s">
        <v>12798</v>
      </c>
      <c r="D4720" s="101">
        <v>14.91</v>
      </c>
    </row>
    <row r="4721" spans="1:4" x14ac:dyDescent="0.25">
      <c r="A4721" s="101">
        <v>96815</v>
      </c>
      <c r="B4721" s="101" t="s">
        <v>13869</v>
      </c>
      <c r="C4721" s="101" t="s">
        <v>12798</v>
      </c>
      <c r="D4721" s="101">
        <v>30.99</v>
      </c>
    </row>
    <row r="4722" spans="1:4" x14ac:dyDescent="0.25">
      <c r="A4722" s="101">
        <v>96816</v>
      </c>
      <c r="B4722" s="101" t="s">
        <v>13870</v>
      </c>
      <c r="C4722" s="101" t="s">
        <v>12798</v>
      </c>
      <c r="D4722" s="101">
        <v>23.41</v>
      </c>
    </row>
    <row r="4723" spans="1:4" x14ac:dyDescent="0.25">
      <c r="A4723" s="101">
        <v>96817</v>
      </c>
      <c r="B4723" s="101" t="s">
        <v>13871</v>
      </c>
      <c r="C4723" s="101" t="s">
        <v>12798</v>
      </c>
      <c r="D4723" s="101">
        <v>31.24</v>
      </c>
    </row>
    <row r="4724" spans="1:4" x14ac:dyDescent="0.25">
      <c r="A4724" s="101">
        <v>96818</v>
      </c>
      <c r="B4724" s="101" t="s">
        <v>13872</v>
      </c>
      <c r="C4724" s="101" t="s">
        <v>12798</v>
      </c>
      <c r="D4724" s="101">
        <v>20.04</v>
      </c>
    </row>
    <row r="4725" spans="1:4" x14ac:dyDescent="0.25">
      <c r="A4725" s="101">
        <v>96819</v>
      </c>
      <c r="B4725" s="101" t="s">
        <v>13873</v>
      </c>
      <c r="C4725" s="101" t="s">
        <v>12798</v>
      </c>
      <c r="D4725" s="101">
        <v>21.49</v>
      </c>
    </row>
    <row r="4726" spans="1:4" x14ac:dyDescent="0.25">
      <c r="A4726" s="101">
        <v>96820</v>
      </c>
      <c r="B4726" s="101" t="s">
        <v>13874</v>
      </c>
      <c r="C4726" s="101" t="s">
        <v>12798</v>
      </c>
      <c r="D4726" s="101">
        <v>37.270000000000003</v>
      </c>
    </row>
    <row r="4727" spans="1:4" x14ac:dyDescent="0.25">
      <c r="A4727" s="101">
        <v>96821</v>
      </c>
      <c r="B4727" s="101" t="s">
        <v>13875</v>
      </c>
      <c r="C4727" s="101" t="s">
        <v>12798</v>
      </c>
      <c r="D4727" s="101">
        <v>34.770000000000003</v>
      </c>
    </row>
    <row r="4728" spans="1:4" x14ac:dyDescent="0.25">
      <c r="A4728" s="101">
        <v>96822</v>
      </c>
      <c r="B4728" s="101" t="s">
        <v>13876</v>
      </c>
      <c r="C4728" s="101" t="s">
        <v>12798</v>
      </c>
      <c r="D4728" s="101">
        <v>28.21</v>
      </c>
    </row>
    <row r="4729" spans="1:4" x14ac:dyDescent="0.25">
      <c r="A4729" s="101">
        <v>96823</v>
      </c>
      <c r="B4729" s="101" t="s">
        <v>13877</v>
      </c>
      <c r="C4729" s="101" t="s">
        <v>12798</v>
      </c>
      <c r="D4729" s="101">
        <v>10.48</v>
      </c>
    </row>
    <row r="4730" spans="1:4" x14ac:dyDescent="0.25">
      <c r="A4730" s="101">
        <v>96824</v>
      </c>
      <c r="B4730" s="101" t="s">
        <v>13878</v>
      </c>
      <c r="C4730" s="101" t="s">
        <v>12798</v>
      </c>
      <c r="D4730" s="101">
        <v>16.36</v>
      </c>
    </row>
    <row r="4731" spans="1:4" x14ac:dyDescent="0.25">
      <c r="A4731" s="101">
        <v>96826</v>
      </c>
      <c r="B4731" s="101" t="s">
        <v>13879</v>
      </c>
      <c r="C4731" s="101" t="s">
        <v>12798</v>
      </c>
      <c r="D4731" s="101">
        <v>12.16</v>
      </c>
    </row>
    <row r="4732" spans="1:4" x14ac:dyDescent="0.25">
      <c r="A4732" s="101">
        <v>96827</v>
      </c>
      <c r="B4732" s="101" t="s">
        <v>13880</v>
      </c>
      <c r="C4732" s="101" t="s">
        <v>12798</v>
      </c>
      <c r="D4732" s="101">
        <v>17.82</v>
      </c>
    </row>
    <row r="4733" spans="1:4" x14ac:dyDescent="0.25">
      <c r="A4733" s="101">
        <v>96828</v>
      </c>
      <c r="B4733" s="101" t="s">
        <v>13881</v>
      </c>
      <c r="C4733" s="101" t="s">
        <v>12798</v>
      </c>
      <c r="D4733" s="101">
        <v>21.97</v>
      </c>
    </row>
    <row r="4734" spans="1:4" x14ac:dyDescent="0.25">
      <c r="A4734" s="101">
        <v>96829</v>
      </c>
      <c r="B4734" s="101" t="s">
        <v>13882</v>
      </c>
      <c r="C4734" s="101" t="s">
        <v>12798</v>
      </c>
      <c r="D4734" s="101">
        <v>17.03</v>
      </c>
    </row>
    <row r="4735" spans="1:4" x14ac:dyDescent="0.25">
      <c r="A4735" s="101">
        <v>96830</v>
      </c>
      <c r="B4735" s="101" t="s">
        <v>13883</v>
      </c>
      <c r="C4735" s="101" t="s">
        <v>12798</v>
      </c>
      <c r="D4735" s="101">
        <v>19.16</v>
      </c>
    </row>
    <row r="4736" spans="1:4" x14ac:dyDescent="0.25">
      <c r="A4736" s="101">
        <v>96832</v>
      </c>
      <c r="B4736" s="101" t="s">
        <v>13884</v>
      </c>
      <c r="C4736" s="101" t="s">
        <v>12798</v>
      </c>
      <c r="D4736" s="101">
        <v>27.61</v>
      </c>
    </row>
    <row r="4737" spans="1:4" x14ac:dyDescent="0.25">
      <c r="A4737" s="101">
        <v>96833</v>
      </c>
      <c r="B4737" s="101" t="s">
        <v>13885</v>
      </c>
      <c r="C4737" s="101" t="s">
        <v>12798</v>
      </c>
      <c r="D4737" s="101">
        <v>21.72</v>
      </c>
    </row>
    <row r="4738" spans="1:4" x14ac:dyDescent="0.25">
      <c r="A4738" s="101">
        <v>96834</v>
      </c>
      <c r="B4738" s="101" t="s">
        <v>13886</v>
      </c>
      <c r="C4738" s="101" t="s">
        <v>12798</v>
      </c>
      <c r="D4738" s="101">
        <v>25.94</v>
      </c>
    </row>
    <row r="4739" spans="1:4" x14ac:dyDescent="0.25">
      <c r="A4739" s="101">
        <v>96836</v>
      </c>
      <c r="B4739" s="101" t="s">
        <v>13887</v>
      </c>
      <c r="C4739" s="101" t="s">
        <v>12798</v>
      </c>
      <c r="D4739" s="101">
        <v>31.07</v>
      </c>
    </row>
    <row r="4740" spans="1:4" x14ac:dyDescent="0.25">
      <c r="A4740" s="101">
        <v>96837</v>
      </c>
      <c r="B4740" s="101" t="s">
        <v>13888</v>
      </c>
      <c r="C4740" s="101" t="s">
        <v>12798</v>
      </c>
      <c r="D4740" s="101">
        <v>19.440000000000001</v>
      </c>
    </row>
    <row r="4741" spans="1:4" x14ac:dyDescent="0.25">
      <c r="A4741" s="101">
        <v>96838</v>
      </c>
      <c r="B4741" s="101" t="s">
        <v>13889</v>
      </c>
      <c r="C4741" s="101" t="s">
        <v>12798</v>
      </c>
      <c r="D4741" s="101">
        <v>23.42</v>
      </c>
    </row>
    <row r="4742" spans="1:4" x14ac:dyDescent="0.25">
      <c r="A4742" s="101">
        <v>96839</v>
      </c>
      <c r="B4742" s="101" t="s">
        <v>13890</v>
      </c>
      <c r="C4742" s="101" t="s">
        <v>12798</v>
      </c>
      <c r="D4742" s="101">
        <v>24.21</v>
      </c>
    </row>
    <row r="4743" spans="1:4" x14ac:dyDescent="0.25">
      <c r="A4743" s="101">
        <v>96840</v>
      </c>
      <c r="B4743" s="101" t="s">
        <v>13891</v>
      </c>
      <c r="C4743" s="101" t="s">
        <v>12798</v>
      </c>
      <c r="D4743" s="101">
        <v>23.46</v>
      </c>
    </row>
    <row r="4744" spans="1:4" x14ac:dyDescent="0.25">
      <c r="A4744" s="101">
        <v>96841</v>
      </c>
      <c r="B4744" s="101" t="s">
        <v>13892</v>
      </c>
      <c r="C4744" s="101" t="s">
        <v>12798</v>
      </c>
      <c r="D4744" s="101">
        <v>25.99</v>
      </c>
    </row>
    <row r="4745" spans="1:4" x14ac:dyDescent="0.25">
      <c r="A4745" s="101">
        <v>96842</v>
      </c>
      <c r="B4745" s="101" t="s">
        <v>13893</v>
      </c>
      <c r="C4745" s="101" t="s">
        <v>12798</v>
      </c>
      <c r="D4745" s="101">
        <v>29.75</v>
      </c>
    </row>
    <row r="4746" spans="1:4" x14ac:dyDescent="0.25">
      <c r="A4746" s="101">
        <v>96843</v>
      </c>
      <c r="B4746" s="101" t="s">
        <v>13894</v>
      </c>
      <c r="C4746" s="101" t="s">
        <v>12798</v>
      </c>
      <c r="D4746" s="101">
        <v>27.06</v>
      </c>
    </row>
    <row r="4747" spans="1:4" x14ac:dyDescent="0.25">
      <c r="A4747" s="101">
        <v>96844</v>
      </c>
      <c r="B4747" s="101" t="s">
        <v>13895</v>
      </c>
      <c r="C4747" s="101" t="s">
        <v>12798</v>
      </c>
      <c r="D4747" s="101">
        <v>31.14</v>
      </c>
    </row>
    <row r="4748" spans="1:4" x14ac:dyDescent="0.25">
      <c r="A4748" s="101">
        <v>96845</v>
      </c>
      <c r="B4748" s="101" t="s">
        <v>13896</v>
      </c>
      <c r="C4748" s="101" t="s">
        <v>12798</v>
      </c>
      <c r="D4748" s="101">
        <v>36.9</v>
      </c>
    </row>
    <row r="4749" spans="1:4" x14ac:dyDescent="0.25">
      <c r="A4749" s="101">
        <v>96846</v>
      </c>
      <c r="B4749" s="101" t="s">
        <v>13897</v>
      </c>
      <c r="C4749" s="101" t="s">
        <v>12798</v>
      </c>
      <c r="D4749" s="101">
        <v>34.69</v>
      </c>
    </row>
    <row r="4750" spans="1:4" x14ac:dyDescent="0.25">
      <c r="A4750" s="101">
        <v>96847</v>
      </c>
      <c r="B4750" s="101" t="s">
        <v>13898</v>
      </c>
      <c r="C4750" s="101" t="s">
        <v>12798</v>
      </c>
      <c r="D4750" s="101">
        <v>34.22</v>
      </c>
    </row>
    <row r="4751" spans="1:4" x14ac:dyDescent="0.25">
      <c r="A4751" s="101">
        <v>96848</v>
      </c>
      <c r="B4751" s="101" t="s">
        <v>13899</v>
      </c>
      <c r="C4751" s="101" t="s">
        <v>12798</v>
      </c>
      <c r="D4751" s="101">
        <v>48.97</v>
      </c>
    </row>
    <row r="4752" spans="1:4" x14ac:dyDescent="0.25">
      <c r="A4752" s="101">
        <v>96849</v>
      </c>
      <c r="B4752" s="101" t="s">
        <v>13900</v>
      </c>
      <c r="C4752" s="101" t="s">
        <v>12798</v>
      </c>
      <c r="D4752" s="101">
        <v>15.49</v>
      </c>
    </row>
    <row r="4753" spans="1:4" x14ac:dyDescent="0.25">
      <c r="A4753" s="101">
        <v>96850</v>
      </c>
      <c r="B4753" s="101" t="s">
        <v>13901</v>
      </c>
      <c r="C4753" s="101" t="s">
        <v>12798</v>
      </c>
      <c r="D4753" s="101">
        <v>21.83</v>
      </c>
    </row>
    <row r="4754" spans="1:4" x14ac:dyDescent="0.25">
      <c r="A4754" s="101">
        <v>96852</v>
      </c>
      <c r="B4754" s="101" t="s">
        <v>13902</v>
      </c>
      <c r="C4754" s="101" t="s">
        <v>12798</v>
      </c>
      <c r="D4754" s="101">
        <v>19.71</v>
      </c>
    </row>
    <row r="4755" spans="1:4" x14ac:dyDescent="0.25">
      <c r="A4755" s="101">
        <v>96853</v>
      </c>
      <c r="B4755" s="101" t="s">
        <v>13903</v>
      </c>
      <c r="C4755" s="101" t="s">
        <v>12798</v>
      </c>
      <c r="D4755" s="101">
        <v>23.47</v>
      </c>
    </row>
    <row r="4756" spans="1:4" x14ac:dyDescent="0.25">
      <c r="A4756" s="101">
        <v>96854</v>
      </c>
      <c r="B4756" s="101" t="s">
        <v>13904</v>
      </c>
      <c r="C4756" s="101" t="s">
        <v>12798</v>
      </c>
      <c r="D4756" s="101">
        <v>28.88</v>
      </c>
    </row>
    <row r="4757" spans="1:4" x14ac:dyDescent="0.25">
      <c r="A4757" s="101">
        <v>96855</v>
      </c>
      <c r="B4757" s="101" t="s">
        <v>13905</v>
      </c>
      <c r="C4757" s="101" t="s">
        <v>12798</v>
      </c>
      <c r="D4757" s="101">
        <v>30.89</v>
      </c>
    </row>
    <row r="4758" spans="1:4" x14ac:dyDescent="0.25">
      <c r="A4758" s="101">
        <v>96856</v>
      </c>
      <c r="B4758" s="101" t="s">
        <v>13906</v>
      </c>
      <c r="C4758" s="101" t="s">
        <v>12798</v>
      </c>
      <c r="D4758" s="101">
        <v>33.1</v>
      </c>
    </row>
    <row r="4759" spans="1:4" x14ac:dyDescent="0.25">
      <c r="A4759" s="101">
        <v>96860</v>
      </c>
      <c r="B4759" s="101" t="s">
        <v>13907</v>
      </c>
      <c r="C4759" s="101" t="s">
        <v>12798</v>
      </c>
      <c r="D4759" s="101">
        <v>27.79</v>
      </c>
    </row>
    <row r="4760" spans="1:4" x14ac:dyDescent="0.25">
      <c r="A4760" s="101">
        <v>96861</v>
      </c>
      <c r="B4760" s="101" t="s">
        <v>39581</v>
      </c>
      <c r="C4760" s="101" t="s">
        <v>12798</v>
      </c>
      <c r="D4760" s="101">
        <v>35.119999999999997</v>
      </c>
    </row>
    <row r="4761" spans="1:4" x14ac:dyDescent="0.25">
      <c r="A4761" s="101">
        <v>96862</v>
      </c>
      <c r="B4761" s="101" t="s">
        <v>13908</v>
      </c>
      <c r="C4761" s="101" t="s">
        <v>12798</v>
      </c>
      <c r="D4761" s="101">
        <v>34.15</v>
      </c>
    </row>
    <row r="4762" spans="1:4" x14ac:dyDescent="0.25">
      <c r="A4762" s="101">
        <v>96863</v>
      </c>
      <c r="B4762" s="101" t="s">
        <v>13909</v>
      </c>
      <c r="C4762" s="101" t="s">
        <v>12798</v>
      </c>
      <c r="D4762" s="101">
        <v>36</v>
      </c>
    </row>
    <row r="4763" spans="1:4" x14ac:dyDescent="0.25">
      <c r="A4763" s="101">
        <v>96864</v>
      </c>
      <c r="B4763" s="101" t="s">
        <v>13910</v>
      </c>
      <c r="C4763" s="101" t="s">
        <v>12798</v>
      </c>
      <c r="D4763" s="101">
        <v>48.23</v>
      </c>
    </row>
    <row r="4764" spans="1:4" x14ac:dyDescent="0.25">
      <c r="A4764" s="101">
        <v>96865</v>
      </c>
      <c r="B4764" s="101" t="s">
        <v>13911</v>
      </c>
      <c r="C4764" s="101" t="s">
        <v>12798</v>
      </c>
      <c r="D4764" s="101">
        <v>42.48</v>
      </c>
    </row>
    <row r="4765" spans="1:4" x14ac:dyDescent="0.25">
      <c r="A4765" s="101">
        <v>96866</v>
      </c>
      <c r="B4765" s="101" t="s">
        <v>13912</v>
      </c>
      <c r="C4765" s="101" t="s">
        <v>12798</v>
      </c>
      <c r="D4765" s="101">
        <v>62.75</v>
      </c>
    </row>
    <row r="4766" spans="1:4" x14ac:dyDescent="0.25">
      <c r="A4766" s="101">
        <v>96868</v>
      </c>
      <c r="B4766" s="101" t="s">
        <v>13913</v>
      </c>
      <c r="C4766" s="101" t="s">
        <v>12798</v>
      </c>
      <c r="D4766" s="101">
        <v>18.16</v>
      </c>
    </row>
    <row r="4767" spans="1:4" x14ac:dyDescent="0.25">
      <c r="A4767" s="101">
        <v>96869</v>
      </c>
      <c r="B4767" s="101" t="s">
        <v>13914</v>
      </c>
      <c r="C4767" s="101" t="s">
        <v>12798</v>
      </c>
      <c r="D4767" s="101">
        <v>27.8</v>
      </c>
    </row>
    <row r="4768" spans="1:4" x14ac:dyDescent="0.25">
      <c r="A4768" s="101">
        <v>96870</v>
      </c>
      <c r="B4768" s="101" t="s">
        <v>13915</v>
      </c>
      <c r="C4768" s="101" t="s">
        <v>12798</v>
      </c>
      <c r="D4768" s="101">
        <v>41.73</v>
      </c>
    </row>
    <row r="4769" spans="1:4" x14ac:dyDescent="0.25">
      <c r="A4769" s="101">
        <v>96871</v>
      </c>
      <c r="B4769" s="101" t="s">
        <v>13916</v>
      </c>
      <c r="C4769" s="101" t="s">
        <v>12798</v>
      </c>
      <c r="D4769" s="101">
        <v>47.7</v>
      </c>
    </row>
    <row r="4770" spans="1:4" x14ac:dyDescent="0.25">
      <c r="A4770" s="101">
        <v>96872</v>
      </c>
      <c r="B4770" s="101" t="s">
        <v>13917</v>
      </c>
      <c r="C4770" s="101" t="s">
        <v>12798</v>
      </c>
      <c r="D4770" s="101">
        <v>44.23</v>
      </c>
    </row>
    <row r="4771" spans="1:4" x14ac:dyDescent="0.25">
      <c r="A4771" s="101">
        <v>96873</v>
      </c>
      <c r="B4771" s="101" t="s">
        <v>13918</v>
      </c>
      <c r="C4771" s="101" t="s">
        <v>12798</v>
      </c>
      <c r="D4771" s="101">
        <v>58.9</v>
      </c>
    </row>
    <row r="4772" spans="1:4" x14ac:dyDescent="0.25">
      <c r="A4772" s="101">
        <v>96874</v>
      </c>
      <c r="B4772" s="101" t="s">
        <v>13919</v>
      </c>
      <c r="C4772" s="101" t="s">
        <v>12798</v>
      </c>
      <c r="D4772" s="101">
        <v>53.78</v>
      </c>
    </row>
    <row r="4773" spans="1:4" x14ac:dyDescent="0.25">
      <c r="A4773" s="101">
        <v>96875</v>
      </c>
      <c r="B4773" s="101" t="s">
        <v>13920</v>
      </c>
      <c r="C4773" s="101" t="s">
        <v>12798</v>
      </c>
      <c r="D4773" s="101">
        <v>70.55</v>
      </c>
    </row>
    <row r="4774" spans="1:4" x14ac:dyDescent="0.25">
      <c r="A4774" s="101">
        <v>96876</v>
      </c>
      <c r="B4774" s="101" t="s">
        <v>13921</v>
      </c>
      <c r="C4774" s="101" t="s">
        <v>12798</v>
      </c>
      <c r="D4774" s="101">
        <v>164.64</v>
      </c>
    </row>
    <row r="4775" spans="1:4" x14ac:dyDescent="0.25">
      <c r="A4775" s="101">
        <v>96878</v>
      </c>
      <c r="B4775" s="101" t="s">
        <v>13922</v>
      </c>
      <c r="C4775" s="101" t="s">
        <v>12798</v>
      </c>
      <c r="D4775" s="101">
        <v>184.7</v>
      </c>
    </row>
    <row r="4776" spans="1:4" x14ac:dyDescent="0.25">
      <c r="A4776" s="101">
        <v>96879</v>
      </c>
      <c r="B4776" s="101" t="s">
        <v>13923</v>
      </c>
      <c r="C4776" s="101" t="s">
        <v>12798</v>
      </c>
      <c r="D4776" s="101">
        <v>179.01</v>
      </c>
    </row>
    <row r="4777" spans="1:4" x14ac:dyDescent="0.25">
      <c r="A4777" s="101">
        <v>96881</v>
      </c>
      <c r="B4777" s="101" t="s">
        <v>13924</v>
      </c>
      <c r="C4777" s="101" t="s">
        <v>12798</v>
      </c>
      <c r="D4777" s="101">
        <v>212.11</v>
      </c>
    </row>
    <row r="4778" spans="1:4" x14ac:dyDescent="0.25">
      <c r="A4778" s="101">
        <v>97430</v>
      </c>
      <c r="B4778" s="101" t="s">
        <v>3011</v>
      </c>
      <c r="C4778" s="101" t="s">
        <v>12798</v>
      </c>
      <c r="D4778" s="101">
        <v>36.83</v>
      </c>
    </row>
    <row r="4779" spans="1:4" x14ac:dyDescent="0.25">
      <c r="A4779" s="101">
        <v>97431</v>
      </c>
      <c r="B4779" s="101" t="s">
        <v>3012</v>
      </c>
      <c r="C4779" s="101" t="s">
        <v>12798</v>
      </c>
      <c r="D4779" s="101">
        <v>41.21</v>
      </c>
    </row>
    <row r="4780" spans="1:4" x14ac:dyDescent="0.25">
      <c r="A4780" s="101">
        <v>97432</v>
      </c>
      <c r="B4780" s="101" t="s">
        <v>3013</v>
      </c>
      <c r="C4780" s="101" t="s">
        <v>12798</v>
      </c>
      <c r="D4780" s="101">
        <v>46.52</v>
      </c>
    </row>
    <row r="4781" spans="1:4" x14ac:dyDescent="0.25">
      <c r="A4781" s="101">
        <v>97433</v>
      </c>
      <c r="B4781" s="101" t="s">
        <v>3014</v>
      </c>
      <c r="C4781" s="101" t="s">
        <v>12798</v>
      </c>
      <c r="D4781" s="101">
        <v>81.47</v>
      </c>
    </row>
    <row r="4782" spans="1:4" x14ac:dyDescent="0.25">
      <c r="A4782" s="101">
        <v>97434</v>
      </c>
      <c r="B4782" s="101" t="s">
        <v>3015</v>
      </c>
      <c r="C4782" s="101" t="s">
        <v>12798</v>
      </c>
      <c r="D4782" s="101">
        <v>82.91</v>
      </c>
    </row>
    <row r="4783" spans="1:4" x14ac:dyDescent="0.25">
      <c r="A4783" s="101">
        <v>97435</v>
      </c>
      <c r="B4783" s="101" t="s">
        <v>3016</v>
      </c>
      <c r="C4783" s="101" t="s">
        <v>12798</v>
      </c>
      <c r="D4783" s="101">
        <v>95.22</v>
      </c>
    </row>
    <row r="4784" spans="1:4" x14ac:dyDescent="0.25">
      <c r="A4784" s="101">
        <v>97436</v>
      </c>
      <c r="B4784" s="101" t="s">
        <v>3017</v>
      </c>
      <c r="C4784" s="101" t="s">
        <v>12798</v>
      </c>
      <c r="D4784" s="101">
        <v>97.98</v>
      </c>
    </row>
    <row r="4785" spans="1:4" x14ac:dyDescent="0.25">
      <c r="A4785" s="101">
        <v>97437</v>
      </c>
      <c r="B4785" s="101" t="s">
        <v>39582</v>
      </c>
      <c r="C4785" s="101" t="s">
        <v>12798</v>
      </c>
      <c r="D4785" s="101">
        <v>108.91</v>
      </c>
    </row>
    <row r="4786" spans="1:4" x14ac:dyDescent="0.25">
      <c r="A4786" s="101">
        <v>97438</v>
      </c>
      <c r="B4786" s="101" t="s">
        <v>3018</v>
      </c>
      <c r="C4786" s="101" t="s">
        <v>12798</v>
      </c>
      <c r="D4786" s="101">
        <v>111.86</v>
      </c>
    </row>
    <row r="4787" spans="1:4" x14ac:dyDescent="0.25">
      <c r="A4787" s="101">
        <v>97439</v>
      </c>
      <c r="B4787" s="101" t="s">
        <v>3019</v>
      </c>
      <c r="C4787" s="101" t="s">
        <v>12798</v>
      </c>
      <c r="D4787" s="101">
        <v>122.37</v>
      </c>
    </row>
    <row r="4788" spans="1:4" x14ac:dyDescent="0.25">
      <c r="A4788" s="101">
        <v>97440</v>
      </c>
      <c r="B4788" s="101" t="s">
        <v>3020</v>
      </c>
      <c r="C4788" s="101" t="s">
        <v>12798</v>
      </c>
      <c r="D4788" s="101">
        <v>146.43</v>
      </c>
    </row>
    <row r="4789" spans="1:4" x14ac:dyDescent="0.25">
      <c r="A4789" s="101">
        <v>97442</v>
      </c>
      <c r="B4789" s="101" t="s">
        <v>3021</v>
      </c>
      <c r="C4789" s="101" t="s">
        <v>12798</v>
      </c>
      <c r="D4789" s="101">
        <v>161.91</v>
      </c>
    </row>
    <row r="4790" spans="1:4" x14ac:dyDescent="0.25">
      <c r="A4790" s="101">
        <v>97443</v>
      </c>
      <c r="B4790" s="101" t="s">
        <v>3022</v>
      </c>
      <c r="C4790" s="101" t="s">
        <v>12798</v>
      </c>
      <c r="D4790" s="101">
        <v>115.05</v>
      </c>
    </row>
    <row r="4791" spans="1:4" x14ac:dyDescent="0.25">
      <c r="A4791" s="101">
        <v>97444</v>
      </c>
      <c r="B4791" s="101" t="s">
        <v>3023</v>
      </c>
      <c r="C4791" s="101" t="s">
        <v>12798</v>
      </c>
      <c r="D4791" s="101">
        <v>135.44</v>
      </c>
    </row>
    <row r="4792" spans="1:4" x14ac:dyDescent="0.25">
      <c r="A4792" s="101">
        <v>97446</v>
      </c>
      <c r="B4792" s="101" t="s">
        <v>3024</v>
      </c>
      <c r="C4792" s="101" t="s">
        <v>12798</v>
      </c>
      <c r="D4792" s="101">
        <v>234.8</v>
      </c>
    </row>
    <row r="4793" spans="1:4" x14ac:dyDescent="0.25">
      <c r="A4793" s="101">
        <v>97447</v>
      </c>
      <c r="B4793" s="101" t="s">
        <v>3025</v>
      </c>
      <c r="C4793" s="101" t="s">
        <v>12798</v>
      </c>
      <c r="D4793" s="101">
        <v>234.8</v>
      </c>
    </row>
    <row r="4794" spans="1:4" x14ac:dyDescent="0.25">
      <c r="A4794" s="101">
        <v>97449</v>
      </c>
      <c r="B4794" s="101" t="s">
        <v>3026</v>
      </c>
      <c r="C4794" s="101" t="s">
        <v>12798</v>
      </c>
      <c r="D4794" s="101">
        <v>250.4</v>
      </c>
    </row>
    <row r="4795" spans="1:4" x14ac:dyDescent="0.25">
      <c r="A4795" s="101">
        <v>97450</v>
      </c>
      <c r="B4795" s="101" t="s">
        <v>3027</v>
      </c>
      <c r="C4795" s="101" t="s">
        <v>12798</v>
      </c>
      <c r="D4795" s="101">
        <v>305.92</v>
      </c>
    </row>
    <row r="4796" spans="1:4" x14ac:dyDescent="0.25">
      <c r="A4796" s="101">
        <v>97452</v>
      </c>
      <c r="B4796" s="101" t="s">
        <v>3028</v>
      </c>
      <c r="C4796" s="101" t="s">
        <v>12798</v>
      </c>
      <c r="D4796" s="101">
        <v>188.87</v>
      </c>
    </row>
    <row r="4797" spans="1:4" x14ac:dyDescent="0.25">
      <c r="A4797" s="101">
        <v>97453</v>
      </c>
      <c r="B4797" s="101" t="s">
        <v>3029</v>
      </c>
      <c r="C4797" s="101" t="s">
        <v>12798</v>
      </c>
      <c r="D4797" s="101">
        <v>200.51</v>
      </c>
    </row>
    <row r="4798" spans="1:4" x14ac:dyDescent="0.25">
      <c r="A4798" s="101">
        <v>97454</v>
      </c>
      <c r="B4798" s="101" t="s">
        <v>3030</v>
      </c>
      <c r="C4798" s="101" t="s">
        <v>12798</v>
      </c>
      <c r="D4798" s="101">
        <v>322.14</v>
      </c>
    </row>
    <row r="4799" spans="1:4" x14ac:dyDescent="0.25">
      <c r="A4799" s="101">
        <v>97455</v>
      </c>
      <c r="B4799" s="101" t="s">
        <v>3031</v>
      </c>
      <c r="C4799" s="101" t="s">
        <v>12798</v>
      </c>
      <c r="D4799" s="101">
        <v>340.75</v>
      </c>
    </row>
    <row r="4800" spans="1:4" x14ac:dyDescent="0.25">
      <c r="A4800" s="101">
        <v>97456</v>
      </c>
      <c r="B4800" s="101" t="s">
        <v>3032</v>
      </c>
      <c r="C4800" s="101" t="s">
        <v>12798</v>
      </c>
      <c r="D4800" s="101">
        <v>729.89</v>
      </c>
    </row>
    <row r="4801" spans="1:4" x14ac:dyDescent="0.25">
      <c r="A4801" s="101">
        <v>97457</v>
      </c>
      <c r="B4801" s="101" t="s">
        <v>3033</v>
      </c>
      <c r="C4801" s="101" t="s">
        <v>12798</v>
      </c>
      <c r="D4801" s="101">
        <v>646.4</v>
      </c>
    </row>
    <row r="4802" spans="1:4" x14ac:dyDescent="0.25">
      <c r="A4802" s="101">
        <v>97458</v>
      </c>
      <c r="B4802" s="101" t="s">
        <v>3034</v>
      </c>
      <c r="C4802" s="101" t="s">
        <v>12798</v>
      </c>
      <c r="D4802" s="101">
        <v>298.73</v>
      </c>
    </row>
    <row r="4803" spans="1:4" x14ac:dyDescent="0.25">
      <c r="A4803" s="101">
        <v>97459</v>
      </c>
      <c r="B4803" s="101" t="s">
        <v>3035</v>
      </c>
      <c r="C4803" s="101" t="s">
        <v>12798</v>
      </c>
      <c r="D4803" s="101">
        <v>513.35</v>
      </c>
    </row>
    <row r="4804" spans="1:4" x14ac:dyDescent="0.25">
      <c r="A4804" s="101">
        <v>97460</v>
      </c>
      <c r="B4804" s="101" t="s">
        <v>3036</v>
      </c>
      <c r="C4804" s="101" t="s">
        <v>12798</v>
      </c>
      <c r="D4804" s="101">
        <v>789.29</v>
      </c>
    </row>
    <row r="4805" spans="1:4" x14ac:dyDescent="0.25">
      <c r="A4805" s="101">
        <v>97461</v>
      </c>
      <c r="B4805" s="101" t="s">
        <v>3037</v>
      </c>
      <c r="C4805" s="101" t="s">
        <v>12798</v>
      </c>
      <c r="D4805" s="101">
        <v>36.4</v>
      </c>
    </row>
    <row r="4806" spans="1:4" x14ac:dyDescent="0.25">
      <c r="A4806" s="101">
        <v>97462</v>
      </c>
      <c r="B4806" s="101" t="s">
        <v>3038</v>
      </c>
      <c r="C4806" s="101" t="s">
        <v>12798</v>
      </c>
      <c r="D4806" s="101">
        <v>30.43</v>
      </c>
    </row>
    <row r="4807" spans="1:4" x14ac:dyDescent="0.25">
      <c r="A4807" s="101">
        <v>97464</v>
      </c>
      <c r="B4807" s="101" t="s">
        <v>3039</v>
      </c>
      <c r="C4807" s="101" t="s">
        <v>12798</v>
      </c>
      <c r="D4807" s="101">
        <v>52.4</v>
      </c>
    </row>
    <row r="4808" spans="1:4" x14ac:dyDescent="0.25">
      <c r="A4808" s="101">
        <v>97465</v>
      </c>
      <c r="B4808" s="101" t="s">
        <v>3040</v>
      </c>
      <c r="C4808" s="101" t="s">
        <v>12798</v>
      </c>
      <c r="D4808" s="101">
        <v>62.47</v>
      </c>
    </row>
    <row r="4809" spans="1:4" x14ac:dyDescent="0.25">
      <c r="A4809" s="101">
        <v>97467</v>
      </c>
      <c r="B4809" s="101" t="s">
        <v>3041</v>
      </c>
      <c r="C4809" s="101" t="s">
        <v>12798</v>
      </c>
      <c r="D4809" s="101">
        <v>66.48</v>
      </c>
    </row>
    <row r="4810" spans="1:4" x14ac:dyDescent="0.25">
      <c r="A4810" s="101">
        <v>97468</v>
      </c>
      <c r="B4810" s="101" t="s">
        <v>3042</v>
      </c>
      <c r="C4810" s="101" t="s">
        <v>12798</v>
      </c>
      <c r="D4810" s="101">
        <v>79.38</v>
      </c>
    </row>
    <row r="4811" spans="1:4" x14ac:dyDescent="0.25">
      <c r="A4811" s="101">
        <v>97470</v>
      </c>
      <c r="B4811" s="101" t="s">
        <v>3043</v>
      </c>
      <c r="C4811" s="101" t="s">
        <v>12798</v>
      </c>
      <c r="D4811" s="101">
        <v>98.16</v>
      </c>
    </row>
    <row r="4812" spans="1:4" x14ac:dyDescent="0.25">
      <c r="A4812" s="101">
        <v>97471</v>
      </c>
      <c r="B4812" s="101" t="s">
        <v>3044</v>
      </c>
      <c r="C4812" s="101" t="s">
        <v>12798</v>
      </c>
      <c r="D4812" s="101">
        <v>118.55</v>
      </c>
    </row>
    <row r="4813" spans="1:4" x14ac:dyDescent="0.25">
      <c r="A4813" s="101">
        <v>97474</v>
      </c>
      <c r="B4813" s="101" t="s">
        <v>3045</v>
      </c>
      <c r="C4813" s="101" t="s">
        <v>12798</v>
      </c>
      <c r="D4813" s="101">
        <v>179.6</v>
      </c>
    </row>
    <row r="4814" spans="1:4" x14ac:dyDescent="0.25">
      <c r="A4814" s="101">
        <v>97475</v>
      </c>
      <c r="B4814" s="101" t="s">
        <v>3046</v>
      </c>
      <c r="C4814" s="101" t="s">
        <v>12798</v>
      </c>
      <c r="D4814" s="101">
        <v>220.81</v>
      </c>
    </row>
    <row r="4815" spans="1:4" x14ac:dyDescent="0.25">
      <c r="A4815" s="101">
        <v>97477</v>
      </c>
      <c r="B4815" s="101" t="s">
        <v>3047</v>
      </c>
      <c r="C4815" s="101" t="s">
        <v>12798</v>
      </c>
      <c r="D4815" s="101">
        <v>239.28</v>
      </c>
    </row>
    <row r="4816" spans="1:4" x14ac:dyDescent="0.25">
      <c r="A4816" s="101">
        <v>97478</v>
      </c>
      <c r="B4816" s="101" t="s">
        <v>3048</v>
      </c>
      <c r="C4816" s="101" t="s">
        <v>12798</v>
      </c>
      <c r="D4816" s="101">
        <v>294.8</v>
      </c>
    </row>
    <row r="4817" spans="1:4" x14ac:dyDescent="0.25">
      <c r="A4817" s="101">
        <v>97479</v>
      </c>
      <c r="B4817" s="101" t="s">
        <v>3049</v>
      </c>
      <c r="C4817" s="101" t="s">
        <v>12798</v>
      </c>
      <c r="D4817" s="101">
        <v>58.5</v>
      </c>
    </row>
    <row r="4818" spans="1:4" x14ac:dyDescent="0.25">
      <c r="A4818" s="101">
        <v>97480</v>
      </c>
      <c r="B4818" s="101" t="s">
        <v>3050</v>
      </c>
      <c r="C4818" s="101" t="s">
        <v>12798</v>
      </c>
      <c r="D4818" s="101">
        <v>58.5</v>
      </c>
    </row>
    <row r="4819" spans="1:4" x14ac:dyDescent="0.25">
      <c r="A4819" s="101">
        <v>97481</v>
      </c>
      <c r="B4819" s="101" t="s">
        <v>3051</v>
      </c>
      <c r="C4819" s="101" t="s">
        <v>12798</v>
      </c>
      <c r="D4819" s="101">
        <v>84.75</v>
      </c>
    </row>
    <row r="4820" spans="1:4" x14ac:dyDescent="0.25">
      <c r="A4820" s="101">
        <v>97482</v>
      </c>
      <c r="B4820" s="101" t="s">
        <v>3052</v>
      </c>
      <c r="C4820" s="101" t="s">
        <v>12798</v>
      </c>
      <c r="D4820" s="101">
        <v>84.75</v>
      </c>
    </row>
    <row r="4821" spans="1:4" x14ac:dyDescent="0.25">
      <c r="A4821" s="101">
        <v>97483</v>
      </c>
      <c r="B4821" s="101" t="s">
        <v>3053</v>
      </c>
      <c r="C4821" s="101" t="s">
        <v>12798</v>
      </c>
      <c r="D4821" s="101">
        <v>118.62</v>
      </c>
    </row>
    <row r="4822" spans="1:4" x14ac:dyDescent="0.25">
      <c r="A4822" s="101">
        <v>97484</v>
      </c>
      <c r="B4822" s="101" t="s">
        <v>3054</v>
      </c>
      <c r="C4822" s="101" t="s">
        <v>12798</v>
      </c>
      <c r="D4822" s="101">
        <v>118.62</v>
      </c>
    </row>
    <row r="4823" spans="1:4" x14ac:dyDescent="0.25">
      <c r="A4823" s="101">
        <v>97485</v>
      </c>
      <c r="B4823" s="101" t="s">
        <v>3055</v>
      </c>
      <c r="C4823" s="101" t="s">
        <v>12798</v>
      </c>
      <c r="D4823" s="101">
        <v>163.59</v>
      </c>
    </row>
    <row r="4824" spans="1:4" x14ac:dyDescent="0.25">
      <c r="A4824" s="101">
        <v>97486</v>
      </c>
      <c r="B4824" s="101" t="s">
        <v>3056</v>
      </c>
      <c r="C4824" s="101" t="s">
        <v>12798</v>
      </c>
      <c r="D4824" s="101">
        <v>175.23</v>
      </c>
    </row>
    <row r="4825" spans="1:4" x14ac:dyDescent="0.25">
      <c r="A4825" s="101">
        <v>97487</v>
      </c>
      <c r="B4825" s="101" t="s">
        <v>3057</v>
      </c>
      <c r="C4825" s="101" t="s">
        <v>12798</v>
      </c>
      <c r="D4825" s="101">
        <v>301.19</v>
      </c>
    </row>
    <row r="4826" spans="1:4" x14ac:dyDescent="0.25">
      <c r="A4826" s="101">
        <v>97488</v>
      </c>
      <c r="B4826" s="101" t="s">
        <v>3058</v>
      </c>
      <c r="C4826" s="101" t="s">
        <v>12798</v>
      </c>
      <c r="D4826" s="101">
        <v>319.8</v>
      </c>
    </row>
    <row r="4827" spans="1:4" x14ac:dyDescent="0.25">
      <c r="A4827" s="101">
        <v>97489</v>
      </c>
      <c r="B4827" s="101" t="s">
        <v>3059</v>
      </c>
      <c r="C4827" s="101" t="s">
        <v>12798</v>
      </c>
      <c r="D4827" s="101">
        <v>713.16</v>
      </c>
    </row>
    <row r="4828" spans="1:4" x14ac:dyDescent="0.25">
      <c r="A4828" s="101">
        <v>97490</v>
      </c>
      <c r="B4828" s="101" t="s">
        <v>3060</v>
      </c>
      <c r="C4828" s="101" t="s">
        <v>12798</v>
      </c>
      <c r="D4828" s="101">
        <v>629.66999999999996</v>
      </c>
    </row>
    <row r="4829" spans="1:4" x14ac:dyDescent="0.25">
      <c r="A4829" s="101">
        <v>97491</v>
      </c>
      <c r="B4829" s="101" t="s">
        <v>3061</v>
      </c>
      <c r="C4829" s="101" t="s">
        <v>12798</v>
      </c>
      <c r="D4829" s="101">
        <v>90.38</v>
      </c>
    </row>
    <row r="4830" spans="1:4" x14ac:dyDescent="0.25">
      <c r="A4830" s="101">
        <v>97492</v>
      </c>
      <c r="B4830" s="101" t="s">
        <v>3062</v>
      </c>
      <c r="C4830" s="101" t="s">
        <v>12798</v>
      </c>
      <c r="D4830" s="101">
        <v>132.56</v>
      </c>
    </row>
    <row r="4831" spans="1:4" x14ac:dyDescent="0.25">
      <c r="A4831" s="101">
        <v>97493</v>
      </c>
      <c r="B4831" s="101" t="s">
        <v>3063</v>
      </c>
      <c r="C4831" s="101" t="s">
        <v>12798</v>
      </c>
      <c r="D4831" s="101">
        <v>170.89</v>
      </c>
    </row>
    <row r="4832" spans="1:4" x14ac:dyDescent="0.25">
      <c r="A4832" s="101">
        <v>97494</v>
      </c>
      <c r="B4832" s="101" t="s">
        <v>3064</v>
      </c>
      <c r="C4832" s="101" t="s">
        <v>12798</v>
      </c>
      <c r="D4832" s="101">
        <v>264.95</v>
      </c>
    </row>
    <row r="4833" spans="1:4" x14ac:dyDescent="0.25">
      <c r="A4833" s="101">
        <v>97495</v>
      </c>
      <c r="B4833" s="101" t="s">
        <v>3065</v>
      </c>
      <c r="C4833" s="101" t="s">
        <v>12798</v>
      </c>
      <c r="D4833" s="101">
        <v>485.35</v>
      </c>
    </row>
    <row r="4834" spans="1:4" x14ac:dyDescent="0.25">
      <c r="A4834" s="101">
        <v>97496</v>
      </c>
      <c r="B4834" s="101" t="s">
        <v>3066</v>
      </c>
      <c r="C4834" s="101" t="s">
        <v>12798</v>
      </c>
      <c r="D4834" s="101">
        <v>767.03</v>
      </c>
    </row>
    <row r="4835" spans="1:4" x14ac:dyDescent="0.25">
      <c r="A4835" s="101">
        <v>97499</v>
      </c>
      <c r="B4835" s="101" t="s">
        <v>3067</v>
      </c>
      <c r="C4835" s="101" t="s">
        <v>12798</v>
      </c>
      <c r="D4835" s="101">
        <v>33.67</v>
      </c>
    </row>
    <row r="4836" spans="1:4" x14ac:dyDescent="0.25">
      <c r="A4836" s="101">
        <v>97500</v>
      </c>
      <c r="B4836" s="101" t="s">
        <v>3068</v>
      </c>
      <c r="C4836" s="101" t="s">
        <v>12798</v>
      </c>
      <c r="D4836" s="101">
        <v>27.7</v>
      </c>
    </row>
    <row r="4837" spans="1:4" x14ac:dyDescent="0.25">
      <c r="A4837" s="101">
        <v>97502</v>
      </c>
      <c r="B4837" s="101" t="s">
        <v>3069</v>
      </c>
      <c r="C4837" s="101" t="s">
        <v>12798</v>
      </c>
      <c r="D4837" s="101">
        <v>47.35</v>
      </c>
    </row>
    <row r="4838" spans="1:4" x14ac:dyDescent="0.25">
      <c r="A4838" s="101">
        <v>97503</v>
      </c>
      <c r="B4838" s="101" t="s">
        <v>3070</v>
      </c>
      <c r="C4838" s="101" t="s">
        <v>12798</v>
      </c>
      <c r="D4838" s="101">
        <v>57.67</v>
      </c>
    </row>
    <row r="4839" spans="1:4" x14ac:dyDescent="0.25">
      <c r="A4839" s="101">
        <v>97505</v>
      </c>
      <c r="B4839" s="101" t="s">
        <v>3071</v>
      </c>
      <c r="C4839" s="101" t="s">
        <v>12798</v>
      </c>
      <c r="D4839" s="101">
        <v>59.35</v>
      </c>
    </row>
    <row r="4840" spans="1:4" x14ac:dyDescent="0.25">
      <c r="A4840" s="101">
        <v>97506</v>
      </c>
      <c r="B4840" s="101" t="s">
        <v>3072</v>
      </c>
      <c r="C4840" s="101" t="s">
        <v>12798</v>
      </c>
      <c r="D4840" s="101">
        <v>72.25</v>
      </c>
    </row>
    <row r="4841" spans="1:4" x14ac:dyDescent="0.25">
      <c r="A4841" s="101">
        <v>97508</v>
      </c>
      <c r="B4841" s="101" t="s">
        <v>3073</v>
      </c>
      <c r="C4841" s="101" t="s">
        <v>12798</v>
      </c>
      <c r="D4841" s="101">
        <v>88.07</v>
      </c>
    </row>
    <row r="4842" spans="1:4" x14ac:dyDescent="0.25">
      <c r="A4842" s="101">
        <v>97509</v>
      </c>
      <c r="B4842" s="101" t="s">
        <v>3074</v>
      </c>
      <c r="C4842" s="101" t="s">
        <v>12798</v>
      </c>
      <c r="D4842" s="101">
        <v>108.46</v>
      </c>
    </row>
    <row r="4843" spans="1:4" x14ac:dyDescent="0.25">
      <c r="A4843" s="101">
        <v>97511</v>
      </c>
      <c r="B4843" s="101" t="s">
        <v>3075</v>
      </c>
      <c r="C4843" s="101" t="s">
        <v>12798</v>
      </c>
      <c r="D4843" s="101">
        <v>165.12</v>
      </c>
    </row>
    <row r="4844" spans="1:4" x14ac:dyDescent="0.25">
      <c r="A4844" s="101">
        <v>97512</v>
      </c>
      <c r="B4844" s="101" t="s">
        <v>3076</v>
      </c>
      <c r="C4844" s="101" t="s">
        <v>12798</v>
      </c>
      <c r="D4844" s="101">
        <v>206.33</v>
      </c>
    </row>
    <row r="4845" spans="1:4" x14ac:dyDescent="0.25">
      <c r="A4845" s="101">
        <v>97514</v>
      </c>
      <c r="B4845" s="101" t="s">
        <v>3077</v>
      </c>
      <c r="C4845" s="101" t="s">
        <v>12798</v>
      </c>
      <c r="D4845" s="101">
        <v>220.24</v>
      </c>
    </row>
    <row r="4846" spans="1:4" x14ac:dyDescent="0.25">
      <c r="A4846" s="101">
        <v>97515</v>
      </c>
      <c r="B4846" s="101" t="s">
        <v>3078</v>
      </c>
      <c r="C4846" s="101" t="s">
        <v>12798</v>
      </c>
      <c r="D4846" s="101">
        <v>275.76</v>
      </c>
    </row>
    <row r="4847" spans="1:4" x14ac:dyDescent="0.25">
      <c r="A4847" s="101">
        <v>97517</v>
      </c>
      <c r="B4847" s="101" t="s">
        <v>3079</v>
      </c>
      <c r="C4847" s="101" t="s">
        <v>12798</v>
      </c>
      <c r="D4847" s="101">
        <v>54.41</v>
      </c>
    </row>
    <row r="4848" spans="1:4" x14ac:dyDescent="0.25">
      <c r="A4848" s="101">
        <v>97518</v>
      </c>
      <c r="B4848" s="101" t="s">
        <v>3080</v>
      </c>
      <c r="C4848" s="101" t="s">
        <v>12798</v>
      </c>
      <c r="D4848" s="101">
        <v>54.41</v>
      </c>
    </row>
    <row r="4849" spans="1:4" x14ac:dyDescent="0.25">
      <c r="A4849" s="101">
        <v>97519</v>
      </c>
      <c r="B4849" s="101" t="s">
        <v>3081</v>
      </c>
      <c r="C4849" s="101" t="s">
        <v>12798</v>
      </c>
      <c r="D4849" s="101">
        <v>77.55</v>
      </c>
    </row>
    <row r="4850" spans="1:4" x14ac:dyDescent="0.25">
      <c r="A4850" s="101">
        <v>97520</v>
      </c>
      <c r="B4850" s="101" t="s">
        <v>3082</v>
      </c>
      <c r="C4850" s="101" t="s">
        <v>12798</v>
      </c>
      <c r="D4850" s="101">
        <v>77.55</v>
      </c>
    </row>
    <row r="4851" spans="1:4" x14ac:dyDescent="0.25">
      <c r="A4851" s="101">
        <v>97521</v>
      </c>
      <c r="B4851" s="101" t="s">
        <v>3083</v>
      </c>
      <c r="C4851" s="101" t="s">
        <v>12798</v>
      </c>
      <c r="D4851" s="101">
        <v>107.89</v>
      </c>
    </row>
    <row r="4852" spans="1:4" x14ac:dyDescent="0.25">
      <c r="A4852" s="101">
        <v>97522</v>
      </c>
      <c r="B4852" s="101" t="s">
        <v>3084</v>
      </c>
      <c r="C4852" s="101" t="s">
        <v>12798</v>
      </c>
      <c r="D4852" s="101">
        <v>107.89</v>
      </c>
    </row>
    <row r="4853" spans="1:4" x14ac:dyDescent="0.25">
      <c r="A4853" s="101">
        <v>97523</v>
      </c>
      <c r="B4853" s="101" t="s">
        <v>3085</v>
      </c>
      <c r="C4853" s="101" t="s">
        <v>12798</v>
      </c>
      <c r="D4853" s="101">
        <v>148.44999999999999</v>
      </c>
    </row>
    <row r="4854" spans="1:4" x14ac:dyDescent="0.25">
      <c r="A4854" s="101">
        <v>97524</v>
      </c>
      <c r="B4854" s="101" t="s">
        <v>3086</v>
      </c>
      <c r="C4854" s="101" t="s">
        <v>12798</v>
      </c>
      <c r="D4854" s="101">
        <v>160.09</v>
      </c>
    </row>
    <row r="4855" spans="1:4" x14ac:dyDescent="0.25">
      <c r="A4855" s="101">
        <v>97525</v>
      </c>
      <c r="B4855" s="101" t="s">
        <v>3087</v>
      </c>
      <c r="C4855" s="101" t="s">
        <v>12798</v>
      </c>
      <c r="D4855" s="101">
        <v>279.32</v>
      </c>
    </row>
    <row r="4856" spans="1:4" x14ac:dyDescent="0.25">
      <c r="A4856" s="101">
        <v>97526</v>
      </c>
      <c r="B4856" s="101" t="s">
        <v>3088</v>
      </c>
      <c r="C4856" s="101" t="s">
        <v>12798</v>
      </c>
      <c r="D4856" s="101">
        <v>297.93</v>
      </c>
    </row>
    <row r="4857" spans="1:4" x14ac:dyDescent="0.25">
      <c r="A4857" s="101">
        <v>97527</v>
      </c>
      <c r="B4857" s="101" t="s">
        <v>3089</v>
      </c>
      <c r="C4857" s="101" t="s">
        <v>12798</v>
      </c>
      <c r="D4857" s="101">
        <v>684.67</v>
      </c>
    </row>
    <row r="4858" spans="1:4" x14ac:dyDescent="0.25">
      <c r="A4858" s="101">
        <v>97528</v>
      </c>
      <c r="B4858" s="101" t="s">
        <v>3090</v>
      </c>
      <c r="C4858" s="101" t="s">
        <v>12798</v>
      </c>
      <c r="D4858" s="101">
        <v>601.17999999999995</v>
      </c>
    </row>
    <row r="4859" spans="1:4" x14ac:dyDescent="0.25">
      <c r="A4859" s="101">
        <v>97529</v>
      </c>
      <c r="B4859" s="101" t="s">
        <v>3091</v>
      </c>
      <c r="C4859" s="101" t="s">
        <v>12798</v>
      </c>
      <c r="D4859" s="101">
        <v>85.01</v>
      </c>
    </row>
    <row r="4860" spans="1:4" x14ac:dyDescent="0.25">
      <c r="A4860" s="101">
        <v>97530</v>
      </c>
      <c r="B4860" s="101" t="s">
        <v>3092</v>
      </c>
      <c r="C4860" s="101" t="s">
        <v>12798</v>
      </c>
      <c r="D4860" s="101">
        <v>122.95</v>
      </c>
    </row>
    <row r="4861" spans="1:4" x14ac:dyDescent="0.25">
      <c r="A4861" s="101">
        <v>97531</v>
      </c>
      <c r="B4861" s="101" t="s">
        <v>3093</v>
      </c>
      <c r="C4861" s="101" t="s">
        <v>12798</v>
      </c>
      <c r="D4861" s="101">
        <v>156.56</v>
      </c>
    </row>
    <row r="4862" spans="1:4" x14ac:dyDescent="0.25">
      <c r="A4862" s="101">
        <v>97532</v>
      </c>
      <c r="B4862" s="101" t="s">
        <v>3094</v>
      </c>
      <c r="C4862" s="101" t="s">
        <v>12798</v>
      </c>
      <c r="D4862" s="101">
        <v>244.78</v>
      </c>
    </row>
    <row r="4863" spans="1:4" x14ac:dyDescent="0.25">
      <c r="A4863" s="101">
        <v>97533</v>
      </c>
      <c r="B4863" s="101" t="s">
        <v>3095</v>
      </c>
      <c r="C4863" s="101" t="s">
        <v>12798</v>
      </c>
      <c r="D4863" s="101">
        <v>460.54</v>
      </c>
    </row>
    <row r="4864" spans="1:4" x14ac:dyDescent="0.25">
      <c r="A4864" s="101">
        <v>97534</v>
      </c>
      <c r="B4864" s="101" t="s">
        <v>3096</v>
      </c>
      <c r="C4864" s="101" t="s">
        <v>12798</v>
      </c>
      <c r="D4864" s="101">
        <v>729.02</v>
      </c>
    </row>
    <row r="4865" spans="1:4" x14ac:dyDescent="0.25">
      <c r="A4865" s="101">
        <v>97537</v>
      </c>
      <c r="B4865" s="101" t="s">
        <v>3097</v>
      </c>
      <c r="C4865" s="101" t="s">
        <v>12798</v>
      </c>
      <c r="D4865" s="101">
        <v>25.16</v>
      </c>
    </row>
    <row r="4866" spans="1:4" x14ac:dyDescent="0.25">
      <c r="A4866" s="101">
        <v>97540</v>
      </c>
      <c r="B4866" s="101" t="s">
        <v>3098</v>
      </c>
      <c r="C4866" s="101" t="s">
        <v>12798</v>
      </c>
      <c r="D4866" s="101">
        <v>33.78</v>
      </c>
    </row>
    <row r="4867" spans="1:4" x14ac:dyDescent="0.25">
      <c r="A4867" s="101">
        <v>97541</v>
      </c>
      <c r="B4867" s="101" t="s">
        <v>3099</v>
      </c>
      <c r="C4867" s="101" t="s">
        <v>12798</v>
      </c>
      <c r="D4867" s="101">
        <v>28.82</v>
      </c>
    </row>
    <row r="4868" spans="1:4" x14ac:dyDescent="0.25">
      <c r="A4868" s="101">
        <v>97543</v>
      </c>
      <c r="B4868" s="101" t="s">
        <v>3100</v>
      </c>
      <c r="C4868" s="101" t="s">
        <v>12798</v>
      </c>
      <c r="D4868" s="101">
        <v>54.89</v>
      </c>
    </row>
    <row r="4869" spans="1:4" x14ac:dyDescent="0.25">
      <c r="A4869" s="101">
        <v>97544</v>
      </c>
      <c r="B4869" s="101" t="s">
        <v>3101</v>
      </c>
      <c r="C4869" s="101" t="s">
        <v>12798</v>
      </c>
      <c r="D4869" s="101">
        <v>48.92</v>
      </c>
    </row>
    <row r="4870" spans="1:4" x14ac:dyDescent="0.25">
      <c r="A4870" s="101">
        <v>97546</v>
      </c>
      <c r="B4870" s="101" t="s">
        <v>3102</v>
      </c>
      <c r="C4870" s="101" t="s">
        <v>12798</v>
      </c>
      <c r="D4870" s="101">
        <v>35.119999999999997</v>
      </c>
    </row>
    <row r="4871" spans="1:4" x14ac:dyDescent="0.25">
      <c r="A4871" s="101">
        <v>97547</v>
      </c>
      <c r="B4871" s="101" t="s">
        <v>3103</v>
      </c>
      <c r="C4871" s="101" t="s">
        <v>12798</v>
      </c>
      <c r="D4871" s="101">
        <v>35.119999999999997</v>
      </c>
    </row>
    <row r="4872" spans="1:4" x14ac:dyDescent="0.25">
      <c r="A4872" s="101">
        <v>97548</v>
      </c>
      <c r="B4872" s="101" t="s">
        <v>3104</v>
      </c>
      <c r="C4872" s="101" t="s">
        <v>12798</v>
      </c>
      <c r="D4872" s="101">
        <v>52</v>
      </c>
    </row>
    <row r="4873" spans="1:4" x14ac:dyDescent="0.25">
      <c r="A4873" s="101">
        <v>97549</v>
      </c>
      <c r="B4873" s="101" t="s">
        <v>3105</v>
      </c>
      <c r="C4873" s="101" t="s">
        <v>12798</v>
      </c>
      <c r="D4873" s="101">
        <v>52</v>
      </c>
    </row>
    <row r="4874" spans="1:4" x14ac:dyDescent="0.25">
      <c r="A4874" s="101">
        <v>97550</v>
      </c>
      <c r="B4874" s="101" t="s">
        <v>3106</v>
      </c>
      <c r="C4874" s="101" t="s">
        <v>12798</v>
      </c>
      <c r="D4874" s="101">
        <v>86.27</v>
      </c>
    </row>
    <row r="4875" spans="1:4" x14ac:dyDescent="0.25">
      <c r="A4875" s="101">
        <v>97551</v>
      </c>
      <c r="B4875" s="101" t="s">
        <v>3107</v>
      </c>
      <c r="C4875" s="101" t="s">
        <v>12798</v>
      </c>
      <c r="D4875" s="101">
        <v>86.27</v>
      </c>
    </row>
    <row r="4876" spans="1:4" x14ac:dyDescent="0.25">
      <c r="A4876" s="101">
        <v>97552</v>
      </c>
      <c r="B4876" s="101" t="s">
        <v>3108</v>
      </c>
      <c r="C4876" s="101" t="s">
        <v>12798</v>
      </c>
      <c r="D4876" s="101">
        <v>51.2</v>
      </c>
    </row>
    <row r="4877" spans="1:4" x14ac:dyDescent="0.25">
      <c r="A4877" s="101">
        <v>97553</v>
      </c>
      <c r="B4877" s="101" t="s">
        <v>3109</v>
      </c>
      <c r="C4877" s="101" t="s">
        <v>12798</v>
      </c>
      <c r="D4877" s="101">
        <v>73.709999999999994</v>
      </c>
    </row>
    <row r="4878" spans="1:4" x14ac:dyDescent="0.25">
      <c r="A4878" s="101">
        <v>97554</v>
      </c>
      <c r="B4878" s="101" t="s">
        <v>3110</v>
      </c>
      <c r="C4878" s="101" t="s">
        <v>12798</v>
      </c>
      <c r="D4878" s="101">
        <v>127.52</v>
      </c>
    </row>
    <row r="4879" spans="1:4" x14ac:dyDescent="0.25">
      <c r="A4879" s="101">
        <v>98602</v>
      </c>
      <c r="B4879" s="101" t="s">
        <v>11633</v>
      </c>
      <c r="C4879" s="101" t="s">
        <v>12798</v>
      </c>
      <c r="D4879" s="101">
        <v>18</v>
      </c>
    </row>
    <row r="4880" spans="1:4" x14ac:dyDescent="0.25">
      <c r="A4880" s="101">
        <v>103805</v>
      </c>
      <c r="B4880" s="101" t="s">
        <v>11634</v>
      </c>
      <c r="C4880" s="101" t="s">
        <v>12798</v>
      </c>
      <c r="D4880" s="101">
        <v>18.12</v>
      </c>
    </row>
    <row r="4881" spans="1:4" x14ac:dyDescent="0.25">
      <c r="A4881" s="101">
        <v>103806</v>
      </c>
      <c r="B4881" s="101" t="s">
        <v>11635</v>
      </c>
      <c r="C4881" s="101" t="s">
        <v>12798</v>
      </c>
      <c r="D4881" s="101">
        <v>18.09</v>
      </c>
    </row>
    <row r="4882" spans="1:4" x14ac:dyDescent="0.25">
      <c r="A4882" s="101">
        <v>103807</v>
      </c>
      <c r="B4882" s="101" t="s">
        <v>39583</v>
      </c>
      <c r="C4882" s="101" t="s">
        <v>12798</v>
      </c>
      <c r="D4882" s="101">
        <v>21.97</v>
      </c>
    </row>
    <row r="4883" spans="1:4" x14ac:dyDescent="0.25">
      <c r="A4883" s="101">
        <v>103808</v>
      </c>
      <c r="B4883" s="101" t="s">
        <v>11636</v>
      </c>
      <c r="C4883" s="101" t="s">
        <v>12798</v>
      </c>
      <c r="D4883" s="101">
        <v>33.880000000000003</v>
      </c>
    </row>
    <row r="4884" spans="1:4" x14ac:dyDescent="0.25">
      <c r="A4884" s="101">
        <v>103809</v>
      </c>
      <c r="B4884" s="101" t="s">
        <v>11637</v>
      </c>
      <c r="C4884" s="101" t="s">
        <v>12798</v>
      </c>
      <c r="D4884" s="101">
        <v>33.590000000000003</v>
      </c>
    </row>
    <row r="4885" spans="1:4" x14ac:dyDescent="0.25">
      <c r="A4885" s="101">
        <v>103810</v>
      </c>
      <c r="B4885" s="101" t="s">
        <v>39584</v>
      </c>
      <c r="C4885" s="101" t="s">
        <v>12798</v>
      </c>
      <c r="D4885" s="101">
        <v>33.880000000000003</v>
      </c>
    </row>
    <row r="4886" spans="1:4" x14ac:dyDescent="0.25">
      <c r="A4886" s="101">
        <v>103811</v>
      </c>
      <c r="B4886" s="101" t="s">
        <v>39585</v>
      </c>
      <c r="C4886" s="101" t="s">
        <v>12798</v>
      </c>
      <c r="D4886" s="101">
        <v>37.35</v>
      </c>
    </row>
    <row r="4887" spans="1:4" x14ac:dyDescent="0.25">
      <c r="A4887" s="101">
        <v>103812</v>
      </c>
      <c r="B4887" s="101" t="s">
        <v>11638</v>
      </c>
      <c r="C4887" s="101" t="s">
        <v>12798</v>
      </c>
      <c r="D4887" s="101">
        <v>50.09</v>
      </c>
    </row>
    <row r="4888" spans="1:4" x14ac:dyDescent="0.25">
      <c r="A4888" s="101">
        <v>103813</v>
      </c>
      <c r="B4888" s="101" t="s">
        <v>11639</v>
      </c>
      <c r="C4888" s="101" t="s">
        <v>12798</v>
      </c>
      <c r="D4888" s="101">
        <v>48.33</v>
      </c>
    </row>
    <row r="4889" spans="1:4" x14ac:dyDescent="0.25">
      <c r="A4889" s="101">
        <v>103814</v>
      </c>
      <c r="B4889" s="101" t="s">
        <v>11640</v>
      </c>
      <c r="C4889" s="101" t="s">
        <v>12798</v>
      </c>
      <c r="D4889" s="101">
        <v>11.86</v>
      </c>
    </row>
    <row r="4890" spans="1:4" x14ac:dyDescent="0.25">
      <c r="A4890" s="101">
        <v>103815</v>
      </c>
      <c r="B4890" s="101" t="s">
        <v>11641</v>
      </c>
      <c r="C4890" s="101" t="s">
        <v>12798</v>
      </c>
      <c r="D4890" s="101">
        <v>11.89</v>
      </c>
    </row>
    <row r="4891" spans="1:4" x14ac:dyDescent="0.25">
      <c r="A4891" s="101">
        <v>103816</v>
      </c>
      <c r="B4891" s="101" t="s">
        <v>11642</v>
      </c>
      <c r="C4891" s="101" t="s">
        <v>12798</v>
      </c>
      <c r="D4891" s="101">
        <v>27.1</v>
      </c>
    </row>
    <row r="4892" spans="1:4" x14ac:dyDescent="0.25">
      <c r="A4892" s="101">
        <v>103817</v>
      </c>
      <c r="B4892" s="101" t="s">
        <v>11643</v>
      </c>
      <c r="C4892" s="101" t="s">
        <v>12798</v>
      </c>
      <c r="D4892" s="101">
        <v>449.88</v>
      </c>
    </row>
    <row r="4893" spans="1:4" x14ac:dyDescent="0.25">
      <c r="A4893" s="101">
        <v>103818</v>
      </c>
      <c r="B4893" s="101" t="s">
        <v>39586</v>
      </c>
      <c r="C4893" s="101" t="s">
        <v>12798</v>
      </c>
      <c r="D4893" s="101">
        <v>20.079999999999998</v>
      </c>
    </row>
    <row r="4894" spans="1:4" x14ac:dyDescent="0.25">
      <c r="A4894" s="101">
        <v>103819</v>
      </c>
      <c r="B4894" s="101" t="s">
        <v>11644</v>
      </c>
      <c r="C4894" s="101" t="s">
        <v>12798</v>
      </c>
      <c r="D4894" s="101">
        <v>20.94</v>
      </c>
    </row>
    <row r="4895" spans="1:4" x14ac:dyDescent="0.25">
      <c r="A4895" s="101">
        <v>103820</v>
      </c>
      <c r="B4895" s="101" t="s">
        <v>11645</v>
      </c>
      <c r="C4895" s="101" t="s">
        <v>12798</v>
      </c>
      <c r="D4895" s="101">
        <v>22.25</v>
      </c>
    </row>
    <row r="4896" spans="1:4" x14ac:dyDescent="0.25">
      <c r="A4896" s="101">
        <v>103821</v>
      </c>
      <c r="B4896" s="101" t="s">
        <v>11646</v>
      </c>
      <c r="C4896" s="101" t="s">
        <v>12798</v>
      </c>
      <c r="D4896" s="101">
        <v>526.85</v>
      </c>
    </row>
    <row r="4897" spans="1:4" x14ac:dyDescent="0.25">
      <c r="A4897" s="101">
        <v>103822</v>
      </c>
      <c r="B4897" s="101" t="s">
        <v>11647</v>
      </c>
      <c r="C4897" s="101" t="s">
        <v>12798</v>
      </c>
      <c r="D4897" s="101">
        <v>55.67</v>
      </c>
    </row>
    <row r="4898" spans="1:4" x14ac:dyDescent="0.25">
      <c r="A4898" s="101">
        <v>103823</v>
      </c>
      <c r="B4898" s="101" t="s">
        <v>11648</v>
      </c>
      <c r="C4898" s="101" t="s">
        <v>12798</v>
      </c>
      <c r="D4898" s="101">
        <v>18.13</v>
      </c>
    </row>
    <row r="4899" spans="1:4" x14ac:dyDescent="0.25">
      <c r="A4899" s="101">
        <v>103824</v>
      </c>
      <c r="B4899" s="101" t="s">
        <v>39587</v>
      </c>
      <c r="C4899" s="101" t="s">
        <v>12798</v>
      </c>
      <c r="D4899" s="101">
        <v>23.51</v>
      </c>
    </row>
    <row r="4900" spans="1:4" x14ac:dyDescent="0.25">
      <c r="A4900" s="101">
        <v>103825</v>
      </c>
      <c r="B4900" s="101" t="s">
        <v>39588</v>
      </c>
      <c r="C4900" s="101" t="s">
        <v>12798</v>
      </c>
      <c r="D4900" s="101">
        <v>27.83</v>
      </c>
    </row>
    <row r="4901" spans="1:4" x14ac:dyDescent="0.25">
      <c r="A4901" s="101">
        <v>103826</v>
      </c>
      <c r="B4901" s="101" t="s">
        <v>11649</v>
      </c>
      <c r="C4901" s="101" t="s">
        <v>12798</v>
      </c>
      <c r="D4901" s="101">
        <v>31.46</v>
      </c>
    </row>
    <row r="4902" spans="1:4" x14ac:dyDescent="0.25">
      <c r="A4902" s="101">
        <v>103827</v>
      </c>
      <c r="B4902" s="101" t="s">
        <v>11650</v>
      </c>
      <c r="C4902" s="101" t="s">
        <v>12798</v>
      </c>
      <c r="D4902" s="101">
        <v>31.46</v>
      </c>
    </row>
    <row r="4903" spans="1:4" x14ac:dyDescent="0.25">
      <c r="A4903" s="101">
        <v>103828</v>
      </c>
      <c r="B4903" s="101" t="s">
        <v>11651</v>
      </c>
      <c r="C4903" s="101" t="s">
        <v>12798</v>
      </c>
      <c r="D4903" s="101">
        <v>92.91</v>
      </c>
    </row>
    <row r="4904" spans="1:4" x14ac:dyDescent="0.25">
      <c r="A4904" s="101">
        <v>103829</v>
      </c>
      <c r="B4904" s="101" t="s">
        <v>11652</v>
      </c>
      <c r="C4904" s="101" t="s">
        <v>12798</v>
      </c>
      <c r="D4904" s="101">
        <v>582.17999999999995</v>
      </c>
    </row>
    <row r="4905" spans="1:4" x14ac:dyDescent="0.25">
      <c r="A4905" s="101">
        <v>103830</v>
      </c>
      <c r="B4905" s="101" t="s">
        <v>39589</v>
      </c>
      <c r="C4905" s="101" t="s">
        <v>12798</v>
      </c>
      <c r="D4905" s="101">
        <v>36.47</v>
      </c>
    </row>
    <row r="4906" spans="1:4" x14ac:dyDescent="0.25">
      <c r="A4906" s="101">
        <v>103831</v>
      </c>
      <c r="B4906" s="101" t="s">
        <v>11653</v>
      </c>
      <c r="C4906" s="101" t="s">
        <v>12798</v>
      </c>
      <c r="D4906" s="101">
        <v>27.05</v>
      </c>
    </row>
    <row r="4907" spans="1:4" x14ac:dyDescent="0.25">
      <c r="A4907" s="101">
        <v>103832</v>
      </c>
      <c r="B4907" s="101" t="s">
        <v>11654</v>
      </c>
      <c r="C4907" s="101" t="s">
        <v>12798</v>
      </c>
      <c r="D4907" s="101">
        <v>24.48</v>
      </c>
    </row>
    <row r="4908" spans="1:4" x14ac:dyDescent="0.25">
      <c r="A4908" s="101">
        <v>103833</v>
      </c>
      <c r="B4908" s="101" t="s">
        <v>11655</v>
      </c>
      <c r="C4908" s="101" t="s">
        <v>12798</v>
      </c>
      <c r="D4908" s="101">
        <v>44.9</v>
      </c>
    </row>
    <row r="4909" spans="1:4" x14ac:dyDescent="0.25">
      <c r="A4909" s="101">
        <v>103834</v>
      </c>
      <c r="B4909" s="101" t="s">
        <v>11656</v>
      </c>
      <c r="C4909" s="101" t="s">
        <v>12798</v>
      </c>
      <c r="D4909" s="101">
        <v>65.16</v>
      </c>
    </row>
    <row r="4910" spans="1:4" x14ac:dyDescent="0.25">
      <c r="A4910" s="101">
        <v>103838</v>
      </c>
      <c r="B4910" s="101" t="s">
        <v>11657</v>
      </c>
      <c r="C4910" s="101" t="s">
        <v>12798</v>
      </c>
      <c r="D4910" s="101">
        <v>17.399999999999999</v>
      </c>
    </row>
    <row r="4911" spans="1:4" x14ac:dyDescent="0.25">
      <c r="A4911" s="101">
        <v>103839</v>
      </c>
      <c r="B4911" s="101" t="s">
        <v>11658</v>
      </c>
      <c r="C4911" s="101" t="s">
        <v>12798</v>
      </c>
      <c r="D4911" s="101">
        <v>17.37</v>
      </c>
    </row>
    <row r="4912" spans="1:4" x14ac:dyDescent="0.25">
      <c r="A4912" s="101">
        <v>103840</v>
      </c>
      <c r="B4912" s="101" t="s">
        <v>39590</v>
      </c>
      <c r="C4912" s="101" t="s">
        <v>12798</v>
      </c>
      <c r="D4912" s="101">
        <v>21.62</v>
      </c>
    </row>
    <row r="4913" spans="1:4" x14ac:dyDescent="0.25">
      <c r="A4913" s="101">
        <v>103841</v>
      </c>
      <c r="B4913" s="101" t="s">
        <v>11659</v>
      </c>
      <c r="C4913" s="101" t="s">
        <v>12798</v>
      </c>
      <c r="D4913" s="101">
        <v>28.26</v>
      </c>
    </row>
    <row r="4914" spans="1:4" x14ac:dyDescent="0.25">
      <c r="A4914" s="101">
        <v>103842</v>
      </c>
      <c r="B4914" s="101" t="s">
        <v>11660</v>
      </c>
      <c r="C4914" s="101" t="s">
        <v>12798</v>
      </c>
      <c r="D4914" s="101">
        <v>27.97</v>
      </c>
    </row>
    <row r="4915" spans="1:4" x14ac:dyDescent="0.25">
      <c r="A4915" s="101">
        <v>103843</v>
      </c>
      <c r="B4915" s="101" t="s">
        <v>39591</v>
      </c>
      <c r="C4915" s="101" t="s">
        <v>12798</v>
      </c>
      <c r="D4915" s="101">
        <v>31.07</v>
      </c>
    </row>
    <row r="4916" spans="1:4" x14ac:dyDescent="0.25">
      <c r="A4916" s="101">
        <v>103844</v>
      </c>
      <c r="B4916" s="101" t="s">
        <v>39592</v>
      </c>
      <c r="C4916" s="101" t="s">
        <v>12798</v>
      </c>
      <c r="D4916" s="101">
        <v>34.54</v>
      </c>
    </row>
    <row r="4917" spans="1:4" x14ac:dyDescent="0.25">
      <c r="A4917" s="101">
        <v>103845</v>
      </c>
      <c r="B4917" s="101" t="s">
        <v>11661</v>
      </c>
      <c r="C4917" s="101" t="s">
        <v>12798</v>
      </c>
      <c r="D4917" s="101">
        <v>40.299999999999997</v>
      </c>
    </row>
    <row r="4918" spans="1:4" x14ac:dyDescent="0.25">
      <c r="A4918" s="101">
        <v>103846</v>
      </c>
      <c r="B4918" s="101" t="s">
        <v>11662</v>
      </c>
      <c r="C4918" s="101" t="s">
        <v>12798</v>
      </c>
      <c r="D4918" s="101">
        <v>38.54</v>
      </c>
    </row>
    <row r="4919" spans="1:4" x14ac:dyDescent="0.25">
      <c r="A4919" s="101">
        <v>103847</v>
      </c>
      <c r="B4919" s="101" t="s">
        <v>11663</v>
      </c>
      <c r="C4919" s="101" t="s">
        <v>12798</v>
      </c>
      <c r="D4919" s="101">
        <v>11.37</v>
      </c>
    </row>
    <row r="4920" spans="1:4" x14ac:dyDescent="0.25">
      <c r="A4920" s="101">
        <v>103848</v>
      </c>
      <c r="B4920" s="101" t="s">
        <v>11664</v>
      </c>
      <c r="C4920" s="101" t="s">
        <v>12798</v>
      </c>
      <c r="D4920" s="101">
        <v>11.4</v>
      </c>
    </row>
    <row r="4921" spans="1:4" x14ac:dyDescent="0.25">
      <c r="A4921" s="101">
        <v>103849</v>
      </c>
      <c r="B4921" s="101" t="s">
        <v>11665</v>
      </c>
      <c r="C4921" s="101" t="s">
        <v>12798</v>
      </c>
      <c r="D4921" s="101">
        <v>26.61</v>
      </c>
    </row>
    <row r="4922" spans="1:4" x14ac:dyDescent="0.25">
      <c r="A4922" s="101">
        <v>103850</v>
      </c>
      <c r="B4922" s="101" t="s">
        <v>11666</v>
      </c>
      <c r="C4922" s="101" t="s">
        <v>12798</v>
      </c>
      <c r="D4922" s="101">
        <v>449.39</v>
      </c>
    </row>
    <row r="4923" spans="1:4" x14ac:dyDescent="0.25">
      <c r="A4923" s="101">
        <v>103851</v>
      </c>
      <c r="B4923" s="101" t="s">
        <v>39593</v>
      </c>
      <c r="C4923" s="101" t="s">
        <v>12798</v>
      </c>
      <c r="D4923" s="101">
        <v>19.84</v>
      </c>
    </row>
    <row r="4924" spans="1:4" x14ac:dyDescent="0.25">
      <c r="A4924" s="101">
        <v>103852</v>
      </c>
      <c r="B4924" s="101" t="s">
        <v>11667</v>
      </c>
      <c r="C4924" s="101" t="s">
        <v>12798</v>
      </c>
      <c r="D4924" s="101">
        <v>17.18</v>
      </c>
    </row>
    <row r="4925" spans="1:4" x14ac:dyDescent="0.25">
      <c r="A4925" s="101">
        <v>103853</v>
      </c>
      <c r="B4925" s="101" t="s">
        <v>11668</v>
      </c>
      <c r="C4925" s="101" t="s">
        <v>12798</v>
      </c>
      <c r="D4925" s="101">
        <v>18.489999999999998</v>
      </c>
    </row>
    <row r="4926" spans="1:4" x14ac:dyDescent="0.25">
      <c r="A4926" s="101">
        <v>103854</v>
      </c>
      <c r="B4926" s="101" t="s">
        <v>11669</v>
      </c>
      <c r="C4926" s="101" t="s">
        <v>12798</v>
      </c>
      <c r="D4926" s="101">
        <v>523.09</v>
      </c>
    </row>
    <row r="4927" spans="1:4" x14ac:dyDescent="0.25">
      <c r="A4927" s="101">
        <v>103855</v>
      </c>
      <c r="B4927" s="101" t="s">
        <v>11670</v>
      </c>
      <c r="C4927" s="101" t="s">
        <v>12798</v>
      </c>
      <c r="D4927" s="101">
        <v>51.91</v>
      </c>
    </row>
    <row r="4928" spans="1:4" x14ac:dyDescent="0.25">
      <c r="A4928" s="101">
        <v>103856</v>
      </c>
      <c r="B4928" s="101" t="s">
        <v>11671</v>
      </c>
      <c r="C4928" s="101" t="s">
        <v>12798</v>
      </c>
      <c r="D4928" s="101">
        <v>16.12</v>
      </c>
    </row>
    <row r="4929" spans="1:4" x14ac:dyDescent="0.25">
      <c r="A4929" s="101">
        <v>103857</v>
      </c>
      <c r="B4929" s="101" t="s">
        <v>11672</v>
      </c>
      <c r="C4929" s="101" t="s">
        <v>12798</v>
      </c>
      <c r="D4929" s="101">
        <v>21.63</v>
      </c>
    </row>
    <row r="4930" spans="1:4" x14ac:dyDescent="0.25">
      <c r="A4930" s="101">
        <v>103858</v>
      </c>
      <c r="B4930" s="101" t="s">
        <v>11673</v>
      </c>
      <c r="C4930" s="101" t="s">
        <v>12798</v>
      </c>
      <c r="D4930" s="101">
        <v>25.95</v>
      </c>
    </row>
    <row r="4931" spans="1:4" x14ac:dyDescent="0.25">
      <c r="A4931" s="101">
        <v>103859</v>
      </c>
      <c r="B4931" s="101" t="s">
        <v>11674</v>
      </c>
      <c r="C4931" s="101" t="s">
        <v>12798</v>
      </c>
      <c r="D4931" s="101">
        <v>25.35</v>
      </c>
    </row>
    <row r="4932" spans="1:4" x14ac:dyDescent="0.25">
      <c r="A4932" s="101">
        <v>103860</v>
      </c>
      <c r="B4932" s="101" t="s">
        <v>11675</v>
      </c>
      <c r="C4932" s="101" t="s">
        <v>12798</v>
      </c>
      <c r="D4932" s="101">
        <v>25.35</v>
      </c>
    </row>
    <row r="4933" spans="1:4" x14ac:dyDescent="0.25">
      <c r="A4933" s="101">
        <v>103861</v>
      </c>
      <c r="B4933" s="101" t="s">
        <v>11676</v>
      </c>
      <c r="C4933" s="101" t="s">
        <v>12798</v>
      </c>
      <c r="D4933" s="101">
        <v>86.8</v>
      </c>
    </row>
    <row r="4934" spans="1:4" x14ac:dyDescent="0.25">
      <c r="A4934" s="101">
        <v>103862</v>
      </c>
      <c r="B4934" s="101" t="s">
        <v>11677</v>
      </c>
      <c r="C4934" s="101" t="s">
        <v>12798</v>
      </c>
      <c r="D4934" s="101">
        <v>576.07000000000005</v>
      </c>
    </row>
    <row r="4935" spans="1:4" x14ac:dyDescent="0.25">
      <c r="A4935" s="101">
        <v>103863</v>
      </c>
      <c r="B4935" s="101" t="s">
        <v>11678</v>
      </c>
      <c r="C4935" s="101" t="s">
        <v>12798</v>
      </c>
      <c r="D4935" s="101">
        <v>33.4</v>
      </c>
    </row>
    <row r="4936" spans="1:4" x14ac:dyDescent="0.25">
      <c r="A4936" s="101">
        <v>103864</v>
      </c>
      <c r="B4936" s="101" t="s">
        <v>11679</v>
      </c>
      <c r="C4936" s="101" t="s">
        <v>12798</v>
      </c>
      <c r="D4936" s="101">
        <v>22.02</v>
      </c>
    </row>
    <row r="4937" spans="1:4" x14ac:dyDescent="0.25">
      <c r="A4937" s="101">
        <v>103865</v>
      </c>
      <c r="B4937" s="101" t="s">
        <v>11680</v>
      </c>
      <c r="C4937" s="101" t="s">
        <v>12798</v>
      </c>
      <c r="D4937" s="101">
        <v>23.52</v>
      </c>
    </row>
    <row r="4938" spans="1:4" x14ac:dyDescent="0.25">
      <c r="A4938" s="101">
        <v>103866</v>
      </c>
      <c r="B4938" s="101" t="s">
        <v>11681</v>
      </c>
      <c r="C4938" s="101" t="s">
        <v>12798</v>
      </c>
      <c r="D4938" s="101">
        <v>37.4</v>
      </c>
    </row>
    <row r="4939" spans="1:4" x14ac:dyDescent="0.25">
      <c r="A4939" s="101">
        <v>103867</v>
      </c>
      <c r="B4939" s="101" t="s">
        <v>11682</v>
      </c>
      <c r="C4939" s="101" t="s">
        <v>12798</v>
      </c>
      <c r="D4939" s="101">
        <v>52.06</v>
      </c>
    </row>
    <row r="4940" spans="1:4" x14ac:dyDescent="0.25">
      <c r="A4940" s="101">
        <v>103874</v>
      </c>
      <c r="B4940" s="101" t="s">
        <v>11683</v>
      </c>
      <c r="C4940" s="101" t="s">
        <v>12798</v>
      </c>
      <c r="D4940" s="101">
        <v>18.170000000000002</v>
      </c>
    </row>
    <row r="4941" spans="1:4" x14ac:dyDescent="0.25">
      <c r="A4941" s="101">
        <v>103875</v>
      </c>
      <c r="B4941" s="101" t="s">
        <v>11684</v>
      </c>
      <c r="C4941" s="101" t="s">
        <v>12798</v>
      </c>
      <c r="D4941" s="101">
        <v>18.14</v>
      </c>
    </row>
    <row r="4942" spans="1:4" x14ac:dyDescent="0.25">
      <c r="A4942" s="101">
        <v>103876</v>
      </c>
      <c r="B4942" s="101" t="s">
        <v>11685</v>
      </c>
      <c r="C4942" s="101" t="s">
        <v>12798</v>
      </c>
      <c r="D4942" s="101">
        <v>22.01</v>
      </c>
    </row>
    <row r="4943" spans="1:4" x14ac:dyDescent="0.25">
      <c r="A4943" s="101">
        <v>103877</v>
      </c>
      <c r="B4943" s="101" t="s">
        <v>11686</v>
      </c>
      <c r="C4943" s="101" t="s">
        <v>12798</v>
      </c>
      <c r="D4943" s="101">
        <v>27.42</v>
      </c>
    </row>
    <row r="4944" spans="1:4" x14ac:dyDescent="0.25">
      <c r="A4944" s="101">
        <v>103878</v>
      </c>
      <c r="B4944" s="101" t="s">
        <v>11687</v>
      </c>
      <c r="C4944" s="101" t="s">
        <v>12798</v>
      </c>
      <c r="D4944" s="101">
        <v>27.13</v>
      </c>
    </row>
    <row r="4945" spans="1:4" x14ac:dyDescent="0.25">
      <c r="A4945" s="101">
        <v>103879</v>
      </c>
      <c r="B4945" s="101" t="s">
        <v>11688</v>
      </c>
      <c r="C4945" s="101" t="s">
        <v>12798</v>
      </c>
      <c r="D4945" s="101">
        <v>30.66</v>
      </c>
    </row>
    <row r="4946" spans="1:4" x14ac:dyDescent="0.25">
      <c r="A4946" s="101">
        <v>103880</v>
      </c>
      <c r="B4946" s="101" t="s">
        <v>11689</v>
      </c>
      <c r="C4946" s="101" t="s">
        <v>12798</v>
      </c>
      <c r="D4946" s="101">
        <v>34.130000000000003</v>
      </c>
    </row>
    <row r="4947" spans="1:4" x14ac:dyDescent="0.25">
      <c r="A4947" s="101">
        <v>103881</v>
      </c>
      <c r="B4947" s="101" t="s">
        <v>11690</v>
      </c>
      <c r="C4947" s="101" t="s">
        <v>12798</v>
      </c>
      <c r="D4947" s="101">
        <v>38.090000000000003</v>
      </c>
    </row>
    <row r="4948" spans="1:4" x14ac:dyDescent="0.25">
      <c r="A4948" s="101">
        <v>103882</v>
      </c>
      <c r="B4948" s="101" t="s">
        <v>11691</v>
      </c>
      <c r="C4948" s="101" t="s">
        <v>12798</v>
      </c>
      <c r="D4948" s="101">
        <v>36.33</v>
      </c>
    </row>
    <row r="4949" spans="1:4" x14ac:dyDescent="0.25">
      <c r="A4949" s="101">
        <v>103883</v>
      </c>
      <c r="B4949" s="101" t="s">
        <v>11692</v>
      </c>
      <c r="C4949" s="101" t="s">
        <v>12798</v>
      </c>
      <c r="D4949" s="101">
        <v>11.87</v>
      </c>
    </row>
    <row r="4950" spans="1:4" x14ac:dyDescent="0.25">
      <c r="A4950" s="101">
        <v>103884</v>
      </c>
      <c r="B4950" s="101" t="s">
        <v>11693</v>
      </c>
      <c r="C4950" s="101" t="s">
        <v>12798</v>
      </c>
      <c r="D4950" s="101">
        <v>11.9</v>
      </c>
    </row>
    <row r="4951" spans="1:4" x14ac:dyDescent="0.25">
      <c r="A4951" s="101">
        <v>103885</v>
      </c>
      <c r="B4951" s="101" t="s">
        <v>11694</v>
      </c>
      <c r="C4951" s="101" t="s">
        <v>12798</v>
      </c>
      <c r="D4951" s="101">
        <v>27.11</v>
      </c>
    </row>
    <row r="4952" spans="1:4" x14ac:dyDescent="0.25">
      <c r="A4952" s="101">
        <v>103886</v>
      </c>
      <c r="B4952" s="101" t="s">
        <v>11695</v>
      </c>
      <c r="C4952" s="101" t="s">
        <v>12798</v>
      </c>
      <c r="D4952" s="101">
        <v>449.89</v>
      </c>
    </row>
    <row r="4953" spans="1:4" x14ac:dyDescent="0.25">
      <c r="A4953" s="101">
        <v>103887</v>
      </c>
      <c r="B4953" s="101" t="s">
        <v>11696</v>
      </c>
      <c r="C4953" s="101" t="s">
        <v>12798</v>
      </c>
      <c r="D4953" s="101">
        <v>20.09</v>
      </c>
    </row>
    <row r="4954" spans="1:4" x14ac:dyDescent="0.25">
      <c r="A4954" s="101">
        <v>103888</v>
      </c>
      <c r="B4954" s="101" t="s">
        <v>11697</v>
      </c>
      <c r="C4954" s="101" t="s">
        <v>12798</v>
      </c>
      <c r="D4954" s="101">
        <v>16.579999999999998</v>
      </c>
    </row>
    <row r="4955" spans="1:4" x14ac:dyDescent="0.25">
      <c r="A4955" s="101">
        <v>103889</v>
      </c>
      <c r="B4955" s="101" t="s">
        <v>11698</v>
      </c>
      <c r="C4955" s="101" t="s">
        <v>12798</v>
      </c>
      <c r="D4955" s="101">
        <v>17.89</v>
      </c>
    </row>
    <row r="4956" spans="1:4" x14ac:dyDescent="0.25">
      <c r="A4956" s="101">
        <v>103890</v>
      </c>
      <c r="B4956" s="101" t="s">
        <v>11699</v>
      </c>
      <c r="C4956" s="101" t="s">
        <v>12798</v>
      </c>
      <c r="D4956" s="101">
        <v>522.49</v>
      </c>
    </row>
    <row r="4957" spans="1:4" x14ac:dyDescent="0.25">
      <c r="A4957" s="101">
        <v>103891</v>
      </c>
      <c r="B4957" s="101" t="s">
        <v>11700</v>
      </c>
      <c r="C4957" s="101" t="s">
        <v>12798</v>
      </c>
      <c r="D4957" s="101">
        <v>51.31</v>
      </c>
    </row>
    <row r="4958" spans="1:4" x14ac:dyDescent="0.25">
      <c r="A4958" s="101">
        <v>103892</v>
      </c>
      <c r="B4958" s="101" t="s">
        <v>11701</v>
      </c>
      <c r="C4958" s="101" t="s">
        <v>12798</v>
      </c>
      <c r="D4958" s="101">
        <v>16.11</v>
      </c>
    </row>
    <row r="4959" spans="1:4" x14ac:dyDescent="0.25">
      <c r="A4959" s="101">
        <v>103893</v>
      </c>
      <c r="B4959" s="101" t="s">
        <v>11702</v>
      </c>
      <c r="C4959" s="101" t="s">
        <v>12798</v>
      </c>
      <c r="D4959" s="101">
        <v>21.33</v>
      </c>
    </row>
    <row r="4960" spans="1:4" x14ac:dyDescent="0.25">
      <c r="A4960" s="101">
        <v>103894</v>
      </c>
      <c r="B4960" s="101" t="s">
        <v>11703</v>
      </c>
      <c r="C4960" s="101" t="s">
        <v>12798</v>
      </c>
      <c r="D4960" s="101">
        <v>25.65</v>
      </c>
    </row>
    <row r="4961" spans="1:4" x14ac:dyDescent="0.25">
      <c r="A4961" s="101">
        <v>103895</v>
      </c>
      <c r="B4961" s="101" t="s">
        <v>11704</v>
      </c>
      <c r="C4961" s="101" t="s">
        <v>12798</v>
      </c>
      <c r="D4961" s="101">
        <v>23.83</v>
      </c>
    </row>
    <row r="4962" spans="1:4" x14ac:dyDescent="0.25">
      <c r="A4962" s="101">
        <v>103896</v>
      </c>
      <c r="B4962" s="101" t="s">
        <v>11705</v>
      </c>
      <c r="C4962" s="101" t="s">
        <v>12798</v>
      </c>
      <c r="D4962" s="101">
        <v>23.83</v>
      </c>
    </row>
    <row r="4963" spans="1:4" x14ac:dyDescent="0.25">
      <c r="A4963" s="101">
        <v>103897</v>
      </c>
      <c r="B4963" s="101" t="s">
        <v>11706</v>
      </c>
      <c r="C4963" s="101" t="s">
        <v>12798</v>
      </c>
      <c r="D4963" s="101">
        <v>85.28</v>
      </c>
    </row>
    <row r="4964" spans="1:4" x14ac:dyDescent="0.25">
      <c r="A4964" s="101">
        <v>103898</v>
      </c>
      <c r="B4964" s="101" t="s">
        <v>11707</v>
      </c>
      <c r="C4964" s="101" t="s">
        <v>12798</v>
      </c>
      <c r="D4964" s="101">
        <v>574.54999999999995</v>
      </c>
    </row>
    <row r="4965" spans="1:4" x14ac:dyDescent="0.25">
      <c r="A4965" s="101">
        <v>103899</v>
      </c>
      <c r="B4965" s="101" t="s">
        <v>11708</v>
      </c>
      <c r="C4965" s="101" t="s">
        <v>12798</v>
      </c>
      <c r="D4965" s="101">
        <v>32.65</v>
      </c>
    </row>
    <row r="4966" spans="1:4" x14ac:dyDescent="0.25">
      <c r="A4966" s="101">
        <v>103900</v>
      </c>
      <c r="B4966" s="101" t="s">
        <v>11709</v>
      </c>
      <c r="C4966" s="101" t="s">
        <v>12798</v>
      </c>
      <c r="D4966" s="101">
        <v>20.82</v>
      </c>
    </row>
    <row r="4967" spans="1:4" x14ac:dyDescent="0.25">
      <c r="A4967" s="101">
        <v>103901</v>
      </c>
      <c r="B4967" s="101" t="s">
        <v>11710</v>
      </c>
      <c r="C4967" s="101" t="s">
        <v>12798</v>
      </c>
      <c r="D4967" s="101">
        <v>24.54</v>
      </c>
    </row>
    <row r="4968" spans="1:4" x14ac:dyDescent="0.25">
      <c r="A4968" s="101">
        <v>103902</v>
      </c>
      <c r="B4968" s="101" t="s">
        <v>11711</v>
      </c>
      <c r="C4968" s="101" t="s">
        <v>12798</v>
      </c>
      <c r="D4968" s="101">
        <v>36.28</v>
      </c>
    </row>
    <row r="4969" spans="1:4" x14ac:dyDescent="0.25">
      <c r="A4969" s="101">
        <v>103903</v>
      </c>
      <c r="B4969" s="101" t="s">
        <v>11712</v>
      </c>
      <c r="C4969" s="101" t="s">
        <v>12798</v>
      </c>
      <c r="D4969" s="101">
        <v>49.1</v>
      </c>
    </row>
    <row r="4970" spans="1:4" x14ac:dyDescent="0.25">
      <c r="A4970" s="101">
        <v>103947</v>
      </c>
      <c r="B4970" s="101" t="s">
        <v>12640</v>
      </c>
      <c r="C4970" s="101" t="s">
        <v>12798</v>
      </c>
      <c r="D4970" s="101">
        <v>6.12</v>
      </c>
    </row>
    <row r="4971" spans="1:4" x14ac:dyDescent="0.25">
      <c r="A4971" s="101">
        <v>103948</v>
      </c>
      <c r="B4971" s="101" t="s">
        <v>12641</v>
      </c>
      <c r="C4971" s="101" t="s">
        <v>12798</v>
      </c>
      <c r="D4971" s="101">
        <v>7.61</v>
      </c>
    </row>
    <row r="4972" spans="1:4" x14ac:dyDescent="0.25">
      <c r="A4972" s="101">
        <v>103949</v>
      </c>
      <c r="B4972" s="101" t="s">
        <v>12642</v>
      </c>
      <c r="C4972" s="101" t="s">
        <v>12798</v>
      </c>
      <c r="D4972" s="101">
        <v>8.85</v>
      </c>
    </row>
    <row r="4973" spans="1:4" x14ac:dyDescent="0.25">
      <c r="A4973" s="101">
        <v>103950</v>
      </c>
      <c r="B4973" s="101" t="s">
        <v>12643</v>
      </c>
      <c r="C4973" s="101" t="s">
        <v>12798</v>
      </c>
      <c r="D4973" s="101">
        <v>10.44</v>
      </c>
    </row>
    <row r="4974" spans="1:4" x14ac:dyDescent="0.25">
      <c r="A4974" s="101">
        <v>103951</v>
      </c>
      <c r="B4974" s="101" t="s">
        <v>12644</v>
      </c>
      <c r="C4974" s="101" t="s">
        <v>12798</v>
      </c>
      <c r="D4974" s="101">
        <v>14.27</v>
      </c>
    </row>
    <row r="4975" spans="1:4" x14ac:dyDescent="0.25">
      <c r="A4975" s="101">
        <v>103952</v>
      </c>
      <c r="B4975" s="101" t="s">
        <v>12645</v>
      </c>
      <c r="C4975" s="101" t="s">
        <v>12798</v>
      </c>
      <c r="D4975" s="101">
        <v>5.62</v>
      </c>
    </row>
    <row r="4976" spans="1:4" x14ac:dyDescent="0.25">
      <c r="A4976" s="101">
        <v>103953</v>
      </c>
      <c r="B4976" s="101" t="s">
        <v>12646</v>
      </c>
      <c r="C4976" s="101" t="s">
        <v>12798</v>
      </c>
      <c r="D4976" s="101">
        <v>7.02</v>
      </c>
    </row>
    <row r="4977" spans="1:4" x14ac:dyDescent="0.25">
      <c r="A4977" s="101">
        <v>103954</v>
      </c>
      <c r="B4977" s="101" t="s">
        <v>12647</v>
      </c>
      <c r="C4977" s="101" t="s">
        <v>12798</v>
      </c>
      <c r="D4977" s="101">
        <v>8.2799999999999994</v>
      </c>
    </row>
    <row r="4978" spans="1:4" x14ac:dyDescent="0.25">
      <c r="A4978" s="101">
        <v>103955</v>
      </c>
      <c r="B4978" s="101" t="s">
        <v>12648</v>
      </c>
      <c r="C4978" s="101" t="s">
        <v>12798</v>
      </c>
      <c r="D4978" s="101">
        <v>9.69</v>
      </c>
    </row>
    <row r="4979" spans="1:4" x14ac:dyDescent="0.25">
      <c r="A4979" s="101">
        <v>103956</v>
      </c>
      <c r="B4979" s="101" t="s">
        <v>12649</v>
      </c>
      <c r="C4979" s="101" t="s">
        <v>12798</v>
      </c>
      <c r="D4979" s="101">
        <v>13.38</v>
      </c>
    </row>
    <row r="4980" spans="1:4" x14ac:dyDescent="0.25">
      <c r="A4980" s="101">
        <v>103957</v>
      </c>
      <c r="B4980" s="101" t="s">
        <v>12650</v>
      </c>
      <c r="C4980" s="101" t="s">
        <v>12798</v>
      </c>
      <c r="D4980" s="101">
        <v>4.6500000000000004</v>
      </c>
    </row>
    <row r="4981" spans="1:4" x14ac:dyDescent="0.25">
      <c r="A4981" s="101">
        <v>103958</v>
      </c>
      <c r="B4981" s="101" t="s">
        <v>12651</v>
      </c>
      <c r="C4981" s="101" t="s">
        <v>12798</v>
      </c>
      <c r="D4981" s="101">
        <v>9.33</v>
      </c>
    </row>
    <row r="4982" spans="1:4" x14ac:dyDescent="0.25">
      <c r="A4982" s="101">
        <v>103959</v>
      </c>
      <c r="B4982" s="101" t="s">
        <v>12652</v>
      </c>
      <c r="C4982" s="101" t="s">
        <v>12798</v>
      </c>
      <c r="D4982" s="101">
        <v>13.88</v>
      </c>
    </row>
    <row r="4983" spans="1:4" x14ac:dyDescent="0.25">
      <c r="A4983" s="101">
        <v>103962</v>
      </c>
      <c r="B4983" s="101" t="s">
        <v>12653</v>
      </c>
      <c r="C4983" s="101" t="s">
        <v>12798</v>
      </c>
      <c r="D4983" s="101">
        <v>6</v>
      </c>
    </row>
    <row r="4984" spans="1:4" x14ac:dyDescent="0.25">
      <c r="A4984" s="101">
        <v>103964</v>
      </c>
      <c r="B4984" s="101" t="s">
        <v>12654</v>
      </c>
      <c r="C4984" s="101" t="s">
        <v>12798</v>
      </c>
      <c r="D4984" s="101">
        <v>7.6</v>
      </c>
    </row>
    <row r="4985" spans="1:4" x14ac:dyDescent="0.25">
      <c r="A4985" s="101">
        <v>103966</v>
      </c>
      <c r="B4985" s="101" t="s">
        <v>12655</v>
      </c>
      <c r="C4985" s="101" t="s">
        <v>12798</v>
      </c>
      <c r="D4985" s="101">
        <v>8.9600000000000009</v>
      </c>
    </row>
    <row r="4986" spans="1:4" x14ac:dyDescent="0.25">
      <c r="A4986" s="101">
        <v>103967</v>
      </c>
      <c r="B4986" s="101" t="s">
        <v>12656</v>
      </c>
      <c r="C4986" s="101" t="s">
        <v>12798</v>
      </c>
      <c r="D4986" s="101">
        <v>10.77</v>
      </c>
    </row>
    <row r="4987" spans="1:4" x14ac:dyDescent="0.25">
      <c r="A4987" s="101">
        <v>103968</v>
      </c>
      <c r="B4987" s="101" t="s">
        <v>12657</v>
      </c>
      <c r="C4987" s="101" t="s">
        <v>12798</v>
      </c>
      <c r="D4987" s="101">
        <v>15.27</v>
      </c>
    </row>
    <row r="4988" spans="1:4" x14ac:dyDescent="0.25">
      <c r="A4988" s="101">
        <v>103969</v>
      </c>
      <c r="B4988" s="101" t="s">
        <v>12658</v>
      </c>
      <c r="C4988" s="101" t="s">
        <v>12798</v>
      </c>
      <c r="D4988" s="101">
        <v>18</v>
      </c>
    </row>
    <row r="4989" spans="1:4" x14ac:dyDescent="0.25">
      <c r="A4989" s="101">
        <v>103971</v>
      </c>
      <c r="B4989" s="101" t="s">
        <v>12659</v>
      </c>
      <c r="C4989" s="101" t="s">
        <v>12798</v>
      </c>
      <c r="D4989" s="101">
        <v>22.86</v>
      </c>
    </row>
    <row r="4990" spans="1:4" x14ac:dyDescent="0.25">
      <c r="A4990" s="101">
        <v>103972</v>
      </c>
      <c r="B4990" s="101" t="s">
        <v>12660</v>
      </c>
      <c r="C4990" s="101" t="s">
        <v>12798</v>
      </c>
      <c r="D4990" s="101">
        <v>26.46</v>
      </c>
    </row>
    <row r="4991" spans="1:4" x14ac:dyDescent="0.25">
      <c r="A4991" s="101">
        <v>103974</v>
      </c>
      <c r="B4991" s="101" t="s">
        <v>12661</v>
      </c>
      <c r="C4991" s="101" t="s">
        <v>12798</v>
      </c>
      <c r="D4991" s="101">
        <v>9.84</v>
      </c>
    </row>
    <row r="4992" spans="1:4" x14ac:dyDescent="0.25">
      <c r="A4992" s="101">
        <v>103975</v>
      </c>
      <c r="B4992" s="101" t="s">
        <v>12662</v>
      </c>
      <c r="C4992" s="101" t="s">
        <v>12798</v>
      </c>
      <c r="D4992" s="101">
        <v>16.53</v>
      </c>
    </row>
    <row r="4993" spans="1:4" x14ac:dyDescent="0.25">
      <c r="A4993" s="101">
        <v>103976</v>
      </c>
      <c r="B4993" s="101" t="s">
        <v>12663</v>
      </c>
      <c r="C4993" s="101" t="s">
        <v>12798</v>
      </c>
      <c r="D4993" s="101">
        <v>23.69</v>
      </c>
    </row>
    <row r="4994" spans="1:4" x14ac:dyDescent="0.25">
      <c r="A4994" s="101">
        <v>103980</v>
      </c>
      <c r="B4994" s="101" t="s">
        <v>12664</v>
      </c>
      <c r="C4994" s="101" t="s">
        <v>12798</v>
      </c>
      <c r="D4994" s="101">
        <v>16.739999999999998</v>
      </c>
    </row>
    <row r="4995" spans="1:4" x14ac:dyDescent="0.25">
      <c r="A4995" s="101">
        <v>103981</v>
      </c>
      <c r="B4995" s="101" t="s">
        <v>12665</v>
      </c>
      <c r="C4995" s="101" t="s">
        <v>12798</v>
      </c>
      <c r="D4995" s="101">
        <v>16.79</v>
      </c>
    </row>
    <row r="4996" spans="1:4" x14ac:dyDescent="0.25">
      <c r="A4996" s="101">
        <v>103982</v>
      </c>
      <c r="B4996" s="101" t="s">
        <v>12666</v>
      </c>
      <c r="C4996" s="101" t="s">
        <v>12798</v>
      </c>
      <c r="D4996" s="101">
        <v>22.41</v>
      </c>
    </row>
    <row r="4997" spans="1:4" x14ac:dyDescent="0.25">
      <c r="A4997" s="101">
        <v>103983</v>
      </c>
      <c r="B4997" s="101" t="s">
        <v>12667</v>
      </c>
      <c r="C4997" s="101" t="s">
        <v>12798</v>
      </c>
      <c r="D4997" s="101">
        <v>16.29</v>
      </c>
    </row>
    <row r="4998" spans="1:4" x14ac:dyDescent="0.25">
      <c r="A4998" s="101">
        <v>103984</v>
      </c>
      <c r="B4998" s="101" t="s">
        <v>12668</v>
      </c>
      <c r="C4998" s="101" t="s">
        <v>12798</v>
      </c>
      <c r="D4998" s="101">
        <v>18.62</v>
      </c>
    </row>
    <row r="4999" spans="1:4" x14ac:dyDescent="0.25">
      <c r="A4999" s="101">
        <v>103985</v>
      </c>
      <c r="B4999" s="101" t="s">
        <v>12669</v>
      </c>
      <c r="C4999" s="101" t="s">
        <v>12798</v>
      </c>
      <c r="D4999" s="101">
        <v>20.93</v>
      </c>
    </row>
    <row r="5000" spans="1:4" x14ac:dyDescent="0.25">
      <c r="A5000" s="101">
        <v>103986</v>
      </c>
      <c r="B5000" s="101" t="s">
        <v>12670</v>
      </c>
      <c r="C5000" s="101" t="s">
        <v>12798</v>
      </c>
      <c r="D5000" s="101">
        <v>26.08</v>
      </c>
    </row>
    <row r="5001" spans="1:4" x14ac:dyDescent="0.25">
      <c r="A5001" s="101">
        <v>103987</v>
      </c>
      <c r="B5001" s="101" t="s">
        <v>12671</v>
      </c>
      <c r="C5001" s="101" t="s">
        <v>12798</v>
      </c>
      <c r="D5001" s="101">
        <v>22.59</v>
      </c>
    </row>
    <row r="5002" spans="1:4" x14ac:dyDescent="0.25">
      <c r="A5002" s="101">
        <v>103988</v>
      </c>
      <c r="B5002" s="101" t="s">
        <v>12672</v>
      </c>
      <c r="C5002" s="101" t="s">
        <v>12798</v>
      </c>
      <c r="D5002" s="101">
        <v>12.05</v>
      </c>
    </row>
    <row r="5003" spans="1:4" x14ac:dyDescent="0.25">
      <c r="A5003" s="101">
        <v>103990</v>
      </c>
      <c r="B5003" s="101" t="s">
        <v>12673</v>
      </c>
      <c r="C5003" s="101" t="s">
        <v>12798</v>
      </c>
      <c r="D5003" s="101">
        <v>32.1</v>
      </c>
    </row>
    <row r="5004" spans="1:4" x14ac:dyDescent="0.25">
      <c r="A5004" s="101">
        <v>103991</v>
      </c>
      <c r="B5004" s="101" t="s">
        <v>39594</v>
      </c>
      <c r="C5004" s="101" t="s">
        <v>12798</v>
      </c>
      <c r="D5004" s="101">
        <v>17.010000000000002</v>
      </c>
    </row>
    <row r="5005" spans="1:4" x14ac:dyDescent="0.25">
      <c r="A5005" s="101">
        <v>103992</v>
      </c>
      <c r="B5005" s="101" t="s">
        <v>39595</v>
      </c>
      <c r="C5005" s="101" t="s">
        <v>12798</v>
      </c>
      <c r="D5005" s="101">
        <v>10.87</v>
      </c>
    </row>
    <row r="5006" spans="1:4" x14ac:dyDescent="0.25">
      <c r="A5006" s="101">
        <v>103993</v>
      </c>
      <c r="B5006" s="101" t="s">
        <v>12674</v>
      </c>
      <c r="C5006" s="101" t="s">
        <v>12798</v>
      </c>
      <c r="D5006" s="101">
        <v>9.39</v>
      </c>
    </row>
    <row r="5007" spans="1:4" x14ac:dyDescent="0.25">
      <c r="A5007" s="101">
        <v>103994</v>
      </c>
      <c r="B5007" s="101" t="s">
        <v>39596</v>
      </c>
      <c r="C5007" s="101" t="s">
        <v>12798</v>
      </c>
      <c r="D5007" s="101">
        <v>13.26</v>
      </c>
    </row>
    <row r="5008" spans="1:4" x14ac:dyDescent="0.25">
      <c r="A5008" s="101">
        <v>103995</v>
      </c>
      <c r="B5008" s="101" t="s">
        <v>12675</v>
      </c>
      <c r="C5008" s="101" t="s">
        <v>12798</v>
      </c>
      <c r="D5008" s="101">
        <v>14.25</v>
      </c>
    </row>
    <row r="5009" spans="1:4" x14ac:dyDescent="0.25">
      <c r="A5009" s="101">
        <v>103996</v>
      </c>
      <c r="B5009" s="101" t="s">
        <v>12676</v>
      </c>
      <c r="C5009" s="101" t="s">
        <v>12798</v>
      </c>
      <c r="D5009" s="101">
        <v>36.68</v>
      </c>
    </row>
    <row r="5010" spans="1:4" x14ac:dyDescent="0.25">
      <c r="A5010" s="101">
        <v>103997</v>
      </c>
      <c r="B5010" s="101" t="s">
        <v>12677</v>
      </c>
      <c r="C5010" s="101" t="s">
        <v>12798</v>
      </c>
      <c r="D5010" s="101">
        <v>35.83</v>
      </c>
    </row>
    <row r="5011" spans="1:4" x14ac:dyDescent="0.25">
      <c r="A5011" s="101">
        <v>103998</v>
      </c>
      <c r="B5011" s="101" t="s">
        <v>12678</v>
      </c>
      <c r="C5011" s="101" t="s">
        <v>12798</v>
      </c>
      <c r="D5011" s="101">
        <v>13.63</v>
      </c>
    </row>
    <row r="5012" spans="1:4" x14ac:dyDescent="0.25">
      <c r="A5012" s="101">
        <v>103999</v>
      </c>
      <c r="B5012" s="101" t="s">
        <v>12679</v>
      </c>
      <c r="C5012" s="101" t="s">
        <v>12798</v>
      </c>
      <c r="D5012" s="101">
        <v>11.79</v>
      </c>
    </row>
    <row r="5013" spans="1:4" x14ac:dyDescent="0.25">
      <c r="A5013" s="101">
        <v>104000</v>
      </c>
      <c r="B5013" s="101" t="s">
        <v>39597</v>
      </c>
      <c r="C5013" s="101" t="s">
        <v>12798</v>
      </c>
      <c r="D5013" s="101">
        <v>25.79</v>
      </c>
    </row>
    <row r="5014" spans="1:4" x14ac:dyDescent="0.25">
      <c r="A5014" s="101">
        <v>104001</v>
      </c>
      <c r="B5014" s="101" t="s">
        <v>39598</v>
      </c>
      <c r="C5014" s="101" t="s">
        <v>12798</v>
      </c>
      <c r="D5014" s="101">
        <v>12.98</v>
      </c>
    </row>
    <row r="5015" spans="1:4" x14ac:dyDescent="0.25">
      <c r="A5015" s="101">
        <v>104002</v>
      </c>
      <c r="B5015" s="101" t="s">
        <v>39599</v>
      </c>
      <c r="C5015" s="101" t="s">
        <v>12798</v>
      </c>
      <c r="D5015" s="101">
        <v>16.29</v>
      </c>
    </row>
    <row r="5016" spans="1:4" x14ac:dyDescent="0.25">
      <c r="A5016" s="101">
        <v>104003</v>
      </c>
      <c r="B5016" s="101" t="s">
        <v>12680</v>
      </c>
      <c r="C5016" s="101" t="s">
        <v>12798</v>
      </c>
      <c r="D5016" s="101">
        <v>13.78</v>
      </c>
    </row>
    <row r="5017" spans="1:4" x14ac:dyDescent="0.25">
      <c r="A5017" s="101">
        <v>104004</v>
      </c>
      <c r="B5017" s="101" t="s">
        <v>12681</v>
      </c>
      <c r="C5017" s="101" t="s">
        <v>12798</v>
      </c>
      <c r="D5017" s="101">
        <v>28.04</v>
      </c>
    </row>
    <row r="5018" spans="1:4" x14ac:dyDescent="0.25">
      <c r="A5018" s="101">
        <v>104005</v>
      </c>
      <c r="B5018" s="101" t="s">
        <v>12682</v>
      </c>
      <c r="C5018" s="101" t="s">
        <v>12798</v>
      </c>
      <c r="D5018" s="101">
        <v>33.99</v>
      </c>
    </row>
    <row r="5019" spans="1:4" x14ac:dyDescent="0.25">
      <c r="A5019" s="101">
        <v>104006</v>
      </c>
      <c r="B5019" s="101" t="s">
        <v>12683</v>
      </c>
      <c r="C5019" s="101" t="s">
        <v>12798</v>
      </c>
      <c r="D5019" s="101">
        <v>23.64</v>
      </c>
    </row>
    <row r="5020" spans="1:4" x14ac:dyDescent="0.25">
      <c r="A5020" s="101">
        <v>104007</v>
      </c>
      <c r="B5020" s="101" t="s">
        <v>12684</v>
      </c>
      <c r="C5020" s="101" t="s">
        <v>12798</v>
      </c>
      <c r="D5020" s="101">
        <v>20.7</v>
      </c>
    </row>
    <row r="5021" spans="1:4" x14ac:dyDescent="0.25">
      <c r="A5021" s="101">
        <v>104008</v>
      </c>
      <c r="B5021" s="101" t="s">
        <v>12685</v>
      </c>
      <c r="C5021" s="101" t="s">
        <v>12798</v>
      </c>
      <c r="D5021" s="101">
        <v>29.66</v>
      </c>
    </row>
    <row r="5022" spans="1:4" x14ac:dyDescent="0.25">
      <c r="A5022" s="101">
        <v>104009</v>
      </c>
      <c r="B5022" s="101" t="s">
        <v>12686</v>
      </c>
      <c r="C5022" s="101" t="s">
        <v>12798</v>
      </c>
      <c r="D5022" s="101">
        <v>12.53</v>
      </c>
    </row>
    <row r="5023" spans="1:4" x14ac:dyDescent="0.25">
      <c r="A5023" s="101">
        <v>104011</v>
      </c>
      <c r="B5023" s="101" t="s">
        <v>12687</v>
      </c>
      <c r="C5023" s="101" t="s">
        <v>12798</v>
      </c>
      <c r="D5023" s="101">
        <v>23.87</v>
      </c>
    </row>
    <row r="5024" spans="1:4" x14ac:dyDescent="0.25">
      <c r="A5024" s="101">
        <v>104012</v>
      </c>
      <c r="B5024" s="101" t="s">
        <v>12688</v>
      </c>
      <c r="C5024" s="101" t="s">
        <v>12798</v>
      </c>
      <c r="D5024" s="101">
        <v>22.11</v>
      </c>
    </row>
    <row r="5025" spans="1:4" x14ac:dyDescent="0.25">
      <c r="A5025" s="101">
        <v>104014</v>
      </c>
      <c r="B5025" s="101" t="s">
        <v>12689</v>
      </c>
      <c r="C5025" s="101" t="s">
        <v>12798</v>
      </c>
      <c r="D5025" s="101">
        <v>10.19</v>
      </c>
    </row>
    <row r="5026" spans="1:4" x14ac:dyDescent="0.25">
      <c r="A5026" s="101">
        <v>104015</v>
      </c>
      <c r="B5026" s="101" t="s">
        <v>12690</v>
      </c>
      <c r="C5026" s="101" t="s">
        <v>12798</v>
      </c>
      <c r="D5026" s="101">
        <v>16.36</v>
      </c>
    </row>
    <row r="5027" spans="1:4" x14ac:dyDescent="0.25">
      <c r="A5027" s="101">
        <v>104016</v>
      </c>
      <c r="B5027" s="101" t="s">
        <v>12691</v>
      </c>
      <c r="C5027" s="101" t="s">
        <v>12798</v>
      </c>
      <c r="D5027" s="104">
        <v>21.96</v>
      </c>
    </row>
    <row r="5028" spans="1:4" x14ac:dyDescent="0.25">
      <c r="A5028" s="101">
        <v>104017</v>
      </c>
      <c r="B5028" s="101" t="s">
        <v>12692</v>
      </c>
      <c r="C5028" s="101" t="s">
        <v>12798</v>
      </c>
      <c r="D5028" s="101">
        <v>44.57</v>
      </c>
    </row>
    <row r="5029" spans="1:4" x14ac:dyDescent="0.25">
      <c r="A5029" s="101">
        <v>104018</v>
      </c>
      <c r="B5029" s="101" t="s">
        <v>25387</v>
      </c>
      <c r="C5029" s="101" t="s">
        <v>12798</v>
      </c>
      <c r="D5029" s="101">
        <v>20.91</v>
      </c>
    </row>
    <row r="5030" spans="1:4" x14ac:dyDescent="0.25">
      <c r="A5030" s="101">
        <v>104019</v>
      </c>
      <c r="B5030" s="101" t="s">
        <v>12693</v>
      </c>
      <c r="C5030" s="101" t="s">
        <v>12798</v>
      </c>
      <c r="D5030" s="101">
        <v>43.34</v>
      </c>
    </row>
    <row r="5031" spans="1:4" x14ac:dyDescent="0.25">
      <c r="A5031" s="101">
        <v>104020</v>
      </c>
      <c r="B5031" s="101" t="s">
        <v>12694</v>
      </c>
      <c r="C5031" s="101" t="s">
        <v>12798</v>
      </c>
      <c r="D5031" s="101">
        <v>54.52</v>
      </c>
    </row>
    <row r="5032" spans="1:4" x14ac:dyDescent="0.25">
      <c r="A5032" s="101">
        <v>104022</v>
      </c>
      <c r="B5032" s="101" t="s">
        <v>39600</v>
      </c>
      <c r="C5032" s="101" t="s">
        <v>12798</v>
      </c>
      <c r="D5032" s="101">
        <v>67.8</v>
      </c>
    </row>
    <row r="5033" spans="1:4" x14ac:dyDescent="0.25">
      <c r="A5033" s="101">
        <v>104023</v>
      </c>
      <c r="B5033" s="101" t="s">
        <v>39601</v>
      </c>
      <c r="C5033" s="101" t="s">
        <v>12798</v>
      </c>
      <c r="D5033" s="101">
        <v>40.06</v>
      </c>
    </row>
    <row r="5034" spans="1:4" x14ac:dyDescent="0.25">
      <c r="A5034" s="101">
        <v>104024</v>
      </c>
      <c r="B5034" s="101" t="s">
        <v>39602</v>
      </c>
      <c r="C5034" s="101" t="s">
        <v>12798</v>
      </c>
      <c r="D5034" s="101">
        <v>39.659999999999997</v>
      </c>
    </row>
    <row r="5035" spans="1:4" x14ac:dyDescent="0.25">
      <c r="A5035" s="101">
        <v>104025</v>
      </c>
      <c r="B5035" s="101" t="s">
        <v>39603</v>
      </c>
      <c r="C5035" s="101" t="s">
        <v>12798</v>
      </c>
      <c r="D5035" s="101">
        <v>27.78</v>
      </c>
    </row>
    <row r="5036" spans="1:4" x14ac:dyDescent="0.25">
      <c r="A5036" s="101">
        <v>104026</v>
      </c>
      <c r="B5036" s="101" t="s">
        <v>39604</v>
      </c>
      <c r="C5036" s="101" t="s">
        <v>12798</v>
      </c>
      <c r="D5036" s="101">
        <v>40.770000000000003</v>
      </c>
    </row>
    <row r="5037" spans="1:4" x14ac:dyDescent="0.25">
      <c r="A5037" s="101">
        <v>104027</v>
      </c>
      <c r="B5037" s="101" t="s">
        <v>12695</v>
      </c>
      <c r="C5037" s="101" t="s">
        <v>12798</v>
      </c>
      <c r="D5037" s="101">
        <v>61.94</v>
      </c>
    </row>
    <row r="5038" spans="1:4" x14ac:dyDescent="0.25">
      <c r="A5038" s="101">
        <v>104028</v>
      </c>
      <c r="B5038" s="101" t="s">
        <v>39605</v>
      </c>
      <c r="C5038" s="101" t="s">
        <v>12798</v>
      </c>
      <c r="D5038" s="101">
        <v>126.76</v>
      </c>
    </row>
    <row r="5039" spans="1:4" x14ac:dyDescent="0.25">
      <c r="A5039" s="101">
        <v>104029</v>
      </c>
      <c r="B5039" s="101" t="s">
        <v>39606</v>
      </c>
      <c r="C5039" s="101" t="s">
        <v>12798</v>
      </c>
      <c r="D5039" s="101">
        <v>65.87</v>
      </c>
    </row>
    <row r="5040" spans="1:4" x14ac:dyDescent="0.25">
      <c r="A5040" s="101">
        <v>104030</v>
      </c>
      <c r="B5040" s="101" t="s">
        <v>12696</v>
      </c>
      <c r="C5040" s="101" t="s">
        <v>12798</v>
      </c>
      <c r="D5040" s="101">
        <v>60.11</v>
      </c>
    </row>
    <row r="5041" spans="1:4" x14ac:dyDescent="0.25">
      <c r="A5041" s="101">
        <v>104159</v>
      </c>
      <c r="B5041" s="101" t="s">
        <v>39607</v>
      </c>
      <c r="C5041" s="101" t="s">
        <v>12798</v>
      </c>
      <c r="D5041" s="101">
        <v>34.36</v>
      </c>
    </row>
    <row r="5042" spans="1:4" x14ac:dyDescent="0.25">
      <c r="A5042" s="101">
        <v>104167</v>
      </c>
      <c r="B5042" s="101" t="s">
        <v>12697</v>
      </c>
      <c r="C5042" s="101" t="s">
        <v>12798</v>
      </c>
      <c r="D5042" s="101">
        <v>111.98</v>
      </c>
    </row>
    <row r="5043" spans="1:4" x14ac:dyDescent="0.25">
      <c r="A5043" s="101">
        <v>104168</v>
      </c>
      <c r="B5043" s="101" t="s">
        <v>12698</v>
      </c>
      <c r="C5043" s="101" t="s">
        <v>12798</v>
      </c>
      <c r="D5043" s="101">
        <v>109.07</v>
      </c>
    </row>
    <row r="5044" spans="1:4" x14ac:dyDescent="0.25">
      <c r="A5044" s="101">
        <v>104169</v>
      </c>
      <c r="B5044" s="101" t="s">
        <v>12699</v>
      </c>
      <c r="C5044" s="101" t="s">
        <v>12798</v>
      </c>
      <c r="D5044" s="101">
        <v>134.66</v>
      </c>
    </row>
    <row r="5045" spans="1:4" x14ac:dyDescent="0.25">
      <c r="A5045" s="101">
        <v>104170</v>
      </c>
      <c r="B5045" s="101" t="s">
        <v>12700</v>
      </c>
      <c r="C5045" s="101" t="s">
        <v>12798</v>
      </c>
      <c r="D5045" s="101">
        <v>64.05</v>
      </c>
    </row>
    <row r="5046" spans="1:4" x14ac:dyDescent="0.25">
      <c r="A5046" s="101">
        <v>104171</v>
      </c>
      <c r="B5046" s="101" t="s">
        <v>12701</v>
      </c>
      <c r="C5046" s="101" t="s">
        <v>12798</v>
      </c>
      <c r="D5046" s="101">
        <v>87.65</v>
      </c>
    </row>
    <row r="5047" spans="1:4" x14ac:dyDescent="0.25">
      <c r="A5047" s="101">
        <v>104172</v>
      </c>
      <c r="B5047" s="101" t="s">
        <v>12702</v>
      </c>
      <c r="C5047" s="101" t="s">
        <v>12798</v>
      </c>
      <c r="D5047" s="101">
        <v>249.19</v>
      </c>
    </row>
    <row r="5048" spans="1:4" x14ac:dyDescent="0.25">
      <c r="A5048" s="101">
        <v>104173</v>
      </c>
      <c r="B5048" s="101" t="s">
        <v>12703</v>
      </c>
      <c r="C5048" s="101" t="s">
        <v>12798</v>
      </c>
      <c r="D5048" s="101">
        <v>77.38</v>
      </c>
    </row>
    <row r="5049" spans="1:4" x14ac:dyDescent="0.25">
      <c r="A5049" s="101">
        <v>104174</v>
      </c>
      <c r="B5049" s="101" t="s">
        <v>12704</v>
      </c>
      <c r="C5049" s="101" t="s">
        <v>12798</v>
      </c>
      <c r="D5049" s="101">
        <v>172.22</v>
      </c>
    </row>
    <row r="5050" spans="1:4" x14ac:dyDescent="0.25">
      <c r="A5050" s="101">
        <v>104175</v>
      </c>
      <c r="B5050" s="101" t="s">
        <v>12705</v>
      </c>
      <c r="C5050" s="101" t="s">
        <v>12798</v>
      </c>
      <c r="D5050" s="101">
        <v>128.47</v>
      </c>
    </row>
    <row r="5051" spans="1:4" x14ac:dyDescent="0.25">
      <c r="A5051" s="101">
        <v>104176</v>
      </c>
      <c r="B5051" s="101" t="s">
        <v>12706</v>
      </c>
      <c r="C5051" s="101" t="s">
        <v>12798</v>
      </c>
      <c r="D5051" s="101">
        <v>228.2</v>
      </c>
    </row>
    <row r="5052" spans="1:4" x14ac:dyDescent="0.25">
      <c r="A5052" s="101">
        <v>104177</v>
      </c>
      <c r="B5052" s="101" t="s">
        <v>12707</v>
      </c>
      <c r="C5052" s="101" t="s">
        <v>12798</v>
      </c>
      <c r="D5052" s="101">
        <v>166.14</v>
      </c>
    </row>
    <row r="5053" spans="1:4" x14ac:dyDescent="0.25">
      <c r="A5053" s="101">
        <v>104178</v>
      </c>
      <c r="B5053" s="101" t="s">
        <v>12708</v>
      </c>
      <c r="C5053" s="101" t="s">
        <v>12798</v>
      </c>
      <c r="D5053" s="101">
        <v>19.920000000000002</v>
      </c>
    </row>
    <row r="5054" spans="1:4" x14ac:dyDescent="0.25">
      <c r="A5054" s="101">
        <v>104179</v>
      </c>
      <c r="B5054" s="101" t="s">
        <v>12709</v>
      </c>
      <c r="C5054" s="101" t="s">
        <v>12798</v>
      </c>
      <c r="D5054" s="101">
        <v>75.78</v>
      </c>
    </row>
    <row r="5055" spans="1:4" x14ac:dyDescent="0.25">
      <c r="A5055" s="101">
        <v>104191</v>
      </c>
      <c r="B5055" s="101" t="s">
        <v>13045</v>
      </c>
      <c r="C5055" s="101" t="s">
        <v>12798</v>
      </c>
      <c r="D5055" s="101">
        <v>9.8800000000000008</v>
      </c>
    </row>
    <row r="5056" spans="1:4" x14ac:dyDescent="0.25">
      <c r="A5056" s="101">
        <v>104192</v>
      </c>
      <c r="B5056" s="101" t="s">
        <v>13046</v>
      </c>
      <c r="C5056" s="101" t="s">
        <v>12798</v>
      </c>
      <c r="D5056" s="101">
        <v>27.23</v>
      </c>
    </row>
    <row r="5057" spans="1:4" x14ac:dyDescent="0.25">
      <c r="A5057" s="101">
        <v>104193</v>
      </c>
      <c r="B5057" s="101" t="s">
        <v>13047</v>
      </c>
      <c r="C5057" s="101" t="s">
        <v>12798</v>
      </c>
      <c r="D5057" s="101">
        <v>154.32</v>
      </c>
    </row>
    <row r="5058" spans="1:4" x14ac:dyDescent="0.25">
      <c r="A5058" s="101">
        <v>104196</v>
      </c>
      <c r="B5058" s="101" t="s">
        <v>13048</v>
      </c>
      <c r="C5058" s="101" t="s">
        <v>12798</v>
      </c>
      <c r="D5058" s="101">
        <v>14.91</v>
      </c>
    </row>
    <row r="5059" spans="1:4" x14ac:dyDescent="0.25">
      <c r="A5059" s="101">
        <v>104197</v>
      </c>
      <c r="B5059" s="101" t="s">
        <v>13049</v>
      </c>
      <c r="C5059" s="101" t="s">
        <v>12798</v>
      </c>
      <c r="D5059" s="101">
        <v>28.2</v>
      </c>
    </row>
    <row r="5060" spans="1:4" x14ac:dyDescent="0.25">
      <c r="A5060" s="101">
        <v>104198</v>
      </c>
      <c r="B5060" s="101" t="s">
        <v>13050</v>
      </c>
      <c r="C5060" s="101" t="s">
        <v>12798</v>
      </c>
      <c r="D5060" s="104">
        <v>7.41</v>
      </c>
    </row>
    <row r="5061" spans="1:4" x14ac:dyDescent="0.25">
      <c r="A5061" s="101">
        <v>104199</v>
      </c>
      <c r="B5061" s="101" t="s">
        <v>13051</v>
      </c>
      <c r="C5061" s="101" t="s">
        <v>12798</v>
      </c>
      <c r="D5061" s="104">
        <v>7.19</v>
      </c>
    </row>
    <row r="5062" spans="1:4" x14ac:dyDescent="0.25">
      <c r="A5062" s="101">
        <v>104200</v>
      </c>
      <c r="B5062" s="101" t="s">
        <v>13052</v>
      </c>
      <c r="C5062" s="101" t="s">
        <v>12798</v>
      </c>
      <c r="D5062" s="104">
        <v>5.82</v>
      </c>
    </row>
    <row r="5063" spans="1:4" x14ac:dyDescent="0.25">
      <c r="A5063" s="101">
        <v>104201</v>
      </c>
      <c r="B5063" s="101" t="s">
        <v>13053</v>
      </c>
      <c r="C5063" s="101" t="s">
        <v>12798</v>
      </c>
      <c r="D5063" s="101">
        <v>18.440000000000001</v>
      </c>
    </row>
    <row r="5064" spans="1:4" x14ac:dyDescent="0.25">
      <c r="A5064" s="101">
        <v>104202</v>
      </c>
      <c r="B5064" s="101" t="s">
        <v>13054</v>
      </c>
      <c r="C5064" s="101" t="s">
        <v>12798</v>
      </c>
      <c r="D5064" s="101">
        <v>10.6</v>
      </c>
    </row>
    <row r="5065" spans="1:4" x14ac:dyDescent="0.25">
      <c r="A5065" s="101">
        <v>104317</v>
      </c>
      <c r="B5065" s="101" t="s">
        <v>13055</v>
      </c>
      <c r="C5065" s="101" t="s">
        <v>12798</v>
      </c>
      <c r="D5065" s="101">
        <v>6.51</v>
      </c>
    </row>
    <row r="5066" spans="1:4" x14ac:dyDescent="0.25">
      <c r="A5066" s="101">
        <v>104318</v>
      </c>
      <c r="B5066" s="101" t="s">
        <v>13056</v>
      </c>
      <c r="C5066" s="101" t="s">
        <v>12798</v>
      </c>
      <c r="D5066" s="104">
        <v>7.01</v>
      </c>
    </row>
    <row r="5067" spans="1:4" x14ac:dyDescent="0.25">
      <c r="A5067" s="101">
        <v>104319</v>
      </c>
      <c r="B5067" s="101" t="s">
        <v>13057</v>
      </c>
      <c r="C5067" s="101" t="s">
        <v>12798</v>
      </c>
      <c r="D5067" s="104">
        <v>9.41</v>
      </c>
    </row>
    <row r="5068" spans="1:4" x14ac:dyDescent="0.25">
      <c r="A5068" s="101">
        <v>104320</v>
      </c>
      <c r="B5068" s="101" t="s">
        <v>13058</v>
      </c>
      <c r="C5068" s="101" t="s">
        <v>12798</v>
      </c>
      <c r="D5068" s="104">
        <v>11</v>
      </c>
    </row>
    <row r="5069" spans="1:4" x14ac:dyDescent="0.25">
      <c r="A5069" s="101">
        <v>104321</v>
      </c>
      <c r="B5069" s="101" t="s">
        <v>13059</v>
      </c>
      <c r="C5069" s="101" t="s">
        <v>12798</v>
      </c>
      <c r="D5069" s="104">
        <v>4.9400000000000004</v>
      </c>
    </row>
    <row r="5070" spans="1:4" x14ac:dyDescent="0.25">
      <c r="A5070" s="101">
        <v>104322</v>
      </c>
      <c r="B5070" s="101" t="s">
        <v>13060</v>
      </c>
      <c r="C5070" s="101" t="s">
        <v>12798</v>
      </c>
      <c r="D5070" s="104">
        <v>7.07</v>
      </c>
    </row>
    <row r="5071" spans="1:4" x14ac:dyDescent="0.25">
      <c r="A5071" s="101">
        <v>104323</v>
      </c>
      <c r="B5071" s="101" t="s">
        <v>13061</v>
      </c>
      <c r="C5071" s="101" t="s">
        <v>12798</v>
      </c>
      <c r="D5071" s="104">
        <v>9.06</v>
      </c>
    </row>
    <row r="5072" spans="1:4" x14ac:dyDescent="0.25">
      <c r="A5072" s="101">
        <v>104324</v>
      </c>
      <c r="B5072" s="101" t="s">
        <v>13062</v>
      </c>
      <c r="C5072" s="101" t="s">
        <v>12798</v>
      </c>
      <c r="D5072" s="104">
        <v>13.3</v>
      </c>
    </row>
    <row r="5073" spans="1:4" x14ac:dyDescent="0.25">
      <c r="A5073" s="101">
        <v>104341</v>
      </c>
      <c r="B5073" s="101" t="s">
        <v>13063</v>
      </c>
      <c r="C5073" s="101" t="s">
        <v>12798</v>
      </c>
      <c r="D5073" s="104">
        <v>10.27</v>
      </c>
    </row>
    <row r="5074" spans="1:4" x14ac:dyDescent="0.25">
      <c r="A5074" s="101">
        <v>104343</v>
      </c>
      <c r="B5074" s="101" t="s">
        <v>13064</v>
      </c>
      <c r="C5074" s="101" t="s">
        <v>12798</v>
      </c>
      <c r="D5074" s="101">
        <v>31.8</v>
      </c>
    </row>
    <row r="5075" spans="1:4" x14ac:dyDescent="0.25">
      <c r="A5075" s="101">
        <v>104344</v>
      </c>
      <c r="B5075" s="101" t="s">
        <v>13065</v>
      </c>
      <c r="C5075" s="101" t="s">
        <v>12798</v>
      </c>
      <c r="D5075" s="101">
        <v>38.119999999999997</v>
      </c>
    </row>
    <row r="5076" spans="1:4" x14ac:dyDescent="0.25">
      <c r="A5076" s="101">
        <v>104345</v>
      </c>
      <c r="B5076" s="101" t="s">
        <v>13066</v>
      </c>
      <c r="C5076" s="101" t="s">
        <v>12798</v>
      </c>
      <c r="D5076" s="101">
        <v>40.04</v>
      </c>
    </row>
    <row r="5077" spans="1:4" x14ac:dyDescent="0.25">
      <c r="A5077" s="101">
        <v>104346</v>
      </c>
      <c r="B5077" s="101" t="s">
        <v>13067</v>
      </c>
      <c r="C5077" s="101" t="s">
        <v>12798</v>
      </c>
      <c r="D5077" s="101">
        <v>42.12</v>
      </c>
    </row>
    <row r="5078" spans="1:4" x14ac:dyDescent="0.25">
      <c r="A5078" s="101">
        <v>104347</v>
      </c>
      <c r="B5078" s="101" t="s">
        <v>13068</v>
      </c>
      <c r="C5078" s="101" t="s">
        <v>12798</v>
      </c>
      <c r="D5078" s="101">
        <v>44.6</v>
      </c>
    </row>
    <row r="5079" spans="1:4" x14ac:dyDescent="0.25">
      <c r="A5079" s="101">
        <v>104348</v>
      </c>
      <c r="B5079" s="101" t="s">
        <v>13069</v>
      </c>
      <c r="C5079" s="101" t="s">
        <v>12798</v>
      </c>
      <c r="D5079" s="101">
        <v>10.25</v>
      </c>
    </row>
    <row r="5080" spans="1:4" x14ac:dyDescent="0.25">
      <c r="A5080" s="101">
        <v>104350</v>
      </c>
      <c r="B5080" s="101" t="s">
        <v>13070</v>
      </c>
      <c r="C5080" s="101" t="s">
        <v>12798</v>
      </c>
      <c r="D5080" s="101">
        <v>27.79</v>
      </c>
    </row>
    <row r="5081" spans="1:4" x14ac:dyDescent="0.25">
      <c r="A5081" s="101">
        <v>104351</v>
      </c>
      <c r="B5081" s="101" t="s">
        <v>13071</v>
      </c>
      <c r="C5081" s="101" t="s">
        <v>12798</v>
      </c>
      <c r="D5081" s="101">
        <v>21.26</v>
      </c>
    </row>
    <row r="5082" spans="1:4" x14ac:dyDescent="0.25">
      <c r="A5082" s="101">
        <v>104352</v>
      </c>
      <c r="B5082" s="101" t="s">
        <v>13072</v>
      </c>
      <c r="C5082" s="101" t="s">
        <v>12798</v>
      </c>
      <c r="D5082" s="101">
        <v>36.92</v>
      </c>
    </row>
    <row r="5083" spans="1:4" x14ac:dyDescent="0.25">
      <c r="A5083" s="101">
        <v>104353</v>
      </c>
      <c r="B5083" s="101" t="s">
        <v>13073</v>
      </c>
      <c r="C5083" s="101" t="s">
        <v>12798</v>
      </c>
      <c r="D5083" s="101">
        <v>38.840000000000003</v>
      </c>
    </row>
    <row r="5084" spans="1:4" x14ac:dyDescent="0.25">
      <c r="A5084" s="101">
        <v>104354</v>
      </c>
      <c r="B5084" s="101" t="s">
        <v>13074</v>
      </c>
      <c r="C5084" s="101" t="s">
        <v>12798</v>
      </c>
      <c r="D5084" s="101">
        <v>42.34</v>
      </c>
    </row>
    <row r="5085" spans="1:4" x14ac:dyDescent="0.25">
      <c r="A5085" s="101">
        <v>104355</v>
      </c>
      <c r="B5085" s="101" t="s">
        <v>13075</v>
      </c>
      <c r="C5085" s="101" t="s">
        <v>12798</v>
      </c>
      <c r="D5085" s="101">
        <v>44.82</v>
      </c>
    </row>
    <row r="5086" spans="1:4" x14ac:dyDescent="0.25">
      <c r="A5086" s="101">
        <v>104356</v>
      </c>
      <c r="B5086" s="101" t="s">
        <v>13076</v>
      </c>
      <c r="C5086" s="101" t="s">
        <v>12798</v>
      </c>
      <c r="D5086" s="101">
        <v>28.22</v>
      </c>
    </row>
    <row r="5087" spans="1:4" x14ac:dyDescent="0.25">
      <c r="A5087" s="101">
        <v>104357</v>
      </c>
      <c r="B5087" s="101" t="s">
        <v>13077</v>
      </c>
      <c r="C5087" s="101" t="s">
        <v>12798</v>
      </c>
      <c r="D5087" s="101">
        <v>17.829999999999998</v>
      </c>
    </row>
    <row r="5088" spans="1:4" x14ac:dyDescent="0.25">
      <c r="A5088" s="101">
        <v>104576</v>
      </c>
      <c r="B5088" s="101" t="s">
        <v>21953</v>
      </c>
      <c r="C5088" s="101" t="s">
        <v>12798</v>
      </c>
      <c r="D5088" s="101">
        <v>14.91</v>
      </c>
    </row>
    <row r="5089" spans="1:4" x14ac:dyDescent="0.25">
      <c r="A5089" s="101">
        <v>104577</v>
      </c>
      <c r="B5089" s="101" t="s">
        <v>21954</v>
      </c>
      <c r="C5089" s="101" t="s">
        <v>12798</v>
      </c>
      <c r="D5089" s="101">
        <v>20.04</v>
      </c>
    </row>
    <row r="5090" spans="1:4" x14ac:dyDescent="0.25">
      <c r="A5090" s="101">
        <v>104578</v>
      </c>
      <c r="B5090" s="101" t="s">
        <v>21955</v>
      </c>
      <c r="C5090" s="101" t="s">
        <v>12798</v>
      </c>
      <c r="D5090" s="101">
        <v>21.49</v>
      </c>
    </row>
    <row r="5091" spans="1:4" x14ac:dyDescent="0.25">
      <c r="A5091" s="101">
        <v>104579</v>
      </c>
      <c r="B5091" s="101" t="s">
        <v>21956</v>
      </c>
      <c r="C5091" s="101" t="s">
        <v>12798</v>
      </c>
      <c r="D5091" s="101">
        <v>28.21</v>
      </c>
    </row>
    <row r="5092" spans="1:4" x14ac:dyDescent="0.25">
      <c r="A5092" s="101">
        <v>104581</v>
      </c>
      <c r="B5092" s="101" t="s">
        <v>21957</v>
      </c>
      <c r="C5092" s="101" t="s">
        <v>12798</v>
      </c>
      <c r="D5092" s="101">
        <v>13.62</v>
      </c>
    </row>
    <row r="5093" spans="1:4" x14ac:dyDescent="0.25">
      <c r="A5093" s="101">
        <v>104582</v>
      </c>
      <c r="B5093" s="101" t="s">
        <v>21958</v>
      </c>
      <c r="C5093" s="101" t="s">
        <v>12798</v>
      </c>
      <c r="D5093" s="101">
        <v>17.37</v>
      </c>
    </row>
    <row r="5094" spans="1:4" x14ac:dyDescent="0.25">
      <c r="A5094" s="101">
        <v>104583</v>
      </c>
      <c r="B5094" s="101" t="s">
        <v>21959</v>
      </c>
      <c r="C5094" s="101" t="s">
        <v>12798</v>
      </c>
      <c r="D5094" s="101">
        <v>27.87</v>
      </c>
    </row>
    <row r="5095" spans="1:4" x14ac:dyDescent="0.25">
      <c r="A5095" s="101">
        <v>104584</v>
      </c>
      <c r="B5095" s="101" t="s">
        <v>21960</v>
      </c>
      <c r="C5095" s="101" t="s">
        <v>12798</v>
      </c>
      <c r="D5095" s="101">
        <v>33.44</v>
      </c>
    </row>
    <row r="5096" spans="1:4" x14ac:dyDescent="0.25">
      <c r="A5096" s="101">
        <v>105146</v>
      </c>
      <c r="B5096" s="101" t="s">
        <v>39608</v>
      </c>
      <c r="C5096" s="101" t="s">
        <v>12798</v>
      </c>
      <c r="D5096" s="101">
        <v>20.78</v>
      </c>
    </row>
    <row r="5097" spans="1:4" x14ac:dyDescent="0.25">
      <c r="A5097" s="101">
        <v>105147</v>
      </c>
      <c r="B5097" s="101" t="s">
        <v>39609</v>
      </c>
      <c r="C5097" s="101" t="s">
        <v>12798</v>
      </c>
      <c r="D5097" s="101">
        <v>14.48</v>
      </c>
    </row>
    <row r="5098" spans="1:4" x14ac:dyDescent="0.25">
      <c r="A5098" s="101">
        <v>105148</v>
      </c>
      <c r="B5098" s="101" t="s">
        <v>39610</v>
      </c>
      <c r="C5098" s="101" t="s">
        <v>12798</v>
      </c>
      <c r="D5098" s="101">
        <v>20.74</v>
      </c>
    </row>
    <row r="5099" spans="1:4" x14ac:dyDescent="0.25">
      <c r="A5099" s="101">
        <v>105149</v>
      </c>
      <c r="B5099" s="101" t="s">
        <v>39611</v>
      </c>
      <c r="C5099" s="101" t="s">
        <v>12798</v>
      </c>
      <c r="D5099" s="101">
        <v>6.98</v>
      </c>
    </row>
    <row r="5100" spans="1:4" x14ac:dyDescent="0.25">
      <c r="A5100" s="101">
        <v>105150</v>
      </c>
      <c r="B5100" s="101" t="s">
        <v>39612</v>
      </c>
      <c r="C5100" s="101" t="s">
        <v>12798</v>
      </c>
      <c r="D5100" s="101">
        <v>8.2200000000000006</v>
      </c>
    </row>
    <row r="5101" spans="1:4" x14ac:dyDescent="0.25">
      <c r="A5101" s="101">
        <v>105151</v>
      </c>
      <c r="B5101" s="101" t="s">
        <v>39613</v>
      </c>
      <c r="C5101" s="101" t="s">
        <v>12798</v>
      </c>
      <c r="D5101" s="101">
        <v>20.63</v>
      </c>
    </row>
    <row r="5102" spans="1:4" x14ac:dyDescent="0.25">
      <c r="A5102" s="101">
        <v>105152</v>
      </c>
      <c r="B5102" s="101" t="s">
        <v>39614</v>
      </c>
      <c r="C5102" s="101" t="s">
        <v>12798</v>
      </c>
      <c r="D5102" s="101">
        <v>30.78</v>
      </c>
    </row>
    <row r="5103" spans="1:4" x14ac:dyDescent="0.25">
      <c r="A5103" s="101">
        <v>105154</v>
      </c>
      <c r="B5103" s="101" t="s">
        <v>39615</v>
      </c>
      <c r="C5103" s="101" t="s">
        <v>12798</v>
      </c>
      <c r="D5103" s="101">
        <v>6.09</v>
      </c>
    </row>
    <row r="5104" spans="1:4" x14ac:dyDescent="0.25">
      <c r="A5104" s="101">
        <v>105155</v>
      </c>
      <c r="B5104" s="101" t="s">
        <v>39616</v>
      </c>
      <c r="C5104" s="101" t="s">
        <v>12798</v>
      </c>
      <c r="D5104" s="101">
        <v>9.19</v>
      </c>
    </row>
    <row r="5105" spans="1:4" x14ac:dyDescent="0.25">
      <c r="A5105" s="101">
        <v>105156</v>
      </c>
      <c r="B5105" s="101" t="s">
        <v>39617</v>
      </c>
      <c r="C5105" s="101" t="s">
        <v>12798</v>
      </c>
      <c r="D5105" s="101">
        <v>11.68</v>
      </c>
    </row>
    <row r="5106" spans="1:4" x14ac:dyDescent="0.25">
      <c r="A5106" s="101">
        <v>105157</v>
      </c>
      <c r="B5106" s="101" t="s">
        <v>39618</v>
      </c>
      <c r="C5106" s="101" t="s">
        <v>12798</v>
      </c>
      <c r="D5106" s="101">
        <v>18.079999999999998</v>
      </c>
    </row>
    <row r="5107" spans="1:4" x14ac:dyDescent="0.25">
      <c r="A5107" s="101">
        <v>105158</v>
      </c>
      <c r="B5107" s="101" t="s">
        <v>39619</v>
      </c>
      <c r="C5107" s="101" t="s">
        <v>12798</v>
      </c>
      <c r="D5107" s="101">
        <v>26.61</v>
      </c>
    </row>
    <row r="5108" spans="1:4" x14ac:dyDescent="0.25">
      <c r="A5108" s="101">
        <v>105159</v>
      </c>
      <c r="B5108" s="101" t="s">
        <v>39620</v>
      </c>
      <c r="C5108" s="101" t="s">
        <v>12798</v>
      </c>
      <c r="D5108" s="101">
        <v>47.55</v>
      </c>
    </row>
    <row r="5109" spans="1:4" x14ac:dyDescent="0.25">
      <c r="A5109" s="101">
        <v>105160</v>
      </c>
      <c r="B5109" s="101" t="s">
        <v>39621</v>
      </c>
      <c r="C5109" s="101" t="s">
        <v>12798</v>
      </c>
      <c r="D5109" s="101">
        <v>58.64</v>
      </c>
    </row>
    <row r="5110" spans="1:4" x14ac:dyDescent="0.25">
      <c r="A5110" s="101">
        <v>105161</v>
      </c>
      <c r="B5110" s="101" t="s">
        <v>39622</v>
      </c>
      <c r="C5110" s="101" t="s">
        <v>12798</v>
      </c>
      <c r="D5110" s="101">
        <v>87.69</v>
      </c>
    </row>
    <row r="5111" spans="1:4" x14ac:dyDescent="0.25">
      <c r="A5111" s="101">
        <v>105162</v>
      </c>
      <c r="B5111" s="101" t="s">
        <v>39623</v>
      </c>
      <c r="C5111" s="101" t="s">
        <v>12798</v>
      </c>
      <c r="D5111" s="101">
        <v>150</v>
      </c>
    </row>
    <row r="5112" spans="1:4" x14ac:dyDescent="0.25">
      <c r="A5112" s="101">
        <v>105163</v>
      </c>
      <c r="B5112" s="101" t="s">
        <v>39624</v>
      </c>
      <c r="C5112" s="101" t="s">
        <v>12798</v>
      </c>
      <c r="D5112" s="101">
        <v>13.01</v>
      </c>
    </row>
    <row r="5113" spans="1:4" x14ac:dyDescent="0.25">
      <c r="A5113" s="101">
        <v>105164</v>
      </c>
      <c r="B5113" s="101" t="s">
        <v>39625</v>
      </c>
      <c r="C5113" s="101" t="s">
        <v>12798</v>
      </c>
      <c r="D5113" s="101">
        <v>10.029999999999999</v>
      </c>
    </row>
    <row r="5114" spans="1:4" x14ac:dyDescent="0.25">
      <c r="A5114" s="101">
        <v>105165</v>
      </c>
      <c r="B5114" s="101" t="s">
        <v>39626</v>
      </c>
      <c r="C5114" s="101" t="s">
        <v>12798</v>
      </c>
      <c r="D5114" s="101">
        <v>10.220000000000001</v>
      </c>
    </row>
    <row r="5115" spans="1:4" x14ac:dyDescent="0.25">
      <c r="A5115" s="101">
        <v>105166</v>
      </c>
      <c r="B5115" s="101" t="s">
        <v>39627</v>
      </c>
      <c r="C5115" s="101" t="s">
        <v>12798</v>
      </c>
      <c r="D5115" s="101">
        <v>35.119999999999997</v>
      </c>
    </row>
    <row r="5116" spans="1:4" x14ac:dyDescent="0.25">
      <c r="A5116" s="101">
        <v>105167</v>
      </c>
      <c r="B5116" s="101" t="s">
        <v>39628</v>
      </c>
      <c r="C5116" s="101" t="s">
        <v>12798</v>
      </c>
      <c r="D5116" s="101">
        <v>199.05</v>
      </c>
    </row>
    <row r="5117" spans="1:4" x14ac:dyDescent="0.25">
      <c r="A5117" s="101">
        <v>105169</v>
      </c>
      <c r="B5117" s="101" t="s">
        <v>39629</v>
      </c>
      <c r="C5117" s="101" t="s">
        <v>12798</v>
      </c>
      <c r="D5117" s="101">
        <v>86.33</v>
      </c>
    </row>
    <row r="5118" spans="1:4" x14ac:dyDescent="0.25">
      <c r="A5118" s="101">
        <v>105170</v>
      </c>
      <c r="B5118" s="101" t="s">
        <v>39630</v>
      </c>
      <c r="C5118" s="101" t="s">
        <v>12798</v>
      </c>
      <c r="D5118" s="101">
        <v>5.21</v>
      </c>
    </row>
    <row r="5119" spans="1:4" x14ac:dyDescent="0.25">
      <c r="A5119" s="101">
        <v>105172</v>
      </c>
      <c r="B5119" s="101" t="s">
        <v>39631</v>
      </c>
      <c r="C5119" s="101" t="s">
        <v>12798</v>
      </c>
      <c r="D5119" s="101">
        <v>86.5</v>
      </c>
    </row>
    <row r="5120" spans="1:4" x14ac:dyDescent="0.25">
      <c r="A5120" s="101">
        <v>105173</v>
      </c>
      <c r="B5120" s="101" t="s">
        <v>39632</v>
      </c>
      <c r="C5120" s="101" t="s">
        <v>12798</v>
      </c>
      <c r="D5120" s="101">
        <v>87.39</v>
      </c>
    </row>
    <row r="5121" spans="1:4" x14ac:dyDescent="0.25">
      <c r="A5121" s="101">
        <v>105174</v>
      </c>
      <c r="B5121" s="101" t="s">
        <v>39633</v>
      </c>
      <c r="C5121" s="101" t="s">
        <v>12798</v>
      </c>
      <c r="D5121" s="101">
        <v>127.1</v>
      </c>
    </row>
    <row r="5122" spans="1:4" x14ac:dyDescent="0.25">
      <c r="A5122" s="101">
        <v>105175</v>
      </c>
      <c r="B5122" s="101" t="s">
        <v>39634</v>
      </c>
      <c r="C5122" s="101" t="s">
        <v>12798</v>
      </c>
      <c r="D5122" s="101">
        <v>125.72</v>
      </c>
    </row>
    <row r="5123" spans="1:4" x14ac:dyDescent="0.25">
      <c r="A5123" s="101">
        <v>105176</v>
      </c>
      <c r="B5123" s="101" t="s">
        <v>39635</v>
      </c>
      <c r="C5123" s="101" t="s">
        <v>12798</v>
      </c>
      <c r="D5123" s="101">
        <v>159.66</v>
      </c>
    </row>
    <row r="5124" spans="1:4" x14ac:dyDescent="0.25">
      <c r="A5124" s="101">
        <v>105177</v>
      </c>
      <c r="B5124" s="101" t="s">
        <v>39636</v>
      </c>
      <c r="C5124" s="101" t="s">
        <v>12798</v>
      </c>
      <c r="D5124" s="101">
        <v>142.03</v>
      </c>
    </row>
    <row r="5125" spans="1:4" x14ac:dyDescent="0.25">
      <c r="A5125" s="101">
        <v>105178</v>
      </c>
      <c r="B5125" s="101" t="s">
        <v>39637</v>
      </c>
      <c r="C5125" s="101" t="s">
        <v>12798</v>
      </c>
      <c r="D5125" s="101">
        <v>136.01</v>
      </c>
    </row>
    <row r="5126" spans="1:4" x14ac:dyDescent="0.25">
      <c r="A5126" s="101">
        <v>105179</v>
      </c>
      <c r="B5126" s="101" t="s">
        <v>39638</v>
      </c>
      <c r="C5126" s="101" t="s">
        <v>12798</v>
      </c>
      <c r="D5126" s="101">
        <v>8.89</v>
      </c>
    </row>
    <row r="5127" spans="1:4" x14ac:dyDescent="0.25">
      <c r="A5127" s="101">
        <v>105180</v>
      </c>
      <c r="B5127" s="101" t="s">
        <v>39639</v>
      </c>
      <c r="C5127" s="101" t="s">
        <v>12798</v>
      </c>
      <c r="D5127" s="101">
        <v>12.18</v>
      </c>
    </row>
    <row r="5128" spans="1:4" x14ac:dyDescent="0.25">
      <c r="A5128" s="101">
        <v>105181</v>
      </c>
      <c r="B5128" s="101" t="s">
        <v>39640</v>
      </c>
      <c r="C5128" s="101" t="s">
        <v>12798</v>
      </c>
      <c r="D5128" s="101">
        <v>16.420000000000002</v>
      </c>
    </row>
    <row r="5129" spans="1:4" x14ac:dyDescent="0.25">
      <c r="A5129" s="101">
        <v>105182</v>
      </c>
      <c r="B5129" s="101" t="s">
        <v>39641</v>
      </c>
      <c r="C5129" s="101" t="s">
        <v>12798</v>
      </c>
      <c r="D5129" s="101">
        <v>37.950000000000003</v>
      </c>
    </row>
    <row r="5130" spans="1:4" x14ac:dyDescent="0.25">
      <c r="A5130" s="101">
        <v>105183</v>
      </c>
      <c r="B5130" s="101" t="s">
        <v>39642</v>
      </c>
      <c r="C5130" s="101" t="s">
        <v>12798</v>
      </c>
      <c r="D5130" s="101">
        <v>79.31</v>
      </c>
    </row>
    <row r="5131" spans="1:4" x14ac:dyDescent="0.25">
      <c r="A5131" s="101">
        <v>105184</v>
      </c>
      <c r="B5131" s="101" t="s">
        <v>39643</v>
      </c>
      <c r="C5131" s="101" t="s">
        <v>12798</v>
      </c>
      <c r="D5131" s="101">
        <v>98.22</v>
      </c>
    </row>
    <row r="5132" spans="1:4" x14ac:dyDescent="0.25">
      <c r="A5132" s="101">
        <v>105189</v>
      </c>
      <c r="B5132" s="101" t="s">
        <v>39644</v>
      </c>
      <c r="C5132" s="101" t="s">
        <v>12798</v>
      </c>
      <c r="D5132" s="101">
        <v>19.91</v>
      </c>
    </row>
    <row r="5133" spans="1:4" x14ac:dyDescent="0.25">
      <c r="A5133" s="101">
        <v>105190</v>
      </c>
      <c r="B5133" s="101" t="s">
        <v>39645</v>
      </c>
      <c r="C5133" s="101" t="s">
        <v>12798</v>
      </c>
      <c r="D5133" s="101">
        <v>24.76</v>
      </c>
    </row>
    <row r="5134" spans="1:4" x14ac:dyDescent="0.25">
      <c r="A5134" s="101">
        <v>105193</v>
      </c>
      <c r="B5134" s="101" t="s">
        <v>39646</v>
      </c>
      <c r="C5134" s="101" t="s">
        <v>12798</v>
      </c>
      <c r="D5134" s="101">
        <v>148.91999999999999</v>
      </c>
    </row>
    <row r="5135" spans="1:4" x14ac:dyDescent="0.25">
      <c r="A5135" s="101">
        <v>105194</v>
      </c>
      <c r="B5135" s="101" t="s">
        <v>39647</v>
      </c>
      <c r="C5135" s="101" t="s">
        <v>12798</v>
      </c>
      <c r="D5135" s="101">
        <v>83.54</v>
      </c>
    </row>
    <row r="5136" spans="1:4" x14ac:dyDescent="0.25">
      <c r="A5136" s="101">
        <v>105195</v>
      </c>
      <c r="B5136" s="101" t="s">
        <v>39648</v>
      </c>
      <c r="C5136" s="101" t="s">
        <v>12798</v>
      </c>
      <c r="D5136" s="101">
        <v>217.02</v>
      </c>
    </row>
    <row r="5137" spans="1:4" x14ac:dyDescent="0.25">
      <c r="A5137" s="101">
        <v>105196</v>
      </c>
      <c r="B5137" s="101" t="s">
        <v>39649</v>
      </c>
      <c r="C5137" s="101" t="s">
        <v>12798</v>
      </c>
      <c r="D5137" s="101">
        <v>232.48</v>
      </c>
    </row>
    <row r="5138" spans="1:4" x14ac:dyDescent="0.25">
      <c r="A5138" s="101">
        <v>105197</v>
      </c>
      <c r="B5138" s="101" t="s">
        <v>39650</v>
      </c>
      <c r="C5138" s="101" t="s">
        <v>12798</v>
      </c>
      <c r="D5138" s="101">
        <v>159.61000000000001</v>
      </c>
    </row>
    <row r="5139" spans="1:4" x14ac:dyDescent="0.25">
      <c r="A5139" s="101">
        <v>105198</v>
      </c>
      <c r="B5139" s="101" t="s">
        <v>39651</v>
      </c>
      <c r="C5139" s="101" t="s">
        <v>12798</v>
      </c>
      <c r="D5139" s="101">
        <v>330.48</v>
      </c>
    </row>
    <row r="5140" spans="1:4" x14ac:dyDescent="0.25">
      <c r="A5140" s="101">
        <v>105199</v>
      </c>
      <c r="B5140" s="101" t="s">
        <v>39652</v>
      </c>
      <c r="C5140" s="101" t="s">
        <v>12798</v>
      </c>
      <c r="D5140" s="101">
        <v>211.03</v>
      </c>
    </row>
    <row r="5141" spans="1:4" x14ac:dyDescent="0.25">
      <c r="A5141" s="101">
        <v>105200</v>
      </c>
      <c r="B5141" s="101" t="s">
        <v>39653</v>
      </c>
      <c r="C5141" s="101" t="s">
        <v>12798</v>
      </c>
      <c r="D5141" s="101">
        <v>125.38</v>
      </c>
    </row>
    <row r="5142" spans="1:4" x14ac:dyDescent="0.25">
      <c r="A5142" s="101">
        <v>105201</v>
      </c>
      <c r="B5142" s="101" t="s">
        <v>39654</v>
      </c>
      <c r="C5142" s="101" t="s">
        <v>12798</v>
      </c>
      <c r="D5142" s="101">
        <v>289.35000000000002</v>
      </c>
    </row>
    <row r="5143" spans="1:4" x14ac:dyDescent="0.25">
      <c r="A5143" s="101">
        <v>105202</v>
      </c>
      <c r="B5143" s="101" t="s">
        <v>39655</v>
      </c>
      <c r="C5143" s="101" t="s">
        <v>12798</v>
      </c>
      <c r="D5143" s="101">
        <v>262.35000000000002</v>
      </c>
    </row>
    <row r="5144" spans="1:4" x14ac:dyDescent="0.25">
      <c r="A5144" s="101">
        <v>105203</v>
      </c>
      <c r="B5144" s="101" t="s">
        <v>39656</v>
      </c>
      <c r="C5144" s="101" t="s">
        <v>12798</v>
      </c>
      <c r="D5144" s="104">
        <v>158.91</v>
      </c>
    </row>
    <row r="5145" spans="1:4" x14ac:dyDescent="0.25">
      <c r="A5145" s="101">
        <v>105204</v>
      </c>
      <c r="B5145" s="101" t="s">
        <v>39657</v>
      </c>
      <c r="C5145" s="101" t="s">
        <v>12798</v>
      </c>
      <c r="D5145" s="101">
        <v>349.4</v>
      </c>
    </row>
    <row r="5146" spans="1:4" x14ac:dyDescent="0.25">
      <c r="A5146" s="101">
        <v>105205</v>
      </c>
      <c r="B5146" s="101" t="s">
        <v>39658</v>
      </c>
      <c r="C5146" s="101" t="s">
        <v>12798</v>
      </c>
      <c r="D5146" s="101">
        <v>242.1</v>
      </c>
    </row>
    <row r="5147" spans="1:4" x14ac:dyDescent="0.25">
      <c r="A5147" s="101">
        <v>105206</v>
      </c>
      <c r="B5147" s="101" t="s">
        <v>39659</v>
      </c>
      <c r="C5147" s="101" t="s">
        <v>12798</v>
      </c>
      <c r="D5147" s="101">
        <v>151.30000000000001</v>
      </c>
    </row>
    <row r="5148" spans="1:4" x14ac:dyDescent="0.25">
      <c r="A5148" s="101">
        <v>105207</v>
      </c>
      <c r="B5148" s="101" t="s">
        <v>39660</v>
      </c>
      <c r="C5148" s="101" t="s">
        <v>12798</v>
      </c>
      <c r="D5148" s="104">
        <v>339.28</v>
      </c>
    </row>
    <row r="5149" spans="1:4" x14ac:dyDescent="0.25">
      <c r="A5149" s="101">
        <v>105208</v>
      </c>
      <c r="B5149" s="101" t="s">
        <v>39661</v>
      </c>
      <c r="C5149" s="101" t="s">
        <v>12798</v>
      </c>
      <c r="D5149" s="101">
        <v>319.97000000000003</v>
      </c>
    </row>
    <row r="5150" spans="1:4" x14ac:dyDescent="0.25">
      <c r="A5150" s="101">
        <v>105209</v>
      </c>
      <c r="B5150" s="101" t="s">
        <v>39662</v>
      </c>
      <c r="C5150" s="101" t="s">
        <v>12798</v>
      </c>
      <c r="D5150" s="101">
        <v>154.49</v>
      </c>
    </row>
    <row r="5151" spans="1:4" x14ac:dyDescent="0.25">
      <c r="A5151" s="101">
        <v>105210</v>
      </c>
      <c r="B5151" s="101" t="s">
        <v>39663</v>
      </c>
      <c r="C5151" s="101" t="s">
        <v>12798</v>
      </c>
      <c r="D5151" s="104">
        <v>413.33</v>
      </c>
    </row>
    <row r="5152" spans="1:4" x14ac:dyDescent="0.25">
      <c r="A5152" s="101">
        <v>105211</v>
      </c>
      <c r="B5152" s="101" t="s">
        <v>39664</v>
      </c>
      <c r="C5152" s="101" t="s">
        <v>12798</v>
      </c>
      <c r="D5152" s="101">
        <v>241.97</v>
      </c>
    </row>
    <row r="5153" spans="1:4" x14ac:dyDescent="0.25">
      <c r="A5153" s="101">
        <v>105212</v>
      </c>
      <c r="B5153" s="101" t="s">
        <v>39665</v>
      </c>
      <c r="C5153" s="101" t="s">
        <v>12798</v>
      </c>
      <c r="D5153" s="101">
        <v>240.15</v>
      </c>
    </row>
    <row r="5154" spans="1:4" x14ac:dyDescent="0.25">
      <c r="A5154" s="101">
        <v>105213</v>
      </c>
      <c r="B5154" s="101" t="s">
        <v>39666</v>
      </c>
      <c r="C5154" s="101" t="s">
        <v>12798</v>
      </c>
      <c r="D5154" s="101">
        <v>180.26</v>
      </c>
    </row>
    <row r="5155" spans="1:4" x14ac:dyDescent="0.25">
      <c r="A5155" s="101">
        <v>105214</v>
      </c>
      <c r="B5155" s="101" t="s">
        <v>39667</v>
      </c>
      <c r="C5155" s="101" t="s">
        <v>12798</v>
      </c>
      <c r="D5155" s="101">
        <v>39.54</v>
      </c>
    </row>
    <row r="5156" spans="1:4" x14ac:dyDescent="0.25">
      <c r="A5156" s="101">
        <v>105215</v>
      </c>
      <c r="B5156" s="101" t="s">
        <v>39668</v>
      </c>
      <c r="C5156" s="101" t="s">
        <v>12798</v>
      </c>
      <c r="D5156" s="101">
        <v>8.83</v>
      </c>
    </row>
    <row r="5157" spans="1:4" x14ac:dyDescent="0.25">
      <c r="A5157" s="101">
        <v>105216</v>
      </c>
      <c r="B5157" s="101" t="s">
        <v>39669</v>
      </c>
      <c r="C5157" s="101" t="s">
        <v>12798</v>
      </c>
      <c r="D5157" s="101">
        <v>33.57</v>
      </c>
    </row>
    <row r="5158" spans="1:4" x14ac:dyDescent="0.25">
      <c r="A5158" s="101">
        <v>105217</v>
      </c>
      <c r="B5158" s="101" t="s">
        <v>39670</v>
      </c>
      <c r="C5158" s="101" t="s">
        <v>12798</v>
      </c>
      <c r="D5158" s="101">
        <v>37.86</v>
      </c>
    </row>
    <row r="5159" spans="1:4" x14ac:dyDescent="0.25">
      <c r="A5159" s="101">
        <v>105218</v>
      </c>
      <c r="B5159" s="101" t="s">
        <v>39671</v>
      </c>
      <c r="C5159" s="101" t="s">
        <v>12798</v>
      </c>
      <c r="D5159" s="101">
        <v>65.739999999999995</v>
      </c>
    </row>
    <row r="5160" spans="1:4" x14ac:dyDescent="0.25">
      <c r="A5160" s="101">
        <v>105219</v>
      </c>
      <c r="B5160" s="101" t="s">
        <v>39672</v>
      </c>
      <c r="C5160" s="101" t="s">
        <v>12798</v>
      </c>
      <c r="D5160" s="101">
        <v>10.86</v>
      </c>
    </row>
    <row r="5161" spans="1:4" x14ac:dyDescent="0.25">
      <c r="A5161" s="101">
        <v>105220</v>
      </c>
      <c r="B5161" s="101" t="s">
        <v>39673</v>
      </c>
      <c r="C5161" s="101" t="s">
        <v>12798</v>
      </c>
      <c r="D5161" s="101">
        <v>14.93</v>
      </c>
    </row>
    <row r="5162" spans="1:4" x14ac:dyDescent="0.25">
      <c r="A5162" s="101">
        <v>105221</v>
      </c>
      <c r="B5162" s="101" t="s">
        <v>39674</v>
      </c>
      <c r="C5162" s="101" t="s">
        <v>12798</v>
      </c>
      <c r="D5162" s="101">
        <v>23.08</v>
      </c>
    </row>
    <row r="5163" spans="1:4" x14ac:dyDescent="0.25">
      <c r="A5163" s="101">
        <v>105222</v>
      </c>
      <c r="B5163" s="101" t="s">
        <v>39675</v>
      </c>
      <c r="C5163" s="101" t="s">
        <v>12798</v>
      </c>
      <c r="D5163" s="101">
        <v>66.739999999999995</v>
      </c>
    </row>
    <row r="5164" spans="1:4" x14ac:dyDescent="0.25">
      <c r="A5164" s="101">
        <v>105223</v>
      </c>
      <c r="B5164" s="101" t="s">
        <v>39676</v>
      </c>
      <c r="C5164" s="101" t="s">
        <v>12798</v>
      </c>
      <c r="D5164" s="101">
        <v>153.59</v>
      </c>
    </row>
    <row r="5165" spans="1:4" x14ac:dyDescent="0.25">
      <c r="A5165" s="101">
        <v>105224</v>
      </c>
      <c r="B5165" s="101" t="s">
        <v>39677</v>
      </c>
      <c r="C5165" s="101" t="s">
        <v>12798</v>
      </c>
      <c r="D5165" s="101">
        <v>223.68</v>
      </c>
    </row>
    <row r="5166" spans="1:4" x14ac:dyDescent="0.25">
      <c r="A5166" s="101">
        <v>105225</v>
      </c>
      <c r="B5166" s="101" t="s">
        <v>39678</v>
      </c>
      <c r="C5166" s="101" t="s">
        <v>12798</v>
      </c>
      <c r="D5166" s="101">
        <v>16.13</v>
      </c>
    </row>
    <row r="5167" spans="1:4" x14ac:dyDescent="0.25">
      <c r="A5167" s="101">
        <v>105226</v>
      </c>
      <c r="B5167" s="101" t="s">
        <v>39679</v>
      </c>
      <c r="C5167" s="101" t="s">
        <v>12798</v>
      </c>
      <c r="D5167" s="104">
        <v>38.1</v>
      </c>
    </row>
    <row r="5168" spans="1:4" x14ac:dyDescent="0.25">
      <c r="A5168" s="101">
        <v>105227</v>
      </c>
      <c r="B5168" s="101" t="s">
        <v>39680</v>
      </c>
      <c r="C5168" s="101" t="s">
        <v>12798</v>
      </c>
      <c r="D5168" s="101">
        <v>54.62</v>
      </c>
    </row>
    <row r="5169" spans="1:4" x14ac:dyDescent="0.25">
      <c r="A5169" s="101">
        <v>105228</v>
      </c>
      <c r="B5169" s="101" t="s">
        <v>39681</v>
      </c>
      <c r="C5169" s="101" t="s">
        <v>12798</v>
      </c>
      <c r="D5169" s="101">
        <v>10.8</v>
      </c>
    </row>
    <row r="5170" spans="1:4" x14ac:dyDescent="0.25">
      <c r="A5170" s="101">
        <v>105229</v>
      </c>
      <c r="B5170" s="101" t="s">
        <v>39682</v>
      </c>
      <c r="C5170" s="101" t="s">
        <v>12798</v>
      </c>
      <c r="D5170" s="101">
        <v>25.72</v>
      </c>
    </row>
    <row r="5171" spans="1:4" x14ac:dyDescent="0.25">
      <c r="A5171" s="101">
        <v>105230</v>
      </c>
      <c r="B5171" s="101" t="s">
        <v>39683</v>
      </c>
      <c r="C5171" s="101" t="s">
        <v>12798</v>
      </c>
      <c r="D5171" s="101">
        <v>7.25</v>
      </c>
    </row>
    <row r="5172" spans="1:4" x14ac:dyDescent="0.25">
      <c r="A5172" s="101">
        <v>105231</v>
      </c>
      <c r="B5172" s="101" t="s">
        <v>39684</v>
      </c>
      <c r="C5172" s="101" t="s">
        <v>12798</v>
      </c>
      <c r="D5172" s="101">
        <v>8.5299999999999994</v>
      </c>
    </row>
    <row r="5173" spans="1:4" x14ac:dyDescent="0.25">
      <c r="A5173" s="101">
        <v>105232</v>
      </c>
      <c r="B5173" s="101" t="s">
        <v>39685</v>
      </c>
      <c r="C5173" s="101" t="s">
        <v>12798</v>
      </c>
      <c r="D5173" s="101">
        <v>16.23</v>
      </c>
    </row>
    <row r="5174" spans="1:4" x14ac:dyDescent="0.25">
      <c r="A5174" s="101">
        <v>105233</v>
      </c>
      <c r="B5174" s="101" t="s">
        <v>39686</v>
      </c>
      <c r="C5174" s="101" t="s">
        <v>12798</v>
      </c>
      <c r="D5174" s="101">
        <v>7.33</v>
      </c>
    </row>
    <row r="5175" spans="1:4" x14ac:dyDescent="0.25">
      <c r="A5175" s="101">
        <v>105234</v>
      </c>
      <c r="B5175" s="101" t="s">
        <v>39687</v>
      </c>
      <c r="C5175" s="101" t="s">
        <v>12798</v>
      </c>
      <c r="D5175" s="101">
        <v>8.9499999999999993</v>
      </c>
    </row>
    <row r="5176" spans="1:4" x14ac:dyDescent="0.25">
      <c r="A5176" s="101">
        <v>97895</v>
      </c>
      <c r="B5176" s="101" t="s">
        <v>3111</v>
      </c>
      <c r="C5176" s="101" t="s">
        <v>12798</v>
      </c>
      <c r="D5176" s="101">
        <v>196.27</v>
      </c>
    </row>
    <row r="5177" spans="1:4" x14ac:dyDescent="0.25">
      <c r="A5177" s="101">
        <v>97896</v>
      </c>
      <c r="B5177" s="101" t="s">
        <v>3112</v>
      </c>
      <c r="C5177" s="101" t="s">
        <v>12798</v>
      </c>
      <c r="D5177" s="101">
        <v>363.72</v>
      </c>
    </row>
    <row r="5178" spans="1:4" x14ac:dyDescent="0.25">
      <c r="A5178" s="101">
        <v>97897</v>
      </c>
      <c r="B5178" s="101" t="s">
        <v>3113</v>
      </c>
      <c r="C5178" s="101" t="s">
        <v>12798</v>
      </c>
      <c r="D5178" s="101">
        <v>471.55</v>
      </c>
    </row>
    <row r="5179" spans="1:4" x14ac:dyDescent="0.25">
      <c r="A5179" s="101">
        <v>97898</v>
      </c>
      <c r="B5179" s="101" t="s">
        <v>3114</v>
      </c>
      <c r="C5179" s="101" t="s">
        <v>12798</v>
      </c>
      <c r="D5179" s="101">
        <v>899.34</v>
      </c>
    </row>
    <row r="5180" spans="1:4" x14ac:dyDescent="0.25">
      <c r="A5180" s="101">
        <v>97900</v>
      </c>
      <c r="B5180" s="101" t="s">
        <v>3115</v>
      </c>
      <c r="C5180" s="101" t="s">
        <v>12798</v>
      </c>
      <c r="D5180" s="101">
        <v>188.51</v>
      </c>
    </row>
    <row r="5181" spans="1:4" x14ac:dyDescent="0.25">
      <c r="A5181" s="101">
        <v>97901</v>
      </c>
      <c r="B5181" s="101" t="s">
        <v>3116</v>
      </c>
      <c r="C5181" s="101" t="s">
        <v>12798</v>
      </c>
      <c r="D5181" s="101">
        <v>295.35000000000002</v>
      </c>
    </row>
    <row r="5182" spans="1:4" x14ac:dyDescent="0.25">
      <c r="A5182" s="101">
        <v>97902</v>
      </c>
      <c r="B5182" s="101" t="s">
        <v>3117</v>
      </c>
      <c r="C5182" s="101" t="s">
        <v>12798</v>
      </c>
      <c r="D5182" s="101">
        <v>572.57000000000005</v>
      </c>
    </row>
    <row r="5183" spans="1:4" x14ac:dyDescent="0.25">
      <c r="A5183" s="101">
        <v>97903</v>
      </c>
      <c r="B5183" s="101" t="s">
        <v>3118</v>
      </c>
      <c r="C5183" s="101" t="s">
        <v>12798</v>
      </c>
      <c r="D5183" s="101">
        <v>796.28</v>
      </c>
    </row>
    <row r="5184" spans="1:4" x14ac:dyDescent="0.25">
      <c r="A5184" s="101">
        <v>97904</v>
      </c>
      <c r="B5184" s="101" t="s">
        <v>3119</v>
      </c>
      <c r="C5184" s="101" t="s">
        <v>12798</v>
      </c>
      <c r="D5184" s="101">
        <v>938.27</v>
      </c>
    </row>
    <row r="5185" spans="1:4" x14ac:dyDescent="0.25">
      <c r="A5185" s="101">
        <v>97905</v>
      </c>
      <c r="B5185" s="101" t="s">
        <v>3120</v>
      </c>
      <c r="C5185" s="101" t="s">
        <v>12798</v>
      </c>
      <c r="D5185" s="101">
        <v>242.12</v>
      </c>
    </row>
    <row r="5186" spans="1:4" x14ac:dyDescent="0.25">
      <c r="A5186" s="101">
        <v>97906</v>
      </c>
      <c r="B5186" s="101" t="s">
        <v>3121</v>
      </c>
      <c r="C5186" s="101" t="s">
        <v>12798</v>
      </c>
      <c r="D5186" s="101">
        <v>448.84</v>
      </c>
    </row>
    <row r="5187" spans="1:4" x14ac:dyDescent="0.25">
      <c r="A5187" s="101">
        <v>97907</v>
      </c>
      <c r="B5187" s="101" t="s">
        <v>3122</v>
      </c>
      <c r="C5187" s="101" t="s">
        <v>12798</v>
      </c>
      <c r="D5187" s="104">
        <v>638.38</v>
      </c>
    </row>
    <row r="5188" spans="1:4" x14ac:dyDescent="0.25">
      <c r="A5188" s="101">
        <v>97908</v>
      </c>
      <c r="B5188" s="101" t="s">
        <v>3123</v>
      </c>
      <c r="C5188" s="101" t="s">
        <v>12798</v>
      </c>
      <c r="D5188" s="101">
        <v>751.44</v>
      </c>
    </row>
    <row r="5189" spans="1:4" x14ac:dyDescent="0.25">
      <c r="A5189" s="101">
        <v>98102</v>
      </c>
      <c r="B5189" s="101" t="s">
        <v>3124</v>
      </c>
      <c r="C5189" s="101" t="s">
        <v>12798</v>
      </c>
      <c r="D5189" s="104">
        <v>186.26</v>
      </c>
    </row>
    <row r="5190" spans="1:4" x14ac:dyDescent="0.25">
      <c r="A5190" s="101">
        <v>98104</v>
      </c>
      <c r="B5190" s="101" t="s">
        <v>3125</v>
      </c>
      <c r="C5190" s="101" t="s">
        <v>12798</v>
      </c>
      <c r="D5190" s="104">
        <v>369.9</v>
      </c>
    </row>
    <row r="5191" spans="1:4" x14ac:dyDescent="0.25">
      <c r="A5191" s="101">
        <v>98105</v>
      </c>
      <c r="B5191" s="101" t="s">
        <v>3126</v>
      </c>
      <c r="C5191" s="101" t="s">
        <v>12798</v>
      </c>
      <c r="D5191" s="104">
        <v>644.13</v>
      </c>
    </row>
    <row r="5192" spans="1:4" x14ac:dyDescent="0.25">
      <c r="A5192" s="101">
        <v>98106</v>
      </c>
      <c r="B5192" s="101" t="s">
        <v>3127</v>
      </c>
      <c r="C5192" s="101" t="s">
        <v>12798</v>
      </c>
      <c r="D5192" s="104">
        <v>1062.55</v>
      </c>
    </row>
    <row r="5193" spans="1:4" x14ac:dyDescent="0.25">
      <c r="A5193" s="101">
        <v>98107</v>
      </c>
      <c r="B5193" s="101" t="s">
        <v>3128</v>
      </c>
      <c r="C5193" s="101" t="s">
        <v>12798</v>
      </c>
      <c r="D5193" s="104">
        <v>274.19</v>
      </c>
    </row>
    <row r="5194" spans="1:4" x14ac:dyDescent="0.25">
      <c r="A5194" s="101">
        <v>98108</v>
      </c>
      <c r="B5194" s="101" t="s">
        <v>3129</v>
      </c>
      <c r="C5194" s="101" t="s">
        <v>12798</v>
      </c>
      <c r="D5194" s="104">
        <v>489.56</v>
      </c>
    </row>
    <row r="5195" spans="1:4" x14ac:dyDescent="0.25">
      <c r="A5195" s="101">
        <v>99250</v>
      </c>
      <c r="B5195" s="101" t="s">
        <v>3130</v>
      </c>
      <c r="C5195" s="101" t="s">
        <v>12798</v>
      </c>
      <c r="D5195" s="104">
        <v>184.43</v>
      </c>
    </row>
    <row r="5196" spans="1:4" x14ac:dyDescent="0.25">
      <c r="A5196" s="101">
        <v>99251</v>
      </c>
      <c r="B5196" s="101" t="s">
        <v>3131</v>
      </c>
      <c r="C5196" s="101" t="s">
        <v>12798</v>
      </c>
      <c r="D5196" s="104">
        <v>288.33999999999997</v>
      </c>
    </row>
    <row r="5197" spans="1:4" x14ac:dyDescent="0.25">
      <c r="A5197" s="101">
        <v>99253</v>
      </c>
      <c r="B5197" s="101" t="s">
        <v>3132</v>
      </c>
      <c r="C5197" s="101" t="s">
        <v>12798</v>
      </c>
      <c r="D5197" s="104">
        <v>556.84</v>
      </c>
    </row>
    <row r="5198" spans="1:4" x14ac:dyDescent="0.25">
      <c r="A5198" s="101">
        <v>99255</v>
      </c>
      <c r="B5198" s="101" t="s">
        <v>3133</v>
      </c>
      <c r="C5198" s="101" t="s">
        <v>12798</v>
      </c>
      <c r="D5198" s="104">
        <v>774.71</v>
      </c>
    </row>
    <row r="5199" spans="1:4" x14ac:dyDescent="0.25">
      <c r="A5199" s="101">
        <v>99257</v>
      </c>
      <c r="B5199" s="101" t="s">
        <v>3134</v>
      </c>
      <c r="C5199" s="101" t="s">
        <v>12798</v>
      </c>
      <c r="D5199" s="104">
        <v>910.37</v>
      </c>
    </row>
    <row r="5200" spans="1:4" x14ac:dyDescent="0.25">
      <c r="A5200" s="101">
        <v>99258</v>
      </c>
      <c r="B5200" s="101" t="s">
        <v>3135</v>
      </c>
      <c r="C5200" s="101" t="s">
        <v>12798</v>
      </c>
      <c r="D5200" s="104">
        <v>237.67</v>
      </c>
    </row>
    <row r="5201" spans="1:4" x14ac:dyDescent="0.25">
      <c r="A5201" s="101">
        <v>99260</v>
      </c>
      <c r="B5201" s="101" t="s">
        <v>3136</v>
      </c>
      <c r="C5201" s="101" t="s">
        <v>12798</v>
      </c>
      <c r="D5201" s="104">
        <v>438.93</v>
      </c>
    </row>
    <row r="5202" spans="1:4" x14ac:dyDescent="0.25">
      <c r="A5202" s="101">
        <v>99262</v>
      </c>
      <c r="B5202" s="101" t="s">
        <v>3137</v>
      </c>
      <c r="C5202" s="101" t="s">
        <v>12798</v>
      </c>
      <c r="D5202" s="104">
        <v>624.24</v>
      </c>
    </row>
    <row r="5203" spans="1:4" x14ac:dyDescent="0.25">
      <c r="A5203" s="101">
        <v>99264</v>
      </c>
      <c r="B5203" s="101" t="s">
        <v>3138</v>
      </c>
      <c r="C5203" s="101" t="s">
        <v>12798</v>
      </c>
      <c r="D5203" s="104">
        <v>732.33</v>
      </c>
    </row>
    <row r="5204" spans="1:4" x14ac:dyDescent="0.25">
      <c r="A5204" s="101">
        <v>102587</v>
      </c>
      <c r="B5204" s="101" t="s">
        <v>3434</v>
      </c>
      <c r="C5204" s="101" t="s">
        <v>12798</v>
      </c>
      <c r="D5204" s="104">
        <v>3.44</v>
      </c>
    </row>
    <row r="5205" spans="1:4" x14ac:dyDescent="0.25">
      <c r="A5205" s="101">
        <v>102588</v>
      </c>
      <c r="B5205" s="101" t="s">
        <v>3435</v>
      </c>
      <c r="C5205" s="101" t="s">
        <v>12798</v>
      </c>
      <c r="D5205" s="104">
        <v>4.99</v>
      </c>
    </row>
    <row r="5206" spans="1:4" x14ac:dyDescent="0.25">
      <c r="A5206" s="101">
        <v>102589</v>
      </c>
      <c r="B5206" s="101" t="s">
        <v>3436</v>
      </c>
      <c r="C5206" s="101" t="s">
        <v>12798</v>
      </c>
      <c r="D5206" s="104">
        <v>3.84</v>
      </c>
    </row>
    <row r="5207" spans="1:4" x14ac:dyDescent="0.25">
      <c r="A5207" s="101">
        <v>102590</v>
      </c>
      <c r="B5207" s="101" t="s">
        <v>3437</v>
      </c>
      <c r="C5207" s="101" t="s">
        <v>12798</v>
      </c>
      <c r="D5207" s="104">
        <v>5.37</v>
      </c>
    </row>
    <row r="5208" spans="1:4" x14ac:dyDescent="0.25">
      <c r="A5208" s="101">
        <v>102591</v>
      </c>
      <c r="B5208" s="101" t="s">
        <v>3438</v>
      </c>
      <c r="C5208" s="101" t="s">
        <v>12798</v>
      </c>
      <c r="D5208" s="104">
        <v>4.22</v>
      </c>
    </row>
    <row r="5209" spans="1:4" x14ac:dyDescent="0.25">
      <c r="A5209" s="101">
        <v>102592</v>
      </c>
      <c r="B5209" s="101" t="s">
        <v>3439</v>
      </c>
      <c r="C5209" s="101" t="s">
        <v>12798</v>
      </c>
      <c r="D5209" s="104">
        <v>5.76</v>
      </c>
    </row>
    <row r="5210" spans="1:4" x14ac:dyDescent="0.25">
      <c r="A5210" s="101">
        <v>102593</v>
      </c>
      <c r="B5210" s="101" t="s">
        <v>3440</v>
      </c>
      <c r="C5210" s="101" t="s">
        <v>12798</v>
      </c>
      <c r="D5210" s="104">
        <v>4.76</v>
      </c>
    </row>
    <row r="5211" spans="1:4" x14ac:dyDescent="0.25">
      <c r="A5211" s="101">
        <v>102594</v>
      </c>
      <c r="B5211" s="101" t="s">
        <v>3441</v>
      </c>
      <c r="C5211" s="101" t="s">
        <v>12798</v>
      </c>
      <c r="D5211" s="104">
        <v>6.31</v>
      </c>
    </row>
    <row r="5212" spans="1:4" x14ac:dyDescent="0.25">
      <c r="A5212" s="101">
        <v>102595</v>
      </c>
      <c r="B5212" s="101" t="s">
        <v>3442</v>
      </c>
      <c r="C5212" s="101" t="s">
        <v>12798</v>
      </c>
      <c r="D5212" s="104">
        <v>5.39</v>
      </c>
    </row>
    <row r="5213" spans="1:4" x14ac:dyDescent="0.25">
      <c r="A5213" s="101">
        <v>102596</v>
      </c>
      <c r="B5213" s="101" t="s">
        <v>3443</v>
      </c>
      <c r="C5213" s="101" t="s">
        <v>12798</v>
      </c>
      <c r="D5213" s="104">
        <v>6.93</v>
      </c>
    </row>
    <row r="5214" spans="1:4" x14ac:dyDescent="0.25">
      <c r="A5214" s="101">
        <v>102597</v>
      </c>
      <c r="B5214" s="101" t="s">
        <v>3444</v>
      </c>
      <c r="C5214" s="101" t="s">
        <v>12798</v>
      </c>
      <c r="D5214" s="104">
        <v>6.16</v>
      </c>
    </row>
    <row r="5215" spans="1:4" x14ac:dyDescent="0.25">
      <c r="A5215" s="101">
        <v>102598</v>
      </c>
      <c r="B5215" s="101" t="s">
        <v>3445</v>
      </c>
      <c r="C5215" s="101" t="s">
        <v>12798</v>
      </c>
      <c r="D5215" s="104">
        <v>7.7</v>
      </c>
    </row>
    <row r="5216" spans="1:4" x14ac:dyDescent="0.25">
      <c r="A5216" s="101">
        <v>102599</v>
      </c>
      <c r="B5216" s="101" t="s">
        <v>3446</v>
      </c>
      <c r="C5216" s="101" t="s">
        <v>12798</v>
      </c>
      <c r="D5216" s="104">
        <v>6.94</v>
      </c>
    </row>
    <row r="5217" spans="1:4" x14ac:dyDescent="0.25">
      <c r="A5217" s="101">
        <v>102600</v>
      </c>
      <c r="B5217" s="101" t="s">
        <v>3447</v>
      </c>
      <c r="C5217" s="101" t="s">
        <v>12798</v>
      </c>
      <c r="D5217" s="104">
        <v>8.49</v>
      </c>
    </row>
    <row r="5218" spans="1:4" x14ac:dyDescent="0.25">
      <c r="A5218" s="101">
        <v>102601</v>
      </c>
      <c r="B5218" s="101" t="s">
        <v>3448</v>
      </c>
      <c r="C5218" s="101" t="s">
        <v>12798</v>
      </c>
      <c r="D5218" s="104">
        <v>8.11</v>
      </c>
    </row>
    <row r="5219" spans="1:4" x14ac:dyDescent="0.25">
      <c r="A5219" s="101">
        <v>102602</v>
      </c>
      <c r="B5219" s="101" t="s">
        <v>3449</v>
      </c>
      <c r="C5219" s="101" t="s">
        <v>12798</v>
      </c>
      <c r="D5219" s="104">
        <v>9.65</v>
      </c>
    </row>
    <row r="5220" spans="1:4" x14ac:dyDescent="0.25">
      <c r="A5220" s="101">
        <v>102603</v>
      </c>
      <c r="B5220" s="101" t="s">
        <v>3450</v>
      </c>
      <c r="C5220" s="101" t="s">
        <v>12798</v>
      </c>
      <c r="D5220" s="104">
        <v>10.06</v>
      </c>
    </row>
    <row r="5221" spans="1:4" x14ac:dyDescent="0.25">
      <c r="A5221" s="101">
        <v>102604</v>
      </c>
      <c r="B5221" s="101" t="s">
        <v>3451</v>
      </c>
      <c r="C5221" s="101" t="s">
        <v>12798</v>
      </c>
      <c r="D5221" s="104">
        <v>11.59</v>
      </c>
    </row>
    <row r="5222" spans="1:4" x14ac:dyDescent="0.25">
      <c r="A5222" s="101">
        <v>102605</v>
      </c>
      <c r="B5222" s="101" t="s">
        <v>3452</v>
      </c>
      <c r="C5222" s="101" t="s">
        <v>12798</v>
      </c>
      <c r="D5222" s="104">
        <v>282.58</v>
      </c>
    </row>
    <row r="5223" spans="1:4" x14ac:dyDescent="0.25">
      <c r="A5223" s="101">
        <v>102606</v>
      </c>
      <c r="B5223" s="101" t="s">
        <v>3453</v>
      </c>
      <c r="C5223" s="101" t="s">
        <v>12798</v>
      </c>
      <c r="D5223" s="104">
        <v>435.47</v>
      </c>
    </row>
    <row r="5224" spans="1:4" x14ac:dyDescent="0.25">
      <c r="A5224" s="101">
        <v>102607</v>
      </c>
      <c r="B5224" s="101" t="s">
        <v>3454</v>
      </c>
      <c r="C5224" s="101" t="s">
        <v>12798</v>
      </c>
      <c r="D5224" s="104">
        <v>466.13</v>
      </c>
    </row>
    <row r="5225" spans="1:4" x14ac:dyDescent="0.25">
      <c r="A5225" s="101">
        <v>102608</v>
      </c>
      <c r="B5225" s="101" t="s">
        <v>3455</v>
      </c>
      <c r="C5225" s="101" t="s">
        <v>12798</v>
      </c>
      <c r="D5225" s="104">
        <v>1068.6400000000001</v>
      </c>
    </row>
    <row r="5226" spans="1:4" x14ac:dyDescent="0.25">
      <c r="A5226" s="101">
        <v>102609</v>
      </c>
      <c r="B5226" s="101" t="s">
        <v>3456</v>
      </c>
      <c r="C5226" s="101" t="s">
        <v>12798</v>
      </c>
      <c r="D5226" s="104">
        <v>1214.22</v>
      </c>
    </row>
    <row r="5227" spans="1:4" x14ac:dyDescent="0.25">
      <c r="A5227" s="101">
        <v>102610</v>
      </c>
      <c r="B5227" s="101" t="s">
        <v>14658</v>
      </c>
      <c r="C5227" s="101" t="s">
        <v>12798</v>
      </c>
      <c r="D5227" s="104">
        <v>2087.02</v>
      </c>
    </row>
    <row r="5228" spans="1:4" x14ac:dyDescent="0.25">
      <c r="A5228" s="101">
        <v>102611</v>
      </c>
      <c r="B5228" s="101" t="s">
        <v>3457</v>
      </c>
      <c r="C5228" s="101" t="s">
        <v>12798</v>
      </c>
      <c r="D5228" s="104">
        <v>469.56</v>
      </c>
    </row>
    <row r="5229" spans="1:4" x14ac:dyDescent="0.25">
      <c r="A5229" s="101">
        <v>102612</v>
      </c>
      <c r="B5229" s="101" t="s">
        <v>14659</v>
      </c>
      <c r="C5229" s="101" t="s">
        <v>12798</v>
      </c>
      <c r="D5229" s="104">
        <v>674.18</v>
      </c>
    </row>
    <row r="5230" spans="1:4" x14ac:dyDescent="0.25">
      <c r="A5230" s="101">
        <v>102613</v>
      </c>
      <c r="B5230" s="101" t="s">
        <v>3458</v>
      </c>
      <c r="C5230" s="101" t="s">
        <v>12798</v>
      </c>
      <c r="D5230" s="104">
        <v>653.49</v>
      </c>
    </row>
    <row r="5231" spans="1:4" x14ac:dyDescent="0.25">
      <c r="A5231" s="101">
        <v>102614</v>
      </c>
      <c r="B5231" s="101" t="s">
        <v>3459</v>
      </c>
      <c r="C5231" s="101" t="s">
        <v>12798</v>
      </c>
      <c r="D5231" s="104">
        <v>1004.89</v>
      </c>
    </row>
    <row r="5232" spans="1:4" x14ac:dyDescent="0.25">
      <c r="A5232" s="101">
        <v>102615</v>
      </c>
      <c r="B5232" s="101" t="s">
        <v>3460</v>
      </c>
      <c r="C5232" s="101" t="s">
        <v>12798</v>
      </c>
      <c r="D5232" s="104">
        <v>1261.1300000000001</v>
      </c>
    </row>
    <row r="5233" spans="1:4" x14ac:dyDescent="0.25">
      <c r="A5233" s="101">
        <v>102616</v>
      </c>
      <c r="B5233" s="101" t="s">
        <v>14660</v>
      </c>
      <c r="C5233" s="101" t="s">
        <v>12798</v>
      </c>
      <c r="D5233" s="104">
        <v>1866.92</v>
      </c>
    </row>
    <row r="5234" spans="1:4" x14ac:dyDescent="0.25">
      <c r="A5234" s="101">
        <v>102617</v>
      </c>
      <c r="B5234" s="101" t="s">
        <v>3461</v>
      </c>
      <c r="C5234" s="101" t="s">
        <v>12798</v>
      </c>
      <c r="D5234" s="104">
        <v>3460.78</v>
      </c>
    </row>
    <row r="5235" spans="1:4" x14ac:dyDescent="0.25">
      <c r="A5235" s="101">
        <v>102618</v>
      </c>
      <c r="B5235" s="101" t="s">
        <v>14661</v>
      </c>
      <c r="C5235" s="101" t="s">
        <v>12798</v>
      </c>
      <c r="D5235" s="101">
        <v>4161.21</v>
      </c>
    </row>
    <row r="5236" spans="1:4" x14ac:dyDescent="0.25">
      <c r="A5236" s="101">
        <v>102619</v>
      </c>
      <c r="B5236" s="101" t="s">
        <v>3462</v>
      </c>
      <c r="C5236" s="101" t="s">
        <v>12798</v>
      </c>
      <c r="D5236" s="101">
        <v>5582.25</v>
      </c>
    </row>
    <row r="5237" spans="1:4" x14ac:dyDescent="0.25">
      <c r="A5237" s="101">
        <v>102620</v>
      </c>
      <c r="B5237" s="101" t="s">
        <v>14662</v>
      </c>
      <c r="C5237" s="101" t="s">
        <v>12798</v>
      </c>
      <c r="D5237" s="101">
        <v>8104.92</v>
      </c>
    </row>
    <row r="5238" spans="1:4" x14ac:dyDescent="0.25">
      <c r="A5238" s="101">
        <v>102621</v>
      </c>
      <c r="B5238" s="101" t="s">
        <v>14663</v>
      </c>
      <c r="C5238" s="101" t="s">
        <v>12798</v>
      </c>
      <c r="D5238" s="101">
        <v>12452.12</v>
      </c>
    </row>
    <row r="5239" spans="1:4" x14ac:dyDescent="0.25">
      <c r="A5239" s="101">
        <v>102622</v>
      </c>
      <c r="B5239" s="101" t="s">
        <v>3463</v>
      </c>
      <c r="C5239" s="101" t="s">
        <v>12798</v>
      </c>
      <c r="D5239" s="101">
        <v>539.04</v>
      </c>
    </row>
    <row r="5240" spans="1:4" x14ac:dyDescent="0.25">
      <c r="A5240" s="101">
        <v>102623</v>
      </c>
      <c r="B5240" s="101" t="s">
        <v>3464</v>
      </c>
      <c r="C5240" s="101" t="s">
        <v>12798</v>
      </c>
      <c r="D5240" s="101">
        <v>764.1</v>
      </c>
    </row>
    <row r="5241" spans="1:4" x14ac:dyDescent="0.25">
      <c r="A5241" s="101">
        <v>89482</v>
      </c>
      <c r="B5241" s="101" t="s">
        <v>12710</v>
      </c>
      <c r="C5241" s="101" t="s">
        <v>12798</v>
      </c>
      <c r="D5241" s="101">
        <v>38.380000000000003</v>
      </c>
    </row>
    <row r="5242" spans="1:4" x14ac:dyDescent="0.25">
      <c r="A5242" s="101">
        <v>89491</v>
      </c>
      <c r="B5242" s="101" t="s">
        <v>12711</v>
      </c>
      <c r="C5242" s="101" t="s">
        <v>12798</v>
      </c>
      <c r="D5242" s="101">
        <v>96.63</v>
      </c>
    </row>
    <row r="5243" spans="1:4" x14ac:dyDescent="0.25">
      <c r="A5243" s="101">
        <v>89495</v>
      </c>
      <c r="B5243" s="101" t="s">
        <v>12712</v>
      </c>
      <c r="C5243" s="101" t="s">
        <v>12798</v>
      </c>
      <c r="D5243" s="101">
        <v>17.79</v>
      </c>
    </row>
    <row r="5244" spans="1:4" x14ac:dyDescent="0.25">
      <c r="A5244" s="101">
        <v>89707</v>
      </c>
      <c r="B5244" s="101" t="s">
        <v>13078</v>
      </c>
      <c r="C5244" s="101" t="s">
        <v>12798</v>
      </c>
      <c r="D5244" s="101">
        <v>47.35</v>
      </c>
    </row>
    <row r="5245" spans="1:4" x14ac:dyDescent="0.25">
      <c r="A5245" s="101">
        <v>89708</v>
      </c>
      <c r="B5245" s="101" t="s">
        <v>13079</v>
      </c>
      <c r="C5245" s="101" t="s">
        <v>12798</v>
      </c>
      <c r="D5245" s="101">
        <v>100.26</v>
      </c>
    </row>
    <row r="5246" spans="1:4" x14ac:dyDescent="0.25">
      <c r="A5246" s="101">
        <v>89709</v>
      </c>
      <c r="B5246" s="101" t="s">
        <v>13080</v>
      </c>
      <c r="C5246" s="101" t="s">
        <v>12798</v>
      </c>
      <c r="D5246" s="101">
        <v>20.49</v>
      </c>
    </row>
    <row r="5247" spans="1:4" x14ac:dyDescent="0.25">
      <c r="A5247" s="101">
        <v>89710</v>
      </c>
      <c r="B5247" s="101" t="s">
        <v>13081</v>
      </c>
      <c r="C5247" s="101" t="s">
        <v>12798</v>
      </c>
      <c r="D5247" s="101">
        <v>18.04</v>
      </c>
    </row>
    <row r="5248" spans="1:4" x14ac:dyDescent="0.25">
      <c r="A5248" s="101">
        <v>104326</v>
      </c>
      <c r="B5248" s="101" t="s">
        <v>13082</v>
      </c>
      <c r="C5248" s="101" t="s">
        <v>12798</v>
      </c>
      <c r="D5248" s="101">
        <v>19.55</v>
      </c>
    </row>
    <row r="5249" spans="1:4" x14ac:dyDescent="0.25">
      <c r="A5249" s="101">
        <v>104327</v>
      </c>
      <c r="B5249" s="101" t="s">
        <v>13083</v>
      </c>
      <c r="C5249" s="101" t="s">
        <v>12798</v>
      </c>
      <c r="D5249" s="101">
        <v>18.66</v>
      </c>
    </row>
    <row r="5250" spans="1:4" x14ac:dyDescent="0.25">
      <c r="A5250" s="101">
        <v>104328</v>
      </c>
      <c r="B5250" s="101" t="s">
        <v>13084</v>
      </c>
      <c r="C5250" s="101" t="s">
        <v>12798</v>
      </c>
      <c r="D5250" s="101">
        <v>68.400000000000006</v>
      </c>
    </row>
    <row r="5251" spans="1:4" x14ac:dyDescent="0.25">
      <c r="A5251" s="101">
        <v>104329</v>
      </c>
      <c r="B5251" s="101" t="s">
        <v>13085</v>
      </c>
      <c r="C5251" s="101" t="s">
        <v>12798</v>
      </c>
      <c r="D5251" s="101">
        <v>77.16</v>
      </c>
    </row>
    <row r="5252" spans="1:4" x14ac:dyDescent="0.25">
      <c r="A5252" s="101">
        <v>86872</v>
      </c>
      <c r="B5252" s="101" t="s">
        <v>1779</v>
      </c>
      <c r="C5252" s="101" t="s">
        <v>12798</v>
      </c>
      <c r="D5252" s="101">
        <v>752.8</v>
      </c>
    </row>
    <row r="5253" spans="1:4" x14ac:dyDescent="0.25">
      <c r="A5253" s="101">
        <v>86874</v>
      </c>
      <c r="B5253" s="101" t="s">
        <v>1780</v>
      </c>
      <c r="C5253" s="101" t="s">
        <v>12798</v>
      </c>
      <c r="D5253" s="101">
        <v>525.77</v>
      </c>
    </row>
    <row r="5254" spans="1:4" x14ac:dyDescent="0.25">
      <c r="A5254" s="101">
        <v>86875</v>
      </c>
      <c r="B5254" s="101" t="s">
        <v>1781</v>
      </c>
      <c r="C5254" s="101" t="s">
        <v>12798</v>
      </c>
      <c r="D5254" s="101">
        <v>505.86</v>
      </c>
    </row>
    <row r="5255" spans="1:4" x14ac:dyDescent="0.25">
      <c r="A5255" s="101">
        <v>86876</v>
      </c>
      <c r="B5255" s="101" t="s">
        <v>1782</v>
      </c>
      <c r="C5255" s="101" t="s">
        <v>12798</v>
      </c>
      <c r="D5255" s="101">
        <v>294.66000000000003</v>
      </c>
    </row>
    <row r="5256" spans="1:4" x14ac:dyDescent="0.25">
      <c r="A5256" s="101">
        <v>86877</v>
      </c>
      <c r="B5256" s="101" t="s">
        <v>39688</v>
      </c>
      <c r="C5256" s="101" t="s">
        <v>12798</v>
      </c>
      <c r="D5256" s="101">
        <v>82.76</v>
      </c>
    </row>
    <row r="5257" spans="1:4" x14ac:dyDescent="0.25">
      <c r="A5257" s="101">
        <v>86878</v>
      </c>
      <c r="B5257" s="101" t="s">
        <v>39689</v>
      </c>
      <c r="C5257" s="101" t="s">
        <v>12798</v>
      </c>
      <c r="D5257" s="101">
        <v>89.33</v>
      </c>
    </row>
    <row r="5258" spans="1:4" x14ac:dyDescent="0.25">
      <c r="A5258" s="101">
        <v>86879</v>
      </c>
      <c r="B5258" s="101" t="s">
        <v>39690</v>
      </c>
      <c r="C5258" s="101" t="s">
        <v>12798</v>
      </c>
      <c r="D5258" s="101">
        <v>10</v>
      </c>
    </row>
    <row r="5259" spans="1:4" x14ac:dyDescent="0.25">
      <c r="A5259" s="101">
        <v>86880</v>
      </c>
      <c r="B5259" s="101" t="s">
        <v>39691</v>
      </c>
      <c r="C5259" s="101" t="s">
        <v>12798</v>
      </c>
      <c r="D5259" s="101">
        <v>27.7</v>
      </c>
    </row>
    <row r="5260" spans="1:4" x14ac:dyDescent="0.25">
      <c r="A5260" s="101">
        <v>86881</v>
      </c>
      <c r="B5260" s="101" t="s">
        <v>39692</v>
      </c>
      <c r="C5260" s="101" t="s">
        <v>12798</v>
      </c>
      <c r="D5260" s="101">
        <v>253.22</v>
      </c>
    </row>
    <row r="5261" spans="1:4" x14ac:dyDescent="0.25">
      <c r="A5261" s="101">
        <v>86882</v>
      </c>
      <c r="B5261" s="101" t="s">
        <v>39693</v>
      </c>
      <c r="C5261" s="101" t="s">
        <v>12798</v>
      </c>
      <c r="D5261" s="101">
        <v>23.4</v>
      </c>
    </row>
    <row r="5262" spans="1:4" x14ac:dyDescent="0.25">
      <c r="A5262" s="101">
        <v>86883</v>
      </c>
      <c r="B5262" s="101" t="s">
        <v>1783</v>
      </c>
      <c r="C5262" s="101" t="s">
        <v>12798</v>
      </c>
      <c r="D5262" s="101">
        <v>12.69</v>
      </c>
    </row>
    <row r="5263" spans="1:4" x14ac:dyDescent="0.25">
      <c r="A5263" s="101">
        <v>86884</v>
      </c>
      <c r="B5263" s="101" t="s">
        <v>39694</v>
      </c>
      <c r="C5263" s="101" t="s">
        <v>12798</v>
      </c>
      <c r="D5263" s="101">
        <v>11.1</v>
      </c>
    </row>
    <row r="5264" spans="1:4" x14ac:dyDescent="0.25">
      <c r="A5264" s="101">
        <v>86885</v>
      </c>
      <c r="B5264" s="101" t="s">
        <v>39695</v>
      </c>
      <c r="C5264" s="101" t="s">
        <v>12798</v>
      </c>
      <c r="D5264" s="101">
        <v>12.64</v>
      </c>
    </row>
    <row r="5265" spans="1:4" x14ac:dyDescent="0.25">
      <c r="A5265" s="101">
        <v>86886</v>
      </c>
      <c r="B5265" s="101" t="s">
        <v>1784</v>
      </c>
      <c r="C5265" s="101" t="s">
        <v>12798</v>
      </c>
      <c r="D5265" s="101">
        <v>61.15</v>
      </c>
    </row>
    <row r="5266" spans="1:4" x14ac:dyDescent="0.25">
      <c r="A5266" s="101">
        <v>86887</v>
      </c>
      <c r="B5266" s="101" t="s">
        <v>1785</v>
      </c>
      <c r="C5266" s="101" t="s">
        <v>12798</v>
      </c>
      <c r="D5266" s="101">
        <v>66.44</v>
      </c>
    </row>
    <row r="5267" spans="1:4" x14ac:dyDescent="0.25">
      <c r="A5267" s="101">
        <v>86888</v>
      </c>
      <c r="B5267" s="101" t="s">
        <v>1786</v>
      </c>
      <c r="C5267" s="101" t="s">
        <v>12798</v>
      </c>
      <c r="D5267" s="101">
        <v>502.39</v>
      </c>
    </row>
    <row r="5268" spans="1:4" x14ac:dyDescent="0.25">
      <c r="A5268" s="101">
        <v>86889</v>
      </c>
      <c r="B5268" s="101" t="s">
        <v>1889</v>
      </c>
      <c r="C5268" s="101" t="s">
        <v>12798</v>
      </c>
      <c r="D5268" s="101">
        <v>596.17999999999995</v>
      </c>
    </row>
    <row r="5269" spans="1:4" x14ac:dyDescent="0.25">
      <c r="A5269" s="101">
        <v>86893</v>
      </c>
      <c r="B5269" s="101" t="s">
        <v>1890</v>
      </c>
      <c r="C5269" s="101" t="s">
        <v>12798</v>
      </c>
      <c r="D5269" s="101">
        <v>515.21</v>
      </c>
    </row>
    <row r="5270" spans="1:4" x14ac:dyDescent="0.25">
      <c r="A5270" s="101">
        <v>86894</v>
      </c>
      <c r="B5270" s="101" t="s">
        <v>1891</v>
      </c>
      <c r="C5270" s="101" t="s">
        <v>12798</v>
      </c>
      <c r="D5270" s="101">
        <v>260.38</v>
      </c>
    </row>
    <row r="5271" spans="1:4" x14ac:dyDescent="0.25">
      <c r="A5271" s="101">
        <v>86895</v>
      </c>
      <c r="B5271" s="101" t="s">
        <v>1892</v>
      </c>
      <c r="C5271" s="101" t="s">
        <v>12798</v>
      </c>
      <c r="D5271" s="101">
        <v>301.7</v>
      </c>
    </row>
    <row r="5272" spans="1:4" x14ac:dyDescent="0.25">
      <c r="A5272" s="101">
        <v>86899</v>
      </c>
      <c r="B5272" s="101" t="s">
        <v>1893</v>
      </c>
      <c r="C5272" s="101" t="s">
        <v>12798</v>
      </c>
      <c r="D5272" s="101">
        <v>271.32</v>
      </c>
    </row>
    <row r="5273" spans="1:4" x14ac:dyDescent="0.25">
      <c r="A5273" s="101">
        <v>86900</v>
      </c>
      <c r="B5273" s="101" t="s">
        <v>1787</v>
      </c>
      <c r="C5273" s="101" t="s">
        <v>12798</v>
      </c>
      <c r="D5273" s="101">
        <v>203.42</v>
      </c>
    </row>
    <row r="5274" spans="1:4" x14ac:dyDescent="0.25">
      <c r="A5274" s="101">
        <v>86901</v>
      </c>
      <c r="B5274" s="101" t="s">
        <v>1788</v>
      </c>
      <c r="C5274" s="101" t="s">
        <v>12798</v>
      </c>
      <c r="D5274" s="101">
        <v>148.11000000000001</v>
      </c>
    </row>
    <row r="5275" spans="1:4" x14ac:dyDescent="0.25">
      <c r="A5275" s="101">
        <v>86902</v>
      </c>
      <c r="B5275" s="101" t="s">
        <v>1789</v>
      </c>
      <c r="C5275" s="101" t="s">
        <v>12798</v>
      </c>
      <c r="D5275" s="101">
        <v>343.24</v>
      </c>
    </row>
    <row r="5276" spans="1:4" x14ac:dyDescent="0.25">
      <c r="A5276" s="101">
        <v>86903</v>
      </c>
      <c r="B5276" s="101" t="s">
        <v>1790</v>
      </c>
      <c r="C5276" s="101" t="s">
        <v>12798</v>
      </c>
      <c r="D5276" s="101">
        <v>384.47</v>
      </c>
    </row>
    <row r="5277" spans="1:4" x14ac:dyDescent="0.25">
      <c r="A5277" s="101">
        <v>86904</v>
      </c>
      <c r="B5277" s="101" t="s">
        <v>1791</v>
      </c>
      <c r="C5277" s="101" t="s">
        <v>12798</v>
      </c>
      <c r="D5277" s="101">
        <v>157.49</v>
      </c>
    </row>
    <row r="5278" spans="1:4" x14ac:dyDescent="0.25">
      <c r="A5278" s="101">
        <v>86905</v>
      </c>
      <c r="B5278" s="101" t="s">
        <v>1792</v>
      </c>
      <c r="C5278" s="101" t="s">
        <v>12798</v>
      </c>
      <c r="D5278" s="101">
        <v>419.59</v>
      </c>
    </row>
    <row r="5279" spans="1:4" x14ac:dyDescent="0.25">
      <c r="A5279" s="101">
        <v>86906</v>
      </c>
      <c r="B5279" s="101" t="s">
        <v>39696</v>
      </c>
      <c r="C5279" s="101" t="s">
        <v>12798</v>
      </c>
      <c r="D5279" s="101">
        <v>77.62</v>
      </c>
    </row>
    <row r="5280" spans="1:4" x14ac:dyDescent="0.25">
      <c r="A5280" s="101">
        <v>86908</v>
      </c>
      <c r="B5280" s="101" t="s">
        <v>1793</v>
      </c>
      <c r="C5280" s="101" t="s">
        <v>12798</v>
      </c>
      <c r="D5280" s="101">
        <v>502.39</v>
      </c>
    </row>
    <row r="5281" spans="1:4" x14ac:dyDescent="0.25">
      <c r="A5281" s="101">
        <v>86909</v>
      </c>
      <c r="B5281" s="101" t="s">
        <v>39697</v>
      </c>
      <c r="C5281" s="101" t="s">
        <v>12798</v>
      </c>
      <c r="D5281" s="101">
        <v>134.81</v>
      </c>
    </row>
    <row r="5282" spans="1:4" x14ac:dyDescent="0.25">
      <c r="A5282" s="101">
        <v>86910</v>
      </c>
      <c r="B5282" s="101" t="s">
        <v>39698</v>
      </c>
      <c r="C5282" s="101" t="s">
        <v>12798</v>
      </c>
      <c r="D5282" s="101">
        <v>132.69</v>
      </c>
    </row>
    <row r="5283" spans="1:4" x14ac:dyDescent="0.25">
      <c r="A5283" s="101">
        <v>86911</v>
      </c>
      <c r="B5283" s="101" t="s">
        <v>39699</v>
      </c>
      <c r="C5283" s="101" t="s">
        <v>12798</v>
      </c>
      <c r="D5283" s="101">
        <v>90.84</v>
      </c>
    </row>
    <row r="5284" spans="1:4" x14ac:dyDescent="0.25">
      <c r="A5284" s="101">
        <v>86913</v>
      </c>
      <c r="B5284" s="101" t="s">
        <v>39700</v>
      </c>
      <c r="C5284" s="101" t="s">
        <v>12798</v>
      </c>
      <c r="D5284" s="101">
        <v>56.91</v>
      </c>
    </row>
    <row r="5285" spans="1:4" x14ac:dyDescent="0.25">
      <c r="A5285" s="101">
        <v>86914</v>
      </c>
      <c r="B5285" s="101" t="s">
        <v>39701</v>
      </c>
      <c r="C5285" s="101" t="s">
        <v>12798</v>
      </c>
      <c r="D5285" s="101">
        <v>102.01</v>
      </c>
    </row>
    <row r="5286" spans="1:4" x14ac:dyDescent="0.25">
      <c r="A5286" s="101">
        <v>86915</v>
      </c>
      <c r="B5286" s="101" t="s">
        <v>39702</v>
      </c>
      <c r="C5286" s="101" t="s">
        <v>12798</v>
      </c>
      <c r="D5286" s="101">
        <v>148.56</v>
      </c>
    </row>
    <row r="5287" spans="1:4" x14ac:dyDescent="0.25">
      <c r="A5287" s="101">
        <v>86916</v>
      </c>
      <c r="B5287" s="101" t="s">
        <v>39703</v>
      </c>
      <c r="C5287" s="101" t="s">
        <v>12798</v>
      </c>
      <c r="D5287" s="101">
        <v>23.87</v>
      </c>
    </row>
    <row r="5288" spans="1:4" x14ac:dyDescent="0.25">
      <c r="A5288" s="101">
        <v>86919</v>
      </c>
      <c r="B5288" s="101" t="s">
        <v>1794</v>
      </c>
      <c r="C5288" s="101" t="s">
        <v>12798</v>
      </c>
      <c r="D5288" s="101">
        <v>950.26</v>
      </c>
    </row>
    <row r="5289" spans="1:4" x14ac:dyDescent="0.25">
      <c r="A5289" s="101">
        <v>86920</v>
      </c>
      <c r="B5289" s="101" t="s">
        <v>1795</v>
      </c>
      <c r="C5289" s="101" t="s">
        <v>12798</v>
      </c>
      <c r="D5289" s="101">
        <v>832.4</v>
      </c>
    </row>
    <row r="5290" spans="1:4" x14ac:dyDescent="0.25">
      <c r="A5290" s="101">
        <v>86921</v>
      </c>
      <c r="B5290" s="101" t="s">
        <v>1796</v>
      </c>
      <c r="C5290" s="101" t="s">
        <v>12798</v>
      </c>
      <c r="D5290" s="101">
        <v>799.36</v>
      </c>
    </row>
    <row r="5291" spans="1:4" x14ac:dyDescent="0.25">
      <c r="A5291" s="101">
        <v>86922</v>
      </c>
      <c r="B5291" s="101" t="s">
        <v>1797</v>
      </c>
      <c r="C5291" s="101" t="s">
        <v>12798</v>
      </c>
      <c r="D5291" s="101">
        <v>963.76</v>
      </c>
    </row>
    <row r="5292" spans="1:4" x14ac:dyDescent="0.25">
      <c r="A5292" s="101">
        <v>86923</v>
      </c>
      <c r="B5292" s="101" t="s">
        <v>1798</v>
      </c>
      <c r="C5292" s="101" t="s">
        <v>12798</v>
      </c>
      <c r="D5292" s="101">
        <v>616.08000000000004</v>
      </c>
    </row>
    <row r="5293" spans="1:4" x14ac:dyDescent="0.25">
      <c r="A5293" s="101">
        <v>86924</v>
      </c>
      <c r="B5293" s="101" t="s">
        <v>1799</v>
      </c>
      <c r="C5293" s="101" t="s">
        <v>12798</v>
      </c>
      <c r="D5293" s="101">
        <v>583.04</v>
      </c>
    </row>
    <row r="5294" spans="1:4" x14ac:dyDescent="0.25">
      <c r="A5294" s="101">
        <v>86925</v>
      </c>
      <c r="B5294" s="101" t="s">
        <v>1800</v>
      </c>
      <c r="C5294" s="101" t="s">
        <v>12798</v>
      </c>
      <c r="D5294" s="101">
        <v>585.46</v>
      </c>
    </row>
    <row r="5295" spans="1:4" x14ac:dyDescent="0.25">
      <c r="A5295" s="101">
        <v>86926</v>
      </c>
      <c r="B5295" s="101" t="s">
        <v>1801</v>
      </c>
      <c r="C5295" s="101" t="s">
        <v>12798</v>
      </c>
      <c r="D5295" s="101">
        <v>552.41999999999996</v>
      </c>
    </row>
    <row r="5296" spans="1:4" x14ac:dyDescent="0.25">
      <c r="A5296" s="101">
        <v>86927</v>
      </c>
      <c r="B5296" s="101" t="s">
        <v>1802</v>
      </c>
      <c r="C5296" s="101" t="s">
        <v>12798</v>
      </c>
      <c r="D5296" s="101">
        <v>384.97</v>
      </c>
    </row>
    <row r="5297" spans="1:4" x14ac:dyDescent="0.25">
      <c r="A5297" s="101">
        <v>86928</v>
      </c>
      <c r="B5297" s="101" t="s">
        <v>1803</v>
      </c>
      <c r="C5297" s="101" t="s">
        <v>12798</v>
      </c>
      <c r="D5297" s="101">
        <v>351.93</v>
      </c>
    </row>
    <row r="5298" spans="1:4" x14ac:dyDescent="0.25">
      <c r="A5298" s="101">
        <v>86929</v>
      </c>
      <c r="B5298" s="101" t="s">
        <v>1804</v>
      </c>
      <c r="C5298" s="101" t="s">
        <v>12798</v>
      </c>
      <c r="D5298" s="101">
        <v>374.26</v>
      </c>
    </row>
    <row r="5299" spans="1:4" x14ac:dyDescent="0.25">
      <c r="A5299" s="101">
        <v>86930</v>
      </c>
      <c r="B5299" s="101" t="s">
        <v>1805</v>
      </c>
      <c r="C5299" s="101" t="s">
        <v>12798</v>
      </c>
      <c r="D5299" s="101">
        <v>341.22</v>
      </c>
    </row>
    <row r="5300" spans="1:4" x14ac:dyDescent="0.25">
      <c r="A5300" s="101">
        <v>86931</v>
      </c>
      <c r="B5300" s="101" t="s">
        <v>1806</v>
      </c>
      <c r="C5300" s="101" t="s">
        <v>12798</v>
      </c>
      <c r="D5300" s="101">
        <v>515.03</v>
      </c>
    </row>
    <row r="5301" spans="1:4" x14ac:dyDescent="0.25">
      <c r="A5301" s="101">
        <v>86932</v>
      </c>
      <c r="B5301" s="101" t="s">
        <v>1807</v>
      </c>
      <c r="C5301" s="101" t="s">
        <v>12798</v>
      </c>
      <c r="D5301" s="101">
        <v>568.83000000000004</v>
      </c>
    </row>
    <row r="5302" spans="1:4" x14ac:dyDescent="0.25">
      <c r="A5302" s="101">
        <v>86933</v>
      </c>
      <c r="B5302" s="101" t="s">
        <v>1808</v>
      </c>
      <c r="C5302" s="101" t="s">
        <v>12798</v>
      </c>
      <c r="D5302" s="101">
        <v>402.32</v>
      </c>
    </row>
    <row r="5303" spans="1:4" x14ac:dyDescent="0.25">
      <c r="A5303" s="101">
        <v>86934</v>
      </c>
      <c r="B5303" s="101" t="s">
        <v>1809</v>
      </c>
      <c r="C5303" s="101" t="s">
        <v>12798</v>
      </c>
      <c r="D5303" s="101">
        <v>391.61</v>
      </c>
    </row>
    <row r="5304" spans="1:4" x14ac:dyDescent="0.25">
      <c r="A5304" s="101">
        <v>86935</v>
      </c>
      <c r="B5304" s="101" t="s">
        <v>1810</v>
      </c>
      <c r="C5304" s="101" t="s">
        <v>12798</v>
      </c>
      <c r="D5304" s="101">
        <v>305.44</v>
      </c>
    </row>
    <row r="5305" spans="1:4" x14ac:dyDescent="0.25">
      <c r="A5305" s="101">
        <v>86936</v>
      </c>
      <c r="B5305" s="101" t="s">
        <v>1811</v>
      </c>
      <c r="C5305" s="101" t="s">
        <v>12798</v>
      </c>
      <c r="D5305" s="101">
        <v>545.97</v>
      </c>
    </row>
    <row r="5306" spans="1:4" x14ac:dyDescent="0.25">
      <c r="A5306" s="101">
        <v>86937</v>
      </c>
      <c r="B5306" s="101" t="s">
        <v>1812</v>
      </c>
      <c r="C5306" s="101" t="s">
        <v>12798</v>
      </c>
      <c r="D5306" s="101">
        <v>243.56</v>
      </c>
    </row>
    <row r="5307" spans="1:4" x14ac:dyDescent="0.25">
      <c r="A5307" s="101">
        <v>86938</v>
      </c>
      <c r="B5307" s="101" t="s">
        <v>1813</v>
      </c>
      <c r="C5307" s="101" t="s">
        <v>12798</v>
      </c>
      <c r="D5307" s="101">
        <v>484.09</v>
      </c>
    </row>
    <row r="5308" spans="1:4" x14ac:dyDescent="0.25">
      <c r="A5308" s="101">
        <v>86939</v>
      </c>
      <c r="B5308" s="101" t="s">
        <v>1814</v>
      </c>
      <c r="C5308" s="101" t="s">
        <v>12798</v>
      </c>
      <c r="D5308" s="101">
        <v>454.65</v>
      </c>
    </row>
    <row r="5309" spans="1:4" x14ac:dyDescent="0.25">
      <c r="A5309" s="101">
        <v>86940</v>
      </c>
      <c r="B5309" s="101" t="s">
        <v>1815</v>
      </c>
      <c r="C5309" s="101" t="s">
        <v>12798</v>
      </c>
      <c r="D5309" s="101">
        <v>1272.92</v>
      </c>
    </row>
    <row r="5310" spans="1:4" x14ac:dyDescent="0.25">
      <c r="A5310" s="101">
        <v>86941</v>
      </c>
      <c r="B5310" s="101" t="s">
        <v>1816</v>
      </c>
      <c r="C5310" s="101" t="s">
        <v>12798</v>
      </c>
      <c r="D5310" s="101">
        <v>935.45</v>
      </c>
    </row>
    <row r="5311" spans="1:4" x14ac:dyDescent="0.25">
      <c r="A5311" s="101">
        <v>86942</v>
      </c>
      <c r="B5311" s="101" t="s">
        <v>1817</v>
      </c>
      <c r="C5311" s="101" t="s">
        <v>12798</v>
      </c>
      <c r="D5311" s="101">
        <v>279.61</v>
      </c>
    </row>
    <row r="5312" spans="1:4" x14ac:dyDescent="0.25">
      <c r="A5312" s="101">
        <v>86943</v>
      </c>
      <c r="B5312" s="101" t="s">
        <v>1818</v>
      </c>
      <c r="C5312" s="101" t="s">
        <v>12798</v>
      </c>
      <c r="D5312" s="101">
        <v>268.89999999999998</v>
      </c>
    </row>
    <row r="5313" spans="1:4" x14ac:dyDescent="0.25">
      <c r="A5313" s="101">
        <v>86947</v>
      </c>
      <c r="B5313" s="101" t="s">
        <v>1819</v>
      </c>
      <c r="C5313" s="101" t="s">
        <v>12798</v>
      </c>
      <c r="D5313" s="101">
        <v>1307.8800000000001</v>
      </c>
    </row>
    <row r="5314" spans="1:4" x14ac:dyDescent="0.25">
      <c r="A5314" s="101">
        <v>93396</v>
      </c>
      <c r="B5314" s="101" t="s">
        <v>1820</v>
      </c>
      <c r="C5314" s="101" t="s">
        <v>12798</v>
      </c>
      <c r="D5314" s="101">
        <v>633.98</v>
      </c>
    </row>
    <row r="5315" spans="1:4" x14ac:dyDescent="0.25">
      <c r="A5315" s="101">
        <v>93441</v>
      </c>
      <c r="B5315" s="101" t="s">
        <v>39704</v>
      </c>
      <c r="C5315" s="101" t="s">
        <v>12798</v>
      </c>
      <c r="D5315" s="101">
        <v>1003.56</v>
      </c>
    </row>
    <row r="5316" spans="1:4" x14ac:dyDescent="0.25">
      <c r="A5316" s="101">
        <v>93442</v>
      </c>
      <c r="B5316" s="101" t="s">
        <v>39705</v>
      </c>
      <c r="C5316" s="101" t="s">
        <v>12798</v>
      </c>
      <c r="D5316" s="101">
        <v>1207.0899999999999</v>
      </c>
    </row>
    <row r="5317" spans="1:4" x14ac:dyDescent="0.25">
      <c r="A5317" s="101">
        <v>95469</v>
      </c>
      <c r="B5317" s="101" t="s">
        <v>1821</v>
      </c>
      <c r="C5317" s="101" t="s">
        <v>12798</v>
      </c>
      <c r="D5317" s="101">
        <v>310.41000000000003</v>
      </c>
    </row>
    <row r="5318" spans="1:4" x14ac:dyDescent="0.25">
      <c r="A5318" s="101">
        <v>95470</v>
      </c>
      <c r="B5318" s="101" t="s">
        <v>39706</v>
      </c>
      <c r="C5318" s="101" t="s">
        <v>12798</v>
      </c>
      <c r="D5318" s="101">
        <v>319.87</v>
      </c>
    </row>
    <row r="5319" spans="1:4" x14ac:dyDescent="0.25">
      <c r="A5319" s="101">
        <v>95471</v>
      </c>
      <c r="B5319" s="101" t="s">
        <v>1822</v>
      </c>
      <c r="C5319" s="101" t="s">
        <v>12798</v>
      </c>
      <c r="D5319" s="101">
        <v>783.07</v>
      </c>
    </row>
    <row r="5320" spans="1:4" x14ac:dyDescent="0.25">
      <c r="A5320" s="101">
        <v>95472</v>
      </c>
      <c r="B5320" s="101" t="s">
        <v>1823</v>
      </c>
      <c r="C5320" s="101" t="s">
        <v>12798</v>
      </c>
      <c r="D5320" s="101">
        <v>792.53</v>
      </c>
    </row>
    <row r="5321" spans="1:4" x14ac:dyDescent="0.25">
      <c r="A5321" s="101">
        <v>95542</v>
      </c>
      <c r="B5321" s="101" t="s">
        <v>1824</v>
      </c>
      <c r="C5321" s="101" t="s">
        <v>12798</v>
      </c>
      <c r="D5321" s="101">
        <v>34.19</v>
      </c>
    </row>
    <row r="5322" spans="1:4" x14ac:dyDescent="0.25">
      <c r="A5322" s="101">
        <v>95543</v>
      </c>
      <c r="B5322" s="101" t="s">
        <v>1825</v>
      </c>
      <c r="C5322" s="101" t="s">
        <v>12798</v>
      </c>
      <c r="D5322" s="101">
        <v>57.98</v>
      </c>
    </row>
    <row r="5323" spans="1:4" x14ac:dyDescent="0.25">
      <c r="A5323" s="101">
        <v>95544</v>
      </c>
      <c r="B5323" s="101" t="s">
        <v>1826</v>
      </c>
      <c r="C5323" s="101" t="s">
        <v>12798</v>
      </c>
      <c r="D5323" s="101">
        <v>41.45</v>
      </c>
    </row>
    <row r="5324" spans="1:4" x14ac:dyDescent="0.25">
      <c r="A5324" s="101">
        <v>95545</v>
      </c>
      <c r="B5324" s="101" t="s">
        <v>1827</v>
      </c>
      <c r="C5324" s="101" t="s">
        <v>12798</v>
      </c>
      <c r="D5324" s="101">
        <v>40.68</v>
      </c>
    </row>
    <row r="5325" spans="1:4" x14ac:dyDescent="0.25">
      <c r="A5325" s="101">
        <v>95546</v>
      </c>
      <c r="B5325" s="101" t="s">
        <v>1828</v>
      </c>
      <c r="C5325" s="101" t="s">
        <v>12798</v>
      </c>
      <c r="D5325" s="101">
        <v>143.21</v>
      </c>
    </row>
    <row r="5326" spans="1:4" x14ac:dyDescent="0.25">
      <c r="A5326" s="101">
        <v>95547</v>
      </c>
      <c r="B5326" s="101" t="s">
        <v>1829</v>
      </c>
      <c r="C5326" s="101" t="s">
        <v>12798</v>
      </c>
      <c r="D5326" s="101">
        <v>50.12</v>
      </c>
    </row>
    <row r="5327" spans="1:4" x14ac:dyDescent="0.25">
      <c r="A5327" s="101">
        <v>100848</v>
      </c>
      <c r="B5327" s="101" t="s">
        <v>1830</v>
      </c>
      <c r="C5327" s="101" t="s">
        <v>12798</v>
      </c>
      <c r="D5327" s="101">
        <v>565.59</v>
      </c>
    </row>
    <row r="5328" spans="1:4" x14ac:dyDescent="0.25">
      <c r="A5328" s="101">
        <v>100849</v>
      </c>
      <c r="B5328" s="101" t="s">
        <v>1831</v>
      </c>
      <c r="C5328" s="101" t="s">
        <v>12798</v>
      </c>
      <c r="D5328" s="101">
        <v>44.13</v>
      </c>
    </row>
    <row r="5329" spans="1:4" x14ac:dyDescent="0.25">
      <c r="A5329" s="101">
        <v>100851</v>
      </c>
      <c r="B5329" s="101" t="s">
        <v>1832</v>
      </c>
      <c r="C5329" s="101" t="s">
        <v>12798</v>
      </c>
      <c r="D5329" s="101">
        <v>88.07</v>
      </c>
    </row>
    <row r="5330" spans="1:4" x14ac:dyDescent="0.25">
      <c r="A5330" s="101">
        <v>100852</v>
      </c>
      <c r="B5330" s="101" t="s">
        <v>1833</v>
      </c>
      <c r="C5330" s="101" t="s">
        <v>12798</v>
      </c>
      <c r="D5330" s="101">
        <v>222.65</v>
      </c>
    </row>
    <row r="5331" spans="1:4" x14ac:dyDescent="0.25">
      <c r="A5331" s="101">
        <v>100853</v>
      </c>
      <c r="B5331" s="101" t="s">
        <v>3653</v>
      </c>
      <c r="C5331" s="101" t="s">
        <v>12798</v>
      </c>
      <c r="D5331" s="101">
        <v>356.6</v>
      </c>
    </row>
    <row r="5332" spans="1:4" x14ac:dyDescent="0.25">
      <c r="A5332" s="101">
        <v>100854</v>
      </c>
      <c r="B5332" s="101" t="s">
        <v>1834</v>
      </c>
      <c r="C5332" s="101" t="s">
        <v>12798</v>
      </c>
      <c r="D5332" s="101">
        <v>1858.44</v>
      </c>
    </row>
    <row r="5333" spans="1:4" x14ac:dyDescent="0.25">
      <c r="A5333" s="101">
        <v>100856</v>
      </c>
      <c r="B5333" s="101" t="s">
        <v>39707</v>
      </c>
      <c r="C5333" s="101" t="s">
        <v>12798</v>
      </c>
      <c r="D5333" s="101">
        <v>39.39</v>
      </c>
    </row>
    <row r="5334" spans="1:4" x14ac:dyDescent="0.25">
      <c r="A5334" s="101">
        <v>100857</v>
      </c>
      <c r="B5334" s="101" t="s">
        <v>39708</v>
      </c>
      <c r="C5334" s="101" t="s">
        <v>12798</v>
      </c>
      <c r="D5334" s="101">
        <v>544.67999999999995</v>
      </c>
    </row>
    <row r="5335" spans="1:4" x14ac:dyDescent="0.25">
      <c r="A5335" s="101">
        <v>100858</v>
      </c>
      <c r="B5335" s="101" t="s">
        <v>39709</v>
      </c>
      <c r="C5335" s="101" t="s">
        <v>12798</v>
      </c>
      <c r="D5335" s="101">
        <v>750.36</v>
      </c>
    </row>
    <row r="5336" spans="1:4" x14ac:dyDescent="0.25">
      <c r="A5336" s="101">
        <v>100859</v>
      </c>
      <c r="B5336" s="101" t="s">
        <v>39710</v>
      </c>
      <c r="C5336" s="101" t="s">
        <v>12798</v>
      </c>
      <c r="D5336" s="101">
        <v>1028.02</v>
      </c>
    </row>
    <row r="5337" spans="1:4" x14ac:dyDescent="0.25">
      <c r="A5337" s="101">
        <v>100860</v>
      </c>
      <c r="B5337" s="101" t="s">
        <v>39711</v>
      </c>
      <c r="C5337" s="101" t="s">
        <v>12798</v>
      </c>
      <c r="D5337" s="101">
        <v>95.08</v>
      </c>
    </row>
    <row r="5338" spans="1:4" x14ac:dyDescent="0.25">
      <c r="A5338" s="101">
        <v>100861</v>
      </c>
      <c r="B5338" s="101" t="s">
        <v>1835</v>
      </c>
      <c r="C5338" s="101" t="s">
        <v>12798</v>
      </c>
      <c r="D5338" s="101">
        <v>32.340000000000003</v>
      </c>
    </row>
    <row r="5339" spans="1:4" x14ac:dyDescent="0.25">
      <c r="A5339" s="101">
        <v>100862</v>
      </c>
      <c r="B5339" s="101" t="s">
        <v>1836</v>
      </c>
      <c r="C5339" s="101" t="s">
        <v>12798</v>
      </c>
      <c r="D5339" s="101">
        <v>35.19</v>
      </c>
    </row>
    <row r="5340" spans="1:4" x14ac:dyDescent="0.25">
      <c r="A5340" s="101">
        <v>100863</v>
      </c>
      <c r="B5340" s="101" t="s">
        <v>1837</v>
      </c>
      <c r="C5340" s="101" t="s">
        <v>12798</v>
      </c>
      <c r="D5340" s="101">
        <v>674.55</v>
      </c>
    </row>
    <row r="5341" spans="1:4" x14ac:dyDescent="0.25">
      <c r="A5341" s="101">
        <v>100864</v>
      </c>
      <c r="B5341" s="101" t="s">
        <v>1838</v>
      </c>
      <c r="C5341" s="101" t="s">
        <v>12798</v>
      </c>
      <c r="D5341" s="101">
        <v>736.86</v>
      </c>
    </row>
    <row r="5342" spans="1:4" x14ac:dyDescent="0.25">
      <c r="A5342" s="101">
        <v>100865</v>
      </c>
      <c r="B5342" s="101" t="s">
        <v>1839</v>
      </c>
      <c r="C5342" s="101" t="s">
        <v>12798</v>
      </c>
      <c r="D5342" s="101">
        <v>636.23</v>
      </c>
    </row>
    <row r="5343" spans="1:4" x14ac:dyDescent="0.25">
      <c r="A5343" s="101">
        <v>100866</v>
      </c>
      <c r="B5343" s="101" t="s">
        <v>1840</v>
      </c>
      <c r="C5343" s="101" t="s">
        <v>12798</v>
      </c>
      <c r="D5343" s="101">
        <v>354.15</v>
      </c>
    </row>
    <row r="5344" spans="1:4" x14ac:dyDescent="0.25">
      <c r="A5344" s="101">
        <v>100867</v>
      </c>
      <c r="B5344" s="101" t="s">
        <v>1841</v>
      </c>
      <c r="C5344" s="101" t="s">
        <v>12798</v>
      </c>
      <c r="D5344" s="101">
        <v>374.7</v>
      </c>
    </row>
    <row r="5345" spans="1:4" x14ac:dyDescent="0.25">
      <c r="A5345" s="101">
        <v>100868</v>
      </c>
      <c r="B5345" s="101" t="s">
        <v>1842</v>
      </c>
      <c r="C5345" s="101" t="s">
        <v>12798</v>
      </c>
      <c r="D5345" s="101">
        <v>388.37</v>
      </c>
    </row>
    <row r="5346" spans="1:4" x14ac:dyDescent="0.25">
      <c r="A5346" s="101">
        <v>100869</v>
      </c>
      <c r="B5346" s="101" t="s">
        <v>1843</v>
      </c>
      <c r="C5346" s="101" t="s">
        <v>12798</v>
      </c>
      <c r="D5346" s="101">
        <v>398.86</v>
      </c>
    </row>
    <row r="5347" spans="1:4" x14ac:dyDescent="0.25">
      <c r="A5347" s="101">
        <v>100870</v>
      </c>
      <c r="B5347" s="101" t="s">
        <v>1844</v>
      </c>
      <c r="C5347" s="101" t="s">
        <v>12798</v>
      </c>
      <c r="D5347" s="101">
        <v>323.97000000000003</v>
      </c>
    </row>
    <row r="5348" spans="1:4" x14ac:dyDescent="0.25">
      <c r="A5348" s="101">
        <v>100871</v>
      </c>
      <c r="B5348" s="101" t="s">
        <v>1845</v>
      </c>
      <c r="C5348" s="101" t="s">
        <v>12798</v>
      </c>
      <c r="D5348" s="104">
        <v>346.79</v>
      </c>
    </row>
    <row r="5349" spans="1:4" x14ac:dyDescent="0.25">
      <c r="A5349" s="101">
        <v>100872</v>
      </c>
      <c r="B5349" s="101" t="s">
        <v>1846</v>
      </c>
      <c r="C5349" s="101" t="s">
        <v>12798</v>
      </c>
      <c r="D5349" s="104">
        <v>361.36</v>
      </c>
    </row>
    <row r="5350" spans="1:4" x14ac:dyDescent="0.25">
      <c r="A5350" s="101">
        <v>100873</v>
      </c>
      <c r="B5350" s="101" t="s">
        <v>1847</v>
      </c>
      <c r="C5350" s="101" t="s">
        <v>12798</v>
      </c>
      <c r="D5350" s="101">
        <v>370.46</v>
      </c>
    </row>
    <row r="5351" spans="1:4" x14ac:dyDescent="0.25">
      <c r="A5351" s="101">
        <v>100874</v>
      </c>
      <c r="B5351" s="101" t="s">
        <v>1848</v>
      </c>
      <c r="C5351" s="101" t="s">
        <v>12798</v>
      </c>
      <c r="D5351" s="104">
        <v>354.15</v>
      </c>
    </row>
    <row r="5352" spans="1:4" x14ac:dyDescent="0.25">
      <c r="A5352" s="101">
        <v>100875</v>
      </c>
      <c r="B5352" s="101" t="s">
        <v>1849</v>
      </c>
      <c r="C5352" s="101" t="s">
        <v>12798</v>
      </c>
      <c r="D5352" s="104">
        <v>1177.21</v>
      </c>
    </row>
    <row r="5353" spans="1:4" x14ac:dyDescent="0.25">
      <c r="A5353" s="101">
        <v>100878</v>
      </c>
      <c r="B5353" s="101" t="s">
        <v>3465</v>
      </c>
      <c r="C5353" s="101" t="s">
        <v>12798</v>
      </c>
      <c r="D5353" s="104">
        <v>671.17</v>
      </c>
    </row>
    <row r="5354" spans="1:4" x14ac:dyDescent="0.25">
      <c r="A5354" s="101">
        <v>98052</v>
      </c>
      <c r="B5354" s="101" t="s">
        <v>13374</v>
      </c>
      <c r="C5354" s="101" t="s">
        <v>12798</v>
      </c>
      <c r="D5354" s="101">
        <v>2124.4699999999998</v>
      </c>
    </row>
    <row r="5355" spans="1:4" x14ac:dyDescent="0.25">
      <c r="A5355" s="101">
        <v>98053</v>
      </c>
      <c r="B5355" s="101" t="s">
        <v>13375</v>
      </c>
      <c r="C5355" s="101" t="s">
        <v>12798</v>
      </c>
      <c r="D5355" s="101">
        <v>2924.22</v>
      </c>
    </row>
    <row r="5356" spans="1:4" x14ac:dyDescent="0.25">
      <c r="A5356" s="101">
        <v>98054</v>
      </c>
      <c r="B5356" s="101" t="s">
        <v>13376</v>
      </c>
      <c r="C5356" s="101" t="s">
        <v>12798</v>
      </c>
      <c r="D5356" s="101">
        <v>4763.76</v>
      </c>
    </row>
    <row r="5357" spans="1:4" x14ac:dyDescent="0.25">
      <c r="A5357" s="101">
        <v>98055</v>
      </c>
      <c r="B5357" s="101" t="s">
        <v>13377</v>
      </c>
      <c r="C5357" s="101" t="s">
        <v>12798</v>
      </c>
      <c r="D5357" s="101">
        <v>6470.67</v>
      </c>
    </row>
    <row r="5358" spans="1:4" x14ac:dyDescent="0.25">
      <c r="A5358" s="101">
        <v>98056</v>
      </c>
      <c r="B5358" s="101" t="s">
        <v>13378</v>
      </c>
      <c r="C5358" s="101" t="s">
        <v>12798</v>
      </c>
      <c r="D5358" s="101">
        <v>7571.61</v>
      </c>
    </row>
    <row r="5359" spans="1:4" x14ac:dyDescent="0.25">
      <c r="A5359" s="101">
        <v>98057</v>
      </c>
      <c r="B5359" s="101" t="s">
        <v>13379</v>
      </c>
      <c r="C5359" s="101" t="s">
        <v>12798</v>
      </c>
      <c r="D5359" s="101">
        <v>8995.98</v>
      </c>
    </row>
    <row r="5360" spans="1:4" x14ac:dyDescent="0.25">
      <c r="A5360" s="101">
        <v>98058</v>
      </c>
      <c r="B5360" s="101" t="s">
        <v>13380</v>
      </c>
      <c r="C5360" s="101" t="s">
        <v>12798</v>
      </c>
      <c r="D5360" s="101">
        <v>1824.22</v>
      </c>
    </row>
    <row r="5361" spans="1:4" x14ac:dyDescent="0.25">
      <c r="A5361" s="101">
        <v>98059</v>
      </c>
      <c r="B5361" s="101" t="s">
        <v>13381</v>
      </c>
      <c r="C5361" s="101" t="s">
        <v>12798</v>
      </c>
      <c r="D5361" s="104">
        <v>3944.65</v>
      </c>
    </row>
    <row r="5362" spans="1:4" x14ac:dyDescent="0.25">
      <c r="A5362" s="101">
        <v>98060</v>
      </c>
      <c r="B5362" s="101" t="s">
        <v>13382</v>
      </c>
      <c r="C5362" s="101" t="s">
        <v>12798</v>
      </c>
      <c r="D5362" s="101">
        <v>5509.68</v>
      </c>
    </row>
    <row r="5363" spans="1:4" x14ac:dyDescent="0.25">
      <c r="A5363" s="101">
        <v>98061</v>
      </c>
      <c r="B5363" s="101" t="s">
        <v>13383</v>
      </c>
      <c r="C5363" s="101" t="s">
        <v>12798</v>
      </c>
      <c r="D5363" s="101">
        <v>7690.22</v>
      </c>
    </row>
    <row r="5364" spans="1:4" x14ac:dyDescent="0.25">
      <c r="A5364" s="101">
        <v>98062</v>
      </c>
      <c r="B5364" s="101" t="s">
        <v>13384</v>
      </c>
      <c r="C5364" s="101" t="s">
        <v>12798</v>
      </c>
      <c r="D5364" s="101">
        <v>3139.97</v>
      </c>
    </row>
    <row r="5365" spans="1:4" x14ac:dyDescent="0.25">
      <c r="A5365" s="101">
        <v>98063</v>
      </c>
      <c r="B5365" s="101" t="s">
        <v>13385</v>
      </c>
      <c r="C5365" s="101" t="s">
        <v>12798</v>
      </c>
      <c r="D5365" s="104">
        <v>4798.9399999999996</v>
      </c>
    </row>
    <row r="5366" spans="1:4" x14ac:dyDescent="0.25">
      <c r="A5366" s="101">
        <v>98064</v>
      </c>
      <c r="B5366" s="101" t="s">
        <v>13386</v>
      </c>
      <c r="C5366" s="101" t="s">
        <v>12798</v>
      </c>
      <c r="D5366" s="101">
        <v>5566.46</v>
      </c>
    </row>
    <row r="5367" spans="1:4" x14ac:dyDescent="0.25">
      <c r="A5367" s="101">
        <v>98065</v>
      </c>
      <c r="B5367" s="101" t="s">
        <v>13387</v>
      </c>
      <c r="C5367" s="101" t="s">
        <v>12798</v>
      </c>
      <c r="D5367" s="101">
        <v>7737.99</v>
      </c>
    </row>
    <row r="5368" spans="1:4" x14ac:dyDescent="0.25">
      <c r="A5368" s="101">
        <v>98066</v>
      </c>
      <c r="B5368" s="101" t="s">
        <v>12713</v>
      </c>
      <c r="C5368" s="101" t="s">
        <v>12798</v>
      </c>
      <c r="D5368" s="104">
        <v>4684.62</v>
      </c>
    </row>
    <row r="5369" spans="1:4" x14ac:dyDescent="0.25">
      <c r="A5369" s="101">
        <v>98067</v>
      </c>
      <c r="B5369" s="101" t="s">
        <v>12714</v>
      </c>
      <c r="C5369" s="101" t="s">
        <v>12798</v>
      </c>
      <c r="D5369" s="104">
        <v>6243.43</v>
      </c>
    </row>
    <row r="5370" spans="1:4" x14ac:dyDescent="0.25">
      <c r="A5370" s="101">
        <v>98068</v>
      </c>
      <c r="B5370" s="101" t="s">
        <v>12715</v>
      </c>
      <c r="C5370" s="101" t="s">
        <v>12798</v>
      </c>
      <c r="D5370" s="101">
        <v>8818.59</v>
      </c>
    </row>
    <row r="5371" spans="1:4" x14ac:dyDescent="0.25">
      <c r="A5371" s="101">
        <v>98069</v>
      </c>
      <c r="B5371" s="101" t="s">
        <v>12716</v>
      </c>
      <c r="C5371" s="101" t="s">
        <v>12798</v>
      </c>
      <c r="D5371" s="101">
        <v>11861.04</v>
      </c>
    </row>
    <row r="5372" spans="1:4" x14ac:dyDescent="0.25">
      <c r="A5372" s="101">
        <v>98070</v>
      </c>
      <c r="B5372" s="101" t="s">
        <v>12717</v>
      </c>
      <c r="C5372" s="101" t="s">
        <v>12798</v>
      </c>
      <c r="D5372" s="101">
        <v>13548.15</v>
      </c>
    </row>
    <row r="5373" spans="1:4" x14ac:dyDescent="0.25">
      <c r="A5373" s="101">
        <v>98071</v>
      </c>
      <c r="B5373" s="101" t="s">
        <v>12718</v>
      </c>
      <c r="C5373" s="101" t="s">
        <v>12798</v>
      </c>
      <c r="D5373" s="101">
        <v>14774.11</v>
      </c>
    </row>
    <row r="5374" spans="1:4" x14ac:dyDescent="0.25">
      <c r="A5374" s="101">
        <v>98072</v>
      </c>
      <c r="B5374" s="101" t="s">
        <v>12719</v>
      </c>
      <c r="C5374" s="101" t="s">
        <v>12798</v>
      </c>
      <c r="D5374" s="101">
        <v>3947.88</v>
      </c>
    </row>
    <row r="5375" spans="1:4" x14ac:dyDescent="0.25">
      <c r="A5375" s="101">
        <v>98073</v>
      </c>
      <c r="B5375" s="101" t="s">
        <v>12720</v>
      </c>
      <c r="C5375" s="101" t="s">
        <v>12798</v>
      </c>
      <c r="D5375" s="101">
        <v>6213.97</v>
      </c>
    </row>
    <row r="5376" spans="1:4" x14ac:dyDescent="0.25">
      <c r="A5376" s="101">
        <v>98074</v>
      </c>
      <c r="B5376" s="101" t="s">
        <v>12721</v>
      </c>
      <c r="C5376" s="101" t="s">
        <v>12798</v>
      </c>
      <c r="D5376" s="101">
        <v>9703.81</v>
      </c>
    </row>
    <row r="5377" spans="1:4" x14ac:dyDescent="0.25">
      <c r="A5377" s="101">
        <v>98075</v>
      </c>
      <c r="B5377" s="101" t="s">
        <v>12722</v>
      </c>
      <c r="C5377" s="101" t="s">
        <v>12798</v>
      </c>
      <c r="D5377" s="101">
        <v>12647.82</v>
      </c>
    </row>
    <row r="5378" spans="1:4" x14ac:dyDescent="0.25">
      <c r="A5378" s="101">
        <v>98076</v>
      </c>
      <c r="B5378" s="101" t="s">
        <v>12723</v>
      </c>
      <c r="C5378" s="101" t="s">
        <v>12798</v>
      </c>
      <c r="D5378" s="101">
        <v>14608.74</v>
      </c>
    </row>
    <row r="5379" spans="1:4" x14ac:dyDescent="0.25">
      <c r="A5379" s="101">
        <v>98077</v>
      </c>
      <c r="B5379" s="101" t="s">
        <v>12724</v>
      </c>
      <c r="C5379" s="101" t="s">
        <v>12798</v>
      </c>
      <c r="D5379" s="101">
        <v>17219.43</v>
      </c>
    </row>
    <row r="5380" spans="1:4" x14ac:dyDescent="0.25">
      <c r="A5380" s="101">
        <v>98078</v>
      </c>
      <c r="B5380" s="101" t="s">
        <v>12725</v>
      </c>
      <c r="C5380" s="101" t="s">
        <v>12798</v>
      </c>
      <c r="D5380" s="101">
        <v>4312.66</v>
      </c>
    </row>
    <row r="5381" spans="1:4" x14ac:dyDescent="0.25">
      <c r="A5381" s="101">
        <v>98079</v>
      </c>
      <c r="B5381" s="101" t="s">
        <v>12726</v>
      </c>
      <c r="C5381" s="101" t="s">
        <v>12798</v>
      </c>
      <c r="D5381" s="101">
        <v>7569.37</v>
      </c>
    </row>
    <row r="5382" spans="1:4" x14ac:dyDescent="0.25">
      <c r="A5382" s="101">
        <v>98080</v>
      </c>
      <c r="B5382" s="101" t="s">
        <v>12727</v>
      </c>
      <c r="C5382" s="101" t="s">
        <v>12798</v>
      </c>
      <c r="D5382" s="101">
        <v>9753.8700000000008</v>
      </c>
    </row>
    <row r="5383" spans="1:4" x14ac:dyDescent="0.25">
      <c r="A5383" s="101">
        <v>98081</v>
      </c>
      <c r="B5383" s="101" t="s">
        <v>12728</v>
      </c>
      <c r="C5383" s="101" t="s">
        <v>12798</v>
      </c>
      <c r="D5383" s="101">
        <v>14465.97</v>
      </c>
    </row>
    <row r="5384" spans="1:4" x14ac:dyDescent="0.25">
      <c r="A5384" s="101">
        <v>98082</v>
      </c>
      <c r="B5384" s="101" t="s">
        <v>12729</v>
      </c>
      <c r="C5384" s="101" t="s">
        <v>12798</v>
      </c>
      <c r="D5384" s="101">
        <v>3689.32</v>
      </c>
    </row>
    <row r="5385" spans="1:4" x14ac:dyDescent="0.25">
      <c r="A5385" s="101">
        <v>98083</v>
      </c>
      <c r="B5385" s="101" t="s">
        <v>12730</v>
      </c>
      <c r="C5385" s="101" t="s">
        <v>12798</v>
      </c>
      <c r="D5385" s="101">
        <v>4861.8599999999997</v>
      </c>
    </row>
    <row r="5386" spans="1:4" x14ac:dyDescent="0.25">
      <c r="A5386" s="101">
        <v>98084</v>
      </c>
      <c r="B5386" s="101" t="s">
        <v>12731</v>
      </c>
      <c r="C5386" s="101" t="s">
        <v>12798</v>
      </c>
      <c r="D5386" s="101">
        <v>6813.1</v>
      </c>
    </row>
    <row r="5387" spans="1:4" x14ac:dyDescent="0.25">
      <c r="A5387" s="101">
        <v>98085</v>
      </c>
      <c r="B5387" s="101" t="s">
        <v>12732</v>
      </c>
      <c r="C5387" s="101" t="s">
        <v>12798</v>
      </c>
      <c r="D5387" s="101">
        <v>9240.43</v>
      </c>
    </row>
    <row r="5388" spans="1:4" x14ac:dyDescent="0.25">
      <c r="A5388" s="101">
        <v>98086</v>
      </c>
      <c r="B5388" s="101" t="s">
        <v>12733</v>
      </c>
      <c r="C5388" s="101" t="s">
        <v>12798</v>
      </c>
      <c r="D5388" s="101">
        <v>10423.68</v>
      </c>
    </row>
    <row r="5389" spans="1:4" x14ac:dyDescent="0.25">
      <c r="A5389" s="101">
        <v>98087</v>
      </c>
      <c r="B5389" s="101" t="s">
        <v>12734</v>
      </c>
      <c r="C5389" s="101" t="s">
        <v>12798</v>
      </c>
      <c r="D5389" s="101">
        <v>11111.97</v>
      </c>
    </row>
    <row r="5390" spans="1:4" x14ac:dyDescent="0.25">
      <c r="A5390" s="101">
        <v>98088</v>
      </c>
      <c r="B5390" s="101" t="s">
        <v>12735</v>
      </c>
      <c r="C5390" s="101" t="s">
        <v>12798</v>
      </c>
      <c r="D5390" s="101">
        <v>3202.26</v>
      </c>
    </row>
    <row r="5391" spans="1:4" x14ac:dyDescent="0.25">
      <c r="A5391" s="101">
        <v>98089</v>
      </c>
      <c r="B5391" s="101" t="s">
        <v>12736</v>
      </c>
      <c r="C5391" s="101" t="s">
        <v>12798</v>
      </c>
      <c r="D5391" s="101">
        <v>5083.57</v>
      </c>
    </row>
    <row r="5392" spans="1:4" x14ac:dyDescent="0.25">
      <c r="A5392" s="101">
        <v>98090</v>
      </c>
      <c r="B5392" s="101" t="s">
        <v>12737</v>
      </c>
      <c r="C5392" s="101" t="s">
        <v>12798</v>
      </c>
      <c r="D5392" s="101">
        <v>8017.88</v>
      </c>
    </row>
    <row r="5393" spans="1:4" x14ac:dyDescent="0.25">
      <c r="A5393" s="101">
        <v>98091</v>
      </c>
      <c r="B5393" s="101" t="s">
        <v>12738</v>
      </c>
      <c r="C5393" s="101" t="s">
        <v>12798</v>
      </c>
      <c r="D5393" s="101">
        <v>10491.48</v>
      </c>
    </row>
    <row r="5394" spans="1:4" x14ac:dyDescent="0.25">
      <c r="A5394" s="101">
        <v>98092</v>
      </c>
      <c r="B5394" s="101" t="s">
        <v>12739</v>
      </c>
      <c r="C5394" s="101" t="s">
        <v>12798</v>
      </c>
      <c r="D5394" s="101">
        <v>12203.94</v>
      </c>
    </row>
    <row r="5395" spans="1:4" x14ac:dyDescent="0.25">
      <c r="A5395" s="101">
        <v>98093</v>
      </c>
      <c r="B5395" s="101" t="s">
        <v>12740</v>
      </c>
      <c r="C5395" s="101" t="s">
        <v>12798</v>
      </c>
      <c r="D5395" s="101">
        <v>14418.17</v>
      </c>
    </row>
    <row r="5396" spans="1:4" x14ac:dyDescent="0.25">
      <c r="A5396" s="101">
        <v>98094</v>
      </c>
      <c r="B5396" s="101" t="s">
        <v>12741</v>
      </c>
      <c r="C5396" s="101" t="s">
        <v>12798</v>
      </c>
      <c r="D5396" s="101">
        <v>2648.95</v>
      </c>
    </row>
    <row r="5397" spans="1:4" x14ac:dyDescent="0.25">
      <c r="A5397" s="101">
        <v>98099</v>
      </c>
      <c r="B5397" s="101" t="s">
        <v>12742</v>
      </c>
      <c r="C5397" s="101" t="s">
        <v>12798</v>
      </c>
      <c r="D5397" s="101">
        <v>4534.68</v>
      </c>
    </row>
    <row r="5398" spans="1:4" x14ac:dyDescent="0.25">
      <c r="A5398" s="101">
        <v>98100</v>
      </c>
      <c r="B5398" s="101" t="s">
        <v>12743</v>
      </c>
      <c r="C5398" s="101" t="s">
        <v>12798</v>
      </c>
      <c r="D5398" s="101">
        <v>5957.42</v>
      </c>
    </row>
    <row r="5399" spans="1:4" x14ac:dyDescent="0.25">
      <c r="A5399" s="101">
        <v>98101</v>
      </c>
      <c r="B5399" s="101" t="s">
        <v>12744</v>
      </c>
      <c r="C5399" s="101" t="s">
        <v>12798</v>
      </c>
      <c r="D5399" s="101">
        <v>8817.99</v>
      </c>
    </row>
    <row r="5400" spans="1:4" x14ac:dyDescent="0.25">
      <c r="A5400" s="101">
        <v>98109</v>
      </c>
      <c r="B5400" s="101" t="s">
        <v>3139</v>
      </c>
      <c r="C5400" s="101" t="s">
        <v>12798</v>
      </c>
      <c r="D5400" s="101">
        <v>794.65</v>
      </c>
    </row>
    <row r="5401" spans="1:4" x14ac:dyDescent="0.25">
      <c r="A5401" s="101">
        <v>98110</v>
      </c>
      <c r="B5401" s="101" t="s">
        <v>3140</v>
      </c>
      <c r="C5401" s="101" t="s">
        <v>12798</v>
      </c>
      <c r="D5401" s="101">
        <v>376.2</v>
      </c>
    </row>
    <row r="5402" spans="1:4" x14ac:dyDescent="0.25">
      <c r="A5402" s="101">
        <v>98111</v>
      </c>
      <c r="B5402" s="101" t="s">
        <v>3141</v>
      </c>
      <c r="C5402" s="101" t="s">
        <v>12798</v>
      </c>
      <c r="D5402" s="101">
        <v>51.25</v>
      </c>
    </row>
    <row r="5403" spans="1:4" x14ac:dyDescent="0.25">
      <c r="A5403" s="101">
        <v>98112</v>
      </c>
      <c r="B5403" s="101" t="s">
        <v>3142</v>
      </c>
      <c r="C5403" s="101" t="s">
        <v>12798</v>
      </c>
      <c r="D5403" s="101">
        <v>90.26</v>
      </c>
    </row>
    <row r="5404" spans="1:4" x14ac:dyDescent="0.25">
      <c r="A5404" s="101">
        <v>98114</v>
      </c>
      <c r="B5404" s="101" t="s">
        <v>3143</v>
      </c>
      <c r="C5404" s="101" t="s">
        <v>12798</v>
      </c>
      <c r="D5404" s="101">
        <v>509.57</v>
      </c>
    </row>
    <row r="5405" spans="1:4" x14ac:dyDescent="0.25">
      <c r="A5405" s="101">
        <v>98115</v>
      </c>
      <c r="B5405" s="101" t="s">
        <v>11713</v>
      </c>
      <c r="C5405" s="101" t="s">
        <v>12798</v>
      </c>
      <c r="D5405" s="101">
        <v>97.79</v>
      </c>
    </row>
    <row r="5406" spans="1:4" x14ac:dyDescent="0.25">
      <c r="A5406" s="101">
        <v>89349</v>
      </c>
      <c r="B5406" s="101" t="s">
        <v>3654</v>
      </c>
      <c r="C5406" s="101" t="s">
        <v>12798</v>
      </c>
      <c r="D5406" s="101">
        <v>35.69</v>
      </c>
    </row>
    <row r="5407" spans="1:4" x14ac:dyDescent="0.25">
      <c r="A5407" s="101">
        <v>89351</v>
      </c>
      <c r="B5407" s="101" t="s">
        <v>3655</v>
      </c>
      <c r="C5407" s="101" t="s">
        <v>12798</v>
      </c>
      <c r="D5407" s="101">
        <v>43.82</v>
      </c>
    </row>
    <row r="5408" spans="1:4" x14ac:dyDescent="0.25">
      <c r="A5408" s="101">
        <v>89352</v>
      </c>
      <c r="B5408" s="101" t="s">
        <v>3656</v>
      </c>
      <c r="C5408" s="101" t="s">
        <v>12798</v>
      </c>
      <c r="D5408" s="101">
        <v>48.85</v>
      </c>
    </row>
    <row r="5409" spans="1:4" x14ac:dyDescent="0.25">
      <c r="A5409" s="101">
        <v>89353</v>
      </c>
      <c r="B5409" s="101" t="s">
        <v>3657</v>
      </c>
      <c r="C5409" s="101" t="s">
        <v>12798</v>
      </c>
      <c r="D5409" s="101">
        <v>53.25</v>
      </c>
    </row>
    <row r="5410" spans="1:4" x14ac:dyDescent="0.25">
      <c r="A5410" s="101">
        <v>89354</v>
      </c>
      <c r="B5410" s="101" t="s">
        <v>3658</v>
      </c>
      <c r="C5410" s="101" t="s">
        <v>12798</v>
      </c>
      <c r="D5410" s="101">
        <v>563.87</v>
      </c>
    </row>
    <row r="5411" spans="1:4" x14ac:dyDescent="0.25">
      <c r="A5411" s="101">
        <v>89984</v>
      </c>
      <c r="B5411" s="101" t="s">
        <v>3659</v>
      </c>
      <c r="C5411" s="101" t="s">
        <v>12798</v>
      </c>
      <c r="D5411" s="101">
        <v>115.26</v>
      </c>
    </row>
    <row r="5412" spans="1:4" x14ac:dyDescent="0.25">
      <c r="A5412" s="101">
        <v>89985</v>
      </c>
      <c r="B5412" s="101" t="s">
        <v>3660</v>
      </c>
      <c r="C5412" s="101" t="s">
        <v>12798</v>
      </c>
      <c r="D5412" s="101">
        <v>120.75</v>
      </c>
    </row>
    <row r="5413" spans="1:4" x14ac:dyDescent="0.25">
      <c r="A5413" s="101">
        <v>89986</v>
      </c>
      <c r="B5413" s="101" t="s">
        <v>3661</v>
      </c>
      <c r="C5413" s="101" t="s">
        <v>12798</v>
      </c>
      <c r="D5413" s="101">
        <v>112.24</v>
      </c>
    </row>
    <row r="5414" spans="1:4" x14ac:dyDescent="0.25">
      <c r="A5414" s="101">
        <v>89987</v>
      </c>
      <c r="B5414" s="101" t="s">
        <v>3662</v>
      </c>
      <c r="C5414" s="101" t="s">
        <v>12798</v>
      </c>
      <c r="D5414" s="101">
        <v>127.36</v>
      </c>
    </row>
    <row r="5415" spans="1:4" x14ac:dyDescent="0.25">
      <c r="A5415" s="101">
        <v>90371</v>
      </c>
      <c r="B5415" s="101" t="s">
        <v>3663</v>
      </c>
      <c r="C5415" s="101" t="s">
        <v>12798</v>
      </c>
      <c r="D5415" s="101">
        <v>19.510000000000002</v>
      </c>
    </row>
    <row r="5416" spans="1:4" x14ac:dyDescent="0.25">
      <c r="A5416" s="101">
        <v>94489</v>
      </c>
      <c r="B5416" s="101" t="s">
        <v>3664</v>
      </c>
      <c r="C5416" s="101" t="s">
        <v>12798</v>
      </c>
      <c r="D5416" s="101">
        <v>19.510000000000002</v>
      </c>
    </row>
    <row r="5417" spans="1:4" x14ac:dyDescent="0.25">
      <c r="A5417" s="101">
        <v>94490</v>
      </c>
      <c r="B5417" s="101" t="s">
        <v>3665</v>
      </c>
      <c r="C5417" s="101" t="s">
        <v>12798</v>
      </c>
      <c r="D5417" s="101">
        <v>27.82</v>
      </c>
    </row>
    <row r="5418" spans="1:4" x14ac:dyDescent="0.25">
      <c r="A5418" s="101">
        <v>94491</v>
      </c>
      <c r="B5418" s="101" t="s">
        <v>3666</v>
      </c>
      <c r="C5418" s="101" t="s">
        <v>12798</v>
      </c>
      <c r="D5418" s="101">
        <v>38.29</v>
      </c>
    </row>
    <row r="5419" spans="1:4" x14ac:dyDescent="0.25">
      <c r="A5419" s="101">
        <v>94492</v>
      </c>
      <c r="B5419" s="101" t="s">
        <v>3667</v>
      </c>
      <c r="C5419" s="101" t="s">
        <v>12798</v>
      </c>
      <c r="D5419" s="101">
        <v>39.270000000000003</v>
      </c>
    </row>
    <row r="5420" spans="1:4" x14ac:dyDescent="0.25">
      <c r="A5420" s="101">
        <v>94493</v>
      </c>
      <c r="B5420" s="101" t="s">
        <v>3668</v>
      </c>
      <c r="C5420" s="101" t="s">
        <v>12798</v>
      </c>
      <c r="D5420" s="101">
        <v>71.78</v>
      </c>
    </row>
    <row r="5421" spans="1:4" x14ac:dyDescent="0.25">
      <c r="A5421" s="101">
        <v>94495</v>
      </c>
      <c r="B5421" s="101" t="s">
        <v>3669</v>
      </c>
      <c r="C5421" s="101" t="s">
        <v>12798</v>
      </c>
      <c r="D5421" s="101">
        <v>82.76</v>
      </c>
    </row>
    <row r="5422" spans="1:4" x14ac:dyDescent="0.25">
      <c r="A5422" s="101">
        <v>94496</v>
      </c>
      <c r="B5422" s="101" t="s">
        <v>3670</v>
      </c>
      <c r="C5422" s="101" t="s">
        <v>12798</v>
      </c>
      <c r="D5422" s="101">
        <v>112.76</v>
      </c>
    </row>
    <row r="5423" spans="1:4" x14ac:dyDescent="0.25">
      <c r="A5423" s="101">
        <v>94497</v>
      </c>
      <c r="B5423" s="101" t="s">
        <v>3671</v>
      </c>
      <c r="C5423" s="101" t="s">
        <v>12798</v>
      </c>
      <c r="D5423" s="101">
        <v>142.72</v>
      </c>
    </row>
    <row r="5424" spans="1:4" x14ac:dyDescent="0.25">
      <c r="A5424" s="101">
        <v>94498</v>
      </c>
      <c r="B5424" s="101" t="s">
        <v>3672</v>
      </c>
      <c r="C5424" s="101" t="s">
        <v>12798</v>
      </c>
      <c r="D5424" s="101">
        <v>197.44</v>
      </c>
    </row>
    <row r="5425" spans="1:4" x14ac:dyDescent="0.25">
      <c r="A5425" s="101">
        <v>94499</v>
      </c>
      <c r="B5425" s="101" t="s">
        <v>3673</v>
      </c>
      <c r="C5425" s="101" t="s">
        <v>12798</v>
      </c>
      <c r="D5425" s="101">
        <v>396.87</v>
      </c>
    </row>
    <row r="5426" spans="1:4" x14ac:dyDescent="0.25">
      <c r="A5426" s="101">
        <v>94500</v>
      </c>
      <c r="B5426" s="101" t="s">
        <v>3674</v>
      </c>
      <c r="C5426" s="101" t="s">
        <v>12798</v>
      </c>
      <c r="D5426" s="104">
        <v>481.41</v>
      </c>
    </row>
    <row r="5427" spans="1:4" x14ac:dyDescent="0.25">
      <c r="A5427" s="101">
        <v>94501</v>
      </c>
      <c r="B5427" s="101" t="s">
        <v>3675</v>
      </c>
      <c r="C5427" s="101" t="s">
        <v>12798</v>
      </c>
      <c r="D5427" s="104">
        <v>979.78</v>
      </c>
    </row>
    <row r="5428" spans="1:4" x14ac:dyDescent="0.25">
      <c r="A5428" s="101">
        <v>94792</v>
      </c>
      <c r="B5428" s="101" t="s">
        <v>3676</v>
      </c>
      <c r="C5428" s="101" t="s">
        <v>12798</v>
      </c>
      <c r="D5428" s="104">
        <v>155.36000000000001</v>
      </c>
    </row>
    <row r="5429" spans="1:4" x14ac:dyDescent="0.25">
      <c r="A5429" s="101">
        <v>94793</v>
      </c>
      <c r="B5429" s="101" t="s">
        <v>3677</v>
      </c>
      <c r="C5429" s="101" t="s">
        <v>12798</v>
      </c>
      <c r="D5429" s="104">
        <v>213.63</v>
      </c>
    </row>
    <row r="5430" spans="1:4" x14ac:dyDescent="0.25">
      <c r="A5430" s="101">
        <v>94794</v>
      </c>
      <c r="B5430" s="101" t="s">
        <v>3678</v>
      </c>
      <c r="C5430" s="101" t="s">
        <v>12798</v>
      </c>
      <c r="D5430" s="101">
        <v>225.76</v>
      </c>
    </row>
    <row r="5431" spans="1:4" x14ac:dyDescent="0.25">
      <c r="A5431" s="101">
        <v>94795</v>
      </c>
      <c r="B5431" s="101" t="s">
        <v>3679</v>
      </c>
      <c r="C5431" s="101" t="s">
        <v>12798</v>
      </c>
      <c r="D5431" s="101">
        <v>32.51</v>
      </c>
    </row>
    <row r="5432" spans="1:4" x14ac:dyDescent="0.25">
      <c r="A5432" s="101">
        <v>94796</v>
      </c>
      <c r="B5432" s="101" t="s">
        <v>3680</v>
      </c>
      <c r="C5432" s="101" t="s">
        <v>12798</v>
      </c>
      <c r="D5432" s="101">
        <v>37.89</v>
      </c>
    </row>
    <row r="5433" spans="1:4" x14ac:dyDescent="0.25">
      <c r="A5433" s="101">
        <v>94797</v>
      </c>
      <c r="B5433" s="101" t="s">
        <v>3681</v>
      </c>
      <c r="C5433" s="101" t="s">
        <v>12798</v>
      </c>
      <c r="D5433" s="101">
        <v>76.7</v>
      </c>
    </row>
    <row r="5434" spans="1:4" x14ac:dyDescent="0.25">
      <c r="A5434" s="101">
        <v>94798</v>
      </c>
      <c r="B5434" s="101" t="s">
        <v>3682</v>
      </c>
      <c r="C5434" s="101" t="s">
        <v>12798</v>
      </c>
      <c r="D5434" s="101">
        <v>126.28</v>
      </c>
    </row>
    <row r="5435" spans="1:4" x14ac:dyDescent="0.25">
      <c r="A5435" s="101">
        <v>94799</v>
      </c>
      <c r="B5435" s="101" t="s">
        <v>3683</v>
      </c>
      <c r="C5435" s="101" t="s">
        <v>12798</v>
      </c>
      <c r="D5435" s="104">
        <v>155.35</v>
      </c>
    </row>
    <row r="5436" spans="1:4" x14ac:dyDescent="0.25">
      <c r="A5436" s="101">
        <v>94800</v>
      </c>
      <c r="B5436" s="101" t="s">
        <v>3684</v>
      </c>
      <c r="C5436" s="101" t="s">
        <v>12798</v>
      </c>
      <c r="D5436" s="104">
        <v>199.51</v>
      </c>
    </row>
    <row r="5437" spans="1:4" x14ac:dyDescent="0.25">
      <c r="A5437" s="101">
        <v>95248</v>
      </c>
      <c r="B5437" s="101" t="s">
        <v>3685</v>
      </c>
      <c r="C5437" s="101" t="s">
        <v>12798</v>
      </c>
      <c r="D5437" s="104">
        <v>71.41</v>
      </c>
    </row>
    <row r="5438" spans="1:4" x14ac:dyDescent="0.25">
      <c r="A5438" s="101">
        <v>95249</v>
      </c>
      <c r="B5438" s="101" t="s">
        <v>3686</v>
      </c>
      <c r="C5438" s="101" t="s">
        <v>12798</v>
      </c>
      <c r="D5438" s="104">
        <v>83.78</v>
      </c>
    </row>
    <row r="5439" spans="1:4" x14ac:dyDescent="0.25">
      <c r="A5439" s="101">
        <v>95250</v>
      </c>
      <c r="B5439" s="101" t="s">
        <v>3687</v>
      </c>
      <c r="C5439" s="101" t="s">
        <v>12798</v>
      </c>
      <c r="D5439" s="104">
        <v>113.08</v>
      </c>
    </row>
    <row r="5440" spans="1:4" x14ac:dyDescent="0.25">
      <c r="A5440" s="101">
        <v>95251</v>
      </c>
      <c r="B5440" s="101" t="s">
        <v>3688</v>
      </c>
      <c r="C5440" s="101" t="s">
        <v>12798</v>
      </c>
      <c r="D5440" s="104">
        <v>167.56</v>
      </c>
    </row>
    <row r="5441" spans="1:4" x14ac:dyDescent="0.25">
      <c r="A5441" s="101">
        <v>95252</v>
      </c>
      <c r="B5441" s="101" t="s">
        <v>3689</v>
      </c>
      <c r="C5441" s="101" t="s">
        <v>12798</v>
      </c>
      <c r="D5441" s="101">
        <v>202.86</v>
      </c>
    </row>
    <row r="5442" spans="1:4" x14ac:dyDescent="0.25">
      <c r="A5442" s="101">
        <v>95253</v>
      </c>
      <c r="B5442" s="101" t="s">
        <v>3690</v>
      </c>
      <c r="C5442" s="101" t="s">
        <v>12798</v>
      </c>
      <c r="D5442" s="104">
        <v>309.49</v>
      </c>
    </row>
    <row r="5443" spans="1:4" x14ac:dyDescent="0.25">
      <c r="A5443" s="101">
        <v>99619</v>
      </c>
      <c r="B5443" s="101" t="s">
        <v>3691</v>
      </c>
      <c r="C5443" s="101" t="s">
        <v>12798</v>
      </c>
      <c r="D5443" s="101">
        <v>94.29</v>
      </c>
    </row>
    <row r="5444" spans="1:4" x14ac:dyDescent="0.25">
      <c r="A5444" s="101">
        <v>99620</v>
      </c>
      <c r="B5444" s="101" t="s">
        <v>3692</v>
      </c>
      <c r="C5444" s="101" t="s">
        <v>12798</v>
      </c>
      <c r="D5444" s="104">
        <v>128.07</v>
      </c>
    </row>
    <row r="5445" spans="1:4" x14ac:dyDescent="0.25">
      <c r="A5445" s="101">
        <v>99621</v>
      </c>
      <c r="B5445" s="101" t="s">
        <v>3693</v>
      </c>
      <c r="C5445" s="101" t="s">
        <v>12798</v>
      </c>
      <c r="D5445" s="104">
        <v>190.7</v>
      </c>
    </row>
    <row r="5446" spans="1:4" x14ac:dyDescent="0.25">
      <c r="A5446" s="101">
        <v>99622</v>
      </c>
      <c r="B5446" s="101" t="s">
        <v>3694</v>
      </c>
      <c r="C5446" s="101" t="s">
        <v>12798</v>
      </c>
      <c r="D5446" s="101">
        <v>214.96</v>
      </c>
    </row>
    <row r="5447" spans="1:4" x14ac:dyDescent="0.25">
      <c r="A5447" s="101">
        <v>99623</v>
      </c>
      <c r="B5447" s="101" t="s">
        <v>3695</v>
      </c>
      <c r="C5447" s="101" t="s">
        <v>12798</v>
      </c>
      <c r="D5447" s="104">
        <v>299.7</v>
      </c>
    </row>
    <row r="5448" spans="1:4" x14ac:dyDescent="0.25">
      <c r="A5448" s="101">
        <v>99624</v>
      </c>
      <c r="B5448" s="101" t="s">
        <v>3696</v>
      </c>
      <c r="C5448" s="101" t="s">
        <v>12798</v>
      </c>
      <c r="D5448" s="101">
        <v>426.98</v>
      </c>
    </row>
    <row r="5449" spans="1:4" x14ac:dyDescent="0.25">
      <c r="A5449" s="101">
        <v>99625</v>
      </c>
      <c r="B5449" s="101" t="s">
        <v>3697</v>
      </c>
      <c r="C5449" s="101" t="s">
        <v>12798</v>
      </c>
      <c r="D5449" s="101">
        <v>586.79</v>
      </c>
    </row>
    <row r="5450" spans="1:4" x14ac:dyDescent="0.25">
      <c r="A5450" s="101">
        <v>99626</v>
      </c>
      <c r="B5450" s="101" t="s">
        <v>3698</v>
      </c>
      <c r="C5450" s="101" t="s">
        <v>12798</v>
      </c>
      <c r="D5450" s="104">
        <v>902.05</v>
      </c>
    </row>
    <row r="5451" spans="1:4" x14ac:dyDescent="0.25">
      <c r="A5451" s="101">
        <v>99627</v>
      </c>
      <c r="B5451" s="101" t="s">
        <v>3699</v>
      </c>
      <c r="C5451" s="101" t="s">
        <v>12798</v>
      </c>
      <c r="D5451" s="101">
        <v>56.95</v>
      </c>
    </row>
    <row r="5452" spans="1:4" x14ac:dyDescent="0.25">
      <c r="A5452" s="101">
        <v>99628</v>
      </c>
      <c r="B5452" s="101" t="s">
        <v>3700</v>
      </c>
      <c r="C5452" s="101" t="s">
        <v>12798</v>
      </c>
      <c r="D5452" s="101">
        <v>62.44</v>
      </c>
    </row>
    <row r="5453" spans="1:4" x14ac:dyDescent="0.25">
      <c r="A5453" s="101">
        <v>99629</v>
      </c>
      <c r="B5453" s="101" t="s">
        <v>3701</v>
      </c>
      <c r="C5453" s="101" t="s">
        <v>12798</v>
      </c>
      <c r="D5453" s="101">
        <v>69.64</v>
      </c>
    </row>
    <row r="5454" spans="1:4" x14ac:dyDescent="0.25">
      <c r="A5454" s="101">
        <v>99630</v>
      </c>
      <c r="B5454" s="101" t="s">
        <v>3702</v>
      </c>
      <c r="C5454" s="101" t="s">
        <v>12798</v>
      </c>
      <c r="D5454" s="101">
        <v>103.42</v>
      </c>
    </row>
    <row r="5455" spans="1:4" x14ac:dyDescent="0.25">
      <c r="A5455" s="101">
        <v>99631</v>
      </c>
      <c r="B5455" s="101" t="s">
        <v>3703</v>
      </c>
      <c r="C5455" s="101" t="s">
        <v>12798</v>
      </c>
      <c r="D5455" s="104">
        <v>120.63</v>
      </c>
    </row>
    <row r="5456" spans="1:4" x14ac:dyDescent="0.25">
      <c r="A5456" s="101">
        <v>99632</v>
      </c>
      <c r="B5456" s="101" t="s">
        <v>3704</v>
      </c>
      <c r="C5456" s="101" t="s">
        <v>12798</v>
      </c>
      <c r="D5456" s="101">
        <v>173.56</v>
      </c>
    </row>
    <row r="5457" spans="1:4" x14ac:dyDescent="0.25">
      <c r="A5457" s="101">
        <v>99633</v>
      </c>
      <c r="B5457" s="101" t="s">
        <v>3705</v>
      </c>
      <c r="C5457" s="101" t="s">
        <v>12798</v>
      </c>
      <c r="D5457" s="104">
        <v>370.99</v>
      </c>
    </row>
    <row r="5458" spans="1:4" x14ac:dyDescent="0.25">
      <c r="A5458" s="101">
        <v>99634</v>
      </c>
      <c r="B5458" s="101" t="s">
        <v>3706</v>
      </c>
      <c r="C5458" s="101" t="s">
        <v>12798</v>
      </c>
      <c r="D5458" s="104">
        <v>630.52</v>
      </c>
    </row>
    <row r="5459" spans="1:4" x14ac:dyDescent="0.25">
      <c r="A5459" s="101">
        <v>99635</v>
      </c>
      <c r="B5459" s="101" t="s">
        <v>3707</v>
      </c>
      <c r="C5459" s="101" t="s">
        <v>12798</v>
      </c>
      <c r="D5459" s="104">
        <v>389.51</v>
      </c>
    </row>
    <row r="5460" spans="1:4" x14ac:dyDescent="0.25">
      <c r="A5460" s="101">
        <v>103008</v>
      </c>
      <c r="B5460" s="101" t="s">
        <v>3708</v>
      </c>
      <c r="C5460" s="101" t="s">
        <v>12798</v>
      </c>
      <c r="D5460" s="104">
        <v>76.86</v>
      </c>
    </row>
    <row r="5461" spans="1:4" x14ac:dyDescent="0.25">
      <c r="A5461" s="101">
        <v>103009</v>
      </c>
      <c r="B5461" s="101" t="s">
        <v>3709</v>
      </c>
      <c r="C5461" s="101" t="s">
        <v>12798</v>
      </c>
      <c r="D5461" s="104">
        <v>273.58</v>
      </c>
    </row>
    <row r="5462" spans="1:4" x14ac:dyDescent="0.25">
      <c r="A5462" s="101">
        <v>103010</v>
      </c>
      <c r="B5462" s="101" t="s">
        <v>3710</v>
      </c>
      <c r="C5462" s="101" t="s">
        <v>12798</v>
      </c>
      <c r="D5462" s="101">
        <v>58.28</v>
      </c>
    </row>
    <row r="5463" spans="1:4" x14ac:dyDescent="0.25">
      <c r="A5463" s="101">
        <v>103011</v>
      </c>
      <c r="B5463" s="101" t="s">
        <v>3711</v>
      </c>
      <c r="C5463" s="101" t="s">
        <v>12798</v>
      </c>
      <c r="D5463" s="101">
        <v>65.12</v>
      </c>
    </row>
    <row r="5464" spans="1:4" x14ac:dyDescent="0.25">
      <c r="A5464" s="101">
        <v>103012</v>
      </c>
      <c r="B5464" s="101" t="s">
        <v>3712</v>
      </c>
      <c r="C5464" s="101" t="s">
        <v>12798</v>
      </c>
      <c r="D5464" s="101">
        <v>102.51</v>
      </c>
    </row>
    <row r="5465" spans="1:4" x14ac:dyDescent="0.25">
      <c r="A5465" s="101">
        <v>103013</v>
      </c>
      <c r="B5465" s="101" t="s">
        <v>3713</v>
      </c>
      <c r="C5465" s="101" t="s">
        <v>12798</v>
      </c>
      <c r="D5465" s="101">
        <v>110.58</v>
      </c>
    </row>
    <row r="5466" spans="1:4" x14ac:dyDescent="0.25">
      <c r="A5466" s="101">
        <v>103014</v>
      </c>
      <c r="B5466" s="101" t="s">
        <v>3714</v>
      </c>
      <c r="C5466" s="101" t="s">
        <v>12798</v>
      </c>
      <c r="D5466" s="101">
        <v>166.02</v>
      </c>
    </row>
    <row r="5467" spans="1:4" x14ac:dyDescent="0.25">
      <c r="A5467" s="101">
        <v>103015</v>
      </c>
      <c r="B5467" s="101" t="s">
        <v>3715</v>
      </c>
      <c r="C5467" s="101" t="s">
        <v>12798</v>
      </c>
      <c r="D5467" s="101">
        <v>292.83999999999997</v>
      </c>
    </row>
    <row r="5468" spans="1:4" x14ac:dyDescent="0.25">
      <c r="A5468" s="101">
        <v>103016</v>
      </c>
      <c r="B5468" s="101" t="s">
        <v>3716</v>
      </c>
      <c r="C5468" s="101" t="s">
        <v>12798</v>
      </c>
      <c r="D5468" s="101">
        <v>400.08</v>
      </c>
    </row>
    <row r="5469" spans="1:4" x14ac:dyDescent="0.25">
      <c r="A5469" s="101">
        <v>103017</v>
      </c>
      <c r="B5469" s="101" t="s">
        <v>3717</v>
      </c>
      <c r="C5469" s="101" t="s">
        <v>12798</v>
      </c>
      <c r="D5469" s="101">
        <v>697.1</v>
      </c>
    </row>
    <row r="5470" spans="1:4" x14ac:dyDescent="0.25">
      <c r="A5470" s="101">
        <v>103018</v>
      </c>
      <c r="B5470" s="101" t="s">
        <v>3718</v>
      </c>
      <c r="C5470" s="101" t="s">
        <v>12798</v>
      </c>
      <c r="D5470" s="101">
        <v>318.19</v>
      </c>
    </row>
    <row r="5471" spans="1:4" x14ac:dyDescent="0.25">
      <c r="A5471" s="101">
        <v>103019</v>
      </c>
      <c r="B5471" s="101" t="s">
        <v>3719</v>
      </c>
      <c r="C5471" s="101" t="s">
        <v>12798</v>
      </c>
      <c r="D5471" s="101">
        <v>202.86</v>
      </c>
    </row>
    <row r="5472" spans="1:4" x14ac:dyDescent="0.25">
      <c r="A5472" s="101">
        <v>103029</v>
      </c>
      <c r="B5472" s="101" t="s">
        <v>3720</v>
      </c>
      <c r="C5472" s="101" t="s">
        <v>12798</v>
      </c>
      <c r="D5472" s="104">
        <v>61.12</v>
      </c>
    </row>
    <row r="5473" spans="1:4" x14ac:dyDescent="0.25">
      <c r="A5473" s="101">
        <v>103036</v>
      </c>
      <c r="B5473" s="101" t="s">
        <v>3721</v>
      </c>
      <c r="C5473" s="101" t="s">
        <v>12798</v>
      </c>
      <c r="D5473" s="101">
        <v>15.28</v>
      </c>
    </row>
    <row r="5474" spans="1:4" x14ac:dyDescent="0.25">
      <c r="A5474" s="101">
        <v>103037</v>
      </c>
      <c r="B5474" s="101" t="s">
        <v>3722</v>
      </c>
      <c r="C5474" s="101" t="s">
        <v>12798</v>
      </c>
      <c r="D5474" s="101">
        <v>30.24</v>
      </c>
    </row>
    <row r="5475" spans="1:4" x14ac:dyDescent="0.25">
      <c r="A5475" s="101">
        <v>103038</v>
      </c>
      <c r="B5475" s="101" t="s">
        <v>3723</v>
      </c>
      <c r="C5475" s="101" t="s">
        <v>12798</v>
      </c>
      <c r="D5475" s="101">
        <v>40.56</v>
      </c>
    </row>
    <row r="5476" spans="1:4" x14ac:dyDescent="0.25">
      <c r="A5476" s="101">
        <v>103039</v>
      </c>
      <c r="B5476" s="101" t="s">
        <v>3724</v>
      </c>
      <c r="C5476" s="101" t="s">
        <v>12798</v>
      </c>
      <c r="D5476" s="101">
        <v>45.12</v>
      </c>
    </row>
    <row r="5477" spans="1:4" x14ac:dyDescent="0.25">
      <c r="A5477" s="101">
        <v>103040</v>
      </c>
      <c r="B5477" s="101" t="s">
        <v>3725</v>
      </c>
      <c r="C5477" s="101" t="s">
        <v>12798</v>
      </c>
      <c r="D5477" s="101">
        <v>65.87</v>
      </c>
    </row>
    <row r="5478" spans="1:4" x14ac:dyDescent="0.25">
      <c r="A5478" s="101">
        <v>103041</v>
      </c>
      <c r="B5478" s="101" t="s">
        <v>3726</v>
      </c>
      <c r="C5478" s="101" t="s">
        <v>12798</v>
      </c>
      <c r="D5478" s="101">
        <v>13.02</v>
      </c>
    </row>
    <row r="5479" spans="1:4" x14ac:dyDescent="0.25">
      <c r="A5479" s="101">
        <v>103042</v>
      </c>
      <c r="B5479" s="101" t="s">
        <v>3727</v>
      </c>
      <c r="C5479" s="101" t="s">
        <v>12798</v>
      </c>
      <c r="D5479" s="101">
        <v>16.579999999999998</v>
      </c>
    </row>
    <row r="5480" spans="1:4" x14ac:dyDescent="0.25">
      <c r="A5480" s="101">
        <v>103043</v>
      </c>
      <c r="B5480" s="101" t="s">
        <v>3728</v>
      </c>
      <c r="C5480" s="101" t="s">
        <v>12798</v>
      </c>
      <c r="D5480" s="101">
        <v>14.77</v>
      </c>
    </row>
    <row r="5481" spans="1:4" x14ac:dyDescent="0.25">
      <c r="A5481" s="101">
        <v>103044</v>
      </c>
      <c r="B5481" s="101" t="s">
        <v>3729</v>
      </c>
      <c r="C5481" s="101" t="s">
        <v>12798</v>
      </c>
      <c r="D5481" s="101">
        <v>20.23</v>
      </c>
    </row>
    <row r="5482" spans="1:4" x14ac:dyDescent="0.25">
      <c r="A5482" s="101">
        <v>103045</v>
      </c>
      <c r="B5482" s="101" t="s">
        <v>3730</v>
      </c>
      <c r="C5482" s="101" t="s">
        <v>12798</v>
      </c>
      <c r="D5482" s="101">
        <v>7.26</v>
      </c>
    </row>
    <row r="5483" spans="1:4" x14ac:dyDescent="0.25">
      <c r="A5483" s="101">
        <v>103046</v>
      </c>
      <c r="B5483" s="101" t="s">
        <v>3731</v>
      </c>
      <c r="C5483" s="101" t="s">
        <v>12798</v>
      </c>
      <c r="D5483" s="101">
        <v>15.84</v>
      </c>
    </row>
    <row r="5484" spans="1:4" x14ac:dyDescent="0.25">
      <c r="A5484" s="101">
        <v>103047</v>
      </c>
      <c r="B5484" s="101" t="s">
        <v>3732</v>
      </c>
      <c r="C5484" s="101" t="s">
        <v>12798</v>
      </c>
      <c r="D5484" s="101">
        <v>16.3</v>
      </c>
    </row>
    <row r="5485" spans="1:4" x14ac:dyDescent="0.25">
      <c r="A5485" s="101">
        <v>103048</v>
      </c>
      <c r="B5485" s="101" t="s">
        <v>3733</v>
      </c>
      <c r="C5485" s="101" t="s">
        <v>12798</v>
      </c>
      <c r="D5485" s="101">
        <v>12.82</v>
      </c>
    </row>
    <row r="5486" spans="1:4" x14ac:dyDescent="0.25">
      <c r="A5486" s="101">
        <v>103049</v>
      </c>
      <c r="B5486" s="101" t="s">
        <v>3734</v>
      </c>
      <c r="C5486" s="101" t="s">
        <v>12798</v>
      </c>
      <c r="D5486" s="101">
        <v>13.71</v>
      </c>
    </row>
    <row r="5487" spans="1:4" x14ac:dyDescent="0.25">
      <c r="A5487" s="101">
        <v>103050</v>
      </c>
      <c r="B5487" s="101" t="s">
        <v>3735</v>
      </c>
      <c r="C5487" s="101" t="s">
        <v>12798</v>
      </c>
      <c r="D5487" s="101">
        <v>24.29</v>
      </c>
    </row>
    <row r="5488" spans="1:4" x14ac:dyDescent="0.25">
      <c r="A5488" s="101">
        <v>103051</v>
      </c>
      <c r="B5488" s="101" t="s">
        <v>3736</v>
      </c>
      <c r="C5488" s="101" t="s">
        <v>12798</v>
      </c>
      <c r="D5488" s="101">
        <v>29.4</v>
      </c>
    </row>
    <row r="5489" spans="1:4" x14ac:dyDescent="0.25">
      <c r="A5489" s="101">
        <v>103052</v>
      </c>
      <c r="B5489" s="101" t="s">
        <v>3737</v>
      </c>
      <c r="C5489" s="101" t="s">
        <v>12798</v>
      </c>
      <c r="D5489" s="101">
        <v>39.35</v>
      </c>
    </row>
    <row r="5490" spans="1:4" x14ac:dyDescent="0.25">
      <c r="A5490" s="101">
        <v>95634</v>
      </c>
      <c r="B5490" s="101" t="s">
        <v>39712</v>
      </c>
      <c r="C5490" s="101" t="s">
        <v>12798</v>
      </c>
      <c r="D5490" s="101">
        <v>193.41</v>
      </c>
    </row>
    <row r="5491" spans="1:4" x14ac:dyDescent="0.25">
      <c r="A5491" s="101">
        <v>95635</v>
      </c>
      <c r="B5491" s="101" t="s">
        <v>39713</v>
      </c>
      <c r="C5491" s="101" t="s">
        <v>12798</v>
      </c>
      <c r="D5491" s="101">
        <v>203.84</v>
      </c>
    </row>
    <row r="5492" spans="1:4" x14ac:dyDescent="0.25">
      <c r="A5492" s="101">
        <v>95636</v>
      </c>
      <c r="B5492" s="101" t="s">
        <v>39714</v>
      </c>
      <c r="C5492" s="101" t="s">
        <v>12798</v>
      </c>
      <c r="D5492" s="101">
        <v>413.8</v>
      </c>
    </row>
    <row r="5493" spans="1:4" x14ac:dyDescent="0.25">
      <c r="A5493" s="101">
        <v>95637</v>
      </c>
      <c r="B5493" s="101" t="s">
        <v>39715</v>
      </c>
      <c r="C5493" s="101" t="s">
        <v>12798</v>
      </c>
      <c r="D5493" s="101">
        <v>550.30999999999995</v>
      </c>
    </row>
    <row r="5494" spans="1:4" x14ac:dyDescent="0.25">
      <c r="A5494" s="101">
        <v>95638</v>
      </c>
      <c r="B5494" s="101" t="s">
        <v>39716</v>
      </c>
      <c r="C5494" s="101" t="s">
        <v>12798</v>
      </c>
      <c r="D5494" s="101">
        <v>680.72</v>
      </c>
    </row>
    <row r="5495" spans="1:4" x14ac:dyDescent="0.25">
      <c r="A5495" s="101">
        <v>95639</v>
      </c>
      <c r="B5495" s="101" t="s">
        <v>39717</v>
      </c>
      <c r="C5495" s="101" t="s">
        <v>12798</v>
      </c>
      <c r="D5495" s="101">
        <v>937.13</v>
      </c>
    </row>
    <row r="5496" spans="1:4" x14ac:dyDescent="0.25">
      <c r="A5496" s="101">
        <v>95641</v>
      </c>
      <c r="B5496" s="101" t="s">
        <v>39718</v>
      </c>
      <c r="C5496" s="101" t="s">
        <v>12798</v>
      </c>
      <c r="D5496" s="101">
        <v>316.58999999999997</v>
      </c>
    </row>
    <row r="5497" spans="1:4" x14ac:dyDescent="0.25">
      <c r="A5497" s="101">
        <v>95642</v>
      </c>
      <c r="B5497" s="101" t="s">
        <v>39719</v>
      </c>
      <c r="C5497" s="101" t="s">
        <v>12798</v>
      </c>
      <c r="D5497" s="101">
        <v>469.03</v>
      </c>
    </row>
    <row r="5498" spans="1:4" x14ac:dyDescent="0.25">
      <c r="A5498" s="101">
        <v>95643</v>
      </c>
      <c r="B5498" s="101" t="s">
        <v>39720</v>
      </c>
      <c r="C5498" s="101" t="s">
        <v>12798</v>
      </c>
      <c r="D5498" s="101">
        <v>614.59</v>
      </c>
    </row>
    <row r="5499" spans="1:4" x14ac:dyDescent="0.25">
      <c r="A5499" s="101">
        <v>95644</v>
      </c>
      <c r="B5499" s="101" t="s">
        <v>39721</v>
      </c>
      <c r="C5499" s="101" t="s">
        <v>12798</v>
      </c>
      <c r="D5499" s="101">
        <v>233.21</v>
      </c>
    </row>
    <row r="5500" spans="1:4" x14ac:dyDescent="0.25">
      <c r="A5500" s="101">
        <v>95645</v>
      </c>
      <c r="B5500" s="101" t="s">
        <v>39722</v>
      </c>
      <c r="C5500" s="101" t="s">
        <v>12798</v>
      </c>
      <c r="D5500" s="101">
        <v>430.77</v>
      </c>
    </row>
    <row r="5501" spans="1:4" x14ac:dyDescent="0.25">
      <c r="A5501" s="101">
        <v>95646</v>
      </c>
      <c r="B5501" s="101" t="s">
        <v>39723</v>
      </c>
      <c r="C5501" s="101" t="s">
        <v>12798</v>
      </c>
      <c r="D5501" s="101">
        <v>642.67999999999995</v>
      </c>
    </row>
    <row r="5502" spans="1:4" x14ac:dyDescent="0.25">
      <c r="A5502" s="101">
        <v>95647</v>
      </c>
      <c r="B5502" s="101" t="s">
        <v>39724</v>
      </c>
      <c r="C5502" s="101" t="s">
        <v>12798</v>
      </c>
      <c r="D5502" s="101">
        <v>844.24</v>
      </c>
    </row>
    <row r="5503" spans="1:4" x14ac:dyDescent="0.25">
      <c r="A5503" s="101">
        <v>95648</v>
      </c>
      <c r="B5503" s="101" t="s">
        <v>39725</v>
      </c>
      <c r="C5503" s="101" t="s">
        <v>12798</v>
      </c>
      <c r="D5503" s="101">
        <v>594.53</v>
      </c>
    </row>
    <row r="5504" spans="1:4" x14ac:dyDescent="0.25">
      <c r="A5504" s="101">
        <v>95649</v>
      </c>
      <c r="B5504" s="101" t="s">
        <v>39726</v>
      </c>
      <c r="C5504" s="101" t="s">
        <v>12798</v>
      </c>
      <c r="D5504" s="101">
        <v>1033.2</v>
      </c>
    </row>
    <row r="5505" spans="1:4" x14ac:dyDescent="0.25">
      <c r="A5505" s="101">
        <v>95650</v>
      </c>
      <c r="B5505" s="101" t="s">
        <v>39727</v>
      </c>
      <c r="C5505" s="101" t="s">
        <v>12798</v>
      </c>
      <c r="D5505" s="101">
        <v>1511.31</v>
      </c>
    </row>
    <row r="5506" spans="1:4" x14ac:dyDescent="0.25">
      <c r="A5506" s="101">
        <v>95651</v>
      </c>
      <c r="B5506" s="101" t="s">
        <v>39728</v>
      </c>
      <c r="C5506" s="101" t="s">
        <v>12798</v>
      </c>
      <c r="D5506" s="101">
        <v>1965.94</v>
      </c>
    </row>
    <row r="5507" spans="1:4" x14ac:dyDescent="0.25">
      <c r="A5507" s="101">
        <v>95652</v>
      </c>
      <c r="B5507" s="101" t="s">
        <v>39729</v>
      </c>
      <c r="C5507" s="101" t="s">
        <v>12798</v>
      </c>
      <c r="D5507" s="101">
        <v>738.22</v>
      </c>
    </row>
    <row r="5508" spans="1:4" x14ac:dyDescent="0.25">
      <c r="A5508" s="101">
        <v>95653</v>
      </c>
      <c r="B5508" s="101" t="s">
        <v>39730</v>
      </c>
      <c r="C5508" s="101" t="s">
        <v>12798</v>
      </c>
      <c r="D5508" s="101">
        <v>1318.78</v>
      </c>
    </row>
    <row r="5509" spans="1:4" x14ac:dyDescent="0.25">
      <c r="A5509" s="101">
        <v>95654</v>
      </c>
      <c r="B5509" s="101" t="s">
        <v>39731</v>
      </c>
      <c r="C5509" s="101" t="s">
        <v>12798</v>
      </c>
      <c r="D5509" s="101">
        <v>1944.2</v>
      </c>
    </row>
    <row r="5510" spans="1:4" x14ac:dyDescent="0.25">
      <c r="A5510" s="101">
        <v>95655</v>
      </c>
      <c r="B5510" s="101" t="s">
        <v>39732</v>
      </c>
      <c r="C5510" s="101" t="s">
        <v>12798</v>
      </c>
      <c r="D5510" s="101">
        <v>2539.54</v>
      </c>
    </row>
    <row r="5511" spans="1:4" x14ac:dyDescent="0.25">
      <c r="A5511" s="101">
        <v>95657</v>
      </c>
      <c r="B5511" s="101" t="s">
        <v>39733</v>
      </c>
      <c r="C5511" s="101" t="s">
        <v>12798</v>
      </c>
      <c r="D5511" s="101">
        <v>309.17</v>
      </c>
    </row>
    <row r="5512" spans="1:4" x14ac:dyDescent="0.25">
      <c r="A5512" s="101">
        <v>95658</v>
      </c>
      <c r="B5512" s="101" t="s">
        <v>39734</v>
      </c>
      <c r="C5512" s="101" t="s">
        <v>12798</v>
      </c>
      <c r="D5512" s="101">
        <v>565.38</v>
      </c>
    </row>
    <row r="5513" spans="1:4" x14ac:dyDescent="0.25">
      <c r="A5513" s="101">
        <v>95659</v>
      </c>
      <c r="B5513" s="101" t="s">
        <v>39735</v>
      </c>
      <c r="C5513" s="101" t="s">
        <v>12798</v>
      </c>
      <c r="D5513" s="101">
        <v>841.65</v>
      </c>
    </row>
    <row r="5514" spans="1:4" x14ac:dyDescent="0.25">
      <c r="A5514" s="101">
        <v>95660</v>
      </c>
      <c r="B5514" s="101" t="s">
        <v>39736</v>
      </c>
      <c r="C5514" s="101" t="s">
        <v>12798</v>
      </c>
      <c r="D5514" s="101">
        <v>1104.17</v>
      </c>
    </row>
    <row r="5515" spans="1:4" x14ac:dyDescent="0.25">
      <c r="A5515" s="101">
        <v>95661</v>
      </c>
      <c r="B5515" s="101" t="s">
        <v>39737</v>
      </c>
      <c r="C5515" s="101" t="s">
        <v>12798</v>
      </c>
      <c r="D5515" s="101">
        <v>388.18</v>
      </c>
    </row>
    <row r="5516" spans="1:4" x14ac:dyDescent="0.25">
      <c r="A5516" s="101">
        <v>95662</v>
      </c>
      <c r="B5516" s="101" t="s">
        <v>39738</v>
      </c>
      <c r="C5516" s="101" t="s">
        <v>12798</v>
      </c>
      <c r="D5516" s="101">
        <v>722.06</v>
      </c>
    </row>
    <row r="5517" spans="1:4" x14ac:dyDescent="0.25">
      <c r="A5517" s="101">
        <v>95663</v>
      </c>
      <c r="B5517" s="101" t="s">
        <v>39739</v>
      </c>
      <c r="C5517" s="101" t="s">
        <v>12798</v>
      </c>
      <c r="D5517" s="101">
        <v>1080.01</v>
      </c>
    </row>
    <row r="5518" spans="1:4" x14ac:dyDescent="0.25">
      <c r="A5518" s="101">
        <v>95664</v>
      </c>
      <c r="B5518" s="101" t="s">
        <v>39740</v>
      </c>
      <c r="C5518" s="101" t="s">
        <v>12798</v>
      </c>
      <c r="D5518" s="101">
        <v>1419.3</v>
      </c>
    </row>
    <row r="5519" spans="1:4" x14ac:dyDescent="0.25">
      <c r="A5519" s="101">
        <v>95665</v>
      </c>
      <c r="B5519" s="101" t="s">
        <v>39741</v>
      </c>
      <c r="C5519" s="101" t="s">
        <v>12798</v>
      </c>
      <c r="D5519" s="101">
        <v>340.48</v>
      </c>
    </row>
    <row r="5520" spans="1:4" x14ac:dyDescent="0.25">
      <c r="A5520" s="101">
        <v>95666</v>
      </c>
      <c r="B5520" s="101" t="s">
        <v>39742</v>
      </c>
      <c r="C5520" s="101" t="s">
        <v>12798</v>
      </c>
      <c r="D5520" s="101">
        <v>606.07000000000005</v>
      </c>
    </row>
    <row r="5521" spans="1:4" x14ac:dyDescent="0.25">
      <c r="A5521" s="101">
        <v>95667</v>
      </c>
      <c r="B5521" s="101" t="s">
        <v>39743</v>
      </c>
      <c r="C5521" s="101" t="s">
        <v>12798</v>
      </c>
      <c r="D5521" s="101">
        <v>898.03</v>
      </c>
    </row>
    <row r="5522" spans="1:4" x14ac:dyDescent="0.25">
      <c r="A5522" s="101">
        <v>95668</v>
      </c>
      <c r="B5522" s="101" t="s">
        <v>39744</v>
      </c>
      <c r="C5522" s="101" t="s">
        <v>12798</v>
      </c>
      <c r="D5522" s="101">
        <v>1174.33</v>
      </c>
    </row>
    <row r="5523" spans="1:4" x14ac:dyDescent="0.25">
      <c r="A5523" s="101">
        <v>95669</v>
      </c>
      <c r="B5523" s="101" t="s">
        <v>39745</v>
      </c>
      <c r="C5523" s="101" t="s">
        <v>12798</v>
      </c>
      <c r="D5523" s="101">
        <v>415.9</v>
      </c>
    </row>
    <row r="5524" spans="1:4" x14ac:dyDescent="0.25">
      <c r="A5524" s="101">
        <v>95670</v>
      </c>
      <c r="B5524" s="101" t="s">
        <v>39746</v>
      </c>
      <c r="C5524" s="101" t="s">
        <v>12798</v>
      </c>
      <c r="D5524" s="101">
        <v>755.78</v>
      </c>
    </row>
    <row r="5525" spans="1:4" x14ac:dyDescent="0.25">
      <c r="A5525" s="101">
        <v>95671</v>
      </c>
      <c r="B5525" s="101" t="s">
        <v>39747</v>
      </c>
      <c r="C5525" s="101" t="s">
        <v>12798</v>
      </c>
      <c r="D5525" s="101">
        <v>1125.45</v>
      </c>
    </row>
    <row r="5526" spans="1:4" x14ac:dyDescent="0.25">
      <c r="A5526" s="101">
        <v>95672</v>
      </c>
      <c r="B5526" s="101" t="s">
        <v>39748</v>
      </c>
      <c r="C5526" s="101" t="s">
        <v>12798</v>
      </c>
      <c r="D5526" s="101">
        <v>1475.3</v>
      </c>
    </row>
    <row r="5527" spans="1:4" x14ac:dyDescent="0.25">
      <c r="A5527" s="101">
        <v>95673</v>
      </c>
      <c r="B5527" s="101" t="s">
        <v>39749</v>
      </c>
      <c r="C5527" s="101" t="s">
        <v>12798</v>
      </c>
      <c r="D5527" s="101">
        <v>171.44</v>
      </c>
    </row>
    <row r="5528" spans="1:4" x14ac:dyDescent="0.25">
      <c r="A5528" s="101">
        <v>95674</v>
      </c>
      <c r="B5528" s="101" t="s">
        <v>39750</v>
      </c>
      <c r="C5528" s="101" t="s">
        <v>12798</v>
      </c>
      <c r="D5528" s="101">
        <v>182.46</v>
      </c>
    </row>
    <row r="5529" spans="1:4" x14ac:dyDescent="0.25">
      <c r="A5529" s="101">
        <v>95675</v>
      </c>
      <c r="B5529" s="101" t="s">
        <v>39751</v>
      </c>
      <c r="C5529" s="101" t="s">
        <v>12798</v>
      </c>
      <c r="D5529" s="101">
        <v>225.07</v>
      </c>
    </row>
    <row r="5530" spans="1:4" x14ac:dyDescent="0.25">
      <c r="A5530" s="101">
        <v>95676</v>
      </c>
      <c r="B5530" s="101" t="s">
        <v>39752</v>
      </c>
      <c r="C5530" s="101" t="s">
        <v>12798</v>
      </c>
      <c r="D5530" s="101">
        <v>138.56</v>
      </c>
    </row>
    <row r="5531" spans="1:4" x14ac:dyDescent="0.25">
      <c r="A5531" s="101">
        <v>97741</v>
      </c>
      <c r="B5531" s="101" t="s">
        <v>39753</v>
      </c>
      <c r="C5531" s="101" t="s">
        <v>12798</v>
      </c>
      <c r="D5531" s="101">
        <v>175.64</v>
      </c>
    </row>
    <row r="5532" spans="1:4" x14ac:dyDescent="0.25">
      <c r="A5532" s="101">
        <v>104992</v>
      </c>
      <c r="B5532" s="101" t="s">
        <v>39754</v>
      </c>
      <c r="C5532" s="101" t="s">
        <v>12798</v>
      </c>
      <c r="D5532" s="101">
        <v>1873.35</v>
      </c>
    </row>
    <row r="5533" spans="1:4" x14ac:dyDescent="0.25">
      <c r="A5533" s="101">
        <v>104997</v>
      </c>
      <c r="B5533" s="101" t="s">
        <v>39755</v>
      </c>
      <c r="C5533" s="101" t="s">
        <v>12798</v>
      </c>
      <c r="D5533" s="101">
        <v>605.74</v>
      </c>
    </row>
    <row r="5534" spans="1:4" x14ac:dyDescent="0.25">
      <c r="A5534" s="101">
        <v>104998</v>
      </c>
      <c r="B5534" s="101" t="s">
        <v>39756</v>
      </c>
      <c r="C5534" s="101" t="s">
        <v>12798</v>
      </c>
      <c r="D5534" s="101">
        <v>815.3</v>
      </c>
    </row>
    <row r="5535" spans="1:4" x14ac:dyDescent="0.25">
      <c r="A5535" s="101">
        <v>105135</v>
      </c>
      <c r="B5535" s="101" t="s">
        <v>39757</v>
      </c>
      <c r="C5535" s="101" t="s">
        <v>12798</v>
      </c>
      <c r="D5535" s="101">
        <v>1338.79</v>
      </c>
    </row>
    <row r="5536" spans="1:4" x14ac:dyDescent="0.25">
      <c r="A5536" s="101">
        <v>90436</v>
      </c>
      <c r="B5536" s="101" t="s">
        <v>25040</v>
      </c>
      <c r="C5536" s="101" t="s">
        <v>12798</v>
      </c>
      <c r="D5536" s="101">
        <v>14.66</v>
      </c>
    </row>
    <row r="5537" spans="1:4" x14ac:dyDescent="0.25">
      <c r="A5537" s="101">
        <v>90437</v>
      </c>
      <c r="B5537" s="101" t="s">
        <v>25041</v>
      </c>
      <c r="C5537" s="101" t="s">
        <v>12798</v>
      </c>
      <c r="D5537" s="101">
        <v>39.07</v>
      </c>
    </row>
    <row r="5538" spans="1:4" x14ac:dyDescent="0.25">
      <c r="A5538" s="101">
        <v>90438</v>
      </c>
      <c r="B5538" s="101" t="s">
        <v>25042</v>
      </c>
      <c r="C5538" s="101" t="s">
        <v>12798</v>
      </c>
      <c r="D5538" s="101">
        <v>57.07</v>
      </c>
    </row>
    <row r="5539" spans="1:4" x14ac:dyDescent="0.25">
      <c r="A5539" s="101">
        <v>90439</v>
      </c>
      <c r="B5539" s="101" t="s">
        <v>25043</v>
      </c>
      <c r="C5539" s="101" t="s">
        <v>12798</v>
      </c>
      <c r="D5539" s="101">
        <v>9.6300000000000008</v>
      </c>
    </row>
    <row r="5540" spans="1:4" x14ac:dyDescent="0.25">
      <c r="A5540" s="101">
        <v>90440</v>
      </c>
      <c r="B5540" s="101" t="s">
        <v>25044</v>
      </c>
      <c r="C5540" s="101" t="s">
        <v>12798</v>
      </c>
      <c r="D5540" s="101">
        <v>25.71</v>
      </c>
    </row>
    <row r="5541" spans="1:4" x14ac:dyDescent="0.25">
      <c r="A5541" s="101">
        <v>90441</v>
      </c>
      <c r="B5541" s="101" t="s">
        <v>25045</v>
      </c>
      <c r="C5541" s="101" t="s">
        <v>12798</v>
      </c>
      <c r="D5541" s="101">
        <v>37.56</v>
      </c>
    </row>
    <row r="5542" spans="1:4" x14ac:dyDescent="0.25">
      <c r="A5542" s="101">
        <v>90443</v>
      </c>
      <c r="B5542" s="101" t="s">
        <v>25046</v>
      </c>
      <c r="C5542" s="101" t="s">
        <v>3</v>
      </c>
      <c r="D5542" s="101">
        <v>7.87</v>
      </c>
    </row>
    <row r="5543" spans="1:4" x14ac:dyDescent="0.25">
      <c r="A5543" s="101">
        <v>90444</v>
      </c>
      <c r="B5543" s="101" t="s">
        <v>25047</v>
      </c>
      <c r="C5543" s="101" t="s">
        <v>3</v>
      </c>
      <c r="D5543" s="101">
        <v>13.28</v>
      </c>
    </row>
    <row r="5544" spans="1:4" x14ac:dyDescent="0.25">
      <c r="A5544" s="101">
        <v>90445</v>
      </c>
      <c r="B5544" s="101" t="s">
        <v>25048</v>
      </c>
      <c r="C5544" s="101" t="s">
        <v>3</v>
      </c>
      <c r="D5544" s="101">
        <v>17.62</v>
      </c>
    </row>
    <row r="5545" spans="1:4" x14ac:dyDescent="0.25">
      <c r="A5545" s="101">
        <v>90446</v>
      </c>
      <c r="B5545" s="101" t="s">
        <v>25049</v>
      </c>
      <c r="C5545" s="101" t="s">
        <v>3</v>
      </c>
      <c r="D5545" s="101">
        <v>23.39</v>
      </c>
    </row>
    <row r="5546" spans="1:4" x14ac:dyDescent="0.25">
      <c r="A5546" s="101">
        <v>90447</v>
      </c>
      <c r="B5546" s="101" t="s">
        <v>25050</v>
      </c>
      <c r="C5546" s="101" t="s">
        <v>3</v>
      </c>
      <c r="D5546" s="104">
        <v>8.2100000000000009</v>
      </c>
    </row>
    <row r="5547" spans="1:4" x14ac:dyDescent="0.25">
      <c r="A5547" s="101">
        <v>90451</v>
      </c>
      <c r="B5547" s="101" t="s">
        <v>25051</v>
      </c>
      <c r="C5547" s="101" t="s">
        <v>12798</v>
      </c>
      <c r="D5547" s="101">
        <v>5.98</v>
      </c>
    </row>
    <row r="5548" spans="1:4" x14ac:dyDescent="0.25">
      <c r="A5548" s="101">
        <v>90452</v>
      </c>
      <c r="B5548" s="101" t="s">
        <v>25052</v>
      </c>
      <c r="C5548" s="101" t="s">
        <v>12798</v>
      </c>
      <c r="D5548" s="101">
        <v>20.04</v>
      </c>
    </row>
    <row r="5549" spans="1:4" x14ac:dyDescent="0.25">
      <c r="A5549" s="101">
        <v>90453</v>
      </c>
      <c r="B5549" s="101" t="s">
        <v>25053</v>
      </c>
      <c r="C5549" s="101" t="s">
        <v>12798</v>
      </c>
      <c r="D5549" s="101">
        <v>3.88</v>
      </c>
    </row>
    <row r="5550" spans="1:4" x14ac:dyDescent="0.25">
      <c r="A5550" s="101">
        <v>90454</v>
      </c>
      <c r="B5550" s="101" t="s">
        <v>25054</v>
      </c>
      <c r="C5550" s="101" t="s">
        <v>12798</v>
      </c>
      <c r="D5550" s="101">
        <v>6.16</v>
      </c>
    </row>
    <row r="5551" spans="1:4" x14ac:dyDescent="0.25">
      <c r="A5551" s="101">
        <v>90455</v>
      </c>
      <c r="B5551" s="101" t="s">
        <v>25055</v>
      </c>
      <c r="C5551" s="101" t="s">
        <v>12798</v>
      </c>
      <c r="D5551" s="101">
        <v>7.89</v>
      </c>
    </row>
    <row r="5552" spans="1:4" x14ac:dyDescent="0.25">
      <c r="A5552" s="101">
        <v>90456</v>
      </c>
      <c r="B5552" s="101" t="s">
        <v>25056</v>
      </c>
      <c r="C5552" s="101" t="s">
        <v>12798</v>
      </c>
      <c r="D5552" s="101">
        <v>5.44</v>
      </c>
    </row>
    <row r="5553" spans="1:4" x14ac:dyDescent="0.25">
      <c r="A5553" s="101">
        <v>90457</v>
      </c>
      <c r="B5553" s="101" t="s">
        <v>25057</v>
      </c>
      <c r="C5553" s="101" t="s">
        <v>12798</v>
      </c>
      <c r="D5553" s="101">
        <v>12.42</v>
      </c>
    </row>
    <row r="5554" spans="1:4" x14ac:dyDescent="0.25">
      <c r="A5554" s="101">
        <v>90458</v>
      </c>
      <c r="B5554" s="101" t="s">
        <v>25058</v>
      </c>
      <c r="C5554" s="101" t="s">
        <v>12798</v>
      </c>
      <c r="D5554" s="101">
        <v>35.43</v>
      </c>
    </row>
    <row r="5555" spans="1:4" x14ac:dyDescent="0.25">
      <c r="A5555" s="101">
        <v>90459</v>
      </c>
      <c r="B5555" s="101" t="s">
        <v>25059</v>
      </c>
      <c r="C5555" s="101" t="s">
        <v>12798</v>
      </c>
      <c r="D5555" s="101">
        <v>48.07</v>
      </c>
    </row>
    <row r="5556" spans="1:4" x14ac:dyDescent="0.25">
      <c r="A5556" s="101">
        <v>90460</v>
      </c>
      <c r="B5556" s="101" t="s">
        <v>25060</v>
      </c>
      <c r="C5556" s="101" t="s">
        <v>3</v>
      </c>
      <c r="D5556" s="101">
        <v>26.4</v>
      </c>
    </row>
    <row r="5557" spans="1:4" x14ac:dyDescent="0.25">
      <c r="A5557" s="101">
        <v>90461</v>
      </c>
      <c r="B5557" s="101" t="s">
        <v>25061</v>
      </c>
      <c r="C5557" s="101" t="s">
        <v>3</v>
      </c>
      <c r="D5557" s="101">
        <v>19.39</v>
      </c>
    </row>
    <row r="5558" spans="1:4" x14ac:dyDescent="0.25">
      <c r="A5558" s="101">
        <v>90462</v>
      </c>
      <c r="B5558" s="101" t="s">
        <v>25062</v>
      </c>
      <c r="C5558" s="101" t="s">
        <v>3</v>
      </c>
      <c r="D5558" s="101">
        <v>4.74</v>
      </c>
    </row>
    <row r="5559" spans="1:4" x14ac:dyDescent="0.25">
      <c r="A5559" s="101">
        <v>90463</v>
      </c>
      <c r="B5559" s="101" t="s">
        <v>25063</v>
      </c>
      <c r="C5559" s="101" t="s">
        <v>3</v>
      </c>
      <c r="D5559" s="101">
        <v>3.93</v>
      </c>
    </row>
    <row r="5560" spans="1:4" x14ac:dyDescent="0.25">
      <c r="A5560" s="101">
        <v>90466</v>
      </c>
      <c r="B5560" s="101" t="s">
        <v>25064</v>
      </c>
      <c r="C5560" s="101" t="s">
        <v>3</v>
      </c>
      <c r="D5560" s="101">
        <v>15.3</v>
      </c>
    </row>
    <row r="5561" spans="1:4" x14ac:dyDescent="0.25">
      <c r="A5561" s="101">
        <v>90467</v>
      </c>
      <c r="B5561" s="101" t="s">
        <v>25065</v>
      </c>
      <c r="C5561" s="101" t="s">
        <v>3</v>
      </c>
      <c r="D5561" s="101">
        <v>23.01</v>
      </c>
    </row>
    <row r="5562" spans="1:4" x14ac:dyDescent="0.25">
      <c r="A5562" s="101">
        <v>90468</v>
      </c>
      <c r="B5562" s="101" t="s">
        <v>25066</v>
      </c>
      <c r="C5562" s="101" t="s">
        <v>3</v>
      </c>
      <c r="D5562" s="101">
        <v>7.61</v>
      </c>
    </row>
    <row r="5563" spans="1:4" x14ac:dyDescent="0.25">
      <c r="A5563" s="101">
        <v>90469</v>
      </c>
      <c r="B5563" s="101" t="s">
        <v>25067</v>
      </c>
      <c r="C5563" s="101" t="s">
        <v>3</v>
      </c>
      <c r="D5563" s="101">
        <v>11.57</v>
      </c>
    </row>
    <row r="5564" spans="1:4" x14ac:dyDescent="0.25">
      <c r="A5564" s="101">
        <v>90470</v>
      </c>
      <c r="B5564" s="101" t="s">
        <v>25068</v>
      </c>
      <c r="C5564" s="101" t="s">
        <v>3</v>
      </c>
      <c r="D5564" s="101">
        <v>15.39</v>
      </c>
    </row>
    <row r="5565" spans="1:4" x14ac:dyDescent="0.25">
      <c r="A5565" s="101">
        <v>91166</v>
      </c>
      <c r="B5565" s="101" t="s">
        <v>25069</v>
      </c>
      <c r="C5565" s="101" t="s">
        <v>3</v>
      </c>
      <c r="D5565" s="101">
        <v>4.29</v>
      </c>
    </row>
    <row r="5566" spans="1:4" x14ac:dyDescent="0.25">
      <c r="A5566" s="101">
        <v>91167</v>
      </c>
      <c r="B5566" s="101" t="s">
        <v>39758</v>
      </c>
      <c r="C5566" s="101" t="s">
        <v>3</v>
      </c>
      <c r="D5566" s="101">
        <v>9.61</v>
      </c>
    </row>
    <row r="5567" spans="1:4" x14ac:dyDescent="0.25">
      <c r="A5567" s="101">
        <v>91170</v>
      </c>
      <c r="B5567" s="101" t="s">
        <v>39759</v>
      </c>
      <c r="C5567" s="101" t="s">
        <v>3</v>
      </c>
      <c r="D5567" s="101">
        <v>9.61</v>
      </c>
    </row>
    <row r="5568" spans="1:4" x14ac:dyDescent="0.25">
      <c r="A5568" s="101">
        <v>91171</v>
      </c>
      <c r="B5568" s="101" t="s">
        <v>39760</v>
      </c>
      <c r="C5568" s="101" t="s">
        <v>3</v>
      </c>
      <c r="D5568" s="101">
        <v>15.49</v>
      </c>
    </row>
    <row r="5569" spans="1:4" x14ac:dyDescent="0.25">
      <c r="A5569" s="101">
        <v>91172</v>
      </c>
      <c r="B5569" s="101" t="s">
        <v>39761</v>
      </c>
      <c r="C5569" s="101" t="s">
        <v>3</v>
      </c>
      <c r="D5569" s="101">
        <v>17.82</v>
      </c>
    </row>
    <row r="5570" spans="1:4" x14ac:dyDescent="0.25">
      <c r="A5570" s="101">
        <v>91173</v>
      </c>
      <c r="B5570" s="101" t="s">
        <v>39762</v>
      </c>
      <c r="C5570" s="101" t="s">
        <v>3</v>
      </c>
      <c r="D5570" s="101">
        <v>3.59</v>
      </c>
    </row>
    <row r="5571" spans="1:4" x14ac:dyDescent="0.25">
      <c r="A5571" s="101">
        <v>91174</v>
      </c>
      <c r="B5571" s="101" t="s">
        <v>39763</v>
      </c>
      <c r="C5571" s="101" t="s">
        <v>3</v>
      </c>
      <c r="D5571" s="101">
        <v>6.18</v>
      </c>
    </row>
    <row r="5572" spans="1:4" x14ac:dyDescent="0.25">
      <c r="A5572" s="101">
        <v>91175</v>
      </c>
      <c r="B5572" s="101" t="s">
        <v>39764</v>
      </c>
      <c r="C5572" s="101" t="s">
        <v>3</v>
      </c>
      <c r="D5572" s="101">
        <v>9.6199999999999992</v>
      </c>
    </row>
    <row r="5573" spans="1:4" x14ac:dyDescent="0.25">
      <c r="A5573" s="101">
        <v>91176</v>
      </c>
      <c r="B5573" s="101" t="s">
        <v>39765</v>
      </c>
      <c r="C5573" s="101" t="s">
        <v>3</v>
      </c>
      <c r="D5573" s="101">
        <v>16.11</v>
      </c>
    </row>
    <row r="5574" spans="1:4" x14ac:dyDescent="0.25">
      <c r="A5574" s="101">
        <v>91179</v>
      </c>
      <c r="B5574" s="101" t="s">
        <v>25070</v>
      </c>
      <c r="C5574" s="101" t="s">
        <v>3</v>
      </c>
      <c r="D5574" s="101">
        <v>16.11</v>
      </c>
    </row>
    <row r="5575" spans="1:4" x14ac:dyDescent="0.25">
      <c r="A5575" s="101">
        <v>91180</v>
      </c>
      <c r="B5575" s="101" t="s">
        <v>25071</v>
      </c>
      <c r="C5575" s="101" t="s">
        <v>3</v>
      </c>
      <c r="D5575" s="101">
        <v>21.34</v>
      </c>
    </row>
    <row r="5576" spans="1:4" x14ac:dyDescent="0.25">
      <c r="A5576" s="101">
        <v>91181</v>
      </c>
      <c r="B5576" s="101" t="s">
        <v>25072</v>
      </c>
      <c r="C5576" s="101" t="s">
        <v>3</v>
      </c>
      <c r="D5576" s="101">
        <v>22.26</v>
      </c>
    </row>
    <row r="5577" spans="1:4" x14ac:dyDescent="0.25">
      <c r="A5577" s="101">
        <v>91182</v>
      </c>
      <c r="B5577" s="101" t="s">
        <v>25073</v>
      </c>
      <c r="C5577" s="101" t="s">
        <v>3</v>
      </c>
      <c r="D5577" s="101">
        <v>26.22</v>
      </c>
    </row>
    <row r="5578" spans="1:4" x14ac:dyDescent="0.25">
      <c r="A5578" s="101">
        <v>91185</v>
      </c>
      <c r="B5578" s="101" t="s">
        <v>25074</v>
      </c>
      <c r="C5578" s="101" t="s">
        <v>3</v>
      </c>
      <c r="D5578" s="101">
        <v>26.22</v>
      </c>
    </row>
    <row r="5579" spans="1:4" x14ac:dyDescent="0.25">
      <c r="A5579" s="101">
        <v>91186</v>
      </c>
      <c r="B5579" s="101" t="s">
        <v>25075</v>
      </c>
      <c r="C5579" s="101" t="s">
        <v>3</v>
      </c>
      <c r="D5579" s="101">
        <v>28.93</v>
      </c>
    </row>
    <row r="5580" spans="1:4" x14ac:dyDescent="0.25">
      <c r="A5580" s="101">
        <v>91187</v>
      </c>
      <c r="B5580" s="101" t="s">
        <v>25076</v>
      </c>
      <c r="C5580" s="101" t="s">
        <v>3</v>
      </c>
      <c r="D5580" s="101">
        <v>25.93</v>
      </c>
    </row>
    <row r="5581" spans="1:4" x14ac:dyDescent="0.25">
      <c r="A5581" s="101">
        <v>91188</v>
      </c>
      <c r="B5581" s="101" t="s">
        <v>25077</v>
      </c>
      <c r="C5581" s="101" t="s">
        <v>12798</v>
      </c>
      <c r="D5581" s="101">
        <v>12.92</v>
      </c>
    </row>
    <row r="5582" spans="1:4" x14ac:dyDescent="0.25">
      <c r="A5582" s="101">
        <v>91189</v>
      </c>
      <c r="B5582" s="101" t="s">
        <v>25078</v>
      </c>
      <c r="C5582" s="101" t="s">
        <v>12798</v>
      </c>
      <c r="D5582" s="101">
        <v>71.709999999999994</v>
      </c>
    </row>
    <row r="5583" spans="1:4" x14ac:dyDescent="0.25">
      <c r="A5583" s="101">
        <v>91190</v>
      </c>
      <c r="B5583" s="101" t="s">
        <v>25079</v>
      </c>
      <c r="C5583" s="101" t="s">
        <v>12798</v>
      </c>
      <c r="D5583" s="101">
        <v>10.59</v>
      </c>
    </row>
    <row r="5584" spans="1:4" x14ac:dyDescent="0.25">
      <c r="A5584" s="101">
        <v>91191</v>
      </c>
      <c r="B5584" s="101" t="s">
        <v>25080</v>
      </c>
      <c r="C5584" s="101" t="s">
        <v>12798</v>
      </c>
      <c r="D5584" s="101">
        <v>14.73</v>
      </c>
    </row>
    <row r="5585" spans="1:4" x14ac:dyDescent="0.25">
      <c r="A5585" s="101">
        <v>91192</v>
      </c>
      <c r="B5585" s="101" t="s">
        <v>25081</v>
      </c>
      <c r="C5585" s="101" t="s">
        <v>12798</v>
      </c>
      <c r="D5585" s="101">
        <v>22.15</v>
      </c>
    </row>
    <row r="5586" spans="1:4" x14ac:dyDescent="0.25">
      <c r="A5586" s="101">
        <v>91222</v>
      </c>
      <c r="B5586" s="101" t="s">
        <v>25082</v>
      </c>
      <c r="C5586" s="101" t="s">
        <v>3</v>
      </c>
      <c r="D5586" s="101">
        <v>8.75</v>
      </c>
    </row>
    <row r="5587" spans="1:4" x14ac:dyDescent="0.25">
      <c r="A5587" s="101">
        <v>94480</v>
      </c>
      <c r="B5587" s="101" t="s">
        <v>39766</v>
      </c>
      <c r="C5587" s="101" t="s">
        <v>12798</v>
      </c>
      <c r="D5587" s="101">
        <v>2710.86</v>
      </c>
    </row>
    <row r="5588" spans="1:4" x14ac:dyDescent="0.25">
      <c r="A5588" s="101">
        <v>94481</v>
      </c>
      <c r="B5588" s="101" t="s">
        <v>39767</v>
      </c>
      <c r="C5588" s="101" t="s">
        <v>12798</v>
      </c>
      <c r="D5588" s="101">
        <v>1877.77</v>
      </c>
    </row>
    <row r="5589" spans="1:4" x14ac:dyDescent="0.25">
      <c r="A5589" s="101">
        <v>94482</v>
      </c>
      <c r="B5589" s="101" t="s">
        <v>39768</v>
      </c>
      <c r="C5589" s="101" t="s">
        <v>12798</v>
      </c>
      <c r="D5589" s="101">
        <v>1465.43</v>
      </c>
    </row>
    <row r="5590" spans="1:4" x14ac:dyDescent="0.25">
      <c r="A5590" s="101">
        <v>94483</v>
      </c>
      <c r="B5590" s="101" t="s">
        <v>39769</v>
      </c>
      <c r="C5590" s="101" t="s">
        <v>12798</v>
      </c>
      <c r="D5590" s="101">
        <v>1218.8399999999999</v>
      </c>
    </row>
    <row r="5591" spans="1:4" x14ac:dyDescent="0.25">
      <c r="A5591" s="101">
        <v>95541</v>
      </c>
      <c r="B5591" s="101" t="s">
        <v>25083</v>
      </c>
      <c r="C5591" s="101" t="s">
        <v>12798</v>
      </c>
      <c r="D5591" s="101">
        <v>24.49</v>
      </c>
    </row>
    <row r="5592" spans="1:4" x14ac:dyDescent="0.25">
      <c r="A5592" s="101">
        <v>96559</v>
      </c>
      <c r="B5592" s="101" t="s">
        <v>25084</v>
      </c>
      <c r="C5592" s="101" t="s">
        <v>2</v>
      </c>
      <c r="D5592" s="101">
        <v>37.130000000000003</v>
      </c>
    </row>
    <row r="5593" spans="1:4" x14ac:dyDescent="0.25">
      <c r="A5593" s="101">
        <v>96560</v>
      </c>
      <c r="B5593" s="101" t="s">
        <v>25085</v>
      </c>
      <c r="C5593" s="101" t="s">
        <v>2</v>
      </c>
      <c r="D5593" s="101">
        <v>34.65</v>
      </c>
    </row>
    <row r="5594" spans="1:4" x14ac:dyDescent="0.25">
      <c r="A5594" s="101">
        <v>96562</v>
      </c>
      <c r="B5594" s="101" t="s">
        <v>25086</v>
      </c>
      <c r="C5594" s="101" t="s">
        <v>3</v>
      </c>
      <c r="D5594" s="101">
        <v>52.61</v>
      </c>
    </row>
    <row r="5595" spans="1:4" x14ac:dyDescent="0.25">
      <c r="A5595" s="101">
        <v>96563</v>
      </c>
      <c r="B5595" s="101" t="s">
        <v>25087</v>
      </c>
      <c r="C5595" s="101" t="s">
        <v>3</v>
      </c>
      <c r="D5595" s="101">
        <v>58.94</v>
      </c>
    </row>
    <row r="5596" spans="1:4" x14ac:dyDescent="0.25">
      <c r="A5596" s="101">
        <v>100128</v>
      </c>
      <c r="B5596" s="101" t="s">
        <v>13388</v>
      </c>
      <c r="C5596" s="101" t="s">
        <v>12798</v>
      </c>
      <c r="D5596" s="101">
        <v>1456.67</v>
      </c>
    </row>
    <row r="5597" spans="1:4" x14ac:dyDescent="0.25">
      <c r="A5597" s="101">
        <v>101802</v>
      </c>
      <c r="B5597" s="101" t="s">
        <v>3144</v>
      </c>
      <c r="C5597" s="101" t="s">
        <v>12798</v>
      </c>
      <c r="D5597" s="101">
        <v>1721.41</v>
      </c>
    </row>
    <row r="5598" spans="1:4" x14ac:dyDescent="0.25">
      <c r="A5598" s="101">
        <v>101803</v>
      </c>
      <c r="B5598" s="101" t="s">
        <v>3145</v>
      </c>
      <c r="C5598" s="101" t="s">
        <v>12798</v>
      </c>
      <c r="D5598" s="101">
        <v>1093.99</v>
      </c>
    </row>
    <row r="5599" spans="1:4" x14ac:dyDescent="0.25">
      <c r="A5599" s="101">
        <v>101804</v>
      </c>
      <c r="B5599" s="101" t="s">
        <v>3146</v>
      </c>
      <c r="C5599" s="101" t="s">
        <v>12798</v>
      </c>
      <c r="D5599" s="101">
        <v>1374.41</v>
      </c>
    </row>
    <row r="5600" spans="1:4" x14ac:dyDescent="0.25">
      <c r="A5600" s="101">
        <v>101805</v>
      </c>
      <c r="B5600" s="101" t="s">
        <v>3147</v>
      </c>
      <c r="C5600" s="101" t="s">
        <v>12798</v>
      </c>
      <c r="D5600" s="101">
        <v>1748.67</v>
      </c>
    </row>
    <row r="5601" spans="1:4" x14ac:dyDescent="0.25">
      <c r="A5601" s="101">
        <v>102111</v>
      </c>
      <c r="B5601" s="101" t="s">
        <v>3148</v>
      </c>
      <c r="C5601" s="101" t="s">
        <v>12798</v>
      </c>
      <c r="D5601" s="101">
        <v>1217.79</v>
      </c>
    </row>
    <row r="5602" spans="1:4" x14ac:dyDescent="0.25">
      <c r="A5602" s="101">
        <v>102112</v>
      </c>
      <c r="B5602" s="101" t="s">
        <v>3149</v>
      </c>
      <c r="C5602" s="101" t="s">
        <v>12798</v>
      </c>
      <c r="D5602" s="101">
        <v>141.43</v>
      </c>
    </row>
    <row r="5603" spans="1:4" x14ac:dyDescent="0.25">
      <c r="A5603" s="101">
        <v>102113</v>
      </c>
      <c r="B5603" s="101" t="s">
        <v>3150</v>
      </c>
      <c r="C5603" s="101" t="s">
        <v>12798</v>
      </c>
      <c r="D5603" s="101">
        <v>1959.37</v>
      </c>
    </row>
    <row r="5604" spans="1:4" x14ac:dyDescent="0.25">
      <c r="A5604" s="101">
        <v>102114</v>
      </c>
      <c r="B5604" s="101" t="s">
        <v>3151</v>
      </c>
      <c r="C5604" s="101" t="s">
        <v>12798</v>
      </c>
      <c r="D5604" s="101">
        <v>144.97999999999999</v>
      </c>
    </row>
    <row r="5605" spans="1:4" x14ac:dyDescent="0.25">
      <c r="A5605" s="101">
        <v>102115</v>
      </c>
      <c r="B5605" s="101" t="s">
        <v>3152</v>
      </c>
      <c r="C5605" s="101" t="s">
        <v>12798</v>
      </c>
      <c r="D5605" s="101">
        <v>3430.66</v>
      </c>
    </row>
    <row r="5606" spans="1:4" x14ac:dyDescent="0.25">
      <c r="A5606" s="101">
        <v>102116</v>
      </c>
      <c r="B5606" s="101" t="s">
        <v>3153</v>
      </c>
      <c r="C5606" s="101" t="s">
        <v>12798</v>
      </c>
      <c r="D5606" s="101">
        <v>2094.3200000000002</v>
      </c>
    </row>
    <row r="5607" spans="1:4" x14ac:dyDescent="0.25">
      <c r="A5607" s="101">
        <v>102117</v>
      </c>
      <c r="B5607" s="101" t="s">
        <v>3154</v>
      </c>
      <c r="C5607" s="101" t="s">
        <v>12798</v>
      </c>
      <c r="D5607" s="101">
        <v>149.30000000000001</v>
      </c>
    </row>
    <row r="5608" spans="1:4" x14ac:dyDescent="0.25">
      <c r="A5608" s="101">
        <v>102118</v>
      </c>
      <c r="B5608" s="101" t="s">
        <v>3155</v>
      </c>
      <c r="C5608" s="101" t="s">
        <v>12798</v>
      </c>
      <c r="D5608" s="101">
        <v>2866.93</v>
      </c>
    </row>
    <row r="5609" spans="1:4" x14ac:dyDescent="0.25">
      <c r="A5609" s="101">
        <v>102119</v>
      </c>
      <c r="B5609" s="101" t="s">
        <v>3156</v>
      </c>
      <c r="C5609" s="101" t="s">
        <v>12798</v>
      </c>
      <c r="D5609" s="101">
        <v>153.02000000000001</v>
      </c>
    </row>
    <row r="5610" spans="1:4" x14ac:dyDescent="0.25">
      <c r="A5610" s="101">
        <v>102121</v>
      </c>
      <c r="B5610" s="101" t="s">
        <v>3157</v>
      </c>
      <c r="C5610" s="101" t="s">
        <v>12798</v>
      </c>
      <c r="D5610" s="101">
        <v>191.89</v>
      </c>
    </row>
    <row r="5611" spans="1:4" x14ac:dyDescent="0.25">
      <c r="A5611" s="101">
        <v>102122</v>
      </c>
      <c r="B5611" s="101" t="s">
        <v>3158</v>
      </c>
      <c r="C5611" s="101" t="s">
        <v>12798</v>
      </c>
      <c r="D5611" s="101">
        <v>9774.5400000000009</v>
      </c>
    </row>
    <row r="5612" spans="1:4" x14ac:dyDescent="0.25">
      <c r="A5612" s="101">
        <v>102123</v>
      </c>
      <c r="B5612" s="101" t="s">
        <v>3159</v>
      </c>
      <c r="C5612" s="101" t="s">
        <v>12798</v>
      </c>
      <c r="D5612" s="101">
        <v>202.96</v>
      </c>
    </row>
    <row r="5613" spans="1:4" x14ac:dyDescent="0.25">
      <c r="A5613" s="101">
        <v>102136</v>
      </c>
      <c r="B5613" s="101" t="s">
        <v>3160</v>
      </c>
      <c r="C5613" s="101" t="s">
        <v>12798</v>
      </c>
      <c r="D5613" s="101">
        <v>73.34</v>
      </c>
    </row>
    <row r="5614" spans="1:4" x14ac:dyDescent="0.25">
      <c r="A5614" s="101">
        <v>102137</v>
      </c>
      <c r="B5614" s="101" t="s">
        <v>3161</v>
      </c>
      <c r="C5614" s="101" t="s">
        <v>12798</v>
      </c>
      <c r="D5614" s="101">
        <v>89.48</v>
      </c>
    </row>
    <row r="5615" spans="1:4" x14ac:dyDescent="0.25">
      <c r="A5615" s="101">
        <v>102138</v>
      </c>
      <c r="B5615" s="101" t="s">
        <v>3162</v>
      </c>
      <c r="C5615" s="101" t="s">
        <v>12798</v>
      </c>
      <c r="D5615" s="101">
        <v>220.97</v>
      </c>
    </row>
    <row r="5616" spans="1:4" x14ac:dyDescent="0.25">
      <c r="A5616" s="101">
        <v>103517</v>
      </c>
      <c r="B5616" s="101" t="s">
        <v>3978</v>
      </c>
      <c r="C5616" s="101" t="s">
        <v>12798</v>
      </c>
      <c r="D5616" s="101">
        <v>3210.43</v>
      </c>
    </row>
    <row r="5617" spans="1:4" x14ac:dyDescent="0.25">
      <c r="A5617" s="101">
        <v>103519</v>
      </c>
      <c r="B5617" s="101" t="s">
        <v>3979</v>
      </c>
      <c r="C5617" s="101" t="s">
        <v>12798</v>
      </c>
      <c r="D5617" s="101">
        <v>10.51</v>
      </c>
    </row>
    <row r="5618" spans="1:4" x14ac:dyDescent="0.25">
      <c r="A5618" s="101">
        <v>103520</v>
      </c>
      <c r="B5618" s="101" t="s">
        <v>3980</v>
      </c>
      <c r="C5618" s="101" t="s">
        <v>12798</v>
      </c>
      <c r="D5618" s="101">
        <v>5283.85</v>
      </c>
    </row>
    <row r="5619" spans="1:4" x14ac:dyDescent="0.25">
      <c r="A5619" s="101">
        <v>103521</v>
      </c>
      <c r="B5619" s="101" t="s">
        <v>3981</v>
      </c>
      <c r="C5619" s="101" t="s">
        <v>12798</v>
      </c>
      <c r="D5619" s="101">
        <v>7016.09</v>
      </c>
    </row>
    <row r="5620" spans="1:4" x14ac:dyDescent="0.25">
      <c r="A5620" s="101">
        <v>103522</v>
      </c>
      <c r="B5620" s="101" t="s">
        <v>3982</v>
      </c>
      <c r="C5620" s="101" t="s">
        <v>12798</v>
      </c>
      <c r="D5620" s="101">
        <v>7166.49</v>
      </c>
    </row>
    <row r="5621" spans="1:4" x14ac:dyDescent="0.25">
      <c r="A5621" s="101">
        <v>103523</v>
      </c>
      <c r="B5621" s="101" t="s">
        <v>3983</v>
      </c>
      <c r="C5621" s="101" t="s">
        <v>12798</v>
      </c>
      <c r="D5621" s="101">
        <v>10735.97</v>
      </c>
    </row>
    <row r="5622" spans="1:4" x14ac:dyDescent="0.25">
      <c r="A5622" s="101">
        <v>104767</v>
      </c>
      <c r="B5622" s="101" t="s">
        <v>25088</v>
      </c>
      <c r="C5622" s="101" t="s">
        <v>12798</v>
      </c>
      <c r="D5622" s="101">
        <v>0.61</v>
      </c>
    </row>
    <row r="5623" spans="1:4" x14ac:dyDescent="0.25">
      <c r="A5623" s="101">
        <v>104769</v>
      </c>
      <c r="B5623" s="101" t="s">
        <v>25089</v>
      </c>
      <c r="C5623" s="101" t="s">
        <v>12798</v>
      </c>
      <c r="D5623" s="101">
        <v>1.65</v>
      </c>
    </row>
    <row r="5624" spans="1:4" x14ac:dyDescent="0.25">
      <c r="A5624" s="101">
        <v>104771</v>
      </c>
      <c r="B5624" s="101" t="s">
        <v>25090</v>
      </c>
      <c r="C5624" s="101" t="s">
        <v>12798</v>
      </c>
      <c r="D5624" s="101">
        <v>2.41</v>
      </c>
    </row>
    <row r="5625" spans="1:4" x14ac:dyDescent="0.25">
      <c r="A5625" s="101">
        <v>104773</v>
      </c>
      <c r="B5625" s="101" t="s">
        <v>25091</v>
      </c>
      <c r="C5625" s="101" t="s">
        <v>12798</v>
      </c>
      <c r="D5625" s="101">
        <v>2.17</v>
      </c>
    </row>
    <row r="5626" spans="1:4" x14ac:dyDescent="0.25">
      <c r="A5626" s="101">
        <v>104775</v>
      </c>
      <c r="B5626" s="101" t="s">
        <v>25092</v>
      </c>
      <c r="C5626" s="101" t="s">
        <v>12798</v>
      </c>
      <c r="D5626" s="101">
        <v>5.83</v>
      </c>
    </row>
    <row r="5627" spans="1:4" x14ac:dyDescent="0.25">
      <c r="A5627" s="101">
        <v>104777</v>
      </c>
      <c r="B5627" s="101" t="s">
        <v>25093</v>
      </c>
      <c r="C5627" s="101" t="s">
        <v>12798</v>
      </c>
      <c r="D5627" s="101">
        <v>8.5299999999999994</v>
      </c>
    </row>
    <row r="5628" spans="1:4" x14ac:dyDescent="0.25">
      <c r="A5628" s="101">
        <v>104779</v>
      </c>
      <c r="B5628" s="101" t="s">
        <v>25094</v>
      </c>
      <c r="C5628" s="101" t="s">
        <v>3</v>
      </c>
      <c r="D5628" s="101">
        <v>6.88</v>
      </c>
    </row>
    <row r="5629" spans="1:4" x14ac:dyDescent="0.25">
      <c r="A5629" s="101">
        <v>104781</v>
      </c>
      <c r="B5629" s="101" t="s">
        <v>25095</v>
      </c>
      <c r="C5629" s="101" t="s">
        <v>3</v>
      </c>
      <c r="D5629" s="101">
        <v>7.95</v>
      </c>
    </row>
    <row r="5630" spans="1:4" x14ac:dyDescent="0.25">
      <c r="A5630" s="101">
        <v>104782</v>
      </c>
      <c r="B5630" s="101" t="s">
        <v>25096</v>
      </c>
      <c r="C5630" s="101" t="s">
        <v>12798</v>
      </c>
      <c r="D5630" s="101">
        <v>55.56</v>
      </c>
    </row>
    <row r="5631" spans="1:4" x14ac:dyDescent="0.25">
      <c r="A5631" s="101">
        <v>104783</v>
      </c>
      <c r="B5631" s="101" t="s">
        <v>25097</v>
      </c>
      <c r="C5631" s="101" t="s">
        <v>12798</v>
      </c>
      <c r="D5631" s="101">
        <v>4.88</v>
      </c>
    </row>
    <row r="5632" spans="1:4" x14ac:dyDescent="0.25">
      <c r="A5632" s="101">
        <v>104784</v>
      </c>
      <c r="B5632" s="101" t="s">
        <v>25098</v>
      </c>
      <c r="C5632" s="101" t="s">
        <v>12798</v>
      </c>
      <c r="D5632" s="101">
        <v>13.27</v>
      </c>
    </row>
    <row r="5633" spans="1:4" x14ac:dyDescent="0.25">
      <c r="A5633" s="101">
        <v>104786</v>
      </c>
      <c r="B5633" s="101" t="s">
        <v>25099</v>
      </c>
      <c r="C5633" s="101" t="s">
        <v>3</v>
      </c>
      <c r="D5633" s="101">
        <v>6.41</v>
      </c>
    </row>
    <row r="5634" spans="1:4" x14ac:dyDescent="0.25">
      <c r="A5634" s="101">
        <v>104787</v>
      </c>
      <c r="B5634" s="101" t="s">
        <v>25100</v>
      </c>
      <c r="C5634" s="101" t="s">
        <v>3</v>
      </c>
      <c r="D5634" s="101">
        <v>8.51</v>
      </c>
    </row>
    <row r="5635" spans="1:4" x14ac:dyDescent="0.25">
      <c r="A5635" s="101">
        <v>104788</v>
      </c>
      <c r="B5635" s="101" t="s">
        <v>25101</v>
      </c>
      <c r="C5635" s="101" t="s">
        <v>3</v>
      </c>
      <c r="D5635" s="101">
        <v>11.3</v>
      </c>
    </row>
    <row r="5636" spans="1:4" x14ac:dyDescent="0.25">
      <c r="A5636" s="101">
        <v>104031</v>
      </c>
      <c r="B5636" s="101" t="s">
        <v>12745</v>
      </c>
      <c r="C5636" s="101" t="s">
        <v>12798</v>
      </c>
      <c r="D5636" s="101">
        <v>16.43</v>
      </c>
    </row>
    <row r="5637" spans="1:4" x14ac:dyDescent="0.25">
      <c r="A5637" s="101">
        <v>104032</v>
      </c>
      <c r="B5637" s="101" t="s">
        <v>12746</v>
      </c>
      <c r="C5637" s="101" t="s">
        <v>12798</v>
      </c>
      <c r="D5637" s="101">
        <v>20.309999999999999</v>
      </c>
    </row>
    <row r="5638" spans="1:4" x14ac:dyDescent="0.25">
      <c r="A5638" s="101">
        <v>104033</v>
      </c>
      <c r="B5638" s="101" t="s">
        <v>12747</v>
      </c>
      <c r="C5638" s="101" t="s">
        <v>12798</v>
      </c>
      <c r="D5638" s="101">
        <v>18.68</v>
      </c>
    </row>
    <row r="5639" spans="1:4" x14ac:dyDescent="0.25">
      <c r="A5639" s="101">
        <v>104034</v>
      </c>
      <c r="B5639" s="101" t="s">
        <v>12748</v>
      </c>
      <c r="C5639" s="101" t="s">
        <v>12798</v>
      </c>
      <c r="D5639" s="101">
        <v>23.93</v>
      </c>
    </row>
    <row r="5640" spans="1:4" x14ac:dyDescent="0.25">
      <c r="A5640" s="101">
        <v>104035</v>
      </c>
      <c r="B5640" s="101" t="s">
        <v>12749</v>
      </c>
      <c r="C5640" s="101" t="s">
        <v>12798</v>
      </c>
      <c r="D5640" s="101">
        <v>35.869999999999997</v>
      </c>
    </row>
    <row r="5641" spans="1:4" x14ac:dyDescent="0.25">
      <c r="A5641" s="101">
        <v>104036</v>
      </c>
      <c r="B5641" s="101" t="s">
        <v>12750</v>
      </c>
      <c r="C5641" s="101" t="s">
        <v>12798</v>
      </c>
      <c r="D5641" s="101">
        <v>37.01</v>
      </c>
    </row>
    <row r="5642" spans="1:4" x14ac:dyDescent="0.25">
      <c r="A5642" s="101">
        <v>104039</v>
      </c>
      <c r="B5642" s="101" t="s">
        <v>12751</v>
      </c>
      <c r="C5642" s="101" t="s">
        <v>12798</v>
      </c>
      <c r="D5642" s="101">
        <v>70.3</v>
      </c>
    </row>
    <row r="5643" spans="1:4" x14ac:dyDescent="0.25">
      <c r="A5643" s="101">
        <v>104043</v>
      </c>
      <c r="B5643" s="101" t="s">
        <v>12752</v>
      </c>
      <c r="C5643" s="101" t="s">
        <v>12798</v>
      </c>
      <c r="D5643" s="101">
        <v>8</v>
      </c>
    </row>
    <row r="5644" spans="1:4" x14ac:dyDescent="0.25">
      <c r="A5644" s="101">
        <v>104044</v>
      </c>
      <c r="B5644" s="101" t="s">
        <v>12753</v>
      </c>
      <c r="C5644" s="101" t="s">
        <v>12798</v>
      </c>
      <c r="D5644" s="101">
        <v>8.48</v>
      </c>
    </row>
    <row r="5645" spans="1:4" x14ac:dyDescent="0.25">
      <c r="A5645" s="101">
        <v>104045</v>
      </c>
      <c r="B5645" s="101" t="s">
        <v>12754</v>
      </c>
      <c r="C5645" s="101" t="s">
        <v>12798</v>
      </c>
      <c r="D5645" s="101">
        <v>13.4</v>
      </c>
    </row>
    <row r="5646" spans="1:4" x14ac:dyDescent="0.25">
      <c r="A5646" s="101">
        <v>104046</v>
      </c>
      <c r="B5646" s="101" t="s">
        <v>12755</v>
      </c>
      <c r="C5646" s="101" t="s">
        <v>12798</v>
      </c>
      <c r="D5646" s="101">
        <v>7.63</v>
      </c>
    </row>
    <row r="5647" spans="1:4" x14ac:dyDescent="0.25">
      <c r="A5647" s="101">
        <v>104047</v>
      </c>
      <c r="B5647" s="101" t="s">
        <v>12756</v>
      </c>
      <c r="C5647" s="101" t="s">
        <v>12798</v>
      </c>
      <c r="D5647" s="101">
        <v>8.85</v>
      </c>
    </row>
    <row r="5648" spans="1:4" x14ac:dyDescent="0.25">
      <c r="A5648" s="101">
        <v>104048</v>
      </c>
      <c r="B5648" s="101" t="s">
        <v>12757</v>
      </c>
      <c r="C5648" s="101" t="s">
        <v>12798</v>
      </c>
      <c r="D5648" s="101">
        <v>13.07</v>
      </c>
    </row>
    <row r="5649" spans="1:4" x14ac:dyDescent="0.25">
      <c r="A5649" s="101">
        <v>104049</v>
      </c>
      <c r="B5649" s="101" t="s">
        <v>12758</v>
      </c>
      <c r="C5649" s="101" t="s">
        <v>12798</v>
      </c>
      <c r="D5649" s="101">
        <v>5.32</v>
      </c>
    </row>
    <row r="5650" spans="1:4" x14ac:dyDescent="0.25">
      <c r="A5650" s="101">
        <v>104050</v>
      </c>
      <c r="B5650" s="101" t="s">
        <v>12759</v>
      </c>
      <c r="C5650" s="101" t="s">
        <v>12798</v>
      </c>
      <c r="D5650" s="101">
        <v>7.98</v>
      </c>
    </row>
    <row r="5651" spans="1:4" x14ac:dyDescent="0.25">
      <c r="A5651" s="101">
        <v>104051</v>
      </c>
      <c r="B5651" s="101" t="s">
        <v>12760</v>
      </c>
      <c r="C5651" s="101" t="s">
        <v>12798</v>
      </c>
      <c r="D5651" s="101">
        <v>7.11</v>
      </c>
    </row>
    <row r="5652" spans="1:4" x14ac:dyDescent="0.25">
      <c r="A5652" s="101">
        <v>104052</v>
      </c>
      <c r="B5652" s="101" t="s">
        <v>12761</v>
      </c>
      <c r="C5652" s="101" t="s">
        <v>12798</v>
      </c>
      <c r="D5652" s="101">
        <v>9.98</v>
      </c>
    </row>
    <row r="5653" spans="1:4" x14ac:dyDescent="0.25">
      <c r="A5653" s="101">
        <v>104053</v>
      </c>
      <c r="B5653" s="101" t="s">
        <v>12762</v>
      </c>
      <c r="C5653" s="101" t="s">
        <v>12798</v>
      </c>
      <c r="D5653" s="101">
        <v>8.32</v>
      </c>
    </row>
    <row r="5654" spans="1:4" x14ac:dyDescent="0.25">
      <c r="A5654" s="101">
        <v>104054</v>
      </c>
      <c r="B5654" s="101" t="s">
        <v>12763</v>
      </c>
      <c r="C5654" s="101" t="s">
        <v>12798</v>
      </c>
      <c r="D5654" s="101">
        <v>16.63</v>
      </c>
    </row>
    <row r="5655" spans="1:4" x14ac:dyDescent="0.25">
      <c r="A5655" s="101">
        <v>104055</v>
      </c>
      <c r="B5655" s="101" t="s">
        <v>12764</v>
      </c>
      <c r="C5655" s="101" t="s">
        <v>12798</v>
      </c>
      <c r="D5655" s="101">
        <v>10.43</v>
      </c>
    </row>
    <row r="5656" spans="1:4" x14ac:dyDescent="0.25">
      <c r="A5656" s="101">
        <v>104056</v>
      </c>
      <c r="B5656" s="101" t="s">
        <v>12765</v>
      </c>
      <c r="C5656" s="101" t="s">
        <v>12798</v>
      </c>
      <c r="D5656" s="101">
        <v>15.21</v>
      </c>
    </row>
    <row r="5657" spans="1:4" x14ac:dyDescent="0.25">
      <c r="A5657" s="101">
        <v>104058</v>
      </c>
      <c r="B5657" s="101" t="s">
        <v>12766</v>
      </c>
      <c r="C5657" s="101" t="s">
        <v>12798</v>
      </c>
      <c r="D5657" s="101">
        <v>6.31</v>
      </c>
    </row>
    <row r="5658" spans="1:4" x14ac:dyDescent="0.25">
      <c r="A5658" s="101">
        <v>104059</v>
      </c>
      <c r="B5658" s="101" t="s">
        <v>12767</v>
      </c>
      <c r="C5658" s="101" t="s">
        <v>12798</v>
      </c>
      <c r="D5658" s="101">
        <v>9.82</v>
      </c>
    </row>
    <row r="5659" spans="1:4" x14ac:dyDescent="0.25">
      <c r="A5659" s="101">
        <v>104060</v>
      </c>
      <c r="B5659" s="101" t="s">
        <v>12768</v>
      </c>
      <c r="C5659" s="101" t="s">
        <v>3</v>
      </c>
      <c r="D5659" s="101">
        <v>8.4499999999999993</v>
      </c>
    </row>
    <row r="5660" spans="1:4" x14ac:dyDescent="0.25">
      <c r="A5660" s="101">
        <v>104061</v>
      </c>
      <c r="B5660" s="101" t="s">
        <v>12769</v>
      </c>
      <c r="C5660" s="101" t="s">
        <v>3</v>
      </c>
      <c r="D5660" s="101">
        <v>15.19</v>
      </c>
    </row>
    <row r="5661" spans="1:4" x14ac:dyDescent="0.25">
      <c r="A5661" s="101">
        <v>104062</v>
      </c>
      <c r="B5661" s="101" t="s">
        <v>12770</v>
      </c>
      <c r="C5661" s="101" t="s">
        <v>12798</v>
      </c>
      <c r="D5661" s="101">
        <v>66.23</v>
      </c>
    </row>
    <row r="5662" spans="1:4" x14ac:dyDescent="0.25">
      <c r="A5662" s="101">
        <v>104063</v>
      </c>
      <c r="B5662" s="101" t="s">
        <v>12771</v>
      </c>
      <c r="C5662" s="101" t="s">
        <v>12798</v>
      </c>
      <c r="D5662" s="101">
        <v>62.96</v>
      </c>
    </row>
    <row r="5663" spans="1:4" x14ac:dyDescent="0.25">
      <c r="A5663" s="101">
        <v>104064</v>
      </c>
      <c r="B5663" s="101" t="s">
        <v>12772</v>
      </c>
      <c r="C5663" s="101" t="s">
        <v>12798</v>
      </c>
      <c r="D5663" s="101">
        <v>161.13999999999999</v>
      </c>
    </row>
    <row r="5664" spans="1:4" x14ac:dyDescent="0.25">
      <c r="A5664" s="101">
        <v>104065</v>
      </c>
      <c r="B5664" s="101" t="s">
        <v>12773</v>
      </c>
      <c r="C5664" s="101" t="s">
        <v>12798</v>
      </c>
      <c r="D5664" s="101">
        <v>136.52000000000001</v>
      </c>
    </row>
    <row r="5665" spans="1:4" x14ac:dyDescent="0.25">
      <c r="A5665" s="101">
        <v>104072</v>
      </c>
      <c r="B5665" s="101" t="s">
        <v>12774</v>
      </c>
      <c r="C5665" s="101" t="s">
        <v>12798</v>
      </c>
      <c r="D5665" s="101">
        <v>251.7</v>
      </c>
    </row>
    <row r="5666" spans="1:4" x14ac:dyDescent="0.25">
      <c r="A5666" s="101">
        <v>104076</v>
      </c>
      <c r="B5666" s="101" t="s">
        <v>12775</v>
      </c>
      <c r="C5666" s="101" t="s">
        <v>12798</v>
      </c>
      <c r="D5666" s="101">
        <v>42.04</v>
      </c>
    </row>
    <row r="5667" spans="1:4" x14ac:dyDescent="0.25">
      <c r="A5667" s="101">
        <v>104082</v>
      </c>
      <c r="B5667" s="101" t="s">
        <v>12776</v>
      </c>
      <c r="C5667" s="101" t="s">
        <v>12798</v>
      </c>
      <c r="D5667" s="101">
        <v>27.32</v>
      </c>
    </row>
    <row r="5668" spans="1:4" x14ac:dyDescent="0.25">
      <c r="A5668" s="101">
        <v>104083</v>
      </c>
      <c r="B5668" s="101" t="s">
        <v>12777</v>
      </c>
      <c r="C5668" s="101" t="s">
        <v>12798</v>
      </c>
      <c r="D5668" s="101">
        <v>66.11</v>
      </c>
    </row>
    <row r="5669" spans="1:4" x14ac:dyDescent="0.25">
      <c r="A5669" s="101">
        <v>104084</v>
      </c>
      <c r="B5669" s="101" t="s">
        <v>12778</v>
      </c>
      <c r="C5669" s="101" t="s">
        <v>12798</v>
      </c>
      <c r="D5669" s="101">
        <v>75.400000000000006</v>
      </c>
    </row>
    <row r="5670" spans="1:4" x14ac:dyDescent="0.25">
      <c r="A5670" s="101">
        <v>104085</v>
      </c>
      <c r="B5670" s="101" t="s">
        <v>12779</v>
      </c>
      <c r="C5670" s="101" t="s">
        <v>3</v>
      </c>
      <c r="D5670" s="101">
        <v>49.62</v>
      </c>
    </row>
    <row r="5671" spans="1:4" x14ac:dyDescent="0.25">
      <c r="A5671" s="101">
        <v>104086</v>
      </c>
      <c r="B5671" s="101" t="s">
        <v>12780</v>
      </c>
      <c r="C5671" s="101" t="s">
        <v>3</v>
      </c>
      <c r="D5671" s="101">
        <v>88.7</v>
      </c>
    </row>
    <row r="5672" spans="1:4" x14ac:dyDescent="0.25">
      <c r="A5672" s="101">
        <v>104947</v>
      </c>
      <c r="B5672" s="101" t="s">
        <v>39770</v>
      </c>
      <c r="C5672" s="101" t="s">
        <v>38</v>
      </c>
      <c r="D5672" s="101">
        <v>11.94</v>
      </c>
    </row>
    <row r="5673" spans="1:4" x14ac:dyDescent="0.25">
      <c r="A5673" s="101">
        <v>104948</v>
      </c>
      <c r="B5673" s="101" t="s">
        <v>39771</v>
      </c>
      <c r="C5673" s="101" t="s">
        <v>38</v>
      </c>
      <c r="D5673" s="101">
        <v>5.17</v>
      </c>
    </row>
    <row r="5674" spans="1:4" x14ac:dyDescent="0.25">
      <c r="A5674" s="101">
        <v>96520</v>
      </c>
      <c r="B5674" s="101" t="s">
        <v>30390</v>
      </c>
      <c r="C5674" s="101" t="s">
        <v>38</v>
      </c>
      <c r="D5674" s="101">
        <v>90.25</v>
      </c>
    </row>
    <row r="5675" spans="1:4" x14ac:dyDescent="0.25">
      <c r="A5675" s="101">
        <v>96521</v>
      </c>
      <c r="B5675" s="101" t="s">
        <v>30391</v>
      </c>
      <c r="C5675" s="101" t="s">
        <v>38</v>
      </c>
      <c r="D5675" s="101">
        <v>41.28</v>
      </c>
    </row>
    <row r="5676" spans="1:4" x14ac:dyDescent="0.25">
      <c r="A5676" s="101">
        <v>96522</v>
      </c>
      <c r="B5676" s="101" t="s">
        <v>30392</v>
      </c>
      <c r="C5676" s="101" t="s">
        <v>38</v>
      </c>
      <c r="D5676" s="101">
        <v>138.01</v>
      </c>
    </row>
    <row r="5677" spans="1:4" x14ac:dyDescent="0.25">
      <c r="A5677" s="101">
        <v>96523</v>
      </c>
      <c r="B5677" s="101" t="s">
        <v>30393</v>
      </c>
      <c r="C5677" s="101" t="s">
        <v>38</v>
      </c>
      <c r="D5677" s="101">
        <v>90.99</v>
      </c>
    </row>
    <row r="5678" spans="1:4" x14ac:dyDescent="0.25">
      <c r="A5678" s="101">
        <v>96524</v>
      </c>
      <c r="B5678" s="101" t="s">
        <v>30394</v>
      </c>
      <c r="C5678" s="101" t="s">
        <v>38</v>
      </c>
      <c r="D5678" s="101">
        <v>150.63</v>
      </c>
    </row>
    <row r="5679" spans="1:4" x14ac:dyDescent="0.25">
      <c r="A5679" s="101">
        <v>96525</v>
      </c>
      <c r="B5679" s="101" t="s">
        <v>30395</v>
      </c>
      <c r="C5679" s="101" t="s">
        <v>38</v>
      </c>
      <c r="D5679" s="101">
        <v>55.54</v>
      </c>
    </row>
    <row r="5680" spans="1:4" x14ac:dyDescent="0.25">
      <c r="A5680" s="101">
        <v>96526</v>
      </c>
      <c r="B5680" s="101" t="s">
        <v>30396</v>
      </c>
      <c r="C5680" s="101" t="s">
        <v>38</v>
      </c>
      <c r="D5680" s="101">
        <v>198.03</v>
      </c>
    </row>
    <row r="5681" spans="1:4" x14ac:dyDescent="0.25">
      <c r="A5681" s="101">
        <v>96527</v>
      </c>
      <c r="B5681" s="101" t="s">
        <v>30397</v>
      </c>
      <c r="C5681" s="101" t="s">
        <v>38</v>
      </c>
      <c r="D5681" s="101">
        <v>100</v>
      </c>
    </row>
    <row r="5682" spans="1:4" x14ac:dyDescent="0.25">
      <c r="A5682" s="101">
        <v>96528</v>
      </c>
      <c r="B5682" s="101" t="s">
        <v>30398</v>
      </c>
      <c r="C5682" s="101" t="s">
        <v>2</v>
      </c>
      <c r="D5682" s="101">
        <v>151.16999999999999</v>
      </c>
    </row>
    <row r="5683" spans="1:4" x14ac:dyDescent="0.25">
      <c r="A5683" s="101">
        <v>101114</v>
      </c>
      <c r="B5683" s="101" t="s">
        <v>2381</v>
      </c>
      <c r="C5683" s="101" t="s">
        <v>38</v>
      </c>
      <c r="D5683" s="101">
        <v>4.5599999999999996</v>
      </c>
    </row>
    <row r="5684" spans="1:4" x14ac:dyDescent="0.25">
      <c r="A5684" s="101">
        <v>101115</v>
      </c>
      <c r="B5684" s="101" t="s">
        <v>2382</v>
      </c>
      <c r="C5684" s="101" t="s">
        <v>38</v>
      </c>
      <c r="D5684" s="101">
        <v>3.81</v>
      </c>
    </row>
    <row r="5685" spans="1:4" x14ac:dyDescent="0.25">
      <c r="A5685" s="101">
        <v>101116</v>
      </c>
      <c r="B5685" s="101" t="s">
        <v>2383</v>
      </c>
      <c r="C5685" s="101" t="s">
        <v>38</v>
      </c>
      <c r="D5685" s="101">
        <v>2.37</v>
      </c>
    </row>
    <row r="5686" spans="1:4" x14ac:dyDescent="0.25">
      <c r="A5686" s="101">
        <v>101117</v>
      </c>
      <c r="B5686" s="101" t="s">
        <v>2384</v>
      </c>
      <c r="C5686" s="101" t="s">
        <v>38</v>
      </c>
      <c r="D5686" s="101">
        <v>3.36</v>
      </c>
    </row>
    <row r="5687" spans="1:4" x14ac:dyDescent="0.25">
      <c r="A5687" s="101">
        <v>101118</v>
      </c>
      <c r="B5687" s="101" t="s">
        <v>2385</v>
      </c>
      <c r="C5687" s="101" t="s">
        <v>38</v>
      </c>
      <c r="D5687" s="101">
        <v>3.91</v>
      </c>
    </row>
    <row r="5688" spans="1:4" x14ac:dyDescent="0.25">
      <c r="A5688" s="101">
        <v>101119</v>
      </c>
      <c r="B5688" s="101" t="s">
        <v>2386</v>
      </c>
      <c r="C5688" s="101" t="s">
        <v>38</v>
      </c>
      <c r="D5688" s="101">
        <v>8.6999999999999993</v>
      </c>
    </row>
    <row r="5689" spans="1:4" x14ac:dyDescent="0.25">
      <c r="A5689" s="101">
        <v>101120</v>
      </c>
      <c r="B5689" s="101" t="s">
        <v>2387</v>
      </c>
      <c r="C5689" s="101" t="s">
        <v>38</v>
      </c>
      <c r="D5689" s="101">
        <v>7.3</v>
      </c>
    </row>
    <row r="5690" spans="1:4" x14ac:dyDescent="0.25">
      <c r="A5690" s="101">
        <v>101121</v>
      </c>
      <c r="B5690" s="101" t="s">
        <v>2388</v>
      </c>
      <c r="C5690" s="101" t="s">
        <v>38</v>
      </c>
      <c r="D5690" s="101">
        <v>4.55</v>
      </c>
    </row>
    <row r="5691" spans="1:4" x14ac:dyDescent="0.25">
      <c r="A5691" s="101">
        <v>101122</v>
      </c>
      <c r="B5691" s="101" t="s">
        <v>2389</v>
      </c>
      <c r="C5691" s="101" t="s">
        <v>38</v>
      </c>
      <c r="D5691" s="101">
        <v>6.42</v>
      </c>
    </row>
    <row r="5692" spans="1:4" x14ac:dyDescent="0.25">
      <c r="A5692" s="101">
        <v>101123</v>
      </c>
      <c r="B5692" s="101" t="s">
        <v>2390</v>
      </c>
      <c r="C5692" s="101" t="s">
        <v>38</v>
      </c>
      <c r="D5692" s="101">
        <v>7.46</v>
      </c>
    </row>
    <row r="5693" spans="1:4" x14ac:dyDescent="0.25">
      <c r="A5693" s="101">
        <v>101124</v>
      </c>
      <c r="B5693" s="101" t="s">
        <v>2391</v>
      </c>
      <c r="C5693" s="101" t="s">
        <v>38</v>
      </c>
      <c r="D5693" s="101">
        <v>15.52</v>
      </c>
    </row>
    <row r="5694" spans="1:4" x14ac:dyDescent="0.25">
      <c r="A5694" s="101">
        <v>101125</v>
      </c>
      <c r="B5694" s="101" t="s">
        <v>2392</v>
      </c>
      <c r="C5694" s="101" t="s">
        <v>38</v>
      </c>
      <c r="D5694" s="101">
        <v>14.77</v>
      </c>
    </row>
    <row r="5695" spans="1:4" x14ac:dyDescent="0.25">
      <c r="A5695" s="101">
        <v>101126</v>
      </c>
      <c r="B5695" s="101" t="s">
        <v>2393</v>
      </c>
      <c r="C5695" s="101" t="s">
        <v>38</v>
      </c>
      <c r="D5695" s="101">
        <v>13.33</v>
      </c>
    </row>
    <row r="5696" spans="1:4" x14ac:dyDescent="0.25">
      <c r="A5696" s="101">
        <v>101127</v>
      </c>
      <c r="B5696" s="101" t="s">
        <v>2394</v>
      </c>
      <c r="C5696" s="101" t="s">
        <v>38</v>
      </c>
      <c r="D5696" s="101">
        <v>14.32</v>
      </c>
    </row>
    <row r="5697" spans="1:4" x14ac:dyDescent="0.25">
      <c r="A5697" s="101">
        <v>101128</v>
      </c>
      <c r="B5697" s="101" t="s">
        <v>2395</v>
      </c>
      <c r="C5697" s="101" t="s">
        <v>38</v>
      </c>
      <c r="D5697" s="101">
        <v>14.87</v>
      </c>
    </row>
    <row r="5698" spans="1:4" x14ac:dyDescent="0.25">
      <c r="A5698" s="101">
        <v>101129</v>
      </c>
      <c r="B5698" s="101" t="s">
        <v>2396</v>
      </c>
      <c r="C5698" s="101" t="s">
        <v>38</v>
      </c>
      <c r="D5698" s="101">
        <v>20.100000000000001</v>
      </c>
    </row>
    <row r="5699" spans="1:4" x14ac:dyDescent="0.25">
      <c r="A5699" s="101">
        <v>101130</v>
      </c>
      <c r="B5699" s="101" t="s">
        <v>2397</v>
      </c>
      <c r="C5699" s="101" t="s">
        <v>38</v>
      </c>
      <c r="D5699" s="101">
        <v>18.7</v>
      </c>
    </row>
    <row r="5700" spans="1:4" x14ac:dyDescent="0.25">
      <c r="A5700" s="101">
        <v>101131</v>
      </c>
      <c r="B5700" s="101" t="s">
        <v>2398</v>
      </c>
      <c r="C5700" s="101" t="s">
        <v>38</v>
      </c>
      <c r="D5700" s="101">
        <v>15.95</v>
      </c>
    </row>
    <row r="5701" spans="1:4" x14ac:dyDescent="0.25">
      <c r="A5701" s="101">
        <v>101132</v>
      </c>
      <c r="B5701" s="101" t="s">
        <v>2399</v>
      </c>
      <c r="C5701" s="101" t="s">
        <v>38</v>
      </c>
      <c r="D5701" s="101">
        <v>17.82</v>
      </c>
    </row>
    <row r="5702" spans="1:4" x14ac:dyDescent="0.25">
      <c r="A5702" s="101">
        <v>101133</v>
      </c>
      <c r="B5702" s="101" t="s">
        <v>2400</v>
      </c>
      <c r="C5702" s="101" t="s">
        <v>38</v>
      </c>
      <c r="D5702" s="101">
        <v>18.86</v>
      </c>
    </row>
    <row r="5703" spans="1:4" x14ac:dyDescent="0.25">
      <c r="A5703" s="101">
        <v>101134</v>
      </c>
      <c r="B5703" s="101" t="s">
        <v>2401</v>
      </c>
      <c r="C5703" s="101" t="s">
        <v>38</v>
      </c>
      <c r="D5703" s="101">
        <v>16.18</v>
      </c>
    </row>
    <row r="5704" spans="1:4" x14ac:dyDescent="0.25">
      <c r="A5704" s="101">
        <v>101135</v>
      </c>
      <c r="B5704" s="101" t="s">
        <v>2402</v>
      </c>
      <c r="C5704" s="101" t="s">
        <v>38</v>
      </c>
      <c r="D5704" s="101">
        <v>15.43</v>
      </c>
    </row>
    <row r="5705" spans="1:4" x14ac:dyDescent="0.25">
      <c r="A5705" s="101">
        <v>101136</v>
      </c>
      <c r="B5705" s="101" t="s">
        <v>2403</v>
      </c>
      <c r="C5705" s="101" t="s">
        <v>38</v>
      </c>
      <c r="D5705" s="101">
        <v>13.99</v>
      </c>
    </row>
    <row r="5706" spans="1:4" x14ac:dyDescent="0.25">
      <c r="A5706" s="101">
        <v>101137</v>
      </c>
      <c r="B5706" s="101" t="s">
        <v>2404</v>
      </c>
      <c r="C5706" s="101" t="s">
        <v>38</v>
      </c>
      <c r="D5706" s="101">
        <v>14.98</v>
      </c>
    </row>
    <row r="5707" spans="1:4" x14ac:dyDescent="0.25">
      <c r="A5707" s="101">
        <v>101138</v>
      </c>
      <c r="B5707" s="101" t="s">
        <v>2405</v>
      </c>
      <c r="C5707" s="101" t="s">
        <v>38</v>
      </c>
      <c r="D5707" s="101">
        <v>15.53</v>
      </c>
    </row>
    <row r="5708" spans="1:4" x14ac:dyDescent="0.25">
      <c r="A5708" s="101">
        <v>101139</v>
      </c>
      <c r="B5708" s="101" t="s">
        <v>2406</v>
      </c>
      <c r="C5708" s="101" t="s">
        <v>38</v>
      </c>
      <c r="D5708" s="101">
        <v>20.79</v>
      </c>
    </row>
    <row r="5709" spans="1:4" x14ac:dyDescent="0.25">
      <c r="A5709" s="101">
        <v>101140</v>
      </c>
      <c r="B5709" s="101" t="s">
        <v>2407</v>
      </c>
      <c r="C5709" s="101" t="s">
        <v>38</v>
      </c>
      <c r="D5709" s="101">
        <v>19.39</v>
      </c>
    </row>
    <row r="5710" spans="1:4" x14ac:dyDescent="0.25">
      <c r="A5710" s="101">
        <v>101141</v>
      </c>
      <c r="B5710" s="101" t="s">
        <v>2408</v>
      </c>
      <c r="C5710" s="101" t="s">
        <v>38</v>
      </c>
      <c r="D5710" s="101">
        <v>16.64</v>
      </c>
    </row>
    <row r="5711" spans="1:4" x14ac:dyDescent="0.25">
      <c r="A5711" s="101">
        <v>101142</v>
      </c>
      <c r="B5711" s="101" t="s">
        <v>2409</v>
      </c>
      <c r="C5711" s="101" t="s">
        <v>38</v>
      </c>
      <c r="D5711" s="101">
        <v>18.510000000000002</v>
      </c>
    </row>
    <row r="5712" spans="1:4" x14ac:dyDescent="0.25">
      <c r="A5712" s="101">
        <v>101143</v>
      </c>
      <c r="B5712" s="101" t="s">
        <v>2410</v>
      </c>
      <c r="C5712" s="101" t="s">
        <v>38</v>
      </c>
      <c r="D5712" s="101">
        <v>19.55</v>
      </c>
    </row>
    <row r="5713" spans="1:4" x14ac:dyDescent="0.25">
      <c r="A5713" s="101">
        <v>101144</v>
      </c>
      <c r="B5713" s="101" t="s">
        <v>2411</v>
      </c>
      <c r="C5713" s="101" t="s">
        <v>38</v>
      </c>
      <c r="D5713" s="101">
        <v>16.38</v>
      </c>
    </row>
    <row r="5714" spans="1:4" x14ac:dyDescent="0.25">
      <c r="A5714" s="101">
        <v>101145</v>
      </c>
      <c r="B5714" s="101" t="s">
        <v>2412</v>
      </c>
      <c r="C5714" s="101" t="s">
        <v>38</v>
      </c>
      <c r="D5714" s="101">
        <v>15.63</v>
      </c>
    </row>
    <row r="5715" spans="1:4" x14ac:dyDescent="0.25">
      <c r="A5715" s="101">
        <v>101146</v>
      </c>
      <c r="B5715" s="101" t="s">
        <v>2413</v>
      </c>
      <c r="C5715" s="101" t="s">
        <v>38</v>
      </c>
      <c r="D5715" s="101">
        <v>14.19</v>
      </c>
    </row>
    <row r="5716" spans="1:4" x14ac:dyDescent="0.25">
      <c r="A5716" s="101">
        <v>101147</v>
      </c>
      <c r="B5716" s="101" t="s">
        <v>2414</v>
      </c>
      <c r="C5716" s="101" t="s">
        <v>38</v>
      </c>
      <c r="D5716" s="101">
        <v>15.18</v>
      </c>
    </row>
    <row r="5717" spans="1:4" x14ac:dyDescent="0.25">
      <c r="A5717" s="101">
        <v>101148</v>
      </c>
      <c r="B5717" s="101" t="s">
        <v>2415</v>
      </c>
      <c r="C5717" s="101" t="s">
        <v>38</v>
      </c>
      <c r="D5717" s="101">
        <v>15.73</v>
      </c>
    </row>
    <row r="5718" spans="1:4" x14ac:dyDescent="0.25">
      <c r="A5718" s="101">
        <v>101149</v>
      </c>
      <c r="B5718" s="101" t="s">
        <v>2416</v>
      </c>
      <c r="C5718" s="101" t="s">
        <v>38</v>
      </c>
      <c r="D5718" s="101">
        <v>20.99</v>
      </c>
    </row>
    <row r="5719" spans="1:4" x14ac:dyDescent="0.25">
      <c r="A5719" s="101">
        <v>101150</v>
      </c>
      <c r="B5719" s="101" t="s">
        <v>2417</v>
      </c>
      <c r="C5719" s="101" t="s">
        <v>38</v>
      </c>
      <c r="D5719" s="101">
        <v>19.59</v>
      </c>
    </row>
    <row r="5720" spans="1:4" x14ac:dyDescent="0.25">
      <c r="A5720" s="101">
        <v>101151</v>
      </c>
      <c r="B5720" s="101" t="s">
        <v>2418</v>
      </c>
      <c r="C5720" s="101" t="s">
        <v>38</v>
      </c>
      <c r="D5720" s="101">
        <v>16.84</v>
      </c>
    </row>
    <row r="5721" spans="1:4" x14ac:dyDescent="0.25">
      <c r="A5721" s="101">
        <v>101152</v>
      </c>
      <c r="B5721" s="101" t="s">
        <v>2419</v>
      </c>
      <c r="C5721" s="101" t="s">
        <v>38</v>
      </c>
      <c r="D5721" s="101">
        <v>18.71</v>
      </c>
    </row>
    <row r="5722" spans="1:4" x14ac:dyDescent="0.25">
      <c r="A5722" s="101">
        <v>101153</v>
      </c>
      <c r="B5722" s="101" t="s">
        <v>2420</v>
      </c>
      <c r="C5722" s="101" t="s">
        <v>38</v>
      </c>
      <c r="D5722" s="101">
        <v>19.75</v>
      </c>
    </row>
    <row r="5723" spans="1:4" x14ac:dyDescent="0.25">
      <c r="A5723" s="101">
        <v>101206</v>
      </c>
      <c r="B5723" s="101" t="s">
        <v>21108</v>
      </c>
      <c r="C5723" s="101" t="s">
        <v>38</v>
      </c>
      <c r="D5723" s="101">
        <v>12.81</v>
      </c>
    </row>
    <row r="5724" spans="1:4" x14ac:dyDescent="0.25">
      <c r="A5724" s="101">
        <v>101207</v>
      </c>
      <c r="B5724" s="101" t="s">
        <v>21109</v>
      </c>
      <c r="C5724" s="101" t="s">
        <v>38</v>
      </c>
      <c r="D5724" s="101">
        <v>11</v>
      </c>
    </row>
    <row r="5725" spans="1:4" x14ac:dyDescent="0.25">
      <c r="A5725" s="101">
        <v>101208</v>
      </c>
      <c r="B5725" s="101" t="s">
        <v>21110</v>
      </c>
      <c r="C5725" s="101" t="s">
        <v>38</v>
      </c>
      <c r="D5725" s="101">
        <v>10.77</v>
      </c>
    </row>
    <row r="5726" spans="1:4" x14ac:dyDescent="0.25">
      <c r="A5726" s="101">
        <v>101209</v>
      </c>
      <c r="B5726" s="101" t="s">
        <v>21111</v>
      </c>
      <c r="C5726" s="101" t="s">
        <v>38</v>
      </c>
      <c r="D5726" s="101">
        <v>9.99</v>
      </c>
    </row>
    <row r="5727" spans="1:4" x14ac:dyDescent="0.25">
      <c r="A5727" s="101">
        <v>101210</v>
      </c>
      <c r="B5727" s="101" t="s">
        <v>21112</v>
      </c>
      <c r="C5727" s="101" t="s">
        <v>38</v>
      </c>
      <c r="D5727" s="101">
        <v>17.829999999999998</v>
      </c>
    </row>
    <row r="5728" spans="1:4" x14ac:dyDescent="0.25">
      <c r="A5728" s="101">
        <v>101211</v>
      </c>
      <c r="B5728" s="101" t="s">
        <v>21113</v>
      </c>
      <c r="C5728" s="101" t="s">
        <v>38</v>
      </c>
      <c r="D5728" s="101">
        <v>19.14</v>
      </c>
    </row>
    <row r="5729" spans="1:4" x14ac:dyDescent="0.25">
      <c r="A5729" s="101">
        <v>101212</v>
      </c>
      <c r="B5729" s="101" t="s">
        <v>21114</v>
      </c>
      <c r="C5729" s="101" t="s">
        <v>38</v>
      </c>
      <c r="D5729" s="101">
        <v>22.37</v>
      </c>
    </row>
    <row r="5730" spans="1:4" x14ac:dyDescent="0.25">
      <c r="A5730" s="101">
        <v>101213</v>
      </c>
      <c r="B5730" s="101" t="s">
        <v>21115</v>
      </c>
      <c r="C5730" s="101" t="s">
        <v>38</v>
      </c>
      <c r="D5730" s="101">
        <v>25.06</v>
      </c>
    </row>
    <row r="5731" spans="1:4" x14ac:dyDescent="0.25">
      <c r="A5731" s="101">
        <v>101214</v>
      </c>
      <c r="B5731" s="101" t="s">
        <v>21116</v>
      </c>
      <c r="C5731" s="101" t="s">
        <v>38</v>
      </c>
      <c r="D5731" s="101">
        <v>30.25</v>
      </c>
    </row>
    <row r="5732" spans="1:4" x14ac:dyDescent="0.25">
      <c r="A5732" s="101">
        <v>101215</v>
      </c>
      <c r="B5732" s="101" t="s">
        <v>21117</v>
      </c>
      <c r="C5732" s="101" t="s">
        <v>38</v>
      </c>
      <c r="D5732" s="101">
        <v>17.18</v>
      </c>
    </row>
    <row r="5733" spans="1:4" x14ac:dyDescent="0.25">
      <c r="A5733" s="101">
        <v>101216</v>
      </c>
      <c r="B5733" s="101" t="s">
        <v>21118</v>
      </c>
      <c r="C5733" s="101" t="s">
        <v>38</v>
      </c>
      <c r="D5733" s="101">
        <v>17.989999999999998</v>
      </c>
    </row>
    <row r="5734" spans="1:4" x14ac:dyDescent="0.25">
      <c r="A5734" s="101">
        <v>101217</v>
      </c>
      <c r="B5734" s="101" t="s">
        <v>21119</v>
      </c>
      <c r="C5734" s="101" t="s">
        <v>38</v>
      </c>
      <c r="D5734" s="101">
        <v>20.99</v>
      </c>
    </row>
    <row r="5735" spans="1:4" x14ac:dyDescent="0.25">
      <c r="A5735" s="101">
        <v>101218</v>
      </c>
      <c r="B5735" s="101" t="s">
        <v>21120</v>
      </c>
      <c r="C5735" s="101" t="s">
        <v>38</v>
      </c>
      <c r="D5735" s="101">
        <v>22.18</v>
      </c>
    </row>
    <row r="5736" spans="1:4" x14ac:dyDescent="0.25">
      <c r="A5736" s="101">
        <v>101219</v>
      </c>
      <c r="B5736" s="101" t="s">
        <v>21121</v>
      </c>
      <c r="C5736" s="101" t="s">
        <v>38</v>
      </c>
      <c r="D5736" s="101">
        <v>26.88</v>
      </c>
    </row>
    <row r="5737" spans="1:4" x14ac:dyDescent="0.25">
      <c r="A5737" s="101">
        <v>101220</v>
      </c>
      <c r="B5737" s="101" t="s">
        <v>21122</v>
      </c>
      <c r="C5737" s="101" t="s">
        <v>38</v>
      </c>
      <c r="D5737" s="101">
        <v>16.829999999999998</v>
      </c>
    </row>
    <row r="5738" spans="1:4" x14ac:dyDescent="0.25">
      <c r="A5738" s="101">
        <v>101221</v>
      </c>
      <c r="B5738" s="101" t="s">
        <v>21123</v>
      </c>
      <c r="C5738" s="101" t="s">
        <v>38</v>
      </c>
      <c r="D5738" s="101">
        <v>17.77</v>
      </c>
    </row>
    <row r="5739" spans="1:4" x14ac:dyDescent="0.25">
      <c r="A5739" s="101">
        <v>101222</v>
      </c>
      <c r="B5739" s="101" t="s">
        <v>21124</v>
      </c>
      <c r="C5739" s="101" t="s">
        <v>38</v>
      </c>
      <c r="D5739" s="101">
        <v>20.68</v>
      </c>
    </row>
    <row r="5740" spans="1:4" x14ac:dyDescent="0.25">
      <c r="A5740" s="101">
        <v>101223</v>
      </c>
      <c r="B5740" s="101" t="s">
        <v>21125</v>
      </c>
      <c r="C5740" s="101" t="s">
        <v>38</v>
      </c>
      <c r="D5740" s="101">
        <v>23.03</v>
      </c>
    </row>
    <row r="5741" spans="1:4" x14ac:dyDescent="0.25">
      <c r="A5741" s="101">
        <v>101224</v>
      </c>
      <c r="B5741" s="101" t="s">
        <v>21126</v>
      </c>
      <c r="C5741" s="101" t="s">
        <v>38</v>
      </c>
      <c r="D5741" s="101">
        <v>28.9</v>
      </c>
    </row>
    <row r="5742" spans="1:4" x14ac:dyDescent="0.25">
      <c r="A5742" s="101">
        <v>101225</v>
      </c>
      <c r="B5742" s="101" t="s">
        <v>21127</v>
      </c>
      <c r="C5742" s="101" t="s">
        <v>38</v>
      </c>
      <c r="D5742" s="101">
        <v>15.46</v>
      </c>
    </row>
    <row r="5743" spans="1:4" x14ac:dyDescent="0.25">
      <c r="A5743" s="101">
        <v>101226</v>
      </c>
      <c r="B5743" s="101" t="s">
        <v>21128</v>
      </c>
      <c r="C5743" s="101" t="s">
        <v>38</v>
      </c>
      <c r="D5743" s="101">
        <v>16.27</v>
      </c>
    </row>
    <row r="5744" spans="1:4" x14ac:dyDescent="0.25">
      <c r="A5744" s="101">
        <v>101227</v>
      </c>
      <c r="B5744" s="101" t="s">
        <v>21129</v>
      </c>
      <c r="C5744" s="101" t="s">
        <v>38</v>
      </c>
      <c r="D5744" s="101">
        <v>18.89</v>
      </c>
    </row>
    <row r="5745" spans="1:4" x14ac:dyDescent="0.25">
      <c r="A5745" s="101">
        <v>101228</v>
      </c>
      <c r="B5745" s="101" t="s">
        <v>21130</v>
      </c>
      <c r="C5745" s="101" t="s">
        <v>38</v>
      </c>
      <c r="D5745" s="101">
        <v>20.11</v>
      </c>
    </row>
    <row r="5746" spans="1:4" x14ac:dyDescent="0.25">
      <c r="A5746" s="101">
        <v>101229</v>
      </c>
      <c r="B5746" s="101" t="s">
        <v>21131</v>
      </c>
      <c r="C5746" s="101" t="s">
        <v>38</v>
      </c>
      <c r="D5746" s="101">
        <v>25.41</v>
      </c>
    </row>
    <row r="5747" spans="1:4" x14ac:dyDescent="0.25">
      <c r="A5747" s="101">
        <v>101230</v>
      </c>
      <c r="B5747" s="101" t="s">
        <v>21132</v>
      </c>
      <c r="C5747" s="101" t="s">
        <v>38</v>
      </c>
      <c r="D5747" s="101">
        <v>11.27</v>
      </c>
    </row>
    <row r="5748" spans="1:4" x14ac:dyDescent="0.25">
      <c r="A5748" s="101">
        <v>101231</v>
      </c>
      <c r="B5748" s="101" t="s">
        <v>21133</v>
      </c>
      <c r="C5748" s="101" t="s">
        <v>38</v>
      </c>
      <c r="D5748" s="101">
        <v>10.72</v>
      </c>
    </row>
    <row r="5749" spans="1:4" x14ac:dyDescent="0.25">
      <c r="A5749" s="101">
        <v>101232</v>
      </c>
      <c r="B5749" s="101" t="s">
        <v>21134</v>
      </c>
      <c r="C5749" s="101" t="s">
        <v>38</v>
      </c>
      <c r="D5749" s="101">
        <v>9.6</v>
      </c>
    </row>
    <row r="5750" spans="1:4" x14ac:dyDescent="0.25">
      <c r="A5750" s="101">
        <v>101233</v>
      </c>
      <c r="B5750" s="101" t="s">
        <v>21135</v>
      </c>
      <c r="C5750" s="101" t="s">
        <v>38</v>
      </c>
      <c r="D5750" s="101">
        <v>8.86</v>
      </c>
    </row>
    <row r="5751" spans="1:4" x14ac:dyDescent="0.25">
      <c r="A5751" s="101">
        <v>101234</v>
      </c>
      <c r="B5751" s="101" t="s">
        <v>21136</v>
      </c>
      <c r="C5751" s="101" t="s">
        <v>38</v>
      </c>
      <c r="D5751" s="101">
        <v>17.559999999999999</v>
      </c>
    </row>
    <row r="5752" spans="1:4" x14ac:dyDescent="0.25">
      <c r="A5752" s="101">
        <v>101235</v>
      </c>
      <c r="B5752" s="101" t="s">
        <v>21137</v>
      </c>
      <c r="C5752" s="101" t="s">
        <v>38</v>
      </c>
      <c r="D5752" s="101">
        <v>18.46</v>
      </c>
    </row>
    <row r="5753" spans="1:4" x14ac:dyDescent="0.25">
      <c r="A5753" s="101">
        <v>101236</v>
      </c>
      <c r="B5753" s="101" t="s">
        <v>21138</v>
      </c>
      <c r="C5753" s="101" t="s">
        <v>38</v>
      </c>
      <c r="D5753" s="101">
        <v>21.51</v>
      </c>
    </row>
    <row r="5754" spans="1:4" x14ac:dyDescent="0.25">
      <c r="A5754" s="101">
        <v>101237</v>
      </c>
      <c r="B5754" s="101" t="s">
        <v>21139</v>
      </c>
      <c r="C5754" s="101" t="s">
        <v>38</v>
      </c>
      <c r="D5754" s="101">
        <v>22.88</v>
      </c>
    </row>
    <row r="5755" spans="1:4" x14ac:dyDescent="0.25">
      <c r="A5755" s="101">
        <v>101238</v>
      </c>
      <c r="B5755" s="101" t="s">
        <v>21140</v>
      </c>
      <c r="C5755" s="101" t="s">
        <v>38</v>
      </c>
      <c r="D5755" s="101">
        <v>28.98</v>
      </c>
    </row>
    <row r="5756" spans="1:4" x14ac:dyDescent="0.25">
      <c r="A5756" s="101">
        <v>101239</v>
      </c>
      <c r="B5756" s="101" t="s">
        <v>21141</v>
      </c>
      <c r="C5756" s="101" t="s">
        <v>38</v>
      </c>
      <c r="D5756" s="101">
        <v>15.37</v>
      </c>
    </row>
    <row r="5757" spans="1:4" x14ac:dyDescent="0.25">
      <c r="A5757" s="101">
        <v>101240</v>
      </c>
      <c r="B5757" s="101" t="s">
        <v>21142</v>
      </c>
      <c r="C5757" s="101" t="s">
        <v>38</v>
      </c>
      <c r="D5757" s="101">
        <v>16.2</v>
      </c>
    </row>
    <row r="5758" spans="1:4" x14ac:dyDescent="0.25">
      <c r="A5758" s="101">
        <v>101241</v>
      </c>
      <c r="B5758" s="101" t="s">
        <v>21143</v>
      </c>
      <c r="C5758" s="101" t="s">
        <v>38</v>
      </c>
      <c r="D5758" s="101">
        <v>18.96</v>
      </c>
    </row>
    <row r="5759" spans="1:4" x14ac:dyDescent="0.25">
      <c r="A5759" s="101">
        <v>101242</v>
      </c>
      <c r="B5759" s="101" t="s">
        <v>21144</v>
      </c>
      <c r="C5759" s="101" t="s">
        <v>38</v>
      </c>
      <c r="D5759" s="101">
        <v>21.24</v>
      </c>
    </row>
    <row r="5760" spans="1:4" x14ac:dyDescent="0.25">
      <c r="A5760" s="101">
        <v>101243</v>
      </c>
      <c r="B5760" s="101" t="s">
        <v>21145</v>
      </c>
      <c r="C5760" s="101" t="s">
        <v>38</v>
      </c>
      <c r="D5760" s="101">
        <v>25.71</v>
      </c>
    </row>
    <row r="5761" spans="1:4" x14ac:dyDescent="0.25">
      <c r="A5761" s="101">
        <v>101244</v>
      </c>
      <c r="B5761" s="101" t="s">
        <v>21146</v>
      </c>
      <c r="C5761" s="101" t="s">
        <v>38</v>
      </c>
      <c r="D5761" s="101">
        <v>16.190000000000001</v>
      </c>
    </row>
    <row r="5762" spans="1:4" x14ac:dyDescent="0.25">
      <c r="A5762" s="101">
        <v>101245</v>
      </c>
      <c r="B5762" s="101" t="s">
        <v>21147</v>
      </c>
      <c r="C5762" s="101" t="s">
        <v>38</v>
      </c>
      <c r="D5762" s="101">
        <v>17.11</v>
      </c>
    </row>
    <row r="5763" spans="1:4" x14ac:dyDescent="0.25">
      <c r="A5763" s="101">
        <v>101246</v>
      </c>
      <c r="B5763" s="101" t="s">
        <v>21148</v>
      </c>
      <c r="C5763" s="101" t="s">
        <v>38</v>
      </c>
      <c r="D5763" s="101">
        <v>19.89</v>
      </c>
    </row>
    <row r="5764" spans="1:4" x14ac:dyDescent="0.25">
      <c r="A5764" s="101">
        <v>101247</v>
      </c>
      <c r="B5764" s="101" t="s">
        <v>21149</v>
      </c>
      <c r="C5764" s="101" t="s">
        <v>38</v>
      </c>
      <c r="D5764" s="101">
        <v>22.09</v>
      </c>
    </row>
    <row r="5765" spans="1:4" x14ac:dyDescent="0.25">
      <c r="A5765" s="101">
        <v>101248</v>
      </c>
      <c r="B5765" s="101" t="s">
        <v>21150</v>
      </c>
      <c r="C5765" s="101" t="s">
        <v>38</v>
      </c>
      <c r="D5765" s="101">
        <v>27.66</v>
      </c>
    </row>
    <row r="5766" spans="1:4" x14ac:dyDescent="0.25">
      <c r="A5766" s="101">
        <v>101249</v>
      </c>
      <c r="B5766" s="101" t="s">
        <v>21151</v>
      </c>
      <c r="C5766" s="101" t="s">
        <v>38</v>
      </c>
      <c r="D5766" s="101">
        <v>14.04</v>
      </c>
    </row>
    <row r="5767" spans="1:4" x14ac:dyDescent="0.25">
      <c r="A5767" s="101">
        <v>101250</v>
      </c>
      <c r="B5767" s="101" t="s">
        <v>21152</v>
      </c>
      <c r="C5767" s="101" t="s">
        <v>38</v>
      </c>
      <c r="D5767" s="101">
        <v>15.62</v>
      </c>
    </row>
    <row r="5768" spans="1:4" x14ac:dyDescent="0.25">
      <c r="A5768" s="101">
        <v>101251</v>
      </c>
      <c r="B5768" s="101" t="s">
        <v>21153</v>
      </c>
      <c r="C5768" s="101" t="s">
        <v>38</v>
      </c>
      <c r="D5768" s="101">
        <v>17.760000000000002</v>
      </c>
    </row>
    <row r="5769" spans="1:4" x14ac:dyDescent="0.25">
      <c r="A5769" s="101">
        <v>101252</v>
      </c>
      <c r="B5769" s="101" t="s">
        <v>21154</v>
      </c>
      <c r="C5769" s="101" t="s">
        <v>38</v>
      </c>
      <c r="D5769" s="101">
        <v>19.3</v>
      </c>
    </row>
    <row r="5770" spans="1:4" x14ac:dyDescent="0.25">
      <c r="A5770" s="101">
        <v>101253</v>
      </c>
      <c r="B5770" s="101" t="s">
        <v>21155</v>
      </c>
      <c r="C5770" s="101" t="s">
        <v>38</v>
      </c>
      <c r="D5770" s="101">
        <v>24.33</v>
      </c>
    </row>
    <row r="5771" spans="1:4" x14ac:dyDescent="0.25">
      <c r="A5771" s="101">
        <v>101254</v>
      </c>
      <c r="B5771" s="101" t="s">
        <v>21156</v>
      </c>
      <c r="C5771" s="101" t="s">
        <v>38</v>
      </c>
      <c r="D5771" s="101">
        <v>12.74</v>
      </c>
    </row>
    <row r="5772" spans="1:4" x14ac:dyDescent="0.25">
      <c r="A5772" s="101">
        <v>101255</v>
      </c>
      <c r="B5772" s="101" t="s">
        <v>21157</v>
      </c>
      <c r="C5772" s="101" t="s">
        <v>38</v>
      </c>
      <c r="D5772" s="101">
        <v>11.22</v>
      </c>
    </row>
    <row r="5773" spans="1:4" x14ac:dyDescent="0.25">
      <c r="A5773" s="101">
        <v>101256</v>
      </c>
      <c r="B5773" s="101" t="s">
        <v>21158</v>
      </c>
      <c r="C5773" s="101" t="s">
        <v>38</v>
      </c>
      <c r="D5773" s="101">
        <v>19.64</v>
      </c>
    </row>
    <row r="5774" spans="1:4" x14ac:dyDescent="0.25">
      <c r="A5774" s="101">
        <v>101257</v>
      </c>
      <c r="B5774" s="101" t="s">
        <v>21159</v>
      </c>
      <c r="C5774" s="101" t="s">
        <v>38</v>
      </c>
      <c r="D5774" s="101">
        <v>20.68</v>
      </c>
    </row>
    <row r="5775" spans="1:4" x14ac:dyDescent="0.25">
      <c r="A5775" s="101">
        <v>101258</v>
      </c>
      <c r="B5775" s="101" t="s">
        <v>21160</v>
      </c>
      <c r="C5775" s="101" t="s">
        <v>38</v>
      </c>
      <c r="D5775" s="101">
        <v>23.99</v>
      </c>
    </row>
    <row r="5776" spans="1:4" x14ac:dyDescent="0.25">
      <c r="A5776" s="101">
        <v>101259</v>
      </c>
      <c r="B5776" s="101" t="s">
        <v>21161</v>
      </c>
      <c r="C5776" s="101" t="s">
        <v>38</v>
      </c>
      <c r="D5776" s="101">
        <v>26.68</v>
      </c>
    </row>
    <row r="5777" spans="1:4" x14ac:dyDescent="0.25">
      <c r="A5777" s="101">
        <v>101260</v>
      </c>
      <c r="B5777" s="101" t="s">
        <v>21162</v>
      </c>
      <c r="C5777" s="101" t="s">
        <v>38</v>
      </c>
      <c r="D5777" s="101">
        <v>33.340000000000003</v>
      </c>
    </row>
    <row r="5778" spans="1:4" x14ac:dyDescent="0.25">
      <c r="A5778" s="101">
        <v>101261</v>
      </c>
      <c r="B5778" s="101" t="s">
        <v>21163</v>
      </c>
      <c r="C5778" s="101" t="s">
        <v>38</v>
      </c>
      <c r="D5778" s="101">
        <v>18.57</v>
      </c>
    </row>
    <row r="5779" spans="1:4" x14ac:dyDescent="0.25">
      <c r="A5779" s="101">
        <v>101262</v>
      </c>
      <c r="B5779" s="101" t="s">
        <v>21164</v>
      </c>
      <c r="C5779" s="101" t="s">
        <v>38</v>
      </c>
      <c r="D5779" s="101">
        <v>19.59</v>
      </c>
    </row>
    <row r="5780" spans="1:4" x14ac:dyDescent="0.25">
      <c r="A5780" s="101">
        <v>101263</v>
      </c>
      <c r="B5780" s="101" t="s">
        <v>21165</v>
      </c>
      <c r="C5780" s="101" t="s">
        <v>38</v>
      </c>
      <c r="D5780" s="101">
        <v>22.65</v>
      </c>
    </row>
    <row r="5781" spans="1:4" x14ac:dyDescent="0.25">
      <c r="A5781" s="101">
        <v>101264</v>
      </c>
      <c r="B5781" s="101" t="s">
        <v>21166</v>
      </c>
      <c r="C5781" s="101" t="s">
        <v>38</v>
      </c>
      <c r="D5781" s="101">
        <v>25.12</v>
      </c>
    </row>
    <row r="5782" spans="1:4" x14ac:dyDescent="0.25">
      <c r="A5782" s="101">
        <v>101265</v>
      </c>
      <c r="B5782" s="101" t="s">
        <v>21167</v>
      </c>
      <c r="C5782" s="101" t="s">
        <v>38</v>
      </c>
      <c r="D5782" s="101">
        <v>31.29</v>
      </c>
    </row>
    <row r="5783" spans="1:4" x14ac:dyDescent="0.25">
      <c r="A5783" s="101">
        <v>101266</v>
      </c>
      <c r="B5783" s="101" t="s">
        <v>21168</v>
      </c>
      <c r="C5783" s="101" t="s">
        <v>38</v>
      </c>
      <c r="D5783" s="101">
        <v>11.32</v>
      </c>
    </row>
    <row r="5784" spans="1:4" x14ac:dyDescent="0.25">
      <c r="A5784" s="101">
        <v>101267</v>
      </c>
      <c r="B5784" s="101" t="s">
        <v>21169</v>
      </c>
      <c r="C5784" s="101" t="s">
        <v>38</v>
      </c>
      <c r="D5784" s="101">
        <v>10.88</v>
      </c>
    </row>
    <row r="5785" spans="1:4" x14ac:dyDescent="0.25">
      <c r="A5785" s="101">
        <v>101268</v>
      </c>
      <c r="B5785" s="101" t="s">
        <v>21170</v>
      </c>
      <c r="C5785" s="101" t="s">
        <v>38</v>
      </c>
      <c r="D5785" s="101">
        <v>17.829999999999998</v>
      </c>
    </row>
    <row r="5786" spans="1:4" x14ac:dyDescent="0.25">
      <c r="A5786" s="101">
        <v>101269</v>
      </c>
      <c r="B5786" s="101" t="s">
        <v>21171</v>
      </c>
      <c r="C5786" s="101" t="s">
        <v>38</v>
      </c>
      <c r="D5786" s="101">
        <v>19.86</v>
      </c>
    </row>
    <row r="5787" spans="1:4" x14ac:dyDescent="0.25">
      <c r="A5787" s="101">
        <v>101270</v>
      </c>
      <c r="B5787" s="101" t="s">
        <v>21172</v>
      </c>
      <c r="C5787" s="101" t="s">
        <v>38</v>
      </c>
      <c r="D5787" s="101">
        <v>23</v>
      </c>
    </row>
    <row r="5788" spans="1:4" x14ac:dyDescent="0.25">
      <c r="A5788" s="101">
        <v>101271</v>
      </c>
      <c r="B5788" s="101" t="s">
        <v>21173</v>
      </c>
      <c r="C5788" s="101" t="s">
        <v>38</v>
      </c>
      <c r="D5788" s="101">
        <v>25.52</v>
      </c>
    </row>
    <row r="5789" spans="1:4" x14ac:dyDescent="0.25">
      <c r="A5789" s="101">
        <v>101272</v>
      </c>
      <c r="B5789" s="101" t="s">
        <v>21174</v>
      </c>
      <c r="C5789" s="101" t="s">
        <v>38</v>
      </c>
      <c r="D5789" s="101">
        <v>31.84</v>
      </c>
    </row>
    <row r="5790" spans="1:4" x14ac:dyDescent="0.25">
      <c r="A5790" s="101">
        <v>101273</v>
      </c>
      <c r="B5790" s="101" t="s">
        <v>21175</v>
      </c>
      <c r="C5790" s="101" t="s">
        <v>38</v>
      </c>
      <c r="D5790" s="101">
        <v>17.02</v>
      </c>
    </row>
    <row r="5791" spans="1:4" x14ac:dyDescent="0.25">
      <c r="A5791" s="101">
        <v>101274</v>
      </c>
      <c r="B5791" s="101" t="s">
        <v>21176</v>
      </c>
      <c r="C5791" s="101" t="s">
        <v>38</v>
      </c>
      <c r="D5791" s="101">
        <v>18.82</v>
      </c>
    </row>
    <row r="5792" spans="1:4" x14ac:dyDescent="0.25">
      <c r="A5792" s="101">
        <v>101275</v>
      </c>
      <c r="B5792" s="101" t="s">
        <v>21177</v>
      </c>
      <c r="C5792" s="101" t="s">
        <v>38</v>
      </c>
      <c r="D5792" s="101">
        <v>21.79</v>
      </c>
    </row>
    <row r="5793" spans="1:4" x14ac:dyDescent="0.25">
      <c r="A5793" s="101">
        <v>101276</v>
      </c>
      <c r="B5793" s="101" t="s">
        <v>21178</v>
      </c>
      <c r="C5793" s="101" t="s">
        <v>38</v>
      </c>
      <c r="D5793" s="101">
        <v>24.08</v>
      </c>
    </row>
    <row r="5794" spans="1:4" x14ac:dyDescent="0.25">
      <c r="A5794" s="101">
        <v>101277</v>
      </c>
      <c r="B5794" s="101" t="s">
        <v>21179</v>
      </c>
      <c r="C5794" s="101" t="s">
        <v>38</v>
      </c>
      <c r="D5794" s="101">
        <v>30.8</v>
      </c>
    </row>
    <row r="5795" spans="1:4" x14ac:dyDescent="0.25">
      <c r="A5795" s="101">
        <v>102354</v>
      </c>
      <c r="B5795" s="101" t="s">
        <v>39772</v>
      </c>
      <c r="C5795" s="101" t="s">
        <v>38</v>
      </c>
      <c r="D5795" s="101">
        <v>157.91999999999999</v>
      </c>
    </row>
    <row r="5796" spans="1:4" x14ac:dyDescent="0.25">
      <c r="A5796" s="101">
        <v>102355</v>
      </c>
      <c r="B5796" s="101" t="s">
        <v>39773</v>
      </c>
      <c r="C5796" s="101" t="s">
        <v>38</v>
      </c>
      <c r="D5796" s="101">
        <v>186.39</v>
      </c>
    </row>
    <row r="5797" spans="1:4" x14ac:dyDescent="0.25">
      <c r="A5797" s="101">
        <v>102360</v>
      </c>
      <c r="B5797" s="101" t="s">
        <v>3255</v>
      </c>
      <c r="C5797" s="101" t="s">
        <v>38</v>
      </c>
      <c r="D5797" s="101">
        <v>25.33</v>
      </c>
    </row>
    <row r="5798" spans="1:4" x14ac:dyDescent="0.25">
      <c r="A5798" s="101">
        <v>102361</v>
      </c>
      <c r="B5798" s="101" t="s">
        <v>3256</v>
      </c>
      <c r="C5798" s="101" t="s">
        <v>38</v>
      </c>
      <c r="D5798" s="101">
        <v>38.96</v>
      </c>
    </row>
    <row r="5799" spans="1:4" x14ac:dyDescent="0.25">
      <c r="A5799" s="101">
        <v>90082</v>
      </c>
      <c r="B5799" s="101" t="s">
        <v>3768</v>
      </c>
      <c r="C5799" s="101" t="s">
        <v>38</v>
      </c>
      <c r="D5799" s="101">
        <v>11.44</v>
      </c>
    </row>
    <row r="5800" spans="1:4" x14ac:dyDescent="0.25">
      <c r="A5800" s="101">
        <v>90084</v>
      </c>
      <c r="B5800" s="101" t="s">
        <v>3769</v>
      </c>
      <c r="C5800" s="101" t="s">
        <v>38</v>
      </c>
      <c r="D5800" s="101">
        <v>11.08</v>
      </c>
    </row>
    <row r="5801" spans="1:4" x14ac:dyDescent="0.25">
      <c r="A5801" s="101">
        <v>90086</v>
      </c>
      <c r="B5801" s="101" t="s">
        <v>3770</v>
      </c>
      <c r="C5801" s="101" t="s">
        <v>38</v>
      </c>
      <c r="D5801" s="101">
        <v>10.47</v>
      </c>
    </row>
    <row r="5802" spans="1:4" x14ac:dyDescent="0.25">
      <c r="A5802" s="101">
        <v>90087</v>
      </c>
      <c r="B5802" s="101" t="s">
        <v>3771</v>
      </c>
      <c r="C5802" s="101" t="s">
        <v>38</v>
      </c>
      <c r="D5802" s="101">
        <v>9.51</v>
      </c>
    </row>
    <row r="5803" spans="1:4" x14ac:dyDescent="0.25">
      <c r="A5803" s="101">
        <v>90090</v>
      </c>
      <c r="B5803" s="101" t="s">
        <v>3772</v>
      </c>
      <c r="C5803" s="101" t="s">
        <v>38</v>
      </c>
      <c r="D5803" s="101">
        <v>9.31</v>
      </c>
    </row>
    <row r="5804" spans="1:4" x14ac:dyDescent="0.25">
      <c r="A5804" s="101">
        <v>90091</v>
      </c>
      <c r="B5804" s="101" t="s">
        <v>3773</v>
      </c>
      <c r="C5804" s="101" t="s">
        <v>38</v>
      </c>
      <c r="D5804" s="101">
        <v>6.19</v>
      </c>
    </row>
    <row r="5805" spans="1:4" x14ac:dyDescent="0.25">
      <c r="A5805" s="101">
        <v>90092</v>
      </c>
      <c r="B5805" s="101" t="s">
        <v>3774</v>
      </c>
      <c r="C5805" s="101" t="s">
        <v>38</v>
      </c>
      <c r="D5805" s="101">
        <v>6.11</v>
      </c>
    </row>
    <row r="5806" spans="1:4" x14ac:dyDescent="0.25">
      <c r="A5806" s="101">
        <v>90094</v>
      </c>
      <c r="B5806" s="101" t="s">
        <v>3775</v>
      </c>
      <c r="C5806" s="101" t="s">
        <v>38</v>
      </c>
      <c r="D5806" s="101">
        <v>5.79</v>
      </c>
    </row>
    <row r="5807" spans="1:4" x14ac:dyDescent="0.25">
      <c r="A5807" s="101">
        <v>90095</v>
      </c>
      <c r="B5807" s="101" t="s">
        <v>3776</v>
      </c>
      <c r="C5807" s="101" t="s">
        <v>38</v>
      </c>
      <c r="D5807" s="101">
        <v>5.23</v>
      </c>
    </row>
    <row r="5808" spans="1:4" x14ac:dyDescent="0.25">
      <c r="A5808" s="101">
        <v>90098</v>
      </c>
      <c r="B5808" s="101" t="s">
        <v>3777</v>
      </c>
      <c r="C5808" s="101" t="s">
        <v>38</v>
      </c>
      <c r="D5808" s="101">
        <v>5.14</v>
      </c>
    </row>
    <row r="5809" spans="1:4" x14ac:dyDescent="0.25">
      <c r="A5809" s="101">
        <v>90099</v>
      </c>
      <c r="B5809" s="101" t="s">
        <v>3778</v>
      </c>
      <c r="C5809" s="101" t="s">
        <v>38</v>
      </c>
      <c r="D5809" s="101">
        <v>16.16</v>
      </c>
    </row>
    <row r="5810" spans="1:4" x14ac:dyDescent="0.25">
      <c r="A5810" s="101">
        <v>90100</v>
      </c>
      <c r="B5810" s="101" t="s">
        <v>3779</v>
      </c>
      <c r="C5810" s="101" t="s">
        <v>38</v>
      </c>
      <c r="D5810" s="101">
        <v>13.73</v>
      </c>
    </row>
    <row r="5811" spans="1:4" x14ac:dyDescent="0.25">
      <c r="A5811" s="101">
        <v>90101</v>
      </c>
      <c r="B5811" s="101" t="s">
        <v>3780</v>
      </c>
      <c r="C5811" s="101" t="s">
        <v>38</v>
      </c>
      <c r="D5811" s="101">
        <v>13.57</v>
      </c>
    </row>
    <row r="5812" spans="1:4" x14ac:dyDescent="0.25">
      <c r="A5812" s="101">
        <v>90102</v>
      </c>
      <c r="B5812" s="101" t="s">
        <v>3781</v>
      </c>
      <c r="C5812" s="101" t="s">
        <v>38</v>
      </c>
      <c r="D5812" s="101">
        <v>12.35</v>
      </c>
    </row>
    <row r="5813" spans="1:4" x14ac:dyDescent="0.25">
      <c r="A5813" s="101">
        <v>90105</v>
      </c>
      <c r="B5813" s="101" t="s">
        <v>3782</v>
      </c>
      <c r="C5813" s="101" t="s">
        <v>38</v>
      </c>
      <c r="D5813" s="101">
        <v>8.91</v>
      </c>
    </row>
    <row r="5814" spans="1:4" x14ac:dyDescent="0.25">
      <c r="A5814" s="101">
        <v>90106</v>
      </c>
      <c r="B5814" s="101" t="s">
        <v>3783</v>
      </c>
      <c r="C5814" s="101" t="s">
        <v>38</v>
      </c>
      <c r="D5814" s="101">
        <v>7.58</v>
      </c>
    </row>
    <row r="5815" spans="1:4" x14ac:dyDescent="0.25">
      <c r="A5815" s="101">
        <v>90107</v>
      </c>
      <c r="B5815" s="101" t="s">
        <v>3784</v>
      </c>
      <c r="C5815" s="101" t="s">
        <v>38</v>
      </c>
      <c r="D5815" s="101">
        <v>7.47</v>
      </c>
    </row>
    <row r="5816" spans="1:4" x14ac:dyDescent="0.25">
      <c r="A5816" s="101">
        <v>90108</v>
      </c>
      <c r="B5816" s="101" t="s">
        <v>3785</v>
      </c>
      <c r="C5816" s="101" t="s">
        <v>38</v>
      </c>
      <c r="D5816" s="101">
        <v>6.81</v>
      </c>
    </row>
    <row r="5817" spans="1:4" x14ac:dyDescent="0.25">
      <c r="A5817" s="101">
        <v>93358</v>
      </c>
      <c r="B5817" s="101" t="s">
        <v>3257</v>
      </c>
      <c r="C5817" s="101" t="s">
        <v>38</v>
      </c>
      <c r="D5817" s="101">
        <v>80.739999999999995</v>
      </c>
    </row>
    <row r="5818" spans="1:4" x14ac:dyDescent="0.25">
      <c r="A5818" s="101">
        <v>102276</v>
      </c>
      <c r="B5818" s="101" t="s">
        <v>3786</v>
      </c>
      <c r="C5818" s="101" t="s">
        <v>38</v>
      </c>
      <c r="D5818" s="101">
        <v>12.88</v>
      </c>
    </row>
    <row r="5819" spans="1:4" x14ac:dyDescent="0.25">
      <c r="A5819" s="101">
        <v>102277</v>
      </c>
      <c r="B5819" s="101" t="s">
        <v>3787</v>
      </c>
      <c r="C5819" s="101" t="s">
        <v>38</v>
      </c>
      <c r="D5819" s="101">
        <v>10.17</v>
      </c>
    </row>
    <row r="5820" spans="1:4" x14ac:dyDescent="0.25">
      <c r="A5820" s="101">
        <v>102278</v>
      </c>
      <c r="B5820" s="101" t="s">
        <v>3788</v>
      </c>
      <c r="C5820" s="101" t="s">
        <v>38</v>
      </c>
      <c r="D5820" s="101">
        <v>9.91</v>
      </c>
    </row>
    <row r="5821" spans="1:4" x14ac:dyDescent="0.25">
      <c r="A5821" s="101">
        <v>102279</v>
      </c>
      <c r="B5821" s="101" t="s">
        <v>3789</v>
      </c>
      <c r="C5821" s="101" t="s">
        <v>38</v>
      </c>
      <c r="D5821" s="101">
        <v>7.1</v>
      </c>
    </row>
    <row r="5822" spans="1:4" x14ac:dyDescent="0.25">
      <c r="A5822" s="101">
        <v>102280</v>
      </c>
      <c r="B5822" s="101" t="s">
        <v>3790</v>
      </c>
      <c r="C5822" s="101" t="s">
        <v>38</v>
      </c>
      <c r="D5822" s="101">
        <v>5.61</v>
      </c>
    </row>
    <row r="5823" spans="1:4" x14ac:dyDescent="0.25">
      <c r="A5823" s="101">
        <v>102281</v>
      </c>
      <c r="B5823" s="101" t="s">
        <v>3791</v>
      </c>
      <c r="C5823" s="101" t="s">
        <v>38</v>
      </c>
      <c r="D5823" s="101">
        <v>5.47</v>
      </c>
    </row>
    <row r="5824" spans="1:4" x14ac:dyDescent="0.25">
      <c r="A5824" s="101">
        <v>102282</v>
      </c>
      <c r="B5824" s="101" t="s">
        <v>3792</v>
      </c>
      <c r="C5824" s="101" t="s">
        <v>38</v>
      </c>
      <c r="D5824" s="101">
        <v>14.29</v>
      </c>
    </row>
    <row r="5825" spans="1:4" x14ac:dyDescent="0.25">
      <c r="A5825" s="101">
        <v>102283</v>
      </c>
      <c r="B5825" s="101" t="s">
        <v>3793</v>
      </c>
      <c r="C5825" s="101" t="s">
        <v>38</v>
      </c>
      <c r="D5825" s="101">
        <v>12.7</v>
      </c>
    </row>
    <row r="5826" spans="1:4" x14ac:dyDescent="0.25">
      <c r="A5826" s="101">
        <v>102284</v>
      </c>
      <c r="B5826" s="101" t="s">
        <v>3794</v>
      </c>
      <c r="C5826" s="101" t="s">
        <v>38</v>
      </c>
      <c r="D5826" s="101">
        <v>12.3</v>
      </c>
    </row>
    <row r="5827" spans="1:4" x14ac:dyDescent="0.25">
      <c r="A5827" s="101">
        <v>102285</v>
      </c>
      <c r="B5827" s="101" t="s">
        <v>3795</v>
      </c>
      <c r="C5827" s="101" t="s">
        <v>38</v>
      </c>
      <c r="D5827" s="101">
        <v>11.63</v>
      </c>
    </row>
    <row r="5828" spans="1:4" x14ac:dyDescent="0.25">
      <c r="A5828" s="101">
        <v>102286</v>
      </c>
      <c r="B5828" s="101" t="s">
        <v>3796</v>
      </c>
      <c r="C5828" s="101" t="s">
        <v>38</v>
      </c>
      <c r="D5828" s="101">
        <v>11.31</v>
      </c>
    </row>
    <row r="5829" spans="1:4" x14ac:dyDescent="0.25">
      <c r="A5829" s="101">
        <v>102287</v>
      </c>
      <c r="B5829" s="101" t="s">
        <v>3797</v>
      </c>
      <c r="C5829" s="101" t="s">
        <v>38</v>
      </c>
      <c r="D5829" s="101">
        <v>11.03</v>
      </c>
    </row>
    <row r="5830" spans="1:4" x14ac:dyDescent="0.25">
      <c r="A5830" s="101">
        <v>102288</v>
      </c>
      <c r="B5830" s="101" t="s">
        <v>3798</v>
      </c>
      <c r="C5830" s="101" t="s">
        <v>38</v>
      </c>
      <c r="D5830" s="101">
        <v>10.58</v>
      </c>
    </row>
    <row r="5831" spans="1:4" x14ac:dyDescent="0.25">
      <c r="A5831" s="101">
        <v>102289</v>
      </c>
      <c r="B5831" s="101" t="s">
        <v>3799</v>
      </c>
      <c r="C5831" s="101" t="s">
        <v>38</v>
      </c>
      <c r="D5831" s="101">
        <v>10.34</v>
      </c>
    </row>
    <row r="5832" spans="1:4" x14ac:dyDescent="0.25">
      <c r="A5832" s="101">
        <v>102290</v>
      </c>
      <c r="B5832" s="101" t="s">
        <v>3800</v>
      </c>
      <c r="C5832" s="101" t="s">
        <v>38</v>
      </c>
      <c r="D5832" s="101">
        <v>7.88</v>
      </c>
    </row>
    <row r="5833" spans="1:4" x14ac:dyDescent="0.25">
      <c r="A5833" s="101">
        <v>102291</v>
      </c>
      <c r="B5833" s="101" t="s">
        <v>3801</v>
      </c>
      <c r="C5833" s="101" t="s">
        <v>38</v>
      </c>
      <c r="D5833" s="101">
        <v>7.01</v>
      </c>
    </row>
    <row r="5834" spans="1:4" x14ac:dyDescent="0.25">
      <c r="A5834" s="101">
        <v>102292</v>
      </c>
      <c r="B5834" s="101" t="s">
        <v>3802</v>
      </c>
      <c r="C5834" s="101" t="s">
        <v>38</v>
      </c>
      <c r="D5834" s="101">
        <v>6.79</v>
      </c>
    </row>
    <row r="5835" spans="1:4" x14ac:dyDescent="0.25">
      <c r="A5835" s="101">
        <v>102293</v>
      </c>
      <c r="B5835" s="101" t="s">
        <v>3803</v>
      </c>
      <c r="C5835" s="101" t="s">
        <v>38</v>
      </c>
      <c r="D5835" s="101">
        <v>6.43</v>
      </c>
    </row>
    <row r="5836" spans="1:4" x14ac:dyDescent="0.25">
      <c r="A5836" s="101">
        <v>102294</v>
      </c>
      <c r="B5836" s="101" t="s">
        <v>3804</v>
      </c>
      <c r="C5836" s="101" t="s">
        <v>38</v>
      </c>
      <c r="D5836" s="101">
        <v>6.24</v>
      </c>
    </row>
    <row r="5837" spans="1:4" x14ac:dyDescent="0.25">
      <c r="A5837" s="101">
        <v>102295</v>
      </c>
      <c r="B5837" s="101" t="s">
        <v>3805</v>
      </c>
      <c r="C5837" s="101" t="s">
        <v>38</v>
      </c>
      <c r="D5837" s="101">
        <v>6.07</v>
      </c>
    </row>
    <row r="5838" spans="1:4" x14ac:dyDescent="0.25">
      <c r="A5838" s="101">
        <v>102296</v>
      </c>
      <c r="B5838" s="101" t="s">
        <v>3806</v>
      </c>
      <c r="C5838" s="101" t="s">
        <v>38</v>
      </c>
      <c r="D5838" s="101">
        <v>5.83</v>
      </c>
    </row>
    <row r="5839" spans="1:4" x14ac:dyDescent="0.25">
      <c r="A5839" s="101">
        <v>102297</v>
      </c>
      <c r="B5839" s="101" t="s">
        <v>3807</v>
      </c>
      <c r="C5839" s="101" t="s">
        <v>38</v>
      </c>
      <c r="D5839" s="101">
        <v>5.7</v>
      </c>
    </row>
    <row r="5840" spans="1:4" x14ac:dyDescent="0.25">
      <c r="A5840" s="101">
        <v>102298</v>
      </c>
      <c r="B5840" s="101" t="s">
        <v>3808</v>
      </c>
      <c r="C5840" s="101" t="s">
        <v>38</v>
      </c>
      <c r="D5840" s="101">
        <v>17.97</v>
      </c>
    </row>
    <row r="5841" spans="1:4" x14ac:dyDescent="0.25">
      <c r="A5841" s="101">
        <v>102299</v>
      </c>
      <c r="B5841" s="101" t="s">
        <v>3809</v>
      </c>
      <c r="C5841" s="101" t="s">
        <v>38</v>
      </c>
      <c r="D5841" s="101">
        <v>15.27</v>
      </c>
    </row>
    <row r="5842" spans="1:4" x14ac:dyDescent="0.25">
      <c r="A5842" s="101">
        <v>102300</v>
      </c>
      <c r="B5842" s="101" t="s">
        <v>3810</v>
      </c>
      <c r="C5842" s="101" t="s">
        <v>38</v>
      </c>
      <c r="D5842" s="101">
        <v>15.07</v>
      </c>
    </row>
    <row r="5843" spans="1:4" x14ac:dyDescent="0.25">
      <c r="A5843" s="101">
        <v>102301</v>
      </c>
      <c r="B5843" s="101" t="s">
        <v>3811</v>
      </c>
      <c r="C5843" s="101" t="s">
        <v>38</v>
      </c>
      <c r="D5843" s="101">
        <v>13.7</v>
      </c>
    </row>
    <row r="5844" spans="1:4" x14ac:dyDescent="0.25">
      <c r="A5844" s="101">
        <v>102302</v>
      </c>
      <c r="B5844" s="101" t="s">
        <v>3812</v>
      </c>
      <c r="C5844" s="101" t="s">
        <v>38</v>
      </c>
      <c r="D5844" s="101">
        <v>9.91</v>
      </c>
    </row>
    <row r="5845" spans="1:4" x14ac:dyDescent="0.25">
      <c r="A5845" s="101">
        <v>102303</v>
      </c>
      <c r="B5845" s="101" t="s">
        <v>3813</v>
      </c>
      <c r="C5845" s="101" t="s">
        <v>38</v>
      </c>
      <c r="D5845" s="101">
        <v>8.41</v>
      </c>
    </row>
    <row r="5846" spans="1:4" x14ac:dyDescent="0.25">
      <c r="A5846" s="101">
        <v>102304</v>
      </c>
      <c r="B5846" s="101" t="s">
        <v>3814</v>
      </c>
      <c r="C5846" s="101" t="s">
        <v>38</v>
      </c>
      <c r="D5846" s="101">
        <v>8.31</v>
      </c>
    </row>
    <row r="5847" spans="1:4" x14ac:dyDescent="0.25">
      <c r="A5847" s="101">
        <v>102305</v>
      </c>
      <c r="B5847" s="101" t="s">
        <v>3815</v>
      </c>
      <c r="C5847" s="101" t="s">
        <v>38</v>
      </c>
      <c r="D5847" s="101">
        <v>7.57</v>
      </c>
    </row>
    <row r="5848" spans="1:4" x14ac:dyDescent="0.25">
      <c r="A5848" s="101">
        <v>102306</v>
      </c>
      <c r="B5848" s="101" t="s">
        <v>3816</v>
      </c>
      <c r="C5848" s="101" t="s">
        <v>38</v>
      </c>
      <c r="D5848" s="101">
        <v>16.09</v>
      </c>
    </row>
    <row r="5849" spans="1:4" x14ac:dyDescent="0.25">
      <c r="A5849" s="101">
        <v>102307</v>
      </c>
      <c r="B5849" s="101" t="s">
        <v>3817</v>
      </c>
      <c r="C5849" s="101" t="s">
        <v>38</v>
      </c>
      <c r="D5849" s="101">
        <v>14.29</v>
      </c>
    </row>
    <row r="5850" spans="1:4" x14ac:dyDescent="0.25">
      <c r="A5850" s="101">
        <v>102308</v>
      </c>
      <c r="B5850" s="101" t="s">
        <v>3818</v>
      </c>
      <c r="C5850" s="101" t="s">
        <v>38</v>
      </c>
      <c r="D5850" s="101">
        <v>13.85</v>
      </c>
    </row>
    <row r="5851" spans="1:4" x14ac:dyDescent="0.25">
      <c r="A5851" s="101">
        <v>102309</v>
      </c>
      <c r="B5851" s="101" t="s">
        <v>3819</v>
      </c>
      <c r="C5851" s="101" t="s">
        <v>38</v>
      </c>
      <c r="D5851" s="101">
        <v>13.11</v>
      </c>
    </row>
    <row r="5852" spans="1:4" x14ac:dyDescent="0.25">
      <c r="A5852" s="101">
        <v>102310</v>
      </c>
      <c r="B5852" s="101" t="s">
        <v>3820</v>
      </c>
      <c r="C5852" s="101" t="s">
        <v>38</v>
      </c>
      <c r="D5852" s="101">
        <v>12.72</v>
      </c>
    </row>
    <row r="5853" spans="1:4" x14ac:dyDescent="0.25">
      <c r="A5853" s="101">
        <v>102311</v>
      </c>
      <c r="B5853" s="101" t="s">
        <v>3821</v>
      </c>
      <c r="C5853" s="101" t="s">
        <v>38</v>
      </c>
      <c r="D5853" s="101">
        <v>12.39</v>
      </c>
    </row>
    <row r="5854" spans="1:4" x14ac:dyDescent="0.25">
      <c r="A5854" s="101">
        <v>102312</v>
      </c>
      <c r="B5854" s="101" t="s">
        <v>3822</v>
      </c>
      <c r="C5854" s="101" t="s">
        <v>38</v>
      </c>
      <c r="D5854" s="101">
        <v>11.9</v>
      </c>
    </row>
    <row r="5855" spans="1:4" x14ac:dyDescent="0.25">
      <c r="A5855" s="101">
        <v>102313</v>
      </c>
      <c r="B5855" s="101" t="s">
        <v>3823</v>
      </c>
      <c r="C5855" s="101" t="s">
        <v>38</v>
      </c>
      <c r="D5855" s="101">
        <v>11.64</v>
      </c>
    </row>
    <row r="5856" spans="1:4" x14ac:dyDescent="0.25">
      <c r="A5856" s="101">
        <v>102314</v>
      </c>
      <c r="B5856" s="101" t="s">
        <v>3824</v>
      </c>
      <c r="C5856" s="101" t="s">
        <v>38</v>
      </c>
      <c r="D5856" s="101">
        <v>8.89</v>
      </c>
    </row>
    <row r="5857" spans="1:4" x14ac:dyDescent="0.25">
      <c r="A5857" s="101">
        <v>102315</v>
      </c>
      <c r="B5857" s="101" t="s">
        <v>3825</v>
      </c>
      <c r="C5857" s="101" t="s">
        <v>38</v>
      </c>
      <c r="D5857" s="101">
        <v>7.88</v>
      </c>
    </row>
    <row r="5858" spans="1:4" x14ac:dyDescent="0.25">
      <c r="A5858" s="101">
        <v>102316</v>
      </c>
      <c r="B5858" s="101" t="s">
        <v>3826</v>
      </c>
      <c r="C5858" s="101" t="s">
        <v>38</v>
      </c>
      <c r="D5858" s="101">
        <v>7.64</v>
      </c>
    </row>
    <row r="5859" spans="1:4" x14ac:dyDescent="0.25">
      <c r="A5859" s="101">
        <v>102317</v>
      </c>
      <c r="B5859" s="101" t="s">
        <v>3827</v>
      </c>
      <c r="C5859" s="101" t="s">
        <v>38</v>
      </c>
      <c r="D5859" s="101">
        <v>7.21</v>
      </c>
    </row>
    <row r="5860" spans="1:4" x14ac:dyDescent="0.25">
      <c r="A5860" s="101">
        <v>102318</v>
      </c>
      <c r="B5860" s="101" t="s">
        <v>3828</v>
      </c>
      <c r="C5860" s="101" t="s">
        <v>38</v>
      </c>
      <c r="D5860" s="101">
        <v>7.03</v>
      </c>
    </row>
    <row r="5861" spans="1:4" x14ac:dyDescent="0.25">
      <c r="A5861" s="101">
        <v>102319</v>
      </c>
      <c r="B5861" s="101" t="s">
        <v>3829</v>
      </c>
      <c r="C5861" s="101" t="s">
        <v>38</v>
      </c>
      <c r="D5861" s="101">
        <v>6.83</v>
      </c>
    </row>
    <row r="5862" spans="1:4" x14ac:dyDescent="0.25">
      <c r="A5862" s="101">
        <v>102320</v>
      </c>
      <c r="B5862" s="101" t="s">
        <v>3830</v>
      </c>
      <c r="C5862" s="101" t="s">
        <v>38</v>
      </c>
      <c r="D5862" s="101">
        <v>6.56</v>
      </c>
    </row>
    <row r="5863" spans="1:4" x14ac:dyDescent="0.25">
      <c r="A5863" s="101">
        <v>102321</v>
      </c>
      <c r="B5863" s="101" t="s">
        <v>3831</v>
      </c>
      <c r="C5863" s="101" t="s">
        <v>38</v>
      </c>
      <c r="D5863" s="101">
        <v>6.42</v>
      </c>
    </row>
    <row r="5864" spans="1:4" x14ac:dyDescent="0.25">
      <c r="A5864" s="101">
        <v>102322</v>
      </c>
      <c r="B5864" s="101" t="s">
        <v>3832</v>
      </c>
      <c r="C5864" s="101" t="s">
        <v>38</v>
      </c>
      <c r="D5864" s="101">
        <v>20.22</v>
      </c>
    </row>
    <row r="5865" spans="1:4" x14ac:dyDescent="0.25">
      <c r="A5865" s="101">
        <v>102323</v>
      </c>
      <c r="B5865" s="101" t="s">
        <v>3833</v>
      </c>
      <c r="C5865" s="101" t="s">
        <v>38</v>
      </c>
      <c r="D5865" s="101">
        <v>17.170000000000002</v>
      </c>
    </row>
    <row r="5866" spans="1:4" x14ac:dyDescent="0.25">
      <c r="A5866" s="101">
        <v>102324</v>
      </c>
      <c r="B5866" s="101" t="s">
        <v>3834</v>
      </c>
      <c r="C5866" s="101" t="s">
        <v>38</v>
      </c>
      <c r="D5866" s="101">
        <v>16.95</v>
      </c>
    </row>
    <row r="5867" spans="1:4" x14ac:dyDescent="0.25">
      <c r="A5867" s="101">
        <v>102325</v>
      </c>
      <c r="B5867" s="101" t="s">
        <v>3835</v>
      </c>
      <c r="C5867" s="101" t="s">
        <v>38</v>
      </c>
      <c r="D5867" s="101">
        <v>15.42</v>
      </c>
    </row>
    <row r="5868" spans="1:4" x14ac:dyDescent="0.25">
      <c r="A5868" s="101">
        <v>102326</v>
      </c>
      <c r="B5868" s="101" t="s">
        <v>3836</v>
      </c>
      <c r="C5868" s="101" t="s">
        <v>38</v>
      </c>
      <c r="D5868" s="101">
        <v>11.16</v>
      </c>
    </row>
    <row r="5869" spans="1:4" x14ac:dyDescent="0.25">
      <c r="A5869" s="101">
        <v>102327</v>
      </c>
      <c r="B5869" s="101" t="s">
        <v>3837</v>
      </c>
      <c r="C5869" s="101" t="s">
        <v>38</v>
      </c>
      <c r="D5869" s="101">
        <v>9.4700000000000006</v>
      </c>
    </row>
    <row r="5870" spans="1:4" x14ac:dyDescent="0.25">
      <c r="A5870" s="101">
        <v>102328</v>
      </c>
      <c r="B5870" s="101" t="s">
        <v>3838</v>
      </c>
      <c r="C5870" s="101" t="s">
        <v>38</v>
      </c>
      <c r="D5870" s="101">
        <v>9.35</v>
      </c>
    </row>
    <row r="5871" spans="1:4" x14ac:dyDescent="0.25">
      <c r="A5871" s="101">
        <v>102329</v>
      </c>
      <c r="B5871" s="101" t="s">
        <v>3839</v>
      </c>
      <c r="C5871" s="101" t="s">
        <v>38</v>
      </c>
      <c r="D5871" s="101">
        <v>8.52</v>
      </c>
    </row>
    <row r="5872" spans="1:4" x14ac:dyDescent="0.25">
      <c r="A5872" s="101">
        <v>94304</v>
      </c>
      <c r="B5872" s="101" t="s">
        <v>22235</v>
      </c>
      <c r="C5872" s="101" t="s">
        <v>38</v>
      </c>
      <c r="D5872" s="101">
        <v>75.8</v>
      </c>
    </row>
    <row r="5873" spans="1:4" x14ac:dyDescent="0.25">
      <c r="A5873" s="101">
        <v>94306</v>
      </c>
      <c r="B5873" s="101" t="s">
        <v>22236</v>
      </c>
      <c r="C5873" s="101" t="s">
        <v>38</v>
      </c>
      <c r="D5873" s="101">
        <v>69.23</v>
      </c>
    </row>
    <row r="5874" spans="1:4" x14ac:dyDescent="0.25">
      <c r="A5874" s="101">
        <v>94310</v>
      </c>
      <c r="B5874" s="101" t="s">
        <v>22237</v>
      </c>
      <c r="C5874" s="101" t="s">
        <v>38</v>
      </c>
      <c r="D5874" s="101">
        <v>66.28</v>
      </c>
    </row>
    <row r="5875" spans="1:4" x14ac:dyDescent="0.25">
      <c r="A5875" s="101">
        <v>94316</v>
      </c>
      <c r="B5875" s="101" t="s">
        <v>22238</v>
      </c>
      <c r="C5875" s="101" t="s">
        <v>38</v>
      </c>
      <c r="D5875" s="101">
        <v>70.89</v>
      </c>
    </row>
    <row r="5876" spans="1:4" x14ac:dyDescent="0.25">
      <c r="A5876" s="101">
        <v>94318</v>
      </c>
      <c r="B5876" s="101" t="s">
        <v>22239</v>
      </c>
      <c r="C5876" s="101" t="s">
        <v>38</v>
      </c>
      <c r="D5876" s="101">
        <v>65.040000000000006</v>
      </c>
    </row>
    <row r="5877" spans="1:4" x14ac:dyDescent="0.25">
      <c r="A5877" s="101">
        <v>94319</v>
      </c>
      <c r="B5877" s="101" t="s">
        <v>22240</v>
      </c>
      <c r="C5877" s="101" t="s">
        <v>38</v>
      </c>
      <c r="D5877" s="101">
        <v>77.87</v>
      </c>
    </row>
    <row r="5878" spans="1:4" x14ac:dyDescent="0.25">
      <c r="A5878" s="101">
        <v>94327</v>
      </c>
      <c r="B5878" s="101" t="s">
        <v>22241</v>
      </c>
      <c r="C5878" s="101" t="s">
        <v>38</v>
      </c>
      <c r="D5878" s="101">
        <v>110.73</v>
      </c>
    </row>
    <row r="5879" spans="1:4" x14ac:dyDescent="0.25">
      <c r="A5879" s="101">
        <v>94329</v>
      </c>
      <c r="B5879" s="101" t="s">
        <v>22242</v>
      </c>
      <c r="C5879" s="101" t="s">
        <v>38</v>
      </c>
      <c r="D5879" s="101">
        <v>104.16</v>
      </c>
    </row>
    <row r="5880" spans="1:4" x14ac:dyDescent="0.25">
      <c r="A5880" s="101">
        <v>94333</v>
      </c>
      <c r="B5880" s="101" t="s">
        <v>22243</v>
      </c>
      <c r="C5880" s="101" t="s">
        <v>38</v>
      </c>
      <c r="D5880" s="101">
        <v>101.21</v>
      </c>
    </row>
    <row r="5881" spans="1:4" x14ac:dyDescent="0.25">
      <c r="A5881" s="101">
        <v>94339</v>
      </c>
      <c r="B5881" s="101" t="s">
        <v>22244</v>
      </c>
      <c r="C5881" s="101" t="s">
        <v>38</v>
      </c>
      <c r="D5881" s="101">
        <v>105.82</v>
      </c>
    </row>
    <row r="5882" spans="1:4" x14ac:dyDescent="0.25">
      <c r="A5882" s="101">
        <v>94341</v>
      </c>
      <c r="B5882" s="101" t="s">
        <v>22245</v>
      </c>
      <c r="C5882" s="101" t="s">
        <v>38</v>
      </c>
      <c r="D5882" s="101">
        <v>99.97</v>
      </c>
    </row>
    <row r="5883" spans="1:4" x14ac:dyDescent="0.25">
      <c r="A5883" s="101">
        <v>94342</v>
      </c>
      <c r="B5883" s="101" t="s">
        <v>22246</v>
      </c>
      <c r="C5883" s="101" t="s">
        <v>38</v>
      </c>
      <c r="D5883" s="101">
        <v>112.8</v>
      </c>
    </row>
    <row r="5884" spans="1:4" x14ac:dyDescent="0.25">
      <c r="A5884" s="101">
        <v>96385</v>
      </c>
      <c r="B5884" s="101" t="s">
        <v>1266</v>
      </c>
      <c r="C5884" s="101" t="s">
        <v>38</v>
      </c>
      <c r="D5884" s="101">
        <v>11.41</v>
      </c>
    </row>
    <row r="5885" spans="1:4" x14ac:dyDescent="0.25">
      <c r="A5885" s="101">
        <v>96386</v>
      </c>
      <c r="B5885" s="101" t="s">
        <v>1267</v>
      </c>
      <c r="C5885" s="101" t="s">
        <v>38</v>
      </c>
      <c r="D5885" s="101">
        <v>8.5500000000000007</v>
      </c>
    </row>
    <row r="5886" spans="1:4" x14ac:dyDescent="0.25">
      <c r="A5886" s="101">
        <v>93367</v>
      </c>
      <c r="B5886" s="101" t="s">
        <v>22247</v>
      </c>
      <c r="C5886" s="101" t="s">
        <v>38</v>
      </c>
      <c r="D5886" s="101">
        <v>23.93</v>
      </c>
    </row>
    <row r="5887" spans="1:4" x14ac:dyDescent="0.25">
      <c r="A5887" s="101">
        <v>93368</v>
      </c>
      <c r="B5887" s="101" t="s">
        <v>22248</v>
      </c>
      <c r="C5887" s="101" t="s">
        <v>38</v>
      </c>
      <c r="D5887" s="101">
        <v>21.01</v>
      </c>
    </row>
    <row r="5888" spans="1:4" x14ac:dyDescent="0.25">
      <c r="A5888" s="101">
        <v>93369</v>
      </c>
      <c r="B5888" s="101" t="s">
        <v>30399</v>
      </c>
      <c r="C5888" s="101" t="s">
        <v>38</v>
      </c>
      <c r="D5888" s="101">
        <v>17.36</v>
      </c>
    </row>
    <row r="5889" spans="1:4" x14ac:dyDescent="0.25">
      <c r="A5889" s="101">
        <v>93372</v>
      </c>
      <c r="B5889" s="101" t="s">
        <v>22249</v>
      </c>
      <c r="C5889" s="101" t="s">
        <v>38</v>
      </c>
      <c r="D5889" s="101">
        <v>16.71</v>
      </c>
    </row>
    <row r="5890" spans="1:4" x14ac:dyDescent="0.25">
      <c r="A5890" s="101">
        <v>93373</v>
      </c>
      <c r="B5890" s="101" t="s">
        <v>30400</v>
      </c>
      <c r="C5890" s="101" t="s">
        <v>38</v>
      </c>
      <c r="D5890" s="101">
        <v>14.41</v>
      </c>
    </row>
    <row r="5891" spans="1:4" x14ac:dyDescent="0.25">
      <c r="A5891" s="101">
        <v>93378</v>
      </c>
      <c r="B5891" s="101" t="s">
        <v>30401</v>
      </c>
      <c r="C5891" s="101" t="s">
        <v>38</v>
      </c>
      <c r="D5891" s="101">
        <v>24.68</v>
      </c>
    </row>
    <row r="5892" spans="1:4" x14ac:dyDescent="0.25">
      <c r="A5892" s="101">
        <v>93379</v>
      </c>
      <c r="B5892" s="101" t="s">
        <v>30402</v>
      </c>
      <c r="C5892" s="101" t="s">
        <v>38</v>
      </c>
      <c r="D5892" s="101">
        <v>19.02</v>
      </c>
    </row>
    <row r="5893" spans="1:4" x14ac:dyDescent="0.25">
      <c r="A5893" s="101">
        <v>93380</v>
      </c>
      <c r="B5893" s="101" t="s">
        <v>30403</v>
      </c>
      <c r="C5893" s="101" t="s">
        <v>38</v>
      </c>
      <c r="D5893" s="101">
        <v>16.190000000000001</v>
      </c>
    </row>
    <row r="5894" spans="1:4" x14ac:dyDescent="0.25">
      <c r="A5894" s="101">
        <v>93381</v>
      </c>
      <c r="B5894" s="101" t="s">
        <v>39774</v>
      </c>
      <c r="C5894" s="101" t="s">
        <v>38</v>
      </c>
      <c r="D5894" s="101">
        <v>13.17</v>
      </c>
    </row>
    <row r="5895" spans="1:4" x14ac:dyDescent="0.25">
      <c r="A5895" s="101">
        <v>93382</v>
      </c>
      <c r="B5895" s="101" t="s">
        <v>22250</v>
      </c>
      <c r="C5895" s="101" t="s">
        <v>38</v>
      </c>
      <c r="D5895" s="101">
        <v>26</v>
      </c>
    </row>
    <row r="5896" spans="1:4" x14ac:dyDescent="0.25">
      <c r="A5896" s="101">
        <v>104728</v>
      </c>
      <c r="B5896" s="101" t="s">
        <v>22251</v>
      </c>
      <c r="C5896" s="101" t="s">
        <v>38</v>
      </c>
      <c r="D5896" s="101">
        <v>19.27</v>
      </c>
    </row>
    <row r="5897" spans="1:4" x14ac:dyDescent="0.25">
      <c r="A5897" s="101">
        <v>104729</v>
      </c>
      <c r="B5897" s="101" t="s">
        <v>22252</v>
      </c>
      <c r="C5897" s="101" t="s">
        <v>38</v>
      </c>
      <c r="D5897" s="101">
        <v>16.420000000000002</v>
      </c>
    </row>
    <row r="5898" spans="1:4" x14ac:dyDescent="0.25">
      <c r="A5898" s="101">
        <v>104730</v>
      </c>
      <c r="B5898" s="101" t="s">
        <v>22253</v>
      </c>
      <c r="C5898" s="101" t="s">
        <v>38</v>
      </c>
      <c r="D5898" s="101">
        <v>12.81</v>
      </c>
    </row>
    <row r="5899" spans="1:4" x14ac:dyDescent="0.25">
      <c r="A5899" s="101">
        <v>104731</v>
      </c>
      <c r="B5899" s="101" t="s">
        <v>22254</v>
      </c>
      <c r="C5899" s="101" t="s">
        <v>38</v>
      </c>
      <c r="D5899" s="101">
        <v>12.16</v>
      </c>
    </row>
    <row r="5900" spans="1:4" x14ac:dyDescent="0.25">
      <c r="A5900" s="101">
        <v>104732</v>
      </c>
      <c r="B5900" s="101" t="s">
        <v>22255</v>
      </c>
      <c r="C5900" s="101" t="s">
        <v>38</v>
      </c>
      <c r="D5900" s="101">
        <v>9.8699999999999992</v>
      </c>
    </row>
    <row r="5901" spans="1:4" x14ac:dyDescent="0.25">
      <c r="A5901" s="101">
        <v>104733</v>
      </c>
      <c r="B5901" s="101" t="s">
        <v>22256</v>
      </c>
      <c r="C5901" s="101" t="s">
        <v>38</v>
      </c>
      <c r="D5901" s="101">
        <v>19.3</v>
      </c>
    </row>
    <row r="5902" spans="1:4" x14ac:dyDescent="0.25">
      <c r="A5902" s="101">
        <v>104734</v>
      </c>
      <c r="B5902" s="101" t="s">
        <v>22257</v>
      </c>
      <c r="C5902" s="101" t="s">
        <v>38</v>
      </c>
      <c r="D5902" s="101">
        <v>14.02</v>
      </c>
    </row>
    <row r="5903" spans="1:4" x14ac:dyDescent="0.25">
      <c r="A5903" s="101">
        <v>104735</v>
      </c>
      <c r="B5903" s="101" t="s">
        <v>22258</v>
      </c>
      <c r="C5903" s="101" t="s">
        <v>38</v>
      </c>
      <c r="D5903" s="101">
        <v>11.45</v>
      </c>
    </row>
    <row r="5904" spans="1:4" x14ac:dyDescent="0.25">
      <c r="A5904" s="101">
        <v>104736</v>
      </c>
      <c r="B5904" s="101" t="s">
        <v>22259</v>
      </c>
      <c r="C5904" s="101" t="s">
        <v>38</v>
      </c>
      <c r="D5904" s="101">
        <v>8.58</v>
      </c>
    </row>
    <row r="5905" spans="1:4" x14ac:dyDescent="0.25">
      <c r="A5905" s="101">
        <v>104737</v>
      </c>
      <c r="B5905" s="101" t="s">
        <v>22260</v>
      </c>
      <c r="C5905" s="101" t="s">
        <v>38</v>
      </c>
      <c r="D5905" s="101">
        <v>20.61</v>
      </c>
    </row>
    <row r="5906" spans="1:4" x14ac:dyDescent="0.25">
      <c r="A5906" s="101">
        <v>104738</v>
      </c>
      <c r="B5906" s="101" t="s">
        <v>22261</v>
      </c>
      <c r="C5906" s="101" t="s">
        <v>38</v>
      </c>
      <c r="D5906" s="101">
        <v>79.73</v>
      </c>
    </row>
    <row r="5907" spans="1:4" x14ac:dyDescent="0.25">
      <c r="A5907" s="101">
        <v>104739</v>
      </c>
      <c r="B5907" s="101" t="s">
        <v>22262</v>
      </c>
      <c r="C5907" s="101" t="s">
        <v>38</v>
      </c>
      <c r="D5907" s="101">
        <v>114.66</v>
      </c>
    </row>
    <row r="5908" spans="1:4" x14ac:dyDescent="0.25">
      <c r="A5908" s="101">
        <v>104740</v>
      </c>
      <c r="B5908" s="101" t="s">
        <v>22263</v>
      </c>
      <c r="C5908" s="101" t="s">
        <v>38</v>
      </c>
      <c r="D5908" s="101">
        <v>27.86</v>
      </c>
    </row>
    <row r="5909" spans="1:4" x14ac:dyDescent="0.25">
      <c r="A5909" s="101">
        <v>104741</v>
      </c>
      <c r="B5909" s="101" t="s">
        <v>22264</v>
      </c>
      <c r="C5909" s="101" t="s">
        <v>38</v>
      </c>
      <c r="D5909" s="101">
        <v>22.48</v>
      </c>
    </row>
    <row r="5910" spans="1:4" x14ac:dyDescent="0.25">
      <c r="A5910" s="101">
        <v>104742</v>
      </c>
      <c r="B5910" s="101" t="s">
        <v>22265</v>
      </c>
      <c r="C5910" s="101" t="s">
        <v>2</v>
      </c>
      <c r="D5910" s="101">
        <v>8.09</v>
      </c>
    </row>
    <row r="5911" spans="1:4" x14ac:dyDescent="0.25">
      <c r="A5911" s="101">
        <v>97916</v>
      </c>
      <c r="B5911" s="101" t="s">
        <v>1948</v>
      </c>
      <c r="C5911" s="101" t="s">
        <v>752</v>
      </c>
      <c r="D5911" s="101">
        <v>2.48</v>
      </c>
    </row>
    <row r="5912" spans="1:4" x14ac:dyDescent="0.25">
      <c r="A5912" s="101">
        <v>97917</v>
      </c>
      <c r="B5912" s="101" t="s">
        <v>1949</v>
      </c>
      <c r="C5912" s="101" t="s">
        <v>752</v>
      </c>
      <c r="D5912" s="101">
        <v>2.15</v>
      </c>
    </row>
    <row r="5913" spans="1:4" x14ac:dyDescent="0.25">
      <c r="A5913" s="101">
        <v>97918</v>
      </c>
      <c r="B5913" s="101" t="s">
        <v>1950</v>
      </c>
      <c r="C5913" s="101" t="s">
        <v>752</v>
      </c>
      <c r="D5913" s="101">
        <v>1.98</v>
      </c>
    </row>
    <row r="5914" spans="1:4" x14ac:dyDescent="0.25">
      <c r="A5914" s="101">
        <v>97919</v>
      </c>
      <c r="B5914" s="101" t="s">
        <v>1951</v>
      </c>
      <c r="C5914" s="101" t="s">
        <v>752</v>
      </c>
      <c r="D5914" s="101">
        <v>0.78</v>
      </c>
    </row>
    <row r="5915" spans="1:4" x14ac:dyDescent="0.25">
      <c r="A5915" s="101">
        <v>101616</v>
      </c>
      <c r="B5915" s="101" t="s">
        <v>2421</v>
      </c>
      <c r="C5915" s="101" t="s">
        <v>2</v>
      </c>
      <c r="D5915" s="101">
        <v>6.26</v>
      </c>
    </row>
    <row r="5916" spans="1:4" x14ac:dyDescent="0.25">
      <c r="A5916" s="101">
        <v>101617</v>
      </c>
      <c r="B5916" s="101" t="s">
        <v>2422</v>
      </c>
      <c r="C5916" s="101" t="s">
        <v>2</v>
      </c>
      <c r="D5916" s="101">
        <v>3.08</v>
      </c>
    </row>
    <row r="5917" spans="1:4" x14ac:dyDescent="0.25">
      <c r="A5917" s="101">
        <v>101618</v>
      </c>
      <c r="B5917" s="101" t="s">
        <v>2423</v>
      </c>
      <c r="C5917" s="101" t="s">
        <v>38</v>
      </c>
      <c r="D5917" s="101">
        <v>261.64</v>
      </c>
    </row>
    <row r="5918" spans="1:4" x14ac:dyDescent="0.25">
      <c r="A5918" s="101">
        <v>101619</v>
      </c>
      <c r="B5918" s="101" t="s">
        <v>2424</v>
      </c>
      <c r="C5918" s="101" t="s">
        <v>38</v>
      </c>
      <c r="D5918" s="101">
        <v>314.04000000000002</v>
      </c>
    </row>
    <row r="5919" spans="1:4" x14ac:dyDescent="0.25">
      <c r="A5919" s="101">
        <v>101620</v>
      </c>
      <c r="B5919" s="101" t="s">
        <v>2425</v>
      </c>
      <c r="C5919" s="101" t="s">
        <v>38</v>
      </c>
      <c r="D5919" s="101">
        <v>236.11</v>
      </c>
    </row>
    <row r="5920" spans="1:4" x14ac:dyDescent="0.25">
      <c r="A5920" s="101">
        <v>101621</v>
      </c>
      <c r="B5920" s="101" t="s">
        <v>2426</v>
      </c>
      <c r="C5920" s="101" t="s">
        <v>38</v>
      </c>
      <c r="D5920" s="101">
        <v>288.52</v>
      </c>
    </row>
    <row r="5921" spans="1:4" x14ac:dyDescent="0.25">
      <c r="A5921" s="101">
        <v>101622</v>
      </c>
      <c r="B5921" s="101" t="s">
        <v>2427</v>
      </c>
      <c r="C5921" s="101" t="s">
        <v>38</v>
      </c>
      <c r="D5921" s="101">
        <v>237.32</v>
      </c>
    </row>
    <row r="5922" spans="1:4" x14ac:dyDescent="0.25">
      <c r="A5922" s="101">
        <v>101623</v>
      </c>
      <c r="B5922" s="101" t="s">
        <v>2428</v>
      </c>
      <c r="C5922" s="101" t="s">
        <v>38</v>
      </c>
      <c r="D5922" s="101">
        <v>284.07</v>
      </c>
    </row>
    <row r="5923" spans="1:4" x14ac:dyDescent="0.25">
      <c r="A5923" s="101">
        <v>101624</v>
      </c>
      <c r="B5923" s="101" t="s">
        <v>2429</v>
      </c>
      <c r="C5923" s="101" t="s">
        <v>38</v>
      </c>
      <c r="D5923" s="101">
        <v>236.93</v>
      </c>
    </row>
    <row r="5924" spans="1:4" x14ac:dyDescent="0.25">
      <c r="A5924" s="101">
        <v>101625</v>
      </c>
      <c r="B5924" s="101" t="s">
        <v>2430</v>
      </c>
      <c r="C5924" s="101" t="s">
        <v>38</v>
      </c>
      <c r="D5924" s="101">
        <v>196.07</v>
      </c>
    </row>
    <row r="5925" spans="1:4" x14ac:dyDescent="0.25">
      <c r="A5925" s="101">
        <v>101159</v>
      </c>
      <c r="B5925" s="101" t="s">
        <v>1952</v>
      </c>
      <c r="C5925" s="101" t="s">
        <v>2</v>
      </c>
      <c r="D5925" s="101">
        <v>140.79</v>
      </c>
    </row>
    <row r="5926" spans="1:4" x14ac:dyDescent="0.25">
      <c r="A5926" s="101">
        <v>103322</v>
      </c>
      <c r="B5926" s="101" t="s">
        <v>3984</v>
      </c>
      <c r="C5926" s="101" t="s">
        <v>2</v>
      </c>
      <c r="D5926" s="101">
        <v>58.23</v>
      </c>
    </row>
    <row r="5927" spans="1:4" x14ac:dyDescent="0.25">
      <c r="A5927" s="101">
        <v>103323</v>
      </c>
      <c r="B5927" s="101" t="s">
        <v>3985</v>
      </c>
      <c r="C5927" s="101" t="s">
        <v>2</v>
      </c>
      <c r="D5927" s="101">
        <v>59.27</v>
      </c>
    </row>
    <row r="5928" spans="1:4" x14ac:dyDescent="0.25">
      <c r="A5928" s="101">
        <v>103324</v>
      </c>
      <c r="B5928" s="101" t="s">
        <v>3986</v>
      </c>
      <c r="C5928" s="101" t="s">
        <v>2</v>
      </c>
      <c r="D5928" s="101">
        <v>77.97</v>
      </c>
    </row>
    <row r="5929" spans="1:4" x14ac:dyDescent="0.25">
      <c r="A5929" s="101">
        <v>103325</v>
      </c>
      <c r="B5929" s="101" t="s">
        <v>3987</v>
      </c>
      <c r="C5929" s="101" t="s">
        <v>2</v>
      </c>
      <c r="D5929" s="101">
        <v>79.150000000000006</v>
      </c>
    </row>
    <row r="5930" spans="1:4" x14ac:dyDescent="0.25">
      <c r="A5930" s="101">
        <v>103326</v>
      </c>
      <c r="B5930" s="101" t="s">
        <v>3988</v>
      </c>
      <c r="C5930" s="101" t="s">
        <v>2</v>
      </c>
      <c r="D5930" s="101">
        <v>93.96</v>
      </c>
    </row>
    <row r="5931" spans="1:4" x14ac:dyDescent="0.25">
      <c r="A5931" s="101">
        <v>103327</v>
      </c>
      <c r="B5931" s="101" t="s">
        <v>3989</v>
      </c>
      <c r="C5931" s="101" t="s">
        <v>2</v>
      </c>
      <c r="D5931" s="101">
        <v>95.34</v>
      </c>
    </row>
    <row r="5932" spans="1:4" x14ac:dyDescent="0.25">
      <c r="A5932" s="101">
        <v>103328</v>
      </c>
      <c r="B5932" s="101" t="s">
        <v>3990</v>
      </c>
      <c r="C5932" s="101" t="s">
        <v>2</v>
      </c>
      <c r="D5932" s="101">
        <v>91.18</v>
      </c>
    </row>
    <row r="5933" spans="1:4" x14ac:dyDescent="0.25">
      <c r="A5933" s="101">
        <v>103329</v>
      </c>
      <c r="B5933" s="101" t="s">
        <v>3991</v>
      </c>
      <c r="C5933" s="101" t="s">
        <v>2</v>
      </c>
      <c r="D5933" s="101">
        <v>92.1</v>
      </c>
    </row>
    <row r="5934" spans="1:4" x14ac:dyDescent="0.25">
      <c r="A5934" s="101">
        <v>103330</v>
      </c>
      <c r="B5934" s="101" t="s">
        <v>3992</v>
      </c>
      <c r="C5934" s="101" t="s">
        <v>2</v>
      </c>
      <c r="D5934" s="101">
        <v>83.98</v>
      </c>
    </row>
    <row r="5935" spans="1:4" x14ac:dyDescent="0.25">
      <c r="A5935" s="101">
        <v>103331</v>
      </c>
      <c r="B5935" s="101" t="s">
        <v>3993</v>
      </c>
      <c r="C5935" s="101" t="s">
        <v>2</v>
      </c>
      <c r="D5935" s="101">
        <v>84.97</v>
      </c>
    </row>
    <row r="5936" spans="1:4" x14ac:dyDescent="0.25">
      <c r="A5936" s="101">
        <v>103332</v>
      </c>
      <c r="B5936" s="101" t="s">
        <v>3994</v>
      </c>
      <c r="C5936" s="101" t="s">
        <v>2</v>
      </c>
      <c r="D5936" s="101">
        <v>119.67</v>
      </c>
    </row>
    <row r="5937" spans="1:4" x14ac:dyDescent="0.25">
      <c r="A5937" s="101">
        <v>103333</v>
      </c>
      <c r="B5937" s="101" t="s">
        <v>3995</v>
      </c>
      <c r="C5937" s="101" t="s">
        <v>2</v>
      </c>
      <c r="D5937" s="101">
        <v>120.73</v>
      </c>
    </row>
    <row r="5938" spans="1:4" x14ac:dyDescent="0.25">
      <c r="A5938" s="101">
        <v>103334</v>
      </c>
      <c r="B5938" s="101" t="s">
        <v>3996</v>
      </c>
      <c r="C5938" s="101" t="s">
        <v>2</v>
      </c>
      <c r="D5938" s="104">
        <v>145.29</v>
      </c>
    </row>
    <row r="5939" spans="1:4" x14ac:dyDescent="0.25">
      <c r="A5939" s="101">
        <v>103335</v>
      </c>
      <c r="B5939" s="101" t="s">
        <v>3997</v>
      </c>
      <c r="C5939" s="101" t="s">
        <v>2</v>
      </c>
      <c r="D5939" s="101">
        <v>147.13</v>
      </c>
    </row>
    <row r="5940" spans="1:4" x14ac:dyDescent="0.25">
      <c r="A5940" s="101">
        <v>103350</v>
      </c>
      <c r="B5940" s="101" t="s">
        <v>3998</v>
      </c>
      <c r="C5940" s="101" t="s">
        <v>2</v>
      </c>
      <c r="D5940" s="101">
        <v>178.82</v>
      </c>
    </row>
    <row r="5941" spans="1:4" x14ac:dyDescent="0.25">
      <c r="A5941" s="101">
        <v>103351</v>
      </c>
      <c r="B5941" s="101" t="s">
        <v>3999</v>
      </c>
      <c r="C5941" s="101" t="s">
        <v>2</v>
      </c>
      <c r="D5941" s="101">
        <v>180.17</v>
      </c>
    </row>
    <row r="5942" spans="1:4" x14ac:dyDescent="0.25">
      <c r="A5942" s="101">
        <v>103356</v>
      </c>
      <c r="B5942" s="101" t="s">
        <v>4000</v>
      </c>
      <c r="C5942" s="101" t="s">
        <v>2</v>
      </c>
      <c r="D5942" s="101">
        <v>56.29</v>
      </c>
    </row>
    <row r="5943" spans="1:4" x14ac:dyDescent="0.25">
      <c r="A5943" s="101">
        <v>103357</v>
      </c>
      <c r="B5943" s="101" t="s">
        <v>4001</v>
      </c>
      <c r="C5943" s="101" t="s">
        <v>2</v>
      </c>
      <c r="D5943" s="101">
        <v>57.07</v>
      </c>
    </row>
    <row r="5944" spans="1:4" x14ac:dyDescent="0.25">
      <c r="A5944" s="101">
        <v>89282</v>
      </c>
      <c r="B5944" s="101" t="s">
        <v>14664</v>
      </c>
      <c r="C5944" s="101" t="s">
        <v>2</v>
      </c>
      <c r="D5944" s="101">
        <v>71.63</v>
      </c>
    </row>
    <row r="5945" spans="1:4" x14ac:dyDescent="0.25">
      <c r="A5945" s="101">
        <v>89283</v>
      </c>
      <c r="B5945" s="101" t="s">
        <v>14665</v>
      </c>
      <c r="C5945" s="101" t="s">
        <v>2</v>
      </c>
      <c r="D5945" s="101">
        <v>72.8</v>
      </c>
    </row>
    <row r="5946" spans="1:4" x14ac:dyDescent="0.25">
      <c r="A5946" s="101">
        <v>89290</v>
      </c>
      <c r="B5946" s="101" t="s">
        <v>14666</v>
      </c>
      <c r="C5946" s="101" t="s">
        <v>2</v>
      </c>
      <c r="D5946" s="101">
        <v>81.16</v>
      </c>
    </row>
    <row r="5947" spans="1:4" x14ac:dyDescent="0.25">
      <c r="A5947" s="101">
        <v>89291</v>
      </c>
      <c r="B5947" s="101" t="s">
        <v>14667</v>
      </c>
      <c r="C5947" s="101" t="s">
        <v>2</v>
      </c>
      <c r="D5947" s="101">
        <v>82.45</v>
      </c>
    </row>
    <row r="5948" spans="1:4" x14ac:dyDescent="0.25">
      <c r="A5948" s="101">
        <v>89298</v>
      </c>
      <c r="B5948" s="101" t="s">
        <v>14668</v>
      </c>
      <c r="C5948" s="101" t="s">
        <v>2</v>
      </c>
      <c r="D5948" s="101">
        <v>83.03</v>
      </c>
    </row>
    <row r="5949" spans="1:4" x14ac:dyDescent="0.25">
      <c r="A5949" s="101">
        <v>89299</v>
      </c>
      <c r="B5949" s="101" t="s">
        <v>14669</v>
      </c>
      <c r="C5949" s="101" t="s">
        <v>2</v>
      </c>
      <c r="D5949" s="101">
        <v>84.59</v>
      </c>
    </row>
    <row r="5950" spans="1:4" x14ac:dyDescent="0.25">
      <c r="A5950" s="101">
        <v>89306</v>
      </c>
      <c r="B5950" s="101" t="s">
        <v>14670</v>
      </c>
      <c r="C5950" s="101" t="s">
        <v>2</v>
      </c>
      <c r="D5950" s="101">
        <v>97.25</v>
      </c>
    </row>
    <row r="5951" spans="1:4" x14ac:dyDescent="0.25">
      <c r="A5951" s="101">
        <v>89307</v>
      </c>
      <c r="B5951" s="101" t="s">
        <v>14671</v>
      </c>
      <c r="C5951" s="101" t="s">
        <v>2</v>
      </c>
      <c r="D5951" s="101">
        <v>98.99</v>
      </c>
    </row>
    <row r="5952" spans="1:4" x14ac:dyDescent="0.25">
      <c r="A5952" s="101">
        <v>101157</v>
      </c>
      <c r="B5952" s="101" t="s">
        <v>3840</v>
      </c>
      <c r="C5952" s="101" t="s">
        <v>2</v>
      </c>
      <c r="D5952" s="101">
        <v>63.79</v>
      </c>
    </row>
    <row r="5953" spans="1:4" x14ac:dyDescent="0.25">
      <c r="A5953" s="101">
        <v>101158</v>
      </c>
      <c r="B5953" s="101" t="s">
        <v>3841</v>
      </c>
      <c r="C5953" s="101" t="s">
        <v>2</v>
      </c>
      <c r="D5953" s="101">
        <v>83.45</v>
      </c>
    </row>
    <row r="5954" spans="1:4" x14ac:dyDescent="0.25">
      <c r="A5954" s="101">
        <v>101162</v>
      </c>
      <c r="B5954" s="101" t="s">
        <v>1953</v>
      </c>
      <c r="C5954" s="101" t="s">
        <v>2</v>
      </c>
      <c r="D5954" s="101">
        <v>156.57</v>
      </c>
    </row>
    <row r="5955" spans="1:4" x14ac:dyDescent="0.25">
      <c r="A5955" s="101">
        <v>103316</v>
      </c>
      <c r="B5955" s="101" t="s">
        <v>4002</v>
      </c>
      <c r="C5955" s="101" t="s">
        <v>2</v>
      </c>
      <c r="D5955" s="101">
        <v>76.42</v>
      </c>
    </row>
    <row r="5956" spans="1:4" x14ac:dyDescent="0.25">
      <c r="A5956" s="101">
        <v>103317</v>
      </c>
      <c r="B5956" s="101" t="s">
        <v>4003</v>
      </c>
      <c r="C5956" s="101" t="s">
        <v>2</v>
      </c>
      <c r="D5956" s="101">
        <v>77.290000000000006</v>
      </c>
    </row>
    <row r="5957" spans="1:4" x14ac:dyDescent="0.25">
      <c r="A5957" s="101">
        <v>103318</v>
      </c>
      <c r="B5957" s="101" t="s">
        <v>4004</v>
      </c>
      <c r="C5957" s="101" t="s">
        <v>2</v>
      </c>
      <c r="D5957" s="101">
        <v>99.23</v>
      </c>
    </row>
    <row r="5958" spans="1:4" x14ac:dyDescent="0.25">
      <c r="A5958" s="101">
        <v>103319</v>
      </c>
      <c r="B5958" s="101" t="s">
        <v>4005</v>
      </c>
      <c r="C5958" s="101" t="s">
        <v>2</v>
      </c>
      <c r="D5958" s="101">
        <v>100.25</v>
      </c>
    </row>
    <row r="5959" spans="1:4" x14ac:dyDescent="0.25">
      <c r="A5959" s="101">
        <v>103320</v>
      </c>
      <c r="B5959" s="101" t="s">
        <v>4006</v>
      </c>
      <c r="C5959" s="101" t="s">
        <v>2</v>
      </c>
      <c r="D5959" s="101">
        <v>119.25</v>
      </c>
    </row>
    <row r="5960" spans="1:4" x14ac:dyDescent="0.25">
      <c r="A5960" s="101">
        <v>103321</v>
      </c>
      <c r="B5960" s="101" t="s">
        <v>4007</v>
      </c>
      <c r="C5960" s="101" t="s">
        <v>2</v>
      </c>
      <c r="D5960" s="101">
        <v>120.54</v>
      </c>
    </row>
    <row r="5961" spans="1:4" x14ac:dyDescent="0.25">
      <c r="A5961" s="101">
        <v>103336</v>
      </c>
      <c r="B5961" s="101" t="s">
        <v>4008</v>
      </c>
      <c r="C5961" s="101" t="s">
        <v>2</v>
      </c>
      <c r="D5961" s="101">
        <v>85.69</v>
      </c>
    </row>
    <row r="5962" spans="1:4" x14ac:dyDescent="0.25">
      <c r="A5962" s="101">
        <v>103337</v>
      </c>
      <c r="B5962" s="101" t="s">
        <v>4009</v>
      </c>
      <c r="C5962" s="101" t="s">
        <v>2</v>
      </c>
      <c r="D5962" s="101">
        <v>86.56</v>
      </c>
    </row>
    <row r="5963" spans="1:4" x14ac:dyDescent="0.25">
      <c r="A5963" s="101">
        <v>103338</v>
      </c>
      <c r="B5963" s="101" t="s">
        <v>4010</v>
      </c>
      <c r="C5963" s="101" t="s">
        <v>2</v>
      </c>
      <c r="D5963" s="101">
        <v>112.64</v>
      </c>
    </row>
    <row r="5964" spans="1:4" x14ac:dyDescent="0.25">
      <c r="A5964" s="101">
        <v>103339</v>
      </c>
      <c r="B5964" s="101" t="s">
        <v>4011</v>
      </c>
      <c r="C5964" s="101" t="s">
        <v>2</v>
      </c>
      <c r="D5964" s="101">
        <v>113.66</v>
      </c>
    </row>
    <row r="5965" spans="1:4" x14ac:dyDescent="0.25">
      <c r="A5965" s="101">
        <v>103340</v>
      </c>
      <c r="B5965" s="101" t="s">
        <v>4012</v>
      </c>
      <c r="C5965" s="101" t="s">
        <v>2</v>
      </c>
      <c r="D5965" s="101">
        <v>136.38</v>
      </c>
    </row>
    <row r="5966" spans="1:4" x14ac:dyDescent="0.25">
      <c r="A5966" s="101">
        <v>103341</v>
      </c>
      <c r="B5966" s="101" t="s">
        <v>4013</v>
      </c>
      <c r="C5966" s="101" t="s">
        <v>2</v>
      </c>
      <c r="D5966" s="101">
        <v>137.66999999999999</v>
      </c>
    </row>
    <row r="5967" spans="1:4" x14ac:dyDescent="0.25">
      <c r="A5967" s="101">
        <v>103342</v>
      </c>
      <c r="B5967" s="101" t="s">
        <v>4014</v>
      </c>
      <c r="C5967" s="101" t="s">
        <v>2</v>
      </c>
      <c r="D5967" s="101">
        <v>115.74</v>
      </c>
    </row>
    <row r="5968" spans="1:4" x14ac:dyDescent="0.25">
      <c r="A5968" s="101">
        <v>103343</v>
      </c>
      <c r="B5968" s="101" t="s">
        <v>4015</v>
      </c>
      <c r="C5968" s="101" t="s">
        <v>2</v>
      </c>
      <c r="D5968" s="101">
        <v>116.88</v>
      </c>
    </row>
    <row r="5969" spans="1:4" x14ac:dyDescent="0.25">
      <c r="A5969" s="101">
        <v>89453</v>
      </c>
      <c r="B5969" s="101" t="s">
        <v>13389</v>
      </c>
      <c r="C5969" s="101" t="s">
        <v>2</v>
      </c>
      <c r="D5969" s="101">
        <v>87.21</v>
      </c>
    </row>
    <row r="5970" spans="1:4" x14ac:dyDescent="0.25">
      <c r="A5970" s="101">
        <v>89455</v>
      </c>
      <c r="B5970" s="101" t="s">
        <v>13390</v>
      </c>
      <c r="C5970" s="101" t="s">
        <v>2</v>
      </c>
      <c r="D5970" s="101">
        <v>105.95</v>
      </c>
    </row>
    <row r="5971" spans="1:4" x14ac:dyDescent="0.25">
      <c r="A5971" s="101">
        <v>89462</v>
      </c>
      <c r="B5971" s="101" t="s">
        <v>13391</v>
      </c>
      <c r="C5971" s="101" t="s">
        <v>2</v>
      </c>
      <c r="D5971" s="101">
        <v>114.43</v>
      </c>
    </row>
    <row r="5972" spans="1:4" x14ac:dyDescent="0.25">
      <c r="A5972" s="101">
        <v>89464</v>
      </c>
      <c r="B5972" s="101" t="s">
        <v>21376</v>
      </c>
      <c r="C5972" s="101" t="s">
        <v>2</v>
      </c>
      <c r="D5972" s="101">
        <v>134.94999999999999</v>
      </c>
    </row>
    <row r="5973" spans="1:4" x14ac:dyDescent="0.25">
      <c r="A5973" s="101">
        <v>89470</v>
      </c>
      <c r="B5973" s="101" t="s">
        <v>13392</v>
      </c>
      <c r="C5973" s="101" t="s">
        <v>2</v>
      </c>
      <c r="D5973" s="101">
        <v>98.66</v>
      </c>
    </row>
    <row r="5974" spans="1:4" x14ac:dyDescent="0.25">
      <c r="A5974" s="101">
        <v>89472</v>
      </c>
      <c r="B5974" s="101" t="s">
        <v>13393</v>
      </c>
      <c r="C5974" s="101" t="s">
        <v>2</v>
      </c>
      <c r="D5974" s="101">
        <v>118.45</v>
      </c>
    </row>
    <row r="5975" spans="1:4" x14ac:dyDescent="0.25">
      <c r="A5975" s="101">
        <v>89478</v>
      </c>
      <c r="B5975" s="101" t="s">
        <v>13394</v>
      </c>
      <c r="C5975" s="101" t="s">
        <v>2</v>
      </c>
      <c r="D5975" s="101">
        <v>133.08000000000001</v>
      </c>
    </row>
    <row r="5976" spans="1:4" x14ac:dyDescent="0.25">
      <c r="A5976" s="101">
        <v>89480</v>
      </c>
      <c r="B5976" s="101" t="s">
        <v>13395</v>
      </c>
      <c r="C5976" s="101" t="s">
        <v>2</v>
      </c>
      <c r="D5976" s="101">
        <v>154.65</v>
      </c>
    </row>
    <row r="5977" spans="1:4" x14ac:dyDescent="0.25">
      <c r="A5977" s="101">
        <v>101161</v>
      </c>
      <c r="B5977" s="101" t="s">
        <v>1954</v>
      </c>
      <c r="C5977" s="101" t="s">
        <v>2</v>
      </c>
      <c r="D5977" s="101">
        <v>226.57</v>
      </c>
    </row>
    <row r="5978" spans="1:4" x14ac:dyDescent="0.25">
      <c r="A5978" s="101">
        <v>101163</v>
      </c>
      <c r="B5978" s="101" t="s">
        <v>1955</v>
      </c>
      <c r="C5978" s="101" t="s">
        <v>2</v>
      </c>
      <c r="D5978" s="101">
        <v>752.19</v>
      </c>
    </row>
    <row r="5979" spans="1:4" x14ac:dyDescent="0.25">
      <c r="A5979" s="101">
        <v>101164</v>
      </c>
      <c r="B5979" s="101" t="s">
        <v>1956</v>
      </c>
      <c r="C5979" s="101" t="s">
        <v>2</v>
      </c>
      <c r="D5979" s="101">
        <v>763.42</v>
      </c>
    </row>
    <row r="5980" spans="1:4" x14ac:dyDescent="0.25">
      <c r="A5980" s="101">
        <v>96358</v>
      </c>
      <c r="B5980" s="101" t="s">
        <v>21961</v>
      </c>
      <c r="C5980" s="101" t="s">
        <v>2</v>
      </c>
      <c r="D5980" s="101">
        <v>93.66</v>
      </c>
    </row>
    <row r="5981" spans="1:4" x14ac:dyDescent="0.25">
      <c r="A5981" s="101">
        <v>96359</v>
      </c>
      <c r="B5981" s="101" t="s">
        <v>21962</v>
      </c>
      <c r="C5981" s="101" t="s">
        <v>2</v>
      </c>
      <c r="D5981" s="101">
        <v>104.67</v>
      </c>
    </row>
    <row r="5982" spans="1:4" x14ac:dyDescent="0.25">
      <c r="A5982" s="101">
        <v>96360</v>
      </c>
      <c r="B5982" s="101" t="s">
        <v>21963</v>
      </c>
      <c r="C5982" s="101" t="s">
        <v>2</v>
      </c>
      <c r="D5982" s="101">
        <v>121.92</v>
      </c>
    </row>
    <row r="5983" spans="1:4" x14ac:dyDescent="0.25">
      <c r="A5983" s="101">
        <v>96361</v>
      </c>
      <c r="B5983" s="101" t="s">
        <v>21964</v>
      </c>
      <c r="C5983" s="101" t="s">
        <v>2</v>
      </c>
      <c r="D5983" s="101">
        <v>142.87</v>
      </c>
    </row>
    <row r="5984" spans="1:4" x14ac:dyDescent="0.25">
      <c r="A5984" s="101">
        <v>96362</v>
      </c>
      <c r="B5984" s="101" t="s">
        <v>21965</v>
      </c>
      <c r="C5984" s="101" t="s">
        <v>2</v>
      </c>
      <c r="D5984" s="101">
        <v>121.8</v>
      </c>
    </row>
    <row r="5985" spans="1:4" x14ac:dyDescent="0.25">
      <c r="A5985" s="101">
        <v>96363</v>
      </c>
      <c r="B5985" s="101" t="s">
        <v>21966</v>
      </c>
      <c r="C5985" s="101" t="s">
        <v>2</v>
      </c>
      <c r="D5985" s="101">
        <v>133.38999999999999</v>
      </c>
    </row>
    <row r="5986" spans="1:4" x14ac:dyDescent="0.25">
      <c r="A5986" s="101">
        <v>96364</v>
      </c>
      <c r="B5986" s="101" t="s">
        <v>21967</v>
      </c>
      <c r="C5986" s="101" t="s">
        <v>2</v>
      </c>
      <c r="D5986" s="101">
        <v>150.07</v>
      </c>
    </row>
    <row r="5987" spans="1:4" x14ac:dyDescent="0.25">
      <c r="A5987" s="101">
        <v>96365</v>
      </c>
      <c r="B5987" s="101" t="s">
        <v>21968</v>
      </c>
      <c r="C5987" s="101" t="s">
        <v>2</v>
      </c>
      <c r="D5987" s="101">
        <v>171.6</v>
      </c>
    </row>
    <row r="5988" spans="1:4" x14ac:dyDescent="0.25">
      <c r="A5988" s="101">
        <v>96366</v>
      </c>
      <c r="B5988" s="101" t="s">
        <v>21969</v>
      </c>
      <c r="C5988" s="101" t="s">
        <v>2</v>
      </c>
      <c r="D5988" s="101">
        <v>149.94999999999999</v>
      </c>
    </row>
    <row r="5989" spans="1:4" x14ac:dyDescent="0.25">
      <c r="A5989" s="101">
        <v>96367</v>
      </c>
      <c r="B5989" s="101" t="s">
        <v>21970</v>
      </c>
      <c r="C5989" s="101" t="s">
        <v>2</v>
      </c>
      <c r="D5989" s="101">
        <v>162.09</v>
      </c>
    </row>
    <row r="5990" spans="1:4" x14ac:dyDescent="0.25">
      <c r="A5990" s="101">
        <v>96368</v>
      </c>
      <c r="B5990" s="101" t="s">
        <v>21971</v>
      </c>
      <c r="C5990" s="101" t="s">
        <v>2</v>
      </c>
      <c r="D5990" s="101">
        <v>178.23</v>
      </c>
    </row>
    <row r="5991" spans="1:4" x14ac:dyDescent="0.25">
      <c r="A5991" s="101">
        <v>96369</v>
      </c>
      <c r="B5991" s="101" t="s">
        <v>21972</v>
      </c>
      <c r="C5991" s="101" t="s">
        <v>2</v>
      </c>
      <c r="D5991" s="101">
        <v>200.3</v>
      </c>
    </row>
    <row r="5992" spans="1:4" x14ac:dyDescent="0.25">
      <c r="A5992" s="101">
        <v>96370</v>
      </c>
      <c r="B5992" s="101" t="s">
        <v>21973</v>
      </c>
      <c r="C5992" s="101" t="s">
        <v>2</v>
      </c>
      <c r="D5992" s="101">
        <v>62.15</v>
      </c>
    </row>
    <row r="5993" spans="1:4" x14ac:dyDescent="0.25">
      <c r="A5993" s="101">
        <v>96371</v>
      </c>
      <c r="B5993" s="101" t="s">
        <v>21974</v>
      </c>
      <c r="C5993" s="101" t="s">
        <v>2</v>
      </c>
      <c r="D5993" s="101">
        <v>72.59</v>
      </c>
    </row>
    <row r="5994" spans="1:4" x14ac:dyDescent="0.25">
      <c r="A5994" s="101">
        <v>96373</v>
      </c>
      <c r="B5994" s="101" t="s">
        <v>21975</v>
      </c>
      <c r="C5994" s="101" t="s">
        <v>3</v>
      </c>
      <c r="D5994" s="101">
        <v>11.58</v>
      </c>
    </row>
    <row r="5995" spans="1:4" x14ac:dyDescent="0.25">
      <c r="A5995" s="101">
        <v>96374</v>
      </c>
      <c r="B5995" s="101" t="s">
        <v>21976</v>
      </c>
      <c r="C5995" s="101" t="s">
        <v>3</v>
      </c>
      <c r="D5995" s="101">
        <v>39.06</v>
      </c>
    </row>
    <row r="5996" spans="1:4" x14ac:dyDescent="0.25">
      <c r="A5996" s="101">
        <v>102235</v>
      </c>
      <c r="B5996" s="101" t="s">
        <v>21180</v>
      </c>
      <c r="C5996" s="101" t="s">
        <v>2</v>
      </c>
      <c r="D5996" s="101">
        <v>300.63</v>
      </c>
    </row>
    <row r="5997" spans="1:4" x14ac:dyDescent="0.25">
      <c r="A5997" s="101">
        <v>102253</v>
      </c>
      <c r="B5997" s="101" t="s">
        <v>3163</v>
      </c>
      <c r="C5997" s="101" t="s">
        <v>2</v>
      </c>
      <c r="D5997" s="101">
        <v>675.42</v>
      </c>
    </row>
    <row r="5998" spans="1:4" x14ac:dyDescent="0.25">
      <c r="A5998" s="101">
        <v>102254</v>
      </c>
      <c r="B5998" s="101" t="s">
        <v>3164</v>
      </c>
      <c r="C5998" s="101" t="s">
        <v>2</v>
      </c>
      <c r="D5998" s="101">
        <v>646.79</v>
      </c>
    </row>
    <row r="5999" spans="1:4" x14ac:dyDescent="0.25">
      <c r="A5999" s="101">
        <v>102255</v>
      </c>
      <c r="B5999" s="101" t="s">
        <v>3165</v>
      </c>
      <c r="C5999" s="101" t="s">
        <v>2</v>
      </c>
      <c r="D5999" s="101">
        <v>724.38</v>
      </c>
    </row>
    <row r="6000" spans="1:4" x14ac:dyDescent="0.25">
      <c r="A6000" s="101">
        <v>102256</v>
      </c>
      <c r="B6000" s="101" t="s">
        <v>3166</v>
      </c>
      <c r="C6000" s="101" t="s">
        <v>2</v>
      </c>
      <c r="D6000" s="101">
        <v>697.11</v>
      </c>
    </row>
    <row r="6001" spans="1:4" x14ac:dyDescent="0.25">
      <c r="A6001" s="101">
        <v>102257</v>
      </c>
      <c r="B6001" s="101" t="s">
        <v>3167</v>
      </c>
      <c r="C6001" s="101" t="s">
        <v>2</v>
      </c>
      <c r="D6001" s="101">
        <v>297.86</v>
      </c>
    </row>
    <row r="6002" spans="1:4" x14ac:dyDescent="0.25">
      <c r="A6002" s="101">
        <v>102258</v>
      </c>
      <c r="B6002" s="101" t="s">
        <v>3168</v>
      </c>
      <c r="C6002" s="101" t="s">
        <v>2</v>
      </c>
      <c r="D6002" s="101">
        <v>356.26</v>
      </c>
    </row>
    <row r="6003" spans="1:4" x14ac:dyDescent="0.25">
      <c r="A6003" s="101">
        <v>104718</v>
      </c>
      <c r="B6003" s="101" t="s">
        <v>21977</v>
      </c>
      <c r="C6003" s="101" t="s">
        <v>2</v>
      </c>
      <c r="D6003" s="101">
        <v>124.33</v>
      </c>
    </row>
    <row r="6004" spans="1:4" x14ac:dyDescent="0.25">
      <c r="A6004" s="101">
        <v>104719</v>
      </c>
      <c r="B6004" s="101" t="s">
        <v>21978</v>
      </c>
      <c r="C6004" s="101" t="s">
        <v>2</v>
      </c>
      <c r="D6004" s="101">
        <v>179.24</v>
      </c>
    </row>
    <row r="6005" spans="1:4" x14ac:dyDescent="0.25">
      <c r="A6005" s="101">
        <v>104720</v>
      </c>
      <c r="B6005" s="101" t="s">
        <v>21979</v>
      </c>
      <c r="C6005" s="101" t="s">
        <v>2</v>
      </c>
      <c r="D6005" s="101">
        <v>154.16</v>
      </c>
    </row>
    <row r="6006" spans="1:4" x14ac:dyDescent="0.25">
      <c r="A6006" s="101">
        <v>104721</v>
      </c>
      <c r="B6006" s="101" t="s">
        <v>21980</v>
      </c>
      <c r="C6006" s="101" t="s">
        <v>2</v>
      </c>
      <c r="D6006" s="101">
        <v>209.07</v>
      </c>
    </row>
    <row r="6007" spans="1:4" x14ac:dyDescent="0.25">
      <c r="A6007" s="101">
        <v>104722</v>
      </c>
      <c r="B6007" s="101" t="s">
        <v>21981</v>
      </c>
      <c r="C6007" s="101" t="s">
        <v>2</v>
      </c>
      <c r="D6007" s="101">
        <v>184</v>
      </c>
    </row>
    <row r="6008" spans="1:4" x14ac:dyDescent="0.25">
      <c r="A6008" s="101">
        <v>104723</v>
      </c>
      <c r="B6008" s="101" t="s">
        <v>21982</v>
      </c>
      <c r="C6008" s="101" t="s">
        <v>2</v>
      </c>
      <c r="D6008" s="101">
        <v>238.91</v>
      </c>
    </row>
    <row r="6009" spans="1:4" x14ac:dyDescent="0.25">
      <c r="A6009" s="101">
        <v>104724</v>
      </c>
      <c r="B6009" s="101" t="s">
        <v>21983</v>
      </c>
      <c r="C6009" s="101" t="s">
        <v>2</v>
      </c>
      <c r="D6009" s="101">
        <v>91.1</v>
      </c>
    </row>
    <row r="6010" spans="1:4" x14ac:dyDescent="0.25">
      <c r="A6010" s="101">
        <v>101154</v>
      </c>
      <c r="B6010" s="101" t="s">
        <v>1957</v>
      </c>
      <c r="C6010" s="101" t="s">
        <v>2</v>
      </c>
      <c r="D6010" s="101">
        <v>126.02</v>
      </c>
    </row>
    <row r="6011" spans="1:4" x14ac:dyDescent="0.25">
      <c r="A6011" s="101">
        <v>101155</v>
      </c>
      <c r="B6011" s="101" t="s">
        <v>1958</v>
      </c>
      <c r="C6011" s="101" t="s">
        <v>2</v>
      </c>
      <c r="D6011" s="101">
        <v>176.64</v>
      </c>
    </row>
    <row r="6012" spans="1:4" x14ac:dyDescent="0.25">
      <c r="A6012" s="101">
        <v>101156</v>
      </c>
      <c r="B6012" s="101" t="s">
        <v>1959</v>
      </c>
      <c r="C6012" s="101" t="s">
        <v>2</v>
      </c>
      <c r="D6012" s="101">
        <v>259.17</v>
      </c>
    </row>
    <row r="6013" spans="1:4" x14ac:dyDescent="0.25">
      <c r="A6013" s="101">
        <v>101814</v>
      </c>
      <c r="B6013" s="101" t="s">
        <v>3258</v>
      </c>
      <c r="C6013" s="101" t="s">
        <v>2</v>
      </c>
      <c r="D6013" s="101">
        <v>48.48</v>
      </c>
    </row>
    <row r="6014" spans="1:4" x14ac:dyDescent="0.25">
      <c r="A6014" s="101">
        <v>101816</v>
      </c>
      <c r="B6014" s="101" t="s">
        <v>3259</v>
      </c>
      <c r="C6014" s="101" t="s">
        <v>2</v>
      </c>
      <c r="D6014" s="101">
        <v>73.78</v>
      </c>
    </row>
    <row r="6015" spans="1:4" x14ac:dyDescent="0.25">
      <c r="A6015" s="101">
        <v>101817</v>
      </c>
      <c r="B6015" s="101" t="s">
        <v>3260</v>
      </c>
      <c r="C6015" s="101" t="s">
        <v>2</v>
      </c>
      <c r="D6015" s="101">
        <v>51.86</v>
      </c>
    </row>
    <row r="6016" spans="1:4" x14ac:dyDescent="0.25">
      <c r="A6016" s="101">
        <v>101819</v>
      </c>
      <c r="B6016" s="101" t="s">
        <v>3261</v>
      </c>
      <c r="C6016" s="101" t="s">
        <v>2</v>
      </c>
      <c r="D6016" s="101">
        <v>65.83</v>
      </c>
    </row>
    <row r="6017" spans="1:4" x14ac:dyDescent="0.25">
      <c r="A6017" s="101">
        <v>101820</v>
      </c>
      <c r="B6017" s="101" t="s">
        <v>3262</v>
      </c>
      <c r="C6017" s="101" t="s">
        <v>2</v>
      </c>
      <c r="D6017" s="101">
        <v>41.27</v>
      </c>
    </row>
    <row r="6018" spans="1:4" x14ac:dyDescent="0.25">
      <c r="A6018" s="101">
        <v>101822</v>
      </c>
      <c r="B6018" s="101" t="s">
        <v>3263</v>
      </c>
      <c r="C6018" s="101" t="s">
        <v>38</v>
      </c>
      <c r="D6018" s="101">
        <v>123.79</v>
      </c>
    </row>
    <row r="6019" spans="1:4" x14ac:dyDescent="0.25">
      <c r="A6019" s="101">
        <v>101823</v>
      </c>
      <c r="B6019" s="101" t="s">
        <v>3264</v>
      </c>
      <c r="C6019" s="101" t="s">
        <v>38</v>
      </c>
      <c r="D6019" s="101">
        <v>161.36000000000001</v>
      </c>
    </row>
    <row r="6020" spans="1:4" x14ac:dyDescent="0.25">
      <c r="A6020" s="101">
        <v>101824</v>
      </c>
      <c r="B6020" s="101" t="s">
        <v>3265</v>
      </c>
      <c r="C6020" s="101" t="s">
        <v>38</v>
      </c>
      <c r="D6020" s="101">
        <v>196.34</v>
      </c>
    </row>
    <row r="6021" spans="1:4" x14ac:dyDescent="0.25">
      <c r="A6021" s="101">
        <v>101825</v>
      </c>
      <c r="B6021" s="101" t="s">
        <v>3266</v>
      </c>
      <c r="C6021" s="101" t="s">
        <v>38</v>
      </c>
      <c r="D6021" s="101">
        <v>230.38</v>
      </c>
    </row>
    <row r="6022" spans="1:4" x14ac:dyDescent="0.25">
      <c r="A6022" s="101">
        <v>101826</v>
      </c>
      <c r="B6022" s="101" t="s">
        <v>3267</v>
      </c>
      <c r="C6022" s="101" t="s">
        <v>38</v>
      </c>
      <c r="D6022" s="101">
        <v>263.97000000000003</v>
      </c>
    </row>
    <row r="6023" spans="1:4" x14ac:dyDescent="0.25">
      <c r="A6023" s="101">
        <v>101827</v>
      </c>
      <c r="B6023" s="101" t="s">
        <v>3268</v>
      </c>
      <c r="C6023" s="101" t="s">
        <v>38</v>
      </c>
      <c r="D6023" s="104">
        <v>229.15</v>
      </c>
    </row>
    <row r="6024" spans="1:4" x14ac:dyDescent="0.25">
      <c r="A6024" s="101">
        <v>101828</v>
      </c>
      <c r="B6024" s="101" t="s">
        <v>3269</v>
      </c>
      <c r="C6024" s="101" t="s">
        <v>38</v>
      </c>
      <c r="D6024" s="104">
        <v>211.6</v>
      </c>
    </row>
    <row r="6025" spans="1:4" x14ac:dyDescent="0.25">
      <c r="A6025" s="101">
        <v>101829</v>
      </c>
      <c r="B6025" s="101" t="s">
        <v>3873</v>
      </c>
      <c r="C6025" s="101" t="s">
        <v>38</v>
      </c>
      <c r="D6025" s="101">
        <v>297.49</v>
      </c>
    </row>
    <row r="6026" spans="1:4" x14ac:dyDescent="0.25">
      <c r="A6026" s="101">
        <v>101830</v>
      </c>
      <c r="B6026" s="101" t="s">
        <v>3874</v>
      </c>
      <c r="C6026" s="101" t="s">
        <v>38</v>
      </c>
      <c r="D6026" s="101">
        <v>329.42</v>
      </c>
    </row>
    <row r="6027" spans="1:4" x14ac:dyDescent="0.25">
      <c r="A6027" s="101">
        <v>101831</v>
      </c>
      <c r="B6027" s="101" t="s">
        <v>3875</v>
      </c>
      <c r="C6027" s="101" t="s">
        <v>38</v>
      </c>
      <c r="D6027" s="101">
        <v>360.91</v>
      </c>
    </row>
    <row r="6028" spans="1:4" x14ac:dyDescent="0.25">
      <c r="A6028" s="101">
        <v>101832</v>
      </c>
      <c r="B6028" s="101" t="s">
        <v>3270</v>
      </c>
      <c r="C6028" s="101" t="s">
        <v>38</v>
      </c>
      <c r="D6028" s="101">
        <v>280.64</v>
      </c>
    </row>
    <row r="6029" spans="1:4" x14ac:dyDescent="0.25">
      <c r="A6029" s="101">
        <v>101833</v>
      </c>
      <c r="B6029" s="101" t="s">
        <v>3271</v>
      </c>
      <c r="C6029" s="101" t="s">
        <v>38</v>
      </c>
      <c r="D6029" s="101">
        <v>312.91000000000003</v>
      </c>
    </row>
    <row r="6030" spans="1:4" x14ac:dyDescent="0.25">
      <c r="A6030" s="101">
        <v>101834</v>
      </c>
      <c r="B6030" s="101" t="s">
        <v>3272</v>
      </c>
      <c r="C6030" s="101" t="s">
        <v>38</v>
      </c>
      <c r="D6030" s="101">
        <v>344.75</v>
      </c>
    </row>
    <row r="6031" spans="1:4" x14ac:dyDescent="0.25">
      <c r="A6031" s="101">
        <v>101835</v>
      </c>
      <c r="B6031" s="101" t="s">
        <v>3273</v>
      </c>
      <c r="C6031" s="101" t="s">
        <v>38</v>
      </c>
      <c r="D6031" s="101">
        <v>325.32</v>
      </c>
    </row>
    <row r="6032" spans="1:4" x14ac:dyDescent="0.25">
      <c r="A6032" s="101">
        <v>101836</v>
      </c>
      <c r="B6032" s="101" t="s">
        <v>3274</v>
      </c>
      <c r="C6032" s="101" t="s">
        <v>38</v>
      </c>
      <c r="D6032" s="101">
        <v>26.71</v>
      </c>
    </row>
    <row r="6033" spans="1:4" x14ac:dyDescent="0.25">
      <c r="A6033" s="101">
        <v>101837</v>
      </c>
      <c r="B6033" s="101" t="s">
        <v>3275</v>
      </c>
      <c r="C6033" s="101" t="s">
        <v>38</v>
      </c>
      <c r="D6033" s="101">
        <v>64.28</v>
      </c>
    </row>
    <row r="6034" spans="1:4" x14ac:dyDescent="0.25">
      <c r="A6034" s="101">
        <v>101838</v>
      </c>
      <c r="B6034" s="101" t="s">
        <v>3276</v>
      </c>
      <c r="C6034" s="101" t="s">
        <v>38</v>
      </c>
      <c r="D6034" s="101">
        <v>99.26</v>
      </c>
    </row>
    <row r="6035" spans="1:4" x14ac:dyDescent="0.25">
      <c r="A6035" s="101">
        <v>101839</v>
      </c>
      <c r="B6035" s="101" t="s">
        <v>3277</v>
      </c>
      <c r="C6035" s="101" t="s">
        <v>38</v>
      </c>
      <c r="D6035" s="101">
        <v>133.29</v>
      </c>
    </row>
    <row r="6036" spans="1:4" x14ac:dyDescent="0.25">
      <c r="A6036" s="101">
        <v>101840</v>
      </c>
      <c r="B6036" s="101" t="s">
        <v>3278</v>
      </c>
      <c r="C6036" s="101" t="s">
        <v>38</v>
      </c>
      <c r="D6036" s="101">
        <v>219.08</v>
      </c>
    </row>
    <row r="6037" spans="1:4" x14ac:dyDescent="0.25">
      <c r="A6037" s="101">
        <v>101841</v>
      </c>
      <c r="B6037" s="101" t="s">
        <v>3279</v>
      </c>
      <c r="C6037" s="101" t="s">
        <v>38</v>
      </c>
      <c r="D6037" s="101">
        <v>132.07</v>
      </c>
    </row>
    <row r="6038" spans="1:4" x14ac:dyDescent="0.25">
      <c r="A6038" s="101">
        <v>101842</v>
      </c>
      <c r="B6038" s="101" t="s">
        <v>3280</v>
      </c>
      <c r="C6038" s="101" t="s">
        <v>38</v>
      </c>
      <c r="D6038" s="101">
        <v>114.52</v>
      </c>
    </row>
    <row r="6039" spans="1:4" x14ac:dyDescent="0.25">
      <c r="A6039" s="101">
        <v>101843</v>
      </c>
      <c r="B6039" s="101" t="s">
        <v>3876</v>
      </c>
      <c r="C6039" s="101" t="s">
        <v>38</v>
      </c>
      <c r="D6039" s="101">
        <v>200.41</v>
      </c>
    </row>
    <row r="6040" spans="1:4" x14ac:dyDescent="0.25">
      <c r="A6040" s="101">
        <v>101844</v>
      </c>
      <c r="B6040" s="101" t="s">
        <v>3877</v>
      </c>
      <c r="C6040" s="101" t="s">
        <v>38</v>
      </c>
      <c r="D6040" s="101">
        <v>232.34</v>
      </c>
    </row>
    <row r="6041" spans="1:4" x14ac:dyDescent="0.25">
      <c r="A6041" s="101">
        <v>101845</v>
      </c>
      <c r="B6041" s="101" t="s">
        <v>3878</v>
      </c>
      <c r="C6041" s="101" t="s">
        <v>38</v>
      </c>
      <c r="D6041" s="101">
        <v>263.83</v>
      </c>
    </row>
    <row r="6042" spans="1:4" x14ac:dyDescent="0.25">
      <c r="A6042" s="101">
        <v>101846</v>
      </c>
      <c r="B6042" s="101" t="s">
        <v>3281</v>
      </c>
      <c r="C6042" s="101" t="s">
        <v>38</v>
      </c>
      <c r="D6042" s="101">
        <v>183.56</v>
      </c>
    </row>
    <row r="6043" spans="1:4" x14ac:dyDescent="0.25">
      <c r="A6043" s="101">
        <v>101847</v>
      </c>
      <c r="B6043" s="101" t="s">
        <v>3282</v>
      </c>
      <c r="C6043" s="101" t="s">
        <v>38</v>
      </c>
      <c r="D6043" s="101">
        <v>215.83</v>
      </c>
    </row>
    <row r="6044" spans="1:4" x14ac:dyDescent="0.25">
      <c r="A6044" s="101">
        <v>101848</v>
      </c>
      <c r="B6044" s="101" t="s">
        <v>3283</v>
      </c>
      <c r="C6044" s="101" t="s">
        <v>38</v>
      </c>
      <c r="D6044" s="101">
        <v>247.67</v>
      </c>
    </row>
    <row r="6045" spans="1:4" x14ac:dyDescent="0.25">
      <c r="A6045" s="101">
        <v>101849</v>
      </c>
      <c r="B6045" s="101" t="s">
        <v>3284</v>
      </c>
      <c r="C6045" s="101" t="s">
        <v>38</v>
      </c>
      <c r="D6045" s="101">
        <v>228.24</v>
      </c>
    </row>
    <row r="6046" spans="1:4" x14ac:dyDescent="0.25">
      <c r="A6046" s="101">
        <v>101850</v>
      </c>
      <c r="B6046" s="101" t="s">
        <v>3285</v>
      </c>
      <c r="C6046" s="101" t="s">
        <v>2</v>
      </c>
      <c r="D6046" s="101">
        <v>59.87</v>
      </c>
    </row>
    <row r="6047" spans="1:4" x14ac:dyDescent="0.25">
      <c r="A6047" s="101">
        <v>101852</v>
      </c>
      <c r="B6047" s="101" t="s">
        <v>3286</v>
      </c>
      <c r="C6047" s="101" t="s">
        <v>2</v>
      </c>
      <c r="D6047" s="101">
        <v>74.150000000000006</v>
      </c>
    </row>
    <row r="6048" spans="1:4" x14ac:dyDescent="0.25">
      <c r="A6048" s="101">
        <v>101853</v>
      </c>
      <c r="B6048" s="101" t="s">
        <v>3287</v>
      </c>
      <c r="C6048" s="101" t="s">
        <v>2</v>
      </c>
      <c r="D6048" s="101">
        <v>54.84</v>
      </c>
    </row>
    <row r="6049" spans="1:4" x14ac:dyDescent="0.25">
      <c r="A6049" s="101">
        <v>101855</v>
      </c>
      <c r="B6049" s="101" t="s">
        <v>3288</v>
      </c>
      <c r="C6049" s="101" t="s">
        <v>2</v>
      </c>
      <c r="D6049" s="101">
        <v>80.34</v>
      </c>
    </row>
    <row r="6050" spans="1:4" x14ac:dyDescent="0.25">
      <c r="A6050" s="101">
        <v>101856</v>
      </c>
      <c r="B6050" s="101" t="s">
        <v>3289</v>
      </c>
      <c r="C6050" s="101" t="s">
        <v>2</v>
      </c>
      <c r="D6050" s="101">
        <v>26.44</v>
      </c>
    </row>
    <row r="6051" spans="1:4" x14ac:dyDescent="0.25">
      <c r="A6051" s="101">
        <v>101857</v>
      </c>
      <c r="B6051" s="101" t="s">
        <v>3290</v>
      </c>
      <c r="C6051" s="101" t="s">
        <v>2</v>
      </c>
      <c r="D6051" s="101">
        <v>32.32</v>
      </c>
    </row>
    <row r="6052" spans="1:4" x14ac:dyDescent="0.25">
      <c r="A6052" s="101">
        <v>101858</v>
      </c>
      <c r="B6052" s="101" t="s">
        <v>3291</v>
      </c>
      <c r="C6052" s="101" t="s">
        <v>2</v>
      </c>
      <c r="D6052" s="101">
        <v>26.94</v>
      </c>
    </row>
    <row r="6053" spans="1:4" x14ac:dyDescent="0.25">
      <c r="A6053" s="101">
        <v>101859</v>
      </c>
      <c r="B6053" s="101" t="s">
        <v>3292</v>
      </c>
      <c r="C6053" s="101" t="s">
        <v>2</v>
      </c>
      <c r="D6053" s="101">
        <v>29.45</v>
      </c>
    </row>
    <row r="6054" spans="1:4" x14ac:dyDescent="0.25">
      <c r="A6054" s="101">
        <v>101860</v>
      </c>
      <c r="B6054" s="101" t="s">
        <v>3293</v>
      </c>
      <c r="C6054" s="101" t="s">
        <v>2</v>
      </c>
      <c r="D6054" s="101">
        <v>33.43</v>
      </c>
    </row>
    <row r="6055" spans="1:4" x14ac:dyDescent="0.25">
      <c r="A6055" s="101">
        <v>101861</v>
      </c>
      <c r="B6055" s="101" t="s">
        <v>3294</v>
      </c>
      <c r="C6055" s="101" t="s">
        <v>2</v>
      </c>
      <c r="D6055" s="101">
        <v>31.46</v>
      </c>
    </row>
    <row r="6056" spans="1:4" x14ac:dyDescent="0.25">
      <c r="A6056" s="101">
        <v>101862</v>
      </c>
      <c r="B6056" s="101" t="s">
        <v>3295</v>
      </c>
      <c r="C6056" s="101" t="s">
        <v>2</v>
      </c>
      <c r="D6056" s="101">
        <v>34.03</v>
      </c>
    </row>
    <row r="6057" spans="1:4" x14ac:dyDescent="0.25">
      <c r="A6057" s="101">
        <v>101863</v>
      </c>
      <c r="B6057" s="101" t="s">
        <v>3296</v>
      </c>
      <c r="C6057" s="101" t="s">
        <v>2</v>
      </c>
      <c r="D6057" s="101">
        <v>27.29</v>
      </c>
    </row>
    <row r="6058" spans="1:4" x14ac:dyDescent="0.25">
      <c r="A6058" s="101">
        <v>101864</v>
      </c>
      <c r="B6058" s="101" t="s">
        <v>3297</v>
      </c>
      <c r="C6058" s="101" t="s">
        <v>2</v>
      </c>
      <c r="D6058" s="101">
        <v>31.26</v>
      </c>
    </row>
    <row r="6059" spans="1:4" x14ac:dyDescent="0.25">
      <c r="A6059" s="101">
        <v>101865</v>
      </c>
      <c r="B6059" s="101" t="s">
        <v>3298</v>
      </c>
      <c r="C6059" s="101" t="s">
        <v>2</v>
      </c>
      <c r="D6059" s="101">
        <v>35.229999999999997</v>
      </c>
    </row>
    <row r="6060" spans="1:4" x14ac:dyDescent="0.25">
      <c r="A6060" s="101">
        <v>101866</v>
      </c>
      <c r="B6060" s="101" t="s">
        <v>3299</v>
      </c>
      <c r="C6060" s="101" t="s">
        <v>2</v>
      </c>
      <c r="D6060" s="101">
        <v>31.65</v>
      </c>
    </row>
    <row r="6061" spans="1:4" x14ac:dyDescent="0.25">
      <c r="A6061" s="101">
        <v>101867</v>
      </c>
      <c r="B6061" s="101" t="s">
        <v>3300</v>
      </c>
      <c r="C6061" s="101" t="s">
        <v>2</v>
      </c>
      <c r="D6061" s="101">
        <v>35.619999999999997</v>
      </c>
    </row>
    <row r="6062" spans="1:4" x14ac:dyDescent="0.25">
      <c r="A6062" s="101">
        <v>101868</v>
      </c>
      <c r="B6062" s="101" t="s">
        <v>3301</v>
      </c>
      <c r="C6062" s="101" t="s">
        <v>2</v>
      </c>
      <c r="D6062" s="101">
        <v>28.88</v>
      </c>
    </row>
    <row r="6063" spans="1:4" x14ac:dyDescent="0.25">
      <c r="A6063" s="101">
        <v>101869</v>
      </c>
      <c r="B6063" s="101" t="s">
        <v>3302</v>
      </c>
      <c r="C6063" s="101" t="s">
        <v>2</v>
      </c>
      <c r="D6063" s="101">
        <v>32.86</v>
      </c>
    </row>
    <row r="6064" spans="1:4" x14ac:dyDescent="0.25">
      <c r="A6064" s="101">
        <v>101870</v>
      </c>
      <c r="B6064" s="101" t="s">
        <v>3303</v>
      </c>
      <c r="C6064" s="101" t="s">
        <v>2</v>
      </c>
      <c r="D6064" s="101">
        <v>36.82</v>
      </c>
    </row>
    <row r="6065" spans="1:4" x14ac:dyDescent="0.25">
      <c r="A6065" s="101">
        <v>102098</v>
      </c>
      <c r="B6065" s="101" t="s">
        <v>3304</v>
      </c>
      <c r="C6065" s="101" t="s">
        <v>38</v>
      </c>
      <c r="D6065" s="101">
        <v>2320.9299999999998</v>
      </c>
    </row>
    <row r="6066" spans="1:4" x14ac:dyDescent="0.25">
      <c r="A6066" s="101">
        <v>102988</v>
      </c>
      <c r="B6066" s="101" t="s">
        <v>3738</v>
      </c>
      <c r="C6066" s="101" t="s">
        <v>2</v>
      </c>
      <c r="D6066" s="101">
        <v>54.39</v>
      </c>
    </row>
    <row r="6067" spans="1:4" x14ac:dyDescent="0.25">
      <c r="A6067" s="101">
        <v>100576</v>
      </c>
      <c r="B6067" s="101" t="s">
        <v>1268</v>
      </c>
      <c r="C6067" s="101" t="s">
        <v>2</v>
      </c>
      <c r="D6067" s="101">
        <v>2.4900000000000002</v>
      </c>
    </row>
    <row r="6068" spans="1:4" x14ac:dyDescent="0.25">
      <c r="A6068" s="101">
        <v>100577</v>
      </c>
      <c r="B6068" s="101" t="s">
        <v>1269</v>
      </c>
      <c r="C6068" s="101" t="s">
        <v>2</v>
      </c>
      <c r="D6068" s="101">
        <v>1.2</v>
      </c>
    </row>
    <row r="6069" spans="1:4" x14ac:dyDescent="0.25">
      <c r="A6069" s="101">
        <v>96388</v>
      </c>
      <c r="B6069" s="101" t="s">
        <v>1270</v>
      </c>
      <c r="C6069" s="101" t="s">
        <v>38</v>
      </c>
      <c r="D6069" s="101">
        <v>12.07</v>
      </c>
    </row>
    <row r="6070" spans="1:4" x14ac:dyDescent="0.25">
      <c r="A6070" s="101">
        <v>96389</v>
      </c>
      <c r="B6070" s="101" t="s">
        <v>1894</v>
      </c>
      <c r="C6070" s="101" t="s">
        <v>38</v>
      </c>
      <c r="D6070" s="101">
        <v>54.56</v>
      </c>
    </row>
    <row r="6071" spans="1:4" x14ac:dyDescent="0.25">
      <c r="A6071" s="101">
        <v>96390</v>
      </c>
      <c r="B6071" s="101" t="s">
        <v>1895</v>
      </c>
      <c r="C6071" s="101" t="s">
        <v>38</v>
      </c>
      <c r="D6071" s="101">
        <v>87.67</v>
      </c>
    </row>
    <row r="6072" spans="1:4" x14ac:dyDescent="0.25">
      <c r="A6072" s="101">
        <v>96391</v>
      </c>
      <c r="B6072" s="101" t="s">
        <v>1271</v>
      </c>
      <c r="C6072" s="101" t="s">
        <v>38</v>
      </c>
      <c r="D6072" s="101">
        <v>122.67</v>
      </c>
    </row>
    <row r="6073" spans="1:4" x14ac:dyDescent="0.25">
      <c r="A6073" s="101">
        <v>96392</v>
      </c>
      <c r="B6073" s="101" t="s">
        <v>1272</v>
      </c>
      <c r="C6073" s="101" t="s">
        <v>38</v>
      </c>
      <c r="D6073" s="101">
        <v>156.26</v>
      </c>
    </row>
    <row r="6074" spans="1:4" x14ac:dyDescent="0.25">
      <c r="A6074" s="101">
        <v>96396</v>
      </c>
      <c r="B6074" s="101" t="s">
        <v>1273</v>
      </c>
      <c r="C6074" s="101" t="s">
        <v>38</v>
      </c>
      <c r="D6074" s="101">
        <v>214.99</v>
      </c>
    </row>
    <row r="6075" spans="1:4" x14ac:dyDescent="0.25">
      <c r="A6075" s="101">
        <v>96397</v>
      </c>
      <c r="B6075" s="101" t="s">
        <v>1274</v>
      </c>
      <c r="C6075" s="101" t="s">
        <v>38</v>
      </c>
      <c r="D6075" s="101">
        <v>281.3</v>
      </c>
    </row>
    <row r="6076" spans="1:4" x14ac:dyDescent="0.25">
      <c r="A6076" s="101">
        <v>96398</v>
      </c>
      <c r="B6076" s="101" t="s">
        <v>1275</v>
      </c>
      <c r="C6076" s="101" t="s">
        <v>38</v>
      </c>
      <c r="D6076" s="101">
        <v>369.5</v>
      </c>
    </row>
    <row r="6077" spans="1:4" x14ac:dyDescent="0.25">
      <c r="A6077" s="101">
        <v>96399</v>
      </c>
      <c r="B6077" s="101" t="s">
        <v>1896</v>
      </c>
      <c r="C6077" s="101" t="s">
        <v>38</v>
      </c>
      <c r="D6077" s="101">
        <v>146.85</v>
      </c>
    </row>
    <row r="6078" spans="1:4" x14ac:dyDescent="0.25">
      <c r="A6078" s="101">
        <v>96400</v>
      </c>
      <c r="B6078" s="101" t="s">
        <v>1276</v>
      </c>
      <c r="C6078" s="101" t="s">
        <v>38</v>
      </c>
      <c r="D6078" s="101">
        <v>190.71</v>
      </c>
    </row>
    <row r="6079" spans="1:4" x14ac:dyDescent="0.25">
      <c r="A6079" s="101">
        <v>100564</v>
      </c>
      <c r="B6079" s="101" t="s">
        <v>1277</v>
      </c>
      <c r="C6079" s="101" t="s">
        <v>38</v>
      </c>
      <c r="D6079" s="101">
        <v>128.61000000000001</v>
      </c>
    </row>
    <row r="6080" spans="1:4" x14ac:dyDescent="0.25">
      <c r="A6080" s="101">
        <v>100565</v>
      </c>
      <c r="B6080" s="101" t="s">
        <v>1278</v>
      </c>
      <c r="C6080" s="101" t="s">
        <v>38</v>
      </c>
      <c r="D6080" s="101">
        <v>111.12</v>
      </c>
    </row>
    <row r="6081" spans="1:4" x14ac:dyDescent="0.25">
      <c r="A6081" s="101">
        <v>100566</v>
      </c>
      <c r="B6081" s="101" t="s">
        <v>1279</v>
      </c>
      <c r="C6081" s="101" t="s">
        <v>38</v>
      </c>
      <c r="D6081" s="101">
        <v>196.95</v>
      </c>
    </row>
    <row r="6082" spans="1:4" x14ac:dyDescent="0.25">
      <c r="A6082" s="101">
        <v>100567</v>
      </c>
      <c r="B6082" s="101" t="s">
        <v>1280</v>
      </c>
      <c r="C6082" s="101" t="s">
        <v>38</v>
      </c>
      <c r="D6082" s="101">
        <v>228.94</v>
      </c>
    </row>
    <row r="6083" spans="1:4" x14ac:dyDescent="0.25">
      <c r="A6083" s="101">
        <v>100568</v>
      </c>
      <c r="B6083" s="101" t="s">
        <v>1281</v>
      </c>
      <c r="C6083" s="101" t="s">
        <v>38</v>
      </c>
      <c r="D6083" s="101">
        <v>260.36</v>
      </c>
    </row>
    <row r="6084" spans="1:4" x14ac:dyDescent="0.25">
      <c r="A6084" s="101">
        <v>100569</v>
      </c>
      <c r="B6084" s="101" t="s">
        <v>1282</v>
      </c>
      <c r="C6084" s="101" t="s">
        <v>38</v>
      </c>
      <c r="D6084" s="101">
        <v>180.09</v>
      </c>
    </row>
    <row r="6085" spans="1:4" x14ac:dyDescent="0.25">
      <c r="A6085" s="101">
        <v>100570</v>
      </c>
      <c r="B6085" s="101" t="s">
        <v>1283</v>
      </c>
      <c r="C6085" s="101" t="s">
        <v>38</v>
      </c>
      <c r="D6085" s="101">
        <v>214.58</v>
      </c>
    </row>
    <row r="6086" spans="1:4" x14ac:dyDescent="0.25">
      <c r="A6086" s="101">
        <v>100571</v>
      </c>
      <c r="B6086" s="101" t="s">
        <v>1284</v>
      </c>
      <c r="C6086" s="101" t="s">
        <v>38</v>
      </c>
      <c r="D6086" s="101">
        <v>244.27</v>
      </c>
    </row>
    <row r="6087" spans="1:4" x14ac:dyDescent="0.25">
      <c r="A6087" s="101">
        <v>100572</v>
      </c>
      <c r="B6087" s="101" t="s">
        <v>1285</v>
      </c>
      <c r="C6087" s="101" t="s">
        <v>38</v>
      </c>
      <c r="D6087" s="101">
        <v>133.55000000000001</v>
      </c>
    </row>
    <row r="6088" spans="1:4" x14ac:dyDescent="0.25">
      <c r="A6088" s="101">
        <v>100573</v>
      </c>
      <c r="B6088" s="101" t="s">
        <v>1286</v>
      </c>
      <c r="C6088" s="101" t="s">
        <v>38</v>
      </c>
      <c r="D6088" s="101">
        <v>116.06</v>
      </c>
    </row>
    <row r="6089" spans="1:4" x14ac:dyDescent="0.25">
      <c r="A6089" s="101">
        <v>100574</v>
      </c>
      <c r="B6089" s="101" t="s">
        <v>1287</v>
      </c>
      <c r="C6089" s="101" t="s">
        <v>38</v>
      </c>
      <c r="D6089" s="101">
        <v>1.55</v>
      </c>
    </row>
    <row r="6090" spans="1:4" x14ac:dyDescent="0.25">
      <c r="A6090" s="101">
        <v>100575</v>
      </c>
      <c r="B6090" s="101" t="s">
        <v>1288</v>
      </c>
      <c r="C6090" s="101" t="s">
        <v>2</v>
      </c>
      <c r="D6090" s="101">
        <v>0.13</v>
      </c>
    </row>
    <row r="6091" spans="1:4" x14ac:dyDescent="0.25">
      <c r="A6091" s="101">
        <v>101767</v>
      </c>
      <c r="B6091" s="101" t="s">
        <v>2431</v>
      </c>
      <c r="C6091" s="101" t="s">
        <v>38</v>
      </c>
      <c r="D6091" s="101">
        <v>28.17</v>
      </c>
    </row>
    <row r="6092" spans="1:4" x14ac:dyDescent="0.25">
      <c r="A6092" s="101">
        <v>101768</v>
      </c>
      <c r="B6092" s="101" t="s">
        <v>30293</v>
      </c>
      <c r="C6092" s="101" t="s">
        <v>38</v>
      </c>
      <c r="D6092" s="101">
        <v>24.47</v>
      </c>
    </row>
    <row r="6093" spans="1:4" x14ac:dyDescent="0.25">
      <c r="A6093" s="101">
        <v>92391</v>
      </c>
      <c r="B6093" s="101" t="s">
        <v>13396</v>
      </c>
      <c r="C6093" s="101" t="s">
        <v>2</v>
      </c>
      <c r="D6093" s="101">
        <v>68.209999999999994</v>
      </c>
    </row>
    <row r="6094" spans="1:4" x14ac:dyDescent="0.25">
      <c r="A6094" s="101">
        <v>92392</v>
      </c>
      <c r="B6094" s="101" t="s">
        <v>13397</v>
      </c>
      <c r="C6094" s="101" t="s">
        <v>2</v>
      </c>
      <c r="D6094" s="101">
        <v>139.74</v>
      </c>
    </row>
    <row r="6095" spans="1:4" x14ac:dyDescent="0.25">
      <c r="A6095" s="101">
        <v>92393</v>
      </c>
      <c r="B6095" s="101" t="s">
        <v>13398</v>
      </c>
      <c r="C6095" s="101" t="s">
        <v>2</v>
      </c>
      <c r="D6095" s="101">
        <v>67.22</v>
      </c>
    </row>
    <row r="6096" spans="1:4" x14ac:dyDescent="0.25">
      <c r="A6096" s="101">
        <v>92394</v>
      </c>
      <c r="B6096" s="101" t="s">
        <v>13399</v>
      </c>
      <c r="C6096" s="101" t="s">
        <v>2</v>
      </c>
      <c r="D6096" s="101">
        <v>83.15</v>
      </c>
    </row>
    <row r="6097" spans="1:4" x14ac:dyDescent="0.25">
      <c r="A6097" s="101">
        <v>92395</v>
      </c>
      <c r="B6097" s="101" t="s">
        <v>13400</v>
      </c>
      <c r="C6097" s="101" t="s">
        <v>2</v>
      </c>
      <c r="D6097" s="101">
        <v>99.39</v>
      </c>
    </row>
    <row r="6098" spans="1:4" x14ac:dyDescent="0.25">
      <c r="A6098" s="101">
        <v>92396</v>
      </c>
      <c r="B6098" s="101" t="s">
        <v>13401</v>
      </c>
      <c r="C6098" s="101" t="s">
        <v>2</v>
      </c>
      <c r="D6098" s="101">
        <v>79.7</v>
      </c>
    </row>
    <row r="6099" spans="1:4" x14ac:dyDescent="0.25">
      <c r="A6099" s="101">
        <v>92397</v>
      </c>
      <c r="B6099" s="101" t="s">
        <v>13402</v>
      </c>
      <c r="C6099" s="101" t="s">
        <v>2</v>
      </c>
      <c r="D6099" s="101">
        <v>70.569999999999993</v>
      </c>
    </row>
    <row r="6100" spans="1:4" x14ac:dyDescent="0.25">
      <c r="A6100" s="101">
        <v>92398</v>
      </c>
      <c r="B6100" s="101" t="s">
        <v>13403</v>
      </c>
      <c r="C6100" s="101" t="s">
        <v>2</v>
      </c>
      <c r="D6100" s="101">
        <v>87.32</v>
      </c>
    </row>
    <row r="6101" spans="1:4" x14ac:dyDescent="0.25">
      <c r="A6101" s="101">
        <v>92400</v>
      </c>
      <c r="B6101" s="101" t="s">
        <v>13404</v>
      </c>
      <c r="C6101" s="101" t="s">
        <v>2</v>
      </c>
      <c r="D6101" s="101">
        <v>102.11</v>
      </c>
    </row>
    <row r="6102" spans="1:4" x14ac:dyDescent="0.25">
      <c r="A6102" s="101">
        <v>92402</v>
      </c>
      <c r="B6102" s="101" t="s">
        <v>13405</v>
      </c>
      <c r="C6102" s="101" t="s">
        <v>2</v>
      </c>
      <c r="D6102" s="101">
        <v>77.86</v>
      </c>
    </row>
    <row r="6103" spans="1:4" x14ac:dyDescent="0.25">
      <c r="A6103" s="101">
        <v>92403</v>
      </c>
      <c r="B6103" s="101" t="s">
        <v>13406</v>
      </c>
      <c r="C6103" s="101" t="s">
        <v>2</v>
      </c>
      <c r="D6103" s="101">
        <v>68.41</v>
      </c>
    </row>
    <row r="6104" spans="1:4" x14ac:dyDescent="0.25">
      <c r="A6104" s="101">
        <v>92404</v>
      </c>
      <c r="B6104" s="101" t="s">
        <v>13407</v>
      </c>
      <c r="C6104" s="101" t="s">
        <v>2</v>
      </c>
      <c r="D6104" s="101">
        <v>85.16</v>
      </c>
    </row>
    <row r="6105" spans="1:4" x14ac:dyDescent="0.25">
      <c r="A6105" s="101">
        <v>92406</v>
      </c>
      <c r="B6105" s="101" t="s">
        <v>13408</v>
      </c>
      <c r="C6105" s="101" t="s">
        <v>2</v>
      </c>
      <c r="D6105" s="101">
        <v>101.71</v>
      </c>
    </row>
    <row r="6106" spans="1:4" x14ac:dyDescent="0.25">
      <c r="A6106" s="101">
        <v>93679</v>
      </c>
      <c r="B6106" s="101" t="s">
        <v>13409</v>
      </c>
      <c r="C6106" s="101" t="s">
        <v>2</v>
      </c>
      <c r="D6106" s="101">
        <v>88.41</v>
      </c>
    </row>
    <row r="6107" spans="1:4" x14ac:dyDescent="0.25">
      <c r="A6107" s="101">
        <v>93680</v>
      </c>
      <c r="B6107" s="101" t="s">
        <v>13410</v>
      </c>
      <c r="C6107" s="101" t="s">
        <v>2</v>
      </c>
      <c r="D6107" s="101">
        <v>79.069999999999993</v>
      </c>
    </row>
    <row r="6108" spans="1:4" x14ac:dyDescent="0.25">
      <c r="A6108" s="101">
        <v>93681</v>
      </c>
      <c r="B6108" s="101" t="s">
        <v>13411</v>
      </c>
      <c r="C6108" s="101" t="s">
        <v>2</v>
      </c>
      <c r="D6108" s="101">
        <v>94.12</v>
      </c>
    </row>
    <row r="6109" spans="1:4" x14ac:dyDescent="0.25">
      <c r="A6109" s="101">
        <v>97104</v>
      </c>
      <c r="B6109" s="101" t="s">
        <v>11714</v>
      </c>
      <c r="C6109" s="101" t="s">
        <v>2</v>
      </c>
      <c r="D6109" s="101">
        <v>136.4</v>
      </c>
    </row>
    <row r="6110" spans="1:4" x14ac:dyDescent="0.25">
      <c r="A6110" s="101">
        <v>97105</v>
      </c>
      <c r="B6110" s="101" t="s">
        <v>11715</v>
      </c>
      <c r="C6110" s="101" t="s">
        <v>2</v>
      </c>
      <c r="D6110" s="101">
        <v>154.69</v>
      </c>
    </row>
    <row r="6111" spans="1:4" x14ac:dyDescent="0.25">
      <c r="A6111" s="101">
        <v>97106</v>
      </c>
      <c r="B6111" s="101" t="s">
        <v>11716</v>
      </c>
      <c r="C6111" s="101" t="s">
        <v>2</v>
      </c>
      <c r="D6111" s="101">
        <v>171.95</v>
      </c>
    </row>
    <row r="6112" spans="1:4" x14ac:dyDescent="0.25">
      <c r="A6112" s="101">
        <v>97107</v>
      </c>
      <c r="B6112" s="101" t="s">
        <v>11717</v>
      </c>
      <c r="C6112" s="101" t="s">
        <v>2</v>
      </c>
      <c r="D6112" s="101">
        <v>196.01</v>
      </c>
    </row>
    <row r="6113" spans="1:4" x14ac:dyDescent="0.25">
      <c r="A6113" s="101">
        <v>97108</v>
      </c>
      <c r="B6113" s="101" t="s">
        <v>11718</v>
      </c>
      <c r="C6113" s="101" t="s">
        <v>2</v>
      </c>
      <c r="D6113" s="101">
        <v>222.55</v>
      </c>
    </row>
    <row r="6114" spans="1:4" x14ac:dyDescent="0.25">
      <c r="A6114" s="101">
        <v>97109</v>
      </c>
      <c r="B6114" s="101" t="s">
        <v>11719</v>
      </c>
      <c r="C6114" s="101" t="s">
        <v>2</v>
      </c>
      <c r="D6114" s="101">
        <v>245.63</v>
      </c>
    </row>
    <row r="6115" spans="1:4" x14ac:dyDescent="0.25">
      <c r="A6115" s="101">
        <v>97111</v>
      </c>
      <c r="B6115" s="101" t="s">
        <v>11720</v>
      </c>
      <c r="C6115" s="101" t="s">
        <v>2</v>
      </c>
      <c r="D6115" s="101">
        <v>258.06</v>
      </c>
    </row>
    <row r="6116" spans="1:4" x14ac:dyDescent="0.25">
      <c r="A6116" s="101">
        <v>97112</v>
      </c>
      <c r="B6116" s="101" t="s">
        <v>11721</v>
      </c>
      <c r="C6116" s="101" t="s">
        <v>2</v>
      </c>
      <c r="D6116" s="101">
        <v>227.73</v>
      </c>
    </row>
    <row r="6117" spans="1:4" x14ac:dyDescent="0.25">
      <c r="A6117" s="101">
        <v>97113</v>
      </c>
      <c r="B6117" s="101" t="s">
        <v>11722</v>
      </c>
      <c r="C6117" s="101" t="s">
        <v>2</v>
      </c>
      <c r="D6117" s="101">
        <v>2.5099999999999998</v>
      </c>
    </row>
    <row r="6118" spans="1:4" x14ac:dyDescent="0.25">
      <c r="A6118" s="101">
        <v>97114</v>
      </c>
      <c r="B6118" s="101" t="s">
        <v>11723</v>
      </c>
      <c r="C6118" s="101" t="s">
        <v>3</v>
      </c>
      <c r="D6118" s="101">
        <v>0.38</v>
      </c>
    </row>
    <row r="6119" spans="1:4" x14ac:dyDescent="0.25">
      <c r="A6119" s="101">
        <v>97115</v>
      </c>
      <c r="B6119" s="101" t="s">
        <v>11724</v>
      </c>
      <c r="C6119" s="101" t="s">
        <v>4</v>
      </c>
      <c r="D6119" s="101">
        <v>56.23</v>
      </c>
    </row>
    <row r="6120" spans="1:4" x14ac:dyDescent="0.25">
      <c r="A6120" s="101">
        <v>97116</v>
      </c>
      <c r="B6120" s="101" t="s">
        <v>39775</v>
      </c>
      <c r="C6120" s="101" t="s">
        <v>4</v>
      </c>
      <c r="D6120" s="101">
        <v>22.37</v>
      </c>
    </row>
    <row r="6121" spans="1:4" x14ac:dyDescent="0.25">
      <c r="A6121" s="101">
        <v>97117</v>
      </c>
      <c r="B6121" s="101" t="s">
        <v>39776</v>
      </c>
      <c r="C6121" s="101" t="s">
        <v>4</v>
      </c>
      <c r="D6121" s="101">
        <v>19.27</v>
      </c>
    </row>
    <row r="6122" spans="1:4" x14ac:dyDescent="0.25">
      <c r="A6122" s="101">
        <v>97118</v>
      </c>
      <c r="B6122" s="101" t="s">
        <v>39777</v>
      </c>
      <c r="C6122" s="101" t="s">
        <v>4</v>
      </c>
      <c r="D6122" s="101">
        <v>15.83</v>
      </c>
    </row>
    <row r="6123" spans="1:4" x14ac:dyDescent="0.25">
      <c r="A6123" s="101">
        <v>97119</v>
      </c>
      <c r="B6123" s="101" t="s">
        <v>39778</v>
      </c>
      <c r="C6123" s="101" t="s">
        <v>4</v>
      </c>
      <c r="D6123" s="101">
        <v>14.13</v>
      </c>
    </row>
    <row r="6124" spans="1:4" x14ac:dyDescent="0.25">
      <c r="A6124" s="101">
        <v>97120</v>
      </c>
      <c r="B6124" s="101" t="s">
        <v>39779</v>
      </c>
      <c r="C6124" s="101" t="s">
        <v>4</v>
      </c>
      <c r="D6124" s="101">
        <v>9.1</v>
      </c>
    </row>
    <row r="6125" spans="1:4" x14ac:dyDescent="0.25">
      <c r="A6125" s="101">
        <v>101167</v>
      </c>
      <c r="B6125" s="101" t="s">
        <v>1960</v>
      </c>
      <c r="C6125" s="101" t="s">
        <v>2</v>
      </c>
      <c r="D6125" s="101">
        <v>195.37</v>
      </c>
    </row>
    <row r="6126" spans="1:4" x14ac:dyDescent="0.25">
      <c r="A6126" s="101">
        <v>101169</v>
      </c>
      <c r="B6126" s="101" t="s">
        <v>1961</v>
      </c>
      <c r="C6126" s="101" t="s">
        <v>2</v>
      </c>
      <c r="D6126" s="101">
        <v>209.7</v>
      </c>
    </row>
    <row r="6127" spans="1:4" x14ac:dyDescent="0.25">
      <c r="A6127" s="101">
        <v>101170</v>
      </c>
      <c r="B6127" s="101" t="s">
        <v>1962</v>
      </c>
      <c r="C6127" s="101" t="s">
        <v>2</v>
      </c>
      <c r="D6127" s="101">
        <v>53.02</v>
      </c>
    </row>
    <row r="6128" spans="1:4" x14ac:dyDescent="0.25">
      <c r="A6128" s="101">
        <v>101172</v>
      </c>
      <c r="B6128" s="101" t="s">
        <v>1963</v>
      </c>
      <c r="C6128" s="101" t="s">
        <v>2</v>
      </c>
      <c r="D6128" s="101">
        <v>78.67</v>
      </c>
    </row>
    <row r="6129" spans="1:4" x14ac:dyDescent="0.25">
      <c r="A6129" s="101">
        <v>103904</v>
      </c>
      <c r="B6129" s="101" t="s">
        <v>11725</v>
      </c>
      <c r="C6129" s="101" t="s">
        <v>2</v>
      </c>
      <c r="D6129" s="101">
        <v>132.47999999999999</v>
      </c>
    </row>
    <row r="6130" spans="1:4" x14ac:dyDescent="0.25">
      <c r="A6130" s="101">
        <v>103905</v>
      </c>
      <c r="B6130" s="101" t="s">
        <v>11726</v>
      </c>
      <c r="C6130" s="101" t="s">
        <v>2</v>
      </c>
      <c r="D6130" s="101">
        <v>140.11000000000001</v>
      </c>
    </row>
    <row r="6131" spans="1:4" x14ac:dyDescent="0.25">
      <c r="A6131" s="101">
        <v>103906</v>
      </c>
      <c r="B6131" s="101" t="s">
        <v>11727</v>
      </c>
      <c r="C6131" s="101" t="s">
        <v>2</v>
      </c>
      <c r="D6131" s="101">
        <v>168.37</v>
      </c>
    </row>
    <row r="6132" spans="1:4" x14ac:dyDescent="0.25">
      <c r="A6132" s="101">
        <v>103907</v>
      </c>
      <c r="B6132" s="101" t="s">
        <v>11728</v>
      </c>
      <c r="C6132" s="101" t="s">
        <v>2</v>
      </c>
      <c r="D6132" s="101">
        <v>147.72</v>
      </c>
    </row>
    <row r="6133" spans="1:4" x14ac:dyDescent="0.25">
      <c r="A6133" s="101">
        <v>103908</v>
      </c>
      <c r="B6133" s="101" t="s">
        <v>11729</v>
      </c>
      <c r="C6133" s="101" t="s">
        <v>2</v>
      </c>
      <c r="D6133" s="101">
        <v>166.73</v>
      </c>
    </row>
    <row r="6134" spans="1:4" x14ac:dyDescent="0.25">
      <c r="A6134" s="101">
        <v>103909</v>
      </c>
      <c r="B6134" s="101" t="s">
        <v>11730</v>
      </c>
      <c r="C6134" s="101" t="s">
        <v>2</v>
      </c>
      <c r="D6134" s="101">
        <v>190.14</v>
      </c>
    </row>
    <row r="6135" spans="1:4" x14ac:dyDescent="0.25">
      <c r="A6135" s="101">
        <v>103911</v>
      </c>
      <c r="B6135" s="101" t="s">
        <v>11731</v>
      </c>
      <c r="C6135" s="101" t="s">
        <v>2</v>
      </c>
      <c r="D6135" s="101">
        <v>216.02</v>
      </c>
    </row>
    <row r="6136" spans="1:4" x14ac:dyDescent="0.25">
      <c r="A6136" s="101">
        <v>103912</v>
      </c>
      <c r="B6136" s="101" t="s">
        <v>11732</v>
      </c>
      <c r="C6136" s="101" t="s">
        <v>2</v>
      </c>
      <c r="D6136" s="101">
        <v>238.46</v>
      </c>
    </row>
    <row r="6137" spans="1:4" x14ac:dyDescent="0.25">
      <c r="A6137" s="101">
        <v>103913</v>
      </c>
      <c r="B6137" s="101" t="s">
        <v>11733</v>
      </c>
      <c r="C6137" s="101" t="s">
        <v>2</v>
      </c>
      <c r="D6137" s="101">
        <v>125.6</v>
      </c>
    </row>
    <row r="6138" spans="1:4" x14ac:dyDescent="0.25">
      <c r="A6138" s="101">
        <v>103914</v>
      </c>
      <c r="B6138" s="101" t="s">
        <v>11734</v>
      </c>
      <c r="C6138" s="101" t="s">
        <v>2</v>
      </c>
      <c r="D6138" s="101">
        <v>146.1</v>
      </c>
    </row>
    <row r="6139" spans="1:4" x14ac:dyDescent="0.25">
      <c r="A6139" s="101">
        <v>103915</v>
      </c>
      <c r="B6139" s="101" t="s">
        <v>11735</v>
      </c>
      <c r="C6139" s="101" t="s">
        <v>2</v>
      </c>
      <c r="D6139" s="101">
        <v>159.41999999999999</v>
      </c>
    </row>
    <row r="6140" spans="1:4" x14ac:dyDescent="0.25">
      <c r="A6140" s="101">
        <v>103916</v>
      </c>
      <c r="B6140" s="101" t="s">
        <v>11736</v>
      </c>
      <c r="C6140" s="101" t="s">
        <v>2</v>
      </c>
      <c r="D6140" s="101">
        <v>182.81</v>
      </c>
    </row>
    <row r="6141" spans="1:4" x14ac:dyDescent="0.25">
      <c r="A6141" s="101">
        <v>103917</v>
      </c>
      <c r="B6141" s="101" t="s">
        <v>11737</v>
      </c>
      <c r="C6141" s="101" t="s">
        <v>2</v>
      </c>
      <c r="D6141" s="101">
        <v>210.28</v>
      </c>
    </row>
    <row r="6142" spans="1:4" x14ac:dyDescent="0.25">
      <c r="A6142" s="101">
        <v>103918</v>
      </c>
      <c r="B6142" s="101" t="s">
        <v>11738</v>
      </c>
      <c r="C6142" s="101" t="s">
        <v>2</v>
      </c>
      <c r="D6142" s="101">
        <v>222.93</v>
      </c>
    </row>
    <row r="6143" spans="1:4" x14ac:dyDescent="0.25">
      <c r="A6143" s="101">
        <v>104432</v>
      </c>
      <c r="B6143" s="101" t="s">
        <v>13412</v>
      </c>
      <c r="C6143" s="101" t="s">
        <v>2</v>
      </c>
      <c r="D6143" s="101">
        <v>83.69</v>
      </c>
    </row>
    <row r="6144" spans="1:4" x14ac:dyDescent="0.25">
      <c r="A6144" s="101">
        <v>104433</v>
      </c>
      <c r="B6144" s="101" t="s">
        <v>13413</v>
      </c>
      <c r="C6144" s="101" t="s">
        <v>2</v>
      </c>
      <c r="D6144" s="101">
        <v>73.489999999999995</v>
      </c>
    </row>
    <row r="6145" spans="1:4" x14ac:dyDescent="0.25">
      <c r="A6145" s="101">
        <v>103689</v>
      </c>
      <c r="B6145" s="101" t="s">
        <v>21181</v>
      </c>
      <c r="C6145" s="101" t="s">
        <v>2</v>
      </c>
      <c r="D6145" s="101">
        <v>307.89</v>
      </c>
    </row>
    <row r="6146" spans="1:4" x14ac:dyDescent="0.25">
      <c r="A6146" s="101">
        <v>103694</v>
      </c>
      <c r="B6146" s="101" t="s">
        <v>11463</v>
      </c>
      <c r="C6146" s="101" t="s">
        <v>12798</v>
      </c>
      <c r="D6146" s="101">
        <v>108.26</v>
      </c>
    </row>
    <row r="6147" spans="1:4" x14ac:dyDescent="0.25">
      <c r="A6147" s="101">
        <v>103695</v>
      </c>
      <c r="B6147" s="101" t="s">
        <v>11739</v>
      </c>
      <c r="C6147" s="101" t="s">
        <v>12798</v>
      </c>
      <c r="D6147" s="101">
        <v>97.12</v>
      </c>
    </row>
    <row r="6148" spans="1:4" x14ac:dyDescent="0.25">
      <c r="A6148" s="101">
        <v>103696</v>
      </c>
      <c r="B6148" s="101" t="s">
        <v>11464</v>
      </c>
      <c r="C6148" s="101" t="s">
        <v>12798</v>
      </c>
      <c r="D6148" s="101">
        <v>135.09</v>
      </c>
    </row>
    <row r="6149" spans="1:4" x14ac:dyDescent="0.25">
      <c r="A6149" s="101">
        <v>103697</v>
      </c>
      <c r="B6149" s="101" t="s">
        <v>11740</v>
      </c>
      <c r="C6149" s="101" t="s">
        <v>12798</v>
      </c>
      <c r="D6149" s="101">
        <v>123.95</v>
      </c>
    </row>
    <row r="6150" spans="1:4" x14ac:dyDescent="0.25">
      <c r="A6150" s="101">
        <v>95995</v>
      </c>
      <c r="B6150" s="101" t="s">
        <v>1289</v>
      </c>
      <c r="C6150" s="101" t="s">
        <v>38</v>
      </c>
      <c r="D6150" s="101">
        <v>1853.08</v>
      </c>
    </row>
    <row r="6151" spans="1:4" x14ac:dyDescent="0.25">
      <c r="A6151" s="101">
        <v>95996</v>
      </c>
      <c r="B6151" s="101" t="s">
        <v>1290</v>
      </c>
      <c r="C6151" s="101" t="s">
        <v>38</v>
      </c>
      <c r="D6151" s="101">
        <v>1606.35</v>
      </c>
    </row>
    <row r="6152" spans="1:4" x14ac:dyDescent="0.25">
      <c r="A6152" s="101">
        <v>96001</v>
      </c>
      <c r="B6152" s="101" t="s">
        <v>1291</v>
      </c>
      <c r="C6152" s="101" t="s">
        <v>2</v>
      </c>
      <c r="D6152" s="101">
        <v>7.27</v>
      </c>
    </row>
    <row r="6153" spans="1:4" x14ac:dyDescent="0.25">
      <c r="A6153" s="101">
        <v>96393</v>
      </c>
      <c r="B6153" s="101" t="s">
        <v>1897</v>
      </c>
      <c r="C6153" s="101" t="s">
        <v>38</v>
      </c>
      <c r="D6153" s="101">
        <v>201.53</v>
      </c>
    </row>
    <row r="6154" spans="1:4" x14ac:dyDescent="0.25">
      <c r="A6154" s="101">
        <v>96394</v>
      </c>
      <c r="B6154" s="101" t="s">
        <v>1898</v>
      </c>
      <c r="C6154" s="101" t="s">
        <v>38</v>
      </c>
      <c r="D6154" s="101">
        <v>266.02</v>
      </c>
    </row>
    <row r="6155" spans="1:4" x14ac:dyDescent="0.25">
      <c r="A6155" s="101">
        <v>96395</v>
      </c>
      <c r="B6155" s="101" t="s">
        <v>1899</v>
      </c>
      <c r="C6155" s="101" t="s">
        <v>38</v>
      </c>
      <c r="D6155" s="101">
        <v>356.04</v>
      </c>
    </row>
    <row r="6156" spans="1:4" x14ac:dyDescent="0.25">
      <c r="A6156" s="101">
        <v>88411</v>
      </c>
      <c r="B6156" s="101" t="s">
        <v>39780</v>
      </c>
      <c r="C6156" s="101" t="s">
        <v>2</v>
      </c>
      <c r="D6156" s="101">
        <v>5.18</v>
      </c>
    </row>
    <row r="6157" spans="1:4" x14ac:dyDescent="0.25">
      <c r="A6157" s="101">
        <v>88412</v>
      </c>
      <c r="B6157" s="101" t="s">
        <v>39781</v>
      </c>
      <c r="C6157" s="101" t="s">
        <v>2</v>
      </c>
      <c r="D6157" s="101">
        <v>4.28</v>
      </c>
    </row>
    <row r="6158" spans="1:4" x14ac:dyDescent="0.25">
      <c r="A6158" s="101">
        <v>88413</v>
      </c>
      <c r="B6158" s="101" t="s">
        <v>39782</v>
      </c>
      <c r="C6158" s="101" t="s">
        <v>2</v>
      </c>
      <c r="D6158" s="101">
        <v>6.23</v>
      </c>
    </row>
    <row r="6159" spans="1:4" x14ac:dyDescent="0.25">
      <c r="A6159" s="101">
        <v>88414</v>
      </c>
      <c r="B6159" s="101" t="s">
        <v>39783</v>
      </c>
      <c r="C6159" s="101" t="s">
        <v>2</v>
      </c>
      <c r="D6159" s="101">
        <v>7.42</v>
      </c>
    </row>
    <row r="6160" spans="1:4" x14ac:dyDescent="0.25">
      <c r="A6160" s="101">
        <v>88415</v>
      </c>
      <c r="B6160" s="101" t="s">
        <v>39784</v>
      </c>
      <c r="C6160" s="101" t="s">
        <v>2</v>
      </c>
      <c r="D6160" s="101">
        <v>5.22</v>
      </c>
    </row>
    <row r="6161" spans="1:4" x14ac:dyDescent="0.25">
      <c r="A6161" s="101">
        <v>88416</v>
      </c>
      <c r="B6161" s="101" t="s">
        <v>39785</v>
      </c>
      <c r="C6161" s="101" t="s">
        <v>2</v>
      </c>
      <c r="D6161" s="101">
        <v>21.1</v>
      </c>
    </row>
    <row r="6162" spans="1:4" x14ac:dyDescent="0.25">
      <c r="A6162" s="101">
        <v>88417</v>
      </c>
      <c r="B6162" s="101" t="s">
        <v>39786</v>
      </c>
      <c r="C6162" s="101" t="s">
        <v>2</v>
      </c>
      <c r="D6162" s="101">
        <v>17.91</v>
      </c>
    </row>
    <row r="6163" spans="1:4" x14ac:dyDescent="0.25">
      <c r="A6163" s="101">
        <v>88420</v>
      </c>
      <c r="B6163" s="101" t="s">
        <v>39787</v>
      </c>
      <c r="C6163" s="101" t="s">
        <v>2</v>
      </c>
      <c r="D6163" s="101">
        <v>24.08</v>
      </c>
    </row>
    <row r="6164" spans="1:4" x14ac:dyDescent="0.25">
      <c r="A6164" s="101">
        <v>88421</v>
      </c>
      <c r="B6164" s="101" t="s">
        <v>39788</v>
      </c>
      <c r="C6164" s="101" t="s">
        <v>2</v>
      </c>
      <c r="D6164" s="101">
        <v>29.07</v>
      </c>
    </row>
    <row r="6165" spans="1:4" x14ac:dyDescent="0.25">
      <c r="A6165" s="101">
        <v>88423</v>
      </c>
      <c r="B6165" s="101" t="s">
        <v>39789</v>
      </c>
      <c r="C6165" s="101" t="s">
        <v>2</v>
      </c>
      <c r="D6165" s="101">
        <v>21.08</v>
      </c>
    </row>
    <row r="6166" spans="1:4" x14ac:dyDescent="0.25">
      <c r="A6166" s="101">
        <v>88424</v>
      </c>
      <c r="B6166" s="101" t="s">
        <v>39790</v>
      </c>
      <c r="C6166" s="101" t="s">
        <v>2</v>
      </c>
      <c r="D6166" s="101">
        <v>24.59</v>
      </c>
    </row>
    <row r="6167" spans="1:4" x14ac:dyDescent="0.25">
      <c r="A6167" s="101">
        <v>88426</v>
      </c>
      <c r="B6167" s="101" t="s">
        <v>39791</v>
      </c>
      <c r="C6167" s="101" t="s">
        <v>2</v>
      </c>
      <c r="D6167" s="101">
        <v>19.79</v>
      </c>
    </row>
    <row r="6168" spans="1:4" x14ac:dyDescent="0.25">
      <c r="A6168" s="101">
        <v>88428</v>
      </c>
      <c r="B6168" s="101" t="s">
        <v>39792</v>
      </c>
      <c r="C6168" s="101" t="s">
        <v>2</v>
      </c>
      <c r="D6168" s="101">
        <v>30.78</v>
      </c>
    </row>
    <row r="6169" spans="1:4" x14ac:dyDescent="0.25">
      <c r="A6169" s="101">
        <v>88429</v>
      </c>
      <c r="B6169" s="101" t="s">
        <v>39793</v>
      </c>
      <c r="C6169" s="101" t="s">
        <v>2</v>
      </c>
      <c r="D6169" s="101">
        <v>36.869999999999997</v>
      </c>
    </row>
    <row r="6170" spans="1:4" x14ac:dyDescent="0.25">
      <c r="A6170" s="101">
        <v>88431</v>
      </c>
      <c r="B6170" s="101" t="s">
        <v>39794</v>
      </c>
      <c r="C6170" s="101" t="s">
        <v>2</v>
      </c>
      <c r="D6170" s="101">
        <v>25.02</v>
      </c>
    </row>
    <row r="6171" spans="1:4" x14ac:dyDescent="0.25">
      <c r="A6171" s="101">
        <v>88432</v>
      </c>
      <c r="B6171" s="101" t="s">
        <v>39795</v>
      </c>
      <c r="C6171" s="101" t="s">
        <v>2</v>
      </c>
      <c r="D6171" s="101">
        <v>31.35</v>
      </c>
    </row>
    <row r="6172" spans="1:4" x14ac:dyDescent="0.25">
      <c r="A6172" s="101">
        <v>88484</v>
      </c>
      <c r="B6172" s="101" t="s">
        <v>21182</v>
      </c>
      <c r="C6172" s="101" t="s">
        <v>2</v>
      </c>
      <c r="D6172" s="101">
        <v>5.27</v>
      </c>
    </row>
    <row r="6173" spans="1:4" x14ac:dyDescent="0.25">
      <c r="A6173" s="101">
        <v>88485</v>
      </c>
      <c r="B6173" s="101" t="s">
        <v>21183</v>
      </c>
      <c r="C6173" s="101" t="s">
        <v>2</v>
      </c>
      <c r="D6173" s="101">
        <v>4.32</v>
      </c>
    </row>
    <row r="6174" spans="1:4" x14ac:dyDescent="0.25">
      <c r="A6174" s="101">
        <v>88488</v>
      </c>
      <c r="B6174" s="101" t="s">
        <v>21184</v>
      </c>
      <c r="C6174" s="101" t="s">
        <v>2</v>
      </c>
      <c r="D6174" s="101">
        <v>15.07</v>
      </c>
    </row>
    <row r="6175" spans="1:4" x14ac:dyDescent="0.25">
      <c r="A6175" s="101">
        <v>88489</v>
      </c>
      <c r="B6175" s="101" t="s">
        <v>21185</v>
      </c>
      <c r="C6175" s="101" t="s">
        <v>2</v>
      </c>
      <c r="D6175" s="101">
        <v>12.75</v>
      </c>
    </row>
    <row r="6176" spans="1:4" x14ac:dyDescent="0.25">
      <c r="A6176" s="101">
        <v>88494</v>
      </c>
      <c r="B6176" s="101" t="s">
        <v>21186</v>
      </c>
      <c r="C6176" s="101" t="s">
        <v>2</v>
      </c>
      <c r="D6176" s="101">
        <v>21.26</v>
      </c>
    </row>
    <row r="6177" spans="1:4" x14ac:dyDescent="0.25">
      <c r="A6177" s="101">
        <v>88495</v>
      </c>
      <c r="B6177" s="101" t="s">
        <v>21187</v>
      </c>
      <c r="C6177" s="101" t="s">
        <v>2</v>
      </c>
      <c r="D6177" s="101">
        <v>11.81</v>
      </c>
    </row>
    <row r="6178" spans="1:4" x14ac:dyDescent="0.25">
      <c r="A6178" s="101">
        <v>88496</v>
      </c>
      <c r="B6178" s="101" t="s">
        <v>21188</v>
      </c>
      <c r="C6178" s="101" t="s">
        <v>2</v>
      </c>
      <c r="D6178" s="101">
        <v>32.28</v>
      </c>
    </row>
    <row r="6179" spans="1:4" x14ac:dyDescent="0.25">
      <c r="A6179" s="101">
        <v>88497</v>
      </c>
      <c r="B6179" s="101" t="s">
        <v>21189</v>
      </c>
      <c r="C6179" s="101" t="s">
        <v>2</v>
      </c>
      <c r="D6179" s="101">
        <v>18.399999999999999</v>
      </c>
    </row>
    <row r="6180" spans="1:4" x14ac:dyDescent="0.25">
      <c r="A6180" s="101">
        <v>95305</v>
      </c>
      <c r="B6180" s="101" t="s">
        <v>21190</v>
      </c>
      <c r="C6180" s="101" t="s">
        <v>2</v>
      </c>
      <c r="D6180" s="101">
        <v>13.47</v>
      </c>
    </row>
    <row r="6181" spans="1:4" x14ac:dyDescent="0.25">
      <c r="A6181" s="101">
        <v>95306</v>
      </c>
      <c r="B6181" s="101" t="s">
        <v>21191</v>
      </c>
      <c r="C6181" s="101" t="s">
        <v>2</v>
      </c>
      <c r="D6181" s="101">
        <v>15.67</v>
      </c>
    </row>
    <row r="6182" spans="1:4" x14ac:dyDescent="0.25">
      <c r="A6182" s="101">
        <v>95622</v>
      </c>
      <c r="B6182" s="101" t="s">
        <v>39796</v>
      </c>
      <c r="C6182" s="101" t="s">
        <v>2</v>
      </c>
      <c r="D6182" s="101">
        <v>14.73</v>
      </c>
    </row>
    <row r="6183" spans="1:4" x14ac:dyDescent="0.25">
      <c r="A6183" s="101">
        <v>95623</v>
      </c>
      <c r="B6183" s="101" t="s">
        <v>39797</v>
      </c>
      <c r="C6183" s="101" t="s">
        <v>2</v>
      </c>
      <c r="D6183" s="101">
        <v>10.36</v>
      </c>
    </row>
    <row r="6184" spans="1:4" x14ac:dyDescent="0.25">
      <c r="A6184" s="101">
        <v>95624</v>
      </c>
      <c r="B6184" s="101" t="s">
        <v>39798</v>
      </c>
      <c r="C6184" s="101" t="s">
        <v>2</v>
      </c>
      <c r="D6184" s="101">
        <v>22.16</v>
      </c>
    </row>
    <row r="6185" spans="1:4" x14ac:dyDescent="0.25">
      <c r="A6185" s="101">
        <v>95625</v>
      </c>
      <c r="B6185" s="101" t="s">
        <v>39799</v>
      </c>
      <c r="C6185" s="101" t="s">
        <v>2</v>
      </c>
      <c r="D6185" s="101">
        <v>26.21</v>
      </c>
    </row>
    <row r="6186" spans="1:4" x14ac:dyDescent="0.25">
      <c r="A6186" s="101">
        <v>95626</v>
      </c>
      <c r="B6186" s="101" t="s">
        <v>39800</v>
      </c>
      <c r="C6186" s="101" t="s">
        <v>2</v>
      </c>
      <c r="D6186" s="101">
        <v>15.58</v>
      </c>
    </row>
    <row r="6187" spans="1:4" x14ac:dyDescent="0.25">
      <c r="A6187" s="101">
        <v>96126</v>
      </c>
      <c r="B6187" s="101" t="s">
        <v>39801</v>
      </c>
      <c r="C6187" s="101" t="s">
        <v>2</v>
      </c>
      <c r="D6187" s="101">
        <v>18.100000000000001</v>
      </c>
    </row>
    <row r="6188" spans="1:4" x14ac:dyDescent="0.25">
      <c r="A6188" s="101">
        <v>96127</v>
      </c>
      <c r="B6188" s="101" t="s">
        <v>39802</v>
      </c>
      <c r="C6188" s="101" t="s">
        <v>2</v>
      </c>
      <c r="D6188" s="101">
        <v>11.79</v>
      </c>
    </row>
    <row r="6189" spans="1:4" x14ac:dyDescent="0.25">
      <c r="A6189" s="101">
        <v>96128</v>
      </c>
      <c r="B6189" s="101" t="s">
        <v>39803</v>
      </c>
      <c r="C6189" s="101" t="s">
        <v>2</v>
      </c>
      <c r="D6189" s="101">
        <v>29.57</v>
      </c>
    </row>
    <row r="6190" spans="1:4" x14ac:dyDescent="0.25">
      <c r="A6190" s="101">
        <v>96129</v>
      </c>
      <c r="B6190" s="101" t="s">
        <v>39804</v>
      </c>
      <c r="C6190" s="101" t="s">
        <v>2</v>
      </c>
      <c r="D6190" s="101">
        <v>34.79</v>
      </c>
    </row>
    <row r="6191" spans="1:4" x14ac:dyDescent="0.25">
      <c r="A6191" s="101">
        <v>96130</v>
      </c>
      <c r="B6191" s="101" t="s">
        <v>39805</v>
      </c>
      <c r="C6191" s="101" t="s">
        <v>2</v>
      </c>
      <c r="D6191" s="101">
        <v>19.52</v>
      </c>
    </row>
    <row r="6192" spans="1:4" x14ac:dyDescent="0.25">
      <c r="A6192" s="101">
        <v>96131</v>
      </c>
      <c r="B6192" s="101" t="s">
        <v>39806</v>
      </c>
      <c r="C6192" s="101" t="s">
        <v>2</v>
      </c>
      <c r="D6192" s="101">
        <v>28.62</v>
      </c>
    </row>
    <row r="6193" spans="1:4" x14ac:dyDescent="0.25">
      <c r="A6193" s="101">
        <v>96132</v>
      </c>
      <c r="B6193" s="101" t="s">
        <v>39807</v>
      </c>
      <c r="C6193" s="101" t="s">
        <v>2</v>
      </c>
      <c r="D6193" s="101">
        <v>19.22</v>
      </c>
    </row>
    <row r="6194" spans="1:4" x14ac:dyDescent="0.25">
      <c r="A6194" s="101">
        <v>96133</v>
      </c>
      <c r="B6194" s="101" t="s">
        <v>39808</v>
      </c>
      <c r="C6194" s="101" t="s">
        <v>2</v>
      </c>
      <c r="D6194" s="101">
        <v>45.32</v>
      </c>
    </row>
    <row r="6195" spans="1:4" x14ac:dyDescent="0.25">
      <c r="A6195" s="101">
        <v>96134</v>
      </c>
      <c r="B6195" s="101" t="s">
        <v>39809</v>
      </c>
      <c r="C6195" s="101" t="s">
        <v>2</v>
      </c>
      <c r="D6195" s="101">
        <v>53.42</v>
      </c>
    </row>
    <row r="6196" spans="1:4" x14ac:dyDescent="0.25">
      <c r="A6196" s="101">
        <v>96135</v>
      </c>
      <c r="B6196" s="101" t="s">
        <v>39810</v>
      </c>
      <c r="C6196" s="101" t="s">
        <v>2</v>
      </c>
      <c r="D6196" s="101">
        <v>30.62</v>
      </c>
    </row>
    <row r="6197" spans="1:4" x14ac:dyDescent="0.25">
      <c r="A6197" s="101">
        <v>104639</v>
      </c>
      <c r="B6197" s="101" t="s">
        <v>21192</v>
      </c>
      <c r="C6197" s="101" t="s">
        <v>2</v>
      </c>
      <c r="D6197" s="101">
        <v>11.59</v>
      </c>
    </row>
    <row r="6198" spans="1:4" x14ac:dyDescent="0.25">
      <c r="A6198" s="101">
        <v>104640</v>
      </c>
      <c r="B6198" s="101" t="s">
        <v>21193</v>
      </c>
      <c r="C6198" s="101" t="s">
        <v>2</v>
      </c>
      <c r="D6198" s="101">
        <v>12.88</v>
      </c>
    </row>
    <row r="6199" spans="1:4" x14ac:dyDescent="0.25">
      <c r="A6199" s="101">
        <v>104641</v>
      </c>
      <c r="B6199" s="101" t="s">
        <v>21194</v>
      </c>
      <c r="C6199" s="101" t="s">
        <v>2</v>
      </c>
      <c r="D6199" s="101">
        <v>9.27</v>
      </c>
    </row>
    <row r="6200" spans="1:4" x14ac:dyDescent="0.25">
      <c r="A6200" s="101">
        <v>104642</v>
      </c>
      <c r="B6200" s="101" t="s">
        <v>21195</v>
      </c>
      <c r="C6200" s="101" t="s">
        <v>2</v>
      </c>
      <c r="D6200" s="101">
        <v>10.56</v>
      </c>
    </row>
    <row r="6201" spans="1:4" x14ac:dyDescent="0.25">
      <c r="A6201" s="101">
        <v>102193</v>
      </c>
      <c r="B6201" s="101" t="s">
        <v>3169</v>
      </c>
      <c r="C6201" s="101" t="s">
        <v>2</v>
      </c>
      <c r="D6201" s="101">
        <v>2.12</v>
      </c>
    </row>
    <row r="6202" spans="1:4" x14ac:dyDescent="0.25">
      <c r="A6202" s="101">
        <v>102194</v>
      </c>
      <c r="B6202" s="101" t="s">
        <v>3170</v>
      </c>
      <c r="C6202" s="101" t="s">
        <v>2</v>
      </c>
      <c r="D6202" s="101">
        <v>8.3699999999999992</v>
      </c>
    </row>
    <row r="6203" spans="1:4" x14ac:dyDescent="0.25">
      <c r="A6203" s="101">
        <v>102197</v>
      </c>
      <c r="B6203" s="101" t="s">
        <v>3171</v>
      </c>
      <c r="C6203" s="101" t="s">
        <v>2</v>
      </c>
      <c r="D6203" s="101">
        <v>28.47</v>
      </c>
    </row>
    <row r="6204" spans="1:4" x14ac:dyDescent="0.25">
      <c r="A6204" s="101">
        <v>102200</v>
      </c>
      <c r="B6204" s="101" t="s">
        <v>3172</v>
      </c>
      <c r="C6204" s="101" t="s">
        <v>2</v>
      </c>
      <c r="D6204" s="101">
        <v>21.85</v>
      </c>
    </row>
    <row r="6205" spans="1:4" x14ac:dyDescent="0.25">
      <c r="A6205" s="101">
        <v>102201</v>
      </c>
      <c r="B6205" s="101" t="s">
        <v>7897</v>
      </c>
      <c r="C6205" s="101" t="s">
        <v>2</v>
      </c>
      <c r="D6205" s="101">
        <v>19.87</v>
      </c>
    </row>
    <row r="6206" spans="1:4" x14ac:dyDescent="0.25">
      <c r="A6206" s="101">
        <v>102202</v>
      </c>
      <c r="B6206" s="101" t="s">
        <v>3173</v>
      </c>
      <c r="C6206" s="101" t="s">
        <v>2</v>
      </c>
      <c r="D6206" s="101">
        <v>54.23</v>
      </c>
    </row>
    <row r="6207" spans="1:4" x14ac:dyDescent="0.25">
      <c r="A6207" s="101">
        <v>102203</v>
      </c>
      <c r="B6207" s="101" t="s">
        <v>3174</v>
      </c>
      <c r="C6207" s="101" t="s">
        <v>2</v>
      </c>
      <c r="D6207" s="101">
        <v>10.72</v>
      </c>
    </row>
    <row r="6208" spans="1:4" x14ac:dyDescent="0.25">
      <c r="A6208" s="101">
        <v>102204</v>
      </c>
      <c r="B6208" s="101" t="s">
        <v>3175</v>
      </c>
      <c r="C6208" s="101" t="s">
        <v>2</v>
      </c>
      <c r="D6208" s="101">
        <v>11.06</v>
      </c>
    </row>
    <row r="6209" spans="1:4" x14ac:dyDescent="0.25">
      <c r="A6209" s="101">
        <v>102205</v>
      </c>
      <c r="B6209" s="101" t="s">
        <v>3176</v>
      </c>
      <c r="C6209" s="101" t="s">
        <v>2</v>
      </c>
      <c r="D6209" s="101">
        <v>9.94</v>
      </c>
    </row>
    <row r="6210" spans="1:4" x14ac:dyDescent="0.25">
      <c r="A6210" s="101">
        <v>102207</v>
      </c>
      <c r="B6210" s="101" t="s">
        <v>3177</v>
      </c>
      <c r="C6210" s="101" t="s">
        <v>2</v>
      </c>
      <c r="D6210" s="101">
        <v>9.23</v>
      </c>
    </row>
    <row r="6211" spans="1:4" x14ac:dyDescent="0.25">
      <c r="A6211" s="101">
        <v>102208</v>
      </c>
      <c r="B6211" s="101" t="s">
        <v>3178</v>
      </c>
      <c r="C6211" s="101" t="s">
        <v>2</v>
      </c>
      <c r="D6211" s="101">
        <v>8.75</v>
      </c>
    </row>
    <row r="6212" spans="1:4" x14ac:dyDescent="0.25">
      <c r="A6212" s="101">
        <v>102209</v>
      </c>
      <c r="B6212" s="101" t="s">
        <v>3179</v>
      </c>
      <c r="C6212" s="101" t="s">
        <v>2</v>
      </c>
      <c r="D6212" s="101">
        <v>9.0500000000000007</v>
      </c>
    </row>
    <row r="6213" spans="1:4" x14ac:dyDescent="0.25">
      <c r="A6213" s="101">
        <v>102210</v>
      </c>
      <c r="B6213" s="101" t="s">
        <v>3180</v>
      </c>
      <c r="C6213" s="101" t="s">
        <v>2</v>
      </c>
      <c r="D6213" s="101">
        <v>8.59</v>
      </c>
    </row>
    <row r="6214" spans="1:4" x14ac:dyDescent="0.25">
      <c r="A6214" s="101">
        <v>102213</v>
      </c>
      <c r="B6214" s="101" t="s">
        <v>3181</v>
      </c>
      <c r="C6214" s="101" t="s">
        <v>2</v>
      </c>
      <c r="D6214" s="101">
        <v>21.46</v>
      </c>
    </row>
    <row r="6215" spans="1:4" x14ac:dyDescent="0.25">
      <c r="A6215" s="101">
        <v>102214</v>
      </c>
      <c r="B6215" s="101" t="s">
        <v>3182</v>
      </c>
      <c r="C6215" s="101" t="s">
        <v>2</v>
      </c>
      <c r="D6215" s="101">
        <v>22.15</v>
      </c>
    </row>
    <row r="6216" spans="1:4" x14ac:dyDescent="0.25">
      <c r="A6216" s="101">
        <v>102215</v>
      </c>
      <c r="B6216" s="101" t="s">
        <v>3183</v>
      </c>
      <c r="C6216" s="101" t="s">
        <v>2</v>
      </c>
      <c r="D6216" s="101">
        <v>19.899999999999999</v>
      </c>
    </row>
    <row r="6217" spans="1:4" x14ac:dyDescent="0.25">
      <c r="A6217" s="101">
        <v>102217</v>
      </c>
      <c r="B6217" s="101" t="s">
        <v>3184</v>
      </c>
      <c r="C6217" s="101" t="s">
        <v>2</v>
      </c>
      <c r="D6217" s="101">
        <v>18.47</v>
      </c>
    </row>
    <row r="6218" spans="1:4" x14ac:dyDescent="0.25">
      <c r="A6218" s="101">
        <v>102218</v>
      </c>
      <c r="B6218" s="101" t="s">
        <v>3185</v>
      </c>
      <c r="C6218" s="101" t="s">
        <v>2</v>
      </c>
      <c r="D6218" s="101">
        <v>17.5</v>
      </c>
    </row>
    <row r="6219" spans="1:4" x14ac:dyDescent="0.25">
      <c r="A6219" s="101">
        <v>102219</v>
      </c>
      <c r="B6219" s="101" t="s">
        <v>3186</v>
      </c>
      <c r="C6219" s="101" t="s">
        <v>2</v>
      </c>
      <c r="D6219" s="101">
        <v>18.11</v>
      </c>
    </row>
    <row r="6220" spans="1:4" x14ac:dyDescent="0.25">
      <c r="A6220" s="101">
        <v>102220</v>
      </c>
      <c r="B6220" s="101" t="s">
        <v>3187</v>
      </c>
      <c r="C6220" s="101" t="s">
        <v>2</v>
      </c>
      <c r="D6220" s="101">
        <v>17.190000000000001</v>
      </c>
    </row>
    <row r="6221" spans="1:4" x14ac:dyDescent="0.25">
      <c r="A6221" s="101">
        <v>102223</v>
      </c>
      <c r="B6221" s="101" t="s">
        <v>3188</v>
      </c>
      <c r="C6221" s="101" t="s">
        <v>2</v>
      </c>
      <c r="D6221" s="101">
        <v>32.200000000000003</v>
      </c>
    </row>
    <row r="6222" spans="1:4" x14ac:dyDescent="0.25">
      <c r="A6222" s="101">
        <v>102224</v>
      </c>
      <c r="B6222" s="101" t="s">
        <v>3189</v>
      </c>
      <c r="C6222" s="101" t="s">
        <v>2</v>
      </c>
      <c r="D6222" s="101">
        <v>33.24</v>
      </c>
    </row>
    <row r="6223" spans="1:4" x14ac:dyDescent="0.25">
      <c r="A6223" s="101">
        <v>102225</v>
      </c>
      <c r="B6223" s="101" t="s">
        <v>3190</v>
      </c>
      <c r="C6223" s="101" t="s">
        <v>2</v>
      </c>
      <c r="D6223" s="101">
        <v>29.86</v>
      </c>
    </row>
    <row r="6224" spans="1:4" x14ac:dyDescent="0.25">
      <c r="A6224" s="101">
        <v>102227</v>
      </c>
      <c r="B6224" s="101" t="s">
        <v>3191</v>
      </c>
      <c r="C6224" s="101" t="s">
        <v>2</v>
      </c>
      <c r="D6224" s="101">
        <v>27.71</v>
      </c>
    </row>
    <row r="6225" spans="1:4" x14ac:dyDescent="0.25">
      <c r="A6225" s="101">
        <v>102228</v>
      </c>
      <c r="B6225" s="101" t="s">
        <v>3192</v>
      </c>
      <c r="C6225" s="101" t="s">
        <v>2</v>
      </c>
      <c r="D6225" s="101">
        <v>26.27</v>
      </c>
    </row>
    <row r="6226" spans="1:4" x14ac:dyDescent="0.25">
      <c r="A6226" s="101">
        <v>102229</v>
      </c>
      <c r="B6226" s="101" t="s">
        <v>3193</v>
      </c>
      <c r="C6226" s="101" t="s">
        <v>2</v>
      </c>
      <c r="D6226" s="101">
        <v>27.17</v>
      </c>
    </row>
    <row r="6227" spans="1:4" x14ac:dyDescent="0.25">
      <c r="A6227" s="101">
        <v>102230</v>
      </c>
      <c r="B6227" s="101" t="s">
        <v>3194</v>
      </c>
      <c r="C6227" s="101" t="s">
        <v>2</v>
      </c>
      <c r="D6227" s="101">
        <v>25.8</v>
      </c>
    </row>
    <row r="6228" spans="1:4" x14ac:dyDescent="0.25">
      <c r="A6228" s="101">
        <v>102233</v>
      </c>
      <c r="B6228" s="101" t="s">
        <v>3195</v>
      </c>
      <c r="C6228" s="101" t="s">
        <v>2</v>
      </c>
      <c r="D6228" s="101">
        <v>11.52</v>
      </c>
    </row>
    <row r="6229" spans="1:4" x14ac:dyDescent="0.25">
      <c r="A6229" s="101">
        <v>102234</v>
      </c>
      <c r="B6229" s="101" t="s">
        <v>3196</v>
      </c>
      <c r="C6229" s="101" t="s">
        <v>2</v>
      </c>
      <c r="D6229" s="101">
        <v>23.04</v>
      </c>
    </row>
    <row r="6230" spans="1:4" x14ac:dyDescent="0.25">
      <c r="A6230" s="101">
        <v>100716</v>
      </c>
      <c r="B6230" s="101" t="s">
        <v>1850</v>
      </c>
      <c r="C6230" s="101" t="s">
        <v>2</v>
      </c>
      <c r="D6230" s="101">
        <v>26.91</v>
      </c>
    </row>
    <row r="6231" spans="1:4" x14ac:dyDescent="0.25">
      <c r="A6231" s="101">
        <v>100717</v>
      </c>
      <c r="B6231" s="101" t="s">
        <v>1851</v>
      </c>
      <c r="C6231" s="101" t="s">
        <v>2</v>
      </c>
      <c r="D6231" s="101">
        <v>10.01</v>
      </c>
    </row>
    <row r="6232" spans="1:4" x14ac:dyDescent="0.25">
      <c r="A6232" s="101">
        <v>100718</v>
      </c>
      <c r="B6232" s="101" t="s">
        <v>1852</v>
      </c>
      <c r="C6232" s="101" t="s">
        <v>3</v>
      </c>
      <c r="D6232" s="101">
        <v>1.43</v>
      </c>
    </row>
    <row r="6233" spans="1:4" x14ac:dyDescent="0.25">
      <c r="A6233" s="101">
        <v>100719</v>
      </c>
      <c r="B6233" s="101" t="s">
        <v>13414</v>
      </c>
      <c r="C6233" s="101" t="s">
        <v>2</v>
      </c>
      <c r="D6233" s="101">
        <v>12.71</v>
      </c>
    </row>
    <row r="6234" spans="1:4" x14ac:dyDescent="0.25">
      <c r="A6234" s="101">
        <v>100720</v>
      </c>
      <c r="B6234" s="101" t="s">
        <v>1853</v>
      </c>
      <c r="C6234" s="101" t="s">
        <v>2</v>
      </c>
      <c r="D6234" s="101">
        <v>11.75</v>
      </c>
    </row>
    <row r="6235" spans="1:4" x14ac:dyDescent="0.25">
      <c r="A6235" s="101">
        <v>100721</v>
      </c>
      <c r="B6235" s="101" t="s">
        <v>13415</v>
      </c>
      <c r="C6235" s="101" t="s">
        <v>2</v>
      </c>
      <c r="D6235" s="101">
        <v>27.33</v>
      </c>
    </row>
    <row r="6236" spans="1:4" x14ac:dyDescent="0.25">
      <c r="A6236" s="101">
        <v>100722</v>
      </c>
      <c r="B6236" s="101" t="s">
        <v>1854</v>
      </c>
      <c r="C6236" s="101" t="s">
        <v>2</v>
      </c>
      <c r="D6236" s="101">
        <v>25.66</v>
      </c>
    </row>
    <row r="6237" spans="1:4" x14ac:dyDescent="0.25">
      <c r="A6237" s="101">
        <v>100723</v>
      </c>
      <c r="B6237" s="101" t="s">
        <v>13416</v>
      </c>
      <c r="C6237" s="101" t="s">
        <v>2</v>
      </c>
      <c r="D6237" s="101">
        <v>13.65</v>
      </c>
    </row>
    <row r="6238" spans="1:4" x14ac:dyDescent="0.25">
      <c r="A6238" s="101">
        <v>100724</v>
      </c>
      <c r="B6238" s="101" t="s">
        <v>1855</v>
      </c>
      <c r="C6238" s="101" t="s">
        <v>2</v>
      </c>
      <c r="D6238" s="101">
        <v>15.53</v>
      </c>
    </row>
    <row r="6239" spans="1:4" x14ac:dyDescent="0.25">
      <c r="A6239" s="101">
        <v>100725</v>
      </c>
      <c r="B6239" s="101" t="s">
        <v>13417</v>
      </c>
      <c r="C6239" s="101" t="s">
        <v>2</v>
      </c>
      <c r="D6239" s="101">
        <v>27.64</v>
      </c>
    </row>
    <row r="6240" spans="1:4" x14ac:dyDescent="0.25">
      <c r="A6240" s="101">
        <v>100726</v>
      </c>
      <c r="B6240" s="101" t="s">
        <v>1856</v>
      </c>
      <c r="C6240" s="101" t="s">
        <v>2</v>
      </c>
      <c r="D6240" s="101">
        <v>29.32</v>
      </c>
    </row>
    <row r="6241" spans="1:4" x14ac:dyDescent="0.25">
      <c r="A6241" s="101">
        <v>100727</v>
      </c>
      <c r="B6241" s="101" t="s">
        <v>13418</v>
      </c>
      <c r="C6241" s="101" t="s">
        <v>2</v>
      </c>
      <c r="D6241" s="101">
        <v>31.08</v>
      </c>
    </row>
    <row r="6242" spans="1:4" x14ac:dyDescent="0.25">
      <c r="A6242" s="101">
        <v>100728</v>
      </c>
      <c r="B6242" s="101" t="s">
        <v>1857</v>
      </c>
      <c r="C6242" s="101" t="s">
        <v>2</v>
      </c>
      <c r="D6242" s="101">
        <v>27.25</v>
      </c>
    </row>
    <row r="6243" spans="1:4" x14ac:dyDescent="0.25">
      <c r="A6243" s="101">
        <v>100729</v>
      </c>
      <c r="B6243" s="101" t="s">
        <v>13419</v>
      </c>
      <c r="C6243" s="101" t="s">
        <v>2</v>
      </c>
      <c r="D6243" s="101">
        <v>23.67</v>
      </c>
    </row>
    <row r="6244" spans="1:4" x14ac:dyDescent="0.25">
      <c r="A6244" s="101">
        <v>100730</v>
      </c>
      <c r="B6244" s="101" t="s">
        <v>1858</v>
      </c>
      <c r="C6244" s="101" t="s">
        <v>2</v>
      </c>
      <c r="D6244" s="101">
        <v>26.9</v>
      </c>
    </row>
    <row r="6245" spans="1:4" x14ac:dyDescent="0.25">
      <c r="A6245" s="101">
        <v>100733</v>
      </c>
      <c r="B6245" s="101" t="s">
        <v>13420</v>
      </c>
      <c r="C6245" s="101" t="s">
        <v>2</v>
      </c>
      <c r="D6245" s="101">
        <v>13.22</v>
      </c>
    </row>
    <row r="6246" spans="1:4" x14ac:dyDescent="0.25">
      <c r="A6246" s="101">
        <v>100734</v>
      </c>
      <c r="B6246" s="101" t="s">
        <v>1859</v>
      </c>
      <c r="C6246" s="101" t="s">
        <v>2</v>
      </c>
      <c r="D6246" s="101">
        <v>16.64</v>
      </c>
    </row>
    <row r="6247" spans="1:4" x14ac:dyDescent="0.25">
      <c r="A6247" s="101">
        <v>100735</v>
      </c>
      <c r="B6247" s="101" t="s">
        <v>13421</v>
      </c>
      <c r="C6247" s="101" t="s">
        <v>2</v>
      </c>
      <c r="D6247" s="101">
        <v>11.7</v>
      </c>
    </row>
    <row r="6248" spans="1:4" x14ac:dyDescent="0.25">
      <c r="A6248" s="101">
        <v>100736</v>
      </c>
      <c r="B6248" s="101" t="s">
        <v>1860</v>
      </c>
      <c r="C6248" s="101" t="s">
        <v>2</v>
      </c>
      <c r="D6248" s="101">
        <v>15.34</v>
      </c>
    </row>
    <row r="6249" spans="1:4" x14ac:dyDescent="0.25">
      <c r="A6249" s="101">
        <v>100739</v>
      </c>
      <c r="B6249" s="101" t="s">
        <v>13422</v>
      </c>
      <c r="C6249" s="101" t="s">
        <v>2</v>
      </c>
      <c r="D6249" s="101">
        <v>12.51</v>
      </c>
    </row>
    <row r="6250" spans="1:4" x14ac:dyDescent="0.25">
      <c r="A6250" s="101">
        <v>100740</v>
      </c>
      <c r="B6250" s="101" t="s">
        <v>1861</v>
      </c>
      <c r="C6250" s="101" t="s">
        <v>2</v>
      </c>
      <c r="D6250" s="101">
        <v>12.41</v>
      </c>
    </row>
    <row r="6251" spans="1:4" x14ac:dyDescent="0.25">
      <c r="A6251" s="101">
        <v>100741</v>
      </c>
      <c r="B6251" s="101" t="s">
        <v>13423</v>
      </c>
      <c r="C6251" s="101" t="s">
        <v>2</v>
      </c>
      <c r="D6251" s="101">
        <v>26.9</v>
      </c>
    </row>
    <row r="6252" spans="1:4" x14ac:dyDescent="0.25">
      <c r="A6252" s="101">
        <v>100742</v>
      </c>
      <c r="B6252" s="101" t="s">
        <v>1862</v>
      </c>
      <c r="C6252" s="101" t="s">
        <v>2</v>
      </c>
      <c r="D6252" s="101">
        <v>26.29</v>
      </c>
    </row>
    <row r="6253" spans="1:4" x14ac:dyDescent="0.25">
      <c r="A6253" s="101">
        <v>100743</v>
      </c>
      <c r="B6253" s="101" t="s">
        <v>13424</v>
      </c>
      <c r="C6253" s="101" t="s">
        <v>2</v>
      </c>
      <c r="D6253" s="101">
        <v>12.22</v>
      </c>
    </row>
    <row r="6254" spans="1:4" x14ac:dyDescent="0.25">
      <c r="A6254" s="101">
        <v>100744</v>
      </c>
      <c r="B6254" s="101" t="s">
        <v>1863</v>
      </c>
      <c r="C6254" s="101" t="s">
        <v>2</v>
      </c>
      <c r="D6254" s="101">
        <v>12.23</v>
      </c>
    </row>
    <row r="6255" spans="1:4" x14ac:dyDescent="0.25">
      <c r="A6255" s="101">
        <v>100745</v>
      </c>
      <c r="B6255" s="101" t="s">
        <v>13425</v>
      </c>
      <c r="C6255" s="101" t="s">
        <v>2</v>
      </c>
      <c r="D6255" s="101">
        <v>26.6</v>
      </c>
    </row>
    <row r="6256" spans="1:4" x14ac:dyDescent="0.25">
      <c r="A6256" s="101">
        <v>100746</v>
      </c>
      <c r="B6256" s="101" t="s">
        <v>1864</v>
      </c>
      <c r="C6256" s="101" t="s">
        <v>2</v>
      </c>
      <c r="D6256" s="101">
        <v>26.1</v>
      </c>
    </row>
    <row r="6257" spans="1:4" x14ac:dyDescent="0.25">
      <c r="A6257" s="101">
        <v>100747</v>
      </c>
      <c r="B6257" s="101" t="s">
        <v>13426</v>
      </c>
      <c r="C6257" s="101" t="s">
        <v>2</v>
      </c>
      <c r="D6257" s="101">
        <v>12.34</v>
      </c>
    </row>
    <row r="6258" spans="1:4" x14ac:dyDescent="0.25">
      <c r="A6258" s="101">
        <v>100748</v>
      </c>
      <c r="B6258" s="101" t="s">
        <v>1865</v>
      </c>
      <c r="C6258" s="101" t="s">
        <v>2</v>
      </c>
      <c r="D6258" s="101">
        <v>12.31</v>
      </c>
    </row>
    <row r="6259" spans="1:4" x14ac:dyDescent="0.25">
      <c r="A6259" s="101">
        <v>100749</v>
      </c>
      <c r="B6259" s="101" t="s">
        <v>13427</v>
      </c>
      <c r="C6259" s="101" t="s">
        <v>2</v>
      </c>
      <c r="D6259" s="101">
        <v>26.72</v>
      </c>
    </row>
    <row r="6260" spans="1:4" x14ac:dyDescent="0.25">
      <c r="A6260" s="101">
        <v>100750</v>
      </c>
      <c r="B6260" s="101" t="s">
        <v>1866</v>
      </c>
      <c r="C6260" s="101" t="s">
        <v>2</v>
      </c>
      <c r="D6260" s="101">
        <v>26.18</v>
      </c>
    </row>
    <row r="6261" spans="1:4" x14ac:dyDescent="0.25">
      <c r="A6261" s="101">
        <v>100751</v>
      </c>
      <c r="B6261" s="101" t="s">
        <v>13428</v>
      </c>
      <c r="C6261" s="101" t="s">
        <v>2</v>
      </c>
      <c r="D6261" s="101">
        <v>47.34</v>
      </c>
    </row>
    <row r="6262" spans="1:4" x14ac:dyDescent="0.25">
      <c r="A6262" s="101">
        <v>100752</v>
      </c>
      <c r="B6262" s="101" t="s">
        <v>1867</v>
      </c>
      <c r="C6262" s="101" t="s">
        <v>2</v>
      </c>
      <c r="D6262" s="101">
        <v>53.8</v>
      </c>
    </row>
    <row r="6263" spans="1:4" x14ac:dyDescent="0.25">
      <c r="A6263" s="101">
        <v>100753</v>
      </c>
      <c r="B6263" s="101" t="s">
        <v>13429</v>
      </c>
      <c r="C6263" s="101" t="s">
        <v>2</v>
      </c>
      <c r="D6263" s="101">
        <v>23.42</v>
      </c>
    </row>
    <row r="6264" spans="1:4" x14ac:dyDescent="0.25">
      <c r="A6264" s="101">
        <v>100754</v>
      </c>
      <c r="B6264" s="101" t="s">
        <v>1868</v>
      </c>
      <c r="C6264" s="101" t="s">
        <v>2</v>
      </c>
      <c r="D6264" s="101">
        <v>30.7</v>
      </c>
    </row>
    <row r="6265" spans="1:4" x14ac:dyDescent="0.25">
      <c r="A6265" s="101">
        <v>100757</v>
      </c>
      <c r="B6265" s="101" t="s">
        <v>13430</v>
      </c>
      <c r="C6265" s="101" t="s">
        <v>2</v>
      </c>
      <c r="D6265" s="101">
        <v>53.8</v>
      </c>
    </row>
    <row r="6266" spans="1:4" x14ac:dyDescent="0.25">
      <c r="A6266" s="101">
        <v>100758</v>
      </c>
      <c r="B6266" s="101" t="s">
        <v>1869</v>
      </c>
      <c r="C6266" s="101" t="s">
        <v>2</v>
      </c>
      <c r="D6266" s="101">
        <v>52.61</v>
      </c>
    </row>
    <row r="6267" spans="1:4" x14ac:dyDescent="0.25">
      <c r="A6267" s="101">
        <v>100759</v>
      </c>
      <c r="B6267" s="101" t="s">
        <v>13431</v>
      </c>
      <c r="C6267" s="101" t="s">
        <v>2</v>
      </c>
      <c r="D6267" s="101">
        <v>53.2</v>
      </c>
    </row>
    <row r="6268" spans="1:4" x14ac:dyDescent="0.25">
      <c r="A6268" s="101">
        <v>100760</v>
      </c>
      <c r="B6268" s="101" t="s">
        <v>1870</v>
      </c>
      <c r="C6268" s="101" t="s">
        <v>2</v>
      </c>
      <c r="D6268" s="101">
        <v>52.24</v>
      </c>
    </row>
    <row r="6269" spans="1:4" x14ac:dyDescent="0.25">
      <c r="A6269" s="101">
        <v>100761</v>
      </c>
      <c r="B6269" s="101" t="s">
        <v>13432</v>
      </c>
      <c r="C6269" s="101" t="s">
        <v>2</v>
      </c>
      <c r="D6269" s="101">
        <v>53.45</v>
      </c>
    </row>
    <row r="6270" spans="1:4" x14ac:dyDescent="0.25">
      <c r="A6270" s="101">
        <v>100762</v>
      </c>
      <c r="B6270" s="101" t="s">
        <v>1871</v>
      </c>
      <c r="C6270" s="101" t="s">
        <v>2</v>
      </c>
      <c r="D6270" s="101">
        <v>52.39</v>
      </c>
    </row>
    <row r="6271" spans="1:4" x14ac:dyDescent="0.25">
      <c r="A6271" s="101">
        <v>102488</v>
      </c>
      <c r="B6271" s="101" t="s">
        <v>3305</v>
      </c>
      <c r="C6271" s="101" t="s">
        <v>2</v>
      </c>
      <c r="D6271" s="101">
        <v>3.59</v>
      </c>
    </row>
    <row r="6272" spans="1:4" x14ac:dyDescent="0.25">
      <c r="A6272" s="101">
        <v>102489</v>
      </c>
      <c r="B6272" s="101" t="s">
        <v>3306</v>
      </c>
      <c r="C6272" s="101" t="s">
        <v>2</v>
      </c>
      <c r="D6272" s="101">
        <v>26.27</v>
      </c>
    </row>
    <row r="6273" spans="1:4" x14ac:dyDescent="0.25">
      <c r="A6273" s="101">
        <v>102491</v>
      </c>
      <c r="B6273" s="101" t="s">
        <v>3307</v>
      </c>
      <c r="C6273" s="101" t="s">
        <v>2</v>
      </c>
      <c r="D6273" s="101">
        <v>20.95</v>
      </c>
    </row>
    <row r="6274" spans="1:4" x14ac:dyDescent="0.25">
      <c r="A6274" s="101">
        <v>102492</v>
      </c>
      <c r="B6274" s="101" t="s">
        <v>3308</v>
      </c>
      <c r="C6274" s="101" t="s">
        <v>2</v>
      </c>
      <c r="D6274" s="101">
        <v>26.52</v>
      </c>
    </row>
    <row r="6275" spans="1:4" x14ac:dyDescent="0.25">
      <c r="A6275" s="101">
        <v>102494</v>
      </c>
      <c r="B6275" s="101" t="s">
        <v>3309</v>
      </c>
      <c r="C6275" s="101" t="s">
        <v>2</v>
      </c>
      <c r="D6275" s="101">
        <v>72.180000000000007</v>
      </c>
    </row>
    <row r="6276" spans="1:4" x14ac:dyDescent="0.25">
      <c r="A6276" s="101">
        <v>102496</v>
      </c>
      <c r="B6276" s="101" t="s">
        <v>3310</v>
      </c>
      <c r="C6276" s="101" t="s">
        <v>3</v>
      </c>
      <c r="D6276" s="101">
        <v>14.71</v>
      </c>
    </row>
    <row r="6277" spans="1:4" x14ac:dyDescent="0.25">
      <c r="A6277" s="101">
        <v>102497</v>
      </c>
      <c r="B6277" s="101" t="s">
        <v>3311</v>
      </c>
      <c r="C6277" s="101" t="s">
        <v>3</v>
      </c>
      <c r="D6277" s="101">
        <v>5.0599999999999996</v>
      </c>
    </row>
    <row r="6278" spans="1:4" x14ac:dyDescent="0.25">
      <c r="A6278" s="101">
        <v>102498</v>
      </c>
      <c r="B6278" s="101" t="s">
        <v>3312</v>
      </c>
      <c r="C6278" s="101" t="s">
        <v>3</v>
      </c>
      <c r="D6278" s="101">
        <v>1.61</v>
      </c>
    </row>
    <row r="6279" spans="1:4" x14ac:dyDescent="0.25">
      <c r="A6279" s="101">
        <v>102499</v>
      </c>
      <c r="B6279" s="101" t="s">
        <v>3313</v>
      </c>
      <c r="C6279" s="101" t="s">
        <v>2</v>
      </c>
      <c r="D6279" s="101">
        <v>3.87</v>
      </c>
    </row>
    <row r="6280" spans="1:4" x14ac:dyDescent="0.25">
      <c r="A6280" s="101">
        <v>102500</v>
      </c>
      <c r="B6280" s="101" t="s">
        <v>3314</v>
      </c>
      <c r="C6280" s="101" t="s">
        <v>3</v>
      </c>
      <c r="D6280" s="101">
        <v>4.4400000000000004</v>
      </c>
    </row>
    <row r="6281" spans="1:4" x14ac:dyDescent="0.25">
      <c r="A6281" s="101">
        <v>102501</v>
      </c>
      <c r="B6281" s="101" t="s">
        <v>3315</v>
      </c>
      <c r="C6281" s="101" t="s">
        <v>2</v>
      </c>
      <c r="D6281" s="101">
        <v>25.13</v>
      </c>
    </row>
    <row r="6282" spans="1:4" x14ac:dyDescent="0.25">
      <c r="A6282" s="101">
        <v>102504</v>
      </c>
      <c r="B6282" s="101" t="s">
        <v>3316</v>
      </c>
      <c r="C6282" s="101" t="s">
        <v>3</v>
      </c>
      <c r="D6282" s="101">
        <v>9.9600000000000009</v>
      </c>
    </row>
    <row r="6283" spans="1:4" x14ac:dyDescent="0.25">
      <c r="A6283" s="101">
        <v>102505</v>
      </c>
      <c r="B6283" s="101" t="s">
        <v>3317</v>
      </c>
      <c r="C6283" s="101" t="s">
        <v>3</v>
      </c>
      <c r="D6283" s="101">
        <v>10.54</v>
      </c>
    </row>
    <row r="6284" spans="1:4" x14ac:dyDescent="0.25">
      <c r="A6284" s="101">
        <v>102506</v>
      </c>
      <c r="B6284" s="101" t="s">
        <v>3318</v>
      </c>
      <c r="C6284" s="101" t="s">
        <v>3</v>
      </c>
      <c r="D6284" s="101">
        <v>11.2</v>
      </c>
    </row>
    <row r="6285" spans="1:4" x14ac:dyDescent="0.25">
      <c r="A6285" s="101">
        <v>102507</v>
      </c>
      <c r="B6285" s="101" t="s">
        <v>3319</v>
      </c>
      <c r="C6285" s="101" t="s">
        <v>3</v>
      </c>
      <c r="D6285" s="101">
        <v>6.91</v>
      </c>
    </row>
    <row r="6286" spans="1:4" x14ac:dyDescent="0.25">
      <c r="A6286" s="101">
        <v>102508</v>
      </c>
      <c r="B6286" s="101" t="s">
        <v>3320</v>
      </c>
      <c r="C6286" s="101" t="s">
        <v>2</v>
      </c>
      <c r="D6286" s="101">
        <v>50.38</v>
      </c>
    </row>
    <row r="6287" spans="1:4" x14ac:dyDescent="0.25">
      <c r="A6287" s="101">
        <v>102509</v>
      </c>
      <c r="B6287" s="101" t="s">
        <v>3321</v>
      </c>
      <c r="C6287" s="101" t="s">
        <v>2</v>
      </c>
      <c r="D6287" s="101">
        <v>32.92</v>
      </c>
    </row>
    <row r="6288" spans="1:4" x14ac:dyDescent="0.25">
      <c r="A6288" s="101">
        <v>102512</v>
      </c>
      <c r="B6288" s="101" t="s">
        <v>3322</v>
      </c>
      <c r="C6288" s="101" t="s">
        <v>3</v>
      </c>
      <c r="D6288" s="101">
        <v>6.39</v>
      </c>
    </row>
    <row r="6289" spans="1:4" x14ac:dyDescent="0.25">
      <c r="A6289" s="101">
        <v>102513</v>
      </c>
      <c r="B6289" s="101" t="s">
        <v>3323</v>
      </c>
      <c r="C6289" s="101" t="s">
        <v>2</v>
      </c>
      <c r="D6289" s="101">
        <v>47.59</v>
      </c>
    </row>
    <row r="6290" spans="1:4" x14ac:dyDescent="0.25">
      <c r="A6290" s="101">
        <v>102520</v>
      </c>
      <c r="B6290" s="101" t="s">
        <v>3324</v>
      </c>
      <c r="C6290" s="101" t="s">
        <v>2</v>
      </c>
      <c r="D6290" s="101">
        <v>82.38</v>
      </c>
    </row>
    <row r="6291" spans="1:4" x14ac:dyDescent="0.25">
      <c r="A6291" s="101">
        <v>101749</v>
      </c>
      <c r="B6291" s="101" t="s">
        <v>2432</v>
      </c>
      <c r="C6291" s="101" t="s">
        <v>2</v>
      </c>
      <c r="D6291" s="101">
        <v>59.15</v>
      </c>
    </row>
    <row r="6292" spans="1:4" x14ac:dyDescent="0.25">
      <c r="A6292" s="101">
        <v>101750</v>
      </c>
      <c r="B6292" s="101" t="s">
        <v>2433</v>
      </c>
      <c r="C6292" s="101" t="s">
        <v>2</v>
      </c>
      <c r="D6292" s="101">
        <v>56.62</v>
      </c>
    </row>
    <row r="6293" spans="1:4" x14ac:dyDescent="0.25">
      <c r="A6293" s="101">
        <v>101729</v>
      </c>
      <c r="B6293" s="101" t="s">
        <v>2434</v>
      </c>
      <c r="C6293" s="101" t="s">
        <v>2</v>
      </c>
      <c r="D6293" s="101">
        <v>262.24</v>
      </c>
    </row>
    <row r="6294" spans="1:4" x14ac:dyDescent="0.25">
      <c r="A6294" s="101">
        <v>101746</v>
      </c>
      <c r="B6294" s="101" t="s">
        <v>2435</v>
      </c>
      <c r="C6294" s="101" t="s">
        <v>2</v>
      </c>
      <c r="D6294" s="101">
        <v>405.91</v>
      </c>
    </row>
    <row r="6295" spans="1:4" x14ac:dyDescent="0.25">
      <c r="A6295" s="101">
        <v>101751</v>
      </c>
      <c r="B6295" s="101" t="s">
        <v>2436</v>
      </c>
      <c r="C6295" s="101" t="s">
        <v>2</v>
      </c>
      <c r="D6295" s="101">
        <v>268.74</v>
      </c>
    </row>
    <row r="6296" spans="1:4" x14ac:dyDescent="0.25">
      <c r="A6296" s="101">
        <v>87246</v>
      </c>
      <c r="B6296" s="101" t="s">
        <v>39811</v>
      </c>
      <c r="C6296" s="101" t="s">
        <v>2</v>
      </c>
      <c r="D6296" s="101">
        <v>64.91</v>
      </c>
    </row>
    <row r="6297" spans="1:4" x14ac:dyDescent="0.25">
      <c r="A6297" s="101">
        <v>87247</v>
      </c>
      <c r="B6297" s="101" t="s">
        <v>39812</v>
      </c>
      <c r="C6297" s="101" t="s">
        <v>2</v>
      </c>
      <c r="D6297" s="101">
        <v>57.58</v>
      </c>
    </row>
    <row r="6298" spans="1:4" x14ac:dyDescent="0.25">
      <c r="A6298" s="101">
        <v>87248</v>
      </c>
      <c r="B6298" s="101" t="s">
        <v>39813</v>
      </c>
      <c r="C6298" s="101" t="s">
        <v>2</v>
      </c>
      <c r="D6298" s="101">
        <v>49.86</v>
      </c>
    </row>
    <row r="6299" spans="1:4" x14ac:dyDescent="0.25">
      <c r="A6299" s="101">
        <v>87249</v>
      </c>
      <c r="B6299" s="101" t="s">
        <v>39814</v>
      </c>
      <c r="C6299" s="101" t="s">
        <v>2</v>
      </c>
      <c r="D6299" s="101">
        <v>69.849999999999994</v>
      </c>
    </row>
    <row r="6300" spans="1:4" x14ac:dyDescent="0.25">
      <c r="A6300" s="101">
        <v>87250</v>
      </c>
      <c r="B6300" s="101" t="s">
        <v>39815</v>
      </c>
      <c r="C6300" s="101" t="s">
        <v>2</v>
      </c>
      <c r="D6300" s="101">
        <v>59</v>
      </c>
    </row>
    <row r="6301" spans="1:4" x14ac:dyDescent="0.25">
      <c r="A6301" s="101">
        <v>87251</v>
      </c>
      <c r="B6301" s="101" t="s">
        <v>39816</v>
      </c>
      <c r="C6301" s="101" t="s">
        <v>2</v>
      </c>
      <c r="D6301" s="101">
        <v>50.14</v>
      </c>
    </row>
    <row r="6302" spans="1:4" x14ac:dyDescent="0.25">
      <c r="A6302" s="101">
        <v>87255</v>
      </c>
      <c r="B6302" s="101" t="s">
        <v>39817</v>
      </c>
      <c r="C6302" s="101" t="s">
        <v>2</v>
      </c>
      <c r="D6302" s="101">
        <v>109.18</v>
      </c>
    </row>
    <row r="6303" spans="1:4" x14ac:dyDescent="0.25">
      <c r="A6303" s="101">
        <v>87256</v>
      </c>
      <c r="B6303" s="101" t="s">
        <v>39818</v>
      </c>
      <c r="C6303" s="101" t="s">
        <v>2</v>
      </c>
      <c r="D6303" s="101">
        <v>96.14</v>
      </c>
    </row>
    <row r="6304" spans="1:4" x14ac:dyDescent="0.25">
      <c r="A6304" s="101">
        <v>87257</v>
      </c>
      <c r="B6304" s="101" t="s">
        <v>39819</v>
      </c>
      <c r="C6304" s="101" t="s">
        <v>2</v>
      </c>
      <c r="D6304" s="101">
        <v>85.79</v>
      </c>
    </row>
    <row r="6305" spans="1:4" x14ac:dyDescent="0.25">
      <c r="A6305" s="101">
        <v>87258</v>
      </c>
      <c r="B6305" s="101" t="s">
        <v>13925</v>
      </c>
      <c r="C6305" s="101" t="s">
        <v>2</v>
      </c>
      <c r="D6305" s="101">
        <v>131.99</v>
      </c>
    </row>
    <row r="6306" spans="1:4" x14ac:dyDescent="0.25">
      <c r="A6306" s="101">
        <v>87259</v>
      </c>
      <c r="B6306" s="101" t="s">
        <v>13926</v>
      </c>
      <c r="C6306" s="101" t="s">
        <v>2</v>
      </c>
      <c r="D6306" s="101">
        <v>119.58</v>
      </c>
    </row>
    <row r="6307" spans="1:4" x14ac:dyDescent="0.25">
      <c r="A6307" s="101">
        <v>87260</v>
      </c>
      <c r="B6307" s="101" t="s">
        <v>13927</v>
      </c>
      <c r="C6307" s="101" t="s">
        <v>2</v>
      </c>
      <c r="D6307" s="101">
        <v>110.3</v>
      </c>
    </row>
    <row r="6308" spans="1:4" x14ac:dyDescent="0.25">
      <c r="A6308" s="101">
        <v>87261</v>
      </c>
      <c r="B6308" s="101" t="s">
        <v>13928</v>
      </c>
      <c r="C6308" s="101" t="s">
        <v>2</v>
      </c>
      <c r="D6308" s="101">
        <v>170.87</v>
      </c>
    </row>
    <row r="6309" spans="1:4" x14ac:dyDescent="0.25">
      <c r="A6309" s="101">
        <v>87262</v>
      </c>
      <c r="B6309" s="101" t="s">
        <v>13929</v>
      </c>
      <c r="C6309" s="101" t="s">
        <v>2</v>
      </c>
      <c r="D6309" s="101">
        <v>156.16</v>
      </c>
    </row>
    <row r="6310" spans="1:4" x14ac:dyDescent="0.25">
      <c r="A6310" s="101">
        <v>87263</v>
      </c>
      <c r="B6310" s="101" t="s">
        <v>13930</v>
      </c>
      <c r="C6310" s="101" t="s">
        <v>2</v>
      </c>
      <c r="D6310" s="101">
        <v>145.18</v>
      </c>
    </row>
    <row r="6311" spans="1:4" x14ac:dyDescent="0.25">
      <c r="A6311" s="101">
        <v>104593</v>
      </c>
      <c r="B6311" s="101" t="s">
        <v>39820</v>
      </c>
      <c r="C6311" s="101" t="s">
        <v>2</v>
      </c>
      <c r="D6311" s="101">
        <v>113.23</v>
      </c>
    </row>
    <row r="6312" spans="1:4" x14ac:dyDescent="0.25">
      <c r="A6312" s="101">
        <v>104594</v>
      </c>
      <c r="B6312" s="101" t="s">
        <v>39821</v>
      </c>
      <c r="C6312" s="101" t="s">
        <v>2</v>
      </c>
      <c r="D6312" s="101">
        <v>98.62</v>
      </c>
    </row>
    <row r="6313" spans="1:4" x14ac:dyDescent="0.25">
      <c r="A6313" s="101">
        <v>104595</v>
      </c>
      <c r="B6313" s="101" t="s">
        <v>39822</v>
      </c>
      <c r="C6313" s="101" t="s">
        <v>2</v>
      </c>
      <c r="D6313" s="101">
        <v>86.35</v>
      </c>
    </row>
    <row r="6314" spans="1:4" x14ac:dyDescent="0.25">
      <c r="A6314" s="101">
        <v>104596</v>
      </c>
      <c r="B6314" s="101" t="s">
        <v>13931</v>
      </c>
      <c r="C6314" s="101" t="s">
        <v>2</v>
      </c>
      <c r="D6314" s="101">
        <v>175.72</v>
      </c>
    </row>
    <row r="6315" spans="1:4" x14ac:dyDescent="0.25">
      <c r="A6315" s="101">
        <v>104597</v>
      </c>
      <c r="B6315" s="101" t="s">
        <v>13932</v>
      </c>
      <c r="C6315" s="101" t="s">
        <v>2</v>
      </c>
      <c r="D6315" s="101">
        <v>159.13</v>
      </c>
    </row>
    <row r="6316" spans="1:4" x14ac:dyDescent="0.25">
      <c r="A6316" s="101">
        <v>104598</v>
      </c>
      <c r="B6316" s="101" t="s">
        <v>13933</v>
      </c>
      <c r="C6316" s="101" t="s">
        <v>2</v>
      </c>
      <c r="D6316" s="101">
        <v>145.88</v>
      </c>
    </row>
    <row r="6317" spans="1:4" x14ac:dyDescent="0.25">
      <c r="A6317" s="101">
        <v>104599</v>
      </c>
      <c r="B6317" s="101" t="s">
        <v>39823</v>
      </c>
      <c r="C6317" s="101" t="s">
        <v>2</v>
      </c>
      <c r="D6317" s="101">
        <v>78.39</v>
      </c>
    </row>
    <row r="6318" spans="1:4" x14ac:dyDescent="0.25">
      <c r="A6318" s="101">
        <v>104601</v>
      </c>
      <c r="B6318" s="101" t="s">
        <v>39824</v>
      </c>
      <c r="C6318" s="101" t="s">
        <v>2</v>
      </c>
      <c r="D6318" s="101">
        <v>62.68</v>
      </c>
    </row>
    <row r="6319" spans="1:4" x14ac:dyDescent="0.25">
      <c r="A6319" s="101">
        <v>104603</v>
      </c>
      <c r="B6319" s="101" t="s">
        <v>39825</v>
      </c>
      <c r="C6319" s="101" t="s">
        <v>2</v>
      </c>
      <c r="D6319" s="101">
        <v>52.37</v>
      </c>
    </row>
    <row r="6320" spans="1:4" x14ac:dyDescent="0.25">
      <c r="A6320" s="101">
        <v>104605</v>
      </c>
      <c r="B6320" s="101" t="s">
        <v>39826</v>
      </c>
      <c r="C6320" s="101" t="s">
        <v>2</v>
      </c>
      <c r="D6320" s="101">
        <v>98.38</v>
      </c>
    </row>
    <row r="6321" spans="1:4" x14ac:dyDescent="0.25">
      <c r="A6321" s="101">
        <v>104606</v>
      </c>
      <c r="B6321" s="101" t="s">
        <v>39827</v>
      </c>
      <c r="C6321" s="101" t="s">
        <v>2</v>
      </c>
      <c r="D6321" s="101">
        <v>67.069999999999993</v>
      </c>
    </row>
    <row r="6322" spans="1:4" x14ac:dyDescent="0.25">
      <c r="A6322" s="101">
        <v>104607</v>
      </c>
      <c r="B6322" s="101" t="s">
        <v>39828</v>
      </c>
      <c r="C6322" s="101" t="s">
        <v>2</v>
      </c>
      <c r="D6322" s="101">
        <v>53.74</v>
      </c>
    </row>
    <row r="6323" spans="1:4" x14ac:dyDescent="0.25">
      <c r="A6323" s="101">
        <v>104608</v>
      </c>
      <c r="B6323" s="101" t="s">
        <v>13934</v>
      </c>
      <c r="C6323" s="101" t="s">
        <v>2</v>
      </c>
      <c r="D6323" s="101">
        <v>167.1</v>
      </c>
    </row>
    <row r="6324" spans="1:4" x14ac:dyDescent="0.25">
      <c r="A6324" s="101">
        <v>104609</v>
      </c>
      <c r="B6324" s="101" t="s">
        <v>13935</v>
      </c>
      <c r="C6324" s="101" t="s">
        <v>2</v>
      </c>
      <c r="D6324" s="101">
        <v>129.51</v>
      </c>
    </row>
    <row r="6325" spans="1:4" x14ac:dyDescent="0.25">
      <c r="A6325" s="101">
        <v>104610</v>
      </c>
      <c r="B6325" s="101" t="s">
        <v>13936</v>
      </c>
      <c r="C6325" s="101" t="s">
        <v>2</v>
      </c>
      <c r="D6325" s="101">
        <v>114.72</v>
      </c>
    </row>
    <row r="6326" spans="1:4" x14ac:dyDescent="0.25">
      <c r="A6326" s="101">
        <v>98671</v>
      </c>
      <c r="B6326" s="101" t="s">
        <v>2437</v>
      </c>
      <c r="C6326" s="101" t="s">
        <v>2</v>
      </c>
      <c r="D6326" s="101">
        <v>338.82</v>
      </c>
    </row>
    <row r="6327" spans="1:4" x14ac:dyDescent="0.25">
      <c r="A6327" s="101">
        <v>98672</v>
      </c>
      <c r="B6327" s="101" t="s">
        <v>2438</v>
      </c>
      <c r="C6327" s="101" t="s">
        <v>2</v>
      </c>
      <c r="D6327" s="101">
        <v>442.12</v>
      </c>
    </row>
    <row r="6328" spans="1:4" x14ac:dyDescent="0.25">
      <c r="A6328" s="101">
        <v>98678</v>
      </c>
      <c r="B6328" s="101" t="s">
        <v>2439</v>
      </c>
      <c r="C6328" s="101" t="s">
        <v>2</v>
      </c>
      <c r="D6328" s="101">
        <v>430.32</v>
      </c>
    </row>
    <row r="6329" spans="1:4" x14ac:dyDescent="0.25">
      <c r="A6329" s="101">
        <v>98679</v>
      </c>
      <c r="B6329" s="101" t="s">
        <v>2440</v>
      </c>
      <c r="C6329" s="101" t="s">
        <v>2</v>
      </c>
      <c r="D6329" s="101">
        <v>40.82</v>
      </c>
    </row>
    <row r="6330" spans="1:4" x14ac:dyDescent="0.25">
      <c r="A6330" s="101">
        <v>98680</v>
      </c>
      <c r="B6330" s="101" t="s">
        <v>2441</v>
      </c>
      <c r="C6330" s="101" t="s">
        <v>2</v>
      </c>
      <c r="D6330" s="101">
        <v>50.91</v>
      </c>
    </row>
    <row r="6331" spans="1:4" x14ac:dyDescent="0.25">
      <c r="A6331" s="101">
        <v>98681</v>
      </c>
      <c r="B6331" s="101" t="s">
        <v>2442</v>
      </c>
      <c r="C6331" s="101" t="s">
        <v>2</v>
      </c>
      <c r="D6331" s="101">
        <v>38.28</v>
      </c>
    </row>
    <row r="6332" spans="1:4" x14ac:dyDescent="0.25">
      <c r="A6332" s="101">
        <v>98682</v>
      </c>
      <c r="B6332" s="101" t="s">
        <v>2443</v>
      </c>
      <c r="C6332" s="101" t="s">
        <v>2</v>
      </c>
      <c r="D6332" s="101">
        <v>48.37</v>
      </c>
    </row>
    <row r="6333" spans="1:4" x14ac:dyDescent="0.25">
      <c r="A6333" s="101">
        <v>98685</v>
      </c>
      <c r="B6333" s="101" t="s">
        <v>2444</v>
      </c>
      <c r="C6333" s="101" t="s">
        <v>3</v>
      </c>
      <c r="D6333" s="101">
        <v>62.39</v>
      </c>
    </row>
    <row r="6334" spans="1:4" x14ac:dyDescent="0.25">
      <c r="A6334" s="101">
        <v>98686</v>
      </c>
      <c r="B6334" s="101" t="s">
        <v>2445</v>
      </c>
      <c r="C6334" s="101" t="s">
        <v>3</v>
      </c>
      <c r="D6334" s="101">
        <v>41.55</v>
      </c>
    </row>
    <row r="6335" spans="1:4" x14ac:dyDescent="0.25">
      <c r="A6335" s="101">
        <v>98688</v>
      </c>
      <c r="B6335" s="101" t="s">
        <v>2446</v>
      </c>
      <c r="C6335" s="101" t="s">
        <v>3</v>
      </c>
      <c r="D6335" s="101">
        <v>68.319999999999993</v>
      </c>
    </row>
    <row r="6336" spans="1:4" x14ac:dyDescent="0.25">
      <c r="A6336" s="101">
        <v>98689</v>
      </c>
      <c r="B6336" s="101" t="s">
        <v>2447</v>
      </c>
      <c r="C6336" s="101" t="s">
        <v>3</v>
      </c>
      <c r="D6336" s="101">
        <v>90.03</v>
      </c>
    </row>
    <row r="6337" spans="1:4" x14ac:dyDescent="0.25">
      <c r="A6337" s="101">
        <v>101090</v>
      </c>
      <c r="B6337" s="101" t="s">
        <v>1964</v>
      </c>
      <c r="C6337" s="101" t="s">
        <v>2</v>
      </c>
      <c r="D6337" s="101">
        <v>230.28</v>
      </c>
    </row>
    <row r="6338" spans="1:4" x14ac:dyDescent="0.25">
      <c r="A6338" s="101">
        <v>101091</v>
      </c>
      <c r="B6338" s="101" t="s">
        <v>1965</v>
      </c>
      <c r="C6338" s="101" t="s">
        <v>2</v>
      </c>
      <c r="D6338" s="101">
        <v>125.06</v>
      </c>
    </row>
    <row r="6339" spans="1:4" x14ac:dyDescent="0.25">
      <c r="A6339" s="101">
        <v>101725</v>
      </c>
      <c r="B6339" s="101" t="s">
        <v>2448</v>
      </c>
      <c r="C6339" s="101" t="s">
        <v>2</v>
      </c>
      <c r="D6339" s="101">
        <v>264.25</v>
      </c>
    </row>
    <row r="6340" spans="1:4" x14ac:dyDescent="0.25">
      <c r="A6340" s="101">
        <v>101726</v>
      </c>
      <c r="B6340" s="101" t="s">
        <v>2449</v>
      </c>
      <c r="C6340" s="101" t="s">
        <v>2</v>
      </c>
      <c r="D6340" s="101">
        <v>168.38</v>
      </c>
    </row>
    <row r="6341" spans="1:4" x14ac:dyDescent="0.25">
      <c r="A6341" s="101">
        <v>101731</v>
      </c>
      <c r="B6341" s="101" t="s">
        <v>2450</v>
      </c>
      <c r="C6341" s="101" t="s">
        <v>2</v>
      </c>
      <c r="D6341" s="101">
        <v>345.71</v>
      </c>
    </row>
    <row r="6342" spans="1:4" x14ac:dyDescent="0.25">
      <c r="A6342" s="101">
        <v>101732</v>
      </c>
      <c r="B6342" s="101" t="s">
        <v>2451</v>
      </c>
      <c r="C6342" s="101" t="s">
        <v>2</v>
      </c>
      <c r="D6342" s="101">
        <v>103.24</v>
      </c>
    </row>
    <row r="6343" spans="1:4" x14ac:dyDescent="0.25">
      <c r="A6343" s="101">
        <v>101094</v>
      </c>
      <c r="B6343" s="101" t="s">
        <v>13086</v>
      </c>
      <c r="C6343" s="101" t="s">
        <v>3</v>
      </c>
      <c r="D6343" s="101">
        <v>164.09</v>
      </c>
    </row>
    <row r="6344" spans="1:4" x14ac:dyDescent="0.25">
      <c r="A6344" s="101">
        <v>101727</v>
      </c>
      <c r="B6344" s="101" t="s">
        <v>2452</v>
      </c>
      <c r="C6344" s="101" t="s">
        <v>2</v>
      </c>
      <c r="D6344" s="101">
        <v>193.57</v>
      </c>
    </row>
    <row r="6345" spans="1:4" x14ac:dyDescent="0.25">
      <c r="A6345" s="101">
        <v>101733</v>
      </c>
      <c r="B6345" s="101" t="s">
        <v>2453</v>
      </c>
      <c r="C6345" s="101" t="s">
        <v>2</v>
      </c>
      <c r="D6345" s="101">
        <v>265.52999999999997</v>
      </c>
    </row>
    <row r="6346" spans="1:4" x14ac:dyDescent="0.25">
      <c r="A6346" s="101">
        <v>101734</v>
      </c>
      <c r="B6346" s="101" t="s">
        <v>2454</v>
      </c>
      <c r="C6346" s="101" t="s">
        <v>2</v>
      </c>
      <c r="D6346" s="101">
        <v>401.31</v>
      </c>
    </row>
    <row r="6347" spans="1:4" x14ac:dyDescent="0.25">
      <c r="A6347" s="101">
        <v>101735</v>
      </c>
      <c r="B6347" s="101" t="s">
        <v>2455</v>
      </c>
      <c r="C6347" s="101" t="s">
        <v>2</v>
      </c>
      <c r="D6347" s="101">
        <v>411.16</v>
      </c>
    </row>
    <row r="6348" spans="1:4" x14ac:dyDescent="0.25">
      <c r="A6348" s="101">
        <v>101736</v>
      </c>
      <c r="B6348" s="101" t="s">
        <v>2456</v>
      </c>
      <c r="C6348" s="101" t="s">
        <v>2</v>
      </c>
      <c r="D6348" s="101">
        <v>107.47</v>
      </c>
    </row>
    <row r="6349" spans="1:4" x14ac:dyDescent="0.25">
      <c r="A6349" s="101">
        <v>101737</v>
      </c>
      <c r="B6349" s="101" t="s">
        <v>2457</v>
      </c>
      <c r="C6349" s="101" t="s">
        <v>2</v>
      </c>
      <c r="D6349" s="101">
        <v>126.95</v>
      </c>
    </row>
    <row r="6350" spans="1:4" x14ac:dyDescent="0.25">
      <c r="A6350" s="101">
        <v>101748</v>
      </c>
      <c r="B6350" s="101" t="s">
        <v>2458</v>
      </c>
      <c r="C6350" s="101" t="s">
        <v>2</v>
      </c>
      <c r="D6350" s="101">
        <v>3.59</v>
      </c>
    </row>
    <row r="6351" spans="1:4" x14ac:dyDescent="0.25">
      <c r="A6351" s="101">
        <v>104162</v>
      </c>
      <c r="B6351" s="101" t="s">
        <v>12781</v>
      </c>
      <c r="C6351" s="101" t="s">
        <v>2</v>
      </c>
      <c r="D6351" s="101">
        <v>98.91</v>
      </c>
    </row>
    <row r="6352" spans="1:4" x14ac:dyDescent="0.25">
      <c r="A6352" s="101">
        <v>101092</v>
      </c>
      <c r="B6352" s="101" t="s">
        <v>1966</v>
      </c>
      <c r="C6352" s="101" t="s">
        <v>2</v>
      </c>
      <c r="D6352" s="101">
        <v>350.16</v>
      </c>
    </row>
    <row r="6353" spans="1:4" x14ac:dyDescent="0.25">
      <c r="A6353" s="101">
        <v>101093</v>
      </c>
      <c r="B6353" s="101" t="s">
        <v>1967</v>
      </c>
      <c r="C6353" s="101" t="s">
        <v>2</v>
      </c>
      <c r="D6353" s="101">
        <v>453.46</v>
      </c>
    </row>
    <row r="6354" spans="1:4" x14ac:dyDescent="0.25">
      <c r="A6354" s="101">
        <v>98695</v>
      </c>
      <c r="B6354" s="101" t="s">
        <v>2459</v>
      </c>
      <c r="C6354" s="101" t="s">
        <v>3</v>
      </c>
      <c r="D6354" s="101">
        <v>81.96</v>
      </c>
    </row>
    <row r="6355" spans="1:4" x14ac:dyDescent="0.25">
      <c r="A6355" s="101">
        <v>98697</v>
      </c>
      <c r="B6355" s="101" t="s">
        <v>2460</v>
      </c>
      <c r="C6355" s="101" t="s">
        <v>3</v>
      </c>
      <c r="D6355" s="101">
        <v>53.59</v>
      </c>
    </row>
    <row r="6356" spans="1:4" x14ac:dyDescent="0.25">
      <c r="A6356" s="101">
        <v>101738</v>
      </c>
      <c r="B6356" s="101" t="s">
        <v>2461</v>
      </c>
      <c r="C6356" s="101" t="s">
        <v>3</v>
      </c>
      <c r="D6356" s="101">
        <v>35.92</v>
      </c>
    </row>
    <row r="6357" spans="1:4" x14ac:dyDescent="0.25">
      <c r="A6357" s="101">
        <v>101739</v>
      </c>
      <c r="B6357" s="101" t="s">
        <v>2462</v>
      </c>
      <c r="C6357" s="101" t="s">
        <v>3</v>
      </c>
      <c r="D6357" s="101">
        <v>38.94</v>
      </c>
    </row>
    <row r="6358" spans="1:4" x14ac:dyDescent="0.25">
      <c r="A6358" s="101">
        <v>88648</v>
      </c>
      <c r="B6358" s="101" t="s">
        <v>39829</v>
      </c>
      <c r="C6358" s="101" t="s">
        <v>3</v>
      </c>
      <c r="D6358" s="101">
        <v>7.34</v>
      </c>
    </row>
    <row r="6359" spans="1:4" x14ac:dyDescent="0.25">
      <c r="A6359" s="101">
        <v>88649</v>
      </c>
      <c r="B6359" s="101" t="s">
        <v>39830</v>
      </c>
      <c r="C6359" s="101" t="s">
        <v>3</v>
      </c>
      <c r="D6359" s="101">
        <v>8.32</v>
      </c>
    </row>
    <row r="6360" spans="1:4" x14ac:dyDescent="0.25">
      <c r="A6360" s="101">
        <v>88650</v>
      </c>
      <c r="B6360" s="101" t="s">
        <v>39831</v>
      </c>
      <c r="C6360" s="101" t="s">
        <v>3</v>
      </c>
      <c r="D6360" s="101">
        <v>15.89</v>
      </c>
    </row>
    <row r="6361" spans="1:4" x14ac:dyDescent="0.25">
      <c r="A6361" s="101">
        <v>101740</v>
      </c>
      <c r="B6361" s="101" t="s">
        <v>2463</v>
      </c>
      <c r="C6361" s="101" t="s">
        <v>3</v>
      </c>
      <c r="D6361" s="101">
        <v>50.77</v>
      </c>
    </row>
    <row r="6362" spans="1:4" x14ac:dyDescent="0.25">
      <c r="A6362" s="101">
        <v>101741</v>
      </c>
      <c r="B6362" s="101" t="s">
        <v>2464</v>
      </c>
      <c r="C6362" s="101" t="s">
        <v>3</v>
      </c>
      <c r="D6362" s="101">
        <v>23.64</v>
      </c>
    </row>
    <row r="6363" spans="1:4" x14ac:dyDescent="0.25">
      <c r="A6363" s="101">
        <v>94990</v>
      </c>
      <c r="B6363" s="101" t="s">
        <v>13087</v>
      </c>
      <c r="C6363" s="101" t="s">
        <v>38</v>
      </c>
      <c r="D6363" s="101">
        <v>807.06</v>
      </c>
    </row>
    <row r="6364" spans="1:4" x14ac:dyDescent="0.25">
      <c r="A6364" s="101">
        <v>94991</v>
      </c>
      <c r="B6364" s="101" t="s">
        <v>14672</v>
      </c>
      <c r="C6364" s="101" t="s">
        <v>38</v>
      </c>
      <c r="D6364" s="101">
        <v>751.11</v>
      </c>
    </row>
    <row r="6365" spans="1:4" x14ac:dyDescent="0.25">
      <c r="A6365" s="101">
        <v>94992</v>
      </c>
      <c r="B6365" s="101" t="s">
        <v>13088</v>
      </c>
      <c r="C6365" s="101" t="s">
        <v>2</v>
      </c>
      <c r="D6365" s="101">
        <v>82.38</v>
      </c>
    </row>
    <row r="6366" spans="1:4" x14ac:dyDescent="0.25">
      <c r="A6366" s="101">
        <v>94993</v>
      </c>
      <c r="B6366" s="101" t="s">
        <v>13089</v>
      </c>
      <c r="C6366" s="101" t="s">
        <v>2</v>
      </c>
      <c r="D6366" s="101">
        <v>79.02</v>
      </c>
    </row>
    <row r="6367" spans="1:4" x14ac:dyDescent="0.25">
      <c r="A6367" s="101">
        <v>94994</v>
      </c>
      <c r="B6367" s="101" t="s">
        <v>13090</v>
      </c>
      <c r="C6367" s="101" t="s">
        <v>2</v>
      </c>
      <c r="D6367" s="101">
        <v>98.88</v>
      </c>
    </row>
    <row r="6368" spans="1:4" x14ac:dyDescent="0.25">
      <c r="A6368" s="101">
        <v>94995</v>
      </c>
      <c r="B6368" s="101" t="s">
        <v>13091</v>
      </c>
      <c r="C6368" s="101" t="s">
        <v>2</v>
      </c>
      <c r="D6368" s="101">
        <v>94.42</v>
      </c>
    </row>
    <row r="6369" spans="1:4" x14ac:dyDescent="0.25">
      <c r="A6369" s="101">
        <v>101747</v>
      </c>
      <c r="B6369" s="101" t="s">
        <v>2465</v>
      </c>
      <c r="C6369" s="101" t="s">
        <v>2</v>
      </c>
      <c r="D6369" s="101">
        <v>77.95</v>
      </c>
    </row>
    <row r="6370" spans="1:4" x14ac:dyDescent="0.25">
      <c r="A6370" s="101">
        <v>104626</v>
      </c>
      <c r="B6370" s="101" t="s">
        <v>14673</v>
      </c>
      <c r="C6370" s="101" t="s">
        <v>38</v>
      </c>
      <c r="D6370" s="101">
        <v>769.15</v>
      </c>
    </row>
    <row r="6371" spans="1:4" x14ac:dyDescent="0.25">
      <c r="A6371" s="101">
        <v>104658</v>
      </c>
      <c r="B6371" s="101" t="s">
        <v>39832</v>
      </c>
      <c r="C6371" s="101" t="s">
        <v>2</v>
      </c>
      <c r="D6371" s="101">
        <v>147.1</v>
      </c>
    </row>
    <row r="6372" spans="1:4" x14ac:dyDescent="0.25">
      <c r="A6372" s="101">
        <v>87620</v>
      </c>
      <c r="B6372" s="101" t="s">
        <v>3466</v>
      </c>
      <c r="C6372" s="101" t="s">
        <v>2</v>
      </c>
      <c r="D6372" s="101">
        <v>32.229999999999997</v>
      </c>
    </row>
    <row r="6373" spans="1:4" x14ac:dyDescent="0.25">
      <c r="A6373" s="101">
        <v>87622</v>
      </c>
      <c r="B6373" s="101" t="s">
        <v>3467</v>
      </c>
      <c r="C6373" s="101" t="s">
        <v>2</v>
      </c>
      <c r="D6373" s="101">
        <v>35.1</v>
      </c>
    </row>
    <row r="6374" spans="1:4" x14ac:dyDescent="0.25">
      <c r="A6374" s="101">
        <v>87623</v>
      </c>
      <c r="B6374" s="101" t="s">
        <v>3468</v>
      </c>
      <c r="C6374" s="101" t="s">
        <v>2</v>
      </c>
      <c r="D6374" s="101">
        <v>65.430000000000007</v>
      </c>
    </row>
    <row r="6375" spans="1:4" x14ac:dyDescent="0.25">
      <c r="A6375" s="101">
        <v>87624</v>
      </c>
      <c r="B6375" s="101" t="s">
        <v>30295</v>
      </c>
      <c r="C6375" s="101" t="s">
        <v>2</v>
      </c>
      <c r="D6375" s="101">
        <v>71.31</v>
      </c>
    </row>
    <row r="6376" spans="1:4" x14ac:dyDescent="0.25">
      <c r="A6376" s="101">
        <v>87630</v>
      </c>
      <c r="B6376" s="101" t="s">
        <v>3469</v>
      </c>
      <c r="C6376" s="101" t="s">
        <v>2</v>
      </c>
      <c r="D6376" s="101">
        <v>41.36</v>
      </c>
    </row>
    <row r="6377" spans="1:4" x14ac:dyDescent="0.25">
      <c r="A6377" s="101">
        <v>87632</v>
      </c>
      <c r="B6377" s="101" t="s">
        <v>3470</v>
      </c>
      <c r="C6377" s="101" t="s">
        <v>2</v>
      </c>
      <c r="D6377" s="101">
        <v>45.35</v>
      </c>
    </row>
    <row r="6378" spans="1:4" x14ac:dyDescent="0.25">
      <c r="A6378" s="101">
        <v>87633</v>
      </c>
      <c r="B6378" s="101" t="s">
        <v>3471</v>
      </c>
      <c r="C6378" s="101" t="s">
        <v>2</v>
      </c>
      <c r="D6378" s="101">
        <v>87.52</v>
      </c>
    </row>
    <row r="6379" spans="1:4" x14ac:dyDescent="0.25">
      <c r="A6379" s="101">
        <v>87634</v>
      </c>
      <c r="B6379" s="101" t="s">
        <v>3472</v>
      </c>
      <c r="C6379" s="101" t="s">
        <v>2</v>
      </c>
      <c r="D6379" s="101">
        <v>95.69</v>
      </c>
    </row>
    <row r="6380" spans="1:4" x14ac:dyDescent="0.25">
      <c r="A6380" s="101">
        <v>87640</v>
      </c>
      <c r="B6380" s="101" t="s">
        <v>3473</v>
      </c>
      <c r="C6380" s="101" t="s">
        <v>2</v>
      </c>
      <c r="D6380" s="101">
        <v>48.84</v>
      </c>
    </row>
    <row r="6381" spans="1:4" x14ac:dyDescent="0.25">
      <c r="A6381" s="101">
        <v>87642</v>
      </c>
      <c r="B6381" s="101" t="s">
        <v>3474</v>
      </c>
      <c r="C6381" s="101" t="s">
        <v>2</v>
      </c>
      <c r="D6381" s="101">
        <v>53.75</v>
      </c>
    </row>
    <row r="6382" spans="1:4" x14ac:dyDescent="0.25">
      <c r="A6382" s="101">
        <v>87643</v>
      </c>
      <c r="B6382" s="101" t="s">
        <v>3475</v>
      </c>
      <c r="C6382" s="101" t="s">
        <v>2</v>
      </c>
      <c r="D6382" s="101">
        <v>105.6</v>
      </c>
    </row>
    <row r="6383" spans="1:4" x14ac:dyDescent="0.25">
      <c r="A6383" s="101">
        <v>87644</v>
      </c>
      <c r="B6383" s="101" t="s">
        <v>3476</v>
      </c>
      <c r="C6383" s="101" t="s">
        <v>2</v>
      </c>
      <c r="D6383" s="101">
        <v>115.66</v>
      </c>
    </row>
    <row r="6384" spans="1:4" x14ac:dyDescent="0.25">
      <c r="A6384" s="101">
        <v>87680</v>
      </c>
      <c r="B6384" s="101" t="s">
        <v>3477</v>
      </c>
      <c r="C6384" s="101" t="s">
        <v>2</v>
      </c>
      <c r="D6384" s="101">
        <v>44.25</v>
      </c>
    </row>
    <row r="6385" spans="1:4" x14ac:dyDescent="0.25">
      <c r="A6385" s="101">
        <v>87682</v>
      </c>
      <c r="B6385" s="101" t="s">
        <v>3478</v>
      </c>
      <c r="C6385" s="101" t="s">
        <v>2</v>
      </c>
      <c r="D6385" s="101">
        <v>49.16</v>
      </c>
    </row>
    <row r="6386" spans="1:4" x14ac:dyDescent="0.25">
      <c r="A6386" s="101">
        <v>87683</v>
      </c>
      <c r="B6386" s="101" t="s">
        <v>3479</v>
      </c>
      <c r="C6386" s="101" t="s">
        <v>2</v>
      </c>
      <c r="D6386" s="101">
        <v>101.01</v>
      </c>
    </row>
    <row r="6387" spans="1:4" x14ac:dyDescent="0.25">
      <c r="A6387" s="101">
        <v>87684</v>
      </c>
      <c r="B6387" s="101" t="s">
        <v>3480</v>
      </c>
      <c r="C6387" s="101" t="s">
        <v>2</v>
      </c>
      <c r="D6387" s="101">
        <v>111.07</v>
      </c>
    </row>
    <row r="6388" spans="1:4" x14ac:dyDescent="0.25">
      <c r="A6388" s="101">
        <v>87690</v>
      </c>
      <c r="B6388" s="101" t="s">
        <v>3481</v>
      </c>
      <c r="C6388" s="101" t="s">
        <v>2</v>
      </c>
      <c r="D6388" s="101">
        <v>50.7</v>
      </c>
    </row>
    <row r="6389" spans="1:4" x14ac:dyDescent="0.25">
      <c r="A6389" s="101">
        <v>87692</v>
      </c>
      <c r="B6389" s="101" t="s">
        <v>3482</v>
      </c>
      <c r="C6389" s="101" t="s">
        <v>2</v>
      </c>
      <c r="D6389" s="101">
        <v>56.32</v>
      </c>
    </row>
    <row r="6390" spans="1:4" x14ac:dyDescent="0.25">
      <c r="A6390" s="101">
        <v>87693</v>
      </c>
      <c r="B6390" s="101" t="s">
        <v>3483</v>
      </c>
      <c r="C6390" s="101" t="s">
        <v>2</v>
      </c>
      <c r="D6390" s="101">
        <v>115.71</v>
      </c>
    </row>
    <row r="6391" spans="1:4" x14ac:dyDescent="0.25">
      <c r="A6391" s="101">
        <v>87694</v>
      </c>
      <c r="B6391" s="101" t="s">
        <v>3484</v>
      </c>
      <c r="C6391" s="101" t="s">
        <v>2</v>
      </c>
      <c r="D6391" s="101">
        <v>127.22</v>
      </c>
    </row>
    <row r="6392" spans="1:4" x14ac:dyDescent="0.25">
      <c r="A6392" s="101">
        <v>87700</v>
      </c>
      <c r="B6392" s="101" t="s">
        <v>3485</v>
      </c>
      <c r="C6392" s="101" t="s">
        <v>2</v>
      </c>
      <c r="D6392" s="101">
        <v>54.78</v>
      </c>
    </row>
    <row r="6393" spans="1:4" x14ac:dyDescent="0.25">
      <c r="A6393" s="101">
        <v>87702</v>
      </c>
      <c r="B6393" s="101" t="s">
        <v>3486</v>
      </c>
      <c r="C6393" s="101" t="s">
        <v>2</v>
      </c>
      <c r="D6393" s="101">
        <v>60.9</v>
      </c>
    </row>
    <row r="6394" spans="1:4" x14ac:dyDescent="0.25">
      <c r="A6394" s="101">
        <v>87703</v>
      </c>
      <c r="B6394" s="101" t="s">
        <v>3487</v>
      </c>
      <c r="C6394" s="101" t="s">
        <v>2</v>
      </c>
      <c r="D6394" s="101">
        <v>125.57</v>
      </c>
    </row>
    <row r="6395" spans="1:4" x14ac:dyDescent="0.25">
      <c r="A6395" s="101">
        <v>87704</v>
      </c>
      <c r="B6395" s="101" t="s">
        <v>3488</v>
      </c>
      <c r="C6395" s="101" t="s">
        <v>2</v>
      </c>
      <c r="D6395" s="101">
        <v>138.11000000000001</v>
      </c>
    </row>
    <row r="6396" spans="1:4" x14ac:dyDescent="0.25">
      <c r="A6396" s="101">
        <v>87735</v>
      </c>
      <c r="B6396" s="101" t="s">
        <v>3489</v>
      </c>
      <c r="C6396" s="101" t="s">
        <v>2</v>
      </c>
      <c r="D6396" s="101">
        <v>44.32</v>
      </c>
    </row>
    <row r="6397" spans="1:4" x14ac:dyDescent="0.25">
      <c r="A6397" s="101">
        <v>87737</v>
      </c>
      <c r="B6397" s="101" t="s">
        <v>3490</v>
      </c>
      <c r="C6397" s="101" t="s">
        <v>2</v>
      </c>
      <c r="D6397" s="101">
        <v>47.19</v>
      </c>
    </row>
    <row r="6398" spans="1:4" x14ac:dyDescent="0.25">
      <c r="A6398" s="101">
        <v>87738</v>
      </c>
      <c r="B6398" s="101" t="s">
        <v>3491</v>
      </c>
      <c r="C6398" s="101" t="s">
        <v>2</v>
      </c>
      <c r="D6398" s="101">
        <v>77.52</v>
      </c>
    </row>
    <row r="6399" spans="1:4" x14ac:dyDescent="0.25">
      <c r="A6399" s="101">
        <v>87739</v>
      </c>
      <c r="B6399" s="101" t="s">
        <v>3492</v>
      </c>
      <c r="C6399" s="101" t="s">
        <v>2</v>
      </c>
      <c r="D6399" s="101">
        <v>83.4</v>
      </c>
    </row>
    <row r="6400" spans="1:4" x14ac:dyDescent="0.25">
      <c r="A6400" s="101">
        <v>87745</v>
      </c>
      <c r="B6400" s="101" t="s">
        <v>3493</v>
      </c>
      <c r="C6400" s="101" t="s">
        <v>2</v>
      </c>
      <c r="D6400" s="101">
        <v>53.46</v>
      </c>
    </row>
    <row r="6401" spans="1:4" x14ac:dyDescent="0.25">
      <c r="A6401" s="101">
        <v>87747</v>
      </c>
      <c r="B6401" s="101" t="s">
        <v>3494</v>
      </c>
      <c r="C6401" s="101" t="s">
        <v>2</v>
      </c>
      <c r="D6401" s="101">
        <v>57.45</v>
      </c>
    </row>
    <row r="6402" spans="1:4" x14ac:dyDescent="0.25">
      <c r="A6402" s="101">
        <v>87748</v>
      </c>
      <c r="B6402" s="101" t="s">
        <v>3495</v>
      </c>
      <c r="C6402" s="101" t="s">
        <v>2</v>
      </c>
      <c r="D6402" s="101">
        <v>99.62</v>
      </c>
    </row>
    <row r="6403" spans="1:4" x14ac:dyDescent="0.25">
      <c r="A6403" s="101">
        <v>87749</v>
      </c>
      <c r="B6403" s="101" t="s">
        <v>3496</v>
      </c>
      <c r="C6403" s="101" t="s">
        <v>2</v>
      </c>
      <c r="D6403" s="101">
        <v>107.79</v>
      </c>
    </row>
    <row r="6404" spans="1:4" x14ac:dyDescent="0.25">
      <c r="A6404" s="101">
        <v>87755</v>
      </c>
      <c r="B6404" s="101" t="s">
        <v>3497</v>
      </c>
      <c r="C6404" s="101" t="s">
        <v>2</v>
      </c>
      <c r="D6404" s="101">
        <v>51.22</v>
      </c>
    </row>
    <row r="6405" spans="1:4" x14ac:dyDescent="0.25">
      <c r="A6405" s="101">
        <v>87757</v>
      </c>
      <c r="B6405" s="101" t="s">
        <v>3498</v>
      </c>
      <c r="C6405" s="101" t="s">
        <v>2</v>
      </c>
      <c r="D6405" s="101">
        <v>55.21</v>
      </c>
    </row>
    <row r="6406" spans="1:4" x14ac:dyDescent="0.25">
      <c r="A6406" s="101">
        <v>87758</v>
      </c>
      <c r="B6406" s="101" t="s">
        <v>3499</v>
      </c>
      <c r="C6406" s="101" t="s">
        <v>2</v>
      </c>
      <c r="D6406" s="101">
        <v>97.38</v>
      </c>
    </row>
    <row r="6407" spans="1:4" x14ac:dyDescent="0.25">
      <c r="A6407" s="101">
        <v>87759</v>
      </c>
      <c r="B6407" s="101" t="s">
        <v>3500</v>
      </c>
      <c r="C6407" s="101" t="s">
        <v>2</v>
      </c>
      <c r="D6407" s="101">
        <v>105.55</v>
      </c>
    </row>
    <row r="6408" spans="1:4" x14ac:dyDescent="0.25">
      <c r="A6408" s="101">
        <v>87765</v>
      </c>
      <c r="B6408" s="101" t="s">
        <v>3501</v>
      </c>
      <c r="C6408" s="101" t="s">
        <v>2</v>
      </c>
      <c r="D6408" s="101">
        <v>58.75</v>
      </c>
    </row>
    <row r="6409" spans="1:4" x14ac:dyDescent="0.25">
      <c r="A6409" s="101">
        <v>87767</v>
      </c>
      <c r="B6409" s="101" t="s">
        <v>3502</v>
      </c>
      <c r="C6409" s="101" t="s">
        <v>2</v>
      </c>
      <c r="D6409" s="101">
        <v>63.66</v>
      </c>
    </row>
    <row r="6410" spans="1:4" x14ac:dyDescent="0.25">
      <c r="A6410" s="101">
        <v>87768</v>
      </c>
      <c r="B6410" s="101" t="s">
        <v>3503</v>
      </c>
      <c r="C6410" s="101" t="s">
        <v>2</v>
      </c>
      <c r="D6410" s="101">
        <v>115.51</v>
      </c>
    </row>
    <row r="6411" spans="1:4" x14ac:dyDescent="0.25">
      <c r="A6411" s="101">
        <v>87769</v>
      </c>
      <c r="B6411" s="101" t="s">
        <v>3504</v>
      </c>
      <c r="C6411" s="101" t="s">
        <v>2</v>
      </c>
      <c r="D6411" s="101">
        <v>125.57</v>
      </c>
    </row>
    <row r="6412" spans="1:4" x14ac:dyDescent="0.25">
      <c r="A6412" s="101">
        <v>88470</v>
      </c>
      <c r="B6412" s="101" t="s">
        <v>3505</v>
      </c>
      <c r="C6412" s="101" t="s">
        <v>2</v>
      </c>
      <c r="D6412" s="101">
        <v>27.57</v>
      </c>
    </row>
    <row r="6413" spans="1:4" x14ac:dyDescent="0.25">
      <c r="A6413" s="101">
        <v>88471</v>
      </c>
      <c r="B6413" s="101" t="s">
        <v>3506</v>
      </c>
      <c r="C6413" s="101" t="s">
        <v>2</v>
      </c>
      <c r="D6413" s="101">
        <v>34.479999999999997</v>
      </c>
    </row>
    <row r="6414" spans="1:4" x14ac:dyDescent="0.25">
      <c r="A6414" s="101">
        <v>88472</v>
      </c>
      <c r="B6414" s="101" t="s">
        <v>3507</v>
      </c>
      <c r="C6414" s="101" t="s">
        <v>2</v>
      </c>
      <c r="D6414" s="101">
        <v>39.97</v>
      </c>
    </row>
    <row r="6415" spans="1:4" x14ac:dyDescent="0.25">
      <c r="A6415" s="101">
        <v>88476</v>
      </c>
      <c r="B6415" s="101" t="s">
        <v>3508</v>
      </c>
      <c r="C6415" s="101" t="s">
        <v>2</v>
      </c>
      <c r="D6415" s="101">
        <v>22.92</v>
      </c>
    </row>
    <row r="6416" spans="1:4" x14ac:dyDescent="0.25">
      <c r="A6416" s="101">
        <v>88477</v>
      </c>
      <c r="B6416" s="101" t="s">
        <v>3509</v>
      </c>
      <c r="C6416" s="101" t="s">
        <v>2</v>
      </c>
      <c r="D6416" s="101">
        <v>31.54</v>
      </c>
    </row>
    <row r="6417" spans="1:4" x14ac:dyDescent="0.25">
      <c r="A6417" s="101">
        <v>88478</v>
      </c>
      <c r="B6417" s="101" t="s">
        <v>3510</v>
      </c>
      <c r="C6417" s="101" t="s">
        <v>2</v>
      </c>
      <c r="D6417" s="101">
        <v>38.67</v>
      </c>
    </row>
    <row r="6418" spans="1:4" x14ac:dyDescent="0.25">
      <c r="A6418" s="101">
        <v>90930</v>
      </c>
      <c r="B6418" s="101" t="s">
        <v>3511</v>
      </c>
      <c r="C6418" s="101" t="s">
        <v>2</v>
      </c>
      <c r="D6418" s="101">
        <v>78.180000000000007</v>
      </c>
    </row>
    <row r="6419" spans="1:4" x14ac:dyDescent="0.25">
      <c r="A6419" s="101">
        <v>90932</v>
      </c>
      <c r="B6419" s="101" t="s">
        <v>3512</v>
      </c>
      <c r="C6419" s="101" t="s">
        <v>2</v>
      </c>
      <c r="D6419" s="101">
        <v>83.8</v>
      </c>
    </row>
    <row r="6420" spans="1:4" x14ac:dyDescent="0.25">
      <c r="A6420" s="101">
        <v>90933</v>
      </c>
      <c r="B6420" s="101" t="s">
        <v>3513</v>
      </c>
      <c r="C6420" s="101" t="s">
        <v>2</v>
      </c>
      <c r="D6420" s="101">
        <v>143.19</v>
      </c>
    </row>
    <row r="6421" spans="1:4" x14ac:dyDescent="0.25">
      <c r="A6421" s="101">
        <v>90934</v>
      </c>
      <c r="B6421" s="101" t="s">
        <v>3514</v>
      </c>
      <c r="C6421" s="101" t="s">
        <v>2</v>
      </c>
      <c r="D6421" s="101">
        <v>154.69999999999999</v>
      </c>
    </row>
    <row r="6422" spans="1:4" x14ac:dyDescent="0.25">
      <c r="A6422" s="101">
        <v>90940</v>
      </c>
      <c r="B6422" s="101" t="s">
        <v>3515</v>
      </c>
      <c r="C6422" s="101" t="s">
        <v>2</v>
      </c>
      <c r="D6422" s="101">
        <v>83.56</v>
      </c>
    </row>
    <row r="6423" spans="1:4" x14ac:dyDescent="0.25">
      <c r="A6423" s="101">
        <v>90942</v>
      </c>
      <c r="B6423" s="101" t="s">
        <v>3516</v>
      </c>
      <c r="C6423" s="101" t="s">
        <v>2</v>
      </c>
      <c r="D6423" s="101">
        <v>89.68</v>
      </c>
    </row>
    <row r="6424" spans="1:4" x14ac:dyDescent="0.25">
      <c r="A6424" s="101">
        <v>90943</v>
      </c>
      <c r="B6424" s="101" t="s">
        <v>3517</v>
      </c>
      <c r="C6424" s="101" t="s">
        <v>2</v>
      </c>
      <c r="D6424" s="101">
        <v>154.35</v>
      </c>
    </row>
    <row r="6425" spans="1:4" x14ac:dyDescent="0.25">
      <c r="A6425" s="101">
        <v>90944</v>
      </c>
      <c r="B6425" s="101" t="s">
        <v>3518</v>
      </c>
      <c r="C6425" s="101" t="s">
        <v>2</v>
      </c>
      <c r="D6425" s="101">
        <v>166.89</v>
      </c>
    </row>
    <row r="6426" spans="1:4" x14ac:dyDescent="0.25">
      <c r="A6426" s="101">
        <v>90950</v>
      </c>
      <c r="B6426" s="101" t="s">
        <v>3519</v>
      </c>
      <c r="C6426" s="101" t="s">
        <v>2</v>
      </c>
      <c r="D6426" s="101">
        <v>93.4</v>
      </c>
    </row>
    <row r="6427" spans="1:4" x14ac:dyDescent="0.25">
      <c r="A6427" s="101">
        <v>90952</v>
      </c>
      <c r="B6427" s="101" t="s">
        <v>3520</v>
      </c>
      <c r="C6427" s="101" t="s">
        <v>2</v>
      </c>
      <c r="D6427" s="101">
        <v>100.44</v>
      </c>
    </row>
    <row r="6428" spans="1:4" x14ac:dyDescent="0.25">
      <c r="A6428" s="101">
        <v>90953</v>
      </c>
      <c r="B6428" s="101" t="s">
        <v>3521</v>
      </c>
      <c r="C6428" s="101" t="s">
        <v>2</v>
      </c>
      <c r="D6428" s="101">
        <v>174.8</v>
      </c>
    </row>
    <row r="6429" spans="1:4" x14ac:dyDescent="0.25">
      <c r="A6429" s="101">
        <v>90954</v>
      </c>
      <c r="B6429" s="101" t="s">
        <v>3522</v>
      </c>
      <c r="C6429" s="101" t="s">
        <v>2</v>
      </c>
      <c r="D6429" s="101">
        <v>189.21</v>
      </c>
    </row>
    <row r="6430" spans="1:4" x14ac:dyDescent="0.25">
      <c r="A6430" s="101">
        <v>102803</v>
      </c>
      <c r="B6430" s="101" t="s">
        <v>3523</v>
      </c>
      <c r="C6430" s="101" t="s">
        <v>2</v>
      </c>
      <c r="D6430" s="101">
        <v>2.38</v>
      </c>
    </row>
    <row r="6431" spans="1:4" x14ac:dyDescent="0.25">
      <c r="A6431" s="101">
        <v>101742</v>
      </c>
      <c r="B6431" s="101" t="s">
        <v>2466</v>
      </c>
      <c r="C6431" s="101" t="s">
        <v>3</v>
      </c>
      <c r="D6431" s="101">
        <v>58.88</v>
      </c>
    </row>
    <row r="6432" spans="1:4" x14ac:dyDescent="0.25">
      <c r="A6432" s="101">
        <v>87878</v>
      </c>
      <c r="B6432" s="101" t="s">
        <v>13433</v>
      </c>
      <c r="C6432" s="101" t="s">
        <v>2</v>
      </c>
      <c r="D6432" s="101">
        <v>4.92</v>
      </c>
    </row>
    <row r="6433" spans="1:4" x14ac:dyDescent="0.25">
      <c r="A6433" s="101">
        <v>87879</v>
      </c>
      <c r="B6433" s="101" t="s">
        <v>13434</v>
      </c>
      <c r="C6433" s="101" t="s">
        <v>2</v>
      </c>
      <c r="D6433" s="101">
        <v>4.5199999999999996</v>
      </c>
    </row>
    <row r="6434" spans="1:4" x14ac:dyDescent="0.25">
      <c r="A6434" s="101">
        <v>87881</v>
      </c>
      <c r="B6434" s="101" t="s">
        <v>13435</v>
      </c>
      <c r="C6434" s="101" t="s">
        <v>2</v>
      </c>
      <c r="D6434" s="101">
        <v>6.65</v>
      </c>
    </row>
    <row r="6435" spans="1:4" x14ac:dyDescent="0.25">
      <c r="A6435" s="101">
        <v>87882</v>
      </c>
      <c r="B6435" s="101" t="s">
        <v>13436</v>
      </c>
      <c r="C6435" s="101" t="s">
        <v>2</v>
      </c>
      <c r="D6435" s="101">
        <v>6.52</v>
      </c>
    </row>
    <row r="6436" spans="1:4" x14ac:dyDescent="0.25">
      <c r="A6436" s="101">
        <v>87884</v>
      </c>
      <c r="B6436" s="101" t="s">
        <v>13437</v>
      </c>
      <c r="C6436" s="101" t="s">
        <v>2</v>
      </c>
      <c r="D6436" s="101">
        <v>8.6199999999999992</v>
      </c>
    </row>
    <row r="6437" spans="1:4" x14ac:dyDescent="0.25">
      <c r="A6437" s="101">
        <v>87885</v>
      </c>
      <c r="B6437" s="101" t="s">
        <v>13438</v>
      </c>
      <c r="C6437" s="101" t="s">
        <v>2</v>
      </c>
      <c r="D6437" s="101">
        <v>8.2899999999999991</v>
      </c>
    </row>
    <row r="6438" spans="1:4" x14ac:dyDescent="0.25">
      <c r="A6438" s="101">
        <v>87886</v>
      </c>
      <c r="B6438" s="101" t="s">
        <v>13439</v>
      </c>
      <c r="C6438" s="101" t="s">
        <v>2</v>
      </c>
      <c r="D6438" s="101">
        <v>15.28</v>
      </c>
    </row>
    <row r="6439" spans="1:4" x14ac:dyDescent="0.25">
      <c r="A6439" s="101">
        <v>87887</v>
      </c>
      <c r="B6439" s="101" t="s">
        <v>13440</v>
      </c>
      <c r="C6439" s="101" t="s">
        <v>2</v>
      </c>
      <c r="D6439" s="101">
        <v>14.56</v>
      </c>
    </row>
    <row r="6440" spans="1:4" x14ac:dyDescent="0.25">
      <c r="A6440" s="101">
        <v>87888</v>
      </c>
      <c r="B6440" s="101" t="s">
        <v>13441</v>
      </c>
      <c r="C6440" s="101" t="s">
        <v>2</v>
      </c>
      <c r="D6440" s="101">
        <v>8.2899999999999991</v>
      </c>
    </row>
    <row r="6441" spans="1:4" x14ac:dyDescent="0.25">
      <c r="A6441" s="101">
        <v>87889</v>
      </c>
      <c r="B6441" s="101" t="s">
        <v>13442</v>
      </c>
      <c r="C6441" s="101" t="s">
        <v>2</v>
      </c>
      <c r="D6441" s="101">
        <v>8.16</v>
      </c>
    </row>
    <row r="6442" spans="1:4" x14ac:dyDescent="0.25">
      <c r="A6442" s="101">
        <v>87891</v>
      </c>
      <c r="B6442" s="101" t="s">
        <v>13443</v>
      </c>
      <c r="C6442" s="101" t="s">
        <v>2</v>
      </c>
      <c r="D6442" s="101">
        <v>10.26</v>
      </c>
    </row>
    <row r="6443" spans="1:4" x14ac:dyDescent="0.25">
      <c r="A6443" s="101">
        <v>87892</v>
      </c>
      <c r="B6443" s="101" t="s">
        <v>13444</v>
      </c>
      <c r="C6443" s="101" t="s">
        <v>2</v>
      </c>
      <c r="D6443" s="101">
        <v>9.93</v>
      </c>
    </row>
    <row r="6444" spans="1:4" x14ac:dyDescent="0.25">
      <c r="A6444" s="101">
        <v>87893</v>
      </c>
      <c r="B6444" s="101" t="s">
        <v>13445</v>
      </c>
      <c r="C6444" s="101" t="s">
        <v>2</v>
      </c>
      <c r="D6444" s="101">
        <v>7.35</v>
      </c>
    </row>
    <row r="6445" spans="1:4" x14ac:dyDescent="0.25">
      <c r="A6445" s="101">
        <v>87894</v>
      </c>
      <c r="B6445" s="101" t="s">
        <v>13446</v>
      </c>
      <c r="C6445" s="101" t="s">
        <v>2</v>
      </c>
      <c r="D6445" s="101">
        <v>6.95</v>
      </c>
    </row>
    <row r="6446" spans="1:4" x14ac:dyDescent="0.25">
      <c r="A6446" s="101">
        <v>87896</v>
      </c>
      <c r="B6446" s="101" t="s">
        <v>13447</v>
      </c>
      <c r="C6446" s="101" t="s">
        <v>2</v>
      </c>
      <c r="D6446" s="101">
        <v>5.61</v>
      </c>
    </row>
    <row r="6447" spans="1:4" x14ac:dyDescent="0.25">
      <c r="A6447" s="101">
        <v>87897</v>
      </c>
      <c r="B6447" s="101" t="s">
        <v>13448</v>
      </c>
      <c r="C6447" s="101" t="s">
        <v>2</v>
      </c>
      <c r="D6447" s="101">
        <v>5.21</v>
      </c>
    </row>
    <row r="6448" spans="1:4" x14ac:dyDescent="0.25">
      <c r="A6448" s="101">
        <v>87899</v>
      </c>
      <c r="B6448" s="101" t="s">
        <v>13449</v>
      </c>
      <c r="C6448" s="101" t="s">
        <v>2</v>
      </c>
      <c r="D6448" s="101">
        <v>9.02</v>
      </c>
    </row>
    <row r="6449" spans="1:4" x14ac:dyDescent="0.25">
      <c r="A6449" s="101">
        <v>87900</v>
      </c>
      <c r="B6449" s="101" t="s">
        <v>13450</v>
      </c>
      <c r="C6449" s="101" t="s">
        <v>2</v>
      </c>
      <c r="D6449" s="101">
        <v>8.89</v>
      </c>
    </row>
    <row r="6450" spans="1:4" x14ac:dyDescent="0.25">
      <c r="A6450" s="101">
        <v>87902</v>
      </c>
      <c r="B6450" s="101" t="s">
        <v>13451</v>
      </c>
      <c r="C6450" s="101" t="s">
        <v>2</v>
      </c>
      <c r="D6450" s="101">
        <v>10.99</v>
      </c>
    </row>
    <row r="6451" spans="1:4" x14ac:dyDescent="0.25">
      <c r="A6451" s="101">
        <v>87903</v>
      </c>
      <c r="B6451" s="101" t="s">
        <v>13452</v>
      </c>
      <c r="C6451" s="101" t="s">
        <v>2</v>
      </c>
      <c r="D6451" s="101">
        <v>10.66</v>
      </c>
    </row>
    <row r="6452" spans="1:4" x14ac:dyDescent="0.25">
      <c r="A6452" s="101">
        <v>87904</v>
      </c>
      <c r="B6452" s="101" t="s">
        <v>13453</v>
      </c>
      <c r="C6452" s="101" t="s">
        <v>2</v>
      </c>
      <c r="D6452" s="101">
        <v>8.51</v>
      </c>
    </row>
    <row r="6453" spans="1:4" x14ac:dyDescent="0.25">
      <c r="A6453" s="101">
        <v>87905</v>
      </c>
      <c r="B6453" s="101" t="s">
        <v>13454</v>
      </c>
      <c r="C6453" s="101" t="s">
        <v>2</v>
      </c>
      <c r="D6453" s="101">
        <v>8.11</v>
      </c>
    </row>
    <row r="6454" spans="1:4" x14ac:dyDescent="0.25">
      <c r="A6454" s="101">
        <v>87907</v>
      </c>
      <c r="B6454" s="101" t="s">
        <v>13455</v>
      </c>
      <c r="C6454" s="101" t="s">
        <v>2</v>
      </c>
      <c r="D6454" s="101">
        <v>6.71</v>
      </c>
    </row>
    <row r="6455" spans="1:4" x14ac:dyDescent="0.25">
      <c r="A6455" s="101">
        <v>87908</v>
      </c>
      <c r="B6455" s="101" t="s">
        <v>13456</v>
      </c>
      <c r="C6455" s="101" t="s">
        <v>2</v>
      </c>
      <c r="D6455" s="101">
        <v>6.31</v>
      </c>
    </row>
    <row r="6456" spans="1:4" x14ac:dyDescent="0.25">
      <c r="A6456" s="101">
        <v>87910</v>
      </c>
      <c r="B6456" s="101" t="s">
        <v>13457</v>
      </c>
      <c r="C6456" s="101" t="s">
        <v>2</v>
      </c>
      <c r="D6456" s="101">
        <v>20.75</v>
      </c>
    </row>
    <row r="6457" spans="1:4" x14ac:dyDescent="0.25">
      <c r="A6457" s="101">
        <v>87911</v>
      </c>
      <c r="B6457" s="101" t="s">
        <v>13458</v>
      </c>
      <c r="C6457" s="101" t="s">
        <v>2</v>
      </c>
      <c r="D6457" s="101">
        <v>20.03</v>
      </c>
    </row>
    <row r="6458" spans="1:4" x14ac:dyDescent="0.25">
      <c r="A6458" s="101">
        <v>104410</v>
      </c>
      <c r="B6458" s="101" t="s">
        <v>13459</v>
      </c>
      <c r="C6458" s="101" t="s">
        <v>2</v>
      </c>
      <c r="D6458" s="101">
        <v>5.14</v>
      </c>
    </row>
    <row r="6459" spans="1:4" x14ac:dyDescent="0.25">
      <c r="A6459" s="101">
        <v>104411</v>
      </c>
      <c r="B6459" s="101" t="s">
        <v>13460</v>
      </c>
      <c r="C6459" s="101" t="s">
        <v>2</v>
      </c>
      <c r="D6459" s="101">
        <v>5.14</v>
      </c>
    </row>
    <row r="6460" spans="1:4" x14ac:dyDescent="0.25">
      <c r="A6460" s="101">
        <v>87411</v>
      </c>
      <c r="B6460" s="101" t="s">
        <v>14674</v>
      </c>
      <c r="C6460" s="101" t="s">
        <v>2</v>
      </c>
      <c r="D6460" s="101">
        <v>16.899999999999999</v>
      </c>
    </row>
    <row r="6461" spans="1:4" x14ac:dyDescent="0.25">
      <c r="A6461" s="101">
        <v>87412</v>
      </c>
      <c r="B6461" s="101" t="s">
        <v>14675</v>
      </c>
      <c r="C6461" s="101" t="s">
        <v>2</v>
      </c>
      <c r="D6461" s="101">
        <v>25.28</v>
      </c>
    </row>
    <row r="6462" spans="1:4" x14ac:dyDescent="0.25">
      <c r="A6462" s="101">
        <v>87413</v>
      </c>
      <c r="B6462" s="101" t="s">
        <v>14676</v>
      </c>
      <c r="C6462" s="101" t="s">
        <v>2</v>
      </c>
      <c r="D6462" s="101">
        <v>30.1</v>
      </c>
    </row>
    <row r="6463" spans="1:4" x14ac:dyDescent="0.25">
      <c r="A6463" s="101">
        <v>87414</v>
      </c>
      <c r="B6463" s="101" t="s">
        <v>14677</v>
      </c>
      <c r="C6463" s="101" t="s">
        <v>2</v>
      </c>
      <c r="D6463" s="101">
        <v>26.91</v>
      </c>
    </row>
    <row r="6464" spans="1:4" x14ac:dyDescent="0.25">
      <c r="A6464" s="101">
        <v>87415</v>
      </c>
      <c r="B6464" s="101" t="s">
        <v>14678</v>
      </c>
      <c r="C6464" s="101" t="s">
        <v>2</v>
      </c>
      <c r="D6464" s="101">
        <v>35.29</v>
      </c>
    </row>
    <row r="6465" spans="1:4" x14ac:dyDescent="0.25">
      <c r="A6465" s="101">
        <v>87416</v>
      </c>
      <c r="B6465" s="101" t="s">
        <v>14679</v>
      </c>
      <c r="C6465" s="101" t="s">
        <v>2</v>
      </c>
      <c r="D6465" s="101">
        <v>40.11</v>
      </c>
    </row>
    <row r="6466" spans="1:4" x14ac:dyDescent="0.25">
      <c r="A6466" s="101">
        <v>87418</v>
      </c>
      <c r="B6466" s="101" t="s">
        <v>14680</v>
      </c>
      <c r="C6466" s="101" t="s">
        <v>2</v>
      </c>
      <c r="D6466" s="101">
        <v>19.559999999999999</v>
      </c>
    </row>
    <row r="6467" spans="1:4" x14ac:dyDescent="0.25">
      <c r="A6467" s="101">
        <v>87421</v>
      </c>
      <c r="B6467" s="101" t="s">
        <v>14681</v>
      </c>
      <c r="C6467" s="101" t="s">
        <v>2</v>
      </c>
      <c r="D6467" s="101">
        <v>29.95</v>
      </c>
    </row>
    <row r="6468" spans="1:4" x14ac:dyDescent="0.25">
      <c r="A6468" s="101">
        <v>87424</v>
      </c>
      <c r="B6468" s="101" t="s">
        <v>14682</v>
      </c>
      <c r="C6468" s="101" t="s">
        <v>2</v>
      </c>
      <c r="D6468" s="101">
        <v>39.32</v>
      </c>
    </row>
    <row r="6469" spans="1:4" x14ac:dyDescent="0.25">
      <c r="A6469" s="101">
        <v>87427</v>
      </c>
      <c r="B6469" s="101" t="s">
        <v>14683</v>
      </c>
      <c r="C6469" s="101" t="s">
        <v>2</v>
      </c>
      <c r="D6469" s="101">
        <v>46.55</v>
      </c>
    </row>
    <row r="6470" spans="1:4" x14ac:dyDescent="0.25">
      <c r="A6470" s="101">
        <v>87430</v>
      </c>
      <c r="B6470" s="101" t="s">
        <v>14684</v>
      </c>
      <c r="C6470" s="101" t="s">
        <v>2</v>
      </c>
      <c r="D6470" s="101">
        <v>19.54</v>
      </c>
    </row>
    <row r="6471" spans="1:4" x14ac:dyDescent="0.25">
      <c r="A6471" s="101">
        <v>87433</v>
      </c>
      <c r="B6471" s="101" t="s">
        <v>14685</v>
      </c>
      <c r="C6471" s="101" t="s">
        <v>2</v>
      </c>
      <c r="D6471" s="101">
        <v>28.39</v>
      </c>
    </row>
    <row r="6472" spans="1:4" x14ac:dyDescent="0.25">
      <c r="A6472" s="101">
        <v>87436</v>
      </c>
      <c r="B6472" s="101" t="s">
        <v>14686</v>
      </c>
      <c r="C6472" s="101" t="s">
        <v>2</v>
      </c>
      <c r="D6472" s="101">
        <v>32.19</v>
      </c>
    </row>
    <row r="6473" spans="1:4" x14ac:dyDescent="0.25">
      <c r="A6473" s="101">
        <v>87439</v>
      </c>
      <c r="B6473" s="101" t="s">
        <v>14687</v>
      </c>
      <c r="C6473" s="101" t="s">
        <v>2</v>
      </c>
      <c r="D6473" s="101">
        <v>39.479999999999997</v>
      </c>
    </row>
    <row r="6474" spans="1:4" x14ac:dyDescent="0.25">
      <c r="A6474" s="101">
        <v>87527</v>
      </c>
      <c r="B6474" s="101" t="s">
        <v>39833</v>
      </c>
      <c r="C6474" s="101" t="s">
        <v>2</v>
      </c>
      <c r="D6474" s="101">
        <v>39.799999999999997</v>
      </c>
    </row>
    <row r="6475" spans="1:4" x14ac:dyDescent="0.25">
      <c r="A6475" s="101">
        <v>87528</v>
      </c>
      <c r="B6475" s="101" t="s">
        <v>39834</v>
      </c>
      <c r="C6475" s="101" t="s">
        <v>2</v>
      </c>
      <c r="D6475" s="101">
        <v>42.85</v>
      </c>
    </row>
    <row r="6476" spans="1:4" x14ac:dyDescent="0.25">
      <c r="A6476" s="101">
        <v>87529</v>
      </c>
      <c r="B6476" s="101" t="s">
        <v>39835</v>
      </c>
      <c r="C6476" s="101" t="s">
        <v>2</v>
      </c>
      <c r="D6476" s="101">
        <v>36.770000000000003</v>
      </c>
    </row>
    <row r="6477" spans="1:4" x14ac:dyDescent="0.25">
      <c r="A6477" s="101">
        <v>87530</v>
      </c>
      <c r="B6477" s="101" t="s">
        <v>39836</v>
      </c>
      <c r="C6477" s="101" t="s">
        <v>2</v>
      </c>
      <c r="D6477" s="101">
        <v>39.82</v>
      </c>
    </row>
    <row r="6478" spans="1:4" x14ac:dyDescent="0.25">
      <c r="A6478" s="101">
        <v>87531</v>
      </c>
      <c r="B6478" s="101" t="s">
        <v>39837</v>
      </c>
      <c r="C6478" s="101" t="s">
        <v>2</v>
      </c>
      <c r="D6478" s="101">
        <v>35.54</v>
      </c>
    </row>
    <row r="6479" spans="1:4" x14ac:dyDescent="0.25">
      <c r="A6479" s="101">
        <v>87532</v>
      </c>
      <c r="B6479" s="101" t="s">
        <v>39838</v>
      </c>
      <c r="C6479" s="101" t="s">
        <v>2</v>
      </c>
      <c r="D6479" s="101">
        <v>38.590000000000003</v>
      </c>
    </row>
    <row r="6480" spans="1:4" x14ac:dyDescent="0.25">
      <c r="A6480" s="101">
        <v>87535</v>
      </c>
      <c r="B6480" s="101" t="s">
        <v>39839</v>
      </c>
      <c r="C6480" s="101" t="s">
        <v>2</v>
      </c>
      <c r="D6480" s="101">
        <v>32.99</v>
      </c>
    </row>
    <row r="6481" spans="1:4" x14ac:dyDescent="0.25">
      <c r="A6481" s="101">
        <v>87536</v>
      </c>
      <c r="B6481" s="101" t="s">
        <v>39840</v>
      </c>
      <c r="C6481" s="101" t="s">
        <v>2</v>
      </c>
      <c r="D6481" s="101">
        <v>36.04</v>
      </c>
    </row>
    <row r="6482" spans="1:4" x14ac:dyDescent="0.25">
      <c r="A6482" s="101">
        <v>87539</v>
      </c>
      <c r="B6482" s="101" t="s">
        <v>39841</v>
      </c>
      <c r="C6482" s="101" t="s">
        <v>2</v>
      </c>
      <c r="D6482" s="101">
        <v>58.76</v>
      </c>
    </row>
    <row r="6483" spans="1:4" x14ac:dyDescent="0.25">
      <c r="A6483" s="101">
        <v>87543</v>
      </c>
      <c r="B6483" s="101" t="s">
        <v>39842</v>
      </c>
      <c r="C6483" s="101" t="s">
        <v>2</v>
      </c>
      <c r="D6483" s="101">
        <v>22.67</v>
      </c>
    </row>
    <row r="6484" spans="1:4" x14ac:dyDescent="0.25">
      <c r="A6484" s="101">
        <v>87545</v>
      </c>
      <c r="B6484" s="101" t="s">
        <v>39843</v>
      </c>
      <c r="C6484" s="101" t="s">
        <v>2</v>
      </c>
      <c r="D6484" s="101">
        <v>29.47</v>
      </c>
    </row>
    <row r="6485" spans="1:4" x14ac:dyDescent="0.25">
      <c r="A6485" s="101">
        <v>87546</v>
      </c>
      <c r="B6485" s="101" t="s">
        <v>39844</v>
      </c>
      <c r="C6485" s="101" t="s">
        <v>2</v>
      </c>
      <c r="D6485" s="101">
        <v>31.41</v>
      </c>
    </row>
    <row r="6486" spans="1:4" x14ac:dyDescent="0.25">
      <c r="A6486" s="101">
        <v>87547</v>
      </c>
      <c r="B6486" s="101" t="s">
        <v>39845</v>
      </c>
      <c r="C6486" s="101" t="s">
        <v>2</v>
      </c>
      <c r="D6486" s="101">
        <v>26.43</v>
      </c>
    </row>
    <row r="6487" spans="1:4" x14ac:dyDescent="0.25">
      <c r="A6487" s="101">
        <v>87548</v>
      </c>
      <c r="B6487" s="101" t="s">
        <v>39846</v>
      </c>
      <c r="C6487" s="101" t="s">
        <v>2</v>
      </c>
      <c r="D6487" s="101">
        <v>28.37</v>
      </c>
    </row>
    <row r="6488" spans="1:4" x14ac:dyDescent="0.25">
      <c r="A6488" s="101">
        <v>87549</v>
      </c>
      <c r="B6488" s="101" t="s">
        <v>39847</v>
      </c>
      <c r="C6488" s="101" t="s">
        <v>2</v>
      </c>
      <c r="D6488" s="101">
        <v>25.2</v>
      </c>
    </row>
    <row r="6489" spans="1:4" x14ac:dyDescent="0.25">
      <c r="A6489" s="101">
        <v>87550</v>
      </c>
      <c r="B6489" s="101" t="s">
        <v>39848</v>
      </c>
      <c r="C6489" s="101" t="s">
        <v>2</v>
      </c>
      <c r="D6489" s="101">
        <v>27.14</v>
      </c>
    </row>
    <row r="6490" spans="1:4" x14ac:dyDescent="0.25">
      <c r="A6490" s="101">
        <v>87553</v>
      </c>
      <c r="B6490" s="101" t="s">
        <v>39849</v>
      </c>
      <c r="C6490" s="101" t="s">
        <v>2</v>
      </c>
      <c r="D6490" s="101">
        <v>22.66</v>
      </c>
    </row>
    <row r="6491" spans="1:4" x14ac:dyDescent="0.25">
      <c r="A6491" s="101">
        <v>87554</v>
      </c>
      <c r="B6491" s="101" t="s">
        <v>39850</v>
      </c>
      <c r="C6491" s="101" t="s">
        <v>2</v>
      </c>
      <c r="D6491" s="101">
        <v>24.6</v>
      </c>
    </row>
    <row r="6492" spans="1:4" x14ac:dyDescent="0.25">
      <c r="A6492" s="101">
        <v>87557</v>
      </c>
      <c r="B6492" s="101" t="s">
        <v>39851</v>
      </c>
      <c r="C6492" s="101" t="s">
        <v>2</v>
      </c>
      <c r="D6492" s="101">
        <v>38.96</v>
      </c>
    </row>
    <row r="6493" spans="1:4" x14ac:dyDescent="0.25">
      <c r="A6493" s="101">
        <v>87561</v>
      </c>
      <c r="B6493" s="101" t="s">
        <v>39852</v>
      </c>
      <c r="C6493" s="101" t="s">
        <v>2</v>
      </c>
      <c r="D6493" s="101">
        <v>38.4</v>
      </c>
    </row>
    <row r="6494" spans="1:4" x14ac:dyDescent="0.25">
      <c r="A6494" s="101">
        <v>87775</v>
      </c>
      <c r="B6494" s="101" t="s">
        <v>13092</v>
      </c>
      <c r="C6494" s="101" t="s">
        <v>2</v>
      </c>
      <c r="D6494" s="101">
        <v>54.78</v>
      </c>
    </row>
    <row r="6495" spans="1:4" x14ac:dyDescent="0.25">
      <c r="A6495" s="101">
        <v>87777</v>
      </c>
      <c r="B6495" s="101" t="s">
        <v>13093</v>
      </c>
      <c r="C6495" s="101" t="s">
        <v>2</v>
      </c>
      <c r="D6495" s="101">
        <v>57.93</v>
      </c>
    </row>
    <row r="6496" spans="1:4" x14ac:dyDescent="0.25">
      <c r="A6496" s="101">
        <v>87778</v>
      </c>
      <c r="B6496" s="101" t="s">
        <v>13094</v>
      </c>
      <c r="C6496" s="101" t="s">
        <v>2</v>
      </c>
      <c r="D6496" s="101">
        <v>80.8</v>
      </c>
    </row>
    <row r="6497" spans="1:4" x14ac:dyDescent="0.25">
      <c r="A6497" s="101">
        <v>87779</v>
      </c>
      <c r="B6497" s="101" t="s">
        <v>13095</v>
      </c>
      <c r="C6497" s="101" t="s">
        <v>2</v>
      </c>
      <c r="D6497" s="101">
        <v>70.58</v>
      </c>
    </row>
    <row r="6498" spans="1:4" x14ac:dyDescent="0.25">
      <c r="A6498" s="101">
        <v>87781</v>
      </c>
      <c r="B6498" s="101" t="s">
        <v>13096</v>
      </c>
      <c r="C6498" s="101" t="s">
        <v>2</v>
      </c>
      <c r="D6498" s="101">
        <v>74.81</v>
      </c>
    </row>
    <row r="6499" spans="1:4" x14ac:dyDescent="0.25">
      <c r="A6499" s="101">
        <v>87783</v>
      </c>
      <c r="B6499" s="101" t="s">
        <v>13097</v>
      </c>
      <c r="C6499" s="101" t="s">
        <v>2</v>
      </c>
      <c r="D6499" s="101">
        <v>105.72</v>
      </c>
    </row>
    <row r="6500" spans="1:4" x14ac:dyDescent="0.25">
      <c r="A6500" s="101">
        <v>87784</v>
      </c>
      <c r="B6500" s="101" t="s">
        <v>13098</v>
      </c>
      <c r="C6500" s="101" t="s">
        <v>2</v>
      </c>
      <c r="D6500" s="101">
        <v>77.150000000000006</v>
      </c>
    </row>
    <row r="6501" spans="1:4" x14ac:dyDescent="0.25">
      <c r="A6501" s="101">
        <v>87786</v>
      </c>
      <c r="B6501" s="101" t="s">
        <v>13099</v>
      </c>
      <c r="C6501" s="101" t="s">
        <v>2</v>
      </c>
      <c r="D6501" s="101">
        <v>82.45</v>
      </c>
    </row>
    <row r="6502" spans="1:4" x14ac:dyDescent="0.25">
      <c r="A6502" s="101">
        <v>87787</v>
      </c>
      <c r="B6502" s="101" t="s">
        <v>13100</v>
      </c>
      <c r="C6502" s="101" t="s">
        <v>2</v>
      </c>
      <c r="D6502" s="101">
        <v>122.18</v>
      </c>
    </row>
    <row r="6503" spans="1:4" x14ac:dyDescent="0.25">
      <c r="A6503" s="101">
        <v>87788</v>
      </c>
      <c r="B6503" s="101" t="s">
        <v>13101</v>
      </c>
      <c r="C6503" s="101" t="s">
        <v>2</v>
      </c>
      <c r="D6503" s="101">
        <v>90.9</v>
      </c>
    </row>
    <row r="6504" spans="1:4" x14ac:dyDescent="0.25">
      <c r="A6504" s="101">
        <v>87791</v>
      </c>
      <c r="B6504" s="101" t="s">
        <v>13102</v>
      </c>
      <c r="C6504" s="101" t="s">
        <v>2</v>
      </c>
      <c r="D6504" s="101">
        <v>134.66</v>
      </c>
    </row>
    <row r="6505" spans="1:4" x14ac:dyDescent="0.25">
      <c r="A6505" s="101">
        <v>87792</v>
      </c>
      <c r="B6505" s="101" t="s">
        <v>13103</v>
      </c>
      <c r="C6505" s="101" t="s">
        <v>2</v>
      </c>
      <c r="D6505" s="101">
        <v>40.75</v>
      </c>
    </row>
    <row r="6506" spans="1:4" x14ac:dyDescent="0.25">
      <c r="A6506" s="101">
        <v>87794</v>
      </c>
      <c r="B6506" s="101" t="s">
        <v>13104</v>
      </c>
      <c r="C6506" s="101" t="s">
        <v>2</v>
      </c>
      <c r="D6506" s="101">
        <v>43.68</v>
      </c>
    </row>
    <row r="6507" spans="1:4" x14ac:dyDescent="0.25">
      <c r="A6507" s="101">
        <v>87795</v>
      </c>
      <c r="B6507" s="101" t="s">
        <v>13105</v>
      </c>
      <c r="C6507" s="101" t="s">
        <v>2</v>
      </c>
      <c r="D6507" s="101">
        <v>66.040000000000006</v>
      </c>
    </row>
    <row r="6508" spans="1:4" x14ac:dyDescent="0.25">
      <c r="A6508" s="101">
        <v>87797</v>
      </c>
      <c r="B6508" s="101" t="s">
        <v>13106</v>
      </c>
      <c r="C6508" s="101" t="s">
        <v>2</v>
      </c>
      <c r="D6508" s="101">
        <v>56.17</v>
      </c>
    </row>
    <row r="6509" spans="1:4" x14ac:dyDescent="0.25">
      <c r="A6509" s="101">
        <v>87799</v>
      </c>
      <c r="B6509" s="101" t="s">
        <v>13107</v>
      </c>
      <c r="C6509" s="101" t="s">
        <v>2</v>
      </c>
      <c r="D6509" s="101">
        <v>60.11</v>
      </c>
    </row>
    <row r="6510" spans="1:4" x14ac:dyDescent="0.25">
      <c r="A6510" s="101">
        <v>87800</v>
      </c>
      <c r="B6510" s="101" t="s">
        <v>13108</v>
      </c>
      <c r="C6510" s="101" t="s">
        <v>2</v>
      </c>
      <c r="D6510" s="101">
        <v>89.83</v>
      </c>
    </row>
    <row r="6511" spans="1:4" x14ac:dyDescent="0.25">
      <c r="A6511" s="101">
        <v>87801</v>
      </c>
      <c r="B6511" s="101" t="s">
        <v>13109</v>
      </c>
      <c r="C6511" s="101" t="s">
        <v>2</v>
      </c>
      <c r="D6511" s="101">
        <v>62.31</v>
      </c>
    </row>
    <row r="6512" spans="1:4" x14ac:dyDescent="0.25">
      <c r="A6512" s="101">
        <v>87803</v>
      </c>
      <c r="B6512" s="101" t="s">
        <v>13110</v>
      </c>
      <c r="C6512" s="101" t="s">
        <v>2</v>
      </c>
      <c r="D6512" s="101">
        <v>67.25</v>
      </c>
    </row>
    <row r="6513" spans="1:4" x14ac:dyDescent="0.25">
      <c r="A6513" s="101">
        <v>87804</v>
      </c>
      <c r="B6513" s="101" t="s">
        <v>13111</v>
      </c>
      <c r="C6513" s="101" t="s">
        <v>2</v>
      </c>
      <c r="D6513" s="101">
        <v>105.21</v>
      </c>
    </row>
    <row r="6514" spans="1:4" x14ac:dyDescent="0.25">
      <c r="A6514" s="101">
        <v>87805</v>
      </c>
      <c r="B6514" s="101" t="s">
        <v>13112</v>
      </c>
      <c r="C6514" s="101" t="s">
        <v>2</v>
      </c>
      <c r="D6514" s="101">
        <v>68.040000000000006</v>
      </c>
    </row>
    <row r="6515" spans="1:4" x14ac:dyDescent="0.25">
      <c r="A6515" s="101">
        <v>87807</v>
      </c>
      <c r="B6515" s="101" t="s">
        <v>13113</v>
      </c>
      <c r="C6515" s="101" t="s">
        <v>2</v>
      </c>
      <c r="D6515" s="101">
        <v>73.48</v>
      </c>
    </row>
    <row r="6516" spans="1:4" x14ac:dyDescent="0.25">
      <c r="A6516" s="101">
        <v>87808</v>
      </c>
      <c r="B6516" s="101" t="s">
        <v>13114</v>
      </c>
      <c r="C6516" s="101" t="s">
        <v>2</v>
      </c>
      <c r="D6516" s="101">
        <v>112.22</v>
      </c>
    </row>
    <row r="6517" spans="1:4" x14ac:dyDescent="0.25">
      <c r="A6517" s="101">
        <v>87809</v>
      </c>
      <c r="B6517" s="101" t="s">
        <v>13115</v>
      </c>
      <c r="C6517" s="101" t="s">
        <v>2</v>
      </c>
      <c r="D6517" s="101">
        <v>77.03</v>
      </c>
    </row>
    <row r="6518" spans="1:4" x14ac:dyDescent="0.25">
      <c r="A6518" s="101">
        <v>87811</v>
      </c>
      <c r="B6518" s="101" t="s">
        <v>13116</v>
      </c>
      <c r="C6518" s="101" t="s">
        <v>2</v>
      </c>
      <c r="D6518" s="101">
        <v>79.959999999999994</v>
      </c>
    </row>
    <row r="6519" spans="1:4" x14ac:dyDescent="0.25">
      <c r="A6519" s="101">
        <v>87812</v>
      </c>
      <c r="B6519" s="101" t="s">
        <v>13117</v>
      </c>
      <c r="C6519" s="101" t="s">
        <v>2</v>
      </c>
      <c r="D6519" s="101">
        <v>98.72</v>
      </c>
    </row>
    <row r="6520" spans="1:4" x14ac:dyDescent="0.25">
      <c r="A6520" s="101">
        <v>87813</v>
      </c>
      <c r="B6520" s="101" t="s">
        <v>13118</v>
      </c>
      <c r="C6520" s="101" t="s">
        <v>2</v>
      </c>
      <c r="D6520" s="101">
        <v>92.44</v>
      </c>
    </row>
    <row r="6521" spans="1:4" x14ac:dyDescent="0.25">
      <c r="A6521" s="101">
        <v>87815</v>
      </c>
      <c r="B6521" s="101" t="s">
        <v>13119</v>
      </c>
      <c r="C6521" s="101" t="s">
        <v>2</v>
      </c>
      <c r="D6521" s="101">
        <v>96.38</v>
      </c>
    </row>
    <row r="6522" spans="1:4" x14ac:dyDescent="0.25">
      <c r="A6522" s="101">
        <v>87816</v>
      </c>
      <c r="B6522" s="101" t="s">
        <v>13120</v>
      </c>
      <c r="C6522" s="101" t="s">
        <v>2</v>
      </c>
      <c r="D6522" s="101">
        <v>122.56</v>
      </c>
    </row>
    <row r="6523" spans="1:4" x14ac:dyDescent="0.25">
      <c r="A6523" s="101">
        <v>87817</v>
      </c>
      <c r="B6523" s="101" t="s">
        <v>13121</v>
      </c>
      <c r="C6523" s="101" t="s">
        <v>2</v>
      </c>
      <c r="D6523" s="101">
        <v>98.58</v>
      </c>
    </row>
    <row r="6524" spans="1:4" x14ac:dyDescent="0.25">
      <c r="A6524" s="101">
        <v>87819</v>
      </c>
      <c r="B6524" s="101" t="s">
        <v>13122</v>
      </c>
      <c r="C6524" s="101" t="s">
        <v>2</v>
      </c>
      <c r="D6524" s="101">
        <v>103.52</v>
      </c>
    </row>
    <row r="6525" spans="1:4" x14ac:dyDescent="0.25">
      <c r="A6525" s="101">
        <v>87820</v>
      </c>
      <c r="B6525" s="101" t="s">
        <v>13123</v>
      </c>
      <c r="C6525" s="101" t="s">
        <v>2</v>
      </c>
      <c r="D6525" s="101">
        <v>137.94</v>
      </c>
    </row>
    <row r="6526" spans="1:4" x14ac:dyDescent="0.25">
      <c r="A6526" s="101">
        <v>87821</v>
      </c>
      <c r="B6526" s="101" t="s">
        <v>13124</v>
      </c>
      <c r="C6526" s="101" t="s">
        <v>2</v>
      </c>
      <c r="D6526" s="101">
        <v>127.73</v>
      </c>
    </row>
    <row r="6527" spans="1:4" x14ac:dyDescent="0.25">
      <c r="A6527" s="101">
        <v>87823</v>
      </c>
      <c r="B6527" s="101" t="s">
        <v>21984</v>
      </c>
      <c r="C6527" s="101" t="s">
        <v>2</v>
      </c>
      <c r="D6527" s="101">
        <v>133.16999999999999</v>
      </c>
    </row>
    <row r="6528" spans="1:4" x14ac:dyDescent="0.25">
      <c r="A6528" s="101">
        <v>87824</v>
      </c>
      <c r="B6528" s="101" t="s">
        <v>13125</v>
      </c>
      <c r="C6528" s="101" t="s">
        <v>2</v>
      </c>
      <c r="D6528" s="101">
        <v>160.11000000000001</v>
      </c>
    </row>
    <row r="6529" spans="1:4" x14ac:dyDescent="0.25">
      <c r="A6529" s="101">
        <v>87825</v>
      </c>
      <c r="B6529" s="101" t="s">
        <v>13126</v>
      </c>
      <c r="C6529" s="101" t="s">
        <v>2</v>
      </c>
      <c r="D6529" s="101">
        <v>72.39</v>
      </c>
    </row>
    <row r="6530" spans="1:4" x14ac:dyDescent="0.25">
      <c r="A6530" s="101">
        <v>87827</v>
      </c>
      <c r="B6530" s="101" t="s">
        <v>13127</v>
      </c>
      <c r="C6530" s="101" t="s">
        <v>2</v>
      </c>
      <c r="D6530" s="101">
        <v>75.989999999999995</v>
      </c>
    </row>
    <row r="6531" spans="1:4" x14ac:dyDescent="0.25">
      <c r="A6531" s="101">
        <v>87828</v>
      </c>
      <c r="B6531" s="101" t="s">
        <v>13128</v>
      </c>
      <c r="C6531" s="101" t="s">
        <v>2</v>
      </c>
      <c r="D6531" s="101">
        <v>101.06</v>
      </c>
    </row>
    <row r="6532" spans="1:4" x14ac:dyDescent="0.25">
      <c r="A6532" s="101">
        <v>87829</v>
      </c>
      <c r="B6532" s="101" t="s">
        <v>13129</v>
      </c>
      <c r="C6532" s="101" t="s">
        <v>2</v>
      </c>
      <c r="D6532" s="101">
        <v>87.8</v>
      </c>
    </row>
    <row r="6533" spans="1:4" x14ac:dyDescent="0.25">
      <c r="A6533" s="101">
        <v>87831</v>
      </c>
      <c r="B6533" s="101" t="s">
        <v>13130</v>
      </c>
      <c r="C6533" s="101" t="s">
        <v>2</v>
      </c>
      <c r="D6533" s="101">
        <v>92.62</v>
      </c>
    </row>
    <row r="6534" spans="1:4" x14ac:dyDescent="0.25">
      <c r="A6534" s="101">
        <v>87832</v>
      </c>
      <c r="B6534" s="101" t="s">
        <v>13131</v>
      </c>
      <c r="C6534" s="101" t="s">
        <v>2</v>
      </c>
      <c r="D6534" s="101">
        <v>127.01</v>
      </c>
    </row>
    <row r="6535" spans="1:4" x14ac:dyDescent="0.25">
      <c r="A6535" s="101">
        <v>87838</v>
      </c>
      <c r="B6535" s="101" t="s">
        <v>39853</v>
      </c>
      <c r="C6535" s="101" t="s">
        <v>2</v>
      </c>
      <c r="D6535" s="101">
        <v>171.1</v>
      </c>
    </row>
    <row r="6536" spans="1:4" x14ac:dyDescent="0.25">
      <c r="A6536" s="101">
        <v>87839</v>
      </c>
      <c r="B6536" s="101" t="s">
        <v>39854</v>
      </c>
      <c r="C6536" s="101" t="s">
        <v>2</v>
      </c>
      <c r="D6536" s="101">
        <v>123.55</v>
      </c>
    </row>
    <row r="6537" spans="1:4" x14ac:dyDescent="0.25">
      <c r="A6537" s="101">
        <v>87840</v>
      </c>
      <c r="B6537" s="101" t="s">
        <v>39855</v>
      </c>
      <c r="C6537" s="101" t="s">
        <v>2</v>
      </c>
      <c r="D6537" s="101">
        <v>165.73</v>
      </c>
    </row>
    <row r="6538" spans="1:4" x14ac:dyDescent="0.25">
      <c r="A6538" s="101">
        <v>87841</v>
      </c>
      <c r="B6538" s="101" t="s">
        <v>39856</v>
      </c>
      <c r="C6538" s="101" t="s">
        <v>2</v>
      </c>
      <c r="D6538" s="101">
        <v>118.33</v>
      </c>
    </row>
    <row r="6539" spans="1:4" x14ac:dyDescent="0.25">
      <c r="A6539" s="101">
        <v>87850</v>
      </c>
      <c r="B6539" s="101" t="s">
        <v>39857</v>
      </c>
      <c r="C6539" s="101" t="s">
        <v>2</v>
      </c>
      <c r="D6539" s="101">
        <v>185.75</v>
      </c>
    </row>
    <row r="6540" spans="1:4" x14ac:dyDescent="0.25">
      <c r="A6540" s="101">
        <v>87851</v>
      </c>
      <c r="B6540" s="101" t="s">
        <v>39858</v>
      </c>
      <c r="C6540" s="101" t="s">
        <v>2</v>
      </c>
      <c r="D6540" s="101">
        <v>138.21</v>
      </c>
    </row>
    <row r="6541" spans="1:4" x14ac:dyDescent="0.25">
      <c r="A6541" s="101">
        <v>87852</v>
      </c>
      <c r="B6541" s="101" t="s">
        <v>39859</v>
      </c>
      <c r="C6541" s="101" t="s">
        <v>2</v>
      </c>
      <c r="D6541" s="101">
        <v>180.02</v>
      </c>
    </row>
    <row r="6542" spans="1:4" x14ac:dyDescent="0.25">
      <c r="A6542" s="101">
        <v>87853</v>
      </c>
      <c r="B6542" s="101" t="s">
        <v>39860</v>
      </c>
      <c r="C6542" s="101" t="s">
        <v>2</v>
      </c>
      <c r="D6542" s="101">
        <v>132.62</v>
      </c>
    </row>
    <row r="6543" spans="1:4" x14ac:dyDescent="0.25">
      <c r="A6543" s="101">
        <v>90406</v>
      </c>
      <c r="B6543" s="101" t="s">
        <v>39861</v>
      </c>
      <c r="C6543" s="101" t="s">
        <v>2</v>
      </c>
      <c r="D6543" s="101">
        <v>43.48</v>
      </c>
    </row>
    <row r="6544" spans="1:4" x14ac:dyDescent="0.25">
      <c r="A6544" s="101">
        <v>90408</v>
      </c>
      <c r="B6544" s="101" t="s">
        <v>39862</v>
      </c>
      <c r="C6544" s="101" t="s">
        <v>2</v>
      </c>
      <c r="D6544" s="101">
        <v>32.32</v>
      </c>
    </row>
    <row r="6545" spans="1:4" x14ac:dyDescent="0.25">
      <c r="A6545" s="101">
        <v>104203</v>
      </c>
      <c r="B6545" s="101" t="s">
        <v>13132</v>
      </c>
      <c r="C6545" s="101" t="s">
        <v>2</v>
      </c>
      <c r="D6545" s="101">
        <v>59.03</v>
      </c>
    </row>
    <row r="6546" spans="1:4" x14ac:dyDescent="0.25">
      <c r="A6546" s="101">
        <v>104204</v>
      </c>
      <c r="B6546" s="101" t="s">
        <v>13133</v>
      </c>
      <c r="C6546" s="101" t="s">
        <v>2</v>
      </c>
      <c r="D6546" s="101">
        <v>76.31</v>
      </c>
    </row>
    <row r="6547" spans="1:4" x14ac:dyDescent="0.25">
      <c r="A6547" s="101">
        <v>104205</v>
      </c>
      <c r="B6547" s="101" t="s">
        <v>13134</v>
      </c>
      <c r="C6547" s="101" t="s">
        <v>2</v>
      </c>
      <c r="D6547" s="101">
        <v>83.56</v>
      </c>
    </row>
    <row r="6548" spans="1:4" x14ac:dyDescent="0.25">
      <c r="A6548" s="101">
        <v>104206</v>
      </c>
      <c r="B6548" s="101" t="s">
        <v>13135</v>
      </c>
      <c r="C6548" s="101" t="s">
        <v>2</v>
      </c>
      <c r="D6548" s="101">
        <v>92.3</v>
      </c>
    </row>
    <row r="6549" spans="1:4" x14ac:dyDescent="0.25">
      <c r="A6549" s="101">
        <v>104207</v>
      </c>
      <c r="B6549" s="101" t="s">
        <v>13136</v>
      </c>
      <c r="C6549" s="101" t="s">
        <v>2</v>
      </c>
      <c r="D6549" s="101">
        <v>44.02</v>
      </c>
    </row>
    <row r="6550" spans="1:4" x14ac:dyDescent="0.25">
      <c r="A6550" s="101">
        <v>104208</v>
      </c>
      <c r="B6550" s="101" t="s">
        <v>13137</v>
      </c>
      <c r="C6550" s="101" t="s">
        <v>2</v>
      </c>
      <c r="D6550" s="101">
        <v>60.81</v>
      </c>
    </row>
    <row r="6551" spans="1:4" x14ac:dyDescent="0.25">
      <c r="A6551" s="101">
        <v>104209</v>
      </c>
      <c r="B6551" s="101" t="s">
        <v>13138</v>
      </c>
      <c r="C6551" s="101" t="s">
        <v>2</v>
      </c>
      <c r="D6551" s="101">
        <v>67.63</v>
      </c>
    </row>
    <row r="6552" spans="1:4" x14ac:dyDescent="0.25">
      <c r="A6552" s="101">
        <v>104210</v>
      </c>
      <c r="B6552" s="101" t="s">
        <v>13139</v>
      </c>
      <c r="C6552" s="101" t="s">
        <v>2</v>
      </c>
      <c r="D6552" s="101">
        <v>70.22</v>
      </c>
    </row>
    <row r="6553" spans="1:4" x14ac:dyDescent="0.25">
      <c r="A6553" s="101">
        <v>104211</v>
      </c>
      <c r="B6553" s="101" t="s">
        <v>13140</v>
      </c>
      <c r="C6553" s="101" t="s">
        <v>2</v>
      </c>
      <c r="D6553" s="101">
        <v>83.3</v>
      </c>
    </row>
    <row r="6554" spans="1:4" x14ac:dyDescent="0.25">
      <c r="A6554" s="101">
        <v>104212</v>
      </c>
      <c r="B6554" s="101" t="s">
        <v>13141</v>
      </c>
      <c r="C6554" s="101" t="s">
        <v>2</v>
      </c>
      <c r="D6554" s="101">
        <v>100.15</v>
      </c>
    </row>
    <row r="6555" spans="1:4" x14ac:dyDescent="0.25">
      <c r="A6555" s="101">
        <v>104213</v>
      </c>
      <c r="B6555" s="101" t="s">
        <v>13142</v>
      </c>
      <c r="C6555" s="101" t="s">
        <v>2</v>
      </c>
      <c r="D6555" s="101">
        <v>106.97</v>
      </c>
    </row>
    <row r="6556" spans="1:4" x14ac:dyDescent="0.25">
      <c r="A6556" s="101">
        <v>104214</v>
      </c>
      <c r="B6556" s="101" t="s">
        <v>13143</v>
      </c>
      <c r="C6556" s="101" t="s">
        <v>2</v>
      </c>
      <c r="D6556" s="101">
        <v>127.54</v>
      </c>
    </row>
    <row r="6557" spans="1:4" x14ac:dyDescent="0.25">
      <c r="A6557" s="101">
        <v>104215</v>
      </c>
      <c r="B6557" s="101" t="s">
        <v>13144</v>
      </c>
      <c r="C6557" s="101" t="s">
        <v>2</v>
      </c>
      <c r="D6557" s="101">
        <v>78.08</v>
      </c>
    </row>
    <row r="6558" spans="1:4" x14ac:dyDescent="0.25">
      <c r="A6558" s="101">
        <v>104216</v>
      </c>
      <c r="B6558" s="101" t="s">
        <v>13145</v>
      </c>
      <c r="C6558" s="101" t="s">
        <v>2</v>
      </c>
      <c r="D6558" s="101">
        <v>94.77</v>
      </c>
    </row>
    <row r="6559" spans="1:4" x14ac:dyDescent="0.25">
      <c r="A6559" s="101">
        <v>104217</v>
      </c>
      <c r="B6559" s="101" t="s">
        <v>13146</v>
      </c>
      <c r="C6559" s="101" t="s">
        <v>2</v>
      </c>
      <c r="D6559" s="101">
        <v>50.99</v>
      </c>
    </row>
    <row r="6560" spans="1:4" x14ac:dyDescent="0.25">
      <c r="A6560" s="101">
        <v>104218</v>
      </c>
      <c r="B6560" s="101" t="s">
        <v>13147</v>
      </c>
      <c r="C6560" s="101" t="s">
        <v>2</v>
      </c>
      <c r="D6560" s="101">
        <v>54.14</v>
      </c>
    </row>
    <row r="6561" spans="1:4" x14ac:dyDescent="0.25">
      <c r="A6561" s="101">
        <v>104219</v>
      </c>
      <c r="B6561" s="101" t="s">
        <v>13148</v>
      </c>
      <c r="C6561" s="101" t="s">
        <v>2</v>
      </c>
      <c r="D6561" s="101">
        <v>77.400000000000006</v>
      </c>
    </row>
    <row r="6562" spans="1:4" x14ac:dyDescent="0.25">
      <c r="A6562" s="101">
        <v>104220</v>
      </c>
      <c r="B6562" s="101" t="s">
        <v>13149</v>
      </c>
      <c r="C6562" s="101" t="s">
        <v>2</v>
      </c>
      <c r="D6562" s="101">
        <v>55</v>
      </c>
    </row>
    <row r="6563" spans="1:4" x14ac:dyDescent="0.25">
      <c r="A6563" s="101">
        <v>104221</v>
      </c>
      <c r="B6563" s="101" t="s">
        <v>13150</v>
      </c>
      <c r="C6563" s="101" t="s">
        <v>2</v>
      </c>
      <c r="D6563" s="101">
        <v>65.72</v>
      </c>
    </row>
    <row r="6564" spans="1:4" x14ac:dyDescent="0.25">
      <c r="A6564" s="101">
        <v>104222</v>
      </c>
      <c r="B6564" s="101" t="s">
        <v>13151</v>
      </c>
      <c r="C6564" s="101" t="s">
        <v>2</v>
      </c>
      <c r="D6564" s="101">
        <v>69.95</v>
      </c>
    </row>
    <row r="6565" spans="1:4" x14ac:dyDescent="0.25">
      <c r="A6565" s="101">
        <v>104223</v>
      </c>
      <c r="B6565" s="101" t="s">
        <v>13152</v>
      </c>
      <c r="C6565" s="101" t="s">
        <v>2</v>
      </c>
      <c r="D6565" s="101">
        <v>101.3</v>
      </c>
    </row>
    <row r="6566" spans="1:4" x14ac:dyDescent="0.25">
      <c r="A6566" s="101">
        <v>104224</v>
      </c>
      <c r="B6566" s="101" t="s">
        <v>13153</v>
      </c>
      <c r="C6566" s="101" t="s">
        <v>2</v>
      </c>
      <c r="D6566" s="101">
        <v>71.069999999999993</v>
      </c>
    </row>
    <row r="6567" spans="1:4" x14ac:dyDescent="0.25">
      <c r="A6567" s="101">
        <v>104225</v>
      </c>
      <c r="B6567" s="101" t="s">
        <v>13154</v>
      </c>
      <c r="C6567" s="101" t="s">
        <v>2</v>
      </c>
      <c r="D6567" s="101">
        <v>72.290000000000006</v>
      </c>
    </row>
    <row r="6568" spans="1:4" x14ac:dyDescent="0.25">
      <c r="A6568" s="101">
        <v>104226</v>
      </c>
      <c r="B6568" s="101" t="s">
        <v>13155</v>
      </c>
      <c r="C6568" s="101" t="s">
        <v>2</v>
      </c>
      <c r="D6568" s="101">
        <v>77.59</v>
      </c>
    </row>
    <row r="6569" spans="1:4" x14ac:dyDescent="0.25">
      <c r="A6569" s="101">
        <v>104227</v>
      </c>
      <c r="B6569" s="101" t="s">
        <v>13156</v>
      </c>
      <c r="C6569" s="101" t="s">
        <v>2</v>
      </c>
      <c r="D6569" s="101">
        <v>117.76</v>
      </c>
    </row>
    <row r="6570" spans="1:4" x14ac:dyDescent="0.25">
      <c r="A6570" s="101">
        <v>104228</v>
      </c>
      <c r="B6570" s="101" t="s">
        <v>13157</v>
      </c>
      <c r="C6570" s="101" t="s">
        <v>2</v>
      </c>
      <c r="D6570" s="101">
        <v>78.319999999999993</v>
      </c>
    </row>
    <row r="6571" spans="1:4" x14ac:dyDescent="0.25">
      <c r="A6571" s="101">
        <v>104229</v>
      </c>
      <c r="B6571" s="101" t="s">
        <v>13158</v>
      </c>
      <c r="C6571" s="101" t="s">
        <v>2</v>
      </c>
      <c r="D6571" s="101">
        <v>84.88</v>
      </c>
    </row>
    <row r="6572" spans="1:4" x14ac:dyDescent="0.25">
      <c r="A6572" s="101">
        <v>104230</v>
      </c>
      <c r="B6572" s="101" t="s">
        <v>13159</v>
      </c>
      <c r="C6572" s="101" t="s">
        <v>2</v>
      </c>
      <c r="D6572" s="101">
        <v>90.71</v>
      </c>
    </row>
    <row r="6573" spans="1:4" x14ac:dyDescent="0.25">
      <c r="A6573" s="101">
        <v>104231</v>
      </c>
      <c r="B6573" s="101" t="s">
        <v>13160</v>
      </c>
      <c r="C6573" s="101" t="s">
        <v>2</v>
      </c>
      <c r="D6573" s="101">
        <v>129.79</v>
      </c>
    </row>
    <row r="6574" spans="1:4" x14ac:dyDescent="0.25">
      <c r="A6574" s="101">
        <v>104232</v>
      </c>
      <c r="B6574" s="101" t="s">
        <v>13161</v>
      </c>
      <c r="C6574" s="101" t="s">
        <v>2</v>
      </c>
      <c r="D6574" s="101">
        <v>86.52</v>
      </c>
    </row>
    <row r="6575" spans="1:4" x14ac:dyDescent="0.25">
      <c r="A6575" s="101">
        <v>104233</v>
      </c>
      <c r="B6575" s="101" t="s">
        <v>13162</v>
      </c>
      <c r="C6575" s="101" t="s">
        <v>2</v>
      </c>
      <c r="D6575" s="101">
        <v>38.51</v>
      </c>
    </row>
    <row r="6576" spans="1:4" x14ac:dyDescent="0.25">
      <c r="A6576" s="101">
        <v>104234</v>
      </c>
      <c r="B6576" s="101" t="s">
        <v>13163</v>
      </c>
      <c r="C6576" s="101" t="s">
        <v>2</v>
      </c>
      <c r="D6576" s="101">
        <v>41.44</v>
      </c>
    </row>
    <row r="6577" spans="1:4" x14ac:dyDescent="0.25">
      <c r="A6577" s="101">
        <v>104235</v>
      </c>
      <c r="B6577" s="101" t="s">
        <v>13164</v>
      </c>
      <c r="C6577" s="101" t="s">
        <v>2</v>
      </c>
      <c r="D6577" s="101">
        <v>63.95</v>
      </c>
    </row>
    <row r="6578" spans="1:4" x14ac:dyDescent="0.25">
      <c r="A6578" s="101">
        <v>104236</v>
      </c>
      <c r="B6578" s="101" t="s">
        <v>13165</v>
      </c>
      <c r="C6578" s="101" t="s">
        <v>2</v>
      </c>
      <c r="D6578" s="101">
        <v>41.54</v>
      </c>
    </row>
    <row r="6579" spans="1:4" x14ac:dyDescent="0.25">
      <c r="A6579" s="101">
        <v>104237</v>
      </c>
      <c r="B6579" s="101" t="s">
        <v>13166</v>
      </c>
      <c r="C6579" s="101" t="s">
        <v>2</v>
      </c>
      <c r="D6579" s="101">
        <v>52.86</v>
      </c>
    </row>
    <row r="6580" spans="1:4" x14ac:dyDescent="0.25">
      <c r="A6580" s="101">
        <v>104238</v>
      </c>
      <c r="B6580" s="101" t="s">
        <v>13167</v>
      </c>
      <c r="C6580" s="101" t="s">
        <v>2</v>
      </c>
      <c r="D6580" s="101">
        <v>56.8</v>
      </c>
    </row>
    <row r="6581" spans="1:4" x14ac:dyDescent="0.25">
      <c r="A6581" s="101">
        <v>104239</v>
      </c>
      <c r="B6581" s="101" t="s">
        <v>13168</v>
      </c>
      <c r="C6581" s="101" t="s">
        <v>2</v>
      </c>
      <c r="D6581" s="101">
        <v>86.81</v>
      </c>
    </row>
    <row r="6582" spans="1:4" x14ac:dyDescent="0.25">
      <c r="A6582" s="101">
        <v>104240</v>
      </c>
      <c r="B6582" s="101" t="s">
        <v>13169</v>
      </c>
      <c r="C6582" s="101" t="s">
        <v>2</v>
      </c>
      <c r="D6582" s="101">
        <v>57.23</v>
      </c>
    </row>
    <row r="6583" spans="1:4" x14ac:dyDescent="0.25">
      <c r="A6583" s="101">
        <v>104241</v>
      </c>
      <c r="B6583" s="101" t="s">
        <v>13170</v>
      </c>
      <c r="C6583" s="101" t="s">
        <v>2</v>
      </c>
      <c r="D6583" s="101">
        <v>59</v>
      </c>
    </row>
    <row r="6584" spans="1:4" x14ac:dyDescent="0.25">
      <c r="A6584" s="101">
        <v>104242</v>
      </c>
      <c r="B6584" s="101" t="s">
        <v>13171</v>
      </c>
      <c r="C6584" s="101" t="s">
        <v>2</v>
      </c>
      <c r="D6584" s="101">
        <v>63.94</v>
      </c>
    </row>
    <row r="6585" spans="1:4" x14ac:dyDescent="0.25">
      <c r="A6585" s="101">
        <v>104243</v>
      </c>
      <c r="B6585" s="101" t="s">
        <v>13172</v>
      </c>
      <c r="C6585" s="101" t="s">
        <v>2</v>
      </c>
      <c r="D6585" s="101">
        <v>102.19</v>
      </c>
    </row>
    <row r="6586" spans="1:4" x14ac:dyDescent="0.25">
      <c r="A6586" s="101">
        <v>104244</v>
      </c>
      <c r="B6586" s="101" t="s">
        <v>13173</v>
      </c>
      <c r="C6586" s="101" t="s">
        <v>2</v>
      </c>
      <c r="D6586" s="101">
        <v>64.05</v>
      </c>
    </row>
    <row r="6587" spans="1:4" x14ac:dyDescent="0.25">
      <c r="A6587" s="101">
        <v>104245</v>
      </c>
      <c r="B6587" s="101" t="s">
        <v>13174</v>
      </c>
      <c r="C6587" s="101" t="s">
        <v>2</v>
      </c>
      <c r="D6587" s="101">
        <v>64.400000000000006</v>
      </c>
    </row>
    <row r="6588" spans="1:4" x14ac:dyDescent="0.25">
      <c r="A6588" s="101">
        <v>104246</v>
      </c>
      <c r="B6588" s="101" t="s">
        <v>13175</v>
      </c>
      <c r="C6588" s="101" t="s">
        <v>2</v>
      </c>
      <c r="D6588" s="101">
        <v>69.84</v>
      </c>
    </row>
    <row r="6589" spans="1:4" x14ac:dyDescent="0.25">
      <c r="A6589" s="101">
        <v>104247</v>
      </c>
      <c r="B6589" s="101" t="s">
        <v>13176</v>
      </c>
      <c r="C6589" s="101" t="s">
        <v>2</v>
      </c>
      <c r="D6589" s="101">
        <v>109.31</v>
      </c>
    </row>
    <row r="6590" spans="1:4" x14ac:dyDescent="0.25">
      <c r="A6590" s="101">
        <v>104248</v>
      </c>
      <c r="B6590" s="101" t="s">
        <v>13177</v>
      </c>
      <c r="C6590" s="101" t="s">
        <v>2</v>
      </c>
      <c r="D6590" s="101">
        <v>66.77</v>
      </c>
    </row>
    <row r="6591" spans="1:4" x14ac:dyDescent="0.25">
      <c r="A6591" s="101">
        <v>104249</v>
      </c>
      <c r="B6591" s="101" t="s">
        <v>13178</v>
      </c>
      <c r="C6591" s="101" t="s">
        <v>2</v>
      </c>
      <c r="D6591" s="101">
        <v>70.23</v>
      </c>
    </row>
    <row r="6592" spans="1:4" x14ac:dyDescent="0.25">
      <c r="A6592" s="101">
        <v>104250</v>
      </c>
      <c r="B6592" s="101" t="s">
        <v>13179</v>
      </c>
      <c r="C6592" s="101" t="s">
        <v>2</v>
      </c>
      <c r="D6592" s="101">
        <v>73.16</v>
      </c>
    </row>
    <row r="6593" spans="1:4" x14ac:dyDescent="0.25">
      <c r="A6593" s="101">
        <v>104251</v>
      </c>
      <c r="B6593" s="101" t="s">
        <v>39863</v>
      </c>
      <c r="C6593" s="101" t="s">
        <v>2</v>
      </c>
      <c r="D6593" s="101">
        <v>92.6</v>
      </c>
    </row>
    <row r="6594" spans="1:4" x14ac:dyDescent="0.25">
      <c r="A6594" s="101">
        <v>104252</v>
      </c>
      <c r="B6594" s="101" t="s">
        <v>13180</v>
      </c>
      <c r="C6594" s="101" t="s">
        <v>2</v>
      </c>
      <c r="D6594" s="101">
        <v>76.05</v>
      </c>
    </row>
    <row r="6595" spans="1:4" x14ac:dyDescent="0.25">
      <c r="A6595" s="101">
        <v>104253</v>
      </c>
      <c r="B6595" s="101" t="s">
        <v>13181</v>
      </c>
      <c r="C6595" s="101" t="s">
        <v>2</v>
      </c>
      <c r="D6595" s="101">
        <v>84.58</v>
      </c>
    </row>
    <row r="6596" spans="1:4" x14ac:dyDescent="0.25">
      <c r="A6596" s="101">
        <v>104254</v>
      </c>
      <c r="B6596" s="101" t="s">
        <v>13182</v>
      </c>
      <c r="C6596" s="101" t="s">
        <v>2</v>
      </c>
      <c r="D6596" s="101">
        <v>88.52</v>
      </c>
    </row>
    <row r="6597" spans="1:4" x14ac:dyDescent="0.25">
      <c r="A6597" s="101">
        <v>104255</v>
      </c>
      <c r="B6597" s="101" t="s">
        <v>39864</v>
      </c>
      <c r="C6597" s="101" t="s">
        <v>2</v>
      </c>
      <c r="D6597" s="101">
        <v>115.47</v>
      </c>
    </row>
    <row r="6598" spans="1:4" x14ac:dyDescent="0.25">
      <c r="A6598" s="101">
        <v>104256</v>
      </c>
      <c r="B6598" s="101" t="s">
        <v>13183</v>
      </c>
      <c r="C6598" s="101" t="s">
        <v>2</v>
      </c>
      <c r="D6598" s="101">
        <v>91.74</v>
      </c>
    </row>
    <row r="6599" spans="1:4" x14ac:dyDescent="0.25">
      <c r="A6599" s="101">
        <v>104257</v>
      </c>
      <c r="B6599" s="101" t="s">
        <v>13184</v>
      </c>
      <c r="C6599" s="101" t="s">
        <v>2</v>
      </c>
      <c r="D6599" s="101">
        <v>90.72</v>
      </c>
    </row>
    <row r="6600" spans="1:4" x14ac:dyDescent="0.25">
      <c r="A6600" s="101">
        <v>104258</v>
      </c>
      <c r="B6600" s="101" t="s">
        <v>13185</v>
      </c>
      <c r="C6600" s="101" t="s">
        <v>2</v>
      </c>
      <c r="D6600" s="101">
        <v>95.66</v>
      </c>
    </row>
    <row r="6601" spans="1:4" x14ac:dyDescent="0.25">
      <c r="A6601" s="101">
        <v>104259</v>
      </c>
      <c r="B6601" s="101" t="s">
        <v>39865</v>
      </c>
      <c r="C6601" s="101" t="s">
        <v>2</v>
      </c>
      <c r="D6601" s="101">
        <v>130.85</v>
      </c>
    </row>
    <row r="6602" spans="1:4" x14ac:dyDescent="0.25">
      <c r="A6602" s="101">
        <v>104260</v>
      </c>
      <c r="B6602" s="101" t="s">
        <v>13186</v>
      </c>
      <c r="C6602" s="101" t="s">
        <v>2</v>
      </c>
      <c r="D6602" s="101">
        <v>98.56</v>
      </c>
    </row>
    <row r="6603" spans="1:4" x14ac:dyDescent="0.25">
      <c r="A6603" s="101">
        <v>104261</v>
      </c>
      <c r="B6603" s="101" t="s">
        <v>13187</v>
      </c>
      <c r="C6603" s="101" t="s">
        <v>2</v>
      </c>
      <c r="D6603" s="101">
        <v>117</v>
      </c>
    </row>
    <row r="6604" spans="1:4" x14ac:dyDescent="0.25">
      <c r="A6604" s="101">
        <v>104262</v>
      </c>
      <c r="B6604" s="101" t="s">
        <v>13188</v>
      </c>
      <c r="C6604" s="101" t="s">
        <v>2</v>
      </c>
      <c r="D6604" s="101">
        <v>122.44</v>
      </c>
    </row>
    <row r="6605" spans="1:4" x14ac:dyDescent="0.25">
      <c r="A6605" s="101">
        <v>104263</v>
      </c>
      <c r="B6605" s="101" t="s">
        <v>39866</v>
      </c>
      <c r="C6605" s="101" t="s">
        <v>2</v>
      </c>
      <c r="D6605" s="101">
        <v>151.37</v>
      </c>
    </row>
    <row r="6606" spans="1:4" x14ac:dyDescent="0.25">
      <c r="A6606" s="101">
        <v>104264</v>
      </c>
      <c r="B6606" s="101" t="s">
        <v>13189</v>
      </c>
      <c r="C6606" s="101" t="s">
        <v>2</v>
      </c>
      <c r="D6606" s="101">
        <v>117.17</v>
      </c>
    </row>
    <row r="6607" spans="1:4" x14ac:dyDescent="0.25">
      <c r="A6607" s="101">
        <v>104627</v>
      </c>
      <c r="B6607" s="101" t="s">
        <v>14688</v>
      </c>
      <c r="C6607" s="101" t="s">
        <v>2</v>
      </c>
      <c r="D6607" s="101">
        <v>19.54</v>
      </c>
    </row>
    <row r="6608" spans="1:4" x14ac:dyDescent="0.25">
      <c r="A6608" s="101">
        <v>104628</v>
      </c>
      <c r="B6608" s="101" t="s">
        <v>14689</v>
      </c>
      <c r="C6608" s="101" t="s">
        <v>2</v>
      </c>
      <c r="D6608" s="101">
        <v>30.42</v>
      </c>
    </row>
    <row r="6609" spans="1:4" x14ac:dyDescent="0.25">
      <c r="A6609" s="101">
        <v>104629</v>
      </c>
      <c r="B6609" s="101" t="s">
        <v>14690</v>
      </c>
      <c r="C6609" s="101" t="s">
        <v>2</v>
      </c>
      <c r="D6609" s="101">
        <v>36.68</v>
      </c>
    </row>
    <row r="6610" spans="1:4" x14ac:dyDescent="0.25">
      <c r="A6610" s="101">
        <v>104630</v>
      </c>
      <c r="B6610" s="101" t="s">
        <v>14691</v>
      </c>
      <c r="C6610" s="101" t="s">
        <v>2</v>
      </c>
      <c r="D6610" s="101">
        <v>30.7</v>
      </c>
    </row>
    <row r="6611" spans="1:4" x14ac:dyDescent="0.25">
      <c r="A6611" s="101">
        <v>104631</v>
      </c>
      <c r="B6611" s="101" t="s">
        <v>14692</v>
      </c>
      <c r="C6611" s="101" t="s">
        <v>2</v>
      </c>
      <c r="D6611" s="101">
        <v>41.58</v>
      </c>
    </row>
    <row r="6612" spans="1:4" x14ac:dyDescent="0.25">
      <c r="A6612" s="101">
        <v>104632</v>
      </c>
      <c r="B6612" s="101" t="s">
        <v>14693</v>
      </c>
      <c r="C6612" s="101" t="s">
        <v>2</v>
      </c>
      <c r="D6612" s="101">
        <v>47.83</v>
      </c>
    </row>
    <row r="6613" spans="1:4" x14ac:dyDescent="0.25">
      <c r="A6613" s="101">
        <v>104633</v>
      </c>
      <c r="B6613" s="101" t="s">
        <v>14694</v>
      </c>
      <c r="C6613" s="101" t="s">
        <v>2</v>
      </c>
      <c r="D6613" s="101">
        <v>26.85</v>
      </c>
    </row>
    <row r="6614" spans="1:4" x14ac:dyDescent="0.25">
      <c r="A6614" s="101">
        <v>104634</v>
      </c>
      <c r="B6614" s="101" t="s">
        <v>14695</v>
      </c>
      <c r="C6614" s="101" t="s">
        <v>2</v>
      </c>
      <c r="D6614" s="101">
        <v>39.659999999999997</v>
      </c>
    </row>
    <row r="6615" spans="1:4" x14ac:dyDescent="0.25">
      <c r="A6615" s="101">
        <v>104635</v>
      </c>
      <c r="B6615" s="101" t="s">
        <v>14696</v>
      </c>
      <c r="C6615" s="101" t="s">
        <v>2</v>
      </c>
      <c r="D6615" s="101">
        <v>54.81</v>
      </c>
    </row>
    <row r="6616" spans="1:4" x14ac:dyDescent="0.25">
      <c r="A6616" s="101">
        <v>104636</v>
      </c>
      <c r="B6616" s="101" t="s">
        <v>14697</v>
      </c>
      <c r="C6616" s="101" t="s">
        <v>2</v>
      </c>
      <c r="D6616" s="101">
        <v>63.73</v>
      </c>
    </row>
    <row r="6617" spans="1:4" x14ac:dyDescent="0.25">
      <c r="A6617" s="101">
        <v>104951</v>
      </c>
      <c r="B6617" s="101" t="s">
        <v>39867</v>
      </c>
      <c r="C6617" s="101" t="s">
        <v>2</v>
      </c>
      <c r="D6617" s="101">
        <v>33.630000000000003</v>
      </c>
    </row>
    <row r="6618" spans="1:4" x14ac:dyDescent="0.25">
      <c r="A6618" s="101">
        <v>104952</v>
      </c>
      <c r="B6618" s="101" t="s">
        <v>39868</v>
      </c>
      <c r="C6618" s="101" t="s">
        <v>2</v>
      </c>
      <c r="D6618" s="101">
        <v>36.68</v>
      </c>
    </row>
    <row r="6619" spans="1:4" x14ac:dyDescent="0.25">
      <c r="A6619" s="101">
        <v>104953</v>
      </c>
      <c r="B6619" s="101" t="s">
        <v>39869</v>
      </c>
      <c r="C6619" s="101" t="s">
        <v>2</v>
      </c>
      <c r="D6619" s="101">
        <v>57.23</v>
      </c>
    </row>
    <row r="6620" spans="1:4" x14ac:dyDescent="0.25">
      <c r="A6620" s="101">
        <v>104954</v>
      </c>
      <c r="B6620" s="101" t="s">
        <v>39870</v>
      </c>
      <c r="C6620" s="101" t="s">
        <v>2</v>
      </c>
      <c r="D6620" s="101">
        <v>47.86</v>
      </c>
    </row>
    <row r="6621" spans="1:4" x14ac:dyDescent="0.25">
      <c r="A6621" s="101">
        <v>104955</v>
      </c>
      <c r="B6621" s="101" t="s">
        <v>39871</v>
      </c>
      <c r="C6621" s="101" t="s">
        <v>2</v>
      </c>
      <c r="D6621" s="104">
        <v>41.86</v>
      </c>
    </row>
    <row r="6622" spans="1:4" x14ac:dyDescent="0.25">
      <c r="A6622" s="101">
        <v>104956</v>
      </c>
      <c r="B6622" s="101" t="s">
        <v>39872</v>
      </c>
      <c r="C6622" s="101" t="s">
        <v>2</v>
      </c>
      <c r="D6622" s="104">
        <v>44.91</v>
      </c>
    </row>
    <row r="6623" spans="1:4" x14ac:dyDescent="0.25">
      <c r="A6623" s="101">
        <v>104957</v>
      </c>
      <c r="B6623" s="101" t="s">
        <v>39873</v>
      </c>
      <c r="C6623" s="101" t="s">
        <v>2</v>
      </c>
      <c r="D6623" s="104">
        <v>40.880000000000003</v>
      </c>
    </row>
    <row r="6624" spans="1:4" x14ac:dyDescent="0.25">
      <c r="A6624" s="101">
        <v>104958</v>
      </c>
      <c r="B6624" s="101" t="s">
        <v>39874</v>
      </c>
      <c r="C6624" s="101" t="s">
        <v>2</v>
      </c>
      <c r="D6624" s="104">
        <v>23.3</v>
      </c>
    </row>
    <row r="6625" spans="1:4" x14ac:dyDescent="0.25">
      <c r="A6625" s="101">
        <v>104959</v>
      </c>
      <c r="B6625" s="101" t="s">
        <v>39875</v>
      </c>
      <c r="C6625" s="101" t="s">
        <v>2</v>
      </c>
      <c r="D6625" s="104">
        <v>25.24</v>
      </c>
    </row>
    <row r="6626" spans="1:4" x14ac:dyDescent="0.25">
      <c r="A6626" s="101">
        <v>104960</v>
      </c>
      <c r="B6626" s="101" t="s">
        <v>39876</v>
      </c>
      <c r="C6626" s="101" t="s">
        <v>2</v>
      </c>
      <c r="D6626" s="104">
        <v>37.44</v>
      </c>
    </row>
    <row r="6627" spans="1:4" x14ac:dyDescent="0.25">
      <c r="A6627" s="101">
        <v>104961</v>
      </c>
      <c r="B6627" s="101" t="s">
        <v>39877</v>
      </c>
      <c r="C6627" s="101" t="s">
        <v>2</v>
      </c>
      <c r="D6627" s="101">
        <v>51.42</v>
      </c>
    </row>
    <row r="6628" spans="1:4" x14ac:dyDescent="0.25">
      <c r="A6628" s="101">
        <v>104962</v>
      </c>
      <c r="B6628" s="101" t="s">
        <v>39878</v>
      </c>
      <c r="C6628" s="101" t="s">
        <v>2</v>
      </c>
      <c r="D6628" s="101">
        <v>54.47</v>
      </c>
    </row>
    <row r="6629" spans="1:4" x14ac:dyDescent="0.25">
      <c r="A6629" s="101">
        <v>104963</v>
      </c>
      <c r="B6629" s="101" t="s">
        <v>39879</v>
      </c>
      <c r="C6629" s="101" t="s">
        <v>2</v>
      </c>
      <c r="D6629" s="101">
        <v>46.72</v>
      </c>
    </row>
    <row r="6630" spans="1:4" x14ac:dyDescent="0.25">
      <c r="A6630" s="101">
        <v>104964</v>
      </c>
      <c r="B6630" s="101" t="s">
        <v>39880</v>
      </c>
      <c r="C6630" s="101" t="s">
        <v>2</v>
      </c>
      <c r="D6630" s="101">
        <v>49.77</v>
      </c>
    </row>
    <row r="6631" spans="1:4" x14ac:dyDescent="0.25">
      <c r="A6631" s="101">
        <v>104965</v>
      </c>
      <c r="B6631" s="101" t="s">
        <v>39881</v>
      </c>
      <c r="C6631" s="101" t="s">
        <v>2</v>
      </c>
      <c r="D6631" s="101">
        <v>44.81</v>
      </c>
    </row>
    <row r="6632" spans="1:4" x14ac:dyDescent="0.25">
      <c r="A6632" s="101">
        <v>104966</v>
      </c>
      <c r="B6632" s="101" t="s">
        <v>39882</v>
      </c>
      <c r="C6632" s="101" t="s">
        <v>2</v>
      </c>
      <c r="D6632" s="101">
        <v>43.93</v>
      </c>
    </row>
    <row r="6633" spans="1:4" x14ac:dyDescent="0.25">
      <c r="A6633" s="101">
        <v>104967</v>
      </c>
      <c r="B6633" s="101" t="s">
        <v>39883</v>
      </c>
      <c r="C6633" s="101" t="s">
        <v>2</v>
      </c>
      <c r="D6633" s="101">
        <v>39.119999999999997</v>
      </c>
    </row>
    <row r="6634" spans="1:4" x14ac:dyDescent="0.25">
      <c r="A6634" s="101">
        <v>104968</v>
      </c>
      <c r="B6634" s="101" t="s">
        <v>39884</v>
      </c>
      <c r="C6634" s="101" t="s">
        <v>2</v>
      </c>
      <c r="D6634" s="101">
        <v>41.06</v>
      </c>
    </row>
    <row r="6635" spans="1:4" x14ac:dyDescent="0.25">
      <c r="A6635" s="101">
        <v>104969</v>
      </c>
      <c r="B6635" s="101" t="s">
        <v>39885</v>
      </c>
      <c r="C6635" s="101" t="s">
        <v>2</v>
      </c>
      <c r="D6635" s="101">
        <v>34.42</v>
      </c>
    </row>
    <row r="6636" spans="1:4" x14ac:dyDescent="0.25">
      <c r="A6636" s="101">
        <v>104970</v>
      </c>
      <c r="B6636" s="101" t="s">
        <v>39886</v>
      </c>
      <c r="C6636" s="101" t="s">
        <v>2</v>
      </c>
      <c r="D6636" s="101">
        <v>36.36</v>
      </c>
    </row>
    <row r="6637" spans="1:4" x14ac:dyDescent="0.25">
      <c r="A6637" s="101">
        <v>104971</v>
      </c>
      <c r="B6637" s="101" t="s">
        <v>39887</v>
      </c>
      <c r="C6637" s="101" t="s">
        <v>2</v>
      </c>
      <c r="D6637" s="101">
        <v>32.51</v>
      </c>
    </row>
    <row r="6638" spans="1:4" x14ac:dyDescent="0.25">
      <c r="A6638" s="101">
        <v>104972</v>
      </c>
      <c r="B6638" s="101" t="s">
        <v>39888</v>
      </c>
      <c r="C6638" s="101" t="s">
        <v>2</v>
      </c>
      <c r="D6638" s="101">
        <v>34.450000000000003</v>
      </c>
    </row>
    <row r="6639" spans="1:4" x14ac:dyDescent="0.25">
      <c r="A6639" s="101">
        <v>104973</v>
      </c>
      <c r="B6639" s="101" t="s">
        <v>39889</v>
      </c>
      <c r="C6639" s="101" t="s">
        <v>2</v>
      </c>
      <c r="D6639" s="101">
        <v>29.55</v>
      </c>
    </row>
    <row r="6640" spans="1:4" x14ac:dyDescent="0.25">
      <c r="A6640" s="101">
        <v>104974</v>
      </c>
      <c r="B6640" s="101" t="s">
        <v>39890</v>
      </c>
      <c r="C6640" s="101" t="s">
        <v>2</v>
      </c>
      <c r="D6640" s="101">
        <v>31.49</v>
      </c>
    </row>
    <row r="6641" spans="1:4" x14ac:dyDescent="0.25">
      <c r="A6641" s="101">
        <v>104975</v>
      </c>
      <c r="B6641" s="101" t="s">
        <v>39891</v>
      </c>
      <c r="C6641" s="101" t="s">
        <v>2</v>
      </c>
      <c r="D6641" s="101">
        <v>28.57</v>
      </c>
    </row>
    <row r="6642" spans="1:4" x14ac:dyDescent="0.25">
      <c r="A6642" s="101">
        <v>104976</v>
      </c>
      <c r="B6642" s="101" t="s">
        <v>39892</v>
      </c>
      <c r="C6642" s="101" t="s">
        <v>2</v>
      </c>
      <c r="D6642" s="101">
        <v>30.51</v>
      </c>
    </row>
    <row r="6643" spans="1:4" x14ac:dyDescent="0.25">
      <c r="A6643" s="101">
        <v>104977</v>
      </c>
      <c r="B6643" s="101" t="s">
        <v>39893</v>
      </c>
      <c r="C6643" s="101" t="s">
        <v>2</v>
      </c>
      <c r="D6643" s="101">
        <v>48.96</v>
      </c>
    </row>
    <row r="6644" spans="1:4" x14ac:dyDescent="0.25">
      <c r="A6644" s="101">
        <v>104978</v>
      </c>
      <c r="B6644" s="101" t="s">
        <v>39894</v>
      </c>
      <c r="C6644" s="101" t="s">
        <v>2</v>
      </c>
      <c r="D6644" s="101">
        <v>36.83</v>
      </c>
    </row>
    <row r="6645" spans="1:4" x14ac:dyDescent="0.25">
      <c r="A6645" s="101">
        <v>105185</v>
      </c>
      <c r="B6645" s="101" t="s">
        <v>39895</v>
      </c>
      <c r="C6645" s="101" t="s">
        <v>2</v>
      </c>
      <c r="D6645" s="101">
        <v>182.87</v>
      </c>
    </row>
    <row r="6646" spans="1:4" x14ac:dyDescent="0.25">
      <c r="A6646" s="101">
        <v>105186</v>
      </c>
      <c r="B6646" s="101" t="s">
        <v>39896</v>
      </c>
      <c r="C6646" s="101" t="s">
        <v>2</v>
      </c>
      <c r="D6646" s="101">
        <v>135.38</v>
      </c>
    </row>
    <row r="6647" spans="1:4" x14ac:dyDescent="0.25">
      <c r="A6647" s="101">
        <v>105187</v>
      </c>
      <c r="B6647" s="101" t="s">
        <v>39897</v>
      </c>
      <c r="C6647" s="101" t="s">
        <v>2</v>
      </c>
      <c r="D6647" s="101">
        <v>177.8</v>
      </c>
    </row>
    <row r="6648" spans="1:4" x14ac:dyDescent="0.25">
      <c r="A6648" s="101">
        <v>105188</v>
      </c>
      <c r="B6648" s="101" t="s">
        <v>39898</v>
      </c>
      <c r="C6648" s="101" t="s">
        <v>2</v>
      </c>
      <c r="D6648" s="101">
        <v>130.38999999999999</v>
      </c>
    </row>
    <row r="6649" spans="1:4" x14ac:dyDescent="0.25">
      <c r="A6649" s="101">
        <v>87244</v>
      </c>
      <c r="B6649" s="101" t="s">
        <v>13937</v>
      </c>
      <c r="C6649" s="101" t="s">
        <v>2</v>
      </c>
      <c r="D6649" s="101">
        <v>189.28</v>
      </c>
    </row>
    <row r="6650" spans="1:4" x14ac:dyDescent="0.25">
      <c r="A6650" s="101">
        <v>87245</v>
      </c>
      <c r="B6650" s="101" t="s">
        <v>13938</v>
      </c>
      <c r="C6650" s="101" t="s">
        <v>2</v>
      </c>
      <c r="D6650" s="101">
        <v>225.18</v>
      </c>
    </row>
    <row r="6651" spans="1:4" x14ac:dyDescent="0.25">
      <c r="A6651" s="101">
        <v>87265</v>
      </c>
      <c r="B6651" s="101" t="s">
        <v>39899</v>
      </c>
      <c r="C6651" s="101" t="s">
        <v>2</v>
      </c>
      <c r="D6651" s="101">
        <v>58.04</v>
      </c>
    </row>
    <row r="6652" spans="1:4" x14ac:dyDescent="0.25">
      <c r="A6652" s="101">
        <v>87267</v>
      </c>
      <c r="B6652" s="101" t="s">
        <v>39900</v>
      </c>
      <c r="C6652" s="101" t="s">
        <v>2</v>
      </c>
      <c r="D6652" s="101">
        <v>63.38</v>
      </c>
    </row>
    <row r="6653" spans="1:4" x14ac:dyDescent="0.25">
      <c r="A6653" s="101">
        <v>87269</v>
      </c>
      <c r="B6653" s="101" t="s">
        <v>39901</v>
      </c>
      <c r="C6653" s="101" t="s">
        <v>2</v>
      </c>
      <c r="D6653" s="101">
        <v>62.09</v>
      </c>
    </row>
    <row r="6654" spans="1:4" x14ac:dyDescent="0.25">
      <c r="A6654" s="101">
        <v>87271</v>
      </c>
      <c r="B6654" s="101" t="s">
        <v>39902</v>
      </c>
      <c r="C6654" s="101" t="s">
        <v>2</v>
      </c>
      <c r="D6654" s="101">
        <v>67.510000000000005</v>
      </c>
    </row>
    <row r="6655" spans="1:4" x14ac:dyDescent="0.25">
      <c r="A6655" s="101">
        <v>87273</v>
      </c>
      <c r="B6655" s="101" t="s">
        <v>39903</v>
      </c>
      <c r="C6655" s="101" t="s">
        <v>2</v>
      </c>
      <c r="D6655" s="101">
        <v>65.08</v>
      </c>
    </row>
    <row r="6656" spans="1:4" x14ac:dyDescent="0.25">
      <c r="A6656" s="101">
        <v>87275</v>
      </c>
      <c r="B6656" s="101" t="s">
        <v>39904</v>
      </c>
      <c r="C6656" s="101" t="s">
        <v>2</v>
      </c>
      <c r="D6656" s="101">
        <v>72.260000000000005</v>
      </c>
    </row>
    <row r="6657" spans="1:4" x14ac:dyDescent="0.25">
      <c r="A6657" s="101">
        <v>88788</v>
      </c>
      <c r="B6657" s="101" t="s">
        <v>13939</v>
      </c>
      <c r="C6657" s="101" t="s">
        <v>2</v>
      </c>
      <c r="D6657" s="101">
        <v>264.57</v>
      </c>
    </row>
    <row r="6658" spans="1:4" x14ac:dyDescent="0.25">
      <c r="A6658" s="101">
        <v>88789</v>
      </c>
      <c r="B6658" s="101" t="s">
        <v>13940</v>
      </c>
      <c r="C6658" s="101" t="s">
        <v>2</v>
      </c>
      <c r="D6658" s="104">
        <v>316.11</v>
      </c>
    </row>
    <row r="6659" spans="1:4" x14ac:dyDescent="0.25">
      <c r="A6659" s="101">
        <v>104611</v>
      </c>
      <c r="B6659" s="101" t="s">
        <v>39905</v>
      </c>
      <c r="C6659" s="101" t="s">
        <v>2</v>
      </c>
      <c r="D6659" s="104">
        <v>78.930000000000007</v>
      </c>
    </row>
    <row r="6660" spans="1:4" x14ac:dyDescent="0.25">
      <c r="A6660" s="101">
        <v>104612</v>
      </c>
      <c r="B6660" s="101" t="s">
        <v>39906</v>
      </c>
      <c r="C6660" s="101" t="s">
        <v>2</v>
      </c>
      <c r="D6660" s="104">
        <v>79.77</v>
      </c>
    </row>
    <row r="6661" spans="1:4" x14ac:dyDescent="0.25">
      <c r="A6661" s="101">
        <v>104613</v>
      </c>
      <c r="B6661" s="101" t="s">
        <v>39907</v>
      </c>
      <c r="C6661" s="101" t="s">
        <v>2</v>
      </c>
      <c r="D6661" s="104">
        <v>61.6</v>
      </c>
    </row>
    <row r="6662" spans="1:4" x14ac:dyDescent="0.25">
      <c r="A6662" s="101">
        <v>104614</v>
      </c>
      <c r="B6662" s="101" t="s">
        <v>39908</v>
      </c>
      <c r="C6662" s="101" t="s">
        <v>2</v>
      </c>
      <c r="D6662" s="104">
        <v>68.569999999999993</v>
      </c>
    </row>
    <row r="6663" spans="1:4" x14ac:dyDescent="0.25">
      <c r="A6663" s="101">
        <v>104615</v>
      </c>
      <c r="B6663" s="101" t="s">
        <v>13941</v>
      </c>
      <c r="C6663" s="101" t="s">
        <v>2</v>
      </c>
      <c r="D6663" s="104">
        <v>185.94</v>
      </c>
    </row>
    <row r="6664" spans="1:4" x14ac:dyDescent="0.25">
      <c r="A6664" s="101">
        <v>104616</v>
      </c>
      <c r="B6664" s="101" t="s">
        <v>13942</v>
      </c>
      <c r="C6664" s="101" t="s">
        <v>2</v>
      </c>
      <c r="D6664" s="104">
        <v>264.06</v>
      </c>
    </row>
    <row r="6665" spans="1:4" x14ac:dyDescent="0.25">
      <c r="A6665" s="101">
        <v>104617</v>
      </c>
      <c r="B6665" s="101" t="s">
        <v>13943</v>
      </c>
      <c r="C6665" s="101" t="s">
        <v>2</v>
      </c>
      <c r="D6665" s="101">
        <v>196.76</v>
      </c>
    </row>
    <row r="6666" spans="1:4" x14ac:dyDescent="0.25">
      <c r="A6666" s="101">
        <v>104618</v>
      </c>
      <c r="B6666" s="101" t="s">
        <v>13944</v>
      </c>
      <c r="C6666" s="101" t="s">
        <v>2</v>
      </c>
      <c r="D6666" s="101">
        <v>274.88</v>
      </c>
    </row>
    <row r="6667" spans="1:4" x14ac:dyDescent="0.25">
      <c r="A6667" s="101">
        <v>104619</v>
      </c>
      <c r="B6667" s="101" t="s">
        <v>39909</v>
      </c>
      <c r="C6667" s="101" t="s">
        <v>3</v>
      </c>
      <c r="D6667" s="101">
        <v>19.2</v>
      </c>
    </row>
    <row r="6668" spans="1:4" x14ac:dyDescent="0.25">
      <c r="A6668" s="101">
        <v>101965</v>
      </c>
      <c r="B6668" s="101" t="s">
        <v>3197</v>
      </c>
      <c r="C6668" s="101" t="s">
        <v>3</v>
      </c>
      <c r="D6668" s="101">
        <v>113.52</v>
      </c>
    </row>
    <row r="6669" spans="1:4" x14ac:dyDescent="0.25">
      <c r="A6669" s="101">
        <v>101966</v>
      </c>
      <c r="B6669" s="101" t="s">
        <v>3198</v>
      </c>
      <c r="C6669" s="101" t="s">
        <v>3</v>
      </c>
      <c r="D6669" s="101">
        <v>135.46</v>
      </c>
    </row>
    <row r="6670" spans="1:4" x14ac:dyDescent="0.25">
      <c r="A6670" s="101">
        <v>101979</v>
      </c>
      <c r="B6670" s="101" t="s">
        <v>3199</v>
      </c>
      <c r="C6670" s="101" t="s">
        <v>3</v>
      </c>
      <c r="D6670" s="101">
        <v>40.64</v>
      </c>
    </row>
    <row r="6671" spans="1:4" x14ac:dyDescent="0.25">
      <c r="A6671" s="101">
        <v>96112</v>
      </c>
      <c r="B6671" s="101" t="s">
        <v>25102</v>
      </c>
      <c r="C6671" s="101" t="s">
        <v>2</v>
      </c>
      <c r="D6671" s="101">
        <v>161.16999999999999</v>
      </c>
    </row>
    <row r="6672" spans="1:4" x14ac:dyDescent="0.25">
      <c r="A6672" s="101">
        <v>96122</v>
      </c>
      <c r="B6672" s="101" t="s">
        <v>22266</v>
      </c>
      <c r="C6672" s="101" t="s">
        <v>3</v>
      </c>
      <c r="D6672" s="101">
        <v>54.53</v>
      </c>
    </row>
    <row r="6673" spans="1:4" x14ac:dyDescent="0.25">
      <c r="A6673" s="101">
        <v>104756</v>
      </c>
      <c r="B6673" s="101" t="s">
        <v>22267</v>
      </c>
      <c r="C6673" s="101" t="s">
        <v>2</v>
      </c>
      <c r="D6673" s="101">
        <v>226.75</v>
      </c>
    </row>
    <row r="6674" spans="1:4" x14ac:dyDescent="0.25">
      <c r="A6674" s="101">
        <v>96109</v>
      </c>
      <c r="B6674" s="101" t="s">
        <v>22268</v>
      </c>
      <c r="C6674" s="101" t="s">
        <v>2</v>
      </c>
      <c r="D6674" s="101">
        <v>52.22</v>
      </c>
    </row>
    <row r="6675" spans="1:4" x14ac:dyDescent="0.25">
      <c r="A6675" s="101">
        <v>96110</v>
      </c>
      <c r="B6675" s="101" t="s">
        <v>22269</v>
      </c>
      <c r="C6675" s="101" t="s">
        <v>2</v>
      </c>
      <c r="D6675" s="101">
        <v>73.22</v>
      </c>
    </row>
    <row r="6676" spans="1:4" x14ac:dyDescent="0.25">
      <c r="A6676" s="101">
        <v>96113</v>
      </c>
      <c r="B6676" s="101" t="s">
        <v>22270</v>
      </c>
      <c r="C6676" s="101" t="s">
        <v>2</v>
      </c>
      <c r="D6676" s="101">
        <v>47.16</v>
      </c>
    </row>
    <row r="6677" spans="1:4" x14ac:dyDescent="0.25">
      <c r="A6677" s="101">
        <v>96114</v>
      </c>
      <c r="B6677" s="101" t="s">
        <v>22271</v>
      </c>
      <c r="C6677" s="101" t="s">
        <v>2</v>
      </c>
      <c r="D6677" s="101">
        <v>74.13</v>
      </c>
    </row>
    <row r="6678" spans="1:4" x14ac:dyDescent="0.25">
      <c r="A6678" s="101">
        <v>96120</v>
      </c>
      <c r="B6678" s="101" t="s">
        <v>22272</v>
      </c>
      <c r="C6678" s="101" t="s">
        <v>3</v>
      </c>
      <c r="D6678" s="101">
        <v>3.04</v>
      </c>
    </row>
    <row r="6679" spans="1:4" x14ac:dyDescent="0.25">
      <c r="A6679" s="101">
        <v>96123</v>
      </c>
      <c r="B6679" s="101" t="s">
        <v>22273</v>
      </c>
      <c r="C6679" s="101" t="s">
        <v>3</v>
      </c>
      <c r="D6679" s="104">
        <v>28.51</v>
      </c>
    </row>
    <row r="6680" spans="1:4" x14ac:dyDescent="0.25">
      <c r="A6680" s="101">
        <v>99054</v>
      </c>
      <c r="B6680" s="101" t="s">
        <v>22274</v>
      </c>
      <c r="C6680" s="101" t="s">
        <v>2</v>
      </c>
      <c r="D6680" s="104">
        <v>59.69</v>
      </c>
    </row>
    <row r="6681" spans="1:4" x14ac:dyDescent="0.25">
      <c r="A6681" s="101">
        <v>96111</v>
      </c>
      <c r="B6681" s="101" t="s">
        <v>22275</v>
      </c>
      <c r="C6681" s="101" t="s">
        <v>2</v>
      </c>
      <c r="D6681" s="104">
        <v>63.19</v>
      </c>
    </row>
    <row r="6682" spans="1:4" x14ac:dyDescent="0.25">
      <c r="A6682" s="101">
        <v>96116</v>
      </c>
      <c r="B6682" s="101" t="s">
        <v>25103</v>
      </c>
      <c r="C6682" s="101" t="s">
        <v>2</v>
      </c>
      <c r="D6682" s="104">
        <v>65.739999999999995</v>
      </c>
    </row>
    <row r="6683" spans="1:4" x14ac:dyDescent="0.25">
      <c r="A6683" s="101">
        <v>96121</v>
      </c>
      <c r="B6683" s="101" t="s">
        <v>22276</v>
      </c>
      <c r="C6683" s="101" t="s">
        <v>3</v>
      </c>
      <c r="D6683" s="104">
        <v>12.38</v>
      </c>
    </row>
    <row r="6684" spans="1:4" x14ac:dyDescent="0.25">
      <c r="A6684" s="101">
        <v>96485</v>
      </c>
      <c r="B6684" s="101" t="s">
        <v>22277</v>
      </c>
      <c r="C6684" s="101" t="s">
        <v>2</v>
      </c>
      <c r="D6684" s="104">
        <v>73.69</v>
      </c>
    </row>
    <row r="6685" spans="1:4" x14ac:dyDescent="0.25">
      <c r="A6685" s="101">
        <v>96486</v>
      </c>
      <c r="B6685" s="101" t="s">
        <v>22278</v>
      </c>
      <c r="C6685" s="101" t="s">
        <v>2</v>
      </c>
      <c r="D6685" s="104">
        <v>76.239999999999995</v>
      </c>
    </row>
    <row r="6686" spans="1:4" x14ac:dyDescent="0.25">
      <c r="A6686" s="101">
        <v>91515</v>
      </c>
      <c r="B6686" s="101" t="s">
        <v>13461</v>
      </c>
      <c r="C6686" s="101" t="s">
        <v>2</v>
      </c>
      <c r="D6686" s="104">
        <v>6.3</v>
      </c>
    </row>
    <row r="6687" spans="1:4" x14ac:dyDescent="0.25">
      <c r="A6687" s="101">
        <v>91519</v>
      </c>
      <c r="B6687" s="101" t="s">
        <v>13462</v>
      </c>
      <c r="C6687" s="101" t="s">
        <v>2</v>
      </c>
      <c r="D6687" s="104">
        <v>8.4700000000000006</v>
      </c>
    </row>
    <row r="6688" spans="1:4" x14ac:dyDescent="0.25">
      <c r="A6688" s="101">
        <v>91520</v>
      </c>
      <c r="B6688" s="101" t="s">
        <v>13463</v>
      </c>
      <c r="C6688" s="101" t="s">
        <v>2</v>
      </c>
      <c r="D6688" s="104">
        <v>2.35</v>
      </c>
    </row>
    <row r="6689" spans="1:4" x14ac:dyDescent="0.25">
      <c r="A6689" s="101">
        <v>91522</v>
      </c>
      <c r="B6689" s="101" t="s">
        <v>13464</v>
      </c>
      <c r="C6689" s="101" t="s">
        <v>2</v>
      </c>
      <c r="D6689" s="104">
        <v>3.26</v>
      </c>
    </row>
    <row r="6690" spans="1:4" x14ac:dyDescent="0.25">
      <c r="A6690" s="101">
        <v>91525</v>
      </c>
      <c r="B6690" s="101" t="s">
        <v>13465</v>
      </c>
      <c r="C6690" s="101" t="s">
        <v>2</v>
      </c>
      <c r="D6690" s="104">
        <v>7.28</v>
      </c>
    </row>
    <row r="6691" spans="1:4" x14ac:dyDescent="0.25">
      <c r="A6691" s="101">
        <v>104412</v>
      </c>
      <c r="B6691" s="101" t="s">
        <v>13466</v>
      </c>
      <c r="C6691" s="101" t="s">
        <v>2</v>
      </c>
      <c r="D6691" s="104">
        <v>2.91</v>
      </c>
    </row>
    <row r="6692" spans="1:4" x14ac:dyDescent="0.25">
      <c r="A6692" s="101">
        <v>104413</v>
      </c>
      <c r="B6692" s="101" t="s">
        <v>13467</v>
      </c>
      <c r="C6692" s="101" t="s">
        <v>2</v>
      </c>
      <c r="D6692" s="104">
        <v>5.14</v>
      </c>
    </row>
    <row r="6693" spans="1:4" x14ac:dyDescent="0.25">
      <c r="A6693" s="101">
        <v>104414</v>
      </c>
      <c r="B6693" s="101" t="s">
        <v>13468</v>
      </c>
      <c r="C6693" s="101" t="s">
        <v>2</v>
      </c>
      <c r="D6693" s="104">
        <v>6.51</v>
      </c>
    </row>
    <row r="6694" spans="1:4" x14ac:dyDescent="0.25">
      <c r="A6694" s="101">
        <v>104415</v>
      </c>
      <c r="B6694" s="101" t="s">
        <v>13469</v>
      </c>
      <c r="C6694" s="101" t="s">
        <v>2</v>
      </c>
      <c r="D6694" s="104">
        <v>11.49</v>
      </c>
    </row>
    <row r="6695" spans="1:4" x14ac:dyDescent="0.25">
      <c r="A6695" s="101">
        <v>104416</v>
      </c>
      <c r="B6695" s="101" t="s">
        <v>13470</v>
      </c>
      <c r="C6695" s="101" t="s">
        <v>2</v>
      </c>
      <c r="D6695" s="104">
        <v>2.0099999999999998</v>
      </c>
    </row>
    <row r="6696" spans="1:4" x14ac:dyDescent="0.25">
      <c r="A6696" s="101">
        <v>104417</v>
      </c>
      <c r="B6696" s="101" t="s">
        <v>13471</v>
      </c>
      <c r="C6696" s="101" t="s">
        <v>2</v>
      </c>
      <c r="D6696" s="104">
        <v>4.24</v>
      </c>
    </row>
    <row r="6697" spans="1:4" x14ac:dyDescent="0.25">
      <c r="A6697" s="101">
        <v>104418</v>
      </c>
      <c r="B6697" s="101" t="s">
        <v>13472</v>
      </c>
      <c r="C6697" s="101" t="s">
        <v>2</v>
      </c>
      <c r="D6697" s="104">
        <v>2.71</v>
      </c>
    </row>
    <row r="6698" spans="1:4" x14ac:dyDescent="0.25">
      <c r="A6698" s="101">
        <v>104419</v>
      </c>
      <c r="B6698" s="101" t="s">
        <v>13473</v>
      </c>
      <c r="C6698" s="101" t="s">
        <v>2</v>
      </c>
      <c r="D6698" s="104">
        <v>11.33</v>
      </c>
    </row>
    <row r="6699" spans="1:4" x14ac:dyDescent="0.25">
      <c r="A6699" s="101">
        <v>104420</v>
      </c>
      <c r="B6699" s="101" t="s">
        <v>13474</v>
      </c>
      <c r="C6699" s="101" t="s">
        <v>2</v>
      </c>
      <c r="D6699" s="104">
        <v>10.220000000000001</v>
      </c>
    </row>
    <row r="6700" spans="1:4" x14ac:dyDescent="0.25">
      <c r="A6700" s="101">
        <v>104421</v>
      </c>
      <c r="B6700" s="101" t="s">
        <v>13475</v>
      </c>
      <c r="C6700" s="101" t="s">
        <v>2</v>
      </c>
      <c r="D6700" s="104">
        <v>13.99</v>
      </c>
    </row>
    <row r="6701" spans="1:4" x14ac:dyDescent="0.25">
      <c r="A6701" s="101">
        <v>104422</v>
      </c>
      <c r="B6701" s="101" t="s">
        <v>13476</v>
      </c>
      <c r="C6701" s="101" t="s">
        <v>2</v>
      </c>
      <c r="D6701" s="104">
        <v>8</v>
      </c>
    </row>
    <row r="6702" spans="1:4" x14ac:dyDescent="0.25">
      <c r="A6702" s="101">
        <v>104423</v>
      </c>
      <c r="B6702" s="101" t="s">
        <v>13477</v>
      </c>
      <c r="C6702" s="101" t="s">
        <v>2</v>
      </c>
      <c r="D6702" s="104">
        <v>22.48</v>
      </c>
    </row>
    <row r="6703" spans="1:4" x14ac:dyDescent="0.25">
      <c r="A6703" s="101">
        <v>104424</v>
      </c>
      <c r="B6703" s="101" t="s">
        <v>13478</v>
      </c>
      <c r="C6703" s="101" t="s">
        <v>2</v>
      </c>
      <c r="D6703" s="104">
        <v>20.67</v>
      </c>
    </row>
    <row r="6704" spans="1:4" x14ac:dyDescent="0.25">
      <c r="A6704" s="101">
        <v>104425</v>
      </c>
      <c r="B6704" s="101" t="s">
        <v>13479</v>
      </c>
      <c r="C6704" s="101" t="s">
        <v>2</v>
      </c>
      <c r="D6704" s="104">
        <v>17.670000000000002</v>
      </c>
    </row>
    <row r="6705" spans="1:4" x14ac:dyDescent="0.25">
      <c r="A6705" s="101">
        <v>87280</v>
      </c>
      <c r="B6705" s="101" t="s">
        <v>1292</v>
      </c>
      <c r="C6705" s="101" t="s">
        <v>38</v>
      </c>
      <c r="D6705" s="101">
        <v>481.31</v>
      </c>
    </row>
    <row r="6706" spans="1:4" x14ac:dyDescent="0.25">
      <c r="A6706" s="101">
        <v>87281</v>
      </c>
      <c r="B6706" s="101" t="s">
        <v>1293</v>
      </c>
      <c r="C6706" s="101" t="s">
        <v>38</v>
      </c>
      <c r="D6706" s="101">
        <v>469.96</v>
      </c>
    </row>
    <row r="6707" spans="1:4" x14ac:dyDescent="0.25">
      <c r="A6707" s="101">
        <v>87283</v>
      </c>
      <c r="B6707" s="101" t="s">
        <v>1294</v>
      </c>
      <c r="C6707" s="101" t="s">
        <v>38</v>
      </c>
      <c r="D6707" s="101">
        <v>496</v>
      </c>
    </row>
    <row r="6708" spans="1:4" x14ac:dyDescent="0.25">
      <c r="A6708" s="101">
        <v>87284</v>
      </c>
      <c r="B6708" s="101" t="s">
        <v>1295</v>
      </c>
      <c r="C6708" s="101" t="s">
        <v>38</v>
      </c>
      <c r="D6708" s="101">
        <v>483.33</v>
      </c>
    </row>
    <row r="6709" spans="1:4" x14ac:dyDescent="0.25">
      <c r="A6709" s="101">
        <v>87286</v>
      </c>
      <c r="B6709" s="101" t="s">
        <v>1296</v>
      </c>
      <c r="C6709" s="101" t="s">
        <v>38</v>
      </c>
      <c r="D6709" s="101">
        <v>620.62</v>
      </c>
    </row>
    <row r="6710" spans="1:4" x14ac:dyDescent="0.25">
      <c r="A6710" s="101">
        <v>87287</v>
      </c>
      <c r="B6710" s="101" t="s">
        <v>1297</v>
      </c>
      <c r="C6710" s="101" t="s">
        <v>38</v>
      </c>
      <c r="D6710" s="101">
        <v>595.91999999999996</v>
      </c>
    </row>
    <row r="6711" spans="1:4" x14ac:dyDescent="0.25">
      <c r="A6711" s="101">
        <v>87289</v>
      </c>
      <c r="B6711" s="101" t="s">
        <v>1298</v>
      </c>
      <c r="C6711" s="101" t="s">
        <v>38</v>
      </c>
      <c r="D6711" s="101">
        <v>600.79</v>
      </c>
    </row>
    <row r="6712" spans="1:4" x14ac:dyDescent="0.25">
      <c r="A6712" s="101">
        <v>87290</v>
      </c>
      <c r="B6712" s="101" t="s">
        <v>1299</v>
      </c>
      <c r="C6712" s="101" t="s">
        <v>38</v>
      </c>
      <c r="D6712" s="101">
        <v>586.15</v>
      </c>
    </row>
    <row r="6713" spans="1:4" x14ac:dyDescent="0.25">
      <c r="A6713" s="101">
        <v>87292</v>
      </c>
      <c r="B6713" s="101" t="s">
        <v>1300</v>
      </c>
      <c r="C6713" s="101" t="s">
        <v>38</v>
      </c>
      <c r="D6713" s="101">
        <v>614</v>
      </c>
    </row>
    <row r="6714" spans="1:4" x14ac:dyDescent="0.25">
      <c r="A6714" s="101">
        <v>87294</v>
      </c>
      <c r="B6714" s="101" t="s">
        <v>1301</v>
      </c>
      <c r="C6714" s="101" t="s">
        <v>38</v>
      </c>
      <c r="D6714" s="101">
        <v>583.94000000000005</v>
      </c>
    </row>
    <row r="6715" spans="1:4" x14ac:dyDescent="0.25">
      <c r="A6715" s="101">
        <v>87295</v>
      </c>
      <c r="B6715" s="101" t="s">
        <v>1302</v>
      </c>
      <c r="C6715" s="101" t="s">
        <v>38</v>
      </c>
      <c r="D6715" s="101">
        <v>604.67999999999995</v>
      </c>
    </row>
    <row r="6716" spans="1:4" x14ac:dyDescent="0.25">
      <c r="A6716" s="101">
        <v>87296</v>
      </c>
      <c r="B6716" s="101" t="s">
        <v>1303</v>
      </c>
      <c r="C6716" s="101" t="s">
        <v>38</v>
      </c>
      <c r="D6716" s="101">
        <v>568.48</v>
      </c>
    </row>
    <row r="6717" spans="1:4" x14ac:dyDescent="0.25">
      <c r="A6717" s="101">
        <v>87298</v>
      </c>
      <c r="B6717" s="101" t="s">
        <v>1304</v>
      </c>
      <c r="C6717" s="101" t="s">
        <v>38</v>
      </c>
      <c r="D6717" s="101">
        <v>721.82</v>
      </c>
    </row>
    <row r="6718" spans="1:4" x14ac:dyDescent="0.25">
      <c r="A6718" s="101">
        <v>87299</v>
      </c>
      <c r="B6718" s="101" t="s">
        <v>1305</v>
      </c>
      <c r="C6718" s="101" t="s">
        <v>38</v>
      </c>
      <c r="D6718" s="101">
        <v>481</v>
      </c>
    </row>
    <row r="6719" spans="1:4" x14ac:dyDescent="0.25">
      <c r="A6719" s="101">
        <v>87301</v>
      </c>
      <c r="B6719" s="101" t="s">
        <v>1306</v>
      </c>
      <c r="C6719" s="101" t="s">
        <v>38</v>
      </c>
      <c r="D6719" s="101">
        <v>655.59</v>
      </c>
    </row>
    <row r="6720" spans="1:4" x14ac:dyDescent="0.25">
      <c r="A6720" s="101">
        <v>87302</v>
      </c>
      <c r="B6720" s="101" t="s">
        <v>1307</v>
      </c>
      <c r="C6720" s="101" t="s">
        <v>38</v>
      </c>
      <c r="D6720" s="101">
        <v>640.99</v>
      </c>
    </row>
    <row r="6721" spans="1:4" x14ac:dyDescent="0.25">
      <c r="A6721" s="101">
        <v>87304</v>
      </c>
      <c r="B6721" s="101" t="s">
        <v>1308</v>
      </c>
      <c r="C6721" s="101" t="s">
        <v>38</v>
      </c>
      <c r="D6721" s="101">
        <v>595.91</v>
      </c>
    </row>
    <row r="6722" spans="1:4" x14ac:dyDescent="0.25">
      <c r="A6722" s="101">
        <v>87305</v>
      </c>
      <c r="B6722" s="101" t="s">
        <v>1309</v>
      </c>
      <c r="C6722" s="101" t="s">
        <v>38</v>
      </c>
      <c r="D6722" s="101">
        <v>594.67999999999995</v>
      </c>
    </row>
    <row r="6723" spans="1:4" x14ac:dyDescent="0.25">
      <c r="A6723" s="101">
        <v>87307</v>
      </c>
      <c r="B6723" s="101" t="s">
        <v>1310</v>
      </c>
      <c r="C6723" s="101" t="s">
        <v>38</v>
      </c>
      <c r="D6723" s="101">
        <v>571.16999999999996</v>
      </c>
    </row>
    <row r="6724" spans="1:4" x14ac:dyDescent="0.25">
      <c r="A6724" s="101">
        <v>87308</v>
      </c>
      <c r="B6724" s="101" t="s">
        <v>1311</v>
      </c>
      <c r="C6724" s="101" t="s">
        <v>38</v>
      </c>
      <c r="D6724" s="101">
        <v>555.91999999999996</v>
      </c>
    </row>
    <row r="6725" spans="1:4" x14ac:dyDescent="0.25">
      <c r="A6725" s="101">
        <v>87310</v>
      </c>
      <c r="B6725" s="101" t="s">
        <v>1312</v>
      </c>
      <c r="C6725" s="101" t="s">
        <v>38</v>
      </c>
      <c r="D6725" s="101">
        <v>473.68</v>
      </c>
    </row>
    <row r="6726" spans="1:4" x14ac:dyDescent="0.25">
      <c r="A6726" s="101">
        <v>87311</v>
      </c>
      <c r="B6726" s="101" t="s">
        <v>1313</v>
      </c>
      <c r="C6726" s="101" t="s">
        <v>38</v>
      </c>
      <c r="D6726" s="101">
        <v>458.92</v>
      </c>
    </row>
    <row r="6727" spans="1:4" x14ac:dyDescent="0.25">
      <c r="A6727" s="101">
        <v>87313</v>
      </c>
      <c r="B6727" s="101" t="s">
        <v>1314</v>
      </c>
      <c r="C6727" s="101" t="s">
        <v>38</v>
      </c>
      <c r="D6727" s="101">
        <v>566.01</v>
      </c>
    </row>
    <row r="6728" spans="1:4" x14ac:dyDescent="0.25">
      <c r="A6728" s="101">
        <v>87314</v>
      </c>
      <c r="B6728" s="101" t="s">
        <v>1315</v>
      </c>
      <c r="C6728" s="101" t="s">
        <v>38</v>
      </c>
      <c r="D6728" s="101">
        <v>553.08000000000004</v>
      </c>
    </row>
    <row r="6729" spans="1:4" x14ac:dyDescent="0.25">
      <c r="A6729" s="101">
        <v>87316</v>
      </c>
      <c r="B6729" s="101" t="s">
        <v>1316</v>
      </c>
      <c r="C6729" s="101" t="s">
        <v>38</v>
      </c>
      <c r="D6729" s="101">
        <v>518.52</v>
      </c>
    </row>
    <row r="6730" spans="1:4" x14ac:dyDescent="0.25">
      <c r="A6730" s="101">
        <v>87317</v>
      </c>
      <c r="B6730" s="101" t="s">
        <v>1317</v>
      </c>
      <c r="C6730" s="101" t="s">
        <v>38</v>
      </c>
      <c r="D6730" s="101">
        <v>497.4</v>
      </c>
    </row>
    <row r="6731" spans="1:4" x14ac:dyDescent="0.25">
      <c r="A6731" s="101">
        <v>87319</v>
      </c>
      <c r="B6731" s="101" t="s">
        <v>1318</v>
      </c>
      <c r="C6731" s="101" t="s">
        <v>38</v>
      </c>
      <c r="D6731" s="101">
        <v>3398.41</v>
      </c>
    </row>
    <row r="6732" spans="1:4" x14ac:dyDescent="0.25">
      <c r="A6732" s="101">
        <v>87320</v>
      </c>
      <c r="B6732" s="101" t="s">
        <v>1319</v>
      </c>
      <c r="C6732" s="101" t="s">
        <v>38</v>
      </c>
      <c r="D6732" s="101">
        <v>3398.87</v>
      </c>
    </row>
    <row r="6733" spans="1:4" x14ac:dyDescent="0.25">
      <c r="A6733" s="101">
        <v>87322</v>
      </c>
      <c r="B6733" s="101" t="s">
        <v>1320</v>
      </c>
      <c r="C6733" s="101" t="s">
        <v>38</v>
      </c>
      <c r="D6733" s="101">
        <v>3507.5</v>
      </c>
    </row>
    <row r="6734" spans="1:4" x14ac:dyDescent="0.25">
      <c r="A6734" s="101">
        <v>87323</v>
      </c>
      <c r="B6734" s="101" t="s">
        <v>1321</v>
      </c>
      <c r="C6734" s="101" t="s">
        <v>38</v>
      </c>
      <c r="D6734" s="101">
        <v>3499.66</v>
      </c>
    </row>
    <row r="6735" spans="1:4" x14ac:dyDescent="0.25">
      <c r="A6735" s="101">
        <v>87325</v>
      </c>
      <c r="B6735" s="101" t="s">
        <v>1322</v>
      </c>
      <c r="C6735" s="101" t="s">
        <v>38</v>
      </c>
      <c r="D6735" s="101">
        <v>3427.82</v>
      </c>
    </row>
    <row r="6736" spans="1:4" x14ac:dyDescent="0.25">
      <c r="A6736" s="101">
        <v>87326</v>
      </c>
      <c r="B6736" s="101" t="s">
        <v>1323</v>
      </c>
      <c r="C6736" s="101" t="s">
        <v>38</v>
      </c>
      <c r="D6736" s="101">
        <v>3428.43</v>
      </c>
    </row>
    <row r="6737" spans="1:4" x14ac:dyDescent="0.25">
      <c r="A6737" s="101">
        <v>87327</v>
      </c>
      <c r="B6737" s="101" t="s">
        <v>1324</v>
      </c>
      <c r="C6737" s="101" t="s">
        <v>38</v>
      </c>
      <c r="D6737" s="101">
        <v>508.02</v>
      </c>
    </row>
    <row r="6738" spans="1:4" x14ac:dyDescent="0.25">
      <c r="A6738" s="101">
        <v>87328</v>
      </c>
      <c r="B6738" s="101" t="s">
        <v>1325</v>
      </c>
      <c r="C6738" s="101" t="s">
        <v>38</v>
      </c>
      <c r="D6738" s="101">
        <v>437.5</v>
      </c>
    </row>
    <row r="6739" spans="1:4" x14ac:dyDescent="0.25">
      <c r="A6739" s="101">
        <v>87329</v>
      </c>
      <c r="B6739" s="101" t="s">
        <v>1326</v>
      </c>
      <c r="C6739" s="101" t="s">
        <v>38</v>
      </c>
      <c r="D6739" s="101">
        <v>543.58000000000004</v>
      </c>
    </row>
    <row r="6740" spans="1:4" x14ac:dyDescent="0.25">
      <c r="A6740" s="101">
        <v>87330</v>
      </c>
      <c r="B6740" s="101" t="s">
        <v>1327</v>
      </c>
      <c r="C6740" s="101" t="s">
        <v>38</v>
      </c>
      <c r="D6740" s="101">
        <v>464.03</v>
      </c>
    </row>
    <row r="6741" spans="1:4" x14ac:dyDescent="0.25">
      <c r="A6741" s="101">
        <v>87331</v>
      </c>
      <c r="B6741" s="101" t="s">
        <v>1328</v>
      </c>
      <c r="C6741" s="101" t="s">
        <v>38</v>
      </c>
      <c r="D6741" s="101">
        <v>646.38</v>
      </c>
    </row>
    <row r="6742" spans="1:4" x14ac:dyDescent="0.25">
      <c r="A6742" s="101">
        <v>87332</v>
      </c>
      <c r="B6742" s="101" t="s">
        <v>1329</v>
      </c>
      <c r="C6742" s="101" t="s">
        <v>38</v>
      </c>
      <c r="D6742" s="101">
        <v>572.97</v>
      </c>
    </row>
    <row r="6743" spans="1:4" x14ac:dyDescent="0.25">
      <c r="A6743" s="101">
        <v>87333</v>
      </c>
      <c r="B6743" s="101" t="s">
        <v>1330</v>
      </c>
      <c r="C6743" s="101" t="s">
        <v>38</v>
      </c>
      <c r="D6743" s="101">
        <v>606.52</v>
      </c>
    </row>
    <row r="6744" spans="1:4" x14ac:dyDescent="0.25">
      <c r="A6744" s="101">
        <v>87334</v>
      </c>
      <c r="B6744" s="101" t="s">
        <v>1331</v>
      </c>
      <c r="C6744" s="101" t="s">
        <v>38</v>
      </c>
      <c r="D6744" s="101">
        <v>560.89</v>
      </c>
    </row>
    <row r="6745" spans="1:4" x14ac:dyDescent="0.25">
      <c r="A6745" s="101">
        <v>87335</v>
      </c>
      <c r="B6745" s="101" t="s">
        <v>1332</v>
      </c>
      <c r="C6745" s="101" t="s">
        <v>38</v>
      </c>
      <c r="D6745" s="101">
        <v>598.12</v>
      </c>
    </row>
    <row r="6746" spans="1:4" x14ac:dyDescent="0.25">
      <c r="A6746" s="101">
        <v>87336</v>
      </c>
      <c r="B6746" s="101" t="s">
        <v>1333</v>
      </c>
      <c r="C6746" s="101" t="s">
        <v>38</v>
      </c>
      <c r="D6746" s="101">
        <v>579.44000000000005</v>
      </c>
    </row>
    <row r="6747" spans="1:4" x14ac:dyDescent="0.25">
      <c r="A6747" s="101">
        <v>87337</v>
      </c>
      <c r="B6747" s="101" t="s">
        <v>1334</v>
      </c>
      <c r="C6747" s="101" t="s">
        <v>38</v>
      </c>
      <c r="D6747" s="101">
        <v>590.91</v>
      </c>
    </row>
    <row r="6748" spans="1:4" x14ac:dyDescent="0.25">
      <c r="A6748" s="101">
        <v>87338</v>
      </c>
      <c r="B6748" s="101" t="s">
        <v>1335</v>
      </c>
      <c r="C6748" s="101" t="s">
        <v>38</v>
      </c>
      <c r="D6748" s="101">
        <v>567.22</v>
      </c>
    </row>
    <row r="6749" spans="1:4" x14ac:dyDescent="0.25">
      <c r="A6749" s="101">
        <v>87339</v>
      </c>
      <c r="B6749" s="101" t="s">
        <v>1336</v>
      </c>
      <c r="C6749" s="101" t="s">
        <v>38</v>
      </c>
      <c r="D6749" s="101">
        <v>863.33</v>
      </c>
    </row>
    <row r="6750" spans="1:4" x14ac:dyDescent="0.25">
      <c r="A6750" s="101">
        <v>87340</v>
      </c>
      <c r="B6750" s="101" t="s">
        <v>1337</v>
      </c>
      <c r="C6750" s="101" t="s">
        <v>38</v>
      </c>
      <c r="D6750" s="101">
        <v>720.77</v>
      </c>
    </row>
    <row r="6751" spans="1:4" x14ac:dyDescent="0.25">
      <c r="A6751" s="101">
        <v>87341</v>
      </c>
      <c r="B6751" s="101" t="s">
        <v>1338</v>
      </c>
      <c r="C6751" s="101" t="s">
        <v>38</v>
      </c>
      <c r="D6751" s="101">
        <v>682.15</v>
      </c>
    </row>
    <row r="6752" spans="1:4" x14ac:dyDescent="0.25">
      <c r="A6752" s="101">
        <v>87342</v>
      </c>
      <c r="B6752" s="101" t="s">
        <v>1339</v>
      </c>
      <c r="C6752" s="101" t="s">
        <v>38</v>
      </c>
      <c r="D6752" s="104">
        <v>738.4</v>
      </c>
    </row>
    <row r="6753" spans="1:4" x14ac:dyDescent="0.25">
      <c r="A6753" s="101">
        <v>87343</v>
      </c>
      <c r="B6753" s="101" t="s">
        <v>1340</v>
      </c>
      <c r="C6753" s="101" t="s">
        <v>38</v>
      </c>
      <c r="D6753" s="101">
        <v>657.71</v>
      </c>
    </row>
    <row r="6754" spans="1:4" x14ac:dyDescent="0.25">
      <c r="A6754" s="101">
        <v>87344</v>
      </c>
      <c r="B6754" s="101" t="s">
        <v>1341</v>
      </c>
      <c r="C6754" s="101" t="s">
        <v>38</v>
      </c>
      <c r="D6754" s="101">
        <v>610.25</v>
      </c>
    </row>
    <row r="6755" spans="1:4" x14ac:dyDescent="0.25">
      <c r="A6755" s="101">
        <v>87345</v>
      </c>
      <c r="B6755" s="101" t="s">
        <v>1342</v>
      </c>
      <c r="C6755" s="101" t="s">
        <v>38</v>
      </c>
      <c r="D6755" s="101">
        <v>665.49</v>
      </c>
    </row>
    <row r="6756" spans="1:4" x14ac:dyDescent="0.25">
      <c r="A6756" s="101">
        <v>87346</v>
      </c>
      <c r="B6756" s="101" t="s">
        <v>1343</v>
      </c>
      <c r="C6756" s="101" t="s">
        <v>38</v>
      </c>
      <c r="D6756" s="101">
        <v>598.91</v>
      </c>
    </row>
    <row r="6757" spans="1:4" x14ac:dyDescent="0.25">
      <c r="A6757" s="101">
        <v>87347</v>
      </c>
      <c r="B6757" s="101" t="s">
        <v>1344</v>
      </c>
      <c r="C6757" s="101" t="s">
        <v>38</v>
      </c>
      <c r="D6757" s="101">
        <v>560.75</v>
      </c>
    </row>
    <row r="6758" spans="1:4" x14ac:dyDescent="0.25">
      <c r="A6758" s="101">
        <v>87348</v>
      </c>
      <c r="B6758" s="101" t="s">
        <v>1345</v>
      </c>
      <c r="C6758" s="101" t="s">
        <v>38</v>
      </c>
      <c r="D6758" s="101">
        <v>611.04999999999995</v>
      </c>
    </row>
    <row r="6759" spans="1:4" x14ac:dyDescent="0.25">
      <c r="A6759" s="101">
        <v>87349</v>
      </c>
      <c r="B6759" s="101" t="s">
        <v>1346</v>
      </c>
      <c r="C6759" s="101" t="s">
        <v>38</v>
      </c>
      <c r="D6759" s="101">
        <v>521.08000000000004</v>
      </c>
    </row>
    <row r="6760" spans="1:4" x14ac:dyDescent="0.25">
      <c r="A6760" s="101">
        <v>87350</v>
      </c>
      <c r="B6760" s="101" t="s">
        <v>1347</v>
      </c>
      <c r="C6760" s="101" t="s">
        <v>38</v>
      </c>
      <c r="D6760" s="101">
        <v>526.75</v>
      </c>
    </row>
    <row r="6761" spans="1:4" x14ac:dyDescent="0.25">
      <c r="A6761" s="101">
        <v>87351</v>
      </c>
      <c r="B6761" s="101" t="s">
        <v>1348</v>
      </c>
      <c r="C6761" s="101" t="s">
        <v>38</v>
      </c>
      <c r="D6761" s="101">
        <v>441.68</v>
      </c>
    </row>
    <row r="6762" spans="1:4" x14ac:dyDescent="0.25">
      <c r="A6762" s="101">
        <v>87352</v>
      </c>
      <c r="B6762" s="101" t="s">
        <v>1349</v>
      </c>
      <c r="C6762" s="101" t="s">
        <v>38</v>
      </c>
      <c r="D6762" s="101">
        <v>659.96</v>
      </c>
    </row>
    <row r="6763" spans="1:4" x14ac:dyDescent="0.25">
      <c r="A6763" s="101">
        <v>87353</v>
      </c>
      <c r="B6763" s="101" t="s">
        <v>1350</v>
      </c>
      <c r="C6763" s="101" t="s">
        <v>38</v>
      </c>
      <c r="D6763" s="101">
        <v>571.73</v>
      </c>
    </row>
    <row r="6764" spans="1:4" x14ac:dyDescent="0.25">
      <c r="A6764" s="101">
        <v>87354</v>
      </c>
      <c r="B6764" s="101" t="s">
        <v>1351</v>
      </c>
      <c r="C6764" s="101" t="s">
        <v>38</v>
      </c>
      <c r="D6764" s="101">
        <v>529.52</v>
      </c>
    </row>
    <row r="6765" spans="1:4" x14ac:dyDescent="0.25">
      <c r="A6765" s="101">
        <v>87355</v>
      </c>
      <c r="B6765" s="101" t="s">
        <v>1352</v>
      </c>
      <c r="C6765" s="101" t="s">
        <v>38</v>
      </c>
      <c r="D6765" s="101">
        <v>563.15</v>
      </c>
    </row>
    <row r="6766" spans="1:4" x14ac:dyDescent="0.25">
      <c r="A6766" s="101">
        <v>87356</v>
      </c>
      <c r="B6766" s="101" t="s">
        <v>1353</v>
      </c>
      <c r="C6766" s="101" t="s">
        <v>38</v>
      </c>
      <c r="D6766" s="101">
        <v>503.61</v>
      </c>
    </row>
    <row r="6767" spans="1:4" x14ac:dyDescent="0.25">
      <c r="A6767" s="101">
        <v>87357</v>
      </c>
      <c r="B6767" s="101" t="s">
        <v>1354</v>
      </c>
      <c r="C6767" s="101" t="s">
        <v>38</v>
      </c>
      <c r="D6767" s="101">
        <v>472.22</v>
      </c>
    </row>
    <row r="6768" spans="1:4" x14ac:dyDescent="0.25">
      <c r="A6768" s="101">
        <v>87358</v>
      </c>
      <c r="B6768" s="101" t="s">
        <v>1355</v>
      </c>
      <c r="C6768" s="101" t="s">
        <v>38</v>
      </c>
      <c r="D6768" s="101">
        <v>3366.84</v>
      </c>
    </row>
    <row r="6769" spans="1:4" x14ac:dyDescent="0.25">
      <c r="A6769" s="101">
        <v>87359</v>
      </c>
      <c r="B6769" s="101" t="s">
        <v>1356</v>
      </c>
      <c r="C6769" s="101" t="s">
        <v>38</v>
      </c>
      <c r="D6769" s="101">
        <v>3329.31</v>
      </c>
    </row>
    <row r="6770" spans="1:4" x14ac:dyDescent="0.25">
      <c r="A6770" s="101">
        <v>87360</v>
      </c>
      <c r="B6770" s="101" t="s">
        <v>1357</v>
      </c>
      <c r="C6770" s="101" t="s">
        <v>38</v>
      </c>
      <c r="D6770" s="101">
        <v>3477.58</v>
      </c>
    </row>
    <row r="6771" spans="1:4" x14ac:dyDescent="0.25">
      <c r="A6771" s="101">
        <v>87361</v>
      </c>
      <c r="B6771" s="101" t="s">
        <v>1358</v>
      </c>
      <c r="C6771" s="101" t="s">
        <v>38</v>
      </c>
      <c r="D6771" s="101">
        <v>3423.91</v>
      </c>
    </row>
    <row r="6772" spans="1:4" x14ac:dyDescent="0.25">
      <c r="A6772" s="101">
        <v>87362</v>
      </c>
      <c r="B6772" s="101" t="s">
        <v>1359</v>
      </c>
      <c r="C6772" s="101" t="s">
        <v>38</v>
      </c>
      <c r="D6772" s="101">
        <v>3415.78</v>
      </c>
    </row>
    <row r="6773" spans="1:4" x14ac:dyDescent="0.25">
      <c r="A6773" s="101">
        <v>87363</v>
      </c>
      <c r="B6773" s="101" t="s">
        <v>1360</v>
      </c>
      <c r="C6773" s="101" t="s">
        <v>38</v>
      </c>
      <c r="D6773" s="101">
        <v>3405.87</v>
      </c>
    </row>
    <row r="6774" spans="1:4" x14ac:dyDescent="0.25">
      <c r="A6774" s="101">
        <v>87364</v>
      </c>
      <c r="B6774" s="101" t="s">
        <v>1361</v>
      </c>
      <c r="C6774" s="101" t="s">
        <v>38</v>
      </c>
      <c r="D6774" s="101">
        <v>3365.14</v>
      </c>
    </row>
    <row r="6775" spans="1:4" x14ac:dyDescent="0.25">
      <c r="A6775" s="101">
        <v>87365</v>
      </c>
      <c r="B6775" s="101" t="s">
        <v>1362</v>
      </c>
      <c r="C6775" s="101" t="s">
        <v>38</v>
      </c>
      <c r="D6775" s="101">
        <v>573.07000000000005</v>
      </c>
    </row>
    <row r="6776" spans="1:4" x14ac:dyDescent="0.25">
      <c r="A6776" s="101">
        <v>87366</v>
      </c>
      <c r="B6776" s="101" t="s">
        <v>1363</v>
      </c>
      <c r="C6776" s="101" t="s">
        <v>38</v>
      </c>
      <c r="D6776" s="101">
        <v>603.12</v>
      </c>
    </row>
    <row r="6777" spans="1:4" x14ac:dyDescent="0.25">
      <c r="A6777" s="101">
        <v>87367</v>
      </c>
      <c r="B6777" s="101" t="s">
        <v>1364</v>
      </c>
      <c r="C6777" s="101" t="s">
        <v>38</v>
      </c>
      <c r="D6777" s="101">
        <v>711.16</v>
      </c>
    </row>
    <row r="6778" spans="1:4" x14ac:dyDescent="0.25">
      <c r="A6778" s="101">
        <v>87368</v>
      </c>
      <c r="B6778" s="101" t="s">
        <v>1365</v>
      </c>
      <c r="C6778" s="101" t="s">
        <v>38</v>
      </c>
      <c r="D6778" s="101">
        <v>696.36</v>
      </c>
    </row>
    <row r="6779" spans="1:4" x14ac:dyDescent="0.25">
      <c r="A6779" s="101">
        <v>87369</v>
      </c>
      <c r="B6779" s="101" t="s">
        <v>1366</v>
      </c>
      <c r="C6779" s="101" t="s">
        <v>38</v>
      </c>
      <c r="D6779" s="101">
        <v>714.29</v>
      </c>
    </row>
    <row r="6780" spans="1:4" x14ac:dyDescent="0.25">
      <c r="A6780" s="101">
        <v>87370</v>
      </c>
      <c r="B6780" s="101" t="s">
        <v>1367</v>
      </c>
      <c r="C6780" s="101" t="s">
        <v>38</v>
      </c>
      <c r="D6780" s="101">
        <v>688.66</v>
      </c>
    </row>
    <row r="6781" spans="1:4" x14ac:dyDescent="0.25">
      <c r="A6781" s="101">
        <v>87371</v>
      </c>
      <c r="B6781" s="101" t="s">
        <v>1368</v>
      </c>
      <c r="C6781" s="101" t="s">
        <v>38</v>
      </c>
      <c r="D6781" s="101">
        <v>677.71</v>
      </c>
    </row>
    <row r="6782" spans="1:4" x14ac:dyDescent="0.25">
      <c r="A6782" s="101">
        <v>87372</v>
      </c>
      <c r="B6782" s="101" t="s">
        <v>1369</v>
      </c>
      <c r="C6782" s="101" t="s">
        <v>38</v>
      </c>
      <c r="D6782" s="101">
        <v>833.62</v>
      </c>
    </row>
    <row r="6783" spans="1:4" x14ac:dyDescent="0.25">
      <c r="A6783" s="101">
        <v>87373</v>
      </c>
      <c r="B6783" s="101" t="s">
        <v>1370</v>
      </c>
      <c r="C6783" s="101" t="s">
        <v>38</v>
      </c>
      <c r="D6783" s="101">
        <v>748.23</v>
      </c>
    </row>
    <row r="6784" spans="1:4" x14ac:dyDescent="0.25">
      <c r="A6784" s="101">
        <v>87374</v>
      </c>
      <c r="B6784" s="101" t="s">
        <v>1371</v>
      </c>
      <c r="C6784" s="101" t="s">
        <v>38</v>
      </c>
      <c r="D6784" s="101">
        <v>699.9</v>
      </c>
    </row>
    <row r="6785" spans="1:4" x14ac:dyDescent="0.25">
      <c r="A6785" s="101">
        <v>87375</v>
      </c>
      <c r="B6785" s="101" t="s">
        <v>1372</v>
      </c>
      <c r="C6785" s="101" t="s">
        <v>38</v>
      </c>
      <c r="D6785" s="101">
        <v>668.99</v>
      </c>
    </row>
    <row r="6786" spans="1:4" x14ac:dyDescent="0.25">
      <c r="A6786" s="101">
        <v>87376</v>
      </c>
      <c r="B6786" s="101" t="s">
        <v>1373</v>
      </c>
      <c r="C6786" s="101" t="s">
        <v>38</v>
      </c>
      <c r="D6786" s="101">
        <v>576.91</v>
      </c>
    </row>
    <row r="6787" spans="1:4" x14ac:dyDescent="0.25">
      <c r="A6787" s="101">
        <v>87377</v>
      </c>
      <c r="B6787" s="101" t="s">
        <v>1374</v>
      </c>
      <c r="C6787" s="101" t="s">
        <v>38</v>
      </c>
      <c r="D6787" s="101">
        <v>673.59</v>
      </c>
    </row>
    <row r="6788" spans="1:4" x14ac:dyDescent="0.25">
      <c r="A6788" s="101">
        <v>87378</v>
      </c>
      <c r="B6788" s="101" t="s">
        <v>1375</v>
      </c>
      <c r="C6788" s="101" t="s">
        <v>38</v>
      </c>
      <c r="D6788" s="101">
        <v>610.97</v>
      </c>
    </row>
    <row r="6789" spans="1:4" x14ac:dyDescent="0.25">
      <c r="A6789" s="101">
        <v>87379</v>
      </c>
      <c r="B6789" s="101" t="s">
        <v>1376</v>
      </c>
      <c r="C6789" s="101" t="s">
        <v>38</v>
      </c>
      <c r="D6789" s="101">
        <v>3481.6</v>
      </c>
    </row>
    <row r="6790" spans="1:4" x14ac:dyDescent="0.25">
      <c r="A6790" s="101">
        <v>87380</v>
      </c>
      <c r="B6790" s="101" t="s">
        <v>1377</v>
      </c>
      <c r="C6790" s="101" t="s">
        <v>38</v>
      </c>
      <c r="D6790" s="101">
        <v>3574.9</v>
      </c>
    </row>
    <row r="6791" spans="1:4" x14ac:dyDescent="0.25">
      <c r="A6791" s="101">
        <v>87381</v>
      </c>
      <c r="B6791" s="101" t="s">
        <v>1378</v>
      </c>
      <c r="C6791" s="101" t="s">
        <v>38</v>
      </c>
      <c r="D6791" s="101">
        <v>3514.02</v>
      </c>
    </row>
    <row r="6792" spans="1:4" x14ac:dyDescent="0.25">
      <c r="A6792" s="101">
        <v>87382</v>
      </c>
      <c r="B6792" s="101" t="s">
        <v>1379</v>
      </c>
      <c r="C6792" s="101" t="s">
        <v>38</v>
      </c>
      <c r="D6792" s="101">
        <v>1500.8</v>
      </c>
    </row>
    <row r="6793" spans="1:4" x14ac:dyDescent="0.25">
      <c r="A6793" s="101">
        <v>87383</v>
      </c>
      <c r="B6793" s="101" t="s">
        <v>1380</v>
      </c>
      <c r="C6793" s="101" t="s">
        <v>38</v>
      </c>
      <c r="D6793" s="101">
        <v>1490.04</v>
      </c>
    </row>
    <row r="6794" spans="1:4" x14ac:dyDescent="0.25">
      <c r="A6794" s="101">
        <v>87384</v>
      </c>
      <c r="B6794" s="101" t="s">
        <v>1381</v>
      </c>
      <c r="C6794" s="101" t="s">
        <v>38</v>
      </c>
      <c r="D6794" s="101">
        <v>1474.32</v>
      </c>
    </row>
    <row r="6795" spans="1:4" x14ac:dyDescent="0.25">
      <c r="A6795" s="101">
        <v>87385</v>
      </c>
      <c r="B6795" s="101" t="s">
        <v>1382</v>
      </c>
      <c r="C6795" s="101" t="s">
        <v>38</v>
      </c>
      <c r="D6795" s="101">
        <v>1744.18</v>
      </c>
    </row>
    <row r="6796" spans="1:4" x14ac:dyDescent="0.25">
      <c r="A6796" s="101">
        <v>87386</v>
      </c>
      <c r="B6796" s="101" t="s">
        <v>1383</v>
      </c>
      <c r="C6796" s="101" t="s">
        <v>38</v>
      </c>
      <c r="D6796" s="101">
        <v>1726.59</v>
      </c>
    </row>
    <row r="6797" spans="1:4" x14ac:dyDescent="0.25">
      <c r="A6797" s="101">
        <v>87387</v>
      </c>
      <c r="B6797" s="101" t="s">
        <v>1384</v>
      </c>
      <c r="C6797" s="101" t="s">
        <v>38</v>
      </c>
      <c r="D6797" s="101">
        <v>1711.63</v>
      </c>
    </row>
    <row r="6798" spans="1:4" x14ac:dyDescent="0.25">
      <c r="A6798" s="101">
        <v>87388</v>
      </c>
      <c r="B6798" s="101" t="s">
        <v>1385</v>
      </c>
      <c r="C6798" s="101" t="s">
        <v>38</v>
      </c>
      <c r="D6798" s="101">
        <v>4118</v>
      </c>
    </row>
    <row r="6799" spans="1:4" x14ac:dyDescent="0.25">
      <c r="A6799" s="101">
        <v>87389</v>
      </c>
      <c r="B6799" s="101" t="s">
        <v>1386</v>
      </c>
      <c r="C6799" s="101" t="s">
        <v>38</v>
      </c>
      <c r="D6799" s="101">
        <v>4125.3599999999997</v>
      </c>
    </row>
    <row r="6800" spans="1:4" x14ac:dyDescent="0.25">
      <c r="A6800" s="101">
        <v>87390</v>
      </c>
      <c r="B6800" s="101" t="s">
        <v>1387</v>
      </c>
      <c r="C6800" s="101" t="s">
        <v>38</v>
      </c>
      <c r="D6800" s="101">
        <v>4136.91</v>
      </c>
    </row>
    <row r="6801" spans="1:4" x14ac:dyDescent="0.25">
      <c r="A6801" s="101">
        <v>87391</v>
      </c>
      <c r="B6801" s="101" t="s">
        <v>1388</v>
      </c>
      <c r="C6801" s="101" t="s">
        <v>38</v>
      </c>
      <c r="D6801" s="101">
        <v>4576.2299999999996</v>
      </c>
    </row>
    <row r="6802" spans="1:4" x14ac:dyDescent="0.25">
      <c r="A6802" s="101">
        <v>87393</v>
      </c>
      <c r="B6802" s="101" t="s">
        <v>1389</v>
      </c>
      <c r="C6802" s="101" t="s">
        <v>38</v>
      </c>
      <c r="D6802" s="101">
        <v>4607.45</v>
      </c>
    </row>
    <row r="6803" spans="1:4" x14ac:dyDescent="0.25">
      <c r="A6803" s="101">
        <v>87394</v>
      </c>
      <c r="B6803" s="101" t="s">
        <v>1390</v>
      </c>
      <c r="C6803" s="101" t="s">
        <v>38</v>
      </c>
      <c r="D6803" s="101">
        <v>4636.01</v>
      </c>
    </row>
    <row r="6804" spans="1:4" x14ac:dyDescent="0.25">
      <c r="A6804" s="101">
        <v>87395</v>
      </c>
      <c r="B6804" s="101" t="s">
        <v>1391</v>
      </c>
      <c r="C6804" s="101" t="s">
        <v>38</v>
      </c>
      <c r="D6804" s="101">
        <v>2914.5</v>
      </c>
    </row>
    <row r="6805" spans="1:4" x14ac:dyDescent="0.25">
      <c r="A6805" s="101">
        <v>87396</v>
      </c>
      <c r="B6805" s="101" t="s">
        <v>1392</v>
      </c>
      <c r="C6805" s="101" t="s">
        <v>38</v>
      </c>
      <c r="D6805" s="101">
        <v>2923.41</v>
      </c>
    </row>
    <row r="6806" spans="1:4" x14ac:dyDescent="0.25">
      <c r="A6806" s="101">
        <v>87397</v>
      </c>
      <c r="B6806" s="101" t="s">
        <v>1393</v>
      </c>
      <c r="C6806" s="101" t="s">
        <v>38</v>
      </c>
      <c r="D6806" s="101">
        <v>2930.64</v>
      </c>
    </row>
    <row r="6807" spans="1:4" x14ac:dyDescent="0.25">
      <c r="A6807" s="101">
        <v>87398</v>
      </c>
      <c r="B6807" s="101" t="s">
        <v>1394</v>
      </c>
      <c r="C6807" s="101" t="s">
        <v>38</v>
      </c>
      <c r="D6807" s="101">
        <v>1674.46</v>
      </c>
    </row>
    <row r="6808" spans="1:4" x14ac:dyDescent="0.25">
      <c r="A6808" s="101">
        <v>87399</v>
      </c>
      <c r="B6808" s="101" t="s">
        <v>1395</v>
      </c>
      <c r="C6808" s="101" t="s">
        <v>38</v>
      </c>
      <c r="D6808" s="101">
        <v>1916.24</v>
      </c>
    </row>
    <row r="6809" spans="1:4" x14ac:dyDescent="0.25">
      <c r="A6809" s="101">
        <v>87401</v>
      </c>
      <c r="B6809" s="101" t="s">
        <v>1396</v>
      </c>
      <c r="C6809" s="101" t="s">
        <v>38</v>
      </c>
      <c r="D6809" s="101">
        <v>4830.76</v>
      </c>
    </row>
    <row r="6810" spans="1:4" x14ac:dyDescent="0.25">
      <c r="A6810" s="101">
        <v>87402</v>
      </c>
      <c r="B6810" s="101" t="s">
        <v>1397</v>
      </c>
      <c r="C6810" s="101" t="s">
        <v>38</v>
      </c>
      <c r="D6810" s="101">
        <v>3135.01</v>
      </c>
    </row>
    <row r="6811" spans="1:4" x14ac:dyDescent="0.25">
      <c r="A6811" s="101">
        <v>87404</v>
      </c>
      <c r="B6811" s="101" t="s">
        <v>1398</v>
      </c>
      <c r="C6811" s="101" t="s">
        <v>38</v>
      </c>
      <c r="D6811" s="101">
        <v>4306.92</v>
      </c>
    </row>
    <row r="6812" spans="1:4" x14ac:dyDescent="0.25">
      <c r="A6812" s="101">
        <v>87405</v>
      </c>
      <c r="B6812" s="101" t="s">
        <v>39910</v>
      </c>
      <c r="C6812" s="101" t="s">
        <v>38</v>
      </c>
      <c r="D6812" s="101">
        <v>4304.21</v>
      </c>
    </row>
    <row r="6813" spans="1:4" x14ac:dyDescent="0.25">
      <c r="A6813" s="101">
        <v>87407</v>
      </c>
      <c r="B6813" s="101" t="s">
        <v>1399</v>
      </c>
      <c r="C6813" s="101" t="s">
        <v>38</v>
      </c>
      <c r="D6813" s="101">
        <v>1538.53</v>
      </c>
    </row>
    <row r="6814" spans="1:4" x14ac:dyDescent="0.25">
      <c r="A6814" s="101">
        <v>87408</v>
      </c>
      <c r="B6814" s="101" t="s">
        <v>39911</v>
      </c>
      <c r="C6814" s="101" t="s">
        <v>38</v>
      </c>
      <c r="D6814" s="101">
        <v>1520.03</v>
      </c>
    </row>
    <row r="6815" spans="1:4" x14ac:dyDescent="0.25">
      <c r="A6815" s="101">
        <v>87410</v>
      </c>
      <c r="B6815" s="101" t="s">
        <v>1400</v>
      </c>
      <c r="C6815" s="101" t="s">
        <v>38</v>
      </c>
      <c r="D6815" s="101">
        <v>901.33</v>
      </c>
    </row>
    <row r="6816" spans="1:4" x14ac:dyDescent="0.25">
      <c r="A6816" s="101">
        <v>88626</v>
      </c>
      <c r="B6816" s="101" t="s">
        <v>1401</v>
      </c>
      <c r="C6816" s="101" t="s">
        <v>38</v>
      </c>
      <c r="D6816" s="101">
        <v>593.67999999999995</v>
      </c>
    </row>
    <row r="6817" spans="1:4" x14ac:dyDescent="0.25">
      <c r="A6817" s="101">
        <v>88627</v>
      </c>
      <c r="B6817" s="101" t="s">
        <v>1402</v>
      </c>
      <c r="C6817" s="101" t="s">
        <v>38</v>
      </c>
      <c r="D6817" s="101">
        <v>671.37</v>
      </c>
    </row>
    <row r="6818" spans="1:4" x14ac:dyDescent="0.25">
      <c r="A6818" s="101">
        <v>88628</v>
      </c>
      <c r="B6818" s="101" t="s">
        <v>1403</v>
      </c>
      <c r="C6818" s="101" t="s">
        <v>38</v>
      </c>
      <c r="D6818" s="101">
        <v>600.52</v>
      </c>
    </row>
    <row r="6819" spans="1:4" x14ac:dyDescent="0.25">
      <c r="A6819" s="101">
        <v>88629</v>
      </c>
      <c r="B6819" s="101" t="s">
        <v>1404</v>
      </c>
      <c r="C6819" s="101" t="s">
        <v>38</v>
      </c>
      <c r="D6819" s="101">
        <v>685.36</v>
      </c>
    </row>
    <row r="6820" spans="1:4" x14ac:dyDescent="0.25">
      <c r="A6820" s="101">
        <v>88630</v>
      </c>
      <c r="B6820" s="101" t="s">
        <v>39912</v>
      </c>
      <c r="C6820" s="101" t="s">
        <v>38</v>
      </c>
      <c r="D6820" s="101">
        <v>518.59</v>
      </c>
    </row>
    <row r="6821" spans="1:4" x14ac:dyDescent="0.25">
      <c r="A6821" s="101">
        <v>88631</v>
      </c>
      <c r="B6821" s="101" t="s">
        <v>1405</v>
      </c>
      <c r="C6821" s="101" t="s">
        <v>38</v>
      </c>
      <c r="D6821" s="101">
        <v>616.78</v>
      </c>
    </row>
    <row r="6822" spans="1:4" x14ac:dyDescent="0.25">
      <c r="A6822" s="101">
        <v>88715</v>
      </c>
      <c r="B6822" s="101" t="s">
        <v>1406</v>
      </c>
      <c r="C6822" s="101" t="s">
        <v>38</v>
      </c>
      <c r="D6822" s="101">
        <v>580.89</v>
      </c>
    </row>
    <row r="6823" spans="1:4" x14ac:dyDescent="0.25">
      <c r="A6823" s="101">
        <v>100464</v>
      </c>
      <c r="B6823" s="101" t="s">
        <v>1407</v>
      </c>
      <c r="C6823" s="101" t="s">
        <v>38</v>
      </c>
      <c r="D6823" s="101">
        <v>623.76</v>
      </c>
    </row>
    <row r="6824" spans="1:4" x14ac:dyDescent="0.25">
      <c r="A6824" s="101">
        <v>100465</v>
      </c>
      <c r="B6824" s="101" t="s">
        <v>1408</v>
      </c>
      <c r="C6824" s="101" t="s">
        <v>38</v>
      </c>
      <c r="D6824" s="101">
        <v>579.61</v>
      </c>
    </row>
    <row r="6825" spans="1:4" x14ac:dyDescent="0.25">
      <c r="A6825" s="101">
        <v>100466</v>
      </c>
      <c r="B6825" s="101" t="s">
        <v>1409</v>
      </c>
      <c r="C6825" s="101" t="s">
        <v>38</v>
      </c>
      <c r="D6825" s="101">
        <v>555.21</v>
      </c>
    </row>
    <row r="6826" spans="1:4" x14ac:dyDescent="0.25">
      <c r="A6826" s="101">
        <v>100468</v>
      </c>
      <c r="B6826" s="101" t="s">
        <v>1410</v>
      </c>
      <c r="C6826" s="101" t="s">
        <v>38</v>
      </c>
      <c r="D6826" s="101">
        <v>732.48</v>
      </c>
    </row>
    <row r="6827" spans="1:4" x14ac:dyDescent="0.25">
      <c r="A6827" s="101">
        <v>100469</v>
      </c>
      <c r="B6827" s="101" t="s">
        <v>1411</v>
      </c>
      <c r="C6827" s="101" t="s">
        <v>38</v>
      </c>
      <c r="D6827" s="101">
        <v>590.01</v>
      </c>
    </row>
    <row r="6828" spans="1:4" x14ac:dyDescent="0.25">
      <c r="A6828" s="101">
        <v>100470</v>
      </c>
      <c r="B6828" s="101" t="s">
        <v>1412</v>
      </c>
      <c r="C6828" s="101" t="s">
        <v>38</v>
      </c>
      <c r="D6828" s="101">
        <v>538.71</v>
      </c>
    </row>
    <row r="6829" spans="1:4" x14ac:dyDescent="0.25">
      <c r="A6829" s="101">
        <v>100472</v>
      </c>
      <c r="B6829" s="101" t="s">
        <v>1413</v>
      </c>
      <c r="C6829" s="101" t="s">
        <v>38</v>
      </c>
      <c r="D6829" s="101">
        <v>591.41</v>
      </c>
    </row>
    <row r="6830" spans="1:4" x14ac:dyDescent="0.25">
      <c r="A6830" s="101">
        <v>100473</v>
      </c>
      <c r="B6830" s="101" t="s">
        <v>1414</v>
      </c>
      <c r="C6830" s="101" t="s">
        <v>38</v>
      </c>
      <c r="D6830" s="101">
        <v>535.4</v>
      </c>
    </row>
    <row r="6831" spans="1:4" x14ac:dyDescent="0.25">
      <c r="A6831" s="101">
        <v>100474</v>
      </c>
      <c r="B6831" s="101" t="s">
        <v>1415</v>
      </c>
      <c r="C6831" s="101" t="s">
        <v>38</v>
      </c>
      <c r="D6831" s="101">
        <v>508.3</v>
      </c>
    </row>
    <row r="6832" spans="1:4" x14ac:dyDescent="0.25">
      <c r="A6832" s="101">
        <v>100475</v>
      </c>
      <c r="B6832" s="101" t="s">
        <v>1416</v>
      </c>
      <c r="C6832" s="101" t="s">
        <v>38</v>
      </c>
      <c r="D6832" s="101">
        <v>736.61</v>
      </c>
    </row>
    <row r="6833" spans="1:4" x14ac:dyDescent="0.25">
      <c r="A6833" s="101">
        <v>100477</v>
      </c>
      <c r="B6833" s="101" t="s">
        <v>1417</v>
      </c>
      <c r="C6833" s="101" t="s">
        <v>38</v>
      </c>
      <c r="D6833" s="101">
        <v>810.01</v>
      </c>
    </row>
    <row r="6834" spans="1:4" x14ac:dyDescent="0.25">
      <c r="A6834" s="101">
        <v>100478</v>
      </c>
      <c r="B6834" s="101" t="s">
        <v>1418</v>
      </c>
      <c r="C6834" s="101" t="s">
        <v>38</v>
      </c>
      <c r="D6834" s="101">
        <v>722.91</v>
      </c>
    </row>
    <row r="6835" spans="1:4" x14ac:dyDescent="0.25">
      <c r="A6835" s="101">
        <v>100479</v>
      </c>
      <c r="B6835" s="101" t="s">
        <v>1419</v>
      </c>
      <c r="C6835" s="101" t="s">
        <v>38</v>
      </c>
      <c r="D6835" s="101">
        <v>701.21</v>
      </c>
    </row>
    <row r="6836" spans="1:4" x14ac:dyDescent="0.25">
      <c r="A6836" s="101">
        <v>100480</v>
      </c>
      <c r="B6836" s="101" t="s">
        <v>1420</v>
      </c>
      <c r="C6836" s="101" t="s">
        <v>38</v>
      </c>
      <c r="D6836" s="101">
        <v>818.77</v>
      </c>
    </row>
    <row r="6837" spans="1:4" x14ac:dyDescent="0.25">
      <c r="A6837" s="101">
        <v>100481</v>
      </c>
      <c r="B6837" s="101" t="s">
        <v>1421</v>
      </c>
      <c r="C6837" s="101" t="s">
        <v>38</v>
      </c>
      <c r="D6837" s="101">
        <v>641.4</v>
      </c>
    </row>
    <row r="6838" spans="1:4" x14ac:dyDescent="0.25">
      <c r="A6838" s="101">
        <v>100483</v>
      </c>
      <c r="B6838" s="101" t="s">
        <v>1422</v>
      </c>
      <c r="C6838" s="101" t="s">
        <v>38</v>
      </c>
      <c r="D6838" s="101">
        <v>696.1</v>
      </c>
    </row>
    <row r="6839" spans="1:4" x14ac:dyDescent="0.25">
      <c r="A6839" s="101">
        <v>100484</v>
      </c>
      <c r="B6839" s="101" t="s">
        <v>1423</v>
      </c>
      <c r="C6839" s="101" t="s">
        <v>38</v>
      </c>
      <c r="D6839" s="101">
        <v>641.09</v>
      </c>
    </row>
    <row r="6840" spans="1:4" x14ac:dyDescent="0.25">
      <c r="A6840" s="101">
        <v>100485</v>
      </c>
      <c r="B6840" s="101" t="s">
        <v>1424</v>
      </c>
      <c r="C6840" s="101" t="s">
        <v>38</v>
      </c>
      <c r="D6840" s="101">
        <v>615.52</v>
      </c>
    </row>
    <row r="6841" spans="1:4" x14ac:dyDescent="0.25">
      <c r="A6841" s="101">
        <v>100486</v>
      </c>
      <c r="B6841" s="101" t="s">
        <v>1425</v>
      </c>
      <c r="C6841" s="101" t="s">
        <v>38</v>
      </c>
      <c r="D6841" s="101">
        <v>729.7</v>
      </c>
    </row>
    <row r="6842" spans="1:4" x14ac:dyDescent="0.25">
      <c r="A6842" s="101">
        <v>100487</v>
      </c>
      <c r="B6842" s="101" t="s">
        <v>1426</v>
      </c>
      <c r="C6842" s="101" t="s">
        <v>38</v>
      </c>
      <c r="D6842" s="101">
        <v>549.54</v>
      </c>
    </row>
    <row r="6843" spans="1:4" x14ac:dyDescent="0.25">
      <c r="A6843" s="101">
        <v>100488</v>
      </c>
      <c r="B6843" s="101" t="s">
        <v>1427</v>
      </c>
      <c r="C6843" s="101" t="s">
        <v>38</v>
      </c>
      <c r="D6843" s="101">
        <v>580.22</v>
      </c>
    </row>
    <row r="6844" spans="1:4" x14ac:dyDescent="0.25">
      <c r="A6844" s="101">
        <v>100489</v>
      </c>
      <c r="B6844" s="101" t="s">
        <v>1428</v>
      </c>
      <c r="C6844" s="101" t="s">
        <v>38</v>
      </c>
      <c r="D6844" s="101">
        <v>595</v>
      </c>
    </row>
    <row r="6845" spans="1:4" x14ac:dyDescent="0.25">
      <c r="A6845" s="101">
        <v>100490</v>
      </c>
      <c r="B6845" s="101" t="s">
        <v>1429</v>
      </c>
      <c r="C6845" s="101" t="s">
        <v>38</v>
      </c>
      <c r="D6845" s="101">
        <v>528.53</v>
      </c>
    </row>
    <row r="6846" spans="1:4" x14ac:dyDescent="0.25">
      <c r="A6846" s="101">
        <v>100491</v>
      </c>
      <c r="B6846" s="101" t="s">
        <v>1430</v>
      </c>
      <c r="C6846" s="101" t="s">
        <v>38</v>
      </c>
      <c r="D6846" s="101">
        <v>731.82</v>
      </c>
    </row>
    <row r="6847" spans="1:4" x14ac:dyDescent="0.25">
      <c r="A6847" s="101">
        <v>100492</v>
      </c>
      <c r="B6847" s="101" t="s">
        <v>1431</v>
      </c>
      <c r="C6847" s="101" t="s">
        <v>38</v>
      </c>
      <c r="D6847" s="101">
        <v>637.34</v>
      </c>
    </row>
    <row r="6848" spans="1:4" x14ac:dyDescent="0.25">
      <c r="A6848" s="101">
        <v>105515</v>
      </c>
      <c r="B6848" s="101" t="s">
        <v>39913</v>
      </c>
      <c r="C6848" s="101" t="s">
        <v>38</v>
      </c>
      <c r="D6848" s="101">
        <v>861.51</v>
      </c>
    </row>
    <row r="6849" spans="1:4" x14ac:dyDescent="0.25">
      <c r="A6849" s="101">
        <v>92121</v>
      </c>
      <c r="B6849" s="101" t="s">
        <v>754</v>
      </c>
      <c r="C6849" s="101" t="s">
        <v>38</v>
      </c>
      <c r="D6849" s="101">
        <v>29.77</v>
      </c>
    </row>
    <row r="6850" spans="1:4" x14ac:dyDescent="0.25">
      <c r="A6850" s="101">
        <v>92122</v>
      </c>
      <c r="B6850" s="101" t="s">
        <v>755</v>
      </c>
      <c r="C6850" s="101" t="s">
        <v>38</v>
      </c>
      <c r="D6850" s="101">
        <v>48.94</v>
      </c>
    </row>
    <row r="6851" spans="1:4" x14ac:dyDescent="0.25">
      <c r="A6851" s="101">
        <v>92123</v>
      </c>
      <c r="B6851" s="101" t="s">
        <v>756</v>
      </c>
      <c r="C6851" s="101" t="s">
        <v>38</v>
      </c>
      <c r="D6851" s="101">
        <v>46.43</v>
      </c>
    </row>
    <row r="6852" spans="1:4" x14ac:dyDescent="0.25">
      <c r="A6852" s="101">
        <v>100195</v>
      </c>
      <c r="B6852" s="101" t="s">
        <v>1432</v>
      </c>
      <c r="C6852" s="101" t="s">
        <v>1433</v>
      </c>
      <c r="D6852" s="101">
        <v>0.74</v>
      </c>
    </row>
    <row r="6853" spans="1:4" x14ac:dyDescent="0.25">
      <c r="A6853" s="101">
        <v>100196</v>
      </c>
      <c r="B6853" s="101" t="s">
        <v>1434</v>
      </c>
      <c r="C6853" s="101" t="s">
        <v>1433</v>
      </c>
      <c r="D6853" s="101">
        <v>1.24</v>
      </c>
    </row>
    <row r="6854" spans="1:4" x14ac:dyDescent="0.25">
      <c r="A6854" s="101">
        <v>100197</v>
      </c>
      <c r="B6854" s="101" t="s">
        <v>1435</v>
      </c>
      <c r="C6854" s="101" t="s">
        <v>1433</v>
      </c>
      <c r="D6854" s="101">
        <v>1.87</v>
      </c>
    </row>
    <row r="6855" spans="1:4" x14ac:dyDescent="0.25">
      <c r="A6855" s="101">
        <v>100198</v>
      </c>
      <c r="B6855" s="101" t="s">
        <v>1436</v>
      </c>
      <c r="C6855" s="101" t="s">
        <v>1433</v>
      </c>
      <c r="D6855" s="101">
        <v>0.26</v>
      </c>
    </row>
    <row r="6856" spans="1:4" x14ac:dyDescent="0.25">
      <c r="A6856" s="101">
        <v>100199</v>
      </c>
      <c r="B6856" s="101" t="s">
        <v>1437</v>
      </c>
      <c r="C6856" s="101" t="s">
        <v>1433</v>
      </c>
      <c r="D6856" s="101">
        <v>0.31</v>
      </c>
    </row>
    <row r="6857" spans="1:4" x14ac:dyDescent="0.25">
      <c r="A6857" s="101">
        <v>100200</v>
      </c>
      <c r="B6857" s="101" t="s">
        <v>1438</v>
      </c>
      <c r="C6857" s="101" t="s">
        <v>1433</v>
      </c>
      <c r="D6857" s="101">
        <v>0.38</v>
      </c>
    </row>
    <row r="6858" spans="1:4" x14ac:dyDescent="0.25">
      <c r="A6858" s="101">
        <v>100201</v>
      </c>
      <c r="B6858" s="101" t="s">
        <v>1439</v>
      </c>
      <c r="C6858" s="101" t="s">
        <v>1433</v>
      </c>
      <c r="D6858" s="101">
        <v>0.76</v>
      </c>
    </row>
    <row r="6859" spans="1:4" x14ac:dyDescent="0.25">
      <c r="A6859" s="101">
        <v>100202</v>
      </c>
      <c r="B6859" s="101" t="s">
        <v>1440</v>
      </c>
      <c r="C6859" s="101" t="s">
        <v>1433</v>
      </c>
      <c r="D6859" s="101">
        <v>0.88</v>
      </c>
    </row>
    <row r="6860" spans="1:4" x14ac:dyDescent="0.25">
      <c r="A6860" s="101">
        <v>100203</v>
      </c>
      <c r="B6860" s="101" t="s">
        <v>1441</v>
      </c>
      <c r="C6860" s="101" t="s">
        <v>1433</v>
      </c>
      <c r="D6860" s="101">
        <v>1.05</v>
      </c>
    </row>
    <row r="6861" spans="1:4" x14ac:dyDescent="0.25">
      <c r="A6861" s="101">
        <v>100204</v>
      </c>
      <c r="B6861" s="101" t="s">
        <v>1442</v>
      </c>
      <c r="C6861" s="101" t="s">
        <v>1433</v>
      </c>
      <c r="D6861" s="101">
        <v>0.1</v>
      </c>
    </row>
    <row r="6862" spans="1:4" x14ac:dyDescent="0.25">
      <c r="A6862" s="101">
        <v>100205</v>
      </c>
      <c r="B6862" s="101" t="s">
        <v>1443</v>
      </c>
      <c r="C6862" s="101" t="s">
        <v>753</v>
      </c>
      <c r="D6862" s="101">
        <v>1394.13</v>
      </c>
    </row>
    <row r="6863" spans="1:4" x14ac:dyDescent="0.25">
      <c r="A6863" s="101">
        <v>100206</v>
      </c>
      <c r="B6863" s="101" t="s">
        <v>1444</v>
      </c>
      <c r="C6863" s="101" t="s">
        <v>753</v>
      </c>
      <c r="D6863" s="101">
        <v>1007.72</v>
      </c>
    </row>
    <row r="6864" spans="1:4" x14ac:dyDescent="0.25">
      <c r="A6864" s="101">
        <v>100207</v>
      </c>
      <c r="B6864" s="101" t="s">
        <v>1445</v>
      </c>
      <c r="C6864" s="101" t="s">
        <v>753</v>
      </c>
      <c r="D6864" s="101">
        <v>487.89</v>
      </c>
    </row>
    <row r="6865" spans="1:4" x14ac:dyDescent="0.25">
      <c r="A6865" s="101">
        <v>100208</v>
      </c>
      <c r="B6865" s="101" t="s">
        <v>1446</v>
      </c>
      <c r="C6865" s="101" t="s">
        <v>13190</v>
      </c>
      <c r="D6865" s="101">
        <v>18.440000000000001</v>
      </c>
    </row>
    <row r="6866" spans="1:4" x14ac:dyDescent="0.25">
      <c r="A6866" s="101">
        <v>100209</v>
      </c>
      <c r="B6866" s="101" t="s">
        <v>1447</v>
      </c>
      <c r="C6866" s="101" t="s">
        <v>13190</v>
      </c>
      <c r="D6866" s="101">
        <v>9.2200000000000006</v>
      </c>
    </row>
    <row r="6867" spans="1:4" x14ac:dyDescent="0.25">
      <c r="A6867" s="101">
        <v>100210</v>
      </c>
      <c r="B6867" s="101" t="s">
        <v>1448</v>
      </c>
      <c r="C6867" s="101" t="s">
        <v>13190</v>
      </c>
      <c r="D6867" s="101">
        <v>16.989999999999998</v>
      </c>
    </row>
    <row r="6868" spans="1:4" x14ac:dyDescent="0.25">
      <c r="A6868" s="101">
        <v>100211</v>
      </c>
      <c r="B6868" s="101" t="s">
        <v>1449</v>
      </c>
      <c r="C6868" s="101" t="s">
        <v>13190</v>
      </c>
      <c r="D6868" s="101">
        <v>6.55</v>
      </c>
    </row>
    <row r="6869" spans="1:4" x14ac:dyDescent="0.25">
      <c r="A6869" s="101">
        <v>100212</v>
      </c>
      <c r="B6869" s="101" t="s">
        <v>1450</v>
      </c>
      <c r="C6869" s="101" t="s">
        <v>13190</v>
      </c>
      <c r="D6869" s="101">
        <v>7.24</v>
      </c>
    </row>
    <row r="6870" spans="1:4" x14ac:dyDescent="0.25">
      <c r="A6870" s="101">
        <v>100213</v>
      </c>
      <c r="B6870" s="101" t="s">
        <v>1451</v>
      </c>
      <c r="C6870" s="101" t="s">
        <v>13190</v>
      </c>
      <c r="D6870" s="101">
        <v>2.6</v>
      </c>
    </row>
    <row r="6871" spans="1:4" x14ac:dyDescent="0.25">
      <c r="A6871" s="101">
        <v>100214</v>
      </c>
      <c r="B6871" s="101" t="s">
        <v>1452</v>
      </c>
      <c r="C6871" s="101" t="s">
        <v>13190</v>
      </c>
      <c r="D6871" s="101">
        <v>3.99</v>
      </c>
    </row>
    <row r="6872" spans="1:4" x14ac:dyDescent="0.25">
      <c r="A6872" s="101">
        <v>100215</v>
      </c>
      <c r="B6872" s="101" t="s">
        <v>1453</v>
      </c>
      <c r="C6872" s="101" t="s">
        <v>13190</v>
      </c>
      <c r="D6872" s="101">
        <v>3.42</v>
      </c>
    </row>
    <row r="6873" spans="1:4" x14ac:dyDescent="0.25">
      <c r="A6873" s="101">
        <v>100216</v>
      </c>
      <c r="B6873" s="101" t="s">
        <v>1454</v>
      </c>
      <c r="C6873" s="101" t="s">
        <v>13190</v>
      </c>
      <c r="D6873" s="101">
        <v>0.92</v>
      </c>
    </row>
    <row r="6874" spans="1:4" x14ac:dyDescent="0.25">
      <c r="A6874" s="101">
        <v>100217</v>
      </c>
      <c r="B6874" s="101" t="s">
        <v>1455</v>
      </c>
      <c r="C6874" s="101" t="s">
        <v>13190</v>
      </c>
      <c r="D6874" s="101">
        <v>2.82</v>
      </c>
    </row>
    <row r="6875" spans="1:4" x14ac:dyDescent="0.25">
      <c r="A6875" s="101">
        <v>100218</v>
      </c>
      <c r="B6875" s="101" t="s">
        <v>1456</v>
      </c>
      <c r="C6875" s="101" t="s">
        <v>13190</v>
      </c>
      <c r="D6875" s="101">
        <v>1.93</v>
      </c>
    </row>
    <row r="6876" spans="1:4" x14ac:dyDescent="0.25">
      <c r="A6876" s="101">
        <v>100219</v>
      </c>
      <c r="B6876" s="101" t="s">
        <v>1457</v>
      </c>
      <c r="C6876" s="101" t="s">
        <v>13190</v>
      </c>
      <c r="D6876" s="101">
        <v>0.42</v>
      </c>
    </row>
    <row r="6877" spans="1:4" x14ac:dyDescent="0.25">
      <c r="A6877" s="101">
        <v>100220</v>
      </c>
      <c r="B6877" s="101" t="s">
        <v>1458</v>
      </c>
      <c r="C6877" s="101" t="s">
        <v>1459</v>
      </c>
      <c r="D6877" s="101">
        <v>26.49</v>
      </c>
    </row>
    <row r="6878" spans="1:4" x14ac:dyDescent="0.25">
      <c r="A6878" s="101">
        <v>100221</v>
      </c>
      <c r="B6878" s="101" t="s">
        <v>1460</v>
      </c>
      <c r="C6878" s="101" t="s">
        <v>1459</v>
      </c>
      <c r="D6878" s="101">
        <v>30.03</v>
      </c>
    </row>
    <row r="6879" spans="1:4" x14ac:dyDescent="0.25">
      <c r="A6879" s="101">
        <v>100222</v>
      </c>
      <c r="B6879" s="101" t="s">
        <v>1461</v>
      </c>
      <c r="C6879" s="101" t="s">
        <v>1459</v>
      </c>
      <c r="D6879" s="101">
        <v>11.37</v>
      </c>
    </row>
    <row r="6880" spans="1:4" x14ac:dyDescent="0.25">
      <c r="A6880" s="101">
        <v>100223</v>
      </c>
      <c r="B6880" s="101" t="s">
        <v>1462</v>
      </c>
      <c r="C6880" s="101" t="s">
        <v>1459</v>
      </c>
      <c r="D6880" s="101">
        <v>5.32</v>
      </c>
    </row>
    <row r="6881" spans="1:4" x14ac:dyDescent="0.25">
      <c r="A6881" s="101">
        <v>100224</v>
      </c>
      <c r="B6881" s="101" t="s">
        <v>1463</v>
      </c>
      <c r="C6881" s="101" t="s">
        <v>1459</v>
      </c>
      <c r="D6881" s="101">
        <v>2.82</v>
      </c>
    </row>
    <row r="6882" spans="1:4" x14ac:dyDescent="0.25">
      <c r="A6882" s="101">
        <v>100225</v>
      </c>
      <c r="B6882" s="101" t="s">
        <v>1464</v>
      </c>
      <c r="C6882" s="101" t="s">
        <v>1465</v>
      </c>
      <c r="D6882" s="101">
        <v>2.08</v>
      </c>
    </row>
    <row r="6883" spans="1:4" x14ac:dyDescent="0.25">
      <c r="A6883" s="101">
        <v>100226</v>
      </c>
      <c r="B6883" s="101" t="s">
        <v>1466</v>
      </c>
      <c r="C6883" s="101" t="s">
        <v>1465</v>
      </c>
      <c r="D6883" s="101">
        <v>0.65</v>
      </c>
    </row>
    <row r="6884" spans="1:4" x14ac:dyDescent="0.25">
      <c r="A6884" s="101">
        <v>100227</v>
      </c>
      <c r="B6884" s="101" t="s">
        <v>1467</v>
      </c>
      <c r="C6884" s="101" t="s">
        <v>1465</v>
      </c>
      <c r="D6884" s="101">
        <v>0.96</v>
      </c>
    </row>
    <row r="6885" spans="1:4" x14ac:dyDescent="0.25">
      <c r="A6885" s="101">
        <v>100228</v>
      </c>
      <c r="B6885" s="101" t="s">
        <v>1468</v>
      </c>
      <c r="C6885" s="101" t="s">
        <v>1465</v>
      </c>
      <c r="D6885" s="101">
        <v>0.28000000000000003</v>
      </c>
    </row>
    <row r="6886" spans="1:4" x14ac:dyDescent="0.25">
      <c r="A6886" s="101">
        <v>100229</v>
      </c>
      <c r="B6886" s="101" t="s">
        <v>1469</v>
      </c>
      <c r="C6886" s="101" t="s">
        <v>4</v>
      </c>
      <c r="D6886" s="101">
        <v>0.01</v>
      </c>
    </row>
    <row r="6887" spans="1:4" x14ac:dyDescent="0.25">
      <c r="A6887" s="101">
        <v>100230</v>
      </c>
      <c r="B6887" s="101" t="s">
        <v>1470</v>
      </c>
      <c r="C6887" s="101" t="s">
        <v>4</v>
      </c>
      <c r="D6887" s="101">
        <v>0.02</v>
      </c>
    </row>
    <row r="6888" spans="1:4" x14ac:dyDescent="0.25">
      <c r="A6888" s="101">
        <v>100231</v>
      </c>
      <c r="B6888" s="101" t="s">
        <v>1471</v>
      </c>
      <c r="C6888" s="101" t="s">
        <v>4</v>
      </c>
      <c r="D6888" s="101">
        <v>0.03</v>
      </c>
    </row>
    <row r="6889" spans="1:4" x14ac:dyDescent="0.25">
      <c r="A6889" s="101">
        <v>100232</v>
      </c>
      <c r="B6889" s="101" t="s">
        <v>1472</v>
      </c>
      <c r="C6889" s="101" t="s">
        <v>12798</v>
      </c>
      <c r="D6889" s="101">
        <v>0.35</v>
      </c>
    </row>
    <row r="6890" spans="1:4" x14ac:dyDescent="0.25">
      <c r="A6890" s="101">
        <v>100233</v>
      </c>
      <c r="B6890" s="101" t="s">
        <v>1473</v>
      </c>
      <c r="C6890" s="101" t="s">
        <v>12798</v>
      </c>
      <c r="D6890" s="101">
        <v>0.17</v>
      </c>
    </row>
    <row r="6891" spans="1:4" x14ac:dyDescent="0.25">
      <c r="A6891" s="101">
        <v>100234</v>
      </c>
      <c r="B6891" s="101" t="s">
        <v>1474</v>
      </c>
      <c r="C6891" s="101" t="s">
        <v>2</v>
      </c>
      <c r="D6891" s="101">
        <v>0.52</v>
      </c>
    </row>
    <row r="6892" spans="1:4" x14ac:dyDescent="0.25">
      <c r="A6892" s="101">
        <v>100235</v>
      </c>
      <c r="B6892" s="101" t="s">
        <v>1475</v>
      </c>
      <c r="C6892" s="101" t="s">
        <v>53</v>
      </c>
      <c r="D6892" s="101">
        <v>0.04</v>
      </c>
    </row>
    <row r="6893" spans="1:4" x14ac:dyDescent="0.25">
      <c r="A6893" s="101">
        <v>100236</v>
      </c>
      <c r="B6893" s="101" t="s">
        <v>1476</v>
      </c>
      <c r="C6893" s="101" t="s">
        <v>1477</v>
      </c>
      <c r="D6893" s="101">
        <v>2.64</v>
      </c>
    </row>
    <row r="6894" spans="1:4" x14ac:dyDescent="0.25">
      <c r="A6894" s="101">
        <v>100237</v>
      </c>
      <c r="B6894" s="101" t="s">
        <v>1478</v>
      </c>
      <c r="C6894" s="101" t="s">
        <v>1477</v>
      </c>
      <c r="D6894" s="101">
        <v>3.16</v>
      </c>
    </row>
    <row r="6895" spans="1:4" x14ac:dyDescent="0.25">
      <c r="A6895" s="101">
        <v>100238</v>
      </c>
      <c r="B6895" s="101" t="s">
        <v>1479</v>
      </c>
      <c r="C6895" s="101" t="s">
        <v>1477</v>
      </c>
      <c r="D6895" s="101">
        <v>5.07</v>
      </c>
    </row>
    <row r="6896" spans="1:4" x14ac:dyDescent="0.25">
      <c r="A6896" s="101">
        <v>100239</v>
      </c>
      <c r="B6896" s="101" t="s">
        <v>1480</v>
      </c>
      <c r="C6896" s="101" t="s">
        <v>1477</v>
      </c>
      <c r="D6896" s="101">
        <v>6.33</v>
      </c>
    </row>
    <row r="6897" spans="1:4" x14ac:dyDescent="0.25">
      <c r="A6897" s="101">
        <v>100240</v>
      </c>
      <c r="B6897" s="101" t="s">
        <v>1481</v>
      </c>
      <c r="C6897" s="101" t="s">
        <v>1477</v>
      </c>
      <c r="D6897" s="101">
        <v>3.8</v>
      </c>
    </row>
    <row r="6898" spans="1:4" x14ac:dyDescent="0.25">
      <c r="A6898" s="101">
        <v>100241</v>
      </c>
      <c r="B6898" s="101" t="s">
        <v>1482</v>
      </c>
      <c r="C6898" s="101" t="s">
        <v>1477</v>
      </c>
      <c r="D6898" s="101">
        <v>6.33</v>
      </c>
    </row>
    <row r="6899" spans="1:4" x14ac:dyDescent="0.25">
      <c r="A6899" s="101">
        <v>100242</v>
      </c>
      <c r="B6899" s="101" t="s">
        <v>1483</v>
      </c>
      <c r="C6899" s="101" t="s">
        <v>1477</v>
      </c>
      <c r="D6899" s="101">
        <v>18.73</v>
      </c>
    </row>
    <row r="6900" spans="1:4" x14ac:dyDescent="0.25">
      <c r="A6900" s="101">
        <v>100243</v>
      </c>
      <c r="B6900" s="101" t="s">
        <v>1484</v>
      </c>
      <c r="C6900" s="101" t="s">
        <v>1477</v>
      </c>
      <c r="D6900" s="101">
        <v>3.04</v>
      </c>
    </row>
    <row r="6901" spans="1:4" x14ac:dyDescent="0.25">
      <c r="A6901" s="101">
        <v>100244</v>
      </c>
      <c r="B6901" s="101" t="s">
        <v>1485</v>
      </c>
      <c r="C6901" s="101" t="s">
        <v>1477</v>
      </c>
      <c r="D6901" s="101">
        <v>3.8</v>
      </c>
    </row>
    <row r="6902" spans="1:4" x14ac:dyDescent="0.25">
      <c r="A6902" s="101">
        <v>100245</v>
      </c>
      <c r="B6902" s="101" t="s">
        <v>1486</v>
      </c>
      <c r="C6902" s="101" t="s">
        <v>1477</v>
      </c>
      <c r="D6902" s="101">
        <v>7.6</v>
      </c>
    </row>
    <row r="6903" spans="1:4" x14ac:dyDescent="0.25">
      <c r="A6903" s="101">
        <v>100246</v>
      </c>
      <c r="B6903" s="101" t="s">
        <v>1487</v>
      </c>
      <c r="C6903" s="101" t="s">
        <v>1477</v>
      </c>
      <c r="D6903" s="101">
        <v>2.5299999999999998</v>
      </c>
    </row>
    <row r="6904" spans="1:4" x14ac:dyDescent="0.25">
      <c r="A6904" s="101">
        <v>100247</v>
      </c>
      <c r="B6904" s="101" t="s">
        <v>1488</v>
      </c>
      <c r="C6904" s="101" t="s">
        <v>1477</v>
      </c>
      <c r="D6904" s="101">
        <v>3.16</v>
      </c>
    </row>
    <row r="6905" spans="1:4" x14ac:dyDescent="0.25">
      <c r="A6905" s="101">
        <v>100248</v>
      </c>
      <c r="B6905" s="101" t="s">
        <v>1489</v>
      </c>
      <c r="C6905" s="101" t="s">
        <v>1477</v>
      </c>
      <c r="D6905" s="101">
        <v>12.48</v>
      </c>
    </row>
    <row r="6906" spans="1:4" x14ac:dyDescent="0.25">
      <c r="A6906" s="101">
        <v>100249</v>
      </c>
      <c r="B6906" s="101" t="s">
        <v>1490</v>
      </c>
      <c r="C6906" s="101" t="s">
        <v>1477</v>
      </c>
      <c r="D6906" s="101">
        <v>2.5299999999999998</v>
      </c>
    </row>
    <row r="6907" spans="1:4" x14ac:dyDescent="0.25">
      <c r="A6907" s="101">
        <v>100250</v>
      </c>
      <c r="B6907" s="101" t="s">
        <v>1491</v>
      </c>
      <c r="C6907" s="101" t="s">
        <v>1477</v>
      </c>
      <c r="D6907" s="101">
        <v>4.22</v>
      </c>
    </row>
    <row r="6908" spans="1:4" x14ac:dyDescent="0.25">
      <c r="A6908" s="101">
        <v>100251</v>
      </c>
      <c r="B6908" s="101" t="s">
        <v>1492</v>
      </c>
      <c r="C6908" s="101" t="s">
        <v>1477</v>
      </c>
      <c r="D6908" s="101">
        <v>12.48</v>
      </c>
    </row>
    <row r="6909" spans="1:4" x14ac:dyDescent="0.25">
      <c r="A6909" s="101">
        <v>100252</v>
      </c>
      <c r="B6909" s="101" t="s">
        <v>1493</v>
      </c>
      <c r="C6909" s="101" t="s">
        <v>1477</v>
      </c>
      <c r="D6909" s="101">
        <v>18.73</v>
      </c>
    </row>
    <row r="6910" spans="1:4" x14ac:dyDescent="0.25">
      <c r="A6910" s="101">
        <v>100253</v>
      </c>
      <c r="B6910" s="101" t="s">
        <v>1494</v>
      </c>
      <c r="C6910" s="101" t="s">
        <v>1477</v>
      </c>
      <c r="D6910" s="101">
        <v>24.97</v>
      </c>
    </row>
    <row r="6911" spans="1:4" x14ac:dyDescent="0.25">
      <c r="A6911" s="101">
        <v>100254</v>
      </c>
      <c r="B6911" s="101" t="s">
        <v>1495</v>
      </c>
      <c r="C6911" s="101" t="s">
        <v>1477</v>
      </c>
      <c r="D6911" s="101">
        <v>37.46</v>
      </c>
    </row>
    <row r="6912" spans="1:4" x14ac:dyDescent="0.25">
      <c r="A6912" s="101">
        <v>100255</v>
      </c>
      <c r="B6912" s="101" t="s">
        <v>1496</v>
      </c>
      <c r="C6912" s="101" t="s">
        <v>1477</v>
      </c>
      <c r="D6912" s="101">
        <v>12.67</v>
      </c>
    </row>
    <row r="6913" spans="1:4" x14ac:dyDescent="0.25">
      <c r="A6913" s="101">
        <v>100256</v>
      </c>
      <c r="B6913" s="101" t="s">
        <v>1497</v>
      </c>
      <c r="C6913" s="101" t="s">
        <v>1477</v>
      </c>
      <c r="D6913" s="101">
        <v>8.4499999999999993</v>
      </c>
    </row>
    <row r="6914" spans="1:4" x14ac:dyDescent="0.25">
      <c r="A6914" s="101">
        <v>100257</v>
      </c>
      <c r="B6914" s="101" t="s">
        <v>1498</v>
      </c>
      <c r="C6914" s="101" t="s">
        <v>1477</v>
      </c>
      <c r="D6914" s="101">
        <v>5.07</v>
      </c>
    </row>
    <row r="6915" spans="1:4" x14ac:dyDescent="0.25">
      <c r="A6915" s="101">
        <v>100258</v>
      </c>
      <c r="B6915" s="101" t="s">
        <v>1499</v>
      </c>
      <c r="C6915" s="101" t="s">
        <v>1477</v>
      </c>
      <c r="D6915" s="101">
        <v>12.67</v>
      </c>
    </row>
    <row r="6916" spans="1:4" x14ac:dyDescent="0.25">
      <c r="A6916" s="101">
        <v>100259</v>
      </c>
      <c r="B6916" s="101" t="s">
        <v>1500</v>
      </c>
      <c r="C6916" s="101" t="s">
        <v>1477</v>
      </c>
      <c r="D6916" s="101">
        <v>24.97</v>
      </c>
    </row>
    <row r="6917" spans="1:4" x14ac:dyDescent="0.25">
      <c r="A6917" s="101">
        <v>100260</v>
      </c>
      <c r="B6917" s="101" t="s">
        <v>1501</v>
      </c>
      <c r="C6917" s="101" t="s">
        <v>1433</v>
      </c>
      <c r="D6917" s="101">
        <v>8.23</v>
      </c>
    </row>
    <row r="6918" spans="1:4" x14ac:dyDescent="0.25">
      <c r="A6918" s="101">
        <v>100261</v>
      </c>
      <c r="B6918" s="101" t="s">
        <v>1502</v>
      </c>
      <c r="C6918" s="101" t="s">
        <v>1433</v>
      </c>
      <c r="D6918" s="101">
        <v>5.17</v>
      </c>
    </row>
    <row r="6919" spans="1:4" x14ac:dyDescent="0.25">
      <c r="A6919" s="101">
        <v>100262</v>
      </c>
      <c r="B6919" s="101" t="s">
        <v>1503</v>
      </c>
      <c r="C6919" s="101" t="s">
        <v>1433</v>
      </c>
      <c r="D6919" s="101">
        <v>3.2</v>
      </c>
    </row>
    <row r="6920" spans="1:4" x14ac:dyDescent="0.25">
      <c r="A6920" s="101">
        <v>100263</v>
      </c>
      <c r="B6920" s="101" t="s">
        <v>1504</v>
      </c>
      <c r="C6920" s="101" t="s">
        <v>1433</v>
      </c>
      <c r="D6920" s="101">
        <v>2.0499999999999998</v>
      </c>
    </row>
    <row r="6921" spans="1:4" x14ac:dyDescent="0.25">
      <c r="A6921" s="101">
        <v>100264</v>
      </c>
      <c r="B6921" s="101" t="s">
        <v>1505</v>
      </c>
      <c r="C6921" s="101" t="s">
        <v>1459</v>
      </c>
      <c r="D6921" s="101">
        <v>37.4</v>
      </c>
    </row>
    <row r="6922" spans="1:4" x14ac:dyDescent="0.25">
      <c r="A6922" s="101">
        <v>100265</v>
      </c>
      <c r="B6922" s="101" t="s">
        <v>1506</v>
      </c>
      <c r="C6922" s="101" t="s">
        <v>2</v>
      </c>
      <c r="D6922" s="101">
        <v>0.78</v>
      </c>
    </row>
    <row r="6923" spans="1:4" x14ac:dyDescent="0.25">
      <c r="A6923" s="101">
        <v>100266</v>
      </c>
      <c r="B6923" s="101" t="s">
        <v>1507</v>
      </c>
      <c r="C6923" s="101" t="s">
        <v>13190</v>
      </c>
      <c r="D6923" s="101">
        <v>79.48</v>
      </c>
    </row>
    <row r="6924" spans="1:4" x14ac:dyDescent="0.25">
      <c r="A6924" s="101">
        <v>100267</v>
      </c>
      <c r="B6924" s="101" t="s">
        <v>1508</v>
      </c>
      <c r="C6924" s="101" t="s">
        <v>12798</v>
      </c>
      <c r="D6924" s="101">
        <v>1.57</v>
      </c>
    </row>
    <row r="6925" spans="1:4" x14ac:dyDescent="0.25">
      <c r="A6925" s="101">
        <v>100268</v>
      </c>
      <c r="B6925" s="101" t="s">
        <v>1509</v>
      </c>
      <c r="C6925" s="101" t="s">
        <v>13190</v>
      </c>
      <c r="D6925" s="101">
        <v>79.48</v>
      </c>
    </row>
    <row r="6926" spans="1:4" x14ac:dyDescent="0.25">
      <c r="A6926" s="101">
        <v>100269</v>
      </c>
      <c r="B6926" s="101" t="s">
        <v>1510</v>
      </c>
      <c r="C6926" s="101" t="s">
        <v>12798</v>
      </c>
      <c r="D6926" s="101">
        <v>1.57</v>
      </c>
    </row>
    <row r="6927" spans="1:4" x14ac:dyDescent="0.25">
      <c r="A6927" s="101">
        <v>100270</v>
      </c>
      <c r="B6927" s="101" t="s">
        <v>1511</v>
      </c>
      <c r="C6927" s="101" t="s">
        <v>13190</v>
      </c>
      <c r="D6927" s="101">
        <v>59.58</v>
      </c>
    </row>
    <row r="6928" spans="1:4" x14ac:dyDescent="0.25">
      <c r="A6928" s="101">
        <v>100271</v>
      </c>
      <c r="B6928" s="101" t="s">
        <v>1512</v>
      </c>
      <c r="C6928" s="101" t="s">
        <v>1459</v>
      </c>
      <c r="D6928" s="101">
        <v>59.61</v>
      </c>
    </row>
    <row r="6929" spans="1:4" x14ac:dyDescent="0.25">
      <c r="A6929" s="101">
        <v>100272</v>
      </c>
      <c r="B6929" s="101" t="s">
        <v>1513</v>
      </c>
      <c r="C6929" s="101" t="s">
        <v>2</v>
      </c>
      <c r="D6929" s="101">
        <v>1.18</v>
      </c>
    </row>
    <row r="6930" spans="1:4" x14ac:dyDescent="0.25">
      <c r="A6930" s="101">
        <v>100273</v>
      </c>
      <c r="B6930" s="101" t="s">
        <v>1514</v>
      </c>
      <c r="C6930" s="101" t="s">
        <v>1433</v>
      </c>
      <c r="D6930" s="101">
        <v>3.11</v>
      </c>
    </row>
    <row r="6931" spans="1:4" x14ac:dyDescent="0.25">
      <c r="A6931" s="101">
        <v>100274</v>
      </c>
      <c r="B6931" s="101" t="s">
        <v>1515</v>
      </c>
      <c r="C6931" s="101" t="s">
        <v>1459</v>
      </c>
      <c r="D6931" s="101">
        <v>26.51</v>
      </c>
    </row>
    <row r="6932" spans="1:4" x14ac:dyDescent="0.25">
      <c r="A6932" s="101">
        <v>100275</v>
      </c>
      <c r="B6932" s="101" t="s">
        <v>1516</v>
      </c>
      <c r="C6932" s="101" t="s">
        <v>1459</v>
      </c>
      <c r="D6932" s="101">
        <v>17.14</v>
      </c>
    </row>
    <row r="6933" spans="1:4" x14ac:dyDescent="0.25">
      <c r="A6933" s="101">
        <v>100276</v>
      </c>
      <c r="B6933" s="101" t="s">
        <v>1517</v>
      </c>
      <c r="C6933" s="101" t="s">
        <v>1459</v>
      </c>
      <c r="D6933" s="101">
        <v>31.27</v>
      </c>
    </row>
    <row r="6934" spans="1:4" x14ac:dyDescent="0.25">
      <c r="A6934" s="101">
        <v>100277</v>
      </c>
      <c r="B6934" s="101" t="s">
        <v>1518</v>
      </c>
      <c r="C6934" s="101" t="s">
        <v>1459</v>
      </c>
      <c r="D6934" s="101">
        <v>1.79</v>
      </c>
    </row>
    <row r="6935" spans="1:4" x14ac:dyDescent="0.25">
      <c r="A6935" s="101">
        <v>100278</v>
      </c>
      <c r="B6935" s="101" t="s">
        <v>1519</v>
      </c>
      <c r="C6935" s="101" t="s">
        <v>13190</v>
      </c>
      <c r="D6935" s="101">
        <v>38.03</v>
      </c>
    </row>
    <row r="6936" spans="1:4" x14ac:dyDescent="0.25">
      <c r="A6936" s="101">
        <v>100279</v>
      </c>
      <c r="B6936" s="101" t="s">
        <v>1520</v>
      </c>
      <c r="C6936" s="101" t="s">
        <v>12798</v>
      </c>
      <c r="D6936" s="101">
        <v>0.73</v>
      </c>
    </row>
    <row r="6937" spans="1:4" x14ac:dyDescent="0.25">
      <c r="A6937" s="101">
        <v>100280</v>
      </c>
      <c r="B6937" s="101" t="s">
        <v>1521</v>
      </c>
      <c r="C6937" s="101" t="s">
        <v>13190</v>
      </c>
      <c r="D6937" s="101">
        <v>17.46</v>
      </c>
    </row>
    <row r="6938" spans="1:4" x14ac:dyDescent="0.25">
      <c r="A6938" s="101">
        <v>100281</v>
      </c>
      <c r="B6938" s="101" t="s">
        <v>1522</v>
      </c>
      <c r="C6938" s="101" t="s">
        <v>13190</v>
      </c>
      <c r="D6938" s="101">
        <v>3.45</v>
      </c>
    </row>
    <row r="6939" spans="1:4" x14ac:dyDescent="0.25">
      <c r="A6939" s="101">
        <v>100282</v>
      </c>
      <c r="B6939" s="101" t="s">
        <v>1523</v>
      </c>
      <c r="C6939" s="101" t="s">
        <v>1459</v>
      </c>
      <c r="D6939" s="101">
        <v>148.91999999999999</v>
      </c>
    </row>
    <row r="6940" spans="1:4" x14ac:dyDescent="0.25">
      <c r="A6940" s="101">
        <v>100283</v>
      </c>
      <c r="B6940" s="101" t="s">
        <v>1524</v>
      </c>
      <c r="C6940" s="101" t="s">
        <v>1459</v>
      </c>
      <c r="D6940" s="101">
        <v>24.05</v>
      </c>
    </row>
    <row r="6941" spans="1:4" x14ac:dyDescent="0.25">
      <c r="A6941" s="101">
        <v>100284</v>
      </c>
      <c r="B6941" s="101" t="s">
        <v>1525</v>
      </c>
      <c r="C6941" s="101" t="s">
        <v>1459</v>
      </c>
      <c r="D6941" s="101">
        <v>10.09</v>
      </c>
    </row>
    <row r="6942" spans="1:4" x14ac:dyDescent="0.25">
      <c r="A6942" s="101">
        <v>100285</v>
      </c>
      <c r="B6942" s="101" t="s">
        <v>1526</v>
      </c>
      <c r="C6942" s="101" t="s">
        <v>1477</v>
      </c>
      <c r="D6942" s="101">
        <v>40.01</v>
      </c>
    </row>
    <row r="6943" spans="1:4" x14ac:dyDescent="0.25">
      <c r="A6943" s="101">
        <v>100286</v>
      </c>
      <c r="B6943" s="101" t="s">
        <v>1527</v>
      </c>
      <c r="C6943" s="101" t="s">
        <v>1477</v>
      </c>
      <c r="D6943" s="101">
        <v>13.03</v>
      </c>
    </row>
    <row r="6944" spans="1:4" x14ac:dyDescent="0.25">
      <c r="A6944" s="101">
        <v>100287</v>
      </c>
      <c r="B6944" s="101" t="s">
        <v>39914</v>
      </c>
      <c r="C6944" s="101" t="s">
        <v>1477</v>
      </c>
      <c r="D6944" s="101">
        <v>12.48</v>
      </c>
    </row>
    <row r="6945" spans="1:4" x14ac:dyDescent="0.25">
      <c r="A6945" s="101">
        <v>99802</v>
      </c>
      <c r="B6945" s="101" t="s">
        <v>1528</v>
      </c>
      <c r="C6945" s="101" t="s">
        <v>2</v>
      </c>
      <c r="D6945" s="101">
        <v>0.51</v>
      </c>
    </row>
    <row r="6946" spans="1:4" x14ac:dyDescent="0.25">
      <c r="A6946" s="101">
        <v>99803</v>
      </c>
      <c r="B6946" s="101" t="s">
        <v>1529</v>
      </c>
      <c r="C6946" s="101" t="s">
        <v>2</v>
      </c>
      <c r="D6946" s="101">
        <v>1.97</v>
      </c>
    </row>
    <row r="6947" spans="1:4" x14ac:dyDescent="0.25">
      <c r="A6947" s="101">
        <v>99804</v>
      </c>
      <c r="B6947" s="101" t="s">
        <v>3739</v>
      </c>
      <c r="C6947" s="101" t="s">
        <v>2</v>
      </c>
      <c r="D6947" s="101">
        <v>5.16</v>
      </c>
    </row>
    <row r="6948" spans="1:4" x14ac:dyDescent="0.25">
      <c r="A6948" s="101">
        <v>99805</v>
      </c>
      <c r="B6948" s="101" t="s">
        <v>1530</v>
      </c>
      <c r="C6948" s="101" t="s">
        <v>2</v>
      </c>
      <c r="D6948" s="101">
        <v>11.04</v>
      </c>
    </row>
    <row r="6949" spans="1:4" x14ac:dyDescent="0.25">
      <c r="A6949" s="101">
        <v>99806</v>
      </c>
      <c r="B6949" s="101" t="s">
        <v>1531</v>
      </c>
      <c r="C6949" s="101" t="s">
        <v>2</v>
      </c>
      <c r="D6949" s="101">
        <v>0.81</v>
      </c>
    </row>
    <row r="6950" spans="1:4" x14ac:dyDescent="0.25">
      <c r="A6950" s="101">
        <v>99807</v>
      </c>
      <c r="B6950" s="101" t="s">
        <v>3740</v>
      </c>
      <c r="C6950" s="101" t="s">
        <v>2</v>
      </c>
      <c r="D6950" s="101">
        <v>1.58</v>
      </c>
    </row>
    <row r="6951" spans="1:4" x14ac:dyDescent="0.25">
      <c r="A6951" s="101">
        <v>99808</v>
      </c>
      <c r="B6951" s="101" t="s">
        <v>1532</v>
      </c>
      <c r="C6951" s="101" t="s">
        <v>2</v>
      </c>
      <c r="D6951" s="101">
        <v>4.0999999999999996</v>
      </c>
    </row>
    <row r="6952" spans="1:4" x14ac:dyDescent="0.25">
      <c r="A6952" s="101">
        <v>99809</v>
      </c>
      <c r="B6952" s="101" t="s">
        <v>1533</v>
      </c>
      <c r="C6952" s="101" t="s">
        <v>2</v>
      </c>
      <c r="D6952" s="101">
        <v>5.63</v>
      </c>
    </row>
    <row r="6953" spans="1:4" x14ac:dyDescent="0.25">
      <c r="A6953" s="101">
        <v>99810</v>
      </c>
      <c r="B6953" s="101" t="s">
        <v>3741</v>
      </c>
      <c r="C6953" s="101" t="s">
        <v>2</v>
      </c>
      <c r="D6953" s="101">
        <v>7.03</v>
      </c>
    </row>
    <row r="6954" spans="1:4" x14ac:dyDescent="0.25">
      <c r="A6954" s="101">
        <v>99811</v>
      </c>
      <c r="B6954" s="101" t="s">
        <v>1534</v>
      </c>
      <c r="C6954" s="101" t="s">
        <v>2</v>
      </c>
      <c r="D6954" s="101">
        <v>3.36</v>
      </c>
    </row>
    <row r="6955" spans="1:4" x14ac:dyDescent="0.25">
      <c r="A6955" s="101">
        <v>99812</v>
      </c>
      <c r="B6955" s="101" t="s">
        <v>1535</v>
      </c>
      <c r="C6955" s="101" t="s">
        <v>2</v>
      </c>
      <c r="D6955" s="101">
        <v>1.08</v>
      </c>
    </row>
    <row r="6956" spans="1:4" x14ac:dyDescent="0.25">
      <c r="A6956" s="101">
        <v>99813</v>
      </c>
      <c r="B6956" s="101" t="s">
        <v>3742</v>
      </c>
      <c r="C6956" s="101" t="s">
        <v>2</v>
      </c>
      <c r="D6956" s="101">
        <v>0.95</v>
      </c>
    </row>
    <row r="6957" spans="1:4" x14ac:dyDescent="0.25">
      <c r="A6957" s="101">
        <v>99814</v>
      </c>
      <c r="B6957" s="101" t="s">
        <v>978</v>
      </c>
      <c r="C6957" s="101" t="s">
        <v>2</v>
      </c>
      <c r="D6957" s="101">
        <v>1.84</v>
      </c>
    </row>
    <row r="6958" spans="1:4" x14ac:dyDescent="0.25">
      <c r="A6958" s="101">
        <v>99815</v>
      </c>
      <c r="B6958" s="101" t="s">
        <v>3743</v>
      </c>
      <c r="C6958" s="101" t="s">
        <v>12798</v>
      </c>
      <c r="D6958" s="101">
        <v>9.6999999999999993</v>
      </c>
    </row>
    <row r="6959" spans="1:4" x14ac:dyDescent="0.25">
      <c r="A6959" s="101">
        <v>99816</v>
      </c>
      <c r="B6959" s="101" t="s">
        <v>3744</v>
      </c>
      <c r="C6959" s="101" t="s">
        <v>12798</v>
      </c>
      <c r="D6959" s="101">
        <v>10.210000000000001</v>
      </c>
    </row>
    <row r="6960" spans="1:4" x14ac:dyDescent="0.25">
      <c r="A6960" s="101">
        <v>99817</v>
      </c>
      <c r="B6960" s="101" t="s">
        <v>3745</v>
      </c>
      <c r="C6960" s="101" t="s">
        <v>12798</v>
      </c>
      <c r="D6960" s="101">
        <v>6.66</v>
      </c>
    </row>
    <row r="6961" spans="1:4" x14ac:dyDescent="0.25">
      <c r="A6961" s="101">
        <v>99818</v>
      </c>
      <c r="B6961" s="101" t="s">
        <v>3746</v>
      </c>
      <c r="C6961" s="101" t="s">
        <v>12798</v>
      </c>
      <c r="D6961" s="101">
        <v>6.66</v>
      </c>
    </row>
    <row r="6962" spans="1:4" x14ac:dyDescent="0.25">
      <c r="A6962" s="101">
        <v>99819</v>
      </c>
      <c r="B6962" s="101" t="s">
        <v>3747</v>
      </c>
      <c r="C6962" s="101" t="s">
        <v>2</v>
      </c>
      <c r="D6962" s="101">
        <v>16.13</v>
      </c>
    </row>
    <row r="6963" spans="1:4" x14ac:dyDescent="0.25">
      <c r="A6963" s="101">
        <v>99820</v>
      </c>
      <c r="B6963" s="101" t="s">
        <v>3748</v>
      </c>
      <c r="C6963" s="101" t="s">
        <v>2</v>
      </c>
      <c r="D6963" s="101">
        <v>2.17</v>
      </c>
    </row>
    <row r="6964" spans="1:4" x14ac:dyDescent="0.25">
      <c r="A6964" s="101">
        <v>99821</v>
      </c>
      <c r="B6964" s="101" t="s">
        <v>3749</v>
      </c>
      <c r="C6964" s="101" t="s">
        <v>2</v>
      </c>
      <c r="D6964" s="101">
        <v>3.43</v>
      </c>
    </row>
    <row r="6965" spans="1:4" x14ac:dyDescent="0.25">
      <c r="A6965" s="101">
        <v>99822</v>
      </c>
      <c r="B6965" s="101" t="s">
        <v>1536</v>
      </c>
      <c r="C6965" s="101" t="s">
        <v>2</v>
      </c>
      <c r="D6965" s="101">
        <v>0.95</v>
      </c>
    </row>
    <row r="6966" spans="1:4" x14ac:dyDescent="0.25">
      <c r="A6966" s="101">
        <v>99823</v>
      </c>
      <c r="B6966" s="101" t="s">
        <v>3750</v>
      </c>
      <c r="C6966" s="101" t="s">
        <v>2</v>
      </c>
      <c r="D6966" s="101">
        <v>2.5</v>
      </c>
    </row>
    <row r="6967" spans="1:4" x14ac:dyDescent="0.25">
      <c r="A6967" s="101">
        <v>99824</v>
      </c>
      <c r="B6967" s="101" t="s">
        <v>3751</v>
      </c>
      <c r="C6967" s="101" t="s">
        <v>2</v>
      </c>
      <c r="D6967" s="101">
        <v>2.66</v>
      </c>
    </row>
    <row r="6968" spans="1:4" x14ac:dyDescent="0.25">
      <c r="A6968" s="101">
        <v>99825</v>
      </c>
      <c r="B6968" s="101" t="s">
        <v>3752</v>
      </c>
      <c r="C6968" s="101" t="s">
        <v>2</v>
      </c>
      <c r="D6968" s="101">
        <v>3.92</v>
      </c>
    </row>
    <row r="6969" spans="1:4" x14ac:dyDescent="0.25">
      <c r="A6969" s="101">
        <v>99826</v>
      </c>
      <c r="B6969" s="101" t="s">
        <v>1537</v>
      </c>
      <c r="C6969" s="101" t="s">
        <v>2</v>
      </c>
      <c r="D6969" s="101">
        <v>1.46</v>
      </c>
    </row>
    <row r="6970" spans="1:4" x14ac:dyDescent="0.25">
      <c r="A6970" s="101">
        <v>97013</v>
      </c>
      <c r="B6970" s="101" t="s">
        <v>39915</v>
      </c>
      <c r="C6970" s="101" t="s">
        <v>3</v>
      </c>
      <c r="D6970" s="101">
        <v>93.84</v>
      </c>
    </row>
    <row r="6971" spans="1:4" x14ac:dyDescent="0.25">
      <c r="A6971" s="101">
        <v>97014</v>
      </c>
      <c r="B6971" s="101" t="s">
        <v>39916</v>
      </c>
      <c r="C6971" s="101" t="s">
        <v>3</v>
      </c>
      <c r="D6971" s="101">
        <v>69.19</v>
      </c>
    </row>
    <row r="6972" spans="1:4" x14ac:dyDescent="0.25">
      <c r="A6972" s="101">
        <v>97015</v>
      </c>
      <c r="B6972" s="101" t="s">
        <v>39917</v>
      </c>
      <c r="C6972" s="101" t="s">
        <v>3</v>
      </c>
      <c r="D6972" s="101">
        <v>56.88</v>
      </c>
    </row>
    <row r="6973" spans="1:4" x14ac:dyDescent="0.25">
      <c r="A6973" s="101">
        <v>97016</v>
      </c>
      <c r="B6973" s="101" t="s">
        <v>39918</v>
      </c>
      <c r="C6973" s="101" t="s">
        <v>3</v>
      </c>
      <c r="D6973" s="101">
        <v>77.510000000000005</v>
      </c>
    </row>
    <row r="6974" spans="1:4" x14ac:dyDescent="0.25">
      <c r="A6974" s="101">
        <v>97017</v>
      </c>
      <c r="B6974" s="101" t="s">
        <v>39919</v>
      </c>
      <c r="C6974" s="101" t="s">
        <v>3</v>
      </c>
      <c r="D6974" s="101">
        <v>56.76</v>
      </c>
    </row>
    <row r="6975" spans="1:4" x14ac:dyDescent="0.25">
      <c r="A6975" s="101">
        <v>97018</v>
      </c>
      <c r="B6975" s="101" t="s">
        <v>39920</v>
      </c>
      <c r="C6975" s="101" t="s">
        <v>3</v>
      </c>
      <c r="D6975" s="101">
        <v>46.49</v>
      </c>
    </row>
    <row r="6976" spans="1:4" x14ac:dyDescent="0.25">
      <c r="A6976" s="101">
        <v>97031</v>
      </c>
      <c r="B6976" s="101" t="s">
        <v>39921</v>
      </c>
      <c r="C6976" s="101" t="s">
        <v>3</v>
      </c>
      <c r="D6976" s="101">
        <v>110.74</v>
      </c>
    </row>
    <row r="6977" spans="1:4" x14ac:dyDescent="0.25">
      <c r="A6977" s="101">
        <v>97032</v>
      </c>
      <c r="B6977" s="101" t="s">
        <v>39922</v>
      </c>
      <c r="C6977" s="101" t="s">
        <v>3</v>
      </c>
      <c r="D6977" s="101">
        <v>65.98</v>
      </c>
    </row>
    <row r="6978" spans="1:4" x14ac:dyDescent="0.25">
      <c r="A6978" s="101">
        <v>97033</v>
      </c>
      <c r="B6978" s="101" t="s">
        <v>39923</v>
      </c>
      <c r="C6978" s="101" t="s">
        <v>3</v>
      </c>
      <c r="D6978" s="101">
        <v>103.99</v>
      </c>
    </row>
    <row r="6979" spans="1:4" x14ac:dyDescent="0.25">
      <c r="A6979" s="101">
        <v>97034</v>
      </c>
      <c r="B6979" s="101" t="s">
        <v>39924</v>
      </c>
      <c r="C6979" s="101" t="s">
        <v>3</v>
      </c>
      <c r="D6979" s="101">
        <v>65.22</v>
      </c>
    </row>
    <row r="6980" spans="1:4" x14ac:dyDescent="0.25">
      <c r="A6980" s="101">
        <v>97039</v>
      </c>
      <c r="B6980" s="101" t="s">
        <v>39925</v>
      </c>
      <c r="C6980" s="101" t="s">
        <v>2</v>
      </c>
      <c r="D6980" s="101">
        <v>73.36</v>
      </c>
    </row>
    <row r="6981" spans="1:4" x14ac:dyDescent="0.25">
      <c r="A6981" s="101">
        <v>97040</v>
      </c>
      <c r="B6981" s="101" t="s">
        <v>39926</v>
      </c>
      <c r="C6981" s="101" t="s">
        <v>2</v>
      </c>
      <c r="D6981" s="101">
        <v>18.309999999999999</v>
      </c>
    </row>
    <row r="6982" spans="1:4" x14ac:dyDescent="0.25">
      <c r="A6982" s="101">
        <v>97041</v>
      </c>
      <c r="B6982" s="101" t="s">
        <v>39927</v>
      </c>
      <c r="C6982" s="101" t="s">
        <v>2</v>
      </c>
      <c r="D6982" s="101">
        <v>138.91999999999999</v>
      </c>
    </row>
    <row r="6983" spans="1:4" x14ac:dyDescent="0.25">
      <c r="A6983" s="101">
        <v>97046</v>
      </c>
      <c r="B6983" s="101" t="s">
        <v>39928</v>
      </c>
      <c r="C6983" s="101" t="s">
        <v>2</v>
      </c>
      <c r="D6983" s="101">
        <v>0.32</v>
      </c>
    </row>
    <row r="6984" spans="1:4" x14ac:dyDescent="0.25">
      <c r="A6984" s="101">
        <v>97047</v>
      </c>
      <c r="B6984" s="101" t="s">
        <v>39929</v>
      </c>
      <c r="C6984" s="101" t="s">
        <v>2</v>
      </c>
      <c r="D6984" s="101">
        <v>0.12</v>
      </c>
    </row>
    <row r="6985" spans="1:4" x14ac:dyDescent="0.25">
      <c r="A6985" s="101">
        <v>97048</v>
      </c>
      <c r="B6985" s="101" t="s">
        <v>39930</v>
      </c>
      <c r="C6985" s="101" t="s">
        <v>2</v>
      </c>
      <c r="D6985" s="101">
        <v>0.09</v>
      </c>
    </row>
    <row r="6986" spans="1:4" x14ac:dyDescent="0.25">
      <c r="A6986" s="101">
        <v>97054</v>
      </c>
      <c r="B6986" s="101" t="s">
        <v>39931</v>
      </c>
      <c r="C6986" s="101" t="s">
        <v>12798</v>
      </c>
      <c r="D6986" s="101">
        <v>25.56</v>
      </c>
    </row>
    <row r="6987" spans="1:4" x14ac:dyDescent="0.25">
      <c r="A6987" s="101">
        <v>97062</v>
      </c>
      <c r="B6987" s="101" t="s">
        <v>39932</v>
      </c>
      <c r="C6987" s="101" t="s">
        <v>2</v>
      </c>
      <c r="D6987" s="101">
        <v>6.12</v>
      </c>
    </row>
    <row r="6988" spans="1:4" x14ac:dyDescent="0.25">
      <c r="A6988" s="101">
        <v>97063</v>
      </c>
      <c r="B6988" s="101" t="s">
        <v>39933</v>
      </c>
      <c r="C6988" s="101" t="s">
        <v>2</v>
      </c>
      <c r="D6988" s="101">
        <v>17.79</v>
      </c>
    </row>
    <row r="6989" spans="1:4" x14ac:dyDescent="0.25">
      <c r="A6989" s="101">
        <v>97064</v>
      </c>
      <c r="B6989" s="101" t="s">
        <v>39934</v>
      </c>
      <c r="C6989" s="101" t="s">
        <v>3</v>
      </c>
      <c r="D6989" s="101">
        <v>24.77</v>
      </c>
    </row>
    <row r="6990" spans="1:4" x14ac:dyDescent="0.25">
      <c r="A6990" s="101">
        <v>97065</v>
      </c>
      <c r="B6990" s="101" t="s">
        <v>39935</v>
      </c>
      <c r="C6990" s="101" t="s">
        <v>38</v>
      </c>
      <c r="D6990" s="101">
        <v>11.86</v>
      </c>
    </row>
    <row r="6991" spans="1:4" x14ac:dyDescent="0.25">
      <c r="A6991" s="101">
        <v>97066</v>
      </c>
      <c r="B6991" s="101" t="s">
        <v>39936</v>
      </c>
      <c r="C6991" s="101" t="s">
        <v>2</v>
      </c>
      <c r="D6991" s="101">
        <v>330.15</v>
      </c>
    </row>
    <row r="6992" spans="1:4" x14ac:dyDescent="0.25">
      <c r="A6992" s="101">
        <v>97067</v>
      </c>
      <c r="B6992" s="101" t="s">
        <v>39937</v>
      </c>
      <c r="C6992" s="101" t="s">
        <v>3</v>
      </c>
      <c r="D6992" s="101">
        <v>787.68</v>
      </c>
    </row>
    <row r="6993" spans="1:4" x14ac:dyDescent="0.25">
      <c r="A6993" s="101">
        <v>104989</v>
      </c>
      <c r="B6993" s="101" t="s">
        <v>39938</v>
      </c>
      <c r="C6993" s="101" t="s">
        <v>12798</v>
      </c>
      <c r="D6993" s="101">
        <v>42.44</v>
      </c>
    </row>
    <row r="6994" spans="1:4" x14ac:dyDescent="0.25">
      <c r="A6994" s="101">
        <v>104990</v>
      </c>
      <c r="B6994" s="101" t="s">
        <v>39939</v>
      </c>
      <c r="C6994" s="101" t="s">
        <v>3</v>
      </c>
      <c r="D6994" s="101">
        <v>12.71</v>
      </c>
    </row>
    <row r="6995" spans="1:4" x14ac:dyDescent="0.25">
      <c r="A6995" s="101">
        <v>105103</v>
      </c>
      <c r="B6995" s="101" t="s">
        <v>39940</v>
      </c>
      <c r="C6995" s="101" t="s">
        <v>3</v>
      </c>
      <c r="D6995" s="101">
        <v>86.64</v>
      </c>
    </row>
    <row r="6996" spans="1:4" x14ac:dyDescent="0.25">
      <c r="A6996" s="101">
        <v>105104</v>
      </c>
      <c r="B6996" s="101" t="s">
        <v>39941</v>
      </c>
      <c r="C6996" s="101" t="s">
        <v>12798</v>
      </c>
      <c r="D6996" s="101">
        <v>4383.4399999999996</v>
      </c>
    </row>
    <row r="6997" spans="1:4" x14ac:dyDescent="0.25">
      <c r="A6997" s="101">
        <v>105105</v>
      </c>
      <c r="B6997" s="101" t="s">
        <v>39942</v>
      </c>
      <c r="C6997" s="101" t="s">
        <v>3</v>
      </c>
      <c r="D6997" s="101">
        <v>60.84</v>
      </c>
    </row>
    <row r="6998" spans="1:4" x14ac:dyDescent="0.25">
      <c r="A6998" s="101">
        <v>105106</v>
      </c>
      <c r="B6998" s="101" t="s">
        <v>39943</v>
      </c>
      <c r="C6998" s="101" t="s">
        <v>12798</v>
      </c>
      <c r="D6998" s="101">
        <v>1972.3</v>
      </c>
    </row>
    <row r="6999" spans="1:4" x14ac:dyDescent="0.25">
      <c r="A6999" s="101">
        <v>105107</v>
      </c>
      <c r="B6999" s="101" t="s">
        <v>39944</v>
      </c>
      <c r="C6999" s="101" t="s">
        <v>12798</v>
      </c>
      <c r="D6999" s="101">
        <v>2912.29</v>
      </c>
    </row>
    <row r="7000" spans="1:4" x14ac:dyDescent="0.25">
      <c r="A7000" s="101">
        <v>105110</v>
      </c>
      <c r="B7000" s="101" t="s">
        <v>39945</v>
      </c>
      <c r="C7000" s="101" t="s">
        <v>3</v>
      </c>
      <c r="D7000" s="101">
        <v>184.4</v>
      </c>
    </row>
    <row r="7001" spans="1:4" x14ac:dyDescent="0.25">
      <c r="A7001" s="101">
        <v>105111</v>
      </c>
      <c r="B7001" s="101" t="s">
        <v>39946</v>
      </c>
      <c r="C7001" s="101" t="s">
        <v>12798</v>
      </c>
      <c r="D7001" s="101">
        <v>17674.439999999999</v>
      </c>
    </row>
    <row r="7002" spans="1:4" x14ac:dyDescent="0.25">
      <c r="A7002" s="101">
        <v>105112</v>
      </c>
      <c r="B7002" s="101" t="s">
        <v>39947</v>
      </c>
      <c r="C7002" s="101" t="s">
        <v>3</v>
      </c>
      <c r="D7002" s="101">
        <v>154</v>
      </c>
    </row>
    <row r="7003" spans="1:4" x14ac:dyDescent="0.25">
      <c r="A7003" s="101">
        <v>97621</v>
      </c>
      <c r="B7003" s="101" t="s">
        <v>25104</v>
      </c>
      <c r="C7003" s="101" t="s">
        <v>38</v>
      </c>
      <c r="D7003" s="101">
        <v>112.39</v>
      </c>
    </row>
    <row r="7004" spans="1:4" x14ac:dyDescent="0.25">
      <c r="A7004" s="101">
        <v>97622</v>
      </c>
      <c r="B7004" s="101" t="s">
        <v>25105</v>
      </c>
      <c r="C7004" s="101" t="s">
        <v>38</v>
      </c>
      <c r="D7004" s="101">
        <v>54.77</v>
      </c>
    </row>
    <row r="7005" spans="1:4" x14ac:dyDescent="0.25">
      <c r="A7005" s="101">
        <v>97623</v>
      </c>
      <c r="B7005" s="101" t="s">
        <v>25106</v>
      </c>
      <c r="C7005" s="101" t="s">
        <v>38</v>
      </c>
      <c r="D7005" s="101">
        <v>167.79</v>
      </c>
    </row>
    <row r="7006" spans="1:4" x14ac:dyDescent="0.25">
      <c r="A7006" s="101">
        <v>97624</v>
      </c>
      <c r="B7006" s="101" t="s">
        <v>25107</v>
      </c>
      <c r="C7006" s="101" t="s">
        <v>38</v>
      </c>
      <c r="D7006" s="101">
        <v>102.98</v>
      </c>
    </row>
    <row r="7007" spans="1:4" x14ac:dyDescent="0.25">
      <c r="A7007" s="101">
        <v>97625</v>
      </c>
      <c r="B7007" s="101" t="s">
        <v>25108</v>
      </c>
      <c r="C7007" s="101" t="s">
        <v>38</v>
      </c>
      <c r="D7007" s="101">
        <v>59.61</v>
      </c>
    </row>
    <row r="7008" spans="1:4" x14ac:dyDescent="0.25">
      <c r="A7008" s="101">
        <v>97626</v>
      </c>
      <c r="B7008" s="101" t="s">
        <v>25109</v>
      </c>
      <c r="C7008" s="101" t="s">
        <v>38</v>
      </c>
      <c r="D7008" s="101">
        <v>550.48</v>
      </c>
    </row>
    <row r="7009" spans="1:4" x14ac:dyDescent="0.25">
      <c r="A7009" s="101">
        <v>97627</v>
      </c>
      <c r="B7009" s="101" t="s">
        <v>25110</v>
      </c>
      <c r="C7009" s="101" t="s">
        <v>38</v>
      </c>
      <c r="D7009" s="101">
        <v>189.17</v>
      </c>
    </row>
    <row r="7010" spans="1:4" x14ac:dyDescent="0.25">
      <c r="A7010" s="101">
        <v>97628</v>
      </c>
      <c r="B7010" s="101" t="s">
        <v>25111</v>
      </c>
      <c r="C7010" s="101" t="s">
        <v>38</v>
      </c>
      <c r="D7010" s="101">
        <v>256.38</v>
      </c>
    </row>
    <row r="7011" spans="1:4" x14ac:dyDescent="0.25">
      <c r="A7011" s="101">
        <v>97629</v>
      </c>
      <c r="B7011" s="101" t="s">
        <v>25112</v>
      </c>
      <c r="C7011" s="101" t="s">
        <v>38</v>
      </c>
      <c r="D7011" s="101">
        <v>88.09</v>
      </c>
    </row>
    <row r="7012" spans="1:4" x14ac:dyDescent="0.25">
      <c r="A7012" s="101">
        <v>97631</v>
      </c>
      <c r="B7012" s="101" t="s">
        <v>25113</v>
      </c>
      <c r="C7012" s="101" t="s">
        <v>2</v>
      </c>
      <c r="D7012" s="101">
        <v>11.14</v>
      </c>
    </row>
    <row r="7013" spans="1:4" x14ac:dyDescent="0.25">
      <c r="A7013" s="101">
        <v>97632</v>
      </c>
      <c r="B7013" s="101" t="s">
        <v>25114</v>
      </c>
      <c r="C7013" s="101" t="s">
        <v>3</v>
      </c>
      <c r="D7013" s="101">
        <v>2.59</v>
      </c>
    </row>
    <row r="7014" spans="1:4" x14ac:dyDescent="0.25">
      <c r="A7014" s="101">
        <v>97633</v>
      </c>
      <c r="B7014" s="101" t="s">
        <v>25115</v>
      </c>
      <c r="C7014" s="101" t="s">
        <v>2</v>
      </c>
      <c r="D7014" s="101">
        <v>22.65</v>
      </c>
    </row>
    <row r="7015" spans="1:4" x14ac:dyDescent="0.25">
      <c r="A7015" s="101">
        <v>97634</v>
      </c>
      <c r="B7015" s="101" t="s">
        <v>25116</v>
      </c>
      <c r="C7015" s="101" t="s">
        <v>2</v>
      </c>
      <c r="D7015" s="101">
        <v>6.98</v>
      </c>
    </row>
    <row r="7016" spans="1:4" x14ac:dyDescent="0.25">
      <c r="A7016" s="101">
        <v>97635</v>
      </c>
      <c r="B7016" s="101" t="s">
        <v>25117</v>
      </c>
      <c r="C7016" s="101" t="s">
        <v>2</v>
      </c>
      <c r="D7016" s="101">
        <v>14.72</v>
      </c>
    </row>
    <row r="7017" spans="1:4" x14ac:dyDescent="0.25">
      <c r="A7017" s="101">
        <v>97636</v>
      </c>
      <c r="B7017" s="101" t="s">
        <v>25118</v>
      </c>
      <c r="C7017" s="101" t="s">
        <v>2</v>
      </c>
      <c r="D7017" s="101">
        <v>22.74</v>
      </c>
    </row>
    <row r="7018" spans="1:4" x14ac:dyDescent="0.25">
      <c r="A7018" s="101">
        <v>97637</v>
      </c>
      <c r="B7018" s="101" t="s">
        <v>25119</v>
      </c>
      <c r="C7018" s="101" t="s">
        <v>2</v>
      </c>
      <c r="D7018" s="101">
        <v>2.76</v>
      </c>
    </row>
    <row r="7019" spans="1:4" x14ac:dyDescent="0.25">
      <c r="A7019" s="101">
        <v>97638</v>
      </c>
      <c r="B7019" s="101" t="s">
        <v>25120</v>
      </c>
      <c r="C7019" s="101" t="s">
        <v>2</v>
      </c>
      <c r="D7019" s="101">
        <v>8.0299999999999994</v>
      </c>
    </row>
    <row r="7020" spans="1:4" x14ac:dyDescent="0.25">
      <c r="A7020" s="101">
        <v>97639</v>
      </c>
      <c r="B7020" s="101" t="s">
        <v>25121</v>
      </c>
      <c r="C7020" s="101" t="s">
        <v>2</v>
      </c>
      <c r="D7020" s="101">
        <v>20.14</v>
      </c>
    </row>
    <row r="7021" spans="1:4" x14ac:dyDescent="0.25">
      <c r="A7021" s="101">
        <v>97640</v>
      </c>
      <c r="B7021" s="101" t="s">
        <v>25122</v>
      </c>
      <c r="C7021" s="101" t="s">
        <v>2</v>
      </c>
      <c r="D7021" s="101">
        <v>1.87</v>
      </c>
    </row>
    <row r="7022" spans="1:4" x14ac:dyDescent="0.25">
      <c r="A7022" s="101">
        <v>97641</v>
      </c>
      <c r="B7022" s="101" t="s">
        <v>25123</v>
      </c>
      <c r="C7022" s="101" t="s">
        <v>2</v>
      </c>
      <c r="D7022" s="101">
        <v>2.89</v>
      </c>
    </row>
    <row r="7023" spans="1:4" x14ac:dyDescent="0.25">
      <c r="A7023" s="101">
        <v>97642</v>
      </c>
      <c r="B7023" s="101" t="s">
        <v>25124</v>
      </c>
      <c r="C7023" s="101" t="s">
        <v>2</v>
      </c>
      <c r="D7023" s="101">
        <v>2.69</v>
      </c>
    </row>
    <row r="7024" spans="1:4" x14ac:dyDescent="0.25">
      <c r="A7024" s="101">
        <v>97643</v>
      </c>
      <c r="B7024" s="101" t="s">
        <v>25125</v>
      </c>
      <c r="C7024" s="101" t="s">
        <v>2</v>
      </c>
      <c r="D7024" s="101">
        <v>24.69</v>
      </c>
    </row>
    <row r="7025" spans="1:4" x14ac:dyDescent="0.25">
      <c r="A7025" s="101">
        <v>97644</v>
      </c>
      <c r="B7025" s="101" t="s">
        <v>25126</v>
      </c>
      <c r="C7025" s="101" t="s">
        <v>2</v>
      </c>
      <c r="D7025" s="101">
        <v>9.32</v>
      </c>
    </row>
    <row r="7026" spans="1:4" x14ac:dyDescent="0.25">
      <c r="A7026" s="101">
        <v>97645</v>
      </c>
      <c r="B7026" s="101" t="s">
        <v>25127</v>
      </c>
      <c r="C7026" s="101" t="s">
        <v>2</v>
      </c>
      <c r="D7026" s="101">
        <v>24.09</v>
      </c>
    </row>
    <row r="7027" spans="1:4" x14ac:dyDescent="0.25">
      <c r="A7027" s="101">
        <v>97647</v>
      </c>
      <c r="B7027" s="101" t="s">
        <v>25128</v>
      </c>
      <c r="C7027" s="101" t="s">
        <v>2</v>
      </c>
      <c r="D7027" s="101">
        <v>3.47</v>
      </c>
    </row>
    <row r="7028" spans="1:4" x14ac:dyDescent="0.25">
      <c r="A7028" s="101">
        <v>97648</v>
      </c>
      <c r="B7028" s="101" t="s">
        <v>25129</v>
      </c>
      <c r="C7028" s="101" t="s">
        <v>2</v>
      </c>
      <c r="D7028" s="101">
        <v>1.99</v>
      </c>
    </row>
    <row r="7029" spans="1:4" x14ac:dyDescent="0.25">
      <c r="A7029" s="101">
        <v>97649</v>
      </c>
      <c r="B7029" s="101" t="s">
        <v>25130</v>
      </c>
      <c r="C7029" s="101" t="s">
        <v>2</v>
      </c>
      <c r="D7029" s="101">
        <v>4.45</v>
      </c>
    </row>
    <row r="7030" spans="1:4" x14ac:dyDescent="0.25">
      <c r="A7030" s="101">
        <v>97650</v>
      </c>
      <c r="B7030" s="101" t="s">
        <v>25131</v>
      </c>
      <c r="C7030" s="101" t="s">
        <v>2</v>
      </c>
      <c r="D7030" s="101">
        <v>7.48</v>
      </c>
    </row>
    <row r="7031" spans="1:4" x14ac:dyDescent="0.25">
      <c r="A7031" s="101">
        <v>97651</v>
      </c>
      <c r="B7031" s="101" t="s">
        <v>25132</v>
      </c>
      <c r="C7031" s="101" t="s">
        <v>12798</v>
      </c>
      <c r="D7031" s="101">
        <v>81.55</v>
      </c>
    </row>
    <row r="7032" spans="1:4" x14ac:dyDescent="0.25">
      <c r="A7032" s="101">
        <v>97652</v>
      </c>
      <c r="B7032" s="101" t="s">
        <v>25133</v>
      </c>
      <c r="C7032" s="101" t="s">
        <v>12798</v>
      </c>
      <c r="D7032" s="101">
        <v>184.87</v>
      </c>
    </row>
    <row r="7033" spans="1:4" x14ac:dyDescent="0.25">
      <c r="A7033" s="101">
        <v>97653</v>
      </c>
      <c r="B7033" s="101" t="s">
        <v>25134</v>
      </c>
      <c r="C7033" s="101" t="s">
        <v>12798</v>
      </c>
      <c r="D7033" s="101">
        <v>146</v>
      </c>
    </row>
    <row r="7034" spans="1:4" x14ac:dyDescent="0.25">
      <c r="A7034" s="101">
        <v>97654</v>
      </c>
      <c r="B7034" s="101" t="s">
        <v>25135</v>
      </c>
      <c r="C7034" s="101" t="s">
        <v>12798</v>
      </c>
      <c r="D7034" s="101">
        <v>179.83</v>
      </c>
    </row>
    <row r="7035" spans="1:4" x14ac:dyDescent="0.25">
      <c r="A7035" s="101">
        <v>97655</v>
      </c>
      <c r="B7035" s="101" t="s">
        <v>25136</v>
      </c>
      <c r="C7035" s="101" t="s">
        <v>2</v>
      </c>
      <c r="D7035" s="101">
        <v>36.380000000000003</v>
      </c>
    </row>
    <row r="7036" spans="1:4" x14ac:dyDescent="0.25">
      <c r="A7036" s="101">
        <v>97656</v>
      </c>
      <c r="B7036" s="101" t="s">
        <v>25137</v>
      </c>
      <c r="C7036" s="101" t="s">
        <v>12798</v>
      </c>
      <c r="D7036" s="101">
        <v>330.8</v>
      </c>
    </row>
    <row r="7037" spans="1:4" x14ac:dyDescent="0.25">
      <c r="A7037" s="101">
        <v>97657</v>
      </c>
      <c r="B7037" s="101" t="s">
        <v>25138</v>
      </c>
      <c r="C7037" s="101" t="s">
        <v>12798</v>
      </c>
      <c r="D7037" s="101">
        <v>655.68</v>
      </c>
    </row>
    <row r="7038" spans="1:4" x14ac:dyDescent="0.25">
      <c r="A7038" s="101">
        <v>97658</v>
      </c>
      <c r="B7038" s="101" t="s">
        <v>25139</v>
      </c>
      <c r="C7038" s="101" t="s">
        <v>12798</v>
      </c>
      <c r="D7038" s="101">
        <v>223.9</v>
      </c>
    </row>
    <row r="7039" spans="1:4" x14ac:dyDescent="0.25">
      <c r="A7039" s="101">
        <v>97659</v>
      </c>
      <c r="B7039" s="101" t="s">
        <v>25140</v>
      </c>
      <c r="C7039" s="101" t="s">
        <v>12798</v>
      </c>
      <c r="D7039" s="101">
        <v>308.18</v>
      </c>
    </row>
    <row r="7040" spans="1:4" x14ac:dyDescent="0.25">
      <c r="A7040" s="101">
        <v>97660</v>
      </c>
      <c r="B7040" s="101" t="s">
        <v>25141</v>
      </c>
      <c r="C7040" s="101" t="s">
        <v>12798</v>
      </c>
      <c r="D7040" s="101">
        <v>0.64</v>
      </c>
    </row>
    <row r="7041" spans="1:4" x14ac:dyDescent="0.25">
      <c r="A7041" s="101">
        <v>97661</v>
      </c>
      <c r="B7041" s="101" t="s">
        <v>25142</v>
      </c>
      <c r="C7041" s="101" t="s">
        <v>3</v>
      </c>
      <c r="D7041" s="101">
        <v>0.69</v>
      </c>
    </row>
    <row r="7042" spans="1:4" x14ac:dyDescent="0.25">
      <c r="A7042" s="101">
        <v>97662</v>
      </c>
      <c r="B7042" s="101" t="s">
        <v>25143</v>
      </c>
      <c r="C7042" s="101" t="s">
        <v>3</v>
      </c>
      <c r="D7042" s="101">
        <v>0.49</v>
      </c>
    </row>
    <row r="7043" spans="1:4" x14ac:dyDescent="0.25">
      <c r="A7043" s="101">
        <v>97663</v>
      </c>
      <c r="B7043" s="101" t="s">
        <v>25144</v>
      </c>
      <c r="C7043" s="101" t="s">
        <v>12798</v>
      </c>
      <c r="D7043" s="101">
        <v>12.31</v>
      </c>
    </row>
    <row r="7044" spans="1:4" x14ac:dyDescent="0.25">
      <c r="A7044" s="101">
        <v>97664</v>
      </c>
      <c r="B7044" s="101" t="s">
        <v>25145</v>
      </c>
      <c r="C7044" s="101" t="s">
        <v>12798</v>
      </c>
      <c r="D7044" s="101">
        <v>1.53</v>
      </c>
    </row>
    <row r="7045" spans="1:4" x14ac:dyDescent="0.25">
      <c r="A7045" s="101">
        <v>97665</v>
      </c>
      <c r="B7045" s="101" t="s">
        <v>25146</v>
      </c>
      <c r="C7045" s="101" t="s">
        <v>12798</v>
      </c>
      <c r="D7045" s="101">
        <v>1.76</v>
      </c>
    </row>
    <row r="7046" spans="1:4" x14ac:dyDescent="0.25">
      <c r="A7046" s="101">
        <v>97666</v>
      </c>
      <c r="B7046" s="101" t="s">
        <v>25147</v>
      </c>
      <c r="C7046" s="101" t="s">
        <v>12798</v>
      </c>
      <c r="D7046" s="101">
        <v>8.98</v>
      </c>
    </row>
    <row r="7047" spans="1:4" x14ac:dyDescent="0.25">
      <c r="A7047" s="101">
        <v>104789</v>
      </c>
      <c r="B7047" s="101" t="s">
        <v>25148</v>
      </c>
      <c r="C7047" s="101" t="s">
        <v>38</v>
      </c>
      <c r="D7047" s="101">
        <v>192.77</v>
      </c>
    </row>
    <row r="7048" spans="1:4" x14ac:dyDescent="0.25">
      <c r="A7048" s="101">
        <v>104790</v>
      </c>
      <c r="B7048" s="101" t="s">
        <v>25149</v>
      </c>
      <c r="C7048" s="101" t="s">
        <v>38</v>
      </c>
      <c r="D7048" s="101">
        <v>112.53</v>
      </c>
    </row>
    <row r="7049" spans="1:4" x14ac:dyDescent="0.25">
      <c r="A7049" s="101">
        <v>104791</v>
      </c>
      <c r="B7049" s="101" t="s">
        <v>25150</v>
      </c>
      <c r="C7049" s="101" t="s">
        <v>2</v>
      </c>
      <c r="D7049" s="101">
        <v>6.23</v>
      </c>
    </row>
    <row r="7050" spans="1:4" x14ac:dyDescent="0.25">
      <c r="A7050" s="101">
        <v>104792</v>
      </c>
      <c r="B7050" s="101" t="s">
        <v>25151</v>
      </c>
      <c r="C7050" s="101" t="s">
        <v>3</v>
      </c>
      <c r="D7050" s="101">
        <v>0.38</v>
      </c>
    </row>
    <row r="7051" spans="1:4" x14ac:dyDescent="0.25">
      <c r="A7051" s="101">
        <v>104793</v>
      </c>
      <c r="B7051" s="101" t="s">
        <v>25152</v>
      </c>
      <c r="C7051" s="101" t="s">
        <v>3</v>
      </c>
      <c r="D7051" s="101">
        <v>0.52</v>
      </c>
    </row>
    <row r="7052" spans="1:4" x14ac:dyDescent="0.25">
      <c r="A7052" s="101">
        <v>104794</v>
      </c>
      <c r="B7052" s="101" t="s">
        <v>25153</v>
      </c>
      <c r="C7052" s="101" t="s">
        <v>3</v>
      </c>
      <c r="D7052" s="101">
        <v>0.94</v>
      </c>
    </row>
    <row r="7053" spans="1:4" x14ac:dyDescent="0.25">
      <c r="A7053" s="101">
        <v>104795</v>
      </c>
      <c r="B7053" s="101" t="s">
        <v>25154</v>
      </c>
      <c r="C7053" s="101" t="s">
        <v>3</v>
      </c>
      <c r="D7053" s="101">
        <v>1.31</v>
      </c>
    </row>
    <row r="7054" spans="1:4" x14ac:dyDescent="0.25">
      <c r="A7054" s="101">
        <v>104796</v>
      </c>
      <c r="B7054" s="101" t="s">
        <v>25155</v>
      </c>
      <c r="C7054" s="101" t="s">
        <v>3</v>
      </c>
      <c r="D7054" s="101">
        <v>14.34</v>
      </c>
    </row>
    <row r="7055" spans="1:4" x14ac:dyDescent="0.25">
      <c r="A7055" s="101">
        <v>104797</v>
      </c>
      <c r="B7055" s="101" t="s">
        <v>25156</v>
      </c>
      <c r="C7055" s="101" t="s">
        <v>3</v>
      </c>
      <c r="D7055" s="101">
        <v>17.920000000000002</v>
      </c>
    </row>
    <row r="7056" spans="1:4" x14ac:dyDescent="0.25">
      <c r="A7056" s="101">
        <v>104798</v>
      </c>
      <c r="B7056" s="101" t="s">
        <v>25157</v>
      </c>
      <c r="C7056" s="101" t="s">
        <v>12798</v>
      </c>
      <c r="D7056" s="101">
        <v>13.19</v>
      </c>
    </row>
    <row r="7057" spans="1:4" x14ac:dyDescent="0.25">
      <c r="A7057" s="101">
        <v>104799</v>
      </c>
      <c r="B7057" s="101" t="s">
        <v>25158</v>
      </c>
      <c r="C7057" s="101" t="s">
        <v>2</v>
      </c>
      <c r="D7057" s="101">
        <v>10.36</v>
      </c>
    </row>
    <row r="7058" spans="1:4" x14ac:dyDescent="0.25">
      <c r="A7058" s="101">
        <v>104800</v>
      </c>
      <c r="B7058" s="101" t="s">
        <v>25159</v>
      </c>
      <c r="C7058" s="101" t="s">
        <v>3</v>
      </c>
      <c r="D7058" s="101">
        <v>9.3000000000000007</v>
      </c>
    </row>
    <row r="7059" spans="1:4" x14ac:dyDescent="0.25">
      <c r="A7059" s="101">
        <v>104801</v>
      </c>
      <c r="B7059" s="101" t="s">
        <v>25160</v>
      </c>
      <c r="C7059" s="101" t="s">
        <v>2</v>
      </c>
      <c r="D7059" s="101">
        <v>14.11</v>
      </c>
    </row>
    <row r="7060" spans="1:4" x14ac:dyDescent="0.25">
      <c r="A7060" s="101">
        <v>104802</v>
      </c>
      <c r="B7060" s="101" t="s">
        <v>25161</v>
      </c>
      <c r="C7060" s="101" t="s">
        <v>2</v>
      </c>
      <c r="D7060" s="101">
        <v>9.3800000000000008</v>
      </c>
    </row>
    <row r="7061" spans="1:4" x14ac:dyDescent="0.25">
      <c r="A7061" s="101">
        <v>104803</v>
      </c>
      <c r="B7061" s="101" t="s">
        <v>25162</v>
      </c>
      <c r="C7061" s="101" t="s">
        <v>3</v>
      </c>
      <c r="D7061" s="101">
        <v>4.53</v>
      </c>
    </row>
    <row r="7062" spans="1:4" x14ac:dyDescent="0.25">
      <c r="A7062" s="101">
        <v>95967</v>
      </c>
      <c r="B7062" s="101" t="s">
        <v>757</v>
      </c>
      <c r="C7062" s="101" t="s">
        <v>8</v>
      </c>
      <c r="D7062" s="101">
        <v>177.14</v>
      </c>
    </row>
    <row r="7063" spans="1:4" x14ac:dyDescent="0.25">
      <c r="A7063" s="101">
        <v>99059</v>
      </c>
      <c r="B7063" s="101" t="s">
        <v>39948</v>
      </c>
      <c r="C7063" s="101" t="s">
        <v>3</v>
      </c>
      <c r="D7063" s="101">
        <v>68.95</v>
      </c>
    </row>
    <row r="7064" spans="1:4" x14ac:dyDescent="0.25">
      <c r="A7064" s="101">
        <v>99060</v>
      </c>
      <c r="B7064" s="101" t="s">
        <v>39949</v>
      </c>
      <c r="C7064" s="101" t="s">
        <v>12798</v>
      </c>
      <c r="D7064" s="101">
        <v>206.04</v>
      </c>
    </row>
    <row r="7065" spans="1:4" x14ac:dyDescent="0.25">
      <c r="A7065" s="101">
        <v>99061</v>
      </c>
      <c r="B7065" s="101" t="s">
        <v>39950</v>
      </c>
      <c r="C7065" s="101" t="s">
        <v>12798</v>
      </c>
      <c r="D7065" s="101">
        <v>125.31</v>
      </c>
    </row>
    <row r="7066" spans="1:4" x14ac:dyDescent="0.25">
      <c r="A7066" s="101">
        <v>99062</v>
      </c>
      <c r="B7066" s="101" t="s">
        <v>39951</v>
      </c>
      <c r="C7066" s="101" t="s">
        <v>12798</v>
      </c>
      <c r="D7066" s="101">
        <v>2.0299999999999998</v>
      </c>
    </row>
    <row r="7067" spans="1:4" x14ac:dyDescent="0.25">
      <c r="A7067" s="101">
        <v>99063</v>
      </c>
      <c r="B7067" s="101" t="s">
        <v>39952</v>
      </c>
      <c r="C7067" s="101" t="s">
        <v>3</v>
      </c>
      <c r="D7067" s="101">
        <v>9.59</v>
      </c>
    </row>
    <row r="7068" spans="1:4" x14ac:dyDescent="0.25">
      <c r="A7068" s="101">
        <v>105007</v>
      </c>
      <c r="B7068" s="101" t="s">
        <v>39953</v>
      </c>
      <c r="C7068" s="101" t="s">
        <v>12798</v>
      </c>
      <c r="D7068" s="101">
        <v>37.6</v>
      </c>
    </row>
    <row r="7069" spans="1:4" x14ac:dyDescent="0.25">
      <c r="A7069" s="101">
        <v>105009</v>
      </c>
      <c r="B7069" s="101" t="s">
        <v>39954</v>
      </c>
      <c r="C7069" s="101" t="s">
        <v>3</v>
      </c>
      <c r="D7069" s="101">
        <v>84.63</v>
      </c>
    </row>
    <row r="7070" spans="1:4" x14ac:dyDescent="0.25">
      <c r="A7070" s="101">
        <v>105011</v>
      </c>
      <c r="B7070" s="101" t="s">
        <v>39955</v>
      </c>
      <c r="C7070" s="101" t="s">
        <v>3</v>
      </c>
      <c r="D7070" s="101">
        <v>0.54</v>
      </c>
    </row>
    <row r="7071" spans="1:4" x14ac:dyDescent="0.25">
      <c r="A7071" s="101">
        <v>93588</v>
      </c>
      <c r="B7071" s="101" t="s">
        <v>1968</v>
      </c>
      <c r="C7071" s="101" t="s">
        <v>753</v>
      </c>
      <c r="D7071" s="101">
        <v>3.1</v>
      </c>
    </row>
    <row r="7072" spans="1:4" x14ac:dyDescent="0.25">
      <c r="A7072" s="101">
        <v>93589</v>
      </c>
      <c r="B7072" s="101" t="s">
        <v>1969</v>
      </c>
      <c r="C7072" s="101" t="s">
        <v>753</v>
      </c>
      <c r="D7072" s="101">
        <v>2.66</v>
      </c>
    </row>
    <row r="7073" spans="1:4" x14ac:dyDescent="0.25">
      <c r="A7073" s="101">
        <v>93590</v>
      </c>
      <c r="B7073" s="101" t="s">
        <v>1970</v>
      </c>
      <c r="C7073" s="101" t="s">
        <v>753</v>
      </c>
      <c r="D7073" s="101">
        <v>0.97</v>
      </c>
    </row>
    <row r="7074" spans="1:4" x14ac:dyDescent="0.25">
      <c r="A7074" s="101">
        <v>93591</v>
      </c>
      <c r="B7074" s="101" t="s">
        <v>1971</v>
      </c>
      <c r="C7074" s="101" t="s">
        <v>753</v>
      </c>
      <c r="D7074" s="101">
        <v>2.78</v>
      </c>
    </row>
    <row r="7075" spans="1:4" x14ac:dyDescent="0.25">
      <c r="A7075" s="101">
        <v>93592</v>
      </c>
      <c r="B7075" s="101" t="s">
        <v>1972</v>
      </c>
      <c r="C7075" s="101" t="s">
        <v>753</v>
      </c>
      <c r="D7075" s="101">
        <v>2.4</v>
      </c>
    </row>
    <row r="7076" spans="1:4" x14ac:dyDescent="0.25">
      <c r="A7076" s="101">
        <v>93593</v>
      </c>
      <c r="B7076" s="101" t="s">
        <v>1973</v>
      </c>
      <c r="C7076" s="101" t="s">
        <v>753</v>
      </c>
      <c r="D7076" s="101">
        <v>0.88</v>
      </c>
    </row>
    <row r="7077" spans="1:4" x14ac:dyDescent="0.25">
      <c r="A7077" s="101">
        <v>93594</v>
      </c>
      <c r="B7077" s="101" t="s">
        <v>1974</v>
      </c>
      <c r="C7077" s="101" t="s">
        <v>752</v>
      </c>
      <c r="D7077" s="101">
        <v>2.06</v>
      </c>
    </row>
    <row r="7078" spans="1:4" x14ac:dyDescent="0.25">
      <c r="A7078" s="101">
        <v>93595</v>
      </c>
      <c r="B7078" s="101" t="s">
        <v>1975</v>
      </c>
      <c r="C7078" s="101" t="s">
        <v>752</v>
      </c>
      <c r="D7078" s="101">
        <v>1.8</v>
      </c>
    </row>
    <row r="7079" spans="1:4" x14ac:dyDescent="0.25">
      <c r="A7079" s="101">
        <v>93596</v>
      </c>
      <c r="B7079" s="101" t="s">
        <v>1976</v>
      </c>
      <c r="C7079" s="101" t="s">
        <v>752</v>
      </c>
      <c r="D7079" s="101">
        <v>0.65</v>
      </c>
    </row>
    <row r="7080" spans="1:4" x14ac:dyDescent="0.25">
      <c r="A7080" s="101">
        <v>93597</v>
      </c>
      <c r="B7080" s="101" t="s">
        <v>1977</v>
      </c>
      <c r="C7080" s="101" t="s">
        <v>752</v>
      </c>
      <c r="D7080" s="101">
        <v>1.85</v>
      </c>
    </row>
    <row r="7081" spans="1:4" x14ac:dyDescent="0.25">
      <c r="A7081" s="101">
        <v>93598</v>
      </c>
      <c r="B7081" s="101" t="s">
        <v>1978</v>
      </c>
      <c r="C7081" s="101" t="s">
        <v>752</v>
      </c>
      <c r="D7081" s="101">
        <v>1.59</v>
      </c>
    </row>
    <row r="7082" spans="1:4" x14ac:dyDescent="0.25">
      <c r="A7082" s="101">
        <v>93599</v>
      </c>
      <c r="B7082" s="101" t="s">
        <v>1979</v>
      </c>
      <c r="C7082" s="101" t="s">
        <v>752</v>
      </c>
      <c r="D7082" s="101">
        <v>0.59</v>
      </c>
    </row>
    <row r="7083" spans="1:4" x14ac:dyDescent="0.25">
      <c r="A7083" s="101">
        <v>95425</v>
      </c>
      <c r="B7083" s="101" t="s">
        <v>1980</v>
      </c>
      <c r="C7083" s="101" t="s">
        <v>753</v>
      </c>
      <c r="D7083" s="101">
        <v>2.36</v>
      </c>
    </row>
    <row r="7084" spans="1:4" x14ac:dyDescent="0.25">
      <c r="A7084" s="101">
        <v>95426</v>
      </c>
      <c r="B7084" s="101" t="s">
        <v>1981</v>
      </c>
      <c r="C7084" s="101" t="s">
        <v>753</v>
      </c>
      <c r="D7084" s="101">
        <v>2.04</v>
      </c>
    </row>
    <row r="7085" spans="1:4" x14ac:dyDescent="0.25">
      <c r="A7085" s="101">
        <v>95427</v>
      </c>
      <c r="B7085" s="101" t="s">
        <v>1982</v>
      </c>
      <c r="C7085" s="101" t="s">
        <v>753</v>
      </c>
      <c r="D7085" s="101">
        <v>0.76</v>
      </c>
    </row>
    <row r="7086" spans="1:4" x14ac:dyDescent="0.25">
      <c r="A7086" s="101">
        <v>95428</v>
      </c>
      <c r="B7086" s="101" t="s">
        <v>1983</v>
      </c>
      <c r="C7086" s="101" t="s">
        <v>752</v>
      </c>
      <c r="D7086" s="101">
        <v>1.59</v>
      </c>
    </row>
    <row r="7087" spans="1:4" x14ac:dyDescent="0.25">
      <c r="A7087" s="101">
        <v>95429</v>
      </c>
      <c r="B7087" s="101" t="s">
        <v>1984</v>
      </c>
      <c r="C7087" s="101" t="s">
        <v>752</v>
      </c>
      <c r="D7087" s="101">
        <v>1.37</v>
      </c>
    </row>
    <row r="7088" spans="1:4" x14ac:dyDescent="0.25">
      <c r="A7088" s="101">
        <v>95430</v>
      </c>
      <c r="B7088" s="101" t="s">
        <v>1985</v>
      </c>
      <c r="C7088" s="101" t="s">
        <v>752</v>
      </c>
      <c r="D7088" s="101">
        <v>0.48</v>
      </c>
    </row>
    <row r="7089" spans="1:4" x14ac:dyDescent="0.25">
      <c r="A7089" s="101">
        <v>95875</v>
      </c>
      <c r="B7089" s="101" t="s">
        <v>1986</v>
      </c>
      <c r="C7089" s="101" t="s">
        <v>753</v>
      </c>
      <c r="D7089" s="101">
        <v>2.46</v>
      </c>
    </row>
    <row r="7090" spans="1:4" x14ac:dyDescent="0.25">
      <c r="A7090" s="101">
        <v>95876</v>
      </c>
      <c r="B7090" s="101" t="s">
        <v>1987</v>
      </c>
      <c r="C7090" s="101" t="s">
        <v>753</v>
      </c>
      <c r="D7090" s="101">
        <v>2.1800000000000002</v>
      </c>
    </row>
    <row r="7091" spans="1:4" x14ac:dyDescent="0.25">
      <c r="A7091" s="101">
        <v>95877</v>
      </c>
      <c r="B7091" s="101" t="s">
        <v>1988</v>
      </c>
      <c r="C7091" s="101" t="s">
        <v>753</v>
      </c>
      <c r="D7091" s="101">
        <v>1.87</v>
      </c>
    </row>
    <row r="7092" spans="1:4" x14ac:dyDescent="0.25">
      <c r="A7092" s="101">
        <v>95878</v>
      </c>
      <c r="B7092" s="101" t="s">
        <v>1989</v>
      </c>
      <c r="C7092" s="101" t="s">
        <v>752</v>
      </c>
      <c r="D7092" s="101">
        <v>1.65</v>
      </c>
    </row>
    <row r="7093" spans="1:4" x14ac:dyDescent="0.25">
      <c r="A7093" s="101">
        <v>95879</v>
      </c>
      <c r="B7093" s="101" t="s">
        <v>1990</v>
      </c>
      <c r="C7093" s="101" t="s">
        <v>752</v>
      </c>
      <c r="D7093" s="101">
        <v>1.47</v>
      </c>
    </row>
    <row r="7094" spans="1:4" x14ac:dyDescent="0.25">
      <c r="A7094" s="101">
        <v>95880</v>
      </c>
      <c r="B7094" s="101" t="s">
        <v>1991</v>
      </c>
      <c r="C7094" s="101" t="s">
        <v>752</v>
      </c>
      <c r="D7094" s="101">
        <v>1.25</v>
      </c>
    </row>
    <row r="7095" spans="1:4" x14ac:dyDescent="0.25">
      <c r="A7095" s="101">
        <v>97912</v>
      </c>
      <c r="B7095" s="101" t="s">
        <v>1992</v>
      </c>
      <c r="C7095" s="101" t="s">
        <v>753</v>
      </c>
      <c r="D7095" s="101">
        <v>3.73</v>
      </c>
    </row>
    <row r="7096" spans="1:4" x14ac:dyDescent="0.25">
      <c r="A7096" s="101">
        <v>97913</v>
      </c>
      <c r="B7096" s="101" t="s">
        <v>1993</v>
      </c>
      <c r="C7096" s="101" t="s">
        <v>753</v>
      </c>
      <c r="D7096" s="101">
        <v>3.23</v>
      </c>
    </row>
    <row r="7097" spans="1:4" x14ac:dyDescent="0.25">
      <c r="A7097" s="101">
        <v>97914</v>
      </c>
      <c r="B7097" s="101" t="s">
        <v>1994</v>
      </c>
      <c r="C7097" s="101" t="s">
        <v>753</v>
      </c>
      <c r="D7097" s="101">
        <v>2.96</v>
      </c>
    </row>
    <row r="7098" spans="1:4" x14ac:dyDescent="0.25">
      <c r="A7098" s="101">
        <v>97915</v>
      </c>
      <c r="B7098" s="101" t="s">
        <v>1995</v>
      </c>
      <c r="C7098" s="101" t="s">
        <v>753</v>
      </c>
      <c r="D7098" s="101">
        <v>1.18</v>
      </c>
    </row>
    <row r="7099" spans="1:4" x14ac:dyDescent="0.25">
      <c r="A7099" s="101">
        <v>100937</v>
      </c>
      <c r="B7099" s="101" t="s">
        <v>1996</v>
      </c>
      <c r="C7099" s="101" t="s">
        <v>753</v>
      </c>
      <c r="D7099" s="101">
        <v>8.89</v>
      </c>
    </row>
    <row r="7100" spans="1:4" x14ac:dyDescent="0.25">
      <c r="A7100" s="101">
        <v>100938</v>
      </c>
      <c r="B7100" s="101" t="s">
        <v>1997</v>
      </c>
      <c r="C7100" s="101" t="s">
        <v>753</v>
      </c>
      <c r="D7100" s="101">
        <v>7.4</v>
      </c>
    </row>
    <row r="7101" spans="1:4" x14ac:dyDescent="0.25">
      <c r="A7101" s="101">
        <v>100939</v>
      </c>
      <c r="B7101" s="101" t="s">
        <v>1998</v>
      </c>
      <c r="C7101" s="101" t="s">
        <v>753</v>
      </c>
      <c r="D7101" s="101">
        <v>6.64</v>
      </c>
    </row>
    <row r="7102" spans="1:4" x14ac:dyDescent="0.25">
      <c r="A7102" s="101">
        <v>100940</v>
      </c>
      <c r="B7102" s="101" t="s">
        <v>1999</v>
      </c>
      <c r="C7102" s="101" t="s">
        <v>753</v>
      </c>
      <c r="D7102" s="101">
        <v>5.67</v>
      </c>
    </row>
    <row r="7103" spans="1:4" x14ac:dyDescent="0.25">
      <c r="A7103" s="101">
        <v>100941</v>
      </c>
      <c r="B7103" s="101" t="s">
        <v>2000</v>
      </c>
      <c r="C7103" s="101" t="s">
        <v>752</v>
      </c>
      <c r="D7103" s="101">
        <v>5.93</v>
      </c>
    </row>
    <row r="7104" spans="1:4" x14ac:dyDescent="0.25">
      <c r="A7104" s="101">
        <v>100942</v>
      </c>
      <c r="B7104" s="101" t="s">
        <v>2001</v>
      </c>
      <c r="C7104" s="101" t="s">
        <v>752</v>
      </c>
      <c r="D7104" s="101">
        <v>4.9400000000000004</v>
      </c>
    </row>
    <row r="7105" spans="1:4" x14ac:dyDescent="0.25">
      <c r="A7105" s="101">
        <v>100943</v>
      </c>
      <c r="B7105" s="101" t="s">
        <v>2002</v>
      </c>
      <c r="C7105" s="101" t="s">
        <v>752</v>
      </c>
      <c r="D7105" s="101">
        <v>4.41</v>
      </c>
    </row>
    <row r="7106" spans="1:4" x14ac:dyDescent="0.25">
      <c r="A7106" s="101">
        <v>100944</v>
      </c>
      <c r="B7106" s="101" t="s">
        <v>2003</v>
      </c>
      <c r="C7106" s="101" t="s">
        <v>752</v>
      </c>
      <c r="D7106" s="101">
        <v>3.79</v>
      </c>
    </row>
    <row r="7107" spans="1:4" x14ac:dyDescent="0.25">
      <c r="A7107" s="101">
        <v>100945</v>
      </c>
      <c r="B7107" s="101" t="s">
        <v>2004</v>
      </c>
      <c r="C7107" s="101" t="s">
        <v>752</v>
      </c>
      <c r="D7107" s="101">
        <v>2.79</v>
      </c>
    </row>
    <row r="7108" spans="1:4" x14ac:dyDescent="0.25">
      <c r="A7108" s="101">
        <v>100946</v>
      </c>
      <c r="B7108" s="101" t="s">
        <v>2005</v>
      </c>
      <c r="C7108" s="101" t="s">
        <v>752</v>
      </c>
      <c r="D7108" s="101">
        <v>2.4</v>
      </c>
    </row>
    <row r="7109" spans="1:4" x14ac:dyDescent="0.25">
      <c r="A7109" s="101">
        <v>100947</v>
      </c>
      <c r="B7109" s="101" t="s">
        <v>2006</v>
      </c>
      <c r="C7109" s="101" t="s">
        <v>752</v>
      </c>
      <c r="D7109" s="101">
        <v>2.21</v>
      </c>
    </row>
    <row r="7110" spans="1:4" x14ac:dyDescent="0.25">
      <c r="A7110" s="101">
        <v>100948</v>
      </c>
      <c r="B7110" s="101" t="s">
        <v>2007</v>
      </c>
      <c r="C7110" s="101" t="s">
        <v>752</v>
      </c>
      <c r="D7110" s="101">
        <v>0.87</v>
      </c>
    </row>
    <row r="7111" spans="1:4" x14ac:dyDescent="0.25">
      <c r="A7111" s="101">
        <v>100949</v>
      </c>
      <c r="B7111" s="101" t="s">
        <v>2008</v>
      </c>
      <c r="C7111" s="101" t="s">
        <v>752</v>
      </c>
      <c r="D7111" s="101">
        <v>6.62</v>
      </c>
    </row>
    <row r="7112" spans="1:4" x14ac:dyDescent="0.25">
      <c r="A7112" s="101">
        <v>100950</v>
      </c>
      <c r="B7112" s="101" t="s">
        <v>2009</v>
      </c>
      <c r="C7112" s="101" t="s">
        <v>752</v>
      </c>
      <c r="D7112" s="101">
        <v>3.53</v>
      </c>
    </row>
    <row r="7113" spans="1:4" x14ac:dyDescent="0.25">
      <c r="A7113" s="101">
        <v>100951</v>
      </c>
      <c r="B7113" s="101" t="s">
        <v>2010</v>
      </c>
      <c r="C7113" s="101" t="s">
        <v>752</v>
      </c>
      <c r="D7113" s="101">
        <v>3.05</v>
      </c>
    </row>
    <row r="7114" spans="1:4" x14ac:dyDescent="0.25">
      <c r="A7114" s="101">
        <v>100952</v>
      </c>
      <c r="B7114" s="101" t="s">
        <v>2011</v>
      </c>
      <c r="C7114" s="101" t="s">
        <v>752</v>
      </c>
      <c r="D7114" s="101">
        <v>2.81</v>
      </c>
    </row>
    <row r="7115" spans="1:4" x14ac:dyDescent="0.25">
      <c r="A7115" s="101">
        <v>100953</v>
      </c>
      <c r="B7115" s="101" t="s">
        <v>2012</v>
      </c>
      <c r="C7115" s="101" t="s">
        <v>752</v>
      </c>
      <c r="D7115" s="101">
        <v>1.1100000000000001</v>
      </c>
    </row>
    <row r="7116" spans="1:4" x14ac:dyDescent="0.25">
      <c r="A7116" s="101">
        <v>100954</v>
      </c>
      <c r="B7116" s="101" t="s">
        <v>2013</v>
      </c>
      <c r="C7116" s="101" t="s">
        <v>752</v>
      </c>
      <c r="D7116" s="101">
        <v>8.42</v>
      </c>
    </row>
    <row r="7117" spans="1:4" x14ac:dyDescent="0.25">
      <c r="A7117" s="101">
        <v>100955</v>
      </c>
      <c r="B7117" s="101" t="s">
        <v>2014</v>
      </c>
      <c r="C7117" s="101" t="s">
        <v>753</v>
      </c>
      <c r="D7117" s="101">
        <v>4.83</v>
      </c>
    </row>
    <row r="7118" spans="1:4" x14ac:dyDescent="0.25">
      <c r="A7118" s="101">
        <v>100956</v>
      </c>
      <c r="B7118" s="101" t="s">
        <v>2015</v>
      </c>
      <c r="C7118" s="101" t="s">
        <v>753</v>
      </c>
      <c r="D7118" s="101">
        <v>4.18</v>
      </c>
    </row>
    <row r="7119" spans="1:4" x14ac:dyDescent="0.25">
      <c r="A7119" s="101">
        <v>100957</v>
      </c>
      <c r="B7119" s="101" t="s">
        <v>2016</v>
      </c>
      <c r="C7119" s="101" t="s">
        <v>753</v>
      </c>
      <c r="D7119" s="101">
        <v>3.83</v>
      </c>
    </row>
    <row r="7120" spans="1:4" x14ac:dyDescent="0.25">
      <c r="A7120" s="101">
        <v>100958</v>
      </c>
      <c r="B7120" s="101" t="s">
        <v>2017</v>
      </c>
      <c r="C7120" s="101" t="s">
        <v>753</v>
      </c>
      <c r="D7120" s="101">
        <v>1.53</v>
      </c>
    </row>
    <row r="7121" spans="1:4" x14ac:dyDescent="0.25">
      <c r="A7121" s="101">
        <v>100959</v>
      </c>
      <c r="B7121" s="101" t="s">
        <v>2018</v>
      </c>
      <c r="C7121" s="101" t="s">
        <v>753</v>
      </c>
      <c r="D7121" s="104">
        <v>11.51</v>
      </c>
    </row>
    <row r="7122" spans="1:4" x14ac:dyDescent="0.25">
      <c r="A7122" s="101">
        <v>100960</v>
      </c>
      <c r="B7122" s="101" t="s">
        <v>2019</v>
      </c>
      <c r="C7122" s="101" t="s">
        <v>753</v>
      </c>
      <c r="D7122" s="104">
        <v>3.58</v>
      </c>
    </row>
    <row r="7123" spans="1:4" x14ac:dyDescent="0.25">
      <c r="A7123" s="101">
        <v>100961</v>
      </c>
      <c r="B7123" s="101" t="s">
        <v>2020</v>
      </c>
      <c r="C7123" s="101" t="s">
        <v>753</v>
      </c>
      <c r="D7123" s="104">
        <v>3.09</v>
      </c>
    </row>
    <row r="7124" spans="1:4" x14ac:dyDescent="0.25">
      <c r="A7124" s="101">
        <v>100962</v>
      </c>
      <c r="B7124" s="101" t="s">
        <v>2021</v>
      </c>
      <c r="C7124" s="101" t="s">
        <v>753</v>
      </c>
      <c r="D7124" s="104">
        <v>2.83</v>
      </c>
    </row>
    <row r="7125" spans="1:4" x14ac:dyDescent="0.25">
      <c r="A7125" s="101">
        <v>100963</v>
      </c>
      <c r="B7125" s="101" t="s">
        <v>2022</v>
      </c>
      <c r="C7125" s="101" t="s">
        <v>753</v>
      </c>
      <c r="D7125" s="104">
        <v>1.1200000000000001</v>
      </c>
    </row>
    <row r="7126" spans="1:4" x14ac:dyDescent="0.25">
      <c r="A7126" s="101">
        <v>100964</v>
      </c>
      <c r="B7126" s="101" t="s">
        <v>2023</v>
      </c>
      <c r="C7126" s="101" t="s">
        <v>753</v>
      </c>
      <c r="D7126" s="104">
        <v>8.58</v>
      </c>
    </row>
    <row r="7127" spans="1:4" x14ac:dyDescent="0.25">
      <c r="A7127" s="101">
        <v>100973</v>
      </c>
      <c r="B7127" s="101" t="s">
        <v>2024</v>
      </c>
      <c r="C7127" s="101" t="s">
        <v>38</v>
      </c>
      <c r="D7127" s="104">
        <v>9.17</v>
      </c>
    </row>
    <row r="7128" spans="1:4" x14ac:dyDescent="0.25">
      <c r="A7128" s="101">
        <v>100974</v>
      </c>
      <c r="B7128" s="101" t="s">
        <v>2025</v>
      </c>
      <c r="C7128" s="101" t="s">
        <v>38</v>
      </c>
      <c r="D7128" s="104">
        <v>8.77</v>
      </c>
    </row>
    <row r="7129" spans="1:4" x14ac:dyDescent="0.25">
      <c r="A7129" s="101">
        <v>100975</v>
      </c>
      <c r="B7129" s="101" t="s">
        <v>2026</v>
      </c>
      <c r="C7129" s="101" t="s">
        <v>38</v>
      </c>
      <c r="D7129" s="104">
        <v>8.98</v>
      </c>
    </row>
    <row r="7130" spans="1:4" x14ac:dyDescent="0.25">
      <c r="A7130" s="101">
        <v>100965</v>
      </c>
      <c r="B7130" s="101" t="s">
        <v>2027</v>
      </c>
      <c r="C7130" s="101" t="s">
        <v>752</v>
      </c>
      <c r="D7130" s="104">
        <v>1.76</v>
      </c>
    </row>
    <row r="7131" spans="1:4" x14ac:dyDescent="0.25">
      <c r="A7131" s="101">
        <v>100966</v>
      </c>
      <c r="B7131" s="101" t="s">
        <v>2028</v>
      </c>
      <c r="C7131" s="101" t="s">
        <v>752</v>
      </c>
      <c r="D7131" s="104">
        <v>1.51</v>
      </c>
    </row>
    <row r="7132" spans="1:4" x14ac:dyDescent="0.25">
      <c r="A7132" s="101">
        <v>100969</v>
      </c>
      <c r="B7132" s="101" t="s">
        <v>2031</v>
      </c>
      <c r="C7132" s="101" t="s">
        <v>752</v>
      </c>
      <c r="D7132" s="104">
        <v>2.31</v>
      </c>
    </row>
    <row r="7133" spans="1:4" x14ac:dyDescent="0.25">
      <c r="A7133" s="101">
        <v>100970</v>
      </c>
      <c r="B7133" s="101" t="s">
        <v>2032</v>
      </c>
      <c r="C7133" s="101" t="s">
        <v>752</v>
      </c>
      <c r="D7133" s="104">
        <v>1.95</v>
      </c>
    </row>
    <row r="7134" spans="1:4" x14ac:dyDescent="0.25">
      <c r="A7134" s="101">
        <v>102330</v>
      </c>
      <c r="B7134" s="101" t="s">
        <v>2029</v>
      </c>
      <c r="C7134" s="101" t="s">
        <v>752</v>
      </c>
      <c r="D7134" s="104">
        <v>1.4</v>
      </c>
    </row>
    <row r="7135" spans="1:4" x14ac:dyDescent="0.25">
      <c r="A7135" s="101">
        <v>102331</v>
      </c>
      <c r="B7135" s="101" t="s">
        <v>2030</v>
      </c>
      <c r="C7135" s="101" t="s">
        <v>752</v>
      </c>
      <c r="D7135" s="104">
        <v>0.55000000000000004</v>
      </c>
    </row>
    <row r="7136" spans="1:4" x14ac:dyDescent="0.25">
      <c r="A7136" s="101">
        <v>102332</v>
      </c>
      <c r="B7136" s="101" t="s">
        <v>2033</v>
      </c>
      <c r="C7136" s="101" t="s">
        <v>752</v>
      </c>
      <c r="D7136" s="104">
        <v>1.82</v>
      </c>
    </row>
    <row r="7137" spans="1:4" x14ac:dyDescent="0.25">
      <c r="A7137" s="101">
        <v>102333</v>
      </c>
      <c r="B7137" s="101" t="s">
        <v>2034</v>
      </c>
      <c r="C7137" s="101" t="s">
        <v>752</v>
      </c>
      <c r="D7137" s="104">
        <v>0.73</v>
      </c>
    </row>
    <row r="7138" spans="1:4" x14ac:dyDescent="0.25">
      <c r="A7138" s="101">
        <v>101019</v>
      </c>
      <c r="B7138" s="101" t="s">
        <v>2035</v>
      </c>
      <c r="C7138" s="101" t="s">
        <v>62</v>
      </c>
      <c r="D7138" s="104">
        <v>559.96</v>
      </c>
    </row>
    <row r="7139" spans="1:4" x14ac:dyDescent="0.25">
      <c r="A7139" s="101">
        <v>101479</v>
      </c>
      <c r="B7139" s="101" t="s">
        <v>2036</v>
      </c>
      <c r="C7139" s="101" t="s">
        <v>62</v>
      </c>
      <c r="D7139" s="104">
        <v>163.13999999999999</v>
      </c>
    </row>
    <row r="7140" spans="1:4" x14ac:dyDescent="0.25">
      <c r="A7140" s="101">
        <v>102568</v>
      </c>
      <c r="B7140" s="101" t="s">
        <v>3524</v>
      </c>
      <c r="C7140" s="101" t="s">
        <v>62</v>
      </c>
      <c r="D7140" s="104">
        <v>277.93</v>
      </c>
    </row>
    <row r="7141" spans="1:4" x14ac:dyDescent="0.25">
      <c r="A7141" s="101">
        <v>100976</v>
      </c>
      <c r="B7141" s="101" t="s">
        <v>2037</v>
      </c>
      <c r="C7141" s="101" t="s">
        <v>38</v>
      </c>
      <c r="D7141" s="101">
        <v>8.7799999999999994</v>
      </c>
    </row>
    <row r="7142" spans="1:4" x14ac:dyDescent="0.25">
      <c r="A7142" s="101">
        <v>100977</v>
      </c>
      <c r="B7142" s="101" t="s">
        <v>2038</v>
      </c>
      <c r="C7142" s="101" t="s">
        <v>38</v>
      </c>
      <c r="D7142" s="101">
        <v>7.73</v>
      </c>
    </row>
    <row r="7143" spans="1:4" x14ac:dyDescent="0.25">
      <c r="A7143" s="101">
        <v>100978</v>
      </c>
      <c r="B7143" s="101" t="s">
        <v>2039</v>
      </c>
      <c r="C7143" s="101" t="s">
        <v>38</v>
      </c>
      <c r="D7143" s="104">
        <v>6.94</v>
      </c>
    </row>
    <row r="7144" spans="1:4" x14ac:dyDescent="0.25">
      <c r="A7144" s="101">
        <v>100979</v>
      </c>
      <c r="B7144" s="101" t="s">
        <v>2040</v>
      </c>
      <c r="C7144" s="101" t="s">
        <v>38</v>
      </c>
      <c r="D7144" s="101">
        <v>6.76</v>
      </c>
    </row>
    <row r="7145" spans="1:4" x14ac:dyDescent="0.25">
      <c r="A7145" s="101">
        <v>100980</v>
      </c>
      <c r="B7145" s="101" t="s">
        <v>2041</v>
      </c>
      <c r="C7145" s="101" t="s">
        <v>38</v>
      </c>
      <c r="D7145" s="101">
        <v>6.4</v>
      </c>
    </row>
    <row r="7146" spans="1:4" x14ac:dyDescent="0.25">
      <c r="A7146" s="101">
        <v>100981</v>
      </c>
      <c r="B7146" s="101" t="s">
        <v>2042</v>
      </c>
      <c r="C7146" s="101" t="s">
        <v>38</v>
      </c>
      <c r="D7146" s="101">
        <v>9.43</v>
      </c>
    </row>
    <row r="7147" spans="1:4" x14ac:dyDescent="0.25">
      <c r="A7147" s="101">
        <v>100982</v>
      </c>
      <c r="B7147" s="101" t="s">
        <v>2043</v>
      </c>
      <c r="C7147" s="101" t="s">
        <v>38</v>
      </c>
      <c r="D7147" s="101">
        <v>8.98</v>
      </c>
    </row>
    <row r="7148" spans="1:4" x14ac:dyDescent="0.25">
      <c r="A7148" s="101">
        <v>100983</v>
      </c>
      <c r="B7148" s="101" t="s">
        <v>2044</v>
      </c>
      <c r="C7148" s="101" t="s">
        <v>38</v>
      </c>
      <c r="D7148" s="101">
        <v>9.16</v>
      </c>
    </row>
    <row r="7149" spans="1:4" x14ac:dyDescent="0.25">
      <c r="A7149" s="101">
        <v>100984</v>
      </c>
      <c r="B7149" s="101" t="s">
        <v>2045</v>
      </c>
      <c r="C7149" s="101" t="s">
        <v>38</v>
      </c>
      <c r="D7149" s="101">
        <v>8.9600000000000009</v>
      </c>
    </row>
    <row r="7150" spans="1:4" x14ac:dyDescent="0.25">
      <c r="A7150" s="101">
        <v>100985</v>
      </c>
      <c r="B7150" s="101" t="s">
        <v>2046</v>
      </c>
      <c r="C7150" s="101" t="s">
        <v>38</v>
      </c>
      <c r="D7150" s="101">
        <v>7.52</v>
      </c>
    </row>
    <row r="7151" spans="1:4" x14ac:dyDescent="0.25">
      <c r="A7151" s="101">
        <v>100986</v>
      </c>
      <c r="B7151" s="101" t="s">
        <v>2047</v>
      </c>
      <c r="C7151" s="101" t="s">
        <v>38</v>
      </c>
      <c r="D7151" s="101">
        <v>8.98</v>
      </c>
    </row>
    <row r="7152" spans="1:4" x14ac:dyDescent="0.25">
      <c r="A7152" s="101">
        <v>100987</v>
      </c>
      <c r="B7152" s="101" t="s">
        <v>2048</v>
      </c>
      <c r="C7152" s="101" t="s">
        <v>38</v>
      </c>
      <c r="D7152" s="101">
        <v>10.56</v>
      </c>
    </row>
    <row r="7153" spans="1:4" x14ac:dyDescent="0.25">
      <c r="A7153" s="101">
        <v>100988</v>
      </c>
      <c r="B7153" s="101" t="s">
        <v>2049</v>
      </c>
      <c r="C7153" s="101" t="s">
        <v>38</v>
      </c>
      <c r="D7153" s="101">
        <v>11.18</v>
      </c>
    </row>
    <row r="7154" spans="1:4" x14ac:dyDescent="0.25">
      <c r="A7154" s="101">
        <v>100989</v>
      </c>
      <c r="B7154" s="101" t="s">
        <v>2050</v>
      </c>
      <c r="C7154" s="101" t="s">
        <v>62</v>
      </c>
      <c r="D7154" s="104">
        <v>6.11</v>
      </c>
    </row>
    <row r="7155" spans="1:4" x14ac:dyDescent="0.25">
      <c r="A7155" s="101">
        <v>100990</v>
      </c>
      <c r="B7155" s="101" t="s">
        <v>2051</v>
      </c>
      <c r="C7155" s="101" t="s">
        <v>62</v>
      </c>
      <c r="D7155" s="101">
        <v>5.86</v>
      </c>
    </row>
    <row r="7156" spans="1:4" x14ac:dyDescent="0.25">
      <c r="A7156" s="101">
        <v>100991</v>
      </c>
      <c r="B7156" s="101" t="s">
        <v>2052</v>
      </c>
      <c r="C7156" s="101" t="s">
        <v>62</v>
      </c>
      <c r="D7156" s="101">
        <v>6.01</v>
      </c>
    </row>
    <row r="7157" spans="1:4" x14ac:dyDescent="0.25">
      <c r="A7157" s="101">
        <v>100992</v>
      </c>
      <c r="B7157" s="101" t="s">
        <v>2053</v>
      </c>
      <c r="C7157" s="101" t="s">
        <v>62</v>
      </c>
      <c r="D7157" s="101">
        <v>5.86</v>
      </c>
    </row>
    <row r="7158" spans="1:4" x14ac:dyDescent="0.25">
      <c r="A7158" s="101">
        <v>100993</v>
      </c>
      <c r="B7158" s="101" t="s">
        <v>2054</v>
      </c>
      <c r="C7158" s="101" t="s">
        <v>62</v>
      </c>
      <c r="D7158" s="101">
        <v>5.14</v>
      </c>
    </row>
    <row r="7159" spans="1:4" x14ac:dyDescent="0.25">
      <c r="A7159" s="101">
        <v>100994</v>
      </c>
      <c r="B7159" s="101" t="s">
        <v>2055</v>
      </c>
      <c r="C7159" s="101" t="s">
        <v>62</v>
      </c>
      <c r="D7159" s="101">
        <v>4.5999999999999996</v>
      </c>
    </row>
    <row r="7160" spans="1:4" x14ac:dyDescent="0.25">
      <c r="A7160" s="101">
        <v>100995</v>
      </c>
      <c r="B7160" s="101" t="s">
        <v>2056</v>
      </c>
      <c r="C7160" s="101" t="s">
        <v>62</v>
      </c>
      <c r="D7160" s="101">
        <v>4.5199999999999996</v>
      </c>
    </row>
    <row r="7161" spans="1:4" x14ac:dyDescent="0.25">
      <c r="A7161" s="101">
        <v>100996</v>
      </c>
      <c r="B7161" s="101" t="s">
        <v>2057</v>
      </c>
      <c r="C7161" s="101" t="s">
        <v>62</v>
      </c>
      <c r="D7161" s="101">
        <v>4.25</v>
      </c>
    </row>
    <row r="7162" spans="1:4" x14ac:dyDescent="0.25">
      <c r="A7162" s="101">
        <v>100997</v>
      </c>
      <c r="B7162" s="101" t="s">
        <v>2058</v>
      </c>
      <c r="C7162" s="101" t="s">
        <v>62</v>
      </c>
      <c r="D7162" s="101">
        <v>6.29</v>
      </c>
    </row>
    <row r="7163" spans="1:4" x14ac:dyDescent="0.25">
      <c r="A7163" s="101">
        <v>100998</v>
      </c>
      <c r="B7163" s="101" t="s">
        <v>2059</v>
      </c>
      <c r="C7163" s="101" t="s">
        <v>62</v>
      </c>
      <c r="D7163" s="101">
        <v>6</v>
      </c>
    </row>
    <row r="7164" spans="1:4" x14ac:dyDescent="0.25">
      <c r="A7164" s="101">
        <v>100999</v>
      </c>
      <c r="B7164" s="101" t="s">
        <v>2060</v>
      </c>
      <c r="C7164" s="101" t="s">
        <v>62</v>
      </c>
      <c r="D7164" s="101">
        <v>6.14</v>
      </c>
    </row>
    <row r="7165" spans="1:4" x14ac:dyDescent="0.25">
      <c r="A7165" s="101">
        <v>101000</v>
      </c>
      <c r="B7165" s="101" t="s">
        <v>2061</v>
      </c>
      <c r="C7165" s="101" t="s">
        <v>62</v>
      </c>
      <c r="D7165" s="101">
        <v>5.97</v>
      </c>
    </row>
    <row r="7166" spans="1:4" x14ac:dyDescent="0.25">
      <c r="A7166" s="101">
        <v>101001</v>
      </c>
      <c r="B7166" s="101" t="s">
        <v>2062</v>
      </c>
      <c r="C7166" s="101" t="s">
        <v>62</v>
      </c>
      <c r="D7166" s="101">
        <v>5.0199999999999996</v>
      </c>
    </row>
    <row r="7167" spans="1:4" x14ac:dyDescent="0.25">
      <c r="A7167" s="101">
        <v>101002</v>
      </c>
      <c r="B7167" s="101" t="s">
        <v>2063</v>
      </c>
      <c r="C7167" s="101" t="s">
        <v>62</v>
      </c>
      <c r="D7167" s="101">
        <v>5.97</v>
      </c>
    </row>
    <row r="7168" spans="1:4" x14ac:dyDescent="0.25">
      <c r="A7168" s="101">
        <v>101003</v>
      </c>
      <c r="B7168" s="101" t="s">
        <v>2064</v>
      </c>
      <c r="C7168" s="101" t="s">
        <v>62</v>
      </c>
      <c r="D7168" s="101">
        <v>7.02</v>
      </c>
    </row>
    <row r="7169" spans="1:4" x14ac:dyDescent="0.25">
      <c r="A7169" s="101">
        <v>101004</v>
      </c>
      <c r="B7169" s="101" t="s">
        <v>2065</v>
      </c>
      <c r="C7169" s="101" t="s">
        <v>62</v>
      </c>
      <c r="D7169" s="101">
        <v>7.45</v>
      </c>
    </row>
    <row r="7170" spans="1:4" x14ac:dyDescent="0.25">
      <c r="A7170" s="101">
        <v>101005</v>
      </c>
      <c r="B7170" s="101" t="s">
        <v>2066</v>
      </c>
      <c r="C7170" s="101" t="s">
        <v>38</v>
      </c>
      <c r="D7170" s="101">
        <v>18.36</v>
      </c>
    </row>
    <row r="7171" spans="1:4" x14ac:dyDescent="0.25">
      <c r="A7171" s="101">
        <v>101006</v>
      </c>
      <c r="B7171" s="101" t="s">
        <v>2067</v>
      </c>
      <c r="C7171" s="101" t="s">
        <v>38</v>
      </c>
      <c r="D7171" s="101">
        <v>20.36</v>
      </c>
    </row>
    <row r="7172" spans="1:4" x14ac:dyDescent="0.25">
      <c r="A7172" s="101">
        <v>101007</v>
      </c>
      <c r="B7172" s="101" t="s">
        <v>2068</v>
      </c>
      <c r="C7172" s="101" t="s">
        <v>38</v>
      </c>
      <c r="D7172" s="101">
        <v>5.32</v>
      </c>
    </row>
    <row r="7173" spans="1:4" x14ac:dyDescent="0.25">
      <c r="A7173" s="101">
        <v>101008</v>
      </c>
      <c r="B7173" s="101" t="s">
        <v>2069</v>
      </c>
      <c r="C7173" s="101" t="s">
        <v>38</v>
      </c>
      <c r="D7173" s="101">
        <v>5.39</v>
      </c>
    </row>
    <row r="7174" spans="1:4" x14ac:dyDescent="0.25">
      <c r="A7174" s="101">
        <v>101009</v>
      </c>
      <c r="B7174" s="101" t="s">
        <v>2070</v>
      </c>
      <c r="C7174" s="101" t="s">
        <v>62</v>
      </c>
      <c r="D7174" s="101">
        <v>42.66</v>
      </c>
    </row>
    <row r="7175" spans="1:4" x14ac:dyDescent="0.25">
      <c r="A7175" s="101">
        <v>101010</v>
      </c>
      <c r="B7175" s="101" t="s">
        <v>2071</v>
      </c>
      <c r="C7175" s="101" t="s">
        <v>62</v>
      </c>
      <c r="D7175" s="101">
        <v>26.86</v>
      </c>
    </row>
    <row r="7176" spans="1:4" x14ac:dyDescent="0.25">
      <c r="A7176" s="101">
        <v>101013</v>
      </c>
      <c r="B7176" s="101" t="s">
        <v>2072</v>
      </c>
      <c r="C7176" s="101" t="s">
        <v>62</v>
      </c>
      <c r="D7176" s="101">
        <v>44.43</v>
      </c>
    </row>
    <row r="7177" spans="1:4" x14ac:dyDescent="0.25">
      <c r="A7177" s="101">
        <v>101014</v>
      </c>
      <c r="B7177" s="101" t="s">
        <v>2073</v>
      </c>
      <c r="C7177" s="101" t="s">
        <v>62</v>
      </c>
      <c r="D7177" s="101">
        <v>40.700000000000003</v>
      </c>
    </row>
    <row r="7178" spans="1:4" x14ac:dyDescent="0.25">
      <c r="A7178" s="101">
        <v>101015</v>
      </c>
      <c r="B7178" s="101" t="s">
        <v>2074</v>
      </c>
      <c r="C7178" s="101" t="s">
        <v>62</v>
      </c>
      <c r="D7178" s="101">
        <v>33.43</v>
      </c>
    </row>
    <row r="7179" spans="1:4" x14ac:dyDescent="0.25">
      <c r="A7179" s="101">
        <v>101016</v>
      </c>
      <c r="B7179" s="101" t="s">
        <v>2075</v>
      </c>
      <c r="C7179" s="101" t="s">
        <v>62</v>
      </c>
      <c r="D7179" s="101">
        <v>38.71</v>
      </c>
    </row>
    <row r="7180" spans="1:4" x14ac:dyDescent="0.25">
      <c r="A7180" s="101">
        <v>101017</v>
      </c>
      <c r="B7180" s="101" t="s">
        <v>2076</v>
      </c>
      <c r="C7180" s="101" t="s">
        <v>62</v>
      </c>
      <c r="D7180" s="101">
        <v>29.34</v>
      </c>
    </row>
    <row r="7181" spans="1:4" x14ac:dyDescent="0.25">
      <c r="A7181" s="101">
        <v>101018</v>
      </c>
      <c r="B7181" s="101" t="s">
        <v>2077</v>
      </c>
      <c r="C7181" s="101" t="s">
        <v>62</v>
      </c>
      <c r="D7181" s="101">
        <v>24.11</v>
      </c>
    </row>
    <row r="7182" spans="1:4" x14ac:dyDescent="0.25">
      <c r="A7182" s="101">
        <v>101463</v>
      </c>
      <c r="B7182" s="101" t="s">
        <v>2078</v>
      </c>
      <c r="C7182" s="101" t="s">
        <v>62</v>
      </c>
      <c r="D7182" s="101">
        <v>44.56</v>
      </c>
    </row>
    <row r="7183" spans="1:4" x14ac:dyDescent="0.25">
      <c r="A7183" s="101">
        <v>101464</v>
      </c>
      <c r="B7183" s="101" t="s">
        <v>2079</v>
      </c>
      <c r="C7183" s="101" t="s">
        <v>62</v>
      </c>
      <c r="D7183" s="101">
        <v>34.229999999999997</v>
      </c>
    </row>
    <row r="7184" spans="1:4" x14ac:dyDescent="0.25">
      <c r="A7184" s="101">
        <v>101465</v>
      </c>
      <c r="B7184" s="101" t="s">
        <v>2080</v>
      </c>
      <c r="C7184" s="101" t="s">
        <v>62</v>
      </c>
      <c r="D7184" s="101">
        <v>26.16</v>
      </c>
    </row>
    <row r="7185" spans="1:4" x14ac:dyDescent="0.25">
      <c r="A7185" s="101">
        <v>101466</v>
      </c>
      <c r="B7185" s="101" t="s">
        <v>2081</v>
      </c>
      <c r="C7185" s="101" t="s">
        <v>62</v>
      </c>
      <c r="D7185" s="101">
        <v>21.29</v>
      </c>
    </row>
    <row r="7186" spans="1:4" x14ac:dyDescent="0.25">
      <c r="A7186" s="101">
        <v>101467</v>
      </c>
      <c r="B7186" s="101" t="s">
        <v>2082</v>
      </c>
      <c r="C7186" s="101" t="s">
        <v>62</v>
      </c>
      <c r="D7186" s="101">
        <v>17.809999999999999</v>
      </c>
    </row>
    <row r="7187" spans="1:4" x14ac:dyDescent="0.25">
      <c r="A7187" s="101">
        <v>101468</v>
      </c>
      <c r="B7187" s="101" t="s">
        <v>2083</v>
      </c>
      <c r="C7187" s="101" t="s">
        <v>62</v>
      </c>
      <c r="D7187" s="101">
        <v>16.3</v>
      </c>
    </row>
    <row r="7188" spans="1:4" x14ac:dyDescent="0.25">
      <c r="A7188" s="101">
        <v>101469</v>
      </c>
      <c r="B7188" s="101" t="s">
        <v>2084</v>
      </c>
      <c r="C7188" s="101" t="s">
        <v>62</v>
      </c>
      <c r="D7188" s="101">
        <v>36.46</v>
      </c>
    </row>
    <row r="7189" spans="1:4" x14ac:dyDescent="0.25">
      <c r="A7189" s="101">
        <v>101470</v>
      </c>
      <c r="B7189" s="101" t="s">
        <v>2085</v>
      </c>
      <c r="C7189" s="101" t="s">
        <v>62</v>
      </c>
      <c r="D7189" s="101">
        <v>28.95</v>
      </c>
    </row>
    <row r="7190" spans="1:4" x14ac:dyDescent="0.25">
      <c r="A7190" s="101">
        <v>101471</v>
      </c>
      <c r="B7190" s="101" t="s">
        <v>2086</v>
      </c>
      <c r="C7190" s="101" t="s">
        <v>62</v>
      </c>
      <c r="D7190" s="101">
        <v>24.83</v>
      </c>
    </row>
    <row r="7191" spans="1:4" x14ac:dyDescent="0.25">
      <c r="A7191" s="101">
        <v>101472</v>
      </c>
      <c r="B7191" s="101" t="s">
        <v>2087</v>
      </c>
      <c r="C7191" s="101" t="s">
        <v>62</v>
      </c>
      <c r="D7191" s="101">
        <v>19.329999999999998</v>
      </c>
    </row>
    <row r="7192" spans="1:4" x14ac:dyDescent="0.25">
      <c r="A7192" s="101">
        <v>101473</v>
      </c>
      <c r="B7192" s="101" t="s">
        <v>2088</v>
      </c>
      <c r="C7192" s="101" t="s">
        <v>62</v>
      </c>
      <c r="D7192" s="101">
        <v>27.83</v>
      </c>
    </row>
    <row r="7193" spans="1:4" x14ac:dyDescent="0.25">
      <c r="A7193" s="101">
        <v>101474</v>
      </c>
      <c r="B7193" s="101" t="s">
        <v>2089</v>
      </c>
      <c r="C7193" s="101" t="s">
        <v>62</v>
      </c>
      <c r="D7193" s="101">
        <v>19.91</v>
      </c>
    </row>
    <row r="7194" spans="1:4" x14ac:dyDescent="0.25">
      <c r="A7194" s="101">
        <v>101475</v>
      </c>
      <c r="B7194" s="101" t="s">
        <v>2090</v>
      </c>
      <c r="C7194" s="101" t="s">
        <v>62</v>
      </c>
      <c r="D7194" s="101">
        <v>17.66</v>
      </c>
    </row>
    <row r="7195" spans="1:4" x14ac:dyDescent="0.25">
      <c r="A7195" s="101">
        <v>101476</v>
      </c>
      <c r="B7195" s="101" t="s">
        <v>2091</v>
      </c>
      <c r="C7195" s="101" t="s">
        <v>62</v>
      </c>
      <c r="D7195" s="101">
        <v>15.75</v>
      </c>
    </row>
    <row r="7196" spans="1:4" x14ac:dyDescent="0.25">
      <c r="A7196" s="101">
        <v>101477</v>
      </c>
      <c r="B7196" s="101" t="s">
        <v>2092</v>
      </c>
      <c r="C7196" s="101" t="s">
        <v>62</v>
      </c>
      <c r="D7196" s="101">
        <v>12.89</v>
      </c>
    </row>
    <row r="7197" spans="1:4" x14ac:dyDescent="0.25">
      <c r="A7197" s="101">
        <v>101478</v>
      </c>
      <c r="B7197" s="101" t="s">
        <v>2093</v>
      </c>
      <c r="C7197" s="101" t="s">
        <v>62</v>
      </c>
      <c r="D7197" s="101">
        <v>10.97</v>
      </c>
    </row>
    <row r="7198" spans="1:4" x14ac:dyDescent="0.25">
      <c r="A7198" s="101">
        <v>101480</v>
      </c>
      <c r="B7198" s="101" t="s">
        <v>2094</v>
      </c>
      <c r="C7198" s="101" t="s">
        <v>62</v>
      </c>
      <c r="D7198" s="101">
        <v>65.22</v>
      </c>
    </row>
    <row r="7199" spans="1:4" x14ac:dyDescent="0.25">
      <c r="A7199" s="101">
        <v>101481</v>
      </c>
      <c r="B7199" s="101" t="s">
        <v>2095</v>
      </c>
      <c r="C7199" s="101" t="s">
        <v>62</v>
      </c>
      <c r="D7199" s="101">
        <v>47.11</v>
      </c>
    </row>
    <row r="7200" spans="1:4" x14ac:dyDescent="0.25">
      <c r="A7200" s="101">
        <v>101482</v>
      </c>
      <c r="B7200" s="101" t="s">
        <v>3753</v>
      </c>
      <c r="C7200" s="101" t="s">
        <v>62</v>
      </c>
      <c r="D7200" s="101">
        <v>35.21</v>
      </c>
    </row>
    <row r="7201" spans="1:4" x14ac:dyDescent="0.25">
      <c r="A7201" s="101">
        <v>101483</v>
      </c>
      <c r="B7201" s="101" t="s">
        <v>2096</v>
      </c>
      <c r="C7201" s="101" t="s">
        <v>62</v>
      </c>
      <c r="D7201" s="101">
        <v>36.54</v>
      </c>
    </row>
    <row r="7202" spans="1:4" x14ac:dyDescent="0.25">
      <c r="A7202" s="101">
        <v>101484</v>
      </c>
      <c r="B7202" s="101" t="s">
        <v>2097</v>
      </c>
      <c r="C7202" s="101" t="s">
        <v>62</v>
      </c>
      <c r="D7202" s="101">
        <v>189.39</v>
      </c>
    </row>
    <row r="7203" spans="1:4" x14ac:dyDescent="0.25">
      <c r="A7203" s="101">
        <v>101485</v>
      </c>
      <c r="B7203" s="101" t="s">
        <v>2098</v>
      </c>
      <c r="C7203" s="101" t="s">
        <v>62</v>
      </c>
      <c r="D7203" s="101">
        <v>145.38</v>
      </c>
    </row>
    <row r="7204" spans="1:4" x14ac:dyDescent="0.25">
      <c r="A7204" s="101">
        <v>101486</v>
      </c>
      <c r="B7204" s="101" t="s">
        <v>2099</v>
      </c>
      <c r="C7204" s="101" t="s">
        <v>62</v>
      </c>
      <c r="D7204" s="101">
        <v>130.96</v>
      </c>
    </row>
    <row r="7205" spans="1:4" x14ac:dyDescent="0.25">
      <c r="A7205" s="101">
        <v>101487</v>
      </c>
      <c r="B7205" s="101" t="s">
        <v>2100</v>
      </c>
      <c r="C7205" s="101" t="s">
        <v>62</v>
      </c>
      <c r="D7205" s="101">
        <v>95.88</v>
      </c>
    </row>
    <row r="7206" spans="1:4" x14ac:dyDescent="0.25">
      <c r="A7206" s="101">
        <v>101488</v>
      </c>
      <c r="B7206" s="101" t="s">
        <v>2101</v>
      </c>
      <c r="C7206" s="101" t="s">
        <v>62</v>
      </c>
      <c r="D7206" s="101">
        <v>82.97</v>
      </c>
    </row>
    <row r="7207" spans="1:4" x14ac:dyDescent="0.25">
      <c r="A7207" s="101">
        <v>101188</v>
      </c>
      <c r="B7207" s="101" t="s">
        <v>2102</v>
      </c>
      <c r="C7207" s="101" t="s">
        <v>3</v>
      </c>
      <c r="D7207" s="101">
        <v>5.93</v>
      </c>
    </row>
    <row r="7208" spans="1:4" x14ac:dyDescent="0.25">
      <c r="A7208" s="101">
        <v>101189</v>
      </c>
      <c r="B7208" s="101" t="s">
        <v>2103</v>
      </c>
      <c r="C7208" s="101" t="s">
        <v>3</v>
      </c>
      <c r="D7208" s="101">
        <v>81.73</v>
      </c>
    </row>
    <row r="7209" spans="1:4" x14ac:dyDescent="0.25">
      <c r="A7209" s="101">
        <v>101190</v>
      </c>
      <c r="B7209" s="101" t="s">
        <v>2104</v>
      </c>
      <c r="C7209" s="101" t="s">
        <v>3</v>
      </c>
      <c r="D7209" s="101">
        <v>81.09</v>
      </c>
    </row>
    <row r="7210" spans="1:4" x14ac:dyDescent="0.25">
      <c r="A7210" s="101">
        <v>101191</v>
      </c>
      <c r="B7210" s="101" t="s">
        <v>2105</v>
      </c>
      <c r="C7210" s="101" t="s">
        <v>3</v>
      </c>
      <c r="D7210" s="101">
        <v>81.41</v>
      </c>
    </row>
    <row r="7211" spans="1:4" x14ac:dyDescent="0.25">
      <c r="A7211" s="101">
        <v>101192</v>
      </c>
      <c r="B7211" s="101" t="s">
        <v>2106</v>
      </c>
      <c r="C7211" s="101" t="s">
        <v>3</v>
      </c>
      <c r="D7211" s="101">
        <v>78.87</v>
      </c>
    </row>
    <row r="7212" spans="1:4" x14ac:dyDescent="0.25">
      <c r="A7212" s="101">
        <v>101193</v>
      </c>
      <c r="B7212" s="101" t="s">
        <v>2107</v>
      </c>
      <c r="C7212" s="101" t="s">
        <v>3</v>
      </c>
      <c r="D7212" s="101">
        <v>72.7</v>
      </c>
    </row>
    <row r="7213" spans="1:4" x14ac:dyDescent="0.25">
      <c r="A7213" s="101">
        <v>101194</v>
      </c>
      <c r="B7213" s="101" t="s">
        <v>2108</v>
      </c>
      <c r="C7213" s="101" t="s">
        <v>3</v>
      </c>
      <c r="D7213" s="101">
        <v>73.02</v>
      </c>
    </row>
    <row r="7214" spans="1:4" x14ac:dyDescent="0.25">
      <c r="A7214" s="101">
        <v>101197</v>
      </c>
      <c r="B7214" s="101" t="s">
        <v>2109</v>
      </c>
      <c r="C7214" s="101" t="s">
        <v>3</v>
      </c>
      <c r="D7214" s="101">
        <v>141.34</v>
      </c>
    </row>
    <row r="7215" spans="1:4" x14ac:dyDescent="0.25">
      <c r="A7215" s="101">
        <v>101198</v>
      </c>
      <c r="B7215" s="101" t="s">
        <v>2110</v>
      </c>
      <c r="C7215" s="101" t="s">
        <v>3</v>
      </c>
      <c r="D7215" s="101">
        <v>104.76</v>
      </c>
    </row>
    <row r="7216" spans="1:4" x14ac:dyDescent="0.25">
      <c r="A7216" s="101">
        <v>101199</v>
      </c>
      <c r="B7216" s="101" t="s">
        <v>2111</v>
      </c>
      <c r="C7216" s="101" t="s">
        <v>3</v>
      </c>
      <c r="D7216" s="101">
        <v>105.56</v>
      </c>
    </row>
    <row r="7217" spans="1:4" x14ac:dyDescent="0.25">
      <c r="A7217" s="101">
        <v>101200</v>
      </c>
      <c r="B7217" s="101" t="s">
        <v>2112</v>
      </c>
      <c r="C7217" s="101" t="s">
        <v>3</v>
      </c>
      <c r="D7217" s="101">
        <v>65.34</v>
      </c>
    </row>
    <row r="7218" spans="1:4" x14ac:dyDescent="0.25">
      <c r="A7218" s="101">
        <v>101201</v>
      </c>
      <c r="B7218" s="101" t="s">
        <v>2113</v>
      </c>
      <c r="C7218" s="101" t="s">
        <v>3</v>
      </c>
      <c r="D7218" s="101">
        <v>78.12</v>
      </c>
    </row>
    <row r="7219" spans="1:4" x14ac:dyDescent="0.25">
      <c r="A7219" s="101">
        <v>101202</v>
      </c>
      <c r="B7219" s="101" t="s">
        <v>2114</v>
      </c>
      <c r="C7219" s="101" t="s">
        <v>3</v>
      </c>
      <c r="D7219" s="101">
        <v>40.15</v>
      </c>
    </row>
    <row r="7220" spans="1:4" x14ac:dyDescent="0.25">
      <c r="A7220" s="101">
        <v>101203</v>
      </c>
      <c r="B7220" s="101" t="s">
        <v>2115</v>
      </c>
      <c r="C7220" s="101" t="s">
        <v>3</v>
      </c>
      <c r="D7220" s="101">
        <v>39.35</v>
      </c>
    </row>
    <row r="7221" spans="1:4" x14ac:dyDescent="0.25">
      <c r="A7221" s="101">
        <v>101204</v>
      </c>
      <c r="B7221" s="101" t="s">
        <v>2116</v>
      </c>
      <c r="C7221" s="101" t="s">
        <v>3</v>
      </c>
      <c r="D7221" s="101">
        <v>39.67</v>
      </c>
    </row>
    <row r="7222" spans="1:4" x14ac:dyDescent="0.25">
      <c r="A7222" s="101">
        <v>101205</v>
      </c>
      <c r="B7222" s="101" t="s">
        <v>2117</v>
      </c>
      <c r="C7222" s="101" t="s">
        <v>3</v>
      </c>
      <c r="D7222" s="101">
        <v>40.15</v>
      </c>
    </row>
    <row r="7223" spans="1:4" x14ac:dyDescent="0.25">
      <c r="A7223" s="101">
        <v>102362</v>
      </c>
      <c r="B7223" s="101" t="s">
        <v>39956</v>
      </c>
      <c r="C7223" s="101" t="s">
        <v>2</v>
      </c>
      <c r="D7223" s="101">
        <v>163.82</v>
      </c>
    </row>
    <row r="7224" spans="1:4" x14ac:dyDescent="0.25">
      <c r="A7224" s="101">
        <v>102363</v>
      </c>
      <c r="B7224" s="101" t="s">
        <v>39957</v>
      </c>
      <c r="C7224" s="101" t="s">
        <v>2</v>
      </c>
      <c r="D7224" s="101">
        <v>174.14</v>
      </c>
    </row>
    <row r="7225" spans="1:4" x14ac:dyDescent="0.25">
      <c r="A7225" s="101">
        <v>102364</v>
      </c>
      <c r="B7225" s="101" t="s">
        <v>39958</v>
      </c>
      <c r="C7225" s="101" t="s">
        <v>2</v>
      </c>
      <c r="D7225" s="101">
        <v>193.1</v>
      </c>
    </row>
    <row r="7226" spans="1:4" x14ac:dyDescent="0.25">
      <c r="A7226" s="101">
        <v>98509</v>
      </c>
      <c r="B7226" s="101" t="s">
        <v>39959</v>
      </c>
      <c r="C7226" s="101" t="s">
        <v>12798</v>
      </c>
      <c r="D7226" s="101">
        <v>63.7</v>
      </c>
    </row>
    <row r="7227" spans="1:4" x14ac:dyDescent="0.25">
      <c r="A7227" s="101">
        <v>98510</v>
      </c>
      <c r="B7227" s="101" t="s">
        <v>39960</v>
      </c>
      <c r="C7227" s="101" t="s">
        <v>12798</v>
      </c>
      <c r="D7227" s="101">
        <v>101.06</v>
      </c>
    </row>
    <row r="7228" spans="1:4" x14ac:dyDescent="0.25">
      <c r="A7228" s="101">
        <v>98511</v>
      </c>
      <c r="B7228" s="101" t="s">
        <v>39961</v>
      </c>
      <c r="C7228" s="101" t="s">
        <v>12798</v>
      </c>
      <c r="D7228" s="101">
        <v>183.34</v>
      </c>
    </row>
    <row r="7229" spans="1:4" x14ac:dyDescent="0.25">
      <c r="A7229" s="101">
        <v>98516</v>
      </c>
      <c r="B7229" s="101" t="s">
        <v>39962</v>
      </c>
      <c r="C7229" s="101" t="s">
        <v>12798</v>
      </c>
      <c r="D7229" s="101">
        <v>342.39</v>
      </c>
    </row>
    <row r="7230" spans="1:4" x14ac:dyDescent="0.25">
      <c r="A7230" s="101">
        <v>98519</v>
      </c>
      <c r="B7230" s="101" t="s">
        <v>39963</v>
      </c>
      <c r="C7230" s="101" t="s">
        <v>2</v>
      </c>
      <c r="D7230" s="101">
        <v>3.51</v>
      </c>
    </row>
    <row r="7231" spans="1:4" x14ac:dyDescent="0.25">
      <c r="A7231" s="101">
        <v>98520</v>
      </c>
      <c r="B7231" s="101" t="s">
        <v>39964</v>
      </c>
      <c r="C7231" s="101" t="s">
        <v>2</v>
      </c>
      <c r="D7231" s="101">
        <v>6.24</v>
      </c>
    </row>
    <row r="7232" spans="1:4" x14ac:dyDescent="0.25">
      <c r="A7232" s="101">
        <v>98521</v>
      </c>
      <c r="B7232" s="101" t="s">
        <v>39965</v>
      </c>
      <c r="C7232" s="101" t="s">
        <v>2</v>
      </c>
      <c r="D7232" s="101">
        <v>0.32</v>
      </c>
    </row>
    <row r="7233" spans="1:4" x14ac:dyDescent="0.25">
      <c r="A7233" s="101">
        <v>98522</v>
      </c>
      <c r="B7233" s="101" t="s">
        <v>1538</v>
      </c>
      <c r="C7233" s="101" t="s">
        <v>3</v>
      </c>
      <c r="D7233" s="101">
        <v>172.34</v>
      </c>
    </row>
    <row r="7234" spans="1:4" x14ac:dyDescent="0.25">
      <c r="A7234" s="101">
        <v>98524</v>
      </c>
      <c r="B7234" s="101" t="s">
        <v>39966</v>
      </c>
      <c r="C7234" s="101" t="s">
        <v>2</v>
      </c>
      <c r="D7234" s="101">
        <v>4.3499999999999996</v>
      </c>
    </row>
    <row r="7235" spans="1:4" x14ac:dyDescent="0.25">
      <c r="A7235" s="101">
        <v>105521</v>
      </c>
      <c r="B7235" s="101" t="s">
        <v>39967</v>
      </c>
      <c r="C7235" s="101" t="s">
        <v>2</v>
      </c>
      <c r="D7235" s="101">
        <v>4.13</v>
      </c>
    </row>
    <row r="7236" spans="1:4" x14ac:dyDescent="0.25">
      <c r="A7236" s="101">
        <v>98503</v>
      </c>
      <c r="B7236" s="101" t="s">
        <v>39968</v>
      </c>
      <c r="C7236" s="101" t="s">
        <v>2</v>
      </c>
      <c r="D7236" s="101">
        <v>23.38</v>
      </c>
    </row>
    <row r="7237" spans="1:4" x14ac:dyDescent="0.25">
      <c r="A7237" s="101">
        <v>98504</v>
      </c>
      <c r="B7237" s="101" t="s">
        <v>39969</v>
      </c>
      <c r="C7237" s="101" t="s">
        <v>2</v>
      </c>
      <c r="D7237" s="101">
        <v>14.19</v>
      </c>
    </row>
    <row r="7238" spans="1:4" x14ac:dyDescent="0.25">
      <c r="A7238" s="101">
        <v>98505</v>
      </c>
      <c r="B7238" s="101" t="s">
        <v>39970</v>
      </c>
      <c r="C7238" s="101" t="s">
        <v>2</v>
      </c>
      <c r="D7238" s="101">
        <v>93.87</v>
      </c>
    </row>
    <row r="7239" spans="1:4" x14ac:dyDescent="0.25">
      <c r="A7239" s="101">
        <v>103946</v>
      </c>
      <c r="B7239" s="101" t="s">
        <v>39971</v>
      </c>
      <c r="C7239" s="101" t="s">
        <v>2</v>
      </c>
      <c r="D7239" s="101">
        <v>18.48</v>
      </c>
    </row>
    <row r="7240" spans="1:4" x14ac:dyDescent="0.25">
      <c r="A7240" s="101">
        <v>105000</v>
      </c>
      <c r="B7240" s="101" t="s">
        <v>39972</v>
      </c>
      <c r="C7240" s="101" t="s">
        <v>3</v>
      </c>
      <c r="D7240" s="101">
        <v>1408.07</v>
      </c>
    </row>
    <row r="7241" spans="1:4" x14ac:dyDescent="0.25">
      <c r="A7241" s="101">
        <v>105001</v>
      </c>
      <c r="B7241" s="101" t="s">
        <v>39973</v>
      </c>
      <c r="C7241" s="101" t="s">
        <v>3</v>
      </c>
      <c r="D7241" s="101">
        <v>1441.13</v>
      </c>
    </row>
    <row r="7242" spans="1:4" x14ac:dyDescent="0.25">
      <c r="A7242" s="101">
        <v>105002</v>
      </c>
      <c r="B7242" s="101" t="s">
        <v>39974</v>
      </c>
      <c r="C7242" s="101" t="s">
        <v>12798</v>
      </c>
      <c r="D7242" s="101">
        <v>708.44</v>
      </c>
    </row>
    <row r="7243" spans="1:4" x14ac:dyDescent="0.25">
      <c r="A7243" s="101">
        <v>105003</v>
      </c>
      <c r="B7243" s="101" t="s">
        <v>39975</v>
      </c>
      <c r="C7243" s="101" t="s">
        <v>12798</v>
      </c>
      <c r="D7243" s="101">
        <v>1142.01</v>
      </c>
    </row>
    <row r="7244" spans="1:4" x14ac:dyDescent="0.25">
      <c r="A7244" s="101">
        <v>105004</v>
      </c>
      <c r="B7244" s="101" t="s">
        <v>39976</v>
      </c>
      <c r="C7244" s="101" t="s">
        <v>2</v>
      </c>
      <c r="D7244" s="101">
        <v>121.45</v>
      </c>
    </row>
    <row r="7245" spans="1:4" x14ac:dyDescent="0.25">
      <c r="A7245" s="101">
        <v>105005</v>
      </c>
      <c r="B7245" s="101" t="s">
        <v>39977</v>
      </c>
      <c r="C7245" s="101" t="s">
        <v>2</v>
      </c>
      <c r="D7245" s="101">
        <v>201.72</v>
      </c>
    </row>
    <row r="7246" spans="1:4" x14ac:dyDescent="0.25">
      <c r="A7246" s="101">
        <v>103185</v>
      </c>
      <c r="B7246" s="101" t="s">
        <v>3842</v>
      </c>
      <c r="C7246" s="101" t="s">
        <v>12798</v>
      </c>
      <c r="D7246" s="101">
        <v>6153.69</v>
      </c>
    </row>
    <row r="7247" spans="1:4" x14ac:dyDescent="0.25">
      <c r="A7247" s="101">
        <v>103186</v>
      </c>
      <c r="B7247" s="101" t="s">
        <v>3843</v>
      </c>
      <c r="C7247" s="101" t="s">
        <v>12798</v>
      </c>
      <c r="D7247" s="101">
        <v>6486.89</v>
      </c>
    </row>
    <row r="7248" spans="1:4" x14ac:dyDescent="0.25">
      <c r="A7248" s="101">
        <v>103187</v>
      </c>
      <c r="B7248" s="101" t="s">
        <v>3844</v>
      </c>
      <c r="C7248" s="101" t="s">
        <v>12798</v>
      </c>
      <c r="D7248" s="104">
        <v>4877.1400000000003</v>
      </c>
    </row>
    <row r="7249" spans="1:4" x14ac:dyDescent="0.25">
      <c r="A7249" s="101">
        <v>103188</v>
      </c>
      <c r="B7249" s="101" t="s">
        <v>3845</v>
      </c>
      <c r="C7249" s="101" t="s">
        <v>12798</v>
      </c>
      <c r="D7249" s="104">
        <v>5243.04</v>
      </c>
    </row>
    <row r="7250" spans="1:4" x14ac:dyDescent="0.25">
      <c r="A7250" s="101">
        <v>103189</v>
      </c>
      <c r="B7250" s="101" t="s">
        <v>3846</v>
      </c>
      <c r="C7250" s="101" t="s">
        <v>12798</v>
      </c>
      <c r="D7250" s="104">
        <v>2628.1</v>
      </c>
    </row>
    <row r="7251" spans="1:4" x14ac:dyDescent="0.25">
      <c r="A7251" s="101">
        <v>103190</v>
      </c>
      <c r="B7251" s="101" t="s">
        <v>3847</v>
      </c>
      <c r="C7251" s="101" t="s">
        <v>12798</v>
      </c>
      <c r="D7251" s="104">
        <v>4088.09</v>
      </c>
    </row>
    <row r="7252" spans="1:4" x14ac:dyDescent="0.25">
      <c r="A7252" s="101">
        <v>103191</v>
      </c>
      <c r="B7252" s="101" t="s">
        <v>3848</v>
      </c>
      <c r="C7252" s="101" t="s">
        <v>12798</v>
      </c>
      <c r="D7252" s="104">
        <v>2385.19</v>
      </c>
    </row>
    <row r="7253" spans="1:4" x14ac:dyDescent="0.25">
      <c r="A7253" s="101">
        <v>103192</v>
      </c>
      <c r="B7253" s="101" t="s">
        <v>3849</v>
      </c>
      <c r="C7253" s="101" t="s">
        <v>12798</v>
      </c>
      <c r="D7253" s="104">
        <v>2538.83</v>
      </c>
    </row>
    <row r="7254" spans="1:4" x14ac:dyDescent="0.25">
      <c r="A7254" s="101">
        <v>103193</v>
      </c>
      <c r="B7254" s="101" t="s">
        <v>3850</v>
      </c>
      <c r="C7254" s="101" t="s">
        <v>12798</v>
      </c>
      <c r="D7254" s="104">
        <v>1957.56</v>
      </c>
    </row>
    <row r="7255" spans="1:4" x14ac:dyDescent="0.25">
      <c r="A7255" s="101">
        <v>103194</v>
      </c>
      <c r="B7255" s="101" t="s">
        <v>3851</v>
      </c>
      <c r="C7255" s="101" t="s">
        <v>12798</v>
      </c>
      <c r="D7255" s="104">
        <v>2815.53</v>
      </c>
    </row>
    <row r="7256" spans="1:4" x14ac:dyDescent="0.25">
      <c r="A7256" s="101">
        <v>103195</v>
      </c>
      <c r="B7256" s="101" t="s">
        <v>3852</v>
      </c>
      <c r="C7256" s="101" t="s">
        <v>12798</v>
      </c>
      <c r="D7256" s="104">
        <v>2198.9699999999998</v>
      </c>
    </row>
    <row r="7257" spans="1:4" x14ac:dyDescent="0.25">
      <c r="A7257" s="101">
        <v>103205</v>
      </c>
      <c r="B7257" s="101" t="s">
        <v>3853</v>
      </c>
      <c r="C7257" s="101" t="s">
        <v>12798</v>
      </c>
      <c r="D7257" s="104">
        <v>4102.07</v>
      </c>
    </row>
    <row r="7258" spans="1:4" x14ac:dyDescent="0.25">
      <c r="A7258" s="101">
        <v>103206</v>
      </c>
      <c r="B7258" s="101" t="s">
        <v>3854</v>
      </c>
      <c r="C7258" s="101" t="s">
        <v>12798</v>
      </c>
      <c r="D7258" s="104">
        <v>2399.17</v>
      </c>
    </row>
    <row r="7259" spans="1:4" x14ac:dyDescent="0.25">
      <c r="A7259" s="101">
        <v>103207</v>
      </c>
      <c r="B7259" s="101" t="s">
        <v>3855</v>
      </c>
      <c r="C7259" s="101" t="s">
        <v>12798</v>
      </c>
      <c r="D7259" s="104">
        <v>2552.81</v>
      </c>
    </row>
    <row r="7260" spans="1:4" x14ac:dyDescent="0.25">
      <c r="A7260" s="101">
        <v>103208</v>
      </c>
      <c r="B7260" s="101" t="s">
        <v>3856</v>
      </c>
      <c r="C7260" s="101" t="s">
        <v>12798</v>
      </c>
      <c r="D7260" s="104">
        <v>1971.54</v>
      </c>
    </row>
    <row r="7261" spans="1:4" x14ac:dyDescent="0.25">
      <c r="A7261" s="101">
        <v>103209</v>
      </c>
      <c r="B7261" s="101" t="s">
        <v>3857</v>
      </c>
      <c r="C7261" s="101" t="s">
        <v>12798</v>
      </c>
      <c r="D7261" s="104">
        <v>2829.51</v>
      </c>
    </row>
    <row r="7262" spans="1:4" x14ac:dyDescent="0.25">
      <c r="A7262" s="101">
        <v>103210</v>
      </c>
      <c r="B7262" s="101" t="s">
        <v>3858</v>
      </c>
      <c r="C7262" s="101" t="s">
        <v>12798</v>
      </c>
      <c r="D7262" s="104">
        <v>2305.46</v>
      </c>
    </row>
    <row r="7263" spans="1:4" x14ac:dyDescent="0.25">
      <c r="A7263" s="101">
        <v>103304</v>
      </c>
      <c r="B7263" s="101" t="s">
        <v>3879</v>
      </c>
      <c r="C7263" s="101" t="s">
        <v>12798</v>
      </c>
      <c r="D7263" s="104">
        <v>1248.32</v>
      </c>
    </row>
    <row r="7264" spans="1:4" x14ac:dyDescent="0.25">
      <c r="A7264" s="101">
        <v>103307</v>
      </c>
      <c r="B7264" s="101" t="s">
        <v>3880</v>
      </c>
      <c r="C7264" s="101" t="s">
        <v>12798</v>
      </c>
      <c r="D7264" s="104">
        <v>1339.13</v>
      </c>
    </row>
    <row r="7265" spans="1:4" x14ac:dyDescent="0.25">
      <c r="A7265" s="101">
        <v>103310</v>
      </c>
      <c r="B7265" s="101" t="s">
        <v>3881</v>
      </c>
      <c r="C7265" s="101" t="s">
        <v>12798</v>
      </c>
      <c r="D7265" s="101">
        <v>1287.8800000000001</v>
      </c>
    </row>
    <row r="7266" spans="1:4" x14ac:dyDescent="0.25">
      <c r="A7266" s="101">
        <v>103314</v>
      </c>
      <c r="B7266" s="101" t="s">
        <v>3882</v>
      </c>
      <c r="C7266" s="101" t="s">
        <v>2</v>
      </c>
      <c r="D7266" s="101">
        <v>342.4</v>
      </c>
    </row>
    <row r="7267" spans="1:4" x14ac:dyDescent="0.25">
      <c r="A7267" s="101">
        <v>103315</v>
      </c>
      <c r="B7267" s="101" t="s">
        <v>3883</v>
      </c>
      <c r="C7267" s="101" t="s">
        <v>2</v>
      </c>
      <c r="D7267" s="101">
        <v>333.73</v>
      </c>
    </row>
    <row r="7268" spans="1:4" x14ac:dyDescent="0.25">
      <c r="A7268" s="101">
        <v>103769</v>
      </c>
      <c r="B7268" s="101" t="s">
        <v>11465</v>
      </c>
      <c r="C7268" s="101" t="s">
        <v>12798</v>
      </c>
      <c r="D7268" s="101">
        <v>3078.04</v>
      </c>
    </row>
    <row r="7269" spans="1:4" x14ac:dyDescent="0.25">
      <c r="A7269" s="101">
        <v>98525</v>
      </c>
      <c r="B7269" s="101" t="s">
        <v>39978</v>
      </c>
      <c r="C7269" s="101" t="s">
        <v>2</v>
      </c>
      <c r="D7269" s="101">
        <v>0.67</v>
      </c>
    </row>
    <row r="7270" spans="1:4" x14ac:dyDescent="0.25">
      <c r="A7270" s="101">
        <v>98526</v>
      </c>
      <c r="B7270" s="101" t="s">
        <v>39979</v>
      </c>
      <c r="C7270" s="101" t="s">
        <v>12798</v>
      </c>
      <c r="D7270" s="101">
        <v>132.16</v>
      </c>
    </row>
    <row r="7271" spans="1:4" x14ac:dyDescent="0.25">
      <c r="A7271" s="101">
        <v>98527</v>
      </c>
      <c r="B7271" s="101" t="s">
        <v>39980</v>
      </c>
      <c r="C7271" s="101" t="s">
        <v>12798</v>
      </c>
      <c r="D7271" s="101">
        <v>219.32</v>
      </c>
    </row>
    <row r="7272" spans="1:4" x14ac:dyDescent="0.25">
      <c r="A7272" s="101">
        <v>98528</v>
      </c>
      <c r="B7272" s="101" t="s">
        <v>39981</v>
      </c>
      <c r="C7272" s="101" t="s">
        <v>12798</v>
      </c>
      <c r="D7272" s="101">
        <v>289.07</v>
      </c>
    </row>
    <row r="7273" spans="1:4" x14ac:dyDescent="0.25">
      <c r="A7273" s="101">
        <v>98529</v>
      </c>
      <c r="B7273" s="101" t="s">
        <v>39982</v>
      </c>
      <c r="C7273" s="101" t="s">
        <v>12798</v>
      </c>
      <c r="D7273" s="101">
        <v>71.739999999999995</v>
      </c>
    </row>
    <row r="7274" spans="1:4" x14ac:dyDescent="0.25">
      <c r="A7274" s="101">
        <v>98530</v>
      </c>
      <c r="B7274" s="101" t="s">
        <v>39983</v>
      </c>
      <c r="C7274" s="101" t="s">
        <v>12798</v>
      </c>
      <c r="D7274" s="101">
        <v>140.83000000000001</v>
      </c>
    </row>
    <row r="7275" spans="1:4" x14ac:dyDescent="0.25">
      <c r="A7275" s="101">
        <v>98531</v>
      </c>
      <c r="B7275" s="101" t="s">
        <v>39984</v>
      </c>
      <c r="C7275" s="101" t="s">
        <v>12798</v>
      </c>
      <c r="D7275" s="101">
        <v>383.97</v>
      </c>
    </row>
    <row r="7276" spans="1:4" x14ac:dyDescent="0.25">
      <c r="A7276" s="101">
        <v>98532</v>
      </c>
      <c r="B7276" s="101" t="s">
        <v>39985</v>
      </c>
      <c r="C7276" s="101" t="s">
        <v>12798</v>
      </c>
      <c r="D7276" s="101">
        <v>30.23</v>
      </c>
    </row>
    <row r="7277" spans="1:4" x14ac:dyDescent="0.25">
      <c r="A7277" s="101">
        <v>98533</v>
      </c>
      <c r="B7277" s="101" t="s">
        <v>39986</v>
      </c>
      <c r="C7277" s="101" t="s">
        <v>12798</v>
      </c>
      <c r="D7277" s="101">
        <v>113.84</v>
      </c>
    </row>
    <row r="7278" spans="1:4" x14ac:dyDescent="0.25">
      <c r="A7278" s="101">
        <v>98534</v>
      </c>
      <c r="B7278" s="101" t="s">
        <v>39987</v>
      </c>
      <c r="C7278" s="101" t="s">
        <v>12798</v>
      </c>
      <c r="D7278" s="101">
        <v>315</v>
      </c>
    </row>
    <row r="7279" spans="1:4" x14ac:dyDescent="0.25">
      <c r="A7279" s="101">
        <v>98535</v>
      </c>
      <c r="B7279" s="101" t="s">
        <v>39988</v>
      </c>
      <c r="C7279" s="101" t="s">
        <v>12798</v>
      </c>
      <c r="D7279" s="101">
        <v>659.49</v>
      </c>
    </row>
    <row r="7280" spans="1:4" x14ac:dyDescent="0.25">
      <c r="A7280" s="101">
        <v>88238</v>
      </c>
      <c r="B7280" s="101" t="s">
        <v>63</v>
      </c>
      <c r="C7280" s="101" t="s">
        <v>8</v>
      </c>
      <c r="D7280" s="101">
        <v>22.55</v>
      </c>
    </row>
    <row r="7281" spans="1:4" x14ac:dyDescent="0.25">
      <c r="A7281" s="101">
        <v>88239</v>
      </c>
      <c r="B7281" s="101" t="s">
        <v>42</v>
      </c>
      <c r="C7281" s="101" t="s">
        <v>8</v>
      </c>
      <c r="D7281" s="101">
        <v>22.47</v>
      </c>
    </row>
    <row r="7282" spans="1:4" x14ac:dyDescent="0.25">
      <c r="A7282" s="101">
        <v>88240</v>
      </c>
      <c r="B7282" s="101" t="s">
        <v>758</v>
      </c>
      <c r="C7282" s="101" t="s">
        <v>8</v>
      </c>
      <c r="D7282" s="101">
        <v>21.36</v>
      </c>
    </row>
    <row r="7283" spans="1:4" x14ac:dyDescent="0.25">
      <c r="A7283" s="101">
        <v>88241</v>
      </c>
      <c r="B7283" s="101" t="s">
        <v>759</v>
      </c>
      <c r="C7283" s="101" t="s">
        <v>8</v>
      </c>
      <c r="D7283" s="101">
        <v>23.93</v>
      </c>
    </row>
    <row r="7284" spans="1:4" x14ac:dyDescent="0.25">
      <c r="A7284" s="101">
        <v>88242</v>
      </c>
      <c r="B7284" s="101" t="s">
        <v>760</v>
      </c>
      <c r="C7284" s="101" t="s">
        <v>8</v>
      </c>
      <c r="D7284" s="101">
        <v>22.61</v>
      </c>
    </row>
    <row r="7285" spans="1:4" x14ac:dyDescent="0.25">
      <c r="A7285" s="101">
        <v>88243</v>
      </c>
      <c r="B7285" s="101" t="s">
        <v>66</v>
      </c>
      <c r="C7285" s="101" t="s">
        <v>8</v>
      </c>
      <c r="D7285" s="101">
        <v>23.81</v>
      </c>
    </row>
    <row r="7286" spans="1:4" x14ac:dyDescent="0.25">
      <c r="A7286" s="101">
        <v>88245</v>
      </c>
      <c r="B7286" s="101" t="s">
        <v>68</v>
      </c>
      <c r="C7286" s="101" t="s">
        <v>8</v>
      </c>
      <c r="D7286" s="101">
        <v>27.91</v>
      </c>
    </row>
    <row r="7287" spans="1:4" x14ac:dyDescent="0.25">
      <c r="A7287" s="101">
        <v>88246</v>
      </c>
      <c r="B7287" s="101" t="s">
        <v>761</v>
      </c>
      <c r="C7287" s="101" t="s">
        <v>8</v>
      </c>
      <c r="D7287" s="101">
        <v>22.06</v>
      </c>
    </row>
    <row r="7288" spans="1:4" x14ac:dyDescent="0.25">
      <c r="A7288" s="101">
        <v>88247</v>
      </c>
      <c r="B7288" s="101" t="s">
        <v>57</v>
      </c>
      <c r="C7288" s="101" t="s">
        <v>8</v>
      </c>
      <c r="D7288" s="101">
        <v>23.03</v>
      </c>
    </row>
    <row r="7289" spans="1:4" x14ac:dyDescent="0.25">
      <c r="A7289" s="101">
        <v>88248</v>
      </c>
      <c r="B7289" s="101" t="s">
        <v>762</v>
      </c>
      <c r="C7289" s="101" t="s">
        <v>8</v>
      </c>
      <c r="D7289" s="101">
        <v>21.98</v>
      </c>
    </row>
    <row r="7290" spans="1:4" x14ac:dyDescent="0.25">
      <c r="A7290" s="101">
        <v>88249</v>
      </c>
      <c r="B7290" s="101" t="s">
        <v>763</v>
      </c>
      <c r="C7290" s="101" t="s">
        <v>8</v>
      </c>
      <c r="D7290" s="101">
        <v>30.21</v>
      </c>
    </row>
    <row r="7291" spans="1:4" x14ac:dyDescent="0.25">
      <c r="A7291" s="101">
        <v>88250</v>
      </c>
      <c r="B7291" s="101" t="s">
        <v>764</v>
      </c>
      <c r="C7291" s="101" t="s">
        <v>8</v>
      </c>
      <c r="D7291" s="101">
        <v>21.36</v>
      </c>
    </row>
    <row r="7292" spans="1:4" x14ac:dyDescent="0.25">
      <c r="A7292" s="101">
        <v>88251</v>
      </c>
      <c r="B7292" s="101" t="s">
        <v>58</v>
      </c>
      <c r="C7292" s="101" t="s">
        <v>8</v>
      </c>
      <c r="D7292" s="101">
        <v>22.55</v>
      </c>
    </row>
    <row r="7293" spans="1:4" x14ac:dyDescent="0.25">
      <c r="A7293" s="101">
        <v>88252</v>
      </c>
      <c r="B7293" s="101" t="s">
        <v>765</v>
      </c>
      <c r="C7293" s="101" t="s">
        <v>8</v>
      </c>
      <c r="D7293" s="101">
        <v>20.59</v>
      </c>
    </row>
    <row r="7294" spans="1:4" x14ac:dyDescent="0.25">
      <c r="A7294" s="101">
        <v>88253</v>
      </c>
      <c r="B7294" s="101" t="s">
        <v>766</v>
      </c>
      <c r="C7294" s="101" t="s">
        <v>8</v>
      </c>
      <c r="D7294" s="101">
        <v>20.96</v>
      </c>
    </row>
    <row r="7295" spans="1:4" x14ac:dyDescent="0.25">
      <c r="A7295" s="101">
        <v>88255</v>
      </c>
      <c r="B7295" s="101" t="s">
        <v>767</v>
      </c>
      <c r="C7295" s="101" t="s">
        <v>8</v>
      </c>
      <c r="D7295" s="101">
        <v>36.08</v>
      </c>
    </row>
    <row r="7296" spans="1:4" x14ac:dyDescent="0.25">
      <c r="A7296" s="101">
        <v>88256</v>
      </c>
      <c r="B7296" s="101" t="s">
        <v>768</v>
      </c>
      <c r="C7296" s="101" t="s">
        <v>8</v>
      </c>
      <c r="D7296" s="101">
        <v>29.83</v>
      </c>
    </row>
    <row r="7297" spans="1:4" x14ac:dyDescent="0.25">
      <c r="A7297" s="101">
        <v>88257</v>
      </c>
      <c r="B7297" s="101" t="s">
        <v>769</v>
      </c>
      <c r="C7297" s="101" t="s">
        <v>8</v>
      </c>
      <c r="D7297" s="101">
        <v>24.75</v>
      </c>
    </row>
    <row r="7298" spans="1:4" x14ac:dyDescent="0.25">
      <c r="A7298" s="101">
        <v>88260</v>
      </c>
      <c r="B7298" s="101" t="s">
        <v>770</v>
      </c>
      <c r="C7298" s="101" t="s">
        <v>8</v>
      </c>
      <c r="D7298" s="101">
        <v>21.64</v>
      </c>
    </row>
    <row r="7299" spans="1:4" x14ac:dyDescent="0.25">
      <c r="A7299" s="101">
        <v>88261</v>
      </c>
      <c r="B7299" s="101" t="s">
        <v>67</v>
      </c>
      <c r="C7299" s="101" t="s">
        <v>8</v>
      </c>
      <c r="D7299" s="101">
        <v>31.35</v>
      </c>
    </row>
    <row r="7300" spans="1:4" x14ac:dyDescent="0.25">
      <c r="A7300" s="101">
        <v>88262</v>
      </c>
      <c r="B7300" s="101" t="s">
        <v>771</v>
      </c>
      <c r="C7300" s="101" t="s">
        <v>8</v>
      </c>
      <c r="D7300" s="101">
        <v>27.77</v>
      </c>
    </row>
    <row r="7301" spans="1:4" x14ac:dyDescent="0.25">
      <c r="A7301" s="101">
        <v>88263</v>
      </c>
      <c r="B7301" s="101" t="s">
        <v>772</v>
      </c>
      <c r="C7301" s="101" t="s">
        <v>8</v>
      </c>
      <c r="D7301" s="101">
        <v>30.42</v>
      </c>
    </row>
    <row r="7302" spans="1:4" x14ac:dyDescent="0.25">
      <c r="A7302" s="101">
        <v>88264</v>
      </c>
      <c r="B7302" s="101" t="s">
        <v>43</v>
      </c>
      <c r="C7302" s="101" t="s">
        <v>8</v>
      </c>
      <c r="D7302" s="101">
        <v>28.54</v>
      </c>
    </row>
    <row r="7303" spans="1:4" x14ac:dyDescent="0.25">
      <c r="A7303" s="101">
        <v>88266</v>
      </c>
      <c r="B7303" s="101" t="s">
        <v>773</v>
      </c>
      <c r="C7303" s="101" t="s">
        <v>8</v>
      </c>
      <c r="D7303" s="101">
        <v>40.97</v>
      </c>
    </row>
    <row r="7304" spans="1:4" x14ac:dyDescent="0.25">
      <c r="A7304" s="101">
        <v>88267</v>
      </c>
      <c r="B7304" s="101" t="s">
        <v>774</v>
      </c>
      <c r="C7304" s="101" t="s">
        <v>8</v>
      </c>
      <c r="D7304" s="101">
        <v>27.38</v>
      </c>
    </row>
    <row r="7305" spans="1:4" x14ac:dyDescent="0.25">
      <c r="A7305" s="101">
        <v>88269</v>
      </c>
      <c r="B7305" s="101" t="s">
        <v>775</v>
      </c>
      <c r="C7305" s="101" t="s">
        <v>8</v>
      </c>
      <c r="D7305" s="101">
        <v>28.54</v>
      </c>
    </row>
    <row r="7306" spans="1:4" x14ac:dyDescent="0.25">
      <c r="A7306" s="101">
        <v>88270</v>
      </c>
      <c r="B7306" s="101" t="s">
        <v>71</v>
      </c>
      <c r="C7306" s="101" t="s">
        <v>8</v>
      </c>
      <c r="D7306" s="101">
        <v>28.15</v>
      </c>
    </row>
    <row r="7307" spans="1:4" x14ac:dyDescent="0.25">
      <c r="A7307" s="101">
        <v>88272</v>
      </c>
      <c r="B7307" s="101" t="s">
        <v>776</v>
      </c>
      <c r="C7307" s="101" t="s">
        <v>8</v>
      </c>
      <c r="D7307" s="101">
        <v>28.35</v>
      </c>
    </row>
    <row r="7308" spans="1:4" x14ac:dyDescent="0.25">
      <c r="A7308" s="101">
        <v>88273</v>
      </c>
      <c r="B7308" s="101" t="s">
        <v>41</v>
      </c>
      <c r="C7308" s="101" t="s">
        <v>8</v>
      </c>
      <c r="D7308" s="101">
        <v>27.87</v>
      </c>
    </row>
    <row r="7309" spans="1:4" x14ac:dyDescent="0.25">
      <c r="A7309" s="101">
        <v>88274</v>
      </c>
      <c r="B7309" s="101" t="s">
        <v>777</v>
      </c>
      <c r="C7309" s="101" t="s">
        <v>8</v>
      </c>
      <c r="D7309" s="101">
        <v>29.28</v>
      </c>
    </row>
    <row r="7310" spans="1:4" x14ac:dyDescent="0.25">
      <c r="A7310" s="101">
        <v>88275</v>
      </c>
      <c r="B7310" s="101" t="s">
        <v>778</v>
      </c>
      <c r="C7310" s="101" t="s">
        <v>8</v>
      </c>
      <c r="D7310" s="101">
        <v>35.9</v>
      </c>
    </row>
    <row r="7311" spans="1:4" x14ac:dyDescent="0.25">
      <c r="A7311" s="101">
        <v>88277</v>
      </c>
      <c r="B7311" s="101" t="s">
        <v>779</v>
      </c>
      <c r="C7311" s="101" t="s">
        <v>8</v>
      </c>
      <c r="D7311" s="101">
        <v>23.53</v>
      </c>
    </row>
    <row r="7312" spans="1:4" x14ac:dyDescent="0.25">
      <c r="A7312" s="101">
        <v>88278</v>
      </c>
      <c r="B7312" s="101" t="s">
        <v>780</v>
      </c>
      <c r="C7312" s="101" t="s">
        <v>8</v>
      </c>
      <c r="D7312" s="101">
        <v>24.45</v>
      </c>
    </row>
    <row r="7313" spans="1:4" x14ac:dyDescent="0.25">
      <c r="A7313" s="101">
        <v>88279</v>
      </c>
      <c r="B7313" s="101" t="s">
        <v>781</v>
      </c>
      <c r="C7313" s="101" t="s">
        <v>8</v>
      </c>
      <c r="D7313" s="101">
        <v>31.82</v>
      </c>
    </row>
    <row r="7314" spans="1:4" x14ac:dyDescent="0.25">
      <c r="A7314" s="101">
        <v>88281</v>
      </c>
      <c r="B7314" s="101" t="s">
        <v>782</v>
      </c>
      <c r="C7314" s="101" t="s">
        <v>8</v>
      </c>
      <c r="D7314" s="101">
        <v>30.89</v>
      </c>
    </row>
    <row r="7315" spans="1:4" x14ac:dyDescent="0.25">
      <c r="A7315" s="101">
        <v>88282</v>
      </c>
      <c r="B7315" s="101" t="s">
        <v>783</v>
      </c>
      <c r="C7315" s="101" t="s">
        <v>8</v>
      </c>
      <c r="D7315" s="101">
        <v>29.92</v>
      </c>
    </row>
    <row r="7316" spans="1:4" x14ac:dyDescent="0.25">
      <c r="A7316" s="101">
        <v>88283</v>
      </c>
      <c r="B7316" s="101" t="s">
        <v>784</v>
      </c>
      <c r="C7316" s="101" t="s">
        <v>8</v>
      </c>
      <c r="D7316" s="101">
        <v>36.04</v>
      </c>
    </row>
    <row r="7317" spans="1:4" x14ac:dyDescent="0.25">
      <c r="A7317" s="101">
        <v>88284</v>
      </c>
      <c r="B7317" s="101" t="s">
        <v>22279</v>
      </c>
      <c r="C7317" s="101" t="s">
        <v>8</v>
      </c>
      <c r="D7317" s="101">
        <v>26.83</v>
      </c>
    </row>
    <row r="7318" spans="1:4" x14ac:dyDescent="0.25">
      <c r="A7318" s="101">
        <v>88286</v>
      </c>
      <c r="B7318" s="101" t="s">
        <v>785</v>
      </c>
      <c r="C7318" s="101" t="s">
        <v>8</v>
      </c>
      <c r="D7318" s="101">
        <v>33.33</v>
      </c>
    </row>
    <row r="7319" spans="1:4" x14ac:dyDescent="0.25">
      <c r="A7319" s="101">
        <v>88288</v>
      </c>
      <c r="B7319" s="101" t="s">
        <v>786</v>
      </c>
      <c r="C7319" s="101" t="s">
        <v>8</v>
      </c>
      <c r="D7319" s="101">
        <v>18.64</v>
      </c>
    </row>
    <row r="7320" spans="1:4" x14ac:dyDescent="0.25">
      <c r="A7320" s="101">
        <v>88291</v>
      </c>
      <c r="B7320" s="101" t="s">
        <v>787</v>
      </c>
      <c r="C7320" s="101" t="s">
        <v>8</v>
      </c>
      <c r="D7320" s="101">
        <v>30.01</v>
      </c>
    </row>
    <row r="7321" spans="1:4" x14ac:dyDescent="0.25">
      <c r="A7321" s="101">
        <v>88292</v>
      </c>
      <c r="B7321" s="101" t="s">
        <v>788</v>
      </c>
      <c r="C7321" s="101" t="s">
        <v>8</v>
      </c>
      <c r="D7321" s="101">
        <v>25.08</v>
      </c>
    </row>
    <row r="7322" spans="1:4" x14ac:dyDescent="0.25">
      <c r="A7322" s="101">
        <v>88293</v>
      </c>
      <c r="B7322" s="101" t="s">
        <v>789</v>
      </c>
      <c r="C7322" s="101" t="s">
        <v>8</v>
      </c>
      <c r="D7322" s="101">
        <v>30.01</v>
      </c>
    </row>
    <row r="7323" spans="1:4" x14ac:dyDescent="0.25">
      <c r="A7323" s="101">
        <v>88294</v>
      </c>
      <c r="B7323" s="101" t="s">
        <v>790</v>
      </c>
      <c r="C7323" s="101" t="s">
        <v>8</v>
      </c>
      <c r="D7323" s="101">
        <v>36.79</v>
      </c>
    </row>
    <row r="7324" spans="1:4" x14ac:dyDescent="0.25">
      <c r="A7324" s="101">
        <v>88295</v>
      </c>
      <c r="B7324" s="101" t="s">
        <v>791</v>
      </c>
      <c r="C7324" s="101" t="s">
        <v>8</v>
      </c>
      <c r="D7324" s="101">
        <v>25.54</v>
      </c>
    </row>
    <row r="7325" spans="1:4" x14ac:dyDescent="0.25">
      <c r="A7325" s="101">
        <v>88296</v>
      </c>
      <c r="B7325" s="101" t="s">
        <v>792</v>
      </c>
      <c r="C7325" s="101" t="s">
        <v>8</v>
      </c>
      <c r="D7325" s="101">
        <v>35.58</v>
      </c>
    </row>
    <row r="7326" spans="1:4" x14ac:dyDescent="0.25">
      <c r="A7326" s="101">
        <v>88297</v>
      </c>
      <c r="B7326" s="101" t="s">
        <v>793</v>
      </c>
      <c r="C7326" s="101" t="s">
        <v>8</v>
      </c>
      <c r="D7326" s="101">
        <v>34.11</v>
      </c>
    </row>
    <row r="7327" spans="1:4" x14ac:dyDescent="0.25">
      <c r="A7327" s="101">
        <v>88298</v>
      </c>
      <c r="B7327" s="101" t="s">
        <v>794</v>
      </c>
      <c r="C7327" s="101" t="s">
        <v>8</v>
      </c>
      <c r="D7327" s="101">
        <v>24.98</v>
      </c>
    </row>
    <row r="7328" spans="1:4" x14ac:dyDescent="0.25">
      <c r="A7328" s="101">
        <v>88299</v>
      </c>
      <c r="B7328" s="101" t="s">
        <v>795</v>
      </c>
      <c r="C7328" s="101" t="s">
        <v>8</v>
      </c>
      <c r="D7328" s="101">
        <v>38.42</v>
      </c>
    </row>
    <row r="7329" spans="1:4" x14ac:dyDescent="0.25">
      <c r="A7329" s="101">
        <v>88300</v>
      </c>
      <c r="B7329" s="101" t="s">
        <v>796</v>
      </c>
      <c r="C7329" s="101" t="s">
        <v>8</v>
      </c>
      <c r="D7329" s="101">
        <v>38.42</v>
      </c>
    </row>
    <row r="7330" spans="1:4" x14ac:dyDescent="0.25">
      <c r="A7330" s="101">
        <v>88301</v>
      </c>
      <c r="B7330" s="101" t="s">
        <v>797</v>
      </c>
      <c r="C7330" s="101" t="s">
        <v>8</v>
      </c>
      <c r="D7330" s="101">
        <v>30.01</v>
      </c>
    </row>
    <row r="7331" spans="1:4" x14ac:dyDescent="0.25">
      <c r="A7331" s="101">
        <v>88302</v>
      </c>
      <c r="B7331" s="101" t="s">
        <v>798</v>
      </c>
      <c r="C7331" s="101" t="s">
        <v>8</v>
      </c>
      <c r="D7331" s="101">
        <v>30.01</v>
      </c>
    </row>
    <row r="7332" spans="1:4" x14ac:dyDescent="0.25">
      <c r="A7332" s="101">
        <v>88303</v>
      </c>
      <c r="B7332" s="101" t="s">
        <v>799</v>
      </c>
      <c r="C7332" s="101" t="s">
        <v>8</v>
      </c>
      <c r="D7332" s="101">
        <v>23.74</v>
      </c>
    </row>
    <row r="7333" spans="1:4" x14ac:dyDescent="0.25">
      <c r="A7333" s="101">
        <v>88304</v>
      </c>
      <c r="B7333" s="101" t="s">
        <v>800</v>
      </c>
      <c r="C7333" s="101" t="s">
        <v>8</v>
      </c>
      <c r="D7333" s="101">
        <v>38.42</v>
      </c>
    </row>
    <row r="7334" spans="1:4" x14ac:dyDescent="0.25">
      <c r="A7334" s="101">
        <v>88306</v>
      </c>
      <c r="B7334" s="101" t="s">
        <v>801</v>
      </c>
      <c r="C7334" s="101" t="s">
        <v>8</v>
      </c>
      <c r="D7334" s="101">
        <v>27.58</v>
      </c>
    </row>
    <row r="7335" spans="1:4" x14ac:dyDescent="0.25">
      <c r="A7335" s="101">
        <v>88307</v>
      </c>
      <c r="B7335" s="101" t="s">
        <v>802</v>
      </c>
      <c r="C7335" s="101" t="s">
        <v>8</v>
      </c>
      <c r="D7335" s="101">
        <v>27.42</v>
      </c>
    </row>
    <row r="7336" spans="1:4" x14ac:dyDescent="0.25">
      <c r="A7336" s="101">
        <v>88308</v>
      </c>
      <c r="B7336" s="101" t="s">
        <v>803</v>
      </c>
      <c r="C7336" s="101" t="s">
        <v>8</v>
      </c>
      <c r="D7336" s="101">
        <v>27.99</v>
      </c>
    </row>
    <row r="7337" spans="1:4" x14ac:dyDescent="0.25">
      <c r="A7337" s="101">
        <v>88309</v>
      </c>
      <c r="B7337" s="101" t="s">
        <v>40</v>
      </c>
      <c r="C7337" s="101" t="s">
        <v>8</v>
      </c>
      <c r="D7337" s="101">
        <v>28.15</v>
      </c>
    </row>
    <row r="7338" spans="1:4" x14ac:dyDescent="0.25">
      <c r="A7338" s="101">
        <v>88310</v>
      </c>
      <c r="B7338" s="101" t="s">
        <v>54</v>
      </c>
      <c r="C7338" s="101" t="s">
        <v>8</v>
      </c>
      <c r="D7338" s="101">
        <v>29.63</v>
      </c>
    </row>
    <row r="7339" spans="1:4" x14ac:dyDescent="0.25">
      <c r="A7339" s="101">
        <v>88311</v>
      </c>
      <c r="B7339" s="101" t="s">
        <v>804</v>
      </c>
      <c r="C7339" s="101" t="s">
        <v>8</v>
      </c>
      <c r="D7339" s="101">
        <v>28.99</v>
      </c>
    </row>
    <row r="7340" spans="1:4" x14ac:dyDescent="0.25">
      <c r="A7340" s="101">
        <v>88312</v>
      </c>
      <c r="B7340" s="101" t="s">
        <v>805</v>
      </c>
      <c r="C7340" s="101" t="s">
        <v>8</v>
      </c>
      <c r="D7340" s="101">
        <v>29.63</v>
      </c>
    </row>
    <row r="7341" spans="1:4" x14ac:dyDescent="0.25">
      <c r="A7341" s="101">
        <v>88313</v>
      </c>
      <c r="B7341" s="101" t="s">
        <v>69</v>
      </c>
      <c r="C7341" s="101" t="s">
        <v>8</v>
      </c>
      <c r="D7341" s="101">
        <v>25.65</v>
      </c>
    </row>
    <row r="7342" spans="1:4" x14ac:dyDescent="0.25">
      <c r="A7342" s="101">
        <v>88314</v>
      </c>
      <c r="B7342" s="101" t="s">
        <v>806</v>
      </c>
      <c r="C7342" s="101" t="s">
        <v>8</v>
      </c>
      <c r="D7342" s="101">
        <v>20.34</v>
      </c>
    </row>
    <row r="7343" spans="1:4" x14ac:dyDescent="0.25">
      <c r="A7343" s="101">
        <v>88315</v>
      </c>
      <c r="B7343" s="101" t="s">
        <v>59</v>
      </c>
      <c r="C7343" s="101" t="s">
        <v>8</v>
      </c>
      <c r="D7343" s="101">
        <v>27.91</v>
      </c>
    </row>
    <row r="7344" spans="1:4" x14ac:dyDescent="0.25">
      <c r="A7344" s="101">
        <v>88316</v>
      </c>
      <c r="B7344" s="101" t="s">
        <v>39</v>
      </c>
      <c r="C7344" s="101" t="s">
        <v>8</v>
      </c>
      <c r="D7344" s="101">
        <v>20.41</v>
      </c>
    </row>
    <row r="7345" spans="1:4" x14ac:dyDescent="0.25">
      <c r="A7345" s="101">
        <v>88317</v>
      </c>
      <c r="B7345" s="101" t="s">
        <v>807</v>
      </c>
      <c r="C7345" s="101" t="s">
        <v>8</v>
      </c>
      <c r="D7345" s="101">
        <v>30.67</v>
      </c>
    </row>
    <row r="7346" spans="1:4" x14ac:dyDescent="0.25">
      <c r="A7346" s="101">
        <v>88318</v>
      </c>
      <c r="B7346" s="101" t="s">
        <v>808</v>
      </c>
      <c r="C7346" s="101" t="s">
        <v>8</v>
      </c>
      <c r="D7346" s="101">
        <v>39.28</v>
      </c>
    </row>
    <row r="7347" spans="1:4" x14ac:dyDescent="0.25">
      <c r="A7347" s="101">
        <v>88321</v>
      </c>
      <c r="B7347" s="101" t="s">
        <v>809</v>
      </c>
      <c r="C7347" s="101" t="s">
        <v>8</v>
      </c>
      <c r="D7347" s="101">
        <v>38.07</v>
      </c>
    </row>
    <row r="7348" spans="1:4" x14ac:dyDescent="0.25">
      <c r="A7348" s="101">
        <v>88322</v>
      </c>
      <c r="B7348" s="101" t="s">
        <v>810</v>
      </c>
      <c r="C7348" s="101" t="s">
        <v>8</v>
      </c>
      <c r="D7348" s="101">
        <v>25.86</v>
      </c>
    </row>
    <row r="7349" spans="1:4" x14ac:dyDescent="0.25">
      <c r="A7349" s="101">
        <v>88323</v>
      </c>
      <c r="B7349" s="101" t="s">
        <v>70</v>
      </c>
      <c r="C7349" s="101" t="s">
        <v>8</v>
      </c>
      <c r="D7349" s="101">
        <v>27.49</v>
      </c>
    </row>
    <row r="7350" spans="1:4" x14ac:dyDescent="0.25">
      <c r="A7350" s="101">
        <v>88324</v>
      </c>
      <c r="B7350" s="101" t="s">
        <v>811</v>
      </c>
      <c r="C7350" s="101" t="s">
        <v>8</v>
      </c>
      <c r="D7350" s="101">
        <v>34.11</v>
      </c>
    </row>
    <row r="7351" spans="1:4" x14ac:dyDescent="0.25">
      <c r="A7351" s="101">
        <v>88325</v>
      </c>
      <c r="B7351" s="101" t="s">
        <v>55</v>
      </c>
      <c r="C7351" s="101" t="s">
        <v>8</v>
      </c>
      <c r="D7351" s="101">
        <v>22.59</v>
      </c>
    </row>
    <row r="7352" spans="1:4" x14ac:dyDescent="0.25">
      <c r="A7352" s="101">
        <v>88377</v>
      </c>
      <c r="B7352" s="101" t="s">
        <v>813</v>
      </c>
      <c r="C7352" s="101" t="s">
        <v>8</v>
      </c>
      <c r="D7352" s="101">
        <v>25.35</v>
      </c>
    </row>
    <row r="7353" spans="1:4" x14ac:dyDescent="0.25">
      <c r="A7353" s="101">
        <v>88441</v>
      </c>
      <c r="B7353" s="101" t="s">
        <v>56</v>
      </c>
      <c r="C7353" s="101" t="s">
        <v>8</v>
      </c>
      <c r="D7353" s="101">
        <v>23.84</v>
      </c>
    </row>
    <row r="7354" spans="1:4" x14ac:dyDescent="0.25">
      <c r="A7354" s="101">
        <v>90766</v>
      </c>
      <c r="B7354" s="101" t="s">
        <v>814</v>
      </c>
      <c r="C7354" s="101" t="s">
        <v>8</v>
      </c>
      <c r="D7354" s="101">
        <v>23.97</v>
      </c>
    </row>
    <row r="7355" spans="1:4" x14ac:dyDescent="0.25">
      <c r="A7355" s="101">
        <v>90767</v>
      </c>
      <c r="B7355" s="101" t="s">
        <v>815</v>
      </c>
      <c r="C7355" s="101" t="s">
        <v>8</v>
      </c>
      <c r="D7355" s="101">
        <v>21.46</v>
      </c>
    </row>
    <row r="7356" spans="1:4" x14ac:dyDescent="0.25">
      <c r="A7356" s="101">
        <v>90768</v>
      </c>
      <c r="B7356" s="101" t="s">
        <v>816</v>
      </c>
      <c r="C7356" s="101" t="s">
        <v>8</v>
      </c>
      <c r="D7356" s="101">
        <v>113.56</v>
      </c>
    </row>
    <row r="7357" spans="1:4" x14ac:dyDescent="0.25">
      <c r="A7357" s="101">
        <v>90769</v>
      </c>
      <c r="B7357" s="101" t="s">
        <v>817</v>
      </c>
      <c r="C7357" s="101" t="s">
        <v>8</v>
      </c>
      <c r="D7357" s="101">
        <v>119.7</v>
      </c>
    </row>
    <row r="7358" spans="1:4" x14ac:dyDescent="0.25">
      <c r="A7358" s="101">
        <v>90770</v>
      </c>
      <c r="B7358" s="101" t="s">
        <v>818</v>
      </c>
      <c r="C7358" s="101" t="s">
        <v>8</v>
      </c>
      <c r="D7358" s="101">
        <v>123.4</v>
      </c>
    </row>
    <row r="7359" spans="1:4" x14ac:dyDescent="0.25">
      <c r="A7359" s="101">
        <v>90772</v>
      </c>
      <c r="B7359" s="101" t="s">
        <v>819</v>
      </c>
      <c r="C7359" s="101" t="s">
        <v>8</v>
      </c>
      <c r="D7359" s="101">
        <v>20.14</v>
      </c>
    </row>
    <row r="7360" spans="1:4" x14ac:dyDescent="0.25">
      <c r="A7360" s="101">
        <v>90775</v>
      </c>
      <c r="B7360" s="101" t="s">
        <v>820</v>
      </c>
      <c r="C7360" s="101" t="s">
        <v>8</v>
      </c>
      <c r="D7360" s="101">
        <v>44.51</v>
      </c>
    </row>
    <row r="7361" spans="1:4" x14ac:dyDescent="0.25">
      <c r="A7361" s="101">
        <v>90776</v>
      </c>
      <c r="B7361" s="101" t="s">
        <v>821</v>
      </c>
      <c r="C7361" s="101" t="s">
        <v>8</v>
      </c>
      <c r="D7361" s="101">
        <v>55.15</v>
      </c>
    </row>
    <row r="7362" spans="1:4" x14ac:dyDescent="0.25">
      <c r="A7362" s="101">
        <v>90777</v>
      </c>
      <c r="B7362" s="101" t="s">
        <v>822</v>
      </c>
      <c r="C7362" s="101" t="s">
        <v>8</v>
      </c>
      <c r="D7362" s="101">
        <v>118.01</v>
      </c>
    </row>
    <row r="7363" spans="1:4" x14ac:dyDescent="0.25">
      <c r="A7363" s="101">
        <v>90778</v>
      </c>
      <c r="B7363" s="101" t="s">
        <v>823</v>
      </c>
      <c r="C7363" s="101" t="s">
        <v>8</v>
      </c>
      <c r="D7363" s="101">
        <v>121.99</v>
      </c>
    </row>
    <row r="7364" spans="1:4" x14ac:dyDescent="0.25">
      <c r="A7364" s="101">
        <v>90779</v>
      </c>
      <c r="B7364" s="101" t="s">
        <v>824</v>
      </c>
      <c r="C7364" s="101" t="s">
        <v>8</v>
      </c>
      <c r="D7364" s="101">
        <v>152.09</v>
      </c>
    </row>
    <row r="7365" spans="1:4" x14ac:dyDescent="0.25">
      <c r="A7365" s="101">
        <v>90780</v>
      </c>
      <c r="B7365" s="101" t="s">
        <v>825</v>
      </c>
      <c r="C7365" s="101" t="s">
        <v>8</v>
      </c>
      <c r="D7365" s="101">
        <v>88.23</v>
      </c>
    </row>
    <row r="7366" spans="1:4" x14ac:dyDescent="0.25">
      <c r="A7366" s="101">
        <v>90781</v>
      </c>
      <c r="B7366" s="101" t="s">
        <v>826</v>
      </c>
      <c r="C7366" s="101" t="s">
        <v>8</v>
      </c>
      <c r="D7366" s="101">
        <v>43.99</v>
      </c>
    </row>
    <row r="7367" spans="1:4" x14ac:dyDescent="0.25">
      <c r="A7367" s="101">
        <v>93558</v>
      </c>
      <c r="B7367" s="101" t="s">
        <v>828</v>
      </c>
      <c r="C7367" s="101" t="s">
        <v>2118</v>
      </c>
      <c r="D7367" s="101">
        <v>5337.6</v>
      </c>
    </row>
    <row r="7368" spans="1:4" x14ac:dyDescent="0.25">
      <c r="A7368" s="101">
        <v>93561</v>
      </c>
      <c r="B7368" s="101" t="s">
        <v>820</v>
      </c>
      <c r="C7368" s="101" t="s">
        <v>2118</v>
      </c>
      <c r="D7368" s="101">
        <v>7880.6</v>
      </c>
    </row>
    <row r="7369" spans="1:4" x14ac:dyDescent="0.25">
      <c r="A7369" s="101">
        <v>93563</v>
      </c>
      <c r="B7369" s="101" t="s">
        <v>814</v>
      </c>
      <c r="C7369" s="101" t="s">
        <v>2118</v>
      </c>
      <c r="D7369" s="101">
        <v>4255.62</v>
      </c>
    </row>
    <row r="7370" spans="1:4" x14ac:dyDescent="0.25">
      <c r="A7370" s="101">
        <v>93564</v>
      </c>
      <c r="B7370" s="101" t="s">
        <v>815</v>
      </c>
      <c r="C7370" s="101" t="s">
        <v>2118</v>
      </c>
      <c r="D7370" s="101">
        <v>3800.16</v>
      </c>
    </row>
    <row r="7371" spans="1:4" x14ac:dyDescent="0.25">
      <c r="A7371" s="101">
        <v>93565</v>
      </c>
      <c r="B7371" s="101" t="s">
        <v>822</v>
      </c>
      <c r="C7371" s="101" t="s">
        <v>2118</v>
      </c>
      <c r="D7371" s="101">
        <v>20794.310000000001</v>
      </c>
    </row>
    <row r="7372" spans="1:4" x14ac:dyDescent="0.25">
      <c r="A7372" s="101">
        <v>93566</v>
      </c>
      <c r="B7372" s="101" t="s">
        <v>819</v>
      </c>
      <c r="C7372" s="101" t="s">
        <v>2118</v>
      </c>
      <c r="D7372" s="101">
        <v>3581.41</v>
      </c>
    </row>
    <row r="7373" spans="1:4" x14ac:dyDescent="0.25">
      <c r="A7373" s="101">
        <v>93567</v>
      </c>
      <c r="B7373" s="101" t="s">
        <v>823</v>
      </c>
      <c r="C7373" s="101" t="s">
        <v>2118</v>
      </c>
      <c r="D7373" s="101">
        <v>21497.03</v>
      </c>
    </row>
    <row r="7374" spans="1:4" x14ac:dyDescent="0.25">
      <c r="A7374" s="101">
        <v>93568</v>
      </c>
      <c r="B7374" s="101" t="s">
        <v>824</v>
      </c>
      <c r="C7374" s="101" t="s">
        <v>2118</v>
      </c>
      <c r="D7374" s="101">
        <v>26791.81</v>
      </c>
    </row>
    <row r="7375" spans="1:4" x14ac:dyDescent="0.25">
      <c r="A7375" s="101">
        <v>93569</v>
      </c>
      <c r="B7375" s="101" t="s">
        <v>829</v>
      </c>
      <c r="C7375" s="101" t="s">
        <v>2118</v>
      </c>
      <c r="D7375" s="101">
        <v>20049.599999999999</v>
      </c>
    </row>
    <row r="7376" spans="1:4" x14ac:dyDescent="0.25">
      <c r="A7376" s="101">
        <v>93570</v>
      </c>
      <c r="B7376" s="101" t="s">
        <v>830</v>
      </c>
      <c r="C7376" s="101" t="s">
        <v>2118</v>
      </c>
      <c r="D7376" s="101">
        <v>21130.89</v>
      </c>
    </row>
    <row r="7377" spans="1:4" x14ac:dyDescent="0.25">
      <c r="A7377" s="101">
        <v>93571</v>
      </c>
      <c r="B7377" s="101" t="s">
        <v>831</v>
      </c>
      <c r="C7377" s="101" t="s">
        <v>2118</v>
      </c>
      <c r="D7377" s="101">
        <v>21785.82</v>
      </c>
    </row>
    <row r="7378" spans="1:4" x14ac:dyDescent="0.25">
      <c r="A7378" s="101">
        <v>93572</v>
      </c>
      <c r="B7378" s="101" t="s">
        <v>832</v>
      </c>
      <c r="C7378" s="101" t="s">
        <v>2118</v>
      </c>
      <c r="D7378" s="101">
        <v>9723.2999999999993</v>
      </c>
    </row>
    <row r="7379" spans="1:4" x14ac:dyDescent="0.25">
      <c r="A7379" s="101">
        <v>94295</v>
      </c>
      <c r="B7379" s="101" t="s">
        <v>825</v>
      </c>
      <c r="C7379" s="101" t="s">
        <v>2118</v>
      </c>
      <c r="D7379" s="101">
        <v>15536.41</v>
      </c>
    </row>
    <row r="7380" spans="1:4" x14ac:dyDescent="0.25">
      <c r="A7380" s="101">
        <v>94296</v>
      </c>
      <c r="B7380" s="101" t="s">
        <v>826</v>
      </c>
      <c r="C7380" s="101" t="s">
        <v>2118</v>
      </c>
      <c r="D7380" s="101">
        <v>7781.22</v>
      </c>
    </row>
    <row r="7381" spans="1:4" x14ac:dyDescent="0.25">
      <c r="A7381" s="101">
        <v>95308</v>
      </c>
      <c r="B7381" s="101" t="s">
        <v>833</v>
      </c>
      <c r="C7381" s="101" t="s">
        <v>8</v>
      </c>
      <c r="D7381" s="101">
        <v>0.21</v>
      </c>
    </row>
    <row r="7382" spans="1:4" x14ac:dyDescent="0.25">
      <c r="A7382" s="101">
        <v>95309</v>
      </c>
      <c r="B7382" s="101" t="s">
        <v>834</v>
      </c>
      <c r="C7382" s="101" t="s">
        <v>8</v>
      </c>
      <c r="D7382" s="101">
        <v>0.27</v>
      </c>
    </row>
    <row r="7383" spans="1:4" x14ac:dyDescent="0.25">
      <c r="A7383" s="101">
        <v>95310</v>
      </c>
      <c r="B7383" s="101" t="s">
        <v>835</v>
      </c>
      <c r="C7383" s="101" t="s">
        <v>8</v>
      </c>
      <c r="D7383" s="101">
        <v>0.21</v>
      </c>
    </row>
    <row r="7384" spans="1:4" x14ac:dyDescent="0.25">
      <c r="A7384" s="101">
        <v>95311</v>
      </c>
      <c r="B7384" s="101" t="s">
        <v>836</v>
      </c>
      <c r="C7384" s="101" t="s">
        <v>8</v>
      </c>
      <c r="D7384" s="101">
        <v>0.23</v>
      </c>
    </row>
    <row r="7385" spans="1:4" x14ac:dyDescent="0.25">
      <c r="A7385" s="101">
        <v>95312</v>
      </c>
      <c r="B7385" s="101" t="s">
        <v>837</v>
      </c>
      <c r="C7385" s="101" t="s">
        <v>8</v>
      </c>
      <c r="D7385" s="101">
        <v>0.27</v>
      </c>
    </row>
    <row r="7386" spans="1:4" x14ac:dyDescent="0.25">
      <c r="A7386" s="101">
        <v>95313</v>
      </c>
      <c r="B7386" s="101" t="s">
        <v>838</v>
      </c>
      <c r="C7386" s="101" t="s">
        <v>8</v>
      </c>
      <c r="D7386" s="101">
        <v>0.23</v>
      </c>
    </row>
    <row r="7387" spans="1:4" x14ac:dyDescent="0.25">
      <c r="A7387" s="101">
        <v>95314</v>
      </c>
      <c r="B7387" s="101" t="s">
        <v>839</v>
      </c>
      <c r="C7387" s="101" t="s">
        <v>8</v>
      </c>
      <c r="D7387" s="101">
        <v>0.28000000000000003</v>
      </c>
    </row>
    <row r="7388" spans="1:4" x14ac:dyDescent="0.25">
      <c r="A7388" s="101">
        <v>95315</v>
      </c>
      <c r="B7388" s="101" t="s">
        <v>840</v>
      </c>
      <c r="C7388" s="101" t="s">
        <v>8</v>
      </c>
      <c r="D7388" s="101">
        <v>0.28000000000000003</v>
      </c>
    </row>
    <row r="7389" spans="1:4" x14ac:dyDescent="0.25">
      <c r="A7389" s="101">
        <v>95316</v>
      </c>
      <c r="B7389" s="101" t="s">
        <v>841</v>
      </c>
      <c r="C7389" s="101" t="s">
        <v>8</v>
      </c>
      <c r="D7389" s="101">
        <v>0.7</v>
      </c>
    </row>
    <row r="7390" spans="1:4" x14ac:dyDescent="0.25">
      <c r="A7390" s="101">
        <v>95317</v>
      </c>
      <c r="B7390" s="101" t="s">
        <v>842</v>
      </c>
      <c r="C7390" s="101" t="s">
        <v>8</v>
      </c>
      <c r="D7390" s="101">
        <v>0.33</v>
      </c>
    </row>
    <row r="7391" spans="1:4" x14ac:dyDescent="0.25">
      <c r="A7391" s="101">
        <v>95318</v>
      </c>
      <c r="B7391" s="101" t="s">
        <v>843</v>
      </c>
      <c r="C7391" s="101" t="s">
        <v>8</v>
      </c>
      <c r="D7391" s="104">
        <v>0.26</v>
      </c>
    </row>
    <row r="7392" spans="1:4" x14ac:dyDescent="0.25">
      <c r="A7392" s="101">
        <v>95319</v>
      </c>
      <c r="B7392" s="101" t="s">
        <v>844</v>
      </c>
      <c r="C7392" s="101" t="s">
        <v>8</v>
      </c>
      <c r="D7392" s="104">
        <v>0.21</v>
      </c>
    </row>
    <row r="7393" spans="1:4" x14ac:dyDescent="0.25">
      <c r="A7393" s="101">
        <v>95320</v>
      </c>
      <c r="B7393" s="101" t="s">
        <v>845</v>
      </c>
      <c r="C7393" s="101" t="s">
        <v>8</v>
      </c>
      <c r="D7393" s="101">
        <v>0.21</v>
      </c>
    </row>
    <row r="7394" spans="1:4" x14ac:dyDescent="0.25">
      <c r="A7394" s="101">
        <v>95321</v>
      </c>
      <c r="B7394" s="101" t="s">
        <v>846</v>
      </c>
      <c r="C7394" s="101" t="s">
        <v>8</v>
      </c>
      <c r="D7394" s="104">
        <v>0.19</v>
      </c>
    </row>
    <row r="7395" spans="1:4" x14ac:dyDescent="0.25">
      <c r="A7395" s="101">
        <v>95322</v>
      </c>
      <c r="B7395" s="101" t="s">
        <v>847</v>
      </c>
      <c r="C7395" s="101" t="s">
        <v>8</v>
      </c>
      <c r="D7395" s="101">
        <v>0.17</v>
      </c>
    </row>
    <row r="7396" spans="1:4" x14ac:dyDescent="0.25">
      <c r="A7396" s="101">
        <v>95323</v>
      </c>
      <c r="B7396" s="101" t="s">
        <v>848</v>
      </c>
      <c r="C7396" s="101" t="s">
        <v>8</v>
      </c>
      <c r="D7396" s="101">
        <v>0.32</v>
      </c>
    </row>
    <row r="7397" spans="1:4" x14ac:dyDescent="0.25">
      <c r="A7397" s="101">
        <v>95324</v>
      </c>
      <c r="B7397" s="101" t="s">
        <v>849</v>
      </c>
      <c r="C7397" s="101" t="s">
        <v>8</v>
      </c>
      <c r="D7397" s="101">
        <v>0.39</v>
      </c>
    </row>
    <row r="7398" spans="1:4" x14ac:dyDescent="0.25">
      <c r="A7398" s="101">
        <v>95325</v>
      </c>
      <c r="B7398" s="101" t="s">
        <v>850</v>
      </c>
      <c r="C7398" s="101" t="s">
        <v>8</v>
      </c>
      <c r="D7398" s="101">
        <v>0.4</v>
      </c>
    </row>
    <row r="7399" spans="1:4" x14ac:dyDescent="0.25">
      <c r="A7399" s="101">
        <v>95328</v>
      </c>
      <c r="B7399" s="101" t="s">
        <v>851</v>
      </c>
      <c r="C7399" s="101" t="s">
        <v>8</v>
      </c>
      <c r="D7399" s="101">
        <v>0.2</v>
      </c>
    </row>
    <row r="7400" spans="1:4" x14ac:dyDescent="0.25">
      <c r="A7400" s="101">
        <v>95329</v>
      </c>
      <c r="B7400" s="101" t="s">
        <v>852</v>
      </c>
      <c r="C7400" s="101" t="s">
        <v>8</v>
      </c>
      <c r="D7400" s="101">
        <v>0.42</v>
      </c>
    </row>
    <row r="7401" spans="1:4" x14ac:dyDescent="0.25">
      <c r="A7401" s="101">
        <v>95330</v>
      </c>
      <c r="B7401" s="101" t="s">
        <v>853</v>
      </c>
      <c r="C7401" s="101" t="s">
        <v>8</v>
      </c>
      <c r="D7401" s="101">
        <v>0.28000000000000003</v>
      </c>
    </row>
    <row r="7402" spans="1:4" x14ac:dyDescent="0.25">
      <c r="A7402" s="101">
        <v>95331</v>
      </c>
      <c r="B7402" s="101" t="s">
        <v>854</v>
      </c>
      <c r="C7402" s="101" t="s">
        <v>8</v>
      </c>
      <c r="D7402" s="101">
        <v>0.33</v>
      </c>
    </row>
    <row r="7403" spans="1:4" x14ac:dyDescent="0.25">
      <c r="A7403" s="101">
        <v>95332</v>
      </c>
      <c r="B7403" s="101" t="s">
        <v>855</v>
      </c>
      <c r="C7403" s="101" t="s">
        <v>8</v>
      </c>
      <c r="D7403" s="101">
        <v>0.92</v>
      </c>
    </row>
    <row r="7404" spans="1:4" x14ac:dyDescent="0.25">
      <c r="A7404" s="101">
        <v>95334</v>
      </c>
      <c r="B7404" s="101" t="s">
        <v>856</v>
      </c>
      <c r="C7404" s="101" t="s">
        <v>8</v>
      </c>
      <c r="D7404" s="101">
        <v>1.2</v>
      </c>
    </row>
    <row r="7405" spans="1:4" x14ac:dyDescent="0.25">
      <c r="A7405" s="101">
        <v>95335</v>
      </c>
      <c r="B7405" s="101" t="s">
        <v>857</v>
      </c>
      <c r="C7405" s="101" t="s">
        <v>8</v>
      </c>
      <c r="D7405" s="101">
        <v>0.44</v>
      </c>
    </row>
    <row r="7406" spans="1:4" x14ac:dyDescent="0.25">
      <c r="A7406" s="101">
        <v>95337</v>
      </c>
      <c r="B7406" s="101" t="s">
        <v>858</v>
      </c>
      <c r="C7406" s="101" t="s">
        <v>8</v>
      </c>
      <c r="D7406" s="101">
        <v>0.28999999999999998</v>
      </c>
    </row>
    <row r="7407" spans="1:4" x14ac:dyDescent="0.25">
      <c r="A7407" s="101">
        <v>95338</v>
      </c>
      <c r="B7407" s="101" t="s">
        <v>859</v>
      </c>
      <c r="C7407" s="101" t="s">
        <v>8</v>
      </c>
      <c r="D7407" s="101">
        <v>0.52</v>
      </c>
    </row>
    <row r="7408" spans="1:4" x14ac:dyDescent="0.25">
      <c r="A7408" s="101">
        <v>95339</v>
      </c>
      <c r="B7408" s="101" t="s">
        <v>860</v>
      </c>
      <c r="C7408" s="101" t="s">
        <v>8</v>
      </c>
      <c r="D7408" s="101">
        <v>0.43</v>
      </c>
    </row>
    <row r="7409" spans="1:4" x14ac:dyDescent="0.25">
      <c r="A7409" s="101">
        <v>95340</v>
      </c>
      <c r="B7409" s="101" t="s">
        <v>861</v>
      </c>
      <c r="C7409" s="101" t="s">
        <v>8</v>
      </c>
      <c r="D7409" s="101">
        <v>0.36</v>
      </c>
    </row>
    <row r="7410" spans="1:4" x14ac:dyDescent="0.25">
      <c r="A7410" s="101">
        <v>95341</v>
      </c>
      <c r="B7410" s="101" t="s">
        <v>862</v>
      </c>
      <c r="C7410" s="101" t="s">
        <v>8</v>
      </c>
      <c r="D7410" s="101">
        <v>0.38</v>
      </c>
    </row>
    <row r="7411" spans="1:4" x14ac:dyDescent="0.25">
      <c r="A7411" s="101">
        <v>95342</v>
      </c>
      <c r="B7411" s="101" t="s">
        <v>863</v>
      </c>
      <c r="C7411" s="101" t="s">
        <v>8</v>
      </c>
      <c r="D7411" s="101">
        <v>0.28999999999999998</v>
      </c>
    </row>
    <row r="7412" spans="1:4" x14ac:dyDescent="0.25">
      <c r="A7412" s="101">
        <v>95343</v>
      </c>
      <c r="B7412" s="101" t="s">
        <v>864</v>
      </c>
      <c r="C7412" s="101" t="s">
        <v>8</v>
      </c>
      <c r="D7412" s="101">
        <v>0.31</v>
      </c>
    </row>
    <row r="7413" spans="1:4" x14ac:dyDescent="0.25">
      <c r="A7413" s="101">
        <v>95344</v>
      </c>
      <c r="B7413" s="101" t="s">
        <v>865</v>
      </c>
      <c r="C7413" s="101" t="s">
        <v>8</v>
      </c>
      <c r="D7413" s="101">
        <v>0.25</v>
      </c>
    </row>
    <row r="7414" spans="1:4" x14ac:dyDescent="0.25">
      <c r="A7414" s="101">
        <v>95345</v>
      </c>
      <c r="B7414" s="101" t="s">
        <v>866</v>
      </c>
      <c r="C7414" s="101" t="s">
        <v>8</v>
      </c>
      <c r="D7414" s="101">
        <v>0.88</v>
      </c>
    </row>
    <row r="7415" spans="1:4" x14ac:dyDescent="0.25">
      <c r="A7415" s="101">
        <v>95346</v>
      </c>
      <c r="B7415" s="101" t="s">
        <v>867</v>
      </c>
      <c r="C7415" s="101" t="s">
        <v>8</v>
      </c>
      <c r="D7415" s="101">
        <v>0.15</v>
      </c>
    </row>
    <row r="7416" spans="1:4" x14ac:dyDescent="0.25">
      <c r="A7416" s="101">
        <v>95347</v>
      </c>
      <c r="B7416" s="101" t="s">
        <v>868</v>
      </c>
      <c r="C7416" s="101" t="s">
        <v>8</v>
      </c>
      <c r="D7416" s="101">
        <v>0.14000000000000001</v>
      </c>
    </row>
    <row r="7417" spans="1:4" x14ac:dyDescent="0.25">
      <c r="A7417" s="101">
        <v>95348</v>
      </c>
      <c r="B7417" s="101" t="s">
        <v>869</v>
      </c>
      <c r="C7417" s="101" t="s">
        <v>8</v>
      </c>
      <c r="D7417" s="101">
        <v>0.18</v>
      </c>
    </row>
    <row r="7418" spans="1:4" x14ac:dyDescent="0.25">
      <c r="A7418" s="101">
        <v>95349</v>
      </c>
      <c r="B7418" s="101" t="s">
        <v>870</v>
      </c>
      <c r="C7418" s="101" t="s">
        <v>8</v>
      </c>
      <c r="D7418" s="101">
        <v>0.12</v>
      </c>
    </row>
    <row r="7419" spans="1:4" x14ac:dyDescent="0.25">
      <c r="A7419" s="101">
        <v>95351</v>
      </c>
      <c r="B7419" s="101" t="s">
        <v>871</v>
      </c>
      <c r="C7419" s="101" t="s">
        <v>8</v>
      </c>
      <c r="D7419" s="101">
        <v>0.52</v>
      </c>
    </row>
    <row r="7420" spans="1:4" x14ac:dyDescent="0.25">
      <c r="A7420" s="101">
        <v>95352</v>
      </c>
      <c r="B7420" s="101" t="s">
        <v>872</v>
      </c>
      <c r="C7420" s="101" t="s">
        <v>8</v>
      </c>
      <c r="D7420" s="101">
        <v>0.15</v>
      </c>
    </row>
    <row r="7421" spans="1:4" x14ac:dyDescent="0.25">
      <c r="A7421" s="101">
        <v>95354</v>
      </c>
      <c r="B7421" s="101" t="s">
        <v>873</v>
      </c>
      <c r="C7421" s="101" t="s">
        <v>8</v>
      </c>
      <c r="D7421" s="101">
        <v>0.23</v>
      </c>
    </row>
    <row r="7422" spans="1:4" x14ac:dyDescent="0.25">
      <c r="A7422" s="101">
        <v>95355</v>
      </c>
      <c r="B7422" s="101" t="s">
        <v>874</v>
      </c>
      <c r="C7422" s="101" t="s">
        <v>8</v>
      </c>
      <c r="D7422" s="101">
        <v>0.19</v>
      </c>
    </row>
    <row r="7423" spans="1:4" x14ac:dyDescent="0.25">
      <c r="A7423" s="101">
        <v>95356</v>
      </c>
      <c r="B7423" s="101" t="s">
        <v>875</v>
      </c>
      <c r="C7423" s="101" t="s">
        <v>8</v>
      </c>
      <c r="D7423" s="101">
        <v>0.23</v>
      </c>
    </row>
    <row r="7424" spans="1:4" x14ac:dyDescent="0.25">
      <c r="A7424" s="101">
        <v>95357</v>
      </c>
      <c r="B7424" s="101" t="s">
        <v>876</v>
      </c>
      <c r="C7424" s="101" t="s">
        <v>8</v>
      </c>
      <c r="D7424" s="101">
        <v>0.41</v>
      </c>
    </row>
    <row r="7425" spans="1:4" x14ac:dyDescent="0.25">
      <c r="A7425" s="101">
        <v>95358</v>
      </c>
      <c r="B7425" s="101" t="s">
        <v>877</v>
      </c>
      <c r="C7425" s="101" t="s">
        <v>8</v>
      </c>
      <c r="D7425" s="101">
        <v>0.38</v>
      </c>
    </row>
    <row r="7426" spans="1:4" x14ac:dyDescent="0.25">
      <c r="A7426" s="101">
        <v>95359</v>
      </c>
      <c r="B7426" s="101" t="s">
        <v>878</v>
      </c>
      <c r="C7426" s="101" t="s">
        <v>8</v>
      </c>
      <c r="D7426" s="101">
        <v>0.56000000000000005</v>
      </c>
    </row>
    <row r="7427" spans="1:4" x14ac:dyDescent="0.25">
      <c r="A7427" s="101">
        <v>95360</v>
      </c>
      <c r="B7427" s="101" t="s">
        <v>879</v>
      </c>
      <c r="C7427" s="101" t="s">
        <v>8</v>
      </c>
      <c r="D7427" s="101">
        <v>0.38</v>
      </c>
    </row>
    <row r="7428" spans="1:4" x14ac:dyDescent="0.25">
      <c r="A7428" s="101">
        <v>95361</v>
      </c>
      <c r="B7428" s="101" t="s">
        <v>880</v>
      </c>
      <c r="C7428" s="101" t="s">
        <v>8</v>
      </c>
      <c r="D7428" s="101">
        <v>0.19</v>
      </c>
    </row>
    <row r="7429" spans="1:4" x14ac:dyDescent="0.25">
      <c r="A7429" s="101">
        <v>95362</v>
      </c>
      <c r="B7429" s="101" t="s">
        <v>881</v>
      </c>
      <c r="C7429" s="101" t="s">
        <v>8</v>
      </c>
      <c r="D7429" s="101">
        <v>0.31</v>
      </c>
    </row>
    <row r="7430" spans="1:4" x14ac:dyDescent="0.25">
      <c r="A7430" s="101">
        <v>95363</v>
      </c>
      <c r="B7430" s="101" t="s">
        <v>882</v>
      </c>
      <c r="C7430" s="101" t="s">
        <v>8</v>
      </c>
      <c r="D7430" s="101">
        <v>0.31</v>
      </c>
    </row>
    <row r="7431" spans="1:4" x14ac:dyDescent="0.25">
      <c r="A7431" s="101">
        <v>95364</v>
      </c>
      <c r="B7431" s="101" t="s">
        <v>883</v>
      </c>
      <c r="C7431" s="101" t="s">
        <v>8</v>
      </c>
      <c r="D7431" s="101">
        <v>0.23</v>
      </c>
    </row>
    <row r="7432" spans="1:4" x14ac:dyDescent="0.25">
      <c r="A7432" s="101">
        <v>95365</v>
      </c>
      <c r="B7432" s="101" t="s">
        <v>884</v>
      </c>
      <c r="C7432" s="101" t="s">
        <v>8</v>
      </c>
      <c r="D7432" s="101">
        <v>0.23</v>
      </c>
    </row>
    <row r="7433" spans="1:4" x14ac:dyDescent="0.25">
      <c r="A7433" s="101">
        <v>95366</v>
      </c>
      <c r="B7433" s="101" t="s">
        <v>885</v>
      </c>
      <c r="C7433" s="101" t="s">
        <v>8</v>
      </c>
      <c r="D7433" s="101">
        <v>0.17</v>
      </c>
    </row>
    <row r="7434" spans="1:4" x14ac:dyDescent="0.25">
      <c r="A7434" s="101">
        <v>95367</v>
      </c>
      <c r="B7434" s="101" t="s">
        <v>886</v>
      </c>
      <c r="C7434" s="101" t="s">
        <v>8</v>
      </c>
      <c r="D7434" s="101">
        <v>0.31</v>
      </c>
    </row>
    <row r="7435" spans="1:4" x14ac:dyDescent="0.25">
      <c r="A7435" s="101">
        <v>95368</v>
      </c>
      <c r="B7435" s="101" t="s">
        <v>887</v>
      </c>
      <c r="C7435" s="101" t="s">
        <v>8</v>
      </c>
      <c r="D7435" s="101">
        <v>0.28999999999999998</v>
      </c>
    </row>
    <row r="7436" spans="1:4" x14ac:dyDescent="0.25">
      <c r="A7436" s="101">
        <v>95369</v>
      </c>
      <c r="B7436" s="101" t="s">
        <v>888</v>
      </c>
      <c r="C7436" s="101" t="s">
        <v>8</v>
      </c>
      <c r="D7436" s="101">
        <v>0.21</v>
      </c>
    </row>
    <row r="7437" spans="1:4" x14ac:dyDescent="0.25">
      <c r="A7437" s="101">
        <v>95370</v>
      </c>
      <c r="B7437" s="101" t="s">
        <v>889</v>
      </c>
      <c r="C7437" s="101" t="s">
        <v>8</v>
      </c>
      <c r="D7437" s="101">
        <v>0.36</v>
      </c>
    </row>
    <row r="7438" spans="1:4" x14ac:dyDescent="0.25">
      <c r="A7438" s="101">
        <v>95371</v>
      </c>
      <c r="B7438" s="101" t="s">
        <v>890</v>
      </c>
      <c r="C7438" s="101" t="s">
        <v>8</v>
      </c>
      <c r="D7438" s="101">
        <v>0.52</v>
      </c>
    </row>
    <row r="7439" spans="1:4" x14ac:dyDescent="0.25">
      <c r="A7439" s="101">
        <v>95372</v>
      </c>
      <c r="B7439" s="101" t="s">
        <v>891</v>
      </c>
      <c r="C7439" s="101" t="s">
        <v>8</v>
      </c>
      <c r="D7439" s="101">
        <v>0.36</v>
      </c>
    </row>
    <row r="7440" spans="1:4" x14ac:dyDescent="0.25">
      <c r="A7440" s="101">
        <v>95373</v>
      </c>
      <c r="B7440" s="101" t="s">
        <v>892</v>
      </c>
      <c r="C7440" s="101" t="s">
        <v>8</v>
      </c>
      <c r="D7440" s="101">
        <v>0.35</v>
      </c>
    </row>
    <row r="7441" spans="1:4" x14ac:dyDescent="0.25">
      <c r="A7441" s="101">
        <v>95374</v>
      </c>
      <c r="B7441" s="101" t="s">
        <v>893</v>
      </c>
      <c r="C7441" s="101" t="s">
        <v>8</v>
      </c>
      <c r="D7441" s="101">
        <v>0.36</v>
      </c>
    </row>
    <row r="7442" spans="1:4" x14ac:dyDescent="0.25">
      <c r="A7442" s="101">
        <v>95375</v>
      </c>
      <c r="B7442" s="101" t="s">
        <v>894</v>
      </c>
      <c r="C7442" s="101" t="s">
        <v>8</v>
      </c>
      <c r="D7442" s="101">
        <v>0.49</v>
      </c>
    </row>
    <row r="7443" spans="1:4" x14ac:dyDescent="0.25">
      <c r="A7443" s="101">
        <v>95376</v>
      </c>
      <c r="B7443" s="101" t="s">
        <v>895</v>
      </c>
      <c r="C7443" s="101" t="s">
        <v>8</v>
      </c>
      <c r="D7443" s="101">
        <v>0.09</v>
      </c>
    </row>
    <row r="7444" spans="1:4" x14ac:dyDescent="0.25">
      <c r="A7444" s="101">
        <v>95377</v>
      </c>
      <c r="B7444" s="101" t="s">
        <v>896</v>
      </c>
      <c r="C7444" s="101" t="s">
        <v>8</v>
      </c>
      <c r="D7444" s="101">
        <v>0.28000000000000003</v>
      </c>
    </row>
    <row r="7445" spans="1:4" x14ac:dyDescent="0.25">
      <c r="A7445" s="101">
        <v>95378</v>
      </c>
      <c r="B7445" s="101" t="s">
        <v>897</v>
      </c>
      <c r="C7445" s="101" t="s">
        <v>8</v>
      </c>
      <c r="D7445" s="101">
        <v>0.34</v>
      </c>
    </row>
    <row r="7446" spans="1:4" x14ac:dyDescent="0.25">
      <c r="A7446" s="101">
        <v>95379</v>
      </c>
      <c r="B7446" s="101" t="s">
        <v>898</v>
      </c>
      <c r="C7446" s="101" t="s">
        <v>8</v>
      </c>
      <c r="D7446" s="101">
        <v>0.31</v>
      </c>
    </row>
    <row r="7447" spans="1:4" x14ac:dyDescent="0.25">
      <c r="A7447" s="101">
        <v>95380</v>
      </c>
      <c r="B7447" s="101" t="s">
        <v>899</v>
      </c>
      <c r="C7447" s="101" t="s">
        <v>8</v>
      </c>
      <c r="D7447" s="101">
        <v>0.42</v>
      </c>
    </row>
    <row r="7448" spans="1:4" x14ac:dyDescent="0.25">
      <c r="A7448" s="101">
        <v>95383</v>
      </c>
      <c r="B7448" s="101" t="s">
        <v>900</v>
      </c>
      <c r="C7448" s="101" t="s">
        <v>8</v>
      </c>
      <c r="D7448" s="101">
        <v>0.33</v>
      </c>
    </row>
    <row r="7449" spans="1:4" x14ac:dyDescent="0.25">
      <c r="A7449" s="101">
        <v>95384</v>
      </c>
      <c r="B7449" s="101" t="s">
        <v>901</v>
      </c>
      <c r="C7449" s="101" t="s">
        <v>8</v>
      </c>
      <c r="D7449" s="101">
        <v>0.3</v>
      </c>
    </row>
    <row r="7450" spans="1:4" x14ac:dyDescent="0.25">
      <c r="A7450" s="101">
        <v>95385</v>
      </c>
      <c r="B7450" s="101" t="s">
        <v>902</v>
      </c>
      <c r="C7450" s="101" t="s">
        <v>8</v>
      </c>
      <c r="D7450" s="101">
        <v>0.28000000000000003</v>
      </c>
    </row>
    <row r="7451" spans="1:4" x14ac:dyDescent="0.25">
      <c r="A7451" s="101">
        <v>95386</v>
      </c>
      <c r="B7451" s="101" t="s">
        <v>903</v>
      </c>
      <c r="C7451" s="101" t="s">
        <v>8</v>
      </c>
      <c r="D7451" s="101">
        <v>0.38</v>
      </c>
    </row>
    <row r="7452" spans="1:4" x14ac:dyDescent="0.25">
      <c r="A7452" s="101">
        <v>95387</v>
      </c>
      <c r="B7452" s="101" t="s">
        <v>904</v>
      </c>
      <c r="C7452" s="101" t="s">
        <v>8</v>
      </c>
      <c r="D7452" s="101">
        <v>0.27</v>
      </c>
    </row>
    <row r="7453" spans="1:4" x14ac:dyDescent="0.25">
      <c r="A7453" s="101">
        <v>95389</v>
      </c>
      <c r="B7453" s="101" t="s">
        <v>905</v>
      </c>
      <c r="C7453" s="101" t="s">
        <v>8</v>
      </c>
      <c r="D7453" s="101">
        <v>0.19</v>
      </c>
    </row>
    <row r="7454" spans="1:4" x14ac:dyDescent="0.25">
      <c r="A7454" s="101">
        <v>95390</v>
      </c>
      <c r="B7454" s="101" t="s">
        <v>906</v>
      </c>
      <c r="C7454" s="101" t="s">
        <v>8</v>
      </c>
      <c r="D7454" s="101">
        <v>0.1</v>
      </c>
    </row>
    <row r="7455" spans="1:4" x14ac:dyDescent="0.25">
      <c r="A7455" s="101">
        <v>95392</v>
      </c>
      <c r="B7455" s="101" t="s">
        <v>907</v>
      </c>
      <c r="C7455" s="101" t="s">
        <v>8</v>
      </c>
      <c r="D7455" s="101">
        <v>0.12</v>
      </c>
    </row>
    <row r="7456" spans="1:4" x14ac:dyDescent="0.25">
      <c r="A7456" s="101">
        <v>95393</v>
      </c>
      <c r="B7456" s="101" t="s">
        <v>908</v>
      </c>
      <c r="C7456" s="101" t="s">
        <v>8</v>
      </c>
      <c r="D7456" s="101">
        <v>0.45</v>
      </c>
    </row>
    <row r="7457" spans="1:4" x14ac:dyDescent="0.25">
      <c r="A7457" s="101">
        <v>95394</v>
      </c>
      <c r="B7457" s="101" t="s">
        <v>909</v>
      </c>
      <c r="C7457" s="101" t="s">
        <v>8</v>
      </c>
      <c r="D7457" s="101">
        <v>1.05</v>
      </c>
    </row>
    <row r="7458" spans="1:4" x14ac:dyDescent="0.25">
      <c r="A7458" s="101">
        <v>95395</v>
      </c>
      <c r="B7458" s="101" t="s">
        <v>910</v>
      </c>
      <c r="C7458" s="101" t="s">
        <v>8</v>
      </c>
      <c r="D7458" s="101">
        <v>1.1100000000000001</v>
      </c>
    </row>
    <row r="7459" spans="1:4" x14ac:dyDescent="0.25">
      <c r="A7459" s="101">
        <v>95396</v>
      </c>
      <c r="B7459" s="101" t="s">
        <v>911</v>
      </c>
      <c r="C7459" s="101" t="s">
        <v>8</v>
      </c>
      <c r="D7459" s="101">
        <v>1.1399999999999999</v>
      </c>
    </row>
    <row r="7460" spans="1:4" x14ac:dyDescent="0.25">
      <c r="A7460" s="101">
        <v>95398</v>
      </c>
      <c r="B7460" s="101" t="s">
        <v>912</v>
      </c>
      <c r="C7460" s="101" t="s">
        <v>8</v>
      </c>
      <c r="D7460" s="101">
        <v>0.1</v>
      </c>
    </row>
    <row r="7461" spans="1:4" x14ac:dyDescent="0.25">
      <c r="A7461" s="101">
        <v>95400</v>
      </c>
      <c r="B7461" s="101" t="s">
        <v>913</v>
      </c>
      <c r="C7461" s="101" t="s">
        <v>8</v>
      </c>
      <c r="D7461" s="101">
        <v>0.24</v>
      </c>
    </row>
    <row r="7462" spans="1:4" x14ac:dyDescent="0.25">
      <c r="A7462" s="101">
        <v>95401</v>
      </c>
      <c r="B7462" s="101" t="s">
        <v>914</v>
      </c>
      <c r="C7462" s="101" t="s">
        <v>8</v>
      </c>
      <c r="D7462" s="101">
        <v>1.24</v>
      </c>
    </row>
    <row r="7463" spans="1:4" x14ac:dyDescent="0.25">
      <c r="A7463" s="101">
        <v>95402</v>
      </c>
      <c r="B7463" s="101" t="s">
        <v>915</v>
      </c>
      <c r="C7463" s="101" t="s">
        <v>8</v>
      </c>
      <c r="D7463" s="101">
        <v>1.93</v>
      </c>
    </row>
    <row r="7464" spans="1:4" x14ac:dyDescent="0.25">
      <c r="A7464" s="101">
        <v>95403</v>
      </c>
      <c r="B7464" s="101" t="s">
        <v>916</v>
      </c>
      <c r="C7464" s="101" t="s">
        <v>8</v>
      </c>
      <c r="D7464" s="101">
        <v>2</v>
      </c>
    </row>
    <row r="7465" spans="1:4" x14ac:dyDescent="0.25">
      <c r="A7465" s="101">
        <v>95404</v>
      </c>
      <c r="B7465" s="101" t="s">
        <v>917</v>
      </c>
      <c r="C7465" s="101" t="s">
        <v>8</v>
      </c>
      <c r="D7465" s="101">
        <v>2.5</v>
      </c>
    </row>
    <row r="7466" spans="1:4" x14ac:dyDescent="0.25">
      <c r="A7466" s="101">
        <v>95405</v>
      </c>
      <c r="B7466" s="101" t="s">
        <v>918</v>
      </c>
      <c r="C7466" s="101" t="s">
        <v>8</v>
      </c>
      <c r="D7466" s="101">
        <v>2.0299999999999998</v>
      </c>
    </row>
    <row r="7467" spans="1:4" x14ac:dyDescent="0.25">
      <c r="A7467" s="101">
        <v>95406</v>
      </c>
      <c r="B7467" s="101" t="s">
        <v>919</v>
      </c>
      <c r="C7467" s="101" t="s">
        <v>8</v>
      </c>
      <c r="D7467" s="101">
        <v>0.39</v>
      </c>
    </row>
    <row r="7468" spans="1:4" x14ac:dyDescent="0.25">
      <c r="A7468" s="101">
        <v>95408</v>
      </c>
      <c r="B7468" s="101" t="s">
        <v>920</v>
      </c>
      <c r="C7468" s="101" t="s">
        <v>2118</v>
      </c>
      <c r="D7468" s="101">
        <v>19.32</v>
      </c>
    </row>
    <row r="7469" spans="1:4" x14ac:dyDescent="0.25">
      <c r="A7469" s="101">
        <v>95411</v>
      </c>
      <c r="B7469" s="101" t="s">
        <v>921</v>
      </c>
      <c r="C7469" s="101" t="s">
        <v>2118</v>
      </c>
      <c r="D7469" s="101">
        <v>32.590000000000003</v>
      </c>
    </row>
    <row r="7470" spans="1:4" x14ac:dyDescent="0.25">
      <c r="A7470" s="101">
        <v>95413</v>
      </c>
      <c r="B7470" s="101" t="s">
        <v>922</v>
      </c>
      <c r="C7470" s="101" t="s">
        <v>2118</v>
      </c>
      <c r="D7470" s="101">
        <v>16.73</v>
      </c>
    </row>
    <row r="7471" spans="1:4" x14ac:dyDescent="0.25">
      <c r="A7471" s="101">
        <v>95414</v>
      </c>
      <c r="B7471" s="101" t="s">
        <v>923</v>
      </c>
      <c r="C7471" s="101" t="s">
        <v>2118</v>
      </c>
      <c r="D7471" s="101">
        <v>60.64</v>
      </c>
    </row>
    <row r="7472" spans="1:4" x14ac:dyDescent="0.25">
      <c r="A7472" s="101">
        <v>95415</v>
      </c>
      <c r="B7472" s="101" t="s">
        <v>924</v>
      </c>
      <c r="C7472" s="101" t="s">
        <v>2118</v>
      </c>
      <c r="D7472" s="101">
        <v>255.93</v>
      </c>
    </row>
    <row r="7473" spans="1:4" x14ac:dyDescent="0.25">
      <c r="A7473" s="101">
        <v>95416</v>
      </c>
      <c r="B7473" s="101" t="s">
        <v>925</v>
      </c>
      <c r="C7473" s="101" t="s">
        <v>2118</v>
      </c>
      <c r="D7473" s="101">
        <v>13.79</v>
      </c>
    </row>
    <row r="7474" spans="1:4" x14ac:dyDescent="0.25">
      <c r="A7474" s="101">
        <v>95417</v>
      </c>
      <c r="B7474" s="101" t="s">
        <v>926</v>
      </c>
      <c r="C7474" s="101" t="s">
        <v>2118</v>
      </c>
      <c r="D7474" s="101">
        <v>264.75</v>
      </c>
    </row>
    <row r="7475" spans="1:4" x14ac:dyDescent="0.25">
      <c r="A7475" s="101">
        <v>95418</v>
      </c>
      <c r="B7475" s="101" t="s">
        <v>927</v>
      </c>
      <c r="C7475" s="101" t="s">
        <v>2118</v>
      </c>
      <c r="D7475" s="101">
        <v>331.2</v>
      </c>
    </row>
    <row r="7476" spans="1:4" x14ac:dyDescent="0.25">
      <c r="A7476" s="101">
        <v>95419</v>
      </c>
      <c r="B7476" s="101" t="s">
        <v>928</v>
      </c>
      <c r="C7476" s="101" t="s">
        <v>2118</v>
      </c>
      <c r="D7476" s="104">
        <v>139.66999999999999</v>
      </c>
    </row>
    <row r="7477" spans="1:4" x14ac:dyDescent="0.25">
      <c r="A7477" s="101">
        <v>95420</v>
      </c>
      <c r="B7477" s="101" t="s">
        <v>929</v>
      </c>
      <c r="C7477" s="101" t="s">
        <v>2118</v>
      </c>
      <c r="D7477" s="104">
        <v>147.36000000000001</v>
      </c>
    </row>
    <row r="7478" spans="1:4" x14ac:dyDescent="0.25">
      <c r="A7478" s="101">
        <v>95421</v>
      </c>
      <c r="B7478" s="101" t="s">
        <v>930</v>
      </c>
      <c r="C7478" s="101" t="s">
        <v>2118</v>
      </c>
      <c r="D7478" s="104">
        <v>152.02000000000001</v>
      </c>
    </row>
    <row r="7479" spans="1:4" x14ac:dyDescent="0.25">
      <c r="A7479" s="101">
        <v>95422</v>
      </c>
      <c r="B7479" s="101" t="s">
        <v>931</v>
      </c>
      <c r="C7479" s="101" t="s">
        <v>2118</v>
      </c>
      <c r="D7479" s="104">
        <v>165.14</v>
      </c>
    </row>
    <row r="7480" spans="1:4" x14ac:dyDescent="0.25">
      <c r="A7480" s="101">
        <v>95423</v>
      </c>
      <c r="B7480" s="101" t="s">
        <v>932</v>
      </c>
      <c r="C7480" s="101" t="s">
        <v>2118</v>
      </c>
      <c r="D7480" s="104">
        <v>269.38</v>
      </c>
    </row>
    <row r="7481" spans="1:4" x14ac:dyDescent="0.25">
      <c r="A7481" s="101">
        <v>95424</v>
      </c>
      <c r="B7481" s="101" t="s">
        <v>933</v>
      </c>
      <c r="C7481" s="101" t="s">
        <v>2118</v>
      </c>
      <c r="D7481" s="104">
        <v>52.43</v>
      </c>
    </row>
    <row r="7482" spans="1:4" x14ac:dyDescent="0.25">
      <c r="A7482" s="101">
        <v>100288</v>
      </c>
      <c r="B7482" s="101" t="s">
        <v>1539</v>
      </c>
      <c r="C7482" s="101" t="s">
        <v>8</v>
      </c>
      <c r="D7482" s="104">
        <v>0.1</v>
      </c>
    </row>
    <row r="7483" spans="1:4" x14ac:dyDescent="0.25">
      <c r="A7483" s="101">
        <v>100289</v>
      </c>
      <c r="B7483" s="101" t="s">
        <v>1540</v>
      </c>
      <c r="C7483" s="101" t="s">
        <v>8</v>
      </c>
      <c r="D7483" s="104">
        <v>23.26</v>
      </c>
    </row>
    <row r="7484" spans="1:4" x14ac:dyDescent="0.25">
      <c r="A7484" s="101">
        <v>100291</v>
      </c>
      <c r="B7484" s="101" t="s">
        <v>1541</v>
      </c>
      <c r="C7484" s="101" t="s">
        <v>8</v>
      </c>
      <c r="D7484" s="104">
        <v>0.27</v>
      </c>
    </row>
    <row r="7485" spans="1:4" x14ac:dyDescent="0.25">
      <c r="A7485" s="101">
        <v>100293</v>
      </c>
      <c r="B7485" s="101" t="s">
        <v>1542</v>
      </c>
      <c r="C7485" s="101" t="s">
        <v>8</v>
      </c>
      <c r="D7485" s="104">
        <v>0.24</v>
      </c>
    </row>
    <row r="7486" spans="1:4" x14ac:dyDescent="0.25">
      <c r="A7486" s="101">
        <v>100295</v>
      </c>
      <c r="B7486" s="101" t="s">
        <v>1543</v>
      </c>
      <c r="C7486" s="101" t="s">
        <v>8</v>
      </c>
      <c r="D7486" s="104">
        <v>0.6</v>
      </c>
    </row>
    <row r="7487" spans="1:4" x14ac:dyDescent="0.25">
      <c r="A7487" s="101">
        <v>100298</v>
      </c>
      <c r="B7487" s="101" t="s">
        <v>1544</v>
      </c>
      <c r="C7487" s="101" t="s">
        <v>8</v>
      </c>
      <c r="D7487" s="104">
        <v>0.74</v>
      </c>
    </row>
    <row r="7488" spans="1:4" x14ac:dyDescent="0.25">
      <c r="A7488" s="101">
        <v>100299</v>
      </c>
      <c r="B7488" s="101" t="s">
        <v>1545</v>
      </c>
      <c r="C7488" s="101" t="s">
        <v>8</v>
      </c>
      <c r="D7488" s="104">
        <v>0.73</v>
      </c>
    </row>
    <row r="7489" spans="1:4" x14ac:dyDescent="0.25">
      <c r="A7489" s="101">
        <v>100301</v>
      </c>
      <c r="B7489" s="101" t="s">
        <v>65</v>
      </c>
      <c r="C7489" s="101" t="s">
        <v>8</v>
      </c>
      <c r="D7489" s="104">
        <v>24.25</v>
      </c>
    </row>
    <row r="7490" spans="1:4" x14ac:dyDescent="0.25">
      <c r="A7490" s="101">
        <v>100303</v>
      </c>
      <c r="B7490" s="101" t="s">
        <v>1546</v>
      </c>
      <c r="C7490" s="101" t="s">
        <v>8</v>
      </c>
      <c r="D7490" s="104">
        <v>20.81</v>
      </c>
    </row>
    <row r="7491" spans="1:4" x14ac:dyDescent="0.25">
      <c r="A7491" s="101">
        <v>100307</v>
      </c>
      <c r="B7491" s="101" t="s">
        <v>1547</v>
      </c>
      <c r="C7491" s="101" t="s">
        <v>8</v>
      </c>
      <c r="D7491" s="104">
        <v>23.64</v>
      </c>
    </row>
    <row r="7492" spans="1:4" x14ac:dyDescent="0.25">
      <c r="A7492" s="101">
        <v>100308</v>
      </c>
      <c r="B7492" s="101" t="s">
        <v>1548</v>
      </c>
      <c r="C7492" s="101" t="s">
        <v>8</v>
      </c>
      <c r="D7492" s="104">
        <v>30.09</v>
      </c>
    </row>
    <row r="7493" spans="1:4" x14ac:dyDescent="0.25">
      <c r="A7493" s="101">
        <v>100309</v>
      </c>
      <c r="B7493" s="101" t="s">
        <v>1550</v>
      </c>
      <c r="C7493" s="101" t="s">
        <v>8</v>
      </c>
      <c r="D7493" s="104">
        <v>38.340000000000003</v>
      </c>
    </row>
    <row r="7494" spans="1:4" x14ac:dyDescent="0.25">
      <c r="A7494" s="101">
        <v>100315</v>
      </c>
      <c r="B7494" s="101" t="s">
        <v>1549</v>
      </c>
      <c r="C7494" s="101" t="s">
        <v>2118</v>
      </c>
      <c r="D7494" s="104">
        <v>96.86</v>
      </c>
    </row>
    <row r="7495" spans="1:4" x14ac:dyDescent="0.25">
      <c r="A7495" s="101">
        <v>100321</v>
      </c>
      <c r="B7495" s="101" t="s">
        <v>1550</v>
      </c>
      <c r="C7495" s="101" t="s">
        <v>2118</v>
      </c>
      <c r="D7495" s="104">
        <v>6768.57</v>
      </c>
    </row>
    <row r="7496" spans="1:4" x14ac:dyDescent="0.25">
      <c r="A7496" s="101">
        <v>100533</v>
      </c>
      <c r="B7496" s="101" t="s">
        <v>1551</v>
      </c>
      <c r="C7496" s="101" t="s">
        <v>8</v>
      </c>
      <c r="D7496" s="104">
        <v>35.56</v>
      </c>
    </row>
    <row r="7497" spans="1:4" x14ac:dyDescent="0.25">
      <c r="A7497" s="101">
        <v>100534</v>
      </c>
      <c r="B7497" s="101" t="s">
        <v>1551</v>
      </c>
      <c r="C7497" s="101" t="s">
        <v>2118</v>
      </c>
      <c r="D7497" s="104">
        <v>6294.59</v>
      </c>
    </row>
    <row r="7498" spans="1:4" x14ac:dyDescent="0.25">
      <c r="A7498" s="101">
        <v>100535</v>
      </c>
      <c r="B7498" s="101" t="s">
        <v>1552</v>
      </c>
      <c r="C7498" s="101" t="s">
        <v>8</v>
      </c>
      <c r="D7498" s="104">
        <v>0.67</v>
      </c>
    </row>
    <row r="7499" spans="1:4" x14ac:dyDescent="0.25">
      <c r="A7499" s="101">
        <v>100536</v>
      </c>
      <c r="B7499" s="101" t="s">
        <v>1553</v>
      </c>
      <c r="C7499" s="101" t="s">
        <v>2118</v>
      </c>
      <c r="D7499" s="104">
        <v>89.63</v>
      </c>
    </row>
    <row r="7500" spans="1:4" x14ac:dyDescent="0.25">
      <c r="A7500" s="101">
        <v>101286</v>
      </c>
      <c r="B7500" s="101" t="s">
        <v>2119</v>
      </c>
      <c r="C7500" s="101" t="s">
        <v>2118</v>
      </c>
      <c r="D7500" s="104">
        <v>28.7</v>
      </c>
    </row>
    <row r="7501" spans="1:4" x14ac:dyDescent="0.25">
      <c r="A7501" s="101">
        <v>101287</v>
      </c>
      <c r="B7501" s="101" t="s">
        <v>2120</v>
      </c>
      <c r="C7501" s="101" t="s">
        <v>2118</v>
      </c>
      <c r="D7501" s="104">
        <v>92.82</v>
      </c>
    </row>
    <row r="7502" spans="1:4" x14ac:dyDescent="0.25">
      <c r="A7502" s="101">
        <v>101288</v>
      </c>
      <c r="B7502" s="101" t="s">
        <v>2121</v>
      </c>
      <c r="C7502" s="101" t="s">
        <v>2118</v>
      </c>
      <c r="D7502" s="104">
        <v>28.7</v>
      </c>
    </row>
    <row r="7503" spans="1:4" x14ac:dyDescent="0.25">
      <c r="A7503" s="101">
        <v>101289</v>
      </c>
      <c r="B7503" s="101" t="s">
        <v>2122</v>
      </c>
      <c r="C7503" s="101" t="s">
        <v>2118</v>
      </c>
      <c r="D7503" s="104">
        <v>31.11</v>
      </c>
    </row>
    <row r="7504" spans="1:4" x14ac:dyDescent="0.25">
      <c r="A7504" s="101">
        <v>101290</v>
      </c>
      <c r="B7504" s="101" t="s">
        <v>2123</v>
      </c>
      <c r="C7504" s="101" t="s">
        <v>2118</v>
      </c>
      <c r="D7504" s="104">
        <v>36.700000000000003</v>
      </c>
    </row>
    <row r="7505" spans="1:4" x14ac:dyDescent="0.25">
      <c r="A7505" s="101">
        <v>101291</v>
      </c>
      <c r="B7505" s="101" t="s">
        <v>2124</v>
      </c>
      <c r="C7505" s="101" t="s">
        <v>2118</v>
      </c>
      <c r="D7505" s="104">
        <v>28.7</v>
      </c>
    </row>
    <row r="7506" spans="1:4" x14ac:dyDescent="0.25">
      <c r="A7506" s="101">
        <v>101292</v>
      </c>
      <c r="B7506" s="101" t="s">
        <v>2125</v>
      </c>
      <c r="C7506" s="101" t="s">
        <v>2118</v>
      </c>
      <c r="D7506" s="104">
        <v>31.11</v>
      </c>
    </row>
    <row r="7507" spans="1:4" x14ac:dyDescent="0.25">
      <c r="A7507" s="101">
        <v>101293</v>
      </c>
      <c r="B7507" s="101" t="s">
        <v>2126</v>
      </c>
      <c r="C7507" s="101" t="s">
        <v>2118</v>
      </c>
      <c r="D7507" s="104">
        <v>37.97</v>
      </c>
    </row>
    <row r="7508" spans="1:4" x14ac:dyDescent="0.25">
      <c r="A7508" s="101">
        <v>101294</v>
      </c>
      <c r="B7508" s="101" t="s">
        <v>2127</v>
      </c>
      <c r="C7508" s="101" t="s">
        <v>2118</v>
      </c>
      <c r="D7508" s="104">
        <v>38.1</v>
      </c>
    </row>
    <row r="7509" spans="1:4" x14ac:dyDescent="0.25">
      <c r="A7509" s="101">
        <v>101295</v>
      </c>
      <c r="B7509" s="101" t="s">
        <v>2128</v>
      </c>
      <c r="C7509" s="101" t="s">
        <v>2118</v>
      </c>
      <c r="D7509" s="104">
        <v>32.700000000000003</v>
      </c>
    </row>
    <row r="7510" spans="1:4" x14ac:dyDescent="0.25">
      <c r="A7510" s="101">
        <v>101296</v>
      </c>
      <c r="B7510" s="101" t="s">
        <v>2129</v>
      </c>
      <c r="C7510" s="101" t="s">
        <v>2118</v>
      </c>
      <c r="D7510" s="104">
        <v>44.73</v>
      </c>
    </row>
    <row r="7511" spans="1:4" x14ac:dyDescent="0.25">
      <c r="A7511" s="101">
        <v>101297</v>
      </c>
      <c r="B7511" s="101" t="s">
        <v>2130</v>
      </c>
      <c r="C7511" s="101" t="s">
        <v>2118</v>
      </c>
      <c r="D7511" s="104">
        <v>35.08</v>
      </c>
    </row>
    <row r="7512" spans="1:4" x14ac:dyDescent="0.25">
      <c r="A7512" s="101">
        <v>101298</v>
      </c>
      <c r="B7512" s="101" t="s">
        <v>2131</v>
      </c>
      <c r="C7512" s="101" t="s">
        <v>2118</v>
      </c>
      <c r="D7512" s="104">
        <v>28.7</v>
      </c>
    </row>
    <row r="7513" spans="1:4" x14ac:dyDescent="0.25">
      <c r="A7513" s="101">
        <v>101299</v>
      </c>
      <c r="B7513" s="101" t="s">
        <v>2132</v>
      </c>
      <c r="C7513" s="101" t="s">
        <v>2118</v>
      </c>
      <c r="D7513" s="104">
        <v>36.700000000000003</v>
      </c>
    </row>
    <row r="7514" spans="1:4" x14ac:dyDescent="0.25">
      <c r="A7514" s="101">
        <v>101300</v>
      </c>
      <c r="B7514" s="101" t="s">
        <v>2133</v>
      </c>
      <c r="C7514" s="101" t="s">
        <v>2118</v>
      </c>
      <c r="D7514" s="104">
        <v>25.51</v>
      </c>
    </row>
    <row r="7515" spans="1:4" x14ac:dyDescent="0.25">
      <c r="A7515" s="101">
        <v>101301</v>
      </c>
      <c r="B7515" s="101" t="s">
        <v>2134</v>
      </c>
      <c r="C7515" s="101" t="s">
        <v>2118</v>
      </c>
      <c r="D7515" s="104">
        <v>23.59</v>
      </c>
    </row>
    <row r="7516" spans="1:4" x14ac:dyDescent="0.25">
      <c r="A7516" s="101">
        <v>101302</v>
      </c>
      <c r="B7516" s="101" t="s">
        <v>2135</v>
      </c>
      <c r="C7516" s="101" t="s">
        <v>2118</v>
      </c>
      <c r="D7516" s="104">
        <v>42.56</v>
      </c>
    </row>
    <row r="7517" spans="1:4" x14ac:dyDescent="0.25">
      <c r="A7517" s="101">
        <v>101303</v>
      </c>
      <c r="B7517" s="101" t="s">
        <v>2136</v>
      </c>
      <c r="C7517" s="101" t="s">
        <v>2118</v>
      </c>
      <c r="D7517" s="104">
        <v>80.11</v>
      </c>
    </row>
    <row r="7518" spans="1:4" x14ac:dyDescent="0.25">
      <c r="A7518" s="101">
        <v>101304</v>
      </c>
      <c r="B7518" s="101" t="s">
        <v>2137</v>
      </c>
      <c r="C7518" s="101" t="s">
        <v>2118</v>
      </c>
      <c r="D7518" s="104">
        <v>52.65</v>
      </c>
    </row>
    <row r="7519" spans="1:4" x14ac:dyDescent="0.25">
      <c r="A7519" s="101">
        <v>101305</v>
      </c>
      <c r="B7519" s="101" t="s">
        <v>2138</v>
      </c>
      <c r="C7519" s="101" t="s">
        <v>2118</v>
      </c>
      <c r="D7519" s="104">
        <v>53.49</v>
      </c>
    </row>
    <row r="7520" spans="1:4" x14ac:dyDescent="0.25">
      <c r="A7520" s="101">
        <v>101307</v>
      </c>
      <c r="B7520" s="101" t="s">
        <v>2139</v>
      </c>
      <c r="C7520" s="101" t="s">
        <v>2118</v>
      </c>
      <c r="D7520" s="104">
        <v>27.12</v>
      </c>
    </row>
    <row r="7521" spans="1:4" x14ac:dyDescent="0.25">
      <c r="A7521" s="101">
        <v>101308</v>
      </c>
      <c r="B7521" s="101" t="s">
        <v>2140</v>
      </c>
      <c r="C7521" s="101" t="s">
        <v>2118</v>
      </c>
      <c r="D7521" s="104">
        <v>34.08</v>
      </c>
    </row>
    <row r="7522" spans="1:4" x14ac:dyDescent="0.25">
      <c r="A7522" s="101">
        <v>101309</v>
      </c>
      <c r="B7522" s="101" t="s">
        <v>2141</v>
      </c>
      <c r="C7522" s="101" t="s">
        <v>2118</v>
      </c>
      <c r="D7522" s="104">
        <v>36.700000000000003</v>
      </c>
    </row>
    <row r="7523" spans="1:4" x14ac:dyDescent="0.25">
      <c r="A7523" s="101">
        <v>101310</v>
      </c>
      <c r="B7523" s="101" t="s">
        <v>2142</v>
      </c>
      <c r="C7523" s="101" t="s">
        <v>2118</v>
      </c>
      <c r="D7523" s="104">
        <v>56.31</v>
      </c>
    </row>
    <row r="7524" spans="1:4" x14ac:dyDescent="0.25">
      <c r="A7524" s="101">
        <v>101311</v>
      </c>
      <c r="B7524" s="101" t="s">
        <v>2143</v>
      </c>
      <c r="C7524" s="101" t="s">
        <v>2118</v>
      </c>
      <c r="D7524" s="104">
        <v>37.97</v>
      </c>
    </row>
    <row r="7525" spans="1:4" x14ac:dyDescent="0.25">
      <c r="A7525" s="101">
        <v>101312</v>
      </c>
      <c r="B7525" s="101" t="s">
        <v>2144</v>
      </c>
      <c r="C7525" s="101" t="s">
        <v>2118</v>
      </c>
      <c r="D7525" s="104">
        <v>44.43</v>
      </c>
    </row>
    <row r="7526" spans="1:4" x14ac:dyDescent="0.25">
      <c r="A7526" s="101">
        <v>101313</v>
      </c>
      <c r="B7526" s="101" t="s">
        <v>2145</v>
      </c>
      <c r="C7526" s="101" t="s">
        <v>2118</v>
      </c>
      <c r="D7526" s="104">
        <v>122.79</v>
      </c>
    </row>
    <row r="7527" spans="1:4" x14ac:dyDescent="0.25">
      <c r="A7527" s="101">
        <v>101315</v>
      </c>
      <c r="B7527" s="101" t="s">
        <v>2146</v>
      </c>
      <c r="C7527" s="101" t="s">
        <v>2118</v>
      </c>
      <c r="D7527" s="104">
        <v>158.76</v>
      </c>
    </row>
    <row r="7528" spans="1:4" x14ac:dyDescent="0.25">
      <c r="A7528" s="101">
        <v>101316</v>
      </c>
      <c r="B7528" s="101" t="s">
        <v>2147</v>
      </c>
      <c r="C7528" s="101" t="s">
        <v>2118</v>
      </c>
      <c r="D7528" s="104">
        <v>59.18</v>
      </c>
    </row>
    <row r="7529" spans="1:4" x14ac:dyDescent="0.25">
      <c r="A7529" s="101">
        <v>101320</v>
      </c>
      <c r="B7529" s="101" t="s">
        <v>2148</v>
      </c>
      <c r="C7529" s="101" t="s">
        <v>2118</v>
      </c>
      <c r="D7529" s="104">
        <v>31.56</v>
      </c>
    </row>
    <row r="7530" spans="1:4" x14ac:dyDescent="0.25">
      <c r="A7530" s="101">
        <v>101322</v>
      </c>
      <c r="B7530" s="101" t="s">
        <v>2149</v>
      </c>
      <c r="C7530" s="101" t="s">
        <v>2118</v>
      </c>
      <c r="D7530" s="104">
        <v>39.1</v>
      </c>
    </row>
    <row r="7531" spans="1:4" x14ac:dyDescent="0.25">
      <c r="A7531" s="101">
        <v>101323</v>
      </c>
      <c r="B7531" s="101" t="s">
        <v>2150</v>
      </c>
      <c r="C7531" s="101" t="s">
        <v>2118</v>
      </c>
      <c r="D7531" s="104">
        <v>69.760000000000005</v>
      </c>
    </row>
    <row r="7532" spans="1:4" x14ac:dyDescent="0.25">
      <c r="A7532" s="101">
        <v>101324</v>
      </c>
      <c r="B7532" s="101" t="s">
        <v>2151</v>
      </c>
      <c r="C7532" s="101" t="s">
        <v>2118</v>
      </c>
      <c r="D7532" s="104">
        <v>20.07</v>
      </c>
    </row>
    <row r="7533" spans="1:4" x14ac:dyDescent="0.25">
      <c r="A7533" s="101">
        <v>101325</v>
      </c>
      <c r="B7533" s="101" t="s">
        <v>2152</v>
      </c>
      <c r="C7533" s="101" t="s">
        <v>2118</v>
      </c>
      <c r="D7533" s="104">
        <v>41.34</v>
      </c>
    </row>
    <row r="7534" spans="1:4" x14ac:dyDescent="0.25">
      <c r="A7534" s="101">
        <v>101326</v>
      </c>
      <c r="B7534" s="101" t="s">
        <v>2153</v>
      </c>
      <c r="C7534" s="101" t="s">
        <v>2118</v>
      </c>
      <c r="D7534" s="104">
        <v>13.73</v>
      </c>
    </row>
    <row r="7535" spans="1:4" x14ac:dyDescent="0.25">
      <c r="A7535" s="101">
        <v>101328</v>
      </c>
      <c r="B7535" s="101" t="s">
        <v>2154</v>
      </c>
      <c r="C7535" s="101" t="s">
        <v>2118</v>
      </c>
      <c r="D7535" s="104">
        <v>24.03</v>
      </c>
    </row>
    <row r="7536" spans="1:4" x14ac:dyDescent="0.25">
      <c r="A7536" s="101">
        <v>101329</v>
      </c>
      <c r="B7536" s="101" t="s">
        <v>2155</v>
      </c>
      <c r="C7536" s="101" t="s">
        <v>2118</v>
      </c>
      <c r="D7536" s="104">
        <v>57.4</v>
      </c>
    </row>
    <row r="7537" spans="1:4" x14ac:dyDescent="0.25">
      <c r="A7537" s="101">
        <v>101330</v>
      </c>
      <c r="B7537" s="101" t="s">
        <v>2156</v>
      </c>
      <c r="C7537" s="101" t="s">
        <v>2118</v>
      </c>
      <c r="D7537" s="104">
        <v>48.62</v>
      </c>
    </row>
    <row r="7538" spans="1:4" x14ac:dyDescent="0.25">
      <c r="A7538" s="101">
        <v>101331</v>
      </c>
      <c r="B7538" s="101" t="s">
        <v>2157</v>
      </c>
      <c r="C7538" s="101" t="s">
        <v>2118</v>
      </c>
      <c r="D7538" s="104">
        <v>51.46</v>
      </c>
    </row>
    <row r="7539" spans="1:4" x14ac:dyDescent="0.25">
      <c r="A7539" s="101">
        <v>101332</v>
      </c>
      <c r="B7539" s="101" t="s">
        <v>2158</v>
      </c>
      <c r="C7539" s="101" t="s">
        <v>2118</v>
      </c>
      <c r="D7539" s="104">
        <v>16.95</v>
      </c>
    </row>
    <row r="7540" spans="1:4" x14ac:dyDescent="0.25">
      <c r="A7540" s="101">
        <v>101333</v>
      </c>
      <c r="B7540" s="101" t="s">
        <v>2159</v>
      </c>
      <c r="C7540" s="101" t="s">
        <v>2118</v>
      </c>
      <c r="D7540" s="104">
        <v>38.979999999999997</v>
      </c>
    </row>
    <row r="7541" spans="1:4" x14ac:dyDescent="0.25">
      <c r="A7541" s="101">
        <v>101334</v>
      </c>
      <c r="B7541" s="101" t="s">
        <v>2160</v>
      </c>
      <c r="C7541" s="101" t="s">
        <v>2118</v>
      </c>
      <c r="D7541" s="104">
        <v>98.33</v>
      </c>
    </row>
    <row r="7542" spans="1:4" x14ac:dyDescent="0.25">
      <c r="A7542" s="101">
        <v>101336</v>
      </c>
      <c r="B7542" s="101" t="s">
        <v>2161</v>
      </c>
      <c r="C7542" s="101" t="s">
        <v>2118</v>
      </c>
      <c r="D7542" s="104">
        <v>69.739999999999995</v>
      </c>
    </row>
    <row r="7543" spans="1:4" x14ac:dyDescent="0.25">
      <c r="A7543" s="101">
        <v>101337</v>
      </c>
      <c r="B7543" s="101" t="s">
        <v>2162</v>
      </c>
      <c r="C7543" s="101" t="s">
        <v>2118</v>
      </c>
      <c r="D7543" s="104">
        <v>20.67</v>
      </c>
    </row>
    <row r="7544" spans="1:4" x14ac:dyDescent="0.25">
      <c r="A7544" s="101">
        <v>101338</v>
      </c>
      <c r="B7544" s="101" t="s">
        <v>2163</v>
      </c>
      <c r="C7544" s="101" t="s">
        <v>2118</v>
      </c>
      <c r="D7544" s="104">
        <v>28.34</v>
      </c>
    </row>
    <row r="7545" spans="1:4" x14ac:dyDescent="0.25">
      <c r="A7545" s="101">
        <v>101339</v>
      </c>
      <c r="B7545" s="101" t="s">
        <v>2164</v>
      </c>
      <c r="C7545" s="101" t="s">
        <v>2118</v>
      </c>
      <c r="D7545" s="104">
        <v>31.58</v>
      </c>
    </row>
    <row r="7546" spans="1:4" x14ac:dyDescent="0.25">
      <c r="A7546" s="101">
        <v>101340</v>
      </c>
      <c r="B7546" s="101" t="s">
        <v>2165</v>
      </c>
      <c r="C7546" s="101" t="s">
        <v>2118</v>
      </c>
      <c r="D7546" s="104">
        <v>25.74</v>
      </c>
    </row>
    <row r="7547" spans="1:4" x14ac:dyDescent="0.25">
      <c r="A7547" s="101">
        <v>101341</v>
      </c>
      <c r="B7547" s="101" t="s">
        <v>2166</v>
      </c>
      <c r="C7547" s="101" t="s">
        <v>2118</v>
      </c>
      <c r="D7547" s="104">
        <v>25.41</v>
      </c>
    </row>
    <row r="7548" spans="1:4" x14ac:dyDescent="0.25">
      <c r="A7548" s="101">
        <v>101342</v>
      </c>
      <c r="B7548" s="101" t="s">
        <v>2167</v>
      </c>
      <c r="C7548" s="101" t="s">
        <v>2118</v>
      </c>
      <c r="D7548" s="104">
        <v>31.58</v>
      </c>
    </row>
    <row r="7549" spans="1:4" x14ac:dyDescent="0.25">
      <c r="A7549" s="101">
        <v>101343</v>
      </c>
      <c r="B7549" s="101" t="s">
        <v>2168</v>
      </c>
      <c r="C7549" s="101" t="s">
        <v>2118</v>
      </c>
      <c r="D7549" s="104">
        <v>55.44</v>
      </c>
    </row>
    <row r="7550" spans="1:4" x14ac:dyDescent="0.25">
      <c r="A7550" s="101">
        <v>101344</v>
      </c>
      <c r="B7550" s="101" t="s">
        <v>2169</v>
      </c>
      <c r="C7550" s="101" t="s">
        <v>2118</v>
      </c>
      <c r="D7550" s="104">
        <v>50.69</v>
      </c>
    </row>
    <row r="7551" spans="1:4" x14ac:dyDescent="0.25">
      <c r="A7551" s="101">
        <v>101345</v>
      </c>
      <c r="B7551" s="101" t="s">
        <v>2170</v>
      </c>
      <c r="C7551" s="101" t="s">
        <v>2118</v>
      </c>
      <c r="D7551" s="104">
        <v>75.27</v>
      </c>
    </row>
    <row r="7552" spans="1:4" x14ac:dyDescent="0.25">
      <c r="A7552" s="101">
        <v>101346</v>
      </c>
      <c r="B7552" s="101" t="s">
        <v>2171</v>
      </c>
      <c r="C7552" s="101" t="s">
        <v>2118</v>
      </c>
      <c r="D7552" s="104">
        <v>39.51</v>
      </c>
    </row>
    <row r="7553" spans="1:4" x14ac:dyDescent="0.25">
      <c r="A7553" s="101">
        <v>101347</v>
      </c>
      <c r="B7553" s="101" t="s">
        <v>2172</v>
      </c>
      <c r="C7553" s="101" t="s">
        <v>2118</v>
      </c>
      <c r="D7553" s="104">
        <v>50.78</v>
      </c>
    </row>
    <row r="7554" spans="1:4" x14ac:dyDescent="0.25">
      <c r="A7554" s="101">
        <v>101348</v>
      </c>
      <c r="B7554" s="101" t="s">
        <v>2173</v>
      </c>
      <c r="C7554" s="101" t="s">
        <v>2118</v>
      </c>
      <c r="D7554" s="104">
        <v>25.28</v>
      </c>
    </row>
    <row r="7555" spans="1:4" x14ac:dyDescent="0.25">
      <c r="A7555" s="100">
        <v>101349</v>
      </c>
      <c r="B7555" s="100" t="s">
        <v>2174</v>
      </c>
      <c r="C7555" s="100" t="s">
        <v>2118</v>
      </c>
      <c r="D7555" s="100">
        <v>42.15</v>
      </c>
    </row>
    <row r="7556" spans="1:4" x14ac:dyDescent="0.25">
      <c r="A7556" s="100">
        <v>101350</v>
      </c>
      <c r="B7556" s="100" t="s">
        <v>2175</v>
      </c>
      <c r="C7556" s="100" t="s">
        <v>2118</v>
      </c>
      <c r="D7556" s="100">
        <v>42.15</v>
      </c>
    </row>
    <row r="7557" spans="1:4" x14ac:dyDescent="0.25">
      <c r="A7557" s="100">
        <v>101351</v>
      </c>
      <c r="B7557" s="100" t="s">
        <v>2176</v>
      </c>
      <c r="C7557" s="100" t="s">
        <v>2118</v>
      </c>
      <c r="D7557" s="100">
        <v>31.58</v>
      </c>
    </row>
    <row r="7558" spans="1:4" x14ac:dyDescent="0.25">
      <c r="A7558" s="100">
        <v>101352</v>
      </c>
      <c r="B7558" s="100" t="s">
        <v>2177</v>
      </c>
      <c r="C7558" s="100" t="s">
        <v>2118</v>
      </c>
      <c r="D7558" s="100">
        <v>31.58</v>
      </c>
    </row>
    <row r="7559" spans="1:4" x14ac:dyDescent="0.25">
      <c r="A7559" s="100">
        <v>101353</v>
      </c>
      <c r="B7559" s="100" t="s">
        <v>2178</v>
      </c>
      <c r="C7559" s="100" t="s">
        <v>2118</v>
      </c>
      <c r="D7559" s="100">
        <v>23.75</v>
      </c>
    </row>
    <row r="7560" spans="1:4" x14ac:dyDescent="0.25">
      <c r="A7560" s="100">
        <v>101355</v>
      </c>
      <c r="B7560" s="100" t="s">
        <v>2179</v>
      </c>
      <c r="C7560" s="100" t="s">
        <v>2118</v>
      </c>
      <c r="D7560" s="100">
        <v>42.15</v>
      </c>
    </row>
    <row r="7561" spans="1:4" x14ac:dyDescent="0.25">
      <c r="A7561" s="100">
        <v>101356</v>
      </c>
      <c r="B7561" s="100" t="s">
        <v>2180</v>
      </c>
      <c r="C7561" s="100" t="s">
        <v>2118</v>
      </c>
      <c r="D7561" s="100">
        <v>48.56</v>
      </c>
    </row>
    <row r="7562" spans="1:4" x14ac:dyDescent="0.25">
      <c r="A7562" s="100">
        <v>101357</v>
      </c>
      <c r="B7562" s="100" t="s">
        <v>2181</v>
      </c>
      <c r="C7562" s="100" t="s">
        <v>2118</v>
      </c>
      <c r="D7562" s="100">
        <v>69.760000000000005</v>
      </c>
    </row>
    <row r="7563" spans="1:4" x14ac:dyDescent="0.25">
      <c r="A7563" s="100">
        <v>101358</v>
      </c>
      <c r="B7563" s="100" t="s">
        <v>2182</v>
      </c>
      <c r="C7563" s="100" t="s">
        <v>2118</v>
      </c>
      <c r="D7563" s="100">
        <v>48.55</v>
      </c>
    </row>
    <row r="7564" spans="1:4" x14ac:dyDescent="0.25">
      <c r="A7564" s="100">
        <v>101359</v>
      </c>
      <c r="B7564" s="100" t="s">
        <v>2183</v>
      </c>
      <c r="C7564" s="100" t="s">
        <v>2118</v>
      </c>
      <c r="D7564" s="100">
        <v>47.15</v>
      </c>
    </row>
    <row r="7565" spans="1:4" x14ac:dyDescent="0.25">
      <c r="A7565" s="100">
        <v>101360</v>
      </c>
      <c r="B7565" s="100" t="s">
        <v>2184</v>
      </c>
      <c r="C7565" s="100" t="s">
        <v>2118</v>
      </c>
      <c r="D7565" s="100">
        <v>48.55</v>
      </c>
    </row>
    <row r="7566" spans="1:4" x14ac:dyDescent="0.25">
      <c r="A7566" s="100">
        <v>101361</v>
      </c>
      <c r="B7566" s="100" t="s">
        <v>2185</v>
      </c>
      <c r="C7566" s="100" t="s">
        <v>2118</v>
      </c>
      <c r="D7566" s="100">
        <v>65.650000000000006</v>
      </c>
    </row>
    <row r="7567" spans="1:4" x14ac:dyDescent="0.25">
      <c r="A7567" s="100">
        <v>101363</v>
      </c>
      <c r="B7567" s="100" t="s">
        <v>2186</v>
      </c>
      <c r="C7567" s="100" t="s">
        <v>2118</v>
      </c>
      <c r="D7567" s="100">
        <v>37.97</v>
      </c>
    </row>
    <row r="7568" spans="1:4" x14ac:dyDescent="0.25">
      <c r="A7568" s="100">
        <v>101364</v>
      </c>
      <c r="B7568" s="100" t="s">
        <v>2187</v>
      </c>
      <c r="C7568" s="100" t="s">
        <v>2118</v>
      </c>
      <c r="D7568" s="100">
        <v>45.76</v>
      </c>
    </row>
    <row r="7569" spans="1:4" x14ac:dyDescent="0.25">
      <c r="A7569" s="100">
        <v>101365</v>
      </c>
      <c r="B7569" s="100" t="s">
        <v>2188</v>
      </c>
      <c r="C7569" s="100" t="s">
        <v>2118</v>
      </c>
      <c r="D7569" s="100">
        <v>41.09</v>
      </c>
    </row>
    <row r="7570" spans="1:4" x14ac:dyDescent="0.25">
      <c r="A7570" s="100">
        <v>101366</v>
      </c>
      <c r="B7570" s="100" t="s">
        <v>2189</v>
      </c>
      <c r="C7570" s="100" t="s">
        <v>2118</v>
      </c>
      <c r="D7570" s="100">
        <v>56.03</v>
      </c>
    </row>
    <row r="7571" spans="1:4" x14ac:dyDescent="0.25">
      <c r="A7571" s="100">
        <v>101368</v>
      </c>
      <c r="B7571" s="100" t="s">
        <v>2190</v>
      </c>
      <c r="C7571" s="100" t="s">
        <v>2118</v>
      </c>
      <c r="D7571" s="100">
        <v>44.94</v>
      </c>
    </row>
    <row r="7572" spans="1:4" x14ac:dyDescent="0.25">
      <c r="A7572" s="100">
        <v>101369</v>
      </c>
      <c r="B7572" s="100" t="s">
        <v>2191</v>
      </c>
      <c r="C7572" s="100" t="s">
        <v>2118</v>
      </c>
      <c r="D7572" s="100">
        <v>40.950000000000003</v>
      </c>
    </row>
    <row r="7573" spans="1:4" x14ac:dyDescent="0.25">
      <c r="A7573" s="100">
        <v>101370</v>
      </c>
      <c r="B7573" s="100" t="s">
        <v>2192</v>
      </c>
      <c r="C7573" s="100" t="s">
        <v>2118</v>
      </c>
      <c r="D7573" s="100">
        <v>37.520000000000003</v>
      </c>
    </row>
    <row r="7574" spans="1:4" x14ac:dyDescent="0.25">
      <c r="A7574" s="100">
        <v>101371</v>
      </c>
      <c r="B7574" s="100" t="s">
        <v>2193</v>
      </c>
      <c r="C7574" s="100" t="s">
        <v>2118</v>
      </c>
      <c r="D7574" s="100">
        <v>36.68</v>
      </c>
    </row>
    <row r="7575" spans="1:4" x14ac:dyDescent="0.25">
      <c r="A7575" s="100">
        <v>101372</v>
      </c>
      <c r="B7575" s="100" t="s">
        <v>2194</v>
      </c>
      <c r="C7575" s="100" t="s">
        <v>2118</v>
      </c>
      <c r="D7575" s="100">
        <v>13.38</v>
      </c>
    </row>
    <row r="7576" spans="1:4" x14ac:dyDescent="0.25">
      <c r="A7576" s="100">
        <v>101374</v>
      </c>
      <c r="B7576" s="100" t="s">
        <v>63</v>
      </c>
      <c r="C7576" s="100" t="s">
        <v>2118</v>
      </c>
      <c r="D7576" s="100">
        <v>4049.53</v>
      </c>
    </row>
    <row r="7577" spans="1:4" x14ac:dyDescent="0.25">
      <c r="A7577" s="100">
        <v>101375</v>
      </c>
      <c r="B7577" s="100" t="s">
        <v>64</v>
      </c>
      <c r="C7577" s="100" t="s">
        <v>2118</v>
      </c>
      <c r="D7577" s="100">
        <v>4111.2299999999996</v>
      </c>
    </row>
    <row r="7578" spans="1:4" x14ac:dyDescent="0.25">
      <c r="A7578" s="100">
        <v>101376</v>
      </c>
      <c r="B7578" s="100" t="s">
        <v>2195</v>
      </c>
      <c r="C7578" s="100" t="s">
        <v>2118</v>
      </c>
      <c r="D7578" s="100">
        <v>3823.95</v>
      </c>
    </row>
    <row r="7579" spans="1:4" x14ac:dyDescent="0.25">
      <c r="A7579" s="100">
        <v>101377</v>
      </c>
      <c r="B7579" s="100" t="s">
        <v>759</v>
      </c>
      <c r="C7579" s="100" t="s">
        <v>2118</v>
      </c>
      <c r="D7579" s="100">
        <v>4294.03</v>
      </c>
    </row>
    <row r="7580" spans="1:4" x14ac:dyDescent="0.25">
      <c r="A7580" s="100">
        <v>101378</v>
      </c>
      <c r="B7580" s="100" t="s">
        <v>65</v>
      </c>
      <c r="C7580" s="100" t="s">
        <v>2118</v>
      </c>
      <c r="D7580" s="100">
        <v>4365.6899999999996</v>
      </c>
    </row>
    <row r="7581" spans="1:4" x14ac:dyDescent="0.25">
      <c r="A7581" s="100">
        <v>101379</v>
      </c>
      <c r="B7581" s="100" t="s">
        <v>2196</v>
      </c>
      <c r="C7581" s="100" t="s">
        <v>2118</v>
      </c>
      <c r="D7581" s="100">
        <v>4049.53</v>
      </c>
    </row>
    <row r="7582" spans="1:4" x14ac:dyDescent="0.25">
      <c r="A7582" s="100">
        <v>101380</v>
      </c>
      <c r="B7582" s="100" t="s">
        <v>66</v>
      </c>
      <c r="C7582" s="100" t="s">
        <v>2118</v>
      </c>
      <c r="D7582" s="100">
        <v>4270.43</v>
      </c>
    </row>
    <row r="7583" spans="1:4" x14ac:dyDescent="0.25">
      <c r="A7583" s="100">
        <v>101381</v>
      </c>
      <c r="B7583" s="100" t="s">
        <v>68</v>
      </c>
      <c r="C7583" s="100" t="s">
        <v>2118</v>
      </c>
      <c r="D7583" s="100">
        <v>4991.21</v>
      </c>
    </row>
    <row r="7584" spans="1:4" x14ac:dyDescent="0.25">
      <c r="A7584" s="100">
        <v>101382</v>
      </c>
      <c r="B7584" s="100" t="s">
        <v>2197</v>
      </c>
      <c r="C7584" s="100" t="s">
        <v>2118</v>
      </c>
      <c r="D7584" s="100">
        <v>3942.94</v>
      </c>
    </row>
    <row r="7585" spans="1:4" x14ac:dyDescent="0.25">
      <c r="A7585" s="100">
        <v>101383</v>
      </c>
      <c r="B7585" s="100" t="s">
        <v>1546</v>
      </c>
      <c r="C7585" s="100" t="s">
        <v>2118</v>
      </c>
      <c r="D7585" s="100">
        <v>3738.81</v>
      </c>
    </row>
    <row r="7586" spans="1:4" x14ac:dyDescent="0.25">
      <c r="A7586" s="100">
        <v>101384</v>
      </c>
      <c r="B7586" s="100" t="s">
        <v>762</v>
      </c>
      <c r="C7586" s="100" t="s">
        <v>2118</v>
      </c>
      <c r="D7586" s="100">
        <v>3935.48</v>
      </c>
    </row>
    <row r="7587" spans="1:4" x14ac:dyDescent="0.25">
      <c r="A7587" s="100">
        <v>101385</v>
      </c>
      <c r="B7587" s="100" t="s">
        <v>2198</v>
      </c>
      <c r="C7587" s="100" t="s">
        <v>2118</v>
      </c>
      <c r="D7587" s="100">
        <v>5353.82</v>
      </c>
    </row>
    <row r="7588" spans="1:4" x14ac:dyDescent="0.25">
      <c r="A7588" s="100">
        <v>101386</v>
      </c>
      <c r="B7588" s="100" t="s">
        <v>764</v>
      </c>
      <c r="C7588" s="100" t="s">
        <v>2118</v>
      </c>
      <c r="D7588" s="100">
        <v>3823.95</v>
      </c>
    </row>
    <row r="7589" spans="1:4" x14ac:dyDescent="0.25">
      <c r="A7589" s="100">
        <v>101387</v>
      </c>
      <c r="B7589" s="100" t="s">
        <v>2199</v>
      </c>
      <c r="C7589" s="100" t="s">
        <v>2118</v>
      </c>
      <c r="D7589" s="100">
        <v>4057.53</v>
      </c>
    </row>
    <row r="7590" spans="1:4" x14ac:dyDescent="0.25">
      <c r="A7590" s="100">
        <v>101388</v>
      </c>
      <c r="B7590" s="100" t="s">
        <v>765</v>
      </c>
      <c r="C7590" s="100" t="s">
        <v>2118</v>
      </c>
      <c r="D7590" s="100">
        <v>3701.11</v>
      </c>
    </row>
    <row r="7591" spans="1:4" x14ac:dyDescent="0.25">
      <c r="A7591" s="100">
        <v>101389</v>
      </c>
      <c r="B7591" s="100" t="s">
        <v>766</v>
      </c>
      <c r="C7591" s="100" t="s">
        <v>2118</v>
      </c>
      <c r="D7591" s="100">
        <v>3724.57</v>
      </c>
    </row>
    <row r="7592" spans="1:4" x14ac:dyDescent="0.25">
      <c r="A7592" s="100">
        <v>101390</v>
      </c>
      <c r="B7592" s="100" t="s">
        <v>2200</v>
      </c>
      <c r="C7592" s="100" t="s">
        <v>2118</v>
      </c>
      <c r="D7592" s="100">
        <v>6389.52</v>
      </c>
    </row>
    <row r="7593" spans="1:4" x14ac:dyDescent="0.25">
      <c r="A7593" s="100">
        <v>101391</v>
      </c>
      <c r="B7593" s="100" t="s">
        <v>2201</v>
      </c>
      <c r="C7593" s="100" t="s">
        <v>2118</v>
      </c>
      <c r="D7593" s="100">
        <v>5328.17</v>
      </c>
    </row>
    <row r="7594" spans="1:4" x14ac:dyDescent="0.25">
      <c r="A7594" s="100">
        <v>101392</v>
      </c>
      <c r="B7594" s="100" t="s">
        <v>2202</v>
      </c>
      <c r="C7594" s="100" t="s">
        <v>2118</v>
      </c>
      <c r="D7594" s="100">
        <v>4413.8599999999997</v>
      </c>
    </row>
    <row r="7595" spans="1:4" x14ac:dyDescent="0.25">
      <c r="A7595" s="100">
        <v>101394</v>
      </c>
      <c r="B7595" s="100" t="s">
        <v>770</v>
      </c>
      <c r="C7595" s="100" t="s">
        <v>2118</v>
      </c>
      <c r="D7595" s="100">
        <v>3888.44</v>
      </c>
    </row>
    <row r="7596" spans="1:4" x14ac:dyDescent="0.25">
      <c r="A7596" s="100">
        <v>101395</v>
      </c>
      <c r="B7596" s="100" t="s">
        <v>2203</v>
      </c>
      <c r="C7596" s="100" t="s">
        <v>2118</v>
      </c>
      <c r="D7596" s="100">
        <v>4031.2</v>
      </c>
    </row>
    <row r="7597" spans="1:4" x14ac:dyDescent="0.25">
      <c r="A7597" s="100">
        <v>101396</v>
      </c>
      <c r="B7597" s="100" t="s">
        <v>2204</v>
      </c>
      <c r="C7597" s="100" t="s">
        <v>2118</v>
      </c>
      <c r="D7597" s="100">
        <v>5593.02</v>
      </c>
    </row>
    <row r="7598" spans="1:4" x14ac:dyDescent="0.25">
      <c r="A7598" s="100">
        <v>101397</v>
      </c>
      <c r="B7598" s="100" t="s">
        <v>771</v>
      </c>
      <c r="C7598" s="100" t="s">
        <v>2118</v>
      </c>
      <c r="D7598" s="100">
        <v>4964.88</v>
      </c>
    </row>
    <row r="7599" spans="1:4" x14ac:dyDescent="0.25">
      <c r="A7599" s="100">
        <v>101398</v>
      </c>
      <c r="B7599" s="100" t="s">
        <v>2205</v>
      </c>
      <c r="C7599" s="100" t="s">
        <v>2118</v>
      </c>
      <c r="D7599" s="100">
        <v>5421.73</v>
      </c>
    </row>
    <row r="7600" spans="1:4" x14ac:dyDescent="0.25">
      <c r="A7600" s="100">
        <v>101399</v>
      </c>
      <c r="B7600" s="100" t="s">
        <v>43</v>
      </c>
      <c r="C7600" s="100" t="s">
        <v>2118</v>
      </c>
      <c r="D7600" s="100">
        <v>5073.6099999999997</v>
      </c>
    </row>
    <row r="7601" spans="1:4" x14ac:dyDescent="0.25">
      <c r="A7601" s="100">
        <v>101401</v>
      </c>
      <c r="B7601" s="100" t="s">
        <v>773</v>
      </c>
      <c r="C7601" s="100" t="s">
        <v>2118</v>
      </c>
      <c r="D7601" s="100">
        <v>7259.68</v>
      </c>
    </row>
    <row r="7602" spans="1:4" x14ac:dyDescent="0.25">
      <c r="A7602" s="100">
        <v>101402</v>
      </c>
      <c r="B7602" s="100" t="s">
        <v>774</v>
      </c>
      <c r="C7602" s="100" t="s">
        <v>2118</v>
      </c>
      <c r="D7602" s="100">
        <v>4882.34</v>
      </c>
    </row>
    <row r="7603" spans="1:4" x14ac:dyDescent="0.25">
      <c r="A7603" s="100">
        <v>101407</v>
      </c>
      <c r="B7603" s="100" t="s">
        <v>775</v>
      </c>
      <c r="C7603" s="100" t="s">
        <v>2118</v>
      </c>
      <c r="D7603" s="100">
        <v>5106.16</v>
      </c>
    </row>
    <row r="7604" spans="1:4" x14ac:dyDescent="0.25">
      <c r="A7604" s="100">
        <v>101408</v>
      </c>
      <c r="B7604" s="100" t="s">
        <v>71</v>
      </c>
      <c r="C7604" s="100" t="s">
        <v>2118</v>
      </c>
      <c r="D7604" s="100">
        <v>5023</v>
      </c>
    </row>
    <row r="7605" spans="1:4" x14ac:dyDescent="0.25">
      <c r="A7605" s="100">
        <v>101409</v>
      </c>
      <c r="B7605" s="100" t="s">
        <v>2206</v>
      </c>
      <c r="C7605" s="100" t="s">
        <v>2118</v>
      </c>
      <c r="D7605" s="100">
        <v>4201.12</v>
      </c>
    </row>
    <row r="7606" spans="1:4" x14ac:dyDescent="0.25">
      <c r="A7606" s="100">
        <v>101410</v>
      </c>
      <c r="B7606" s="100" t="s">
        <v>56</v>
      </c>
      <c r="C7606" s="100" t="s">
        <v>2118</v>
      </c>
      <c r="D7606" s="100">
        <v>4282.05</v>
      </c>
    </row>
    <row r="7607" spans="1:4" x14ac:dyDescent="0.25">
      <c r="A7607" s="100">
        <v>101412</v>
      </c>
      <c r="B7607" s="100" t="s">
        <v>2207</v>
      </c>
      <c r="C7607" s="100" t="s">
        <v>2118</v>
      </c>
      <c r="D7607" s="100">
        <v>5077.66</v>
      </c>
    </row>
    <row r="7608" spans="1:4" x14ac:dyDescent="0.25">
      <c r="A7608" s="100">
        <v>101413</v>
      </c>
      <c r="B7608" s="100" t="s">
        <v>41</v>
      </c>
      <c r="C7608" s="100" t="s">
        <v>2118</v>
      </c>
      <c r="D7608" s="100">
        <v>4980.4799999999996</v>
      </c>
    </row>
    <row r="7609" spans="1:4" x14ac:dyDescent="0.25">
      <c r="A7609" s="100">
        <v>101414</v>
      </c>
      <c r="B7609" s="100" t="s">
        <v>2208</v>
      </c>
      <c r="C7609" s="100" t="s">
        <v>2118</v>
      </c>
      <c r="D7609" s="100">
        <v>5233.25</v>
      </c>
    </row>
    <row r="7610" spans="1:4" x14ac:dyDescent="0.25">
      <c r="A7610" s="100">
        <v>101415</v>
      </c>
      <c r="B7610" s="100" t="s">
        <v>2209</v>
      </c>
      <c r="C7610" s="100" t="s">
        <v>2118</v>
      </c>
      <c r="D7610" s="100">
        <v>6390.48</v>
      </c>
    </row>
    <row r="7611" spans="1:4" x14ac:dyDescent="0.25">
      <c r="A7611" s="100">
        <v>101416</v>
      </c>
      <c r="B7611" s="100" t="s">
        <v>1548</v>
      </c>
      <c r="C7611" s="100" t="s">
        <v>2118</v>
      </c>
      <c r="D7611" s="100">
        <v>5356.68</v>
      </c>
    </row>
    <row r="7612" spans="1:4" x14ac:dyDescent="0.25">
      <c r="A7612" s="100">
        <v>101417</v>
      </c>
      <c r="B7612" s="100" t="s">
        <v>2210</v>
      </c>
      <c r="C7612" s="100" t="s">
        <v>2118</v>
      </c>
      <c r="D7612" s="100">
        <v>4223.18</v>
      </c>
    </row>
    <row r="7613" spans="1:4" x14ac:dyDescent="0.25">
      <c r="A7613" s="100">
        <v>101418</v>
      </c>
      <c r="B7613" s="100" t="s">
        <v>2211</v>
      </c>
      <c r="C7613" s="100" t="s">
        <v>2118</v>
      </c>
      <c r="D7613" s="100">
        <v>4370.4399999999996</v>
      </c>
    </row>
    <row r="7614" spans="1:4" x14ac:dyDescent="0.25">
      <c r="A7614" s="100">
        <v>101419</v>
      </c>
      <c r="B7614" s="100" t="s">
        <v>2212</v>
      </c>
      <c r="C7614" s="100" t="s">
        <v>2118</v>
      </c>
      <c r="D7614" s="100">
        <v>5570.87</v>
      </c>
    </row>
    <row r="7615" spans="1:4" x14ac:dyDescent="0.25">
      <c r="A7615" s="100">
        <v>101420</v>
      </c>
      <c r="B7615" s="100" t="s">
        <v>2213</v>
      </c>
      <c r="C7615" s="100" t="s">
        <v>2118</v>
      </c>
      <c r="D7615" s="100">
        <v>5511.3</v>
      </c>
    </row>
    <row r="7616" spans="1:4" x14ac:dyDescent="0.25">
      <c r="A7616" s="100">
        <v>101421</v>
      </c>
      <c r="B7616" s="100" t="s">
        <v>2214</v>
      </c>
      <c r="C7616" s="100" t="s">
        <v>2118</v>
      </c>
      <c r="D7616" s="100">
        <v>6417.86</v>
      </c>
    </row>
    <row r="7617" spans="1:4" x14ac:dyDescent="0.25">
      <c r="A7617" s="100">
        <v>101422</v>
      </c>
      <c r="B7617" s="100" t="s">
        <v>2215</v>
      </c>
      <c r="C7617" s="100" t="s">
        <v>2118</v>
      </c>
      <c r="D7617" s="100">
        <v>4796.07</v>
      </c>
    </row>
    <row r="7618" spans="1:4" x14ac:dyDescent="0.25">
      <c r="A7618" s="100">
        <v>101424</v>
      </c>
      <c r="B7618" s="100" t="s">
        <v>2216</v>
      </c>
      <c r="C7618" s="100" t="s">
        <v>2118</v>
      </c>
      <c r="D7618" s="100">
        <v>5923.43</v>
      </c>
    </row>
    <row r="7619" spans="1:4" x14ac:dyDescent="0.25">
      <c r="A7619" s="100">
        <v>101425</v>
      </c>
      <c r="B7619" s="100" t="s">
        <v>2217</v>
      </c>
      <c r="C7619" s="100" t="s">
        <v>2118</v>
      </c>
      <c r="D7619" s="100">
        <v>3313.93</v>
      </c>
    </row>
    <row r="7620" spans="1:4" x14ac:dyDescent="0.25">
      <c r="A7620" s="100">
        <v>101426</v>
      </c>
      <c r="B7620" s="100" t="s">
        <v>2218</v>
      </c>
      <c r="C7620" s="100" t="s">
        <v>2118</v>
      </c>
      <c r="D7620" s="100">
        <v>4894.3100000000004</v>
      </c>
    </row>
    <row r="7621" spans="1:4" x14ac:dyDescent="0.25">
      <c r="A7621" s="100">
        <v>101427</v>
      </c>
      <c r="B7621" s="100" t="s">
        <v>787</v>
      </c>
      <c r="C7621" s="100" t="s">
        <v>2118</v>
      </c>
      <c r="D7621" s="100">
        <v>5350.2</v>
      </c>
    </row>
    <row r="7622" spans="1:4" x14ac:dyDescent="0.25">
      <c r="A7622" s="100">
        <v>101428</v>
      </c>
      <c r="B7622" s="100" t="s">
        <v>1625</v>
      </c>
      <c r="C7622" s="100" t="s">
        <v>2118</v>
      </c>
      <c r="D7622" s="100">
        <v>4528.3</v>
      </c>
    </row>
    <row r="7623" spans="1:4" x14ac:dyDescent="0.25">
      <c r="A7623" s="100">
        <v>101429</v>
      </c>
      <c r="B7623" s="100" t="s">
        <v>2219</v>
      </c>
      <c r="C7623" s="100" t="s">
        <v>2118</v>
      </c>
      <c r="D7623" s="100">
        <v>4482.53</v>
      </c>
    </row>
    <row r="7624" spans="1:4" x14ac:dyDescent="0.25">
      <c r="A7624" s="100">
        <v>101430</v>
      </c>
      <c r="B7624" s="100" t="s">
        <v>2220</v>
      </c>
      <c r="C7624" s="100" t="s">
        <v>2118</v>
      </c>
      <c r="D7624" s="100">
        <v>5350.2</v>
      </c>
    </row>
    <row r="7625" spans="1:4" x14ac:dyDescent="0.25">
      <c r="A7625" s="100">
        <v>101431</v>
      </c>
      <c r="B7625" s="100" t="s">
        <v>790</v>
      </c>
      <c r="C7625" s="100" t="s">
        <v>2118</v>
      </c>
      <c r="D7625" s="100">
        <v>6540.2</v>
      </c>
    </row>
    <row r="7626" spans="1:4" x14ac:dyDescent="0.25">
      <c r="A7626" s="100">
        <v>101432</v>
      </c>
      <c r="B7626" s="100" t="s">
        <v>2221</v>
      </c>
      <c r="C7626" s="100" t="s">
        <v>2118</v>
      </c>
      <c r="D7626" s="100">
        <v>4553.25</v>
      </c>
    </row>
    <row r="7627" spans="1:4" x14ac:dyDescent="0.25">
      <c r="A7627" s="100">
        <v>101433</v>
      </c>
      <c r="B7627" s="100" t="s">
        <v>792</v>
      </c>
      <c r="C7627" s="100" t="s">
        <v>2118</v>
      </c>
      <c r="D7627" s="100">
        <v>6321.03</v>
      </c>
    </row>
    <row r="7628" spans="1:4" x14ac:dyDescent="0.25">
      <c r="A7628" s="100">
        <v>101434</v>
      </c>
      <c r="B7628" s="100" t="s">
        <v>2222</v>
      </c>
      <c r="C7628" s="100" t="s">
        <v>2118</v>
      </c>
      <c r="D7628" s="100">
        <v>4921.9399999999996</v>
      </c>
    </row>
    <row r="7629" spans="1:4" x14ac:dyDescent="0.25">
      <c r="A7629" s="100">
        <v>101435</v>
      </c>
      <c r="B7629" s="100" t="s">
        <v>2223</v>
      </c>
      <c r="C7629" s="100" t="s">
        <v>2118</v>
      </c>
      <c r="D7629" s="100">
        <v>6066.79</v>
      </c>
    </row>
    <row r="7630" spans="1:4" x14ac:dyDescent="0.25">
      <c r="A7630" s="100">
        <v>101436</v>
      </c>
      <c r="B7630" s="100" t="s">
        <v>794</v>
      </c>
      <c r="C7630" s="100" t="s">
        <v>2118</v>
      </c>
      <c r="D7630" s="100">
        <v>4464.01</v>
      </c>
    </row>
    <row r="7631" spans="1:4" x14ac:dyDescent="0.25">
      <c r="A7631" s="100">
        <v>101437</v>
      </c>
      <c r="B7631" s="100" t="s">
        <v>2224</v>
      </c>
      <c r="C7631" s="100" t="s">
        <v>2118</v>
      </c>
      <c r="D7631" s="100">
        <v>6836.65</v>
      </c>
    </row>
    <row r="7632" spans="1:4" x14ac:dyDescent="0.25">
      <c r="A7632" s="100">
        <v>101438</v>
      </c>
      <c r="B7632" s="100" t="s">
        <v>796</v>
      </c>
      <c r="C7632" s="100" t="s">
        <v>2118</v>
      </c>
      <c r="D7632" s="100">
        <v>6836.65</v>
      </c>
    </row>
    <row r="7633" spans="1:4" x14ac:dyDescent="0.25">
      <c r="A7633" s="100">
        <v>101439</v>
      </c>
      <c r="B7633" s="100" t="s">
        <v>797</v>
      </c>
      <c r="C7633" s="100" t="s">
        <v>2118</v>
      </c>
      <c r="D7633" s="100">
        <v>5350.2</v>
      </c>
    </row>
    <row r="7634" spans="1:4" x14ac:dyDescent="0.25">
      <c r="A7634" s="100">
        <v>101440</v>
      </c>
      <c r="B7634" s="100" t="s">
        <v>2225</v>
      </c>
      <c r="C7634" s="100" t="s">
        <v>2118</v>
      </c>
      <c r="D7634" s="100">
        <v>5350.2</v>
      </c>
    </row>
    <row r="7635" spans="1:4" x14ac:dyDescent="0.25">
      <c r="A7635" s="100">
        <v>101441</v>
      </c>
      <c r="B7635" s="100" t="s">
        <v>799</v>
      </c>
      <c r="C7635" s="100" t="s">
        <v>2118</v>
      </c>
      <c r="D7635" s="100">
        <v>4248.5</v>
      </c>
    </row>
    <row r="7636" spans="1:4" x14ac:dyDescent="0.25">
      <c r="A7636" s="100">
        <v>101443</v>
      </c>
      <c r="B7636" s="100" t="s">
        <v>800</v>
      </c>
      <c r="C7636" s="100" t="s">
        <v>2118</v>
      </c>
      <c r="D7636" s="100">
        <v>6836.65</v>
      </c>
    </row>
    <row r="7637" spans="1:4" x14ac:dyDescent="0.25">
      <c r="A7637" s="100">
        <v>101444</v>
      </c>
      <c r="B7637" s="100" t="s">
        <v>803</v>
      </c>
      <c r="C7637" s="100" t="s">
        <v>2118</v>
      </c>
      <c r="D7637" s="100">
        <v>5002.3599999999997</v>
      </c>
    </row>
    <row r="7638" spans="1:4" x14ac:dyDescent="0.25">
      <c r="A7638" s="100">
        <v>101445</v>
      </c>
      <c r="B7638" s="100" t="s">
        <v>40</v>
      </c>
      <c r="C7638" s="100" t="s">
        <v>2118</v>
      </c>
      <c r="D7638" s="100">
        <v>5023</v>
      </c>
    </row>
    <row r="7639" spans="1:4" x14ac:dyDescent="0.25">
      <c r="A7639" s="100">
        <v>101446</v>
      </c>
      <c r="B7639" s="100" t="s">
        <v>54</v>
      </c>
      <c r="C7639" s="100" t="s">
        <v>2118</v>
      </c>
      <c r="D7639" s="100">
        <v>5309.95</v>
      </c>
    </row>
    <row r="7640" spans="1:4" x14ac:dyDescent="0.25">
      <c r="A7640" s="100">
        <v>101447</v>
      </c>
      <c r="B7640" s="100" t="s">
        <v>804</v>
      </c>
      <c r="C7640" s="100" t="s">
        <v>2118</v>
      </c>
      <c r="D7640" s="100">
        <v>5198.01</v>
      </c>
    </row>
    <row r="7641" spans="1:4" x14ac:dyDescent="0.25">
      <c r="A7641" s="100">
        <v>101448</v>
      </c>
      <c r="B7641" s="100" t="s">
        <v>805</v>
      </c>
      <c r="C7641" s="100" t="s">
        <v>2118</v>
      </c>
      <c r="D7641" s="100">
        <v>5309.95</v>
      </c>
    </row>
    <row r="7642" spans="1:4" x14ac:dyDescent="0.25">
      <c r="A7642" s="100">
        <v>101449</v>
      </c>
      <c r="B7642" s="100" t="s">
        <v>2226</v>
      </c>
      <c r="C7642" s="100" t="s">
        <v>2118</v>
      </c>
      <c r="D7642" s="100">
        <v>4568.21</v>
      </c>
    </row>
    <row r="7643" spans="1:4" x14ac:dyDescent="0.25">
      <c r="A7643" s="100">
        <v>101451</v>
      </c>
      <c r="B7643" s="100" t="s">
        <v>59</v>
      </c>
      <c r="C7643" s="100" t="s">
        <v>2118</v>
      </c>
      <c r="D7643" s="100">
        <v>4991.21</v>
      </c>
    </row>
    <row r="7644" spans="1:4" x14ac:dyDescent="0.25">
      <c r="A7644" s="100">
        <v>101452</v>
      </c>
      <c r="B7644" s="100" t="s">
        <v>2227</v>
      </c>
      <c r="C7644" s="100" t="s">
        <v>2118</v>
      </c>
      <c r="D7644" s="100">
        <v>3661.27</v>
      </c>
    </row>
    <row r="7645" spans="1:4" x14ac:dyDescent="0.25">
      <c r="A7645" s="100">
        <v>101453</v>
      </c>
      <c r="B7645" s="100" t="s">
        <v>807</v>
      </c>
      <c r="C7645" s="100" t="s">
        <v>2118</v>
      </c>
      <c r="D7645" s="100">
        <v>5489.72</v>
      </c>
    </row>
    <row r="7646" spans="1:4" x14ac:dyDescent="0.25">
      <c r="A7646" s="100">
        <v>101454</v>
      </c>
      <c r="B7646" s="100" t="s">
        <v>2228</v>
      </c>
      <c r="C7646" s="100" t="s">
        <v>2118</v>
      </c>
      <c r="D7646" s="100">
        <v>7007.49</v>
      </c>
    </row>
    <row r="7647" spans="1:4" x14ac:dyDescent="0.25">
      <c r="A7647" s="100">
        <v>101456</v>
      </c>
      <c r="B7647" s="100" t="s">
        <v>2229</v>
      </c>
      <c r="C7647" s="100" t="s">
        <v>2118</v>
      </c>
      <c r="D7647" s="100">
        <v>6740.95</v>
      </c>
    </row>
    <row r="7648" spans="1:4" x14ac:dyDescent="0.25">
      <c r="A7648" s="100">
        <v>101457</v>
      </c>
      <c r="B7648" s="100" t="s">
        <v>2230</v>
      </c>
      <c r="C7648" s="100" t="s">
        <v>2118</v>
      </c>
      <c r="D7648" s="100">
        <v>5068.1400000000003</v>
      </c>
    </row>
    <row r="7649" spans="1:4" x14ac:dyDescent="0.25">
      <c r="A7649" s="100">
        <v>101458</v>
      </c>
      <c r="B7649" s="100" t="s">
        <v>2231</v>
      </c>
      <c r="C7649" s="100" t="s">
        <v>2118</v>
      </c>
      <c r="D7649" s="100">
        <v>4919.01</v>
      </c>
    </row>
    <row r="7650" spans="1:4" x14ac:dyDescent="0.25">
      <c r="A7650" s="100">
        <v>101459</v>
      </c>
      <c r="B7650" s="100" t="s">
        <v>55</v>
      </c>
      <c r="C7650" s="100" t="s">
        <v>2118</v>
      </c>
      <c r="D7650" s="100">
        <v>4055.65</v>
      </c>
    </row>
    <row r="7651" spans="1:4" x14ac:dyDescent="0.25">
      <c r="A7651" s="100">
        <v>101460</v>
      </c>
      <c r="B7651" s="100" t="s">
        <v>1540</v>
      </c>
      <c r="C7651" s="100" t="s">
        <v>2118</v>
      </c>
      <c r="D7651" s="100">
        <v>4178.1400000000003</v>
      </c>
    </row>
    <row r="7652" spans="1:4" x14ac:dyDescent="0.25">
      <c r="A7652" s="100">
        <v>38605</v>
      </c>
      <c r="B7652" s="100" t="s">
        <v>25388</v>
      </c>
      <c r="C7652" s="100" t="s">
        <v>13191</v>
      </c>
      <c r="D7652" s="100">
        <v>115.31</v>
      </c>
    </row>
    <row r="7653" spans="1:4" x14ac:dyDescent="0.25">
      <c r="A7653" s="100">
        <v>11270</v>
      </c>
      <c r="B7653" s="100" t="s">
        <v>25389</v>
      </c>
      <c r="C7653" s="100" t="s">
        <v>13191</v>
      </c>
      <c r="D7653" s="100">
        <v>3.54</v>
      </c>
    </row>
    <row r="7654" spans="1:4" x14ac:dyDescent="0.25">
      <c r="A7654" s="100">
        <v>412</v>
      </c>
      <c r="B7654" s="100" t="s">
        <v>25390</v>
      </c>
      <c r="C7654" s="100" t="s">
        <v>13191</v>
      </c>
      <c r="D7654" s="100">
        <v>0.97</v>
      </c>
    </row>
    <row r="7655" spans="1:4" x14ac:dyDescent="0.25">
      <c r="A7655" s="100">
        <v>414</v>
      </c>
      <c r="B7655" s="100" t="s">
        <v>25391</v>
      </c>
      <c r="C7655" s="100" t="s">
        <v>13191</v>
      </c>
      <c r="D7655" s="100">
        <v>0.06</v>
      </c>
    </row>
    <row r="7656" spans="1:4" x14ac:dyDescent="0.25">
      <c r="A7656" s="100">
        <v>410</v>
      </c>
      <c r="B7656" s="100" t="s">
        <v>25392</v>
      </c>
      <c r="C7656" s="100" t="s">
        <v>13191</v>
      </c>
      <c r="D7656" s="100">
        <v>0.15</v>
      </c>
    </row>
    <row r="7657" spans="1:4" x14ac:dyDescent="0.25">
      <c r="A7657" s="100">
        <v>411</v>
      </c>
      <c r="B7657" s="100" t="s">
        <v>25393</v>
      </c>
      <c r="C7657" s="100" t="s">
        <v>13191</v>
      </c>
      <c r="D7657" s="100">
        <v>0.19</v>
      </c>
    </row>
    <row r="7658" spans="1:4" x14ac:dyDescent="0.25">
      <c r="A7658" s="100">
        <v>408</v>
      </c>
      <c r="B7658" s="100" t="s">
        <v>25394</v>
      </c>
      <c r="C7658" s="100" t="s">
        <v>13191</v>
      </c>
      <c r="D7658" s="100">
        <v>0.94</v>
      </c>
    </row>
    <row r="7659" spans="1:4" x14ac:dyDescent="0.25">
      <c r="A7659" s="100">
        <v>39131</v>
      </c>
      <c r="B7659" s="100" t="s">
        <v>25395</v>
      </c>
      <c r="C7659" s="100" t="s">
        <v>13191</v>
      </c>
      <c r="D7659" s="100">
        <v>3.16</v>
      </c>
    </row>
    <row r="7660" spans="1:4" x14ac:dyDescent="0.25">
      <c r="A7660" s="100">
        <v>394</v>
      </c>
      <c r="B7660" s="100" t="s">
        <v>25396</v>
      </c>
      <c r="C7660" s="100" t="s">
        <v>13191</v>
      </c>
      <c r="D7660" s="100">
        <v>3.2</v>
      </c>
    </row>
    <row r="7661" spans="1:4" x14ac:dyDescent="0.25">
      <c r="A7661" s="100">
        <v>39130</v>
      </c>
      <c r="B7661" s="100" t="s">
        <v>25397</v>
      </c>
      <c r="C7661" s="100" t="s">
        <v>13191</v>
      </c>
      <c r="D7661" s="100">
        <v>2.88</v>
      </c>
    </row>
    <row r="7662" spans="1:4" x14ac:dyDescent="0.25">
      <c r="A7662" s="100">
        <v>395</v>
      </c>
      <c r="B7662" s="100" t="s">
        <v>25398</v>
      </c>
      <c r="C7662" s="100" t="s">
        <v>13191</v>
      </c>
      <c r="D7662" s="100">
        <v>3.08</v>
      </c>
    </row>
    <row r="7663" spans="1:4" x14ac:dyDescent="0.25">
      <c r="A7663" s="100">
        <v>39127</v>
      </c>
      <c r="B7663" s="100" t="s">
        <v>25399</v>
      </c>
      <c r="C7663" s="100" t="s">
        <v>13191</v>
      </c>
      <c r="D7663" s="100">
        <v>1.52</v>
      </c>
    </row>
    <row r="7664" spans="1:4" x14ac:dyDescent="0.25">
      <c r="A7664" s="100">
        <v>392</v>
      </c>
      <c r="B7664" s="100" t="s">
        <v>25400</v>
      </c>
      <c r="C7664" s="100" t="s">
        <v>13191</v>
      </c>
      <c r="D7664" s="100">
        <v>1.56</v>
      </c>
    </row>
    <row r="7665" spans="1:4" x14ac:dyDescent="0.25">
      <c r="A7665" s="100">
        <v>39129</v>
      </c>
      <c r="B7665" s="100" t="s">
        <v>25401</v>
      </c>
      <c r="C7665" s="100" t="s">
        <v>13191</v>
      </c>
      <c r="D7665" s="100">
        <v>1.78</v>
      </c>
    </row>
    <row r="7666" spans="1:4" x14ac:dyDescent="0.25">
      <c r="A7666" s="100">
        <v>393</v>
      </c>
      <c r="B7666" s="100" t="s">
        <v>25402</v>
      </c>
      <c r="C7666" s="100" t="s">
        <v>13191</v>
      </c>
      <c r="D7666" s="100">
        <v>1.86</v>
      </c>
    </row>
    <row r="7667" spans="1:4" x14ac:dyDescent="0.25">
      <c r="A7667" s="100">
        <v>39133</v>
      </c>
      <c r="B7667" s="100" t="s">
        <v>25403</v>
      </c>
      <c r="C7667" s="100" t="s">
        <v>13191</v>
      </c>
      <c r="D7667" s="100">
        <v>4.1500000000000004</v>
      </c>
    </row>
    <row r="7668" spans="1:4" x14ac:dyDescent="0.25">
      <c r="A7668" s="100">
        <v>397</v>
      </c>
      <c r="B7668" s="100" t="s">
        <v>25404</v>
      </c>
      <c r="C7668" s="100" t="s">
        <v>13191</v>
      </c>
      <c r="D7668" s="100">
        <v>4.59</v>
      </c>
    </row>
    <row r="7669" spans="1:4" x14ac:dyDescent="0.25">
      <c r="A7669" s="100">
        <v>39132</v>
      </c>
      <c r="B7669" s="100" t="s">
        <v>25405</v>
      </c>
      <c r="C7669" s="100" t="s">
        <v>13191</v>
      </c>
      <c r="D7669" s="100">
        <v>3.32</v>
      </c>
    </row>
    <row r="7670" spans="1:4" x14ac:dyDescent="0.25">
      <c r="A7670" s="100">
        <v>396</v>
      </c>
      <c r="B7670" s="100" t="s">
        <v>25406</v>
      </c>
      <c r="C7670" s="100" t="s">
        <v>13191</v>
      </c>
      <c r="D7670" s="100">
        <v>3.56</v>
      </c>
    </row>
    <row r="7671" spans="1:4" x14ac:dyDescent="0.25">
      <c r="A7671" s="100">
        <v>39135</v>
      </c>
      <c r="B7671" s="100" t="s">
        <v>25407</v>
      </c>
      <c r="C7671" s="100" t="s">
        <v>13191</v>
      </c>
      <c r="D7671" s="100">
        <v>6.64</v>
      </c>
    </row>
    <row r="7672" spans="1:4" x14ac:dyDescent="0.25">
      <c r="A7672" s="100">
        <v>39128</v>
      </c>
      <c r="B7672" s="100" t="s">
        <v>25408</v>
      </c>
      <c r="C7672" s="100" t="s">
        <v>13191</v>
      </c>
      <c r="D7672" s="100">
        <v>1.66</v>
      </c>
    </row>
    <row r="7673" spans="1:4" x14ac:dyDescent="0.25">
      <c r="A7673" s="100">
        <v>400</v>
      </c>
      <c r="B7673" s="100" t="s">
        <v>25409</v>
      </c>
      <c r="C7673" s="100" t="s">
        <v>13191</v>
      </c>
      <c r="D7673" s="100">
        <v>1.62</v>
      </c>
    </row>
    <row r="7674" spans="1:4" x14ac:dyDescent="0.25">
      <c r="A7674" s="100">
        <v>39125</v>
      </c>
      <c r="B7674" s="100" t="s">
        <v>25410</v>
      </c>
      <c r="C7674" s="100" t="s">
        <v>13191</v>
      </c>
      <c r="D7674" s="100">
        <v>1.66</v>
      </c>
    </row>
    <row r="7675" spans="1:4" x14ac:dyDescent="0.25">
      <c r="A7675" s="100">
        <v>39134</v>
      </c>
      <c r="B7675" s="100" t="s">
        <v>25411</v>
      </c>
      <c r="C7675" s="100" t="s">
        <v>13191</v>
      </c>
      <c r="D7675" s="100">
        <v>5.54</v>
      </c>
    </row>
    <row r="7676" spans="1:4" x14ac:dyDescent="0.25">
      <c r="A7676" s="100">
        <v>398</v>
      </c>
      <c r="B7676" s="100" t="s">
        <v>25412</v>
      </c>
      <c r="C7676" s="100" t="s">
        <v>13191</v>
      </c>
      <c r="D7676" s="100">
        <v>5.0999999999999996</v>
      </c>
    </row>
    <row r="7677" spans="1:4" x14ac:dyDescent="0.25">
      <c r="A7677" s="100">
        <v>39126</v>
      </c>
      <c r="B7677" s="100" t="s">
        <v>25413</v>
      </c>
      <c r="C7677" s="100" t="s">
        <v>13191</v>
      </c>
      <c r="D7677" s="100">
        <v>7.47</v>
      </c>
    </row>
    <row r="7678" spans="1:4" x14ac:dyDescent="0.25">
      <c r="A7678" s="100">
        <v>399</v>
      </c>
      <c r="B7678" s="100" t="s">
        <v>25414</v>
      </c>
      <c r="C7678" s="100" t="s">
        <v>13191</v>
      </c>
      <c r="D7678" s="100">
        <v>6.58</v>
      </c>
    </row>
    <row r="7679" spans="1:4" x14ac:dyDescent="0.25">
      <c r="A7679" s="100">
        <v>39158</v>
      </c>
      <c r="B7679" s="100" t="s">
        <v>25415</v>
      </c>
      <c r="C7679" s="100" t="s">
        <v>13191</v>
      </c>
      <c r="D7679" s="100">
        <v>17.68</v>
      </c>
    </row>
    <row r="7680" spans="1:4" x14ac:dyDescent="0.25">
      <c r="A7680" s="100">
        <v>39141</v>
      </c>
      <c r="B7680" s="100" t="s">
        <v>25416</v>
      </c>
      <c r="C7680" s="100" t="s">
        <v>13191</v>
      </c>
      <c r="D7680" s="100">
        <v>1.28</v>
      </c>
    </row>
    <row r="7681" spans="1:4" x14ac:dyDescent="0.25">
      <c r="A7681" s="100">
        <v>39140</v>
      </c>
      <c r="B7681" s="100" t="s">
        <v>25417</v>
      </c>
      <c r="C7681" s="100" t="s">
        <v>13191</v>
      </c>
      <c r="D7681" s="100">
        <v>1.1599999999999999</v>
      </c>
    </row>
    <row r="7682" spans="1:4" x14ac:dyDescent="0.25">
      <c r="A7682" s="100">
        <v>39137</v>
      </c>
      <c r="B7682" s="100" t="s">
        <v>25418</v>
      </c>
      <c r="C7682" s="100" t="s">
        <v>13191</v>
      </c>
      <c r="D7682" s="100">
        <v>0.67</v>
      </c>
    </row>
    <row r="7683" spans="1:4" x14ac:dyDescent="0.25">
      <c r="A7683" s="100">
        <v>39139</v>
      </c>
      <c r="B7683" s="100" t="s">
        <v>25419</v>
      </c>
      <c r="C7683" s="100" t="s">
        <v>13191</v>
      </c>
      <c r="D7683" s="100">
        <v>0.96</v>
      </c>
    </row>
    <row r="7684" spans="1:4" x14ac:dyDescent="0.25">
      <c r="A7684" s="100">
        <v>39143</v>
      </c>
      <c r="B7684" s="100" t="s">
        <v>25420</v>
      </c>
      <c r="C7684" s="100" t="s">
        <v>13191</v>
      </c>
      <c r="D7684" s="100">
        <v>2.65</v>
      </c>
    </row>
    <row r="7685" spans="1:4" x14ac:dyDescent="0.25">
      <c r="A7685" s="100">
        <v>39142</v>
      </c>
      <c r="B7685" s="100" t="s">
        <v>25421</v>
      </c>
      <c r="C7685" s="100" t="s">
        <v>13191</v>
      </c>
      <c r="D7685" s="100">
        <v>1.89</v>
      </c>
    </row>
    <row r="7686" spans="1:4" x14ac:dyDescent="0.25">
      <c r="A7686" s="100">
        <v>39138</v>
      </c>
      <c r="B7686" s="100" t="s">
        <v>25422</v>
      </c>
      <c r="C7686" s="100" t="s">
        <v>13191</v>
      </c>
      <c r="D7686" s="100">
        <v>0.71</v>
      </c>
    </row>
    <row r="7687" spans="1:4" x14ac:dyDescent="0.25">
      <c r="A7687" s="100">
        <v>39136</v>
      </c>
      <c r="B7687" s="100" t="s">
        <v>25423</v>
      </c>
      <c r="C7687" s="100" t="s">
        <v>13191</v>
      </c>
      <c r="D7687" s="100">
        <v>0.47</v>
      </c>
    </row>
    <row r="7688" spans="1:4" x14ac:dyDescent="0.25">
      <c r="A7688" s="100">
        <v>39144</v>
      </c>
      <c r="B7688" s="100" t="s">
        <v>25424</v>
      </c>
      <c r="C7688" s="100" t="s">
        <v>13191</v>
      </c>
      <c r="D7688" s="100">
        <v>3.08</v>
      </c>
    </row>
    <row r="7689" spans="1:4" x14ac:dyDescent="0.25">
      <c r="A7689" s="100">
        <v>39145</v>
      </c>
      <c r="B7689" s="100" t="s">
        <v>25425</v>
      </c>
      <c r="C7689" s="100" t="s">
        <v>13191</v>
      </c>
      <c r="D7689" s="100">
        <v>5.08</v>
      </c>
    </row>
    <row r="7690" spans="1:4" x14ac:dyDescent="0.25">
      <c r="A7690" s="100">
        <v>12615</v>
      </c>
      <c r="B7690" s="100" t="s">
        <v>25426</v>
      </c>
      <c r="C7690" s="100" t="s">
        <v>13191</v>
      </c>
      <c r="D7690" s="100">
        <v>11.62</v>
      </c>
    </row>
    <row r="7691" spans="1:4" x14ac:dyDescent="0.25">
      <c r="A7691" s="100">
        <v>11927</v>
      </c>
      <c r="B7691" s="100" t="s">
        <v>39989</v>
      </c>
      <c r="C7691" s="100" t="s">
        <v>13191</v>
      </c>
      <c r="D7691" s="105">
        <v>10.56</v>
      </c>
    </row>
    <row r="7692" spans="1:4" x14ac:dyDescent="0.25">
      <c r="A7692" s="100">
        <v>11928</v>
      </c>
      <c r="B7692" s="100" t="s">
        <v>39990</v>
      </c>
      <c r="C7692" s="100" t="s">
        <v>13191</v>
      </c>
      <c r="D7692" s="105">
        <v>12.1</v>
      </c>
    </row>
    <row r="7693" spans="1:4" x14ac:dyDescent="0.25">
      <c r="A7693" s="100">
        <v>11929</v>
      </c>
      <c r="B7693" s="100" t="s">
        <v>39991</v>
      </c>
      <c r="C7693" s="100" t="s">
        <v>13191</v>
      </c>
      <c r="D7693" s="105">
        <v>18.72</v>
      </c>
    </row>
    <row r="7694" spans="1:4" x14ac:dyDescent="0.25">
      <c r="A7694" s="100">
        <v>36801</v>
      </c>
      <c r="B7694" s="100" t="s">
        <v>39992</v>
      </c>
      <c r="C7694" s="100" t="s">
        <v>13191</v>
      </c>
      <c r="D7694" s="105">
        <v>36.159999999999997</v>
      </c>
    </row>
    <row r="7695" spans="1:4" x14ac:dyDescent="0.25">
      <c r="A7695" s="100">
        <v>36246</v>
      </c>
      <c r="B7695" s="100" t="s">
        <v>25427</v>
      </c>
      <c r="C7695" s="100" t="s">
        <v>942</v>
      </c>
      <c r="D7695" s="100">
        <v>4.32</v>
      </c>
    </row>
    <row r="7696" spans="1:4" x14ac:dyDescent="0.25">
      <c r="A7696" s="100">
        <v>37600</v>
      </c>
      <c r="B7696" s="100" t="s">
        <v>25428</v>
      </c>
      <c r="C7696" s="100" t="s">
        <v>13191</v>
      </c>
      <c r="D7696" s="100">
        <v>103.45</v>
      </c>
    </row>
    <row r="7697" spans="1:4" x14ac:dyDescent="0.25">
      <c r="A7697" s="100">
        <v>37599</v>
      </c>
      <c r="B7697" s="100" t="s">
        <v>25429</v>
      </c>
      <c r="C7697" s="100" t="s">
        <v>13191</v>
      </c>
      <c r="D7697" s="100">
        <v>96.29</v>
      </c>
    </row>
    <row r="7698" spans="1:4" x14ac:dyDescent="0.25">
      <c r="A7698" s="100">
        <v>1</v>
      </c>
      <c r="B7698" s="100" t="s">
        <v>25430</v>
      </c>
      <c r="C7698" s="100" t="s">
        <v>943</v>
      </c>
      <c r="D7698" s="100">
        <v>100</v>
      </c>
    </row>
    <row r="7699" spans="1:4" x14ac:dyDescent="0.25">
      <c r="A7699" s="100">
        <v>3</v>
      </c>
      <c r="B7699" s="100" t="s">
        <v>25431</v>
      </c>
      <c r="C7699" s="100" t="s">
        <v>944</v>
      </c>
      <c r="D7699" s="105">
        <v>22.35</v>
      </c>
    </row>
    <row r="7700" spans="1:4" x14ac:dyDescent="0.25">
      <c r="A7700" s="100">
        <v>43054</v>
      </c>
      <c r="B7700" s="100" t="s">
        <v>25432</v>
      </c>
      <c r="C7700" s="100" t="s">
        <v>943</v>
      </c>
      <c r="D7700" s="100">
        <v>8.06</v>
      </c>
    </row>
    <row r="7701" spans="1:4" x14ac:dyDescent="0.25">
      <c r="A7701" s="100">
        <v>42402</v>
      </c>
      <c r="B7701" s="100" t="s">
        <v>25433</v>
      </c>
      <c r="C7701" s="100" t="s">
        <v>943</v>
      </c>
      <c r="D7701" s="105">
        <v>7.7</v>
      </c>
    </row>
    <row r="7702" spans="1:4" x14ac:dyDescent="0.25">
      <c r="A7702" s="100">
        <v>42403</v>
      </c>
      <c r="B7702" s="100" t="s">
        <v>25434</v>
      </c>
      <c r="C7702" s="100" t="s">
        <v>943</v>
      </c>
      <c r="D7702" s="100">
        <v>9.8800000000000008</v>
      </c>
    </row>
    <row r="7703" spans="1:4" x14ac:dyDescent="0.25">
      <c r="A7703" s="100">
        <v>42404</v>
      </c>
      <c r="B7703" s="100" t="s">
        <v>25435</v>
      </c>
      <c r="C7703" s="100" t="s">
        <v>943</v>
      </c>
      <c r="D7703" s="105">
        <v>9.83</v>
      </c>
    </row>
    <row r="7704" spans="1:4" x14ac:dyDescent="0.25">
      <c r="A7704" s="100">
        <v>42405</v>
      </c>
      <c r="B7704" s="100" t="s">
        <v>25436</v>
      </c>
      <c r="C7704" s="100" t="s">
        <v>943</v>
      </c>
      <c r="D7704" s="100">
        <v>10.47</v>
      </c>
    </row>
    <row r="7705" spans="1:4" x14ac:dyDescent="0.25">
      <c r="A7705" s="100">
        <v>34341</v>
      </c>
      <c r="B7705" s="100" t="s">
        <v>25437</v>
      </c>
      <c r="C7705" s="100" t="s">
        <v>943</v>
      </c>
      <c r="D7705" s="105">
        <v>9.09</v>
      </c>
    </row>
    <row r="7706" spans="1:4" x14ac:dyDescent="0.25">
      <c r="A7706" s="100">
        <v>43053</v>
      </c>
      <c r="B7706" s="100" t="s">
        <v>25438</v>
      </c>
      <c r="C7706" s="100" t="s">
        <v>943</v>
      </c>
      <c r="D7706" s="100">
        <v>7.2</v>
      </c>
    </row>
    <row r="7707" spans="1:4" x14ac:dyDescent="0.25">
      <c r="A7707" s="100">
        <v>43058</v>
      </c>
      <c r="B7707" s="100" t="s">
        <v>25439</v>
      </c>
      <c r="C7707" s="100" t="s">
        <v>943</v>
      </c>
      <c r="D7707" s="105">
        <v>7.47</v>
      </c>
    </row>
    <row r="7708" spans="1:4" x14ac:dyDescent="0.25">
      <c r="A7708" s="100">
        <v>34</v>
      </c>
      <c r="B7708" s="100" t="s">
        <v>25440</v>
      </c>
      <c r="C7708" s="100" t="s">
        <v>943</v>
      </c>
      <c r="D7708" s="100">
        <v>7.5</v>
      </c>
    </row>
    <row r="7709" spans="1:4" x14ac:dyDescent="0.25">
      <c r="A7709" s="100">
        <v>43055</v>
      </c>
      <c r="B7709" s="100" t="s">
        <v>25441</v>
      </c>
      <c r="C7709" s="100" t="s">
        <v>943</v>
      </c>
      <c r="D7709" s="105">
        <v>6.5</v>
      </c>
    </row>
    <row r="7710" spans="1:4" x14ac:dyDescent="0.25">
      <c r="A7710" s="100">
        <v>43056</v>
      </c>
      <c r="B7710" s="100" t="s">
        <v>25442</v>
      </c>
      <c r="C7710" s="100" t="s">
        <v>943</v>
      </c>
      <c r="D7710" s="100">
        <v>7.49</v>
      </c>
    </row>
    <row r="7711" spans="1:4" x14ac:dyDescent="0.25">
      <c r="A7711" s="100">
        <v>43057</v>
      </c>
      <c r="B7711" s="100" t="s">
        <v>25443</v>
      </c>
      <c r="C7711" s="100" t="s">
        <v>943</v>
      </c>
      <c r="D7711" s="105">
        <v>8.23</v>
      </c>
    </row>
    <row r="7712" spans="1:4" x14ac:dyDescent="0.25">
      <c r="A7712" s="100">
        <v>34449</v>
      </c>
      <c r="B7712" s="100" t="s">
        <v>25444</v>
      </c>
      <c r="C7712" s="100" t="s">
        <v>943</v>
      </c>
      <c r="D7712" s="100">
        <v>8.8000000000000007</v>
      </c>
    </row>
    <row r="7713" spans="1:4" x14ac:dyDescent="0.25">
      <c r="A7713" s="100">
        <v>32</v>
      </c>
      <c r="B7713" s="100" t="s">
        <v>25445</v>
      </c>
      <c r="C7713" s="100" t="s">
        <v>943</v>
      </c>
      <c r="D7713" s="100">
        <v>7.91</v>
      </c>
    </row>
    <row r="7714" spans="1:4" x14ac:dyDescent="0.25">
      <c r="A7714" s="100">
        <v>33</v>
      </c>
      <c r="B7714" s="100" t="s">
        <v>25446</v>
      </c>
      <c r="C7714" s="100" t="s">
        <v>943</v>
      </c>
      <c r="D7714" s="100">
        <v>7.96</v>
      </c>
    </row>
    <row r="7715" spans="1:4" x14ac:dyDescent="0.25">
      <c r="A7715" s="100">
        <v>43061</v>
      </c>
      <c r="B7715" s="100" t="s">
        <v>25447</v>
      </c>
      <c r="C7715" s="100" t="s">
        <v>943</v>
      </c>
      <c r="D7715" s="100">
        <v>7.44</v>
      </c>
    </row>
    <row r="7716" spans="1:4" x14ac:dyDescent="0.25">
      <c r="A7716" s="100">
        <v>43059</v>
      </c>
      <c r="B7716" s="100" t="s">
        <v>25448</v>
      </c>
      <c r="C7716" s="100" t="s">
        <v>943</v>
      </c>
      <c r="D7716" s="100">
        <v>7.1</v>
      </c>
    </row>
    <row r="7717" spans="1:4" x14ac:dyDescent="0.25">
      <c r="A7717" s="100">
        <v>43062</v>
      </c>
      <c r="B7717" s="100" t="s">
        <v>25449</v>
      </c>
      <c r="C7717" s="100" t="s">
        <v>943</v>
      </c>
      <c r="D7717" s="100">
        <v>7.87</v>
      </c>
    </row>
    <row r="7718" spans="1:4" x14ac:dyDescent="0.25">
      <c r="A7718" s="100">
        <v>43060</v>
      </c>
      <c r="B7718" s="100" t="s">
        <v>25450</v>
      </c>
      <c r="C7718" s="100" t="s">
        <v>943</v>
      </c>
      <c r="D7718" s="100">
        <v>6.18</v>
      </c>
    </row>
    <row r="7719" spans="1:4" x14ac:dyDescent="0.25">
      <c r="A7719" s="100">
        <v>40410</v>
      </c>
      <c r="B7719" s="100" t="s">
        <v>25451</v>
      </c>
      <c r="C7719" s="100" t="s">
        <v>13191</v>
      </c>
      <c r="D7719" s="100">
        <v>19</v>
      </c>
    </row>
    <row r="7720" spans="1:4" x14ac:dyDescent="0.25">
      <c r="A7720" s="100">
        <v>40411</v>
      </c>
      <c r="B7720" s="100" t="s">
        <v>25452</v>
      </c>
      <c r="C7720" s="100" t="s">
        <v>13191</v>
      </c>
      <c r="D7720" s="100">
        <v>20.62</v>
      </c>
    </row>
    <row r="7721" spans="1:4" x14ac:dyDescent="0.25">
      <c r="A7721" s="100">
        <v>40412</v>
      </c>
      <c r="B7721" s="100" t="s">
        <v>25453</v>
      </c>
      <c r="C7721" s="100" t="s">
        <v>13191</v>
      </c>
      <c r="D7721" s="100">
        <v>23.14</v>
      </c>
    </row>
    <row r="7722" spans="1:4" x14ac:dyDescent="0.25">
      <c r="A7722" s="100">
        <v>44254</v>
      </c>
      <c r="B7722" s="100" t="s">
        <v>25454</v>
      </c>
      <c r="C7722" s="100" t="s">
        <v>13191</v>
      </c>
      <c r="D7722" s="100">
        <v>28.1</v>
      </c>
    </row>
    <row r="7723" spans="1:4" x14ac:dyDescent="0.25">
      <c r="A7723" s="100">
        <v>44255</v>
      </c>
      <c r="B7723" s="100" t="s">
        <v>25455</v>
      </c>
      <c r="C7723" s="100" t="s">
        <v>13191</v>
      </c>
      <c r="D7723" s="100">
        <v>31.15</v>
      </c>
    </row>
    <row r="7724" spans="1:4" x14ac:dyDescent="0.25">
      <c r="A7724" s="100">
        <v>44256</v>
      </c>
      <c r="B7724" s="100" t="s">
        <v>25456</v>
      </c>
      <c r="C7724" s="100" t="s">
        <v>13191</v>
      </c>
      <c r="D7724" s="100">
        <v>35.18</v>
      </c>
    </row>
    <row r="7725" spans="1:4" x14ac:dyDescent="0.25">
      <c r="A7725" s="100">
        <v>44257</v>
      </c>
      <c r="B7725" s="100" t="s">
        <v>25457</v>
      </c>
      <c r="C7725" s="100" t="s">
        <v>13191</v>
      </c>
      <c r="D7725" s="100">
        <v>55.66</v>
      </c>
    </row>
    <row r="7726" spans="1:4" x14ac:dyDescent="0.25">
      <c r="A7726" s="100">
        <v>44258</v>
      </c>
      <c r="B7726" s="100" t="s">
        <v>25458</v>
      </c>
      <c r="C7726" s="100" t="s">
        <v>13191</v>
      </c>
      <c r="D7726" s="105">
        <v>63.61</v>
      </c>
    </row>
    <row r="7727" spans="1:4" x14ac:dyDescent="0.25">
      <c r="A7727" s="100">
        <v>44259</v>
      </c>
      <c r="B7727" s="100" t="s">
        <v>25459</v>
      </c>
      <c r="C7727" s="100" t="s">
        <v>13191</v>
      </c>
      <c r="D7727" s="100">
        <v>87.32</v>
      </c>
    </row>
    <row r="7728" spans="1:4" x14ac:dyDescent="0.25">
      <c r="A7728" s="100">
        <v>37997</v>
      </c>
      <c r="B7728" s="100" t="s">
        <v>25460</v>
      </c>
      <c r="C7728" s="100" t="s">
        <v>13191</v>
      </c>
      <c r="D7728" s="105">
        <v>16.75</v>
      </c>
    </row>
    <row r="7729" spans="1:4" x14ac:dyDescent="0.25">
      <c r="A7729" s="100">
        <v>37998</v>
      </c>
      <c r="B7729" s="100" t="s">
        <v>25461</v>
      </c>
      <c r="C7729" s="100" t="s">
        <v>13191</v>
      </c>
      <c r="D7729" s="105">
        <v>22.41</v>
      </c>
    </row>
    <row r="7730" spans="1:4" x14ac:dyDescent="0.25">
      <c r="A7730" s="100">
        <v>55</v>
      </c>
      <c r="B7730" s="100" t="s">
        <v>25462</v>
      </c>
      <c r="C7730" s="100" t="s">
        <v>13191</v>
      </c>
      <c r="D7730" s="100">
        <v>4.17</v>
      </c>
    </row>
    <row r="7731" spans="1:4" x14ac:dyDescent="0.25">
      <c r="A7731" s="100">
        <v>61</v>
      </c>
      <c r="B7731" s="100" t="s">
        <v>25463</v>
      </c>
      <c r="C7731" s="100" t="s">
        <v>13191</v>
      </c>
      <c r="D7731" s="100">
        <v>3.94</v>
      </c>
    </row>
    <row r="7732" spans="1:4" x14ac:dyDescent="0.25">
      <c r="A7732" s="100">
        <v>62</v>
      </c>
      <c r="B7732" s="100" t="s">
        <v>25464</v>
      </c>
      <c r="C7732" s="100" t="s">
        <v>13191</v>
      </c>
      <c r="D7732" s="100">
        <v>8.17</v>
      </c>
    </row>
    <row r="7733" spans="1:4" x14ac:dyDescent="0.25">
      <c r="A7733" s="100">
        <v>10899</v>
      </c>
      <c r="B7733" s="100" t="s">
        <v>25465</v>
      </c>
      <c r="C7733" s="100" t="s">
        <v>13191</v>
      </c>
      <c r="D7733" s="100">
        <v>78.849999999999994</v>
      </c>
    </row>
    <row r="7734" spans="1:4" x14ac:dyDescent="0.25">
      <c r="A7734" s="100">
        <v>10900</v>
      </c>
      <c r="B7734" s="100" t="s">
        <v>25466</v>
      </c>
      <c r="C7734" s="100" t="s">
        <v>13191</v>
      </c>
      <c r="D7734" s="100">
        <v>61.71</v>
      </c>
    </row>
    <row r="7735" spans="1:4" x14ac:dyDescent="0.25">
      <c r="A7735" s="100">
        <v>47</v>
      </c>
      <c r="B7735" s="100" t="s">
        <v>39993</v>
      </c>
      <c r="C7735" s="100" t="s">
        <v>13191</v>
      </c>
      <c r="D7735" s="100">
        <v>61.16</v>
      </c>
    </row>
    <row r="7736" spans="1:4" x14ac:dyDescent="0.25">
      <c r="A7736" s="100">
        <v>48</v>
      </c>
      <c r="B7736" s="100" t="s">
        <v>39994</v>
      </c>
      <c r="C7736" s="100" t="s">
        <v>13191</v>
      </c>
      <c r="D7736" s="100">
        <v>15.95</v>
      </c>
    </row>
    <row r="7737" spans="1:4" x14ac:dyDescent="0.25">
      <c r="A7737" s="100">
        <v>46</v>
      </c>
      <c r="B7737" s="100" t="s">
        <v>39995</v>
      </c>
      <c r="C7737" s="100" t="s">
        <v>13191</v>
      </c>
      <c r="D7737" s="100">
        <v>35.770000000000003</v>
      </c>
    </row>
    <row r="7738" spans="1:4" x14ac:dyDescent="0.25">
      <c r="A7738" s="100">
        <v>52</v>
      </c>
      <c r="B7738" s="100" t="s">
        <v>39996</v>
      </c>
      <c r="C7738" s="100" t="s">
        <v>13191</v>
      </c>
      <c r="D7738" s="100">
        <v>12.12</v>
      </c>
    </row>
    <row r="7739" spans="1:4" x14ac:dyDescent="0.25">
      <c r="A7739" s="100">
        <v>43</v>
      </c>
      <c r="B7739" s="100" t="s">
        <v>39997</v>
      </c>
      <c r="C7739" s="100" t="s">
        <v>13191</v>
      </c>
      <c r="D7739" s="100">
        <v>40.909999999999997</v>
      </c>
    </row>
    <row r="7740" spans="1:4" x14ac:dyDescent="0.25">
      <c r="A7740" s="100">
        <v>103</v>
      </c>
      <c r="B7740" s="100" t="s">
        <v>25467</v>
      </c>
      <c r="C7740" s="100" t="s">
        <v>13191</v>
      </c>
      <c r="D7740" s="100">
        <v>40.1</v>
      </c>
    </row>
    <row r="7741" spans="1:4" x14ac:dyDescent="0.25">
      <c r="A7741" s="100">
        <v>107</v>
      </c>
      <c r="B7741" s="100" t="s">
        <v>25468</v>
      </c>
      <c r="C7741" s="100" t="s">
        <v>13191</v>
      </c>
      <c r="D7741" s="100">
        <v>0.75</v>
      </c>
    </row>
    <row r="7742" spans="1:4" x14ac:dyDescent="0.25">
      <c r="A7742" s="100">
        <v>65</v>
      </c>
      <c r="B7742" s="100" t="s">
        <v>25469</v>
      </c>
      <c r="C7742" s="100" t="s">
        <v>13191</v>
      </c>
      <c r="D7742" s="100">
        <v>0.82</v>
      </c>
    </row>
    <row r="7743" spans="1:4" x14ac:dyDescent="0.25">
      <c r="A7743" s="100">
        <v>108</v>
      </c>
      <c r="B7743" s="100" t="s">
        <v>25470</v>
      </c>
      <c r="C7743" s="100" t="s">
        <v>13191</v>
      </c>
      <c r="D7743" s="100">
        <v>1.66</v>
      </c>
    </row>
    <row r="7744" spans="1:4" x14ac:dyDescent="0.25">
      <c r="A7744" s="100">
        <v>110</v>
      </c>
      <c r="B7744" s="100" t="s">
        <v>25471</v>
      </c>
      <c r="C7744" s="100" t="s">
        <v>13191</v>
      </c>
      <c r="D7744" s="100">
        <v>5.77</v>
      </c>
    </row>
    <row r="7745" spans="1:4" x14ac:dyDescent="0.25">
      <c r="A7745" s="100">
        <v>109</v>
      </c>
      <c r="B7745" s="100" t="s">
        <v>25472</v>
      </c>
      <c r="C7745" s="100" t="s">
        <v>13191</v>
      </c>
      <c r="D7745" s="100">
        <v>3.43</v>
      </c>
    </row>
    <row r="7746" spans="1:4" x14ac:dyDescent="0.25">
      <c r="A7746" s="100">
        <v>111</v>
      </c>
      <c r="B7746" s="100" t="s">
        <v>25473</v>
      </c>
      <c r="C7746" s="100" t="s">
        <v>13191</v>
      </c>
      <c r="D7746" s="100">
        <v>7.8</v>
      </c>
    </row>
    <row r="7747" spans="1:4" x14ac:dyDescent="0.25">
      <c r="A7747" s="100">
        <v>112</v>
      </c>
      <c r="B7747" s="100" t="s">
        <v>25474</v>
      </c>
      <c r="C7747" s="100" t="s">
        <v>13191</v>
      </c>
      <c r="D7747" s="100">
        <v>4.13</v>
      </c>
    </row>
    <row r="7748" spans="1:4" x14ac:dyDescent="0.25">
      <c r="A7748" s="100">
        <v>113</v>
      </c>
      <c r="B7748" s="100" t="s">
        <v>25475</v>
      </c>
      <c r="C7748" s="100" t="s">
        <v>13191</v>
      </c>
      <c r="D7748" s="100">
        <v>10.35</v>
      </c>
    </row>
    <row r="7749" spans="1:4" x14ac:dyDescent="0.25">
      <c r="A7749" s="100">
        <v>104</v>
      </c>
      <c r="B7749" s="100" t="s">
        <v>25476</v>
      </c>
      <c r="C7749" s="100" t="s">
        <v>13191</v>
      </c>
      <c r="D7749" s="100">
        <v>18.02</v>
      </c>
    </row>
    <row r="7750" spans="1:4" x14ac:dyDescent="0.25">
      <c r="A7750" s="100">
        <v>102</v>
      </c>
      <c r="B7750" s="100" t="s">
        <v>25477</v>
      </c>
      <c r="C7750" s="100" t="s">
        <v>13191</v>
      </c>
      <c r="D7750" s="100">
        <v>24.85</v>
      </c>
    </row>
    <row r="7751" spans="1:4" x14ac:dyDescent="0.25">
      <c r="A7751" s="100">
        <v>95</v>
      </c>
      <c r="B7751" s="100" t="s">
        <v>25478</v>
      </c>
      <c r="C7751" s="100" t="s">
        <v>13191</v>
      </c>
      <c r="D7751" s="100">
        <v>10.5</v>
      </c>
    </row>
    <row r="7752" spans="1:4" x14ac:dyDescent="0.25">
      <c r="A7752" s="100">
        <v>96</v>
      </c>
      <c r="B7752" s="100" t="s">
        <v>25479</v>
      </c>
      <c r="C7752" s="100" t="s">
        <v>13191</v>
      </c>
      <c r="D7752" s="100">
        <v>11.42</v>
      </c>
    </row>
    <row r="7753" spans="1:4" x14ac:dyDescent="0.25">
      <c r="A7753" s="100">
        <v>97</v>
      </c>
      <c r="B7753" s="100" t="s">
        <v>25480</v>
      </c>
      <c r="C7753" s="100" t="s">
        <v>13191</v>
      </c>
      <c r="D7753" s="100">
        <v>17.18</v>
      </c>
    </row>
    <row r="7754" spans="1:4" x14ac:dyDescent="0.25">
      <c r="A7754" s="100">
        <v>98</v>
      </c>
      <c r="B7754" s="100" t="s">
        <v>25481</v>
      </c>
      <c r="C7754" s="100" t="s">
        <v>13191</v>
      </c>
      <c r="D7754" s="100">
        <v>25.72</v>
      </c>
    </row>
    <row r="7755" spans="1:4" x14ac:dyDescent="0.25">
      <c r="A7755" s="100">
        <v>99</v>
      </c>
      <c r="B7755" s="100" t="s">
        <v>25482</v>
      </c>
      <c r="C7755" s="100" t="s">
        <v>13191</v>
      </c>
      <c r="D7755" s="100">
        <v>24.31</v>
      </c>
    </row>
    <row r="7756" spans="1:4" x14ac:dyDescent="0.25">
      <c r="A7756" s="100">
        <v>60</v>
      </c>
      <c r="B7756" s="100" t="s">
        <v>25483</v>
      </c>
      <c r="C7756" s="100" t="s">
        <v>13191</v>
      </c>
      <c r="D7756" s="100">
        <v>5.41</v>
      </c>
    </row>
    <row r="7757" spans="1:4" x14ac:dyDescent="0.25">
      <c r="A7757" s="100">
        <v>72</v>
      </c>
      <c r="B7757" s="100" t="s">
        <v>25484</v>
      </c>
      <c r="C7757" s="100" t="s">
        <v>13191</v>
      </c>
      <c r="D7757" s="105">
        <v>46.62</v>
      </c>
    </row>
    <row r="7758" spans="1:4" x14ac:dyDescent="0.25">
      <c r="A7758" s="100">
        <v>67</v>
      </c>
      <c r="B7758" s="100" t="s">
        <v>39998</v>
      </c>
      <c r="C7758" s="100" t="s">
        <v>13191</v>
      </c>
      <c r="D7758" s="105">
        <v>15.07</v>
      </c>
    </row>
    <row r="7759" spans="1:4" x14ac:dyDescent="0.25">
      <c r="A7759" s="100">
        <v>71</v>
      </c>
      <c r="B7759" s="100" t="s">
        <v>39999</v>
      </c>
      <c r="C7759" s="100" t="s">
        <v>13191</v>
      </c>
      <c r="D7759" s="100">
        <v>28.79</v>
      </c>
    </row>
    <row r="7760" spans="1:4" x14ac:dyDescent="0.25">
      <c r="A7760" s="100">
        <v>73</v>
      </c>
      <c r="B7760" s="100" t="s">
        <v>40000</v>
      </c>
      <c r="C7760" s="100" t="s">
        <v>13191</v>
      </c>
      <c r="D7760" s="100">
        <v>14.42</v>
      </c>
    </row>
    <row r="7761" spans="1:4" x14ac:dyDescent="0.25">
      <c r="A7761" s="100">
        <v>100</v>
      </c>
      <c r="B7761" s="100" t="s">
        <v>40001</v>
      </c>
      <c r="C7761" s="100" t="s">
        <v>13191</v>
      </c>
      <c r="D7761" s="100">
        <v>42.47</v>
      </c>
    </row>
    <row r="7762" spans="1:4" x14ac:dyDescent="0.25">
      <c r="A7762" s="100">
        <v>75</v>
      </c>
      <c r="B7762" s="100" t="s">
        <v>40002</v>
      </c>
      <c r="C7762" s="100" t="s">
        <v>13191</v>
      </c>
      <c r="D7762" s="100">
        <v>247.63</v>
      </c>
    </row>
    <row r="7763" spans="1:4" x14ac:dyDescent="0.25">
      <c r="A7763" s="100">
        <v>83</v>
      </c>
      <c r="B7763" s="100" t="s">
        <v>40003</v>
      </c>
      <c r="C7763" s="100" t="s">
        <v>13191</v>
      </c>
      <c r="D7763" s="100">
        <v>197.97</v>
      </c>
    </row>
    <row r="7764" spans="1:4" x14ac:dyDescent="0.25">
      <c r="A7764" s="100">
        <v>74</v>
      </c>
      <c r="B7764" s="100" t="s">
        <v>40004</v>
      </c>
      <c r="C7764" s="100" t="s">
        <v>13191</v>
      </c>
      <c r="D7764" s="100">
        <v>283.05</v>
      </c>
    </row>
    <row r="7765" spans="1:4" x14ac:dyDescent="0.25">
      <c r="A7765" s="100">
        <v>106</v>
      </c>
      <c r="B7765" s="100" t="s">
        <v>40005</v>
      </c>
      <c r="C7765" s="100" t="s">
        <v>13191</v>
      </c>
      <c r="D7765" s="100">
        <v>357.93</v>
      </c>
    </row>
    <row r="7766" spans="1:4" x14ac:dyDescent="0.25">
      <c r="A7766" s="100">
        <v>88</v>
      </c>
      <c r="B7766" s="100" t="s">
        <v>40006</v>
      </c>
      <c r="C7766" s="100" t="s">
        <v>13191</v>
      </c>
      <c r="D7766" s="100">
        <v>10.06</v>
      </c>
    </row>
    <row r="7767" spans="1:4" x14ac:dyDescent="0.25">
      <c r="A7767" s="100">
        <v>82</v>
      </c>
      <c r="B7767" s="100" t="s">
        <v>40007</v>
      </c>
      <c r="C7767" s="100" t="s">
        <v>13191</v>
      </c>
      <c r="D7767" s="100">
        <v>188.36</v>
      </c>
    </row>
    <row r="7768" spans="1:4" x14ac:dyDescent="0.25">
      <c r="A7768" s="100">
        <v>105</v>
      </c>
      <c r="B7768" s="100" t="s">
        <v>40008</v>
      </c>
      <c r="C7768" s="100" t="s">
        <v>13191</v>
      </c>
      <c r="D7768" s="100">
        <v>266.89999999999998</v>
      </c>
    </row>
    <row r="7769" spans="1:4" x14ac:dyDescent="0.25">
      <c r="A7769" s="100">
        <v>39719</v>
      </c>
      <c r="B7769" s="100" t="s">
        <v>25485</v>
      </c>
      <c r="C7769" s="100" t="s">
        <v>944</v>
      </c>
      <c r="D7769" s="100">
        <v>160.12</v>
      </c>
    </row>
    <row r="7770" spans="1:4" x14ac:dyDescent="0.25">
      <c r="A7770" s="100">
        <v>3410</v>
      </c>
      <c r="B7770" s="100" t="s">
        <v>25486</v>
      </c>
      <c r="C7770" s="100" t="s">
        <v>943</v>
      </c>
      <c r="D7770" s="100">
        <v>36.020000000000003</v>
      </c>
    </row>
    <row r="7771" spans="1:4" x14ac:dyDescent="0.25">
      <c r="A7771" s="100">
        <v>4791</v>
      </c>
      <c r="B7771" s="100" t="s">
        <v>25487</v>
      </c>
      <c r="C7771" s="100" t="s">
        <v>943</v>
      </c>
      <c r="D7771" s="100">
        <v>49.33</v>
      </c>
    </row>
    <row r="7772" spans="1:4" x14ac:dyDescent="0.25">
      <c r="A7772" s="100">
        <v>157</v>
      </c>
      <c r="B7772" s="100" t="s">
        <v>25488</v>
      </c>
      <c r="C7772" s="100" t="s">
        <v>943</v>
      </c>
      <c r="D7772" s="100">
        <v>133.22</v>
      </c>
    </row>
    <row r="7773" spans="1:4" x14ac:dyDescent="0.25">
      <c r="A7773" s="100">
        <v>156</v>
      </c>
      <c r="B7773" s="100" t="s">
        <v>25489</v>
      </c>
      <c r="C7773" s="100" t="s">
        <v>943</v>
      </c>
      <c r="D7773" s="100">
        <v>47.43</v>
      </c>
    </row>
    <row r="7774" spans="1:4" x14ac:dyDescent="0.25">
      <c r="A7774" s="100">
        <v>131</v>
      </c>
      <c r="B7774" s="100" t="s">
        <v>25490</v>
      </c>
      <c r="C7774" s="100" t="s">
        <v>943</v>
      </c>
      <c r="D7774" s="100">
        <v>40.56</v>
      </c>
    </row>
    <row r="7775" spans="1:4" x14ac:dyDescent="0.25">
      <c r="A7775" s="100">
        <v>21114</v>
      </c>
      <c r="B7775" s="100" t="s">
        <v>25491</v>
      </c>
      <c r="C7775" s="100" t="s">
        <v>13191</v>
      </c>
      <c r="D7775" s="105">
        <v>31.56</v>
      </c>
    </row>
    <row r="7776" spans="1:4" x14ac:dyDescent="0.25">
      <c r="A7776" s="100">
        <v>119</v>
      </c>
      <c r="B7776" s="100" t="s">
        <v>25492</v>
      </c>
      <c r="C7776" s="100" t="s">
        <v>13191</v>
      </c>
      <c r="D7776" s="100">
        <v>8</v>
      </c>
    </row>
    <row r="7777" spans="1:4" x14ac:dyDescent="0.25">
      <c r="A7777" s="100">
        <v>122</v>
      </c>
      <c r="B7777" s="100" t="s">
        <v>25493</v>
      </c>
      <c r="C7777" s="100" t="s">
        <v>13191</v>
      </c>
      <c r="D7777" s="105">
        <v>61.55</v>
      </c>
    </row>
    <row r="7778" spans="1:4" x14ac:dyDescent="0.25">
      <c r="A7778" s="100">
        <v>20080</v>
      </c>
      <c r="B7778" s="100" t="s">
        <v>25494</v>
      </c>
      <c r="C7778" s="100" t="s">
        <v>13191</v>
      </c>
      <c r="D7778" s="105">
        <v>20.09</v>
      </c>
    </row>
    <row r="7779" spans="1:4" x14ac:dyDescent="0.25">
      <c r="A7779" s="100">
        <v>124</v>
      </c>
      <c r="B7779" s="100" t="s">
        <v>25495</v>
      </c>
      <c r="C7779" s="100" t="s">
        <v>944</v>
      </c>
      <c r="D7779" s="100">
        <v>15.64</v>
      </c>
    </row>
    <row r="7780" spans="1:4" x14ac:dyDescent="0.25">
      <c r="A7780" s="100">
        <v>7334</v>
      </c>
      <c r="B7780" s="100" t="s">
        <v>25496</v>
      </c>
      <c r="C7780" s="100" t="s">
        <v>944</v>
      </c>
      <c r="D7780" s="100">
        <v>15.84</v>
      </c>
    </row>
    <row r="7781" spans="1:4" x14ac:dyDescent="0.25">
      <c r="A7781" s="100">
        <v>45146</v>
      </c>
      <c r="B7781" s="100" t="s">
        <v>30404</v>
      </c>
      <c r="C7781" s="100" t="s">
        <v>943</v>
      </c>
      <c r="D7781" s="100">
        <v>29.99</v>
      </c>
    </row>
    <row r="7782" spans="1:4" x14ac:dyDescent="0.25">
      <c r="A7782" s="100">
        <v>123</v>
      </c>
      <c r="B7782" s="100" t="s">
        <v>25497</v>
      </c>
      <c r="C7782" s="100" t="s">
        <v>944</v>
      </c>
      <c r="D7782" s="100">
        <v>6.4</v>
      </c>
    </row>
    <row r="7783" spans="1:4" x14ac:dyDescent="0.25">
      <c r="A7783" s="100">
        <v>127</v>
      </c>
      <c r="B7783" s="100" t="s">
        <v>25498</v>
      </c>
      <c r="C7783" s="100" t="s">
        <v>944</v>
      </c>
      <c r="D7783" s="100">
        <v>15.28</v>
      </c>
    </row>
    <row r="7784" spans="1:4" x14ac:dyDescent="0.25">
      <c r="A7784" s="100">
        <v>133</v>
      </c>
      <c r="B7784" s="100" t="s">
        <v>25499</v>
      </c>
      <c r="C7784" s="100" t="s">
        <v>944</v>
      </c>
      <c r="D7784" s="100">
        <v>6.34</v>
      </c>
    </row>
    <row r="7785" spans="1:4" x14ac:dyDescent="0.25">
      <c r="A7785" s="100">
        <v>43617</v>
      </c>
      <c r="B7785" s="100" t="s">
        <v>25500</v>
      </c>
      <c r="C7785" s="100" t="s">
        <v>944</v>
      </c>
      <c r="D7785" s="100">
        <v>7.09</v>
      </c>
    </row>
    <row r="7786" spans="1:4" x14ac:dyDescent="0.25">
      <c r="A7786" s="100">
        <v>132</v>
      </c>
      <c r="B7786" s="100" t="s">
        <v>25501</v>
      </c>
      <c r="C7786" s="100" t="s">
        <v>944</v>
      </c>
      <c r="D7786" s="100">
        <v>6.58</v>
      </c>
    </row>
    <row r="7787" spans="1:4" x14ac:dyDescent="0.25">
      <c r="A7787" s="100">
        <v>43618</v>
      </c>
      <c r="B7787" s="100" t="s">
        <v>25502</v>
      </c>
      <c r="C7787" s="100" t="s">
        <v>943</v>
      </c>
      <c r="D7787" s="100">
        <v>16.559999999999999</v>
      </c>
    </row>
    <row r="7788" spans="1:4" x14ac:dyDescent="0.25">
      <c r="A7788" s="100">
        <v>37476</v>
      </c>
      <c r="B7788" s="100" t="s">
        <v>25503</v>
      </c>
      <c r="C7788" s="100" t="s">
        <v>13191</v>
      </c>
      <c r="D7788" s="100">
        <v>4076.47</v>
      </c>
    </row>
    <row r="7789" spans="1:4" x14ac:dyDescent="0.25">
      <c r="A7789" s="100">
        <v>37478</v>
      </c>
      <c r="B7789" s="100" t="s">
        <v>25504</v>
      </c>
      <c r="C7789" s="100" t="s">
        <v>13191</v>
      </c>
      <c r="D7789" s="100">
        <v>5105.88</v>
      </c>
    </row>
    <row r="7790" spans="1:4" x14ac:dyDescent="0.25">
      <c r="A7790" s="100">
        <v>37477</v>
      </c>
      <c r="B7790" s="100" t="s">
        <v>25505</v>
      </c>
      <c r="C7790" s="100" t="s">
        <v>13191</v>
      </c>
      <c r="D7790" s="100">
        <v>6917.64</v>
      </c>
    </row>
    <row r="7791" spans="1:4" x14ac:dyDescent="0.25">
      <c r="A7791" s="100">
        <v>37479</v>
      </c>
      <c r="B7791" s="100" t="s">
        <v>25506</v>
      </c>
      <c r="C7791" s="100" t="s">
        <v>13191</v>
      </c>
      <c r="D7791" s="100">
        <v>8204.41</v>
      </c>
    </row>
    <row r="7792" spans="1:4" x14ac:dyDescent="0.25">
      <c r="A7792" s="100">
        <v>4319</v>
      </c>
      <c r="B7792" s="100" t="s">
        <v>25507</v>
      </c>
      <c r="C7792" s="100" t="s">
        <v>13191</v>
      </c>
      <c r="D7792" s="100">
        <v>2.37</v>
      </c>
    </row>
    <row r="7793" spans="1:4" x14ac:dyDescent="0.25">
      <c r="A7793" s="100">
        <v>42409</v>
      </c>
      <c r="B7793" s="100" t="s">
        <v>25508</v>
      </c>
      <c r="C7793" s="100" t="s">
        <v>943</v>
      </c>
      <c r="D7793" s="105">
        <v>10.43</v>
      </c>
    </row>
    <row r="7794" spans="1:4" x14ac:dyDescent="0.25">
      <c r="A7794" s="100">
        <v>40553</v>
      </c>
      <c r="B7794" s="100" t="s">
        <v>25509</v>
      </c>
      <c r="C7794" s="100" t="s">
        <v>940</v>
      </c>
      <c r="D7794" s="105">
        <v>60</v>
      </c>
    </row>
    <row r="7795" spans="1:4" x14ac:dyDescent="0.25">
      <c r="A7795" s="100">
        <v>6114</v>
      </c>
      <c r="B7795" s="100" t="s">
        <v>25510</v>
      </c>
      <c r="C7795" s="100" t="s">
        <v>939</v>
      </c>
      <c r="D7795" s="100">
        <v>16.329999999999998</v>
      </c>
    </row>
    <row r="7796" spans="1:4" x14ac:dyDescent="0.25">
      <c r="A7796" s="100">
        <v>40912</v>
      </c>
      <c r="B7796" s="100" t="s">
        <v>25511</v>
      </c>
      <c r="C7796" s="100" t="s">
        <v>1906</v>
      </c>
      <c r="D7796" s="105">
        <v>2888.16</v>
      </c>
    </row>
    <row r="7797" spans="1:4" x14ac:dyDescent="0.25">
      <c r="A7797" s="100">
        <v>247</v>
      </c>
      <c r="B7797" s="100" t="s">
        <v>25512</v>
      </c>
      <c r="C7797" s="100" t="s">
        <v>939</v>
      </c>
      <c r="D7797" s="100">
        <v>16.329999999999998</v>
      </c>
    </row>
    <row r="7798" spans="1:4" x14ac:dyDescent="0.25">
      <c r="A7798" s="100">
        <v>40919</v>
      </c>
      <c r="B7798" s="100" t="s">
        <v>25513</v>
      </c>
      <c r="C7798" s="100" t="s">
        <v>1906</v>
      </c>
      <c r="D7798" s="105">
        <v>2888.16</v>
      </c>
    </row>
    <row r="7799" spans="1:4" x14ac:dyDescent="0.25">
      <c r="A7799" s="100">
        <v>44499</v>
      </c>
      <c r="B7799" s="100" t="s">
        <v>25514</v>
      </c>
      <c r="C7799" s="100" t="s">
        <v>939</v>
      </c>
      <c r="D7799" s="105">
        <v>16.329999999999998</v>
      </c>
    </row>
    <row r="7800" spans="1:4" x14ac:dyDescent="0.25">
      <c r="A7800" s="100">
        <v>40984</v>
      </c>
      <c r="B7800" s="100" t="s">
        <v>25515</v>
      </c>
      <c r="C7800" s="100" t="s">
        <v>1906</v>
      </c>
      <c r="D7800" s="105">
        <v>2888.16</v>
      </c>
    </row>
    <row r="7801" spans="1:4" x14ac:dyDescent="0.25">
      <c r="A7801" s="100">
        <v>248</v>
      </c>
      <c r="B7801" s="100" t="s">
        <v>25516</v>
      </c>
      <c r="C7801" s="100" t="s">
        <v>939</v>
      </c>
      <c r="D7801" s="105">
        <v>17.690000000000001</v>
      </c>
    </row>
    <row r="7802" spans="1:4" x14ac:dyDescent="0.25">
      <c r="A7802" s="100">
        <v>41086</v>
      </c>
      <c r="B7802" s="100" t="s">
        <v>25517</v>
      </c>
      <c r="C7802" s="100" t="s">
        <v>1906</v>
      </c>
      <c r="D7802" s="105">
        <v>3130.25</v>
      </c>
    </row>
    <row r="7803" spans="1:4" x14ac:dyDescent="0.25">
      <c r="A7803" s="100">
        <v>34466</v>
      </c>
      <c r="B7803" s="100" t="s">
        <v>25518</v>
      </c>
      <c r="C7803" s="100" t="s">
        <v>939</v>
      </c>
      <c r="D7803" s="105">
        <v>16.329999999999998</v>
      </c>
    </row>
    <row r="7804" spans="1:4" x14ac:dyDescent="0.25">
      <c r="A7804" s="100">
        <v>41083</v>
      </c>
      <c r="B7804" s="100" t="s">
        <v>25519</v>
      </c>
      <c r="C7804" s="100" t="s">
        <v>1906</v>
      </c>
      <c r="D7804" s="105">
        <v>2888.16</v>
      </c>
    </row>
    <row r="7805" spans="1:4" x14ac:dyDescent="0.25">
      <c r="A7805" s="100">
        <v>252</v>
      </c>
      <c r="B7805" s="100" t="s">
        <v>25520</v>
      </c>
      <c r="C7805" s="100" t="s">
        <v>939</v>
      </c>
      <c r="D7805" s="105">
        <v>16.329999999999998</v>
      </c>
    </row>
    <row r="7806" spans="1:4" x14ac:dyDescent="0.25">
      <c r="A7806" s="100">
        <v>40909</v>
      </c>
      <c r="B7806" s="100" t="s">
        <v>25521</v>
      </c>
      <c r="C7806" s="100" t="s">
        <v>1906</v>
      </c>
      <c r="D7806" s="105">
        <v>2888.16</v>
      </c>
    </row>
    <row r="7807" spans="1:4" x14ac:dyDescent="0.25">
      <c r="A7807" s="100">
        <v>242</v>
      </c>
      <c r="B7807" s="100" t="s">
        <v>25522</v>
      </c>
      <c r="C7807" s="100" t="s">
        <v>939</v>
      </c>
      <c r="D7807" s="105">
        <v>17.690000000000001</v>
      </c>
    </row>
    <row r="7808" spans="1:4" x14ac:dyDescent="0.25">
      <c r="A7808" s="100">
        <v>41085</v>
      </c>
      <c r="B7808" s="100" t="s">
        <v>25523</v>
      </c>
      <c r="C7808" s="100" t="s">
        <v>1906</v>
      </c>
      <c r="D7808" s="105">
        <v>3130.25</v>
      </c>
    </row>
    <row r="7809" spans="1:4" x14ac:dyDescent="0.25">
      <c r="A7809" s="100">
        <v>427</v>
      </c>
      <c r="B7809" s="100" t="s">
        <v>25524</v>
      </c>
      <c r="C7809" s="100" t="s">
        <v>13191</v>
      </c>
      <c r="D7809" s="105">
        <v>6.55</v>
      </c>
    </row>
    <row r="7810" spans="1:4" x14ac:dyDescent="0.25">
      <c r="A7810" s="100">
        <v>417</v>
      </c>
      <c r="B7810" s="100" t="s">
        <v>25525</v>
      </c>
      <c r="C7810" s="100" t="s">
        <v>13191</v>
      </c>
      <c r="D7810" s="105">
        <v>3.08</v>
      </c>
    </row>
    <row r="7811" spans="1:4" x14ac:dyDescent="0.25">
      <c r="A7811" s="100">
        <v>11273</v>
      </c>
      <c r="B7811" s="100" t="s">
        <v>25526</v>
      </c>
      <c r="C7811" s="100" t="s">
        <v>13191</v>
      </c>
      <c r="D7811" s="105">
        <v>9.58</v>
      </c>
    </row>
    <row r="7812" spans="1:4" x14ac:dyDescent="0.25">
      <c r="A7812" s="100">
        <v>11272</v>
      </c>
      <c r="B7812" s="100" t="s">
        <v>25527</v>
      </c>
      <c r="C7812" s="100" t="s">
        <v>13191</v>
      </c>
      <c r="D7812" s="105">
        <v>5.78</v>
      </c>
    </row>
    <row r="7813" spans="1:4" x14ac:dyDescent="0.25">
      <c r="A7813" s="100">
        <v>11275</v>
      </c>
      <c r="B7813" s="100" t="s">
        <v>25528</v>
      </c>
      <c r="C7813" s="100" t="s">
        <v>13191</v>
      </c>
      <c r="D7813" s="105">
        <v>2.3199999999999998</v>
      </c>
    </row>
    <row r="7814" spans="1:4" x14ac:dyDescent="0.25">
      <c r="A7814" s="100">
        <v>11274</v>
      </c>
      <c r="B7814" s="100" t="s">
        <v>25529</v>
      </c>
      <c r="C7814" s="100" t="s">
        <v>13191</v>
      </c>
      <c r="D7814" s="105">
        <v>1.77</v>
      </c>
    </row>
    <row r="7815" spans="1:4" x14ac:dyDescent="0.25">
      <c r="A7815" s="100">
        <v>38470</v>
      </c>
      <c r="B7815" s="100" t="s">
        <v>40009</v>
      </c>
      <c r="C7815" s="100" t="s">
        <v>13191</v>
      </c>
      <c r="D7815" s="105">
        <v>34.450000000000003</v>
      </c>
    </row>
    <row r="7816" spans="1:4" x14ac:dyDescent="0.25">
      <c r="A7816" s="100">
        <v>38547</v>
      </c>
      <c r="B7816" s="100" t="s">
        <v>25530</v>
      </c>
      <c r="C7816" s="100" t="s">
        <v>13191</v>
      </c>
      <c r="D7816" s="105">
        <v>94.01</v>
      </c>
    </row>
    <row r="7817" spans="1:4" x14ac:dyDescent="0.25">
      <c r="A7817" s="100">
        <v>38469</v>
      </c>
      <c r="B7817" s="100" t="s">
        <v>40010</v>
      </c>
      <c r="C7817" s="100" t="s">
        <v>13191</v>
      </c>
      <c r="D7817" s="105">
        <v>101.08</v>
      </c>
    </row>
    <row r="7818" spans="1:4" x14ac:dyDescent="0.25">
      <c r="A7818" s="100">
        <v>38467</v>
      </c>
      <c r="B7818" s="100" t="s">
        <v>40011</v>
      </c>
      <c r="C7818" s="100" t="s">
        <v>13191</v>
      </c>
      <c r="D7818" s="105">
        <v>56.87</v>
      </c>
    </row>
    <row r="7819" spans="1:4" x14ac:dyDescent="0.25">
      <c r="A7819" s="100">
        <v>38468</v>
      </c>
      <c r="B7819" s="100" t="s">
        <v>40012</v>
      </c>
      <c r="C7819" s="100" t="s">
        <v>13191</v>
      </c>
      <c r="D7819" s="105">
        <v>62.59</v>
      </c>
    </row>
    <row r="7820" spans="1:4" x14ac:dyDescent="0.25">
      <c r="A7820" s="100">
        <v>38471</v>
      </c>
      <c r="B7820" s="100" t="s">
        <v>25531</v>
      </c>
      <c r="C7820" s="100" t="s">
        <v>13191</v>
      </c>
      <c r="D7820" s="105">
        <v>81.28</v>
      </c>
    </row>
    <row r="7821" spans="1:4" x14ac:dyDescent="0.25">
      <c r="A7821" s="100">
        <v>37370</v>
      </c>
      <c r="B7821" s="100" t="s">
        <v>25532</v>
      </c>
      <c r="C7821" s="100" t="s">
        <v>939</v>
      </c>
      <c r="D7821" s="105">
        <v>1.89</v>
      </c>
    </row>
    <row r="7822" spans="1:4" x14ac:dyDescent="0.25">
      <c r="A7822" s="100">
        <v>40862</v>
      </c>
      <c r="B7822" s="100" t="s">
        <v>25533</v>
      </c>
      <c r="C7822" s="100" t="s">
        <v>1906</v>
      </c>
      <c r="D7822" s="105">
        <v>355.72</v>
      </c>
    </row>
    <row r="7823" spans="1:4" x14ac:dyDescent="0.25">
      <c r="A7823" s="100">
        <v>10658</v>
      </c>
      <c r="B7823" s="100" t="s">
        <v>25534</v>
      </c>
      <c r="C7823" s="100" t="s">
        <v>13191</v>
      </c>
      <c r="D7823" s="105">
        <v>7209</v>
      </c>
    </row>
    <row r="7824" spans="1:4" x14ac:dyDescent="0.25">
      <c r="A7824" s="100">
        <v>253</v>
      </c>
      <c r="B7824" s="100" t="s">
        <v>25535</v>
      </c>
      <c r="C7824" s="100" t="s">
        <v>939</v>
      </c>
      <c r="D7824" s="105">
        <v>21.62</v>
      </c>
    </row>
    <row r="7825" spans="1:4" x14ac:dyDescent="0.25">
      <c r="A7825" s="100">
        <v>40809</v>
      </c>
      <c r="B7825" s="100" t="s">
        <v>25536</v>
      </c>
      <c r="C7825" s="100" t="s">
        <v>1906</v>
      </c>
      <c r="D7825" s="105">
        <v>3820.57</v>
      </c>
    </row>
    <row r="7826" spans="1:4" x14ac:dyDescent="0.25">
      <c r="A7826" s="100">
        <v>42428</v>
      </c>
      <c r="B7826" s="100" t="s">
        <v>25537</v>
      </c>
      <c r="C7826" s="100" t="s">
        <v>13191</v>
      </c>
      <c r="D7826" s="105">
        <v>2271</v>
      </c>
    </row>
    <row r="7827" spans="1:4" x14ac:dyDescent="0.25">
      <c r="A7827" s="100">
        <v>301</v>
      </c>
      <c r="B7827" s="100" t="s">
        <v>25538</v>
      </c>
      <c r="C7827" s="100" t="s">
        <v>13191</v>
      </c>
      <c r="D7827" s="105">
        <v>2.85</v>
      </c>
    </row>
    <row r="7828" spans="1:4" x14ac:dyDescent="0.25">
      <c r="A7828" s="100">
        <v>296</v>
      </c>
      <c r="B7828" s="100" t="s">
        <v>25539</v>
      </c>
      <c r="C7828" s="100" t="s">
        <v>13191</v>
      </c>
      <c r="D7828" s="105">
        <v>1.61</v>
      </c>
    </row>
    <row r="7829" spans="1:4" x14ac:dyDescent="0.25">
      <c r="A7829" s="100">
        <v>297</v>
      </c>
      <c r="B7829" s="100" t="s">
        <v>25540</v>
      </c>
      <c r="C7829" s="100" t="s">
        <v>13191</v>
      </c>
      <c r="D7829" s="105">
        <v>2.36</v>
      </c>
    </row>
    <row r="7830" spans="1:4" x14ac:dyDescent="0.25">
      <c r="A7830" s="100">
        <v>299</v>
      </c>
      <c r="B7830" s="100" t="s">
        <v>25541</v>
      </c>
      <c r="C7830" s="100" t="s">
        <v>13191</v>
      </c>
      <c r="D7830" s="105">
        <v>3.34</v>
      </c>
    </row>
    <row r="7831" spans="1:4" x14ac:dyDescent="0.25">
      <c r="A7831" s="100">
        <v>300</v>
      </c>
      <c r="B7831" s="100" t="s">
        <v>25542</v>
      </c>
      <c r="C7831" s="100" t="s">
        <v>13191</v>
      </c>
      <c r="D7831" s="105">
        <v>11.57</v>
      </c>
    </row>
    <row r="7832" spans="1:4" x14ac:dyDescent="0.25">
      <c r="A7832" s="100">
        <v>20085</v>
      </c>
      <c r="B7832" s="100" t="s">
        <v>25543</v>
      </c>
      <c r="C7832" s="100" t="s">
        <v>13191</v>
      </c>
      <c r="D7832" s="105">
        <v>2.11</v>
      </c>
    </row>
    <row r="7833" spans="1:4" x14ac:dyDescent="0.25">
      <c r="A7833" s="100">
        <v>298</v>
      </c>
      <c r="B7833" s="100" t="s">
        <v>25544</v>
      </c>
      <c r="C7833" s="100" t="s">
        <v>13191</v>
      </c>
      <c r="D7833" s="105">
        <v>2.57</v>
      </c>
    </row>
    <row r="7834" spans="1:4" x14ac:dyDescent="0.25">
      <c r="A7834" s="100">
        <v>311</v>
      </c>
      <c r="B7834" s="100" t="s">
        <v>25545</v>
      </c>
      <c r="C7834" s="100" t="s">
        <v>13191</v>
      </c>
      <c r="D7834" s="105">
        <v>9.5399999999999991</v>
      </c>
    </row>
    <row r="7835" spans="1:4" x14ac:dyDescent="0.25">
      <c r="A7835" s="100">
        <v>318</v>
      </c>
      <c r="B7835" s="100" t="s">
        <v>25546</v>
      </c>
      <c r="C7835" s="100" t="s">
        <v>13191</v>
      </c>
      <c r="D7835" s="105">
        <v>19.21</v>
      </c>
    </row>
    <row r="7836" spans="1:4" x14ac:dyDescent="0.25">
      <c r="A7836" s="100">
        <v>319</v>
      </c>
      <c r="B7836" s="100" t="s">
        <v>25547</v>
      </c>
      <c r="C7836" s="100" t="s">
        <v>13191</v>
      </c>
      <c r="D7836" s="105">
        <v>30.12</v>
      </c>
    </row>
    <row r="7837" spans="1:4" x14ac:dyDescent="0.25">
      <c r="A7837" s="100">
        <v>303</v>
      </c>
      <c r="B7837" s="100" t="s">
        <v>25548</v>
      </c>
      <c r="C7837" s="100" t="s">
        <v>13191</v>
      </c>
      <c r="D7837" s="105">
        <v>3.15</v>
      </c>
    </row>
    <row r="7838" spans="1:4" x14ac:dyDescent="0.25">
      <c r="A7838" s="100">
        <v>305</v>
      </c>
      <c r="B7838" s="100" t="s">
        <v>25549</v>
      </c>
      <c r="C7838" s="100" t="s">
        <v>13191</v>
      </c>
      <c r="D7838" s="105">
        <v>9.93</v>
      </c>
    </row>
    <row r="7839" spans="1:4" x14ac:dyDescent="0.25">
      <c r="A7839" s="100">
        <v>306</v>
      </c>
      <c r="B7839" s="100" t="s">
        <v>25550</v>
      </c>
      <c r="C7839" s="100" t="s">
        <v>13191</v>
      </c>
      <c r="D7839" s="105">
        <v>15.06</v>
      </c>
    </row>
    <row r="7840" spans="1:4" x14ac:dyDescent="0.25">
      <c r="A7840" s="100">
        <v>307</v>
      </c>
      <c r="B7840" s="100" t="s">
        <v>25551</v>
      </c>
      <c r="C7840" s="100" t="s">
        <v>13191</v>
      </c>
      <c r="D7840" s="105">
        <v>38.049999999999997</v>
      </c>
    </row>
    <row r="7841" spans="1:4" x14ac:dyDescent="0.25">
      <c r="A7841" s="100">
        <v>309</v>
      </c>
      <c r="B7841" s="100" t="s">
        <v>25552</v>
      </c>
      <c r="C7841" s="100" t="s">
        <v>13191</v>
      </c>
      <c r="D7841" s="105">
        <v>62.34</v>
      </c>
    </row>
    <row r="7842" spans="1:4" x14ac:dyDescent="0.25">
      <c r="A7842" s="100">
        <v>310</v>
      </c>
      <c r="B7842" s="100" t="s">
        <v>25553</v>
      </c>
      <c r="C7842" s="100" t="s">
        <v>13191</v>
      </c>
      <c r="D7842" s="105">
        <v>86.4</v>
      </c>
    </row>
    <row r="7843" spans="1:4" x14ac:dyDescent="0.25">
      <c r="A7843" s="100">
        <v>328</v>
      </c>
      <c r="B7843" s="100" t="s">
        <v>25554</v>
      </c>
      <c r="C7843" s="100" t="s">
        <v>13191</v>
      </c>
      <c r="D7843" s="105">
        <v>7.55</v>
      </c>
    </row>
    <row r="7844" spans="1:4" x14ac:dyDescent="0.25">
      <c r="A7844" s="100">
        <v>325</v>
      </c>
      <c r="B7844" s="100" t="s">
        <v>25555</v>
      </c>
      <c r="C7844" s="100" t="s">
        <v>13191</v>
      </c>
      <c r="D7844" s="105">
        <v>2.23</v>
      </c>
    </row>
    <row r="7845" spans="1:4" x14ac:dyDescent="0.25">
      <c r="A7845" s="100">
        <v>20326</v>
      </c>
      <c r="B7845" s="100" t="s">
        <v>25556</v>
      </c>
      <c r="C7845" s="100" t="s">
        <v>13191</v>
      </c>
      <c r="D7845" s="105">
        <v>4.07</v>
      </c>
    </row>
    <row r="7846" spans="1:4" x14ac:dyDescent="0.25">
      <c r="A7846" s="100">
        <v>329</v>
      </c>
      <c r="B7846" s="100" t="s">
        <v>25557</v>
      </c>
      <c r="C7846" s="100" t="s">
        <v>13191</v>
      </c>
      <c r="D7846" s="105">
        <v>6.31</v>
      </c>
    </row>
    <row r="7847" spans="1:4" x14ac:dyDescent="0.25">
      <c r="A7847" s="100">
        <v>308</v>
      </c>
      <c r="B7847" s="100" t="s">
        <v>25558</v>
      </c>
      <c r="C7847" s="100" t="s">
        <v>13191</v>
      </c>
      <c r="D7847" s="105">
        <v>84.93</v>
      </c>
    </row>
    <row r="7848" spans="1:4" x14ac:dyDescent="0.25">
      <c r="A7848" s="100">
        <v>39642</v>
      </c>
      <c r="B7848" s="100" t="s">
        <v>25559</v>
      </c>
      <c r="C7848" s="100" t="s">
        <v>13191</v>
      </c>
      <c r="D7848" s="105">
        <v>2.8</v>
      </c>
    </row>
    <row r="7849" spans="1:4" x14ac:dyDescent="0.25">
      <c r="A7849" s="100">
        <v>39641</v>
      </c>
      <c r="B7849" s="100" t="s">
        <v>25560</v>
      </c>
      <c r="C7849" s="100" t="s">
        <v>13191</v>
      </c>
      <c r="D7849" s="100">
        <v>2.4500000000000002</v>
      </c>
    </row>
    <row r="7850" spans="1:4" x14ac:dyDescent="0.25">
      <c r="A7850" s="100">
        <v>39643</v>
      </c>
      <c r="B7850" s="100" t="s">
        <v>25561</v>
      </c>
      <c r="C7850" s="100" t="s">
        <v>13191</v>
      </c>
      <c r="D7850" s="100">
        <v>3.28</v>
      </c>
    </row>
    <row r="7851" spans="1:4" x14ac:dyDescent="0.25">
      <c r="A7851" s="100">
        <v>39644</v>
      </c>
      <c r="B7851" s="100" t="s">
        <v>25562</v>
      </c>
      <c r="C7851" s="100" t="s">
        <v>13191</v>
      </c>
      <c r="D7851" s="100">
        <v>5.09</v>
      </c>
    </row>
    <row r="7852" spans="1:4" x14ac:dyDescent="0.25">
      <c r="A7852" s="100">
        <v>39645</v>
      </c>
      <c r="B7852" s="100" t="s">
        <v>25563</v>
      </c>
      <c r="C7852" s="100" t="s">
        <v>13191</v>
      </c>
      <c r="D7852" s="100">
        <v>5.58</v>
      </c>
    </row>
    <row r="7853" spans="1:4" x14ac:dyDescent="0.25">
      <c r="A7853" s="100">
        <v>41610</v>
      </c>
      <c r="B7853" s="100" t="s">
        <v>25564</v>
      </c>
      <c r="C7853" s="100" t="s">
        <v>13191</v>
      </c>
      <c r="D7853" s="100">
        <v>756.28</v>
      </c>
    </row>
    <row r="7854" spans="1:4" x14ac:dyDescent="0.25">
      <c r="A7854" s="100">
        <v>41611</v>
      </c>
      <c r="B7854" s="100" t="s">
        <v>25565</v>
      </c>
      <c r="C7854" s="100" t="s">
        <v>13191</v>
      </c>
      <c r="D7854" s="100">
        <v>1192.05</v>
      </c>
    </row>
    <row r="7855" spans="1:4" x14ac:dyDescent="0.25">
      <c r="A7855" s="100">
        <v>41612</v>
      </c>
      <c r="B7855" s="100" t="s">
        <v>25566</v>
      </c>
      <c r="C7855" s="100" t="s">
        <v>13191</v>
      </c>
      <c r="D7855" s="100">
        <v>1673.82</v>
      </c>
    </row>
    <row r="7856" spans="1:4" x14ac:dyDescent="0.25">
      <c r="A7856" s="100">
        <v>41637</v>
      </c>
      <c r="B7856" s="100" t="s">
        <v>25567</v>
      </c>
      <c r="C7856" s="100" t="s">
        <v>13191</v>
      </c>
      <c r="D7856" s="100">
        <v>156.47</v>
      </c>
    </row>
    <row r="7857" spans="1:4" x14ac:dyDescent="0.25">
      <c r="A7857" s="100">
        <v>41638</v>
      </c>
      <c r="B7857" s="100" t="s">
        <v>25568</v>
      </c>
      <c r="C7857" s="100" t="s">
        <v>13191</v>
      </c>
      <c r="D7857" s="100">
        <v>203.82</v>
      </c>
    </row>
    <row r="7858" spans="1:4" x14ac:dyDescent="0.25">
      <c r="A7858" s="100">
        <v>41639</v>
      </c>
      <c r="B7858" s="100" t="s">
        <v>25569</v>
      </c>
      <c r="C7858" s="100" t="s">
        <v>13191</v>
      </c>
      <c r="D7858" s="100">
        <v>493.08</v>
      </c>
    </row>
    <row r="7859" spans="1:4" x14ac:dyDescent="0.25">
      <c r="A7859" s="100">
        <v>11789</v>
      </c>
      <c r="B7859" s="100" t="s">
        <v>25570</v>
      </c>
      <c r="C7859" s="100" t="s">
        <v>13191</v>
      </c>
      <c r="D7859" s="100">
        <v>0.87</v>
      </c>
    </row>
    <row r="7860" spans="1:4" x14ac:dyDescent="0.25">
      <c r="A7860" s="100">
        <v>20975</v>
      </c>
      <c r="B7860" s="100" t="s">
        <v>25571</v>
      </c>
      <c r="C7860" s="100" t="s">
        <v>13191</v>
      </c>
      <c r="D7860" s="100">
        <v>12.36</v>
      </c>
    </row>
    <row r="7861" spans="1:4" x14ac:dyDescent="0.25">
      <c r="A7861" s="100">
        <v>20976</v>
      </c>
      <c r="B7861" s="100" t="s">
        <v>25572</v>
      </c>
      <c r="C7861" s="100" t="s">
        <v>13191</v>
      </c>
      <c r="D7861" s="100">
        <v>18.68</v>
      </c>
    </row>
    <row r="7862" spans="1:4" x14ac:dyDescent="0.25">
      <c r="A7862" s="100">
        <v>40340</v>
      </c>
      <c r="B7862" s="100" t="s">
        <v>25573</v>
      </c>
      <c r="C7862" s="100" t="s">
        <v>13191</v>
      </c>
      <c r="D7862" s="100">
        <v>20.96</v>
      </c>
    </row>
    <row r="7863" spans="1:4" x14ac:dyDescent="0.25">
      <c r="A7863" s="100">
        <v>40341</v>
      </c>
      <c r="B7863" s="100" t="s">
        <v>25574</v>
      </c>
      <c r="C7863" s="100" t="s">
        <v>13191</v>
      </c>
      <c r="D7863" s="105">
        <v>25.02</v>
      </c>
    </row>
    <row r="7864" spans="1:4" x14ac:dyDescent="0.25">
      <c r="A7864" s="100">
        <v>40342</v>
      </c>
      <c r="B7864" s="100" t="s">
        <v>25575</v>
      </c>
      <c r="C7864" s="100" t="s">
        <v>13191</v>
      </c>
      <c r="D7864" s="100">
        <v>29.84</v>
      </c>
    </row>
    <row r="7865" spans="1:4" x14ac:dyDescent="0.25">
      <c r="A7865" s="100">
        <v>40343</v>
      </c>
      <c r="B7865" s="100" t="s">
        <v>25576</v>
      </c>
      <c r="C7865" s="100" t="s">
        <v>13191</v>
      </c>
      <c r="D7865" s="100">
        <v>35.39</v>
      </c>
    </row>
    <row r="7866" spans="1:4" x14ac:dyDescent="0.25">
      <c r="A7866" s="100">
        <v>40344</v>
      </c>
      <c r="B7866" s="100" t="s">
        <v>25577</v>
      </c>
      <c r="C7866" s="100" t="s">
        <v>13191</v>
      </c>
      <c r="D7866" s="100">
        <v>48.25</v>
      </c>
    </row>
    <row r="7867" spans="1:4" x14ac:dyDescent="0.25">
      <c r="A7867" s="100">
        <v>40345</v>
      </c>
      <c r="B7867" s="100" t="s">
        <v>25578</v>
      </c>
      <c r="C7867" s="100" t="s">
        <v>13191</v>
      </c>
      <c r="D7867" s="100">
        <v>59.45</v>
      </c>
    </row>
    <row r="7868" spans="1:4" x14ac:dyDescent="0.25">
      <c r="A7868" s="100">
        <v>40346</v>
      </c>
      <c r="B7868" s="100" t="s">
        <v>25579</v>
      </c>
      <c r="C7868" s="100" t="s">
        <v>13191</v>
      </c>
      <c r="D7868" s="100">
        <v>68.97</v>
      </c>
    </row>
    <row r="7869" spans="1:4" x14ac:dyDescent="0.25">
      <c r="A7869" s="100">
        <v>40347</v>
      </c>
      <c r="B7869" s="100" t="s">
        <v>25580</v>
      </c>
      <c r="C7869" s="100" t="s">
        <v>13191</v>
      </c>
      <c r="D7869" s="100">
        <v>86.65</v>
      </c>
    </row>
    <row r="7870" spans="1:4" x14ac:dyDescent="0.25">
      <c r="A7870" s="100">
        <v>6138</v>
      </c>
      <c r="B7870" s="100" t="s">
        <v>25581</v>
      </c>
      <c r="C7870" s="100" t="s">
        <v>13191</v>
      </c>
      <c r="D7870" s="100">
        <v>10.97</v>
      </c>
    </row>
    <row r="7871" spans="1:4" x14ac:dyDescent="0.25">
      <c r="A7871" s="100">
        <v>43424</v>
      </c>
      <c r="B7871" s="100" t="s">
        <v>40013</v>
      </c>
      <c r="C7871" s="100" t="s">
        <v>13191</v>
      </c>
      <c r="D7871" s="100">
        <v>633.64</v>
      </c>
    </row>
    <row r="7872" spans="1:4" x14ac:dyDescent="0.25">
      <c r="A7872" s="100">
        <v>43426</v>
      </c>
      <c r="B7872" s="100" t="s">
        <v>25582</v>
      </c>
      <c r="C7872" s="100" t="s">
        <v>13191</v>
      </c>
      <c r="D7872" s="100">
        <v>2185.44</v>
      </c>
    </row>
    <row r="7873" spans="1:4" x14ac:dyDescent="0.25">
      <c r="A7873" s="100">
        <v>12565</v>
      </c>
      <c r="B7873" s="100" t="s">
        <v>25583</v>
      </c>
      <c r="C7873" s="100" t="s">
        <v>13191</v>
      </c>
      <c r="D7873" s="100">
        <v>766.4</v>
      </c>
    </row>
    <row r="7874" spans="1:4" x14ac:dyDescent="0.25">
      <c r="A7874" s="100">
        <v>12567</v>
      </c>
      <c r="B7874" s="100" t="s">
        <v>25584</v>
      </c>
      <c r="C7874" s="100" t="s">
        <v>13191</v>
      </c>
      <c r="D7874" s="100">
        <v>1029.4100000000001</v>
      </c>
    </row>
    <row r="7875" spans="1:4" x14ac:dyDescent="0.25">
      <c r="A7875" s="100">
        <v>12568</v>
      </c>
      <c r="B7875" s="100" t="s">
        <v>25585</v>
      </c>
      <c r="C7875" s="100" t="s">
        <v>13191</v>
      </c>
      <c r="D7875" s="100">
        <v>1441.17</v>
      </c>
    </row>
    <row r="7876" spans="1:4" x14ac:dyDescent="0.25">
      <c r="A7876" s="100">
        <v>43441</v>
      </c>
      <c r="B7876" s="100" t="s">
        <v>25586</v>
      </c>
      <c r="C7876" s="100" t="s">
        <v>13191</v>
      </c>
      <c r="D7876" s="100">
        <v>185.29</v>
      </c>
    </row>
    <row r="7877" spans="1:4" x14ac:dyDescent="0.25">
      <c r="A7877" s="100">
        <v>43423</v>
      </c>
      <c r="B7877" s="100" t="s">
        <v>25587</v>
      </c>
      <c r="C7877" s="100" t="s">
        <v>13191</v>
      </c>
      <c r="D7877" s="100">
        <v>86.47</v>
      </c>
    </row>
    <row r="7878" spans="1:4" x14ac:dyDescent="0.25">
      <c r="A7878" s="100">
        <v>12532</v>
      </c>
      <c r="B7878" s="100" t="s">
        <v>25588</v>
      </c>
      <c r="C7878" s="100" t="s">
        <v>13191</v>
      </c>
      <c r="D7878" s="100">
        <v>133.36000000000001</v>
      </c>
    </row>
    <row r="7879" spans="1:4" x14ac:dyDescent="0.25">
      <c r="A7879" s="100">
        <v>43444</v>
      </c>
      <c r="B7879" s="100" t="s">
        <v>25589</v>
      </c>
      <c r="C7879" s="100" t="s">
        <v>13191</v>
      </c>
      <c r="D7879" s="100">
        <v>447.79</v>
      </c>
    </row>
    <row r="7880" spans="1:4" x14ac:dyDescent="0.25">
      <c r="A7880" s="100">
        <v>12551</v>
      </c>
      <c r="B7880" s="100" t="s">
        <v>25590</v>
      </c>
      <c r="C7880" s="100" t="s">
        <v>13191</v>
      </c>
      <c r="D7880" s="100">
        <v>319.48</v>
      </c>
    </row>
    <row r="7881" spans="1:4" x14ac:dyDescent="0.25">
      <c r="A7881" s="100">
        <v>43442</v>
      </c>
      <c r="B7881" s="100" t="s">
        <v>25591</v>
      </c>
      <c r="C7881" s="100" t="s">
        <v>13191</v>
      </c>
      <c r="D7881" s="100">
        <v>247.05</v>
      </c>
    </row>
    <row r="7882" spans="1:4" x14ac:dyDescent="0.25">
      <c r="A7882" s="100">
        <v>43443</v>
      </c>
      <c r="B7882" s="100" t="s">
        <v>25592</v>
      </c>
      <c r="C7882" s="100" t="s">
        <v>13191</v>
      </c>
      <c r="D7882" s="100">
        <v>324.26</v>
      </c>
    </row>
    <row r="7883" spans="1:4" x14ac:dyDescent="0.25">
      <c r="A7883" s="100">
        <v>12544</v>
      </c>
      <c r="B7883" s="100" t="s">
        <v>25593</v>
      </c>
      <c r="C7883" s="100" t="s">
        <v>13191</v>
      </c>
      <c r="D7883" s="100">
        <v>174.99</v>
      </c>
    </row>
    <row r="7884" spans="1:4" x14ac:dyDescent="0.25">
      <c r="A7884" s="100">
        <v>12547</v>
      </c>
      <c r="B7884" s="100" t="s">
        <v>25594</v>
      </c>
      <c r="C7884" s="100" t="s">
        <v>13191</v>
      </c>
      <c r="D7884" s="100">
        <v>235.36</v>
      </c>
    </row>
    <row r="7885" spans="1:4" x14ac:dyDescent="0.25">
      <c r="A7885" s="100">
        <v>43445</v>
      </c>
      <c r="B7885" s="100" t="s">
        <v>25595</v>
      </c>
      <c r="C7885" s="100" t="s">
        <v>13191</v>
      </c>
      <c r="D7885" s="100">
        <v>617.64</v>
      </c>
    </row>
    <row r="7886" spans="1:4" x14ac:dyDescent="0.25">
      <c r="A7886" s="100">
        <v>12563</v>
      </c>
      <c r="B7886" s="100" t="s">
        <v>25596</v>
      </c>
      <c r="C7886" s="100" t="s">
        <v>13191</v>
      </c>
      <c r="D7886" s="100">
        <v>441.9</v>
      </c>
    </row>
    <row r="7887" spans="1:4" x14ac:dyDescent="0.25">
      <c r="A7887" s="100">
        <v>43425</v>
      </c>
      <c r="B7887" s="100" t="s">
        <v>40014</v>
      </c>
      <c r="C7887" s="100" t="s">
        <v>13191</v>
      </c>
      <c r="D7887" s="100">
        <v>277.94</v>
      </c>
    </row>
    <row r="7888" spans="1:4" x14ac:dyDescent="0.25">
      <c r="A7888" s="100">
        <v>43446</v>
      </c>
      <c r="B7888" s="100" t="s">
        <v>25597</v>
      </c>
      <c r="C7888" s="100" t="s">
        <v>13191</v>
      </c>
      <c r="D7888" s="100">
        <v>586.76</v>
      </c>
    </row>
    <row r="7889" spans="1:4" x14ac:dyDescent="0.25">
      <c r="A7889" s="100">
        <v>43447</v>
      </c>
      <c r="B7889" s="100" t="s">
        <v>25598</v>
      </c>
      <c r="C7889" s="100" t="s">
        <v>13191</v>
      </c>
      <c r="D7889" s="100">
        <v>720.58</v>
      </c>
    </row>
    <row r="7890" spans="1:4" x14ac:dyDescent="0.25">
      <c r="A7890" s="100">
        <v>43448</v>
      </c>
      <c r="B7890" s="100" t="s">
        <v>25599</v>
      </c>
      <c r="C7890" s="100" t="s">
        <v>13191</v>
      </c>
      <c r="D7890" s="105">
        <v>1008.82</v>
      </c>
    </row>
    <row r="7891" spans="1:4" x14ac:dyDescent="0.25">
      <c r="A7891" s="100">
        <v>13761</v>
      </c>
      <c r="B7891" s="100" t="s">
        <v>25600</v>
      </c>
      <c r="C7891" s="100" t="s">
        <v>13191</v>
      </c>
      <c r="D7891" s="100">
        <v>3017.41</v>
      </c>
    </row>
    <row r="7892" spans="1:4" x14ac:dyDescent="0.25">
      <c r="A7892" s="100">
        <v>4814</v>
      </c>
      <c r="B7892" s="100" t="s">
        <v>25601</v>
      </c>
      <c r="C7892" s="100" t="s">
        <v>13191</v>
      </c>
      <c r="D7892" s="105">
        <v>55.27</v>
      </c>
    </row>
    <row r="7893" spans="1:4" x14ac:dyDescent="0.25">
      <c r="A7893" s="100">
        <v>44473</v>
      </c>
      <c r="B7893" s="100" t="s">
        <v>25602</v>
      </c>
      <c r="C7893" s="100" t="s">
        <v>13191</v>
      </c>
      <c r="D7893" s="100">
        <v>2379.75</v>
      </c>
    </row>
    <row r="7894" spans="1:4" x14ac:dyDescent="0.25">
      <c r="A7894" s="100">
        <v>6122</v>
      </c>
      <c r="B7894" s="100" t="s">
        <v>25603</v>
      </c>
      <c r="C7894" s="100" t="s">
        <v>939</v>
      </c>
      <c r="D7894" s="105">
        <v>18.78</v>
      </c>
    </row>
    <row r="7895" spans="1:4" x14ac:dyDescent="0.25">
      <c r="A7895" s="100">
        <v>40810</v>
      </c>
      <c r="B7895" s="100" t="s">
        <v>25604</v>
      </c>
      <c r="C7895" s="100" t="s">
        <v>1906</v>
      </c>
      <c r="D7895" s="100">
        <v>3321.2</v>
      </c>
    </row>
    <row r="7896" spans="1:4" x14ac:dyDescent="0.25">
      <c r="A7896" s="100">
        <v>21100</v>
      </c>
      <c r="B7896" s="100" t="s">
        <v>25605</v>
      </c>
      <c r="C7896" s="100" t="s">
        <v>13191</v>
      </c>
      <c r="D7896" s="105">
        <v>1902.85</v>
      </c>
    </row>
    <row r="7897" spans="1:4" x14ac:dyDescent="0.25">
      <c r="A7897" s="100">
        <v>11811</v>
      </c>
      <c r="B7897" s="100" t="s">
        <v>25606</v>
      </c>
      <c r="C7897" s="100" t="s">
        <v>13191</v>
      </c>
      <c r="D7897" s="100">
        <v>2746.81</v>
      </c>
    </row>
    <row r="7898" spans="1:4" x14ac:dyDescent="0.25">
      <c r="A7898" s="100">
        <v>11816</v>
      </c>
      <c r="B7898" s="100" t="s">
        <v>40015</v>
      </c>
      <c r="C7898" s="100" t="s">
        <v>13191</v>
      </c>
      <c r="D7898" s="100">
        <v>2029</v>
      </c>
    </row>
    <row r="7899" spans="1:4" x14ac:dyDescent="0.25">
      <c r="A7899" s="100">
        <v>11814</v>
      </c>
      <c r="B7899" s="100" t="s">
        <v>40016</v>
      </c>
      <c r="C7899" s="100" t="s">
        <v>13191</v>
      </c>
      <c r="D7899" s="100">
        <v>4416.62</v>
      </c>
    </row>
    <row r="7900" spans="1:4" x14ac:dyDescent="0.25">
      <c r="A7900" s="100">
        <v>14186</v>
      </c>
      <c r="B7900" s="100" t="s">
        <v>40017</v>
      </c>
      <c r="C7900" s="100" t="s">
        <v>13191</v>
      </c>
      <c r="D7900" s="100">
        <v>5545.66</v>
      </c>
    </row>
    <row r="7901" spans="1:4" x14ac:dyDescent="0.25">
      <c r="A7901" s="100">
        <v>14185</v>
      </c>
      <c r="B7901" s="100" t="s">
        <v>40018</v>
      </c>
      <c r="C7901" s="100" t="s">
        <v>13191</v>
      </c>
      <c r="D7901" s="100">
        <v>7183.8</v>
      </c>
    </row>
    <row r="7902" spans="1:4" x14ac:dyDescent="0.25">
      <c r="A7902" s="100">
        <v>44498</v>
      </c>
      <c r="B7902" s="100" t="s">
        <v>25607</v>
      </c>
      <c r="C7902" s="100" t="s">
        <v>13191</v>
      </c>
      <c r="D7902" s="100">
        <v>318204.48</v>
      </c>
    </row>
    <row r="7903" spans="1:4" x14ac:dyDescent="0.25">
      <c r="A7903" s="100">
        <v>34469</v>
      </c>
      <c r="B7903" s="100" t="s">
        <v>25608</v>
      </c>
      <c r="C7903" s="100" t="s">
        <v>13191</v>
      </c>
      <c r="D7903" s="100">
        <v>10072.52</v>
      </c>
    </row>
    <row r="7904" spans="1:4" x14ac:dyDescent="0.25">
      <c r="A7904" s="100">
        <v>34476</v>
      </c>
      <c r="B7904" s="100" t="s">
        <v>25609</v>
      </c>
      <c r="C7904" s="100" t="s">
        <v>13191</v>
      </c>
      <c r="D7904" s="100">
        <v>5253.24</v>
      </c>
    </row>
    <row r="7905" spans="1:4" x14ac:dyDescent="0.25">
      <c r="A7905" s="100">
        <v>34477</v>
      </c>
      <c r="B7905" s="100" t="s">
        <v>25610</v>
      </c>
      <c r="C7905" s="100" t="s">
        <v>13191</v>
      </c>
      <c r="D7905" s="100">
        <v>6972.07</v>
      </c>
    </row>
    <row r="7906" spans="1:4" x14ac:dyDescent="0.25">
      <c r="A7906" s="100">
        <v>34482</v>
      </c>
      <c r="B7906" s="100" t="s">
        <v>25611</v>
      </c>
      <c r="C7906" s="100" t="s">
        <v>13191</v>
      </c>
      <c r="D7906" s="100">
        <v>6511.53</v>
      </c>
    </row>
    <row r="7907" spans="1:4" x14ac:dyDescent="0.25">
      <c r="A7907" s="100">
        <v>34472</v>
      </c>
      <c r="B7907" s="100" t="s">
        <v>25612</v>
      </c>
      <c r="C7907" s="100" t="s">
        <v>13191</v>
      </c>
      <c r="D7907" s="100">
        <v>3099</v>
      </c>
    </row>
    <row r="7908" spans="1:4" x14ac:dyDescent="0.25">
      <c r="A7908" s="100">
        <v>42425</v>
      </c>
      <c r="B7908" s="100" t="s">
        <v>25613</v>
      </c>
      <c r="C7908" s="100" t="s">
        <v>13191</v>
      </c>
      <c r="D7908" s="100">
        <v>2429.08</v>
      </c>
    </row>
    <row r="7909" spans="1:4" x14ac:dyDescent="0.25">
      <c r="A7909" s="100">
        <v>42422</v>
      </c>
      <c r="B7909" s="100" t="s">
        <v>25614</v>
      </c>
      <c r="C7909" s="100" t="s">
        <v>13191</v>
      </c>
      <c r="D7909" s="100">
        <v>3606.05</v>
      </c>
    </row>
    <row r="7910" spans="1:4" x14ac:dyDescent="0.25">
      <c r="A7910" s="100">
        <v>43184</v>
      </c>
      <c r="B7910" s="100" t="s">
        <v>25615</v>
      </c>
      <c r="C7910" s="100" t="s">
        <v>13191</v>
      </c>
      <c r="D7910" s="100">
        <v>4983.8999999999996</v>
      </c>
    </row>
    <row r="7911" spans="1:4" x14ac:dyDescent="0.25">
      <c r="A7911" s="100">
        <v>42424</v>
      </c>
      <c r="B7911" s="100" t="s">
        <v>25616</v>
      </c>
      <c r="C7911" s="100" t="s">
        <v>13191</v>
      </c>
      <c r="D7911" s="100">
        <v>2169.38</v>
      </c>
    </row>
    <row r="7912" spans="1:4" x14ac:dyDescent="0.25">
      <c r="A7912" s="100">
        <v>42421</v>
      </c>
      <c r="B7912" s="100" t="s">
        <v>25617</v>
      </c>
      <c r="C7912" s="100" t="s">
        <v>13191</v>
      </c>
      <c r="D7912" s="100">
        <v>19751.96</v>
      </c>
    </row>
    <row r="7913" spans="1:4" x14ac:dyDescent="0.25">
      <c r="A7913" s="100">
        <v>42416</v>
      </c>
      <c r="B7913" s="100" t="s">
        <v>25618</v>
      </c>
      <c r="C7913" s="100" t="s">
        <v>13191</v>
      </c>
      <c r="D7913" s="100">
        <v>9351.9500000000007</v>
      </c>
    </row>
    <row r="7914" spans="1:4" x14ac:dyDescent="0.25">
      <c r="A7914" s="100">
        <v>42417</v>
      </c>
      <c r="B7914" s="100" t="s">
        <v>25619</v>
      </c>
      <c r="C7914" s="100" t="s">
        <v>13191</v>
      </c>
      <c r="D7914" s="105">
        <v>10484.299999999999</v>
      </c>
    </row>
    <row r="7915" spans="1:4" x14ac:dyDescent="0.25">
      <c r="A7915" s="100">
        <v>42419</v>
      </c>
      <c r="B7915" s="100" t="s">
        <v>25620</v>
      </c>
      <c r="C7915" s="100" t="s">
        <v>13191</v>
      </c>
      <c r="D7915" s="100">
        <v>11845.03</v>
      </c>
    </row>
    <row r="7916" spans="1:4" x14ac:dyDescent="0.25">
      <c r="A7916" s="100">
        <v>42420</v>
      </c>
      <c r="B7916" s="100" t="s">
        <v>25621</v>
      </c>
      <c r="C7916" s="100" t="s">
        <v>13191</v>
      </c>
      <c r="D7916" s="100">
        <v>16280.11</v>
      </c>
    </row>
    <row r="7917" spans="1:4" x14ac:dyDescent="0.25">
      <c r="A7917" s="100">
        <v>43195</v>
      </c>
      <c r="B7917" s="100" t="s">
        <v>25622</v>
      </c>
      <c r="C7917" s="100" t="s">
        <v>13191</v>
      </c>
      <c r="D7917" s="100">
        <v>5732.46</v>
      </c>
    </row>
    <row r="7918" spans="1:4" x14ac:dyDescent="0.25">
      <c r="A7918" s="100">
        <v>43196</v>
      </c>
      <c r="B7918" s="100" t="s">
        <v>25623</v>
      </c>
      <c r="C7918" s="100" t="s">
        <v>13191</v>
      </c>
      <c r="D7918" s="100">
        <v>7104.56</v>
      </c>
    </row>
    <row r="7919" spans="1:4" x14ac:dyDescent="0.25">
      <c r="A7919" s="100">
        <v>43198</v>
      </c>
      <c r="B7919" s="100" t="s">
        <v>25624</v>
      </c>
      <c r="C7919" s="100" t="s">
        <v>13191</v>
      </c>
      <c r="D7919" s="105">
        <v>10557.21</v>
      </c>
    </row>
    <row r="7920" spans="1:4" x14ac:dyDescent="0.25">
      <c r="A7920" s="100">
        <v>43199</v>
      </c>
      <c r="B7920" s="100" t="s">
        <v>25625</v>
      </c>
      <c r="C7920" s="100" t="s">
        <v>13191</v>
      </c>
      <c r="D7920" s="100">
        <v>10944.06</v>
      </c>
    </row>
    <row r="7921" spans="1:4" x14ac:dyDescent="0.25">
      <c r="A7921" s="100">
        <v>43200</v>
      </c>
      <c r="B7921" s="100" t="s">
        <v>25626</v>
      </c>
      <c r="C7921" s="100" t="s">
        <v>13191</v>
      </c>
      <c r="D7921" s="105">
        <v>12559.11</v>
      </c>
    </row>
    <row r="7922" spans="1:4" x14ac:dyDescent="0.25">
      <c r="A7922" s="100">
        <v>39556</v>
      </c>
      <c r="B7922" s="100" t="s">
        <v>25627</v>
      </c>
      <c r="C7922" s="100" t="s">
        <v>13191</v>
      </c>
      <c r="D7922" s="100">
        <v>6859.41</v>
      </c>
    </row>
    <row r="7923" spans="1:4" x14ac:dyDescent="0.25">
      <c r="A7923" s="100">
        <v>39557</v>
      </c>
      <c r="B7923" s="100" t="s">
        <v>25628</v>
      </c>
      <c r="C7923" s="100" t="s">
        <v>13191</v>
      </c>
      <c r="D7923" s="105">
        <v>7386.09</v>
      </c>
    </row>
    <row r="7924" spans="1:4" x14ac:dyDescent="0.25">
      <c r="A7924" s="100">
        <v>39559</v>
      </c>
      <c r="B7924" s="100" t="s">
        <v>25629</v>
      </c>
      <c r="C7924" s="100" t="s">
        <v>13191</v>
      </c>
      <c r="D7924" s="100">
        <v>10915.22</v>
      </c>
    </row>
    <row r="7925" spans="1:4" x14ac:dyDescent="0.25">
      <c r="A7925" s="100">
        <v>39560</v>
      </c>
      <c r="B7925" s="100" t="s">
        <v>25630</v>
      </c>
      <c r="C7925" s="100" t="s">
        <v>13191</v>
      </c>
      <c r="D7925" s="105">
        <v>12627.85</v>
      </c>
    </row>
    <row r="7926" spans="1:4" x14ac:dyDescent="0.25">
      <c r="A7926" s="100">
        <v>39561</v>
      </c>
      <c r="B7926" s="100" t="s">
        <v>25631</v>
      </c>
      <c r="C7926" s="100" t="s">
        <v>13191</v>
      </c>
      <c r="D7926" s="100">
        <v>13210.34</v>
      </c>
    </row>
    <row r="7927" spans="1:4" x14ac:dyDescent="0.25">
      <c r="A7927" s="100">
        <v>43190</v>
      </c>
      <c r="B7927" s="100" t="s">
        <v>25632</v>
      </c>
      <c r="C7927" s="100" t="s">
        <v>13191</v>
      </c>
      <c r="D7927" s="105">
        <v>1949.49</v>
      </c>
    </row>
    <row r="7928" spans="1:4" x14ac:dyDescent="0.25">
      <c r="A7928" s="100">
        <v>39555</v>
      </c>
      <c r="B7928" s="100" t="s">
        <v>25633</v>
      </c>
      <c r="C7928" s="100" t="s">
        <v>13191</v>
      </c>
      <c r="D7928" s="100">
        <v>2108.85</v>
      </c>
    </row>
    <row r="7929" spans="1:4" x14ac:dyDescent="0.25">
      <c r="A7929" s="100">
        <v>43191</v>
      </c>
      <c r="B7929" s="100" t="s">
        <v>25634</v>
      </c>
      <c r="C7929" s="100" t="s">
        <v>13191</v>
      </c>
      <c r="D7929" s="105">
        <v>2805.06</v>
      </c>
    </row>
    <row r="7930" spans="1:4" x14ac:dyDescent="0.25">
      <c r="A7930" s="100">
        <v>39548</v>
      </c>
      <c r="B7930" s="100" t="s">
        <v>25635</v>
      </c>
      <c r="C7930" s="100" t="s">
        <v>13191</v>
      </c>
      <c r="D7930" s="100">
        <v>3128.08</v>
      </c>
    </row>
    <row r="7931" spans="1:4" x14ac:dyDescent="0.25">
      <c r="A7931" s="100">
        <v>43192</v>
      </c>
      <c r="B7931" s="100" t="s">
        <v>25636</v>
      </c>
      <c r="C7931" s="100" t="s">
        <v>13191</v>
      </c>
      <c r="D7931" s="105">
        <v>3674.38</v>
      </c>
    </row>
    <row r="7932" spans="1:4" x14ac:dyDescent="0.25">
      <c r="A7932" s="100">
        <v>39554</v>
      </c>
      <c r="B7932" s="100" t="s">
        <v>25637</v>
      </c>
      <c r="C7932" s="100" t="s">
        <v>13191</v>
      </c>
      <c r="D7932" s="100">
        <v>4136.42</v>
      </c>
    </row>
    <row r="7933" spans="1:4" x14ac:dyDescent="0.25">
      <c r="A7933" s="100">
        <v>43194</v>
      </c>
      <c r="B7933" s="100" t="s">
        <v>25638</v>
      </c>
      <c r="C7933" s="100" t="s">
        <v>13191</v>
      </c>
      <c r="D7933" s="105">
        <v>1670.07</v>
      </c>
    </row>
    <row r="7934" spans="1:4" x14ac:dyDescent="0.25">
      <c r="A7934" s="100">
        <v>39551</v>
      </c>
      <c r="B7934" s="100" t="s">
        <v>25639</v>
      </c>
      <c r="C7934" s="100" t="s">
        <v>13191</v>
      </c>
      <c r="D7934" s="100">
        <v>1838.93</v>
      </c>
    </row>
    <row r="7935" spans="1:4" x14ac:dyDescent="0.25">
      <c r="A7935" s="100">
        <v>43185</v>
      </c>
      <c r="B7935" s="100" t="s">
        <v>25640</v>
      </c>
      <c r="C7935" s="100" t="s">
        <v>13191</v>
      </c>
      <c r="D7935" s="105">
        <v>5225.91</v>
      </c>
    </row>
    <row r="7936" spans="1:4" x14ac:dyDescent="0.25">
      <c r="A7936" s="100">
        <v>43186</v>
      </c>
      <c r="B7936" s="100" t="s">
        <v>25641</v>
      </c>
      <c r="C7936" s="100" t="s">
        <v>13191</v>
      </c>
      <c r="D7936" s="100">
        <v>5512.28</v>
      </c>
    </row>
    <row r="7937" spans="1:4" x14ac:dyDescent="0.25">
      <c r="A7937" s="100">
        <v>43187</v>
      </c>
      <c r="B7937" s="100" t="s">
        <v>25642</v>
      </c>
      <c r="C7937" s="100" t="s">
        <v>13191</v>
      </c>
      <c r="D7937" s="105">
        <v>7314.85</v>
      </c>
    </row>
    <row r="7938" spans="1:4" x14ac:dyDescent="0.25">
      <c r="A7938" s="100">
        <v>43188</v>
      </c>
      <c r="B7938" s="100" t="s">
        <v>25643</v>
      </c>
      <c r="C7938" s="100" t="s">
        <v>13191</v>
      </c>
      <c r="D7938" s="100">
        <v>8862.92</v>
      </c>
    </row>
    <row r="7939" spans="1:4" x14ac:dyDescent="0.25">
      <c r="A7939" s="100">
        <v>43189</v>
      </c>
      <c r="B7939" s="100" t="s">
        <v>25644</v>
      </c>
      <c r="C7939" s="100" t="s">
        <v>13191</v>
      </c>
      <c r="D7939" s="100">
        <v>9969.2999999999993</v>
      </c>
    </row>
    <row r="7940" spans="1:4" x14ac:dyDescent="0.25">
      <c r="A7940" s="100">
        <v>39580</v>
      </c>
      <c r="B7940" s="100" t="s">
        <v>25645</v>
      </c>
      <c r="C7940" s="100" t="s">
        <v>13191</v>
      </c>
      <c r="D7940" s="105">
        <v>78562.19</v>
      </c>
    </row>
    <row r="7941" spans="1:4" x14ac:dyDescent="0.25">
      <c r="A7941" s="100">
        <v>39577</v>
      </c>
      <c r="B7941" s="100" t="s">
        <v>25646</v>
      </c>
      <c r="C7941" s="100" t="s">
        <v>13191</v>
      </c>
      <c r="D7941" s="100">
        <v>24589.8</v>
      </c>
    </row>
    <row r="7942" spans="1:4" x14ac:dyDescent="0.25">
      <c r="A7942" s="100">
        <v>39578</v>
      </c>
      <c r="B7942" s="100" t="s">
        <v>25647</v>
      </c>
      <c r="C7942" s="100" t="s">
        <v>13191</v>
      </c>
      <c r="D7942" s="100">
        <v>31733.62</v>
      </c>
    </row>
    <row r="7943" spans="1:4" x14ac:dyDescent="0.25">
      <c r="A7943" s="100">
        <v>39579</v>
      </c>
      <c r="B7943" s="100" t="s">
        <v>25648</v>
      </c>
      <c r="C7943" s="100" t="s">
        <v>13191</v>
      </c>
      <c r="D7943" s="100">
        <v>46169.94</v>
      </c>
    </row>
    <row r="7944" spans="1:4" x14ac:dyDescent="0.25">
      <c r="A7944" s="100">
        <v>39826</v>
      </c>
      <c r="B7944" s="100" t="s">
        <v>25649</v>
      </c>
      <c r="C7944" s="100" t="s">
        <v>13191</v>
      </c>
      <c r="D7944" s="100">
        <v>5670.51</v>
      </c>
    </row>
    <row r="7945" spans="1:4" x14ac:dyDescent="0.25">
      <c r="A7945" s="100">
        <v>10700</v>
      </c>
      <c r="B7945" s="100" t="s">
        <v>25650</v>
      </c>
      <c r="C7945" s="100" t="s">
        <v>13191</v>
      </c>
      <c r="D7945" s="100">
        <v>23286.84</v>
      </c>
    </row>
    <row r="7946" spans="1:4" x14ac:dyDescent="0.25">
      <c r="A7946" s="100">
        <v>346</v>
      </c>
      <c r="B7946" s="100" t="s">
        <v>40019</v>
      </c>
      <c r="C7946" s="100" t="s">
        <v>943</v>
      </c>
      <c r="D7946" s="100">
        <v>25.35</v>
      </c>
    </row>
    <row r="7947" spans="1:4" x14ac:dyDescent="0.25">
      <c r="A7947" s="100">
        <v>3312</v>
      </c>
      <c r="B7947" s="100" t="s">
        <v>25651</v>
      </c>
      <c r="C7947" s="100" t="s">
        <v>943</v>
      </c>
      <c r="D7947" s="100">
        <v>22.45</v>
      </c>
    </row>
    <row r="7948" spans="1:4" x14ac:dyDescent="0.25">
      <c r="A7948" s="100">
        <v>339</v>
      </c>
      <c r="B7948" s="100" t="s">
        <v>25652</v>
      </c>
      <c r="C7948" s="100" t="s">
        <v>942</v>
      </c>
      <c r="D7948" s="100">
        <v>1.3</v>
      </c>
    </row>
    <row r="7949" spans="1:4" x14ac:dyDescent="0.25">
      <c r="A7949" s="100">
        <v>340</v>
      </c>
      <c r="B7949" s="100" t="s">
        <v>25653</v>
      </c>
      <c r="C7949" s="100" t="s">
        <v>942</v>
      </c>
      <c r="D7949" s="100">
        <v>1.18</v>
      </c>
    </row>
    <row r="7950" spans="1:4" x14ac:dyDescent="0.25">
      <c r="A7950" s="100">
        <v>43130</v>
      </c>
      <c r="B7950" s="100" t="s">
        <v>25654</v>
      </c>
      <c r="C7950" s="100" t="s">
        <v>943</v>
      </c>
      <c r="D7950" s="100">
        <v>21.4</v>
      </c>
    </row>
    <row r="7951" spans="1:4" x14ac:dyDescent="0.25">
      <c r="A7951" s="100">
        <v>344</v>
      </c>
      <c r="B7951" s="100" t="s">
        <v>25655</v>
      </c>
      <c r="C7951" s="100" t="s">
        <v>943</v>
      </c>
      <c r="D7951" s="100">
        <v>28.13</v>
      </c>
    </row>
    <row r="7952" spans="1:4" x14ac:dyDescent="0.25">
      <c r="A7952" s="100">
        <v>345</v>
      </c>
      <c r="B7952" s="100" t="s">
        <v>25656</v>
      </c>
      <c r="C7952" s="100" t="s">
        <v>943</v>
      </c>
      <c r="D7952" s="100">
        <v>30.52</v>
      </c>
    </row>
    <row r="7953" spans="1:4" x14ac:dyDescent="0.25">
      <c r="A7953" s="100">
        <v>43131</v>
      </c>
      <c r="B7953" s="100" t="s">
        <v>25657</v>
      </c>
      <c r="C7953" s="100" t="s">
        <v>943</v>
      </c>
      <c r="D7953" s="100">
        <v>24.86</v>
      </c>
    </row>
    <row r="7954" spans="1:4" x14ac:dyDescent="0.25">
      <c r="A7954" s="100">
        <v>3313</v>
      </c>
      <c r="B7954" s="100" t="s">
        <v>25658</v>
      </c>
      <c r="C7954" s="100" t="s">
        <v>943</v>
      </c>
      <c r="D7954" s="100">
        <v>28.89</v>
      </c>
    </row>
    <row r="7955" spans="1:4" x14ac:dyDescent="0.25">
      <c r="A7955" s="100">
        <v>43132</v>
      </c>
      <c r="B7955" s="100" t="s">
        <v>25659</v>
      </c>
      <c r="C7955" s="100" t="s">
        <v>943</v>
      </c>
      <c r="D7955" s="100">
        <v>21.4</v>
      </c>
    </row>
    <row r="7956" spans="1:4" x14ac:dyDescent="0.25">
      <c r="A7956" s="100">
        <v>366</v>
      </c>
      <c r="B7956" s="100" t="s">
        <v>25660</v>
      </c>
      <c r="C7956" s="100" t="s">
        <v>940</v>
      </c>
      <c r="D7956" s="100">
        <v>125</v>
      </c>
    </row>
    <row r="7957" spans="1:4" x14ac:dyDescent="0.25">
      <c r="A7957" s="100">
        <v>367</v>
      </c>
      <c r="B7957" s="100" t="s">
        <v>25661</v>
      </c>
      <c r="C7957" s="100" t="s">
        <v>940</v>
      </c>
      <c r="D7957" s="100">
        <v>126.63</v>
      </c>
    </row>
    <row r="7958" spans="1:4" x14ac:dyDescent="0.25">
      <c r="A7958" s="100">
        <v>370</v>
      </c>
      <c r="B7958" s="100" t="s">
        <v>25662</v>
      </c>
      <c r="C7958" s="100" t="s">
        <v>940</v>
      </c>
      <c r="D7958" s="100">
        <v>125</v>
      </c>
    </row>
    <row r="7959" spans="1:4" x14ac:dyDescent="0.25">
      <c r="A7959" s="100">
        <v>368</v>
      </c>
      <c r="B7959" s="100" t="s">
        <v>25663</v>
      </c>
      <c r="C7959" s="100" t="s">
        <v>940</v>
      </c>
      <c r="D7959" s="100">
        <v>62.5</v>
      </c>
    </row>
    <row r="7960" spans="1:4" x14ac:dyDescent="0.25">
      <c r="A7960" s="100">
        <v>11075</v>
      </c>
      <c r="B7960" s="100" t="s">
        <v>25664</v>
      </c>
      <c r="C7960" s="100" t="s">
        <v>940</v>
      </c>
      <c r="D7960" s="100">
        <v>1434.61</v>
      </c>
    </row>
    <row r="7961" spans="1:4" x14ac:dyDescent="0.25">
      <c r="A7961" s="100">
        <v>1381</v>
      </c>
      <c r="B7961" s="100" t="s">
        <v>25665</v>
      </c>
      <c r="C7961" s="100" t="s">
        <v>943</v>
      </c>
      <c r="D7961" s="105">
        <v>0.69</v>
      </c>
    </row>
    <row r="7962" spans="1:4" x14ac:dyDescent="0.25">
      <c r="A7962" s="100">
        <v>34353</v>
      </c>
      <c r="B7962" s="100" t="s">
        <v>25666</v>
      </c>
      <c r="C7962" s="100" t="s">
        <v>943</v>
      </c>
      <c r="D7962" s="105">
        <v>1.28</v>
      </c>
    </row>
    <row r="7963" spans="1:4" x14ac:dyDescent="0.25">
      <c r="A7963" s="100">
        <v>37595</v>
      </c>
      <c r="B7963" s="100" t="s">
        <v>25667</v>
      </c>
      <c r="C7963" s="100" t="s">
        <v>943</v>
      </c>
      <c r="D7963" s="100">
        <v>2.12</v>
      </c>
    </row>
    <row r="7964" spans="1:4" x14ac:dyDescent="0.25">
      <c r="A7964" s="100">
        <v>37596</v>
      </c>
      <c r="B7964" s="100" t="s">
        <v>25668</v>
      </c>
      <c r="C7964" s="100" t="s">
        <v>943</v>
      </c>
      <c r="D7964" s="100">
        <v>2.4300000000000002</v>
      </c>
    </row>
    <row r="7965" spans="1:4" x14ac:dyDescent="0.25">
      <c r="A7965" s="100">
        <v>371</v>
      </c>
      <c r="B7965" s="100" t="s">
        <v>25669</v>
      </c>
      <c r="C7965" s="100" t="s">
        <v>943</v>
      </c>
      <c r="D7965" s="105">
        <v>0.75</v>
      </c>
    </row>
    <row r="7966" spans="1:4" x14ac:dyDescent="0.25">
      <c r="A7966" s="100">
        <v>37553</v>
      </c>
      <c r="B7966" s="100" t="s">
        <v>25670</v>
      </c>
      <c r="C7966" s="100" t="s">
        <v>943</v>
      </c>
      <c r="D7966" s="100">
        <v>1.41</v>
      </c>
    </row>
    <row r="7967" spans="1:4" x14ac:dyDescent="0.25">
      <c r="A7967" s="100">
        <v>37552</v>
      </c>
      <c r="B7967" s="100" t="s">
        <v>25671</v>
      </c>
      <c r="C7967" s="100" t="s">
        <v>943</v>
      </c>
      <c r="D7967" s="105">
        <v>2.2599999999999998</v>
      </c>
    </row>
    <row r="7968" spans="1:4" x14ac:dyDescent="0.25">
      <c r="A7968" s="100">
        <v>36880</v>
      </c>
      <c r="B7968" s="100" t="s">
        <v>25672</v>
      </c>
      <c r="C7968" s="100" t="s">
        <v>943</v>
      </c>
      <c r="D7968" s="105">
        <v>2.2999999999999998</v>
      </c>
    </row>
    <row r="7969" spans="1:4" x14ac:dyDescent="0.25">
      <c r="A7969" s="100">
        <v>34355</v>
      </c>
      <c r="B7969" s="100" t="s">
        <v>25673</v>
      </c>
      <c r="C7969" s="100" t="s">
        <v>943</v>
      </c>
      <c r="D7969" s="100">
        <v>1.98</v>
      </c>
    </row>
    <row r="7970" spans="1:4" x14ac:dyDescent="0.25">
      <c r="A7970" s="100">
        <v>130</v>
      </c>
      <c r="B7970" s="100" t="s">
        <v>25674</v>
      </c>
      <c r="C7970" s="100" t="s">
        <v>943</v>
      </c>
      <c r="D7970" s="100">
        <v>3.65</v>
      </c>
    </row>
    <row r="7971" spans="1:4" x14ac:dyDescent="0.25">
      <c r="A7971" s="100">
        <v>135</v>
      </c>
      <c r="B7971" s="100" t="s">
        <v>25675</v>
      </c>
      <c r="C7971" s="100" t="s">
        <v>943</v>
      </c>
      <c r="D7971" s="100">
        <v>2.93</v>
      </c>
    </row>
    <row r="7972" spans="1:4" x14ac:dyDescent="0.25">
      <c r="A7972" s="100">
        <v>36886</v>
      </c>
      <c r="B7972" s="100" t="s">
        <v>25676</v>
      </c>
      <c r="C7972" s="100" t="s">
        <v>943</v>
      </c>
      <c r="D7972" s="100">
        <v>0.71</v>
      </c>
    </row>
    <row r="7973" spans="1:4" x14ac:dyDescent="0.25">
      <c r="A7973" s="100">
        <v>38546</v>
      </c>
      <c r="B7973" s="100" t="s">
        <v>25677</v>
      </c>
      <c r="C7973" s="100" t="s">
        <v>940</v>
      </c>
      <c r="D7973" s="100">
        <v>567.39</v>
      </c>
    </row>
    <row r="7974" spans="1:4" x14ac:dyDescent="0.25">
      <c r="A7974" s="100">
        <v>34549</v>
      </c>
      <c r="B7974" s="100" t="s">
        <v>25678</v>
      </c>
      <c r="C7974" s="100" t="s">
        <v>940</v>
      </c>
      <c r="D7974" s="100">
        <v>747.19</v>
      </c>
    </row>
    <row r="7975" spans="1:4" x14ac:dyDescent="0.25">
      <c r="A7975" s="100">
        <v>6081</v>
      </c>
      <c r="B7975" s="100" t="s">
        <v>25679</v>
      </c>
      <c r="C7975" s="100" t="s">
        <v>940</v>
      </c>
      <c r="D7975" s="100">
        <v>52.3</v>
      </c>
    </row>
    <row r="7976" spans="1:4" x14ac:dyDescent="0.25">
      <c r="A7976" s="100">
        <v>6077</v>
      </c>
      <c r="B7976" s="100" t="s">
        <v>25680</v>
      </c>
      <c r="C7976" s="100" t="s">
        <v>940</v>
      </c>
      <c r="D7976" s="100">
        <v>37.35</v>
      </c>
    </row>
    <row r="7977" spans="1:4" x14ac:dyDescent="0.25">
      <c r="A7977" s="100">
        <v>6079</v>
      </c>
      <c r="B7977" s="100" t="s">
        <v>25681</v>
      </c>
      <c r="C7977" s="100" t="s">
        <v>940</v>
      </c>
      <c r="D7977" s="100">
        <v>37.35</v>
      </c>
    </row>
    <row r="7978" spans="1:4" x14ac:dyDescent="0.25">
      <c r="A7978" s="100">
        <v>1091</v>
      </c>
      <c r="B7978" s="100" t="s">
        <v>25682</v>
      </c>
      <c r="C7978" s="100" t="s">
        <v>13191</v>
      </c>
      <c r="D7978" s="100">
        <v>26.08</v>
      </c>
    </row>
    <row r="7979" spans="1:4" x14ac:dyDescent="0.25">
      <c r="A7979" s="100">
        <v>1094</v>
      </c>
      <c r="B7979" s="100" t="s">
        <v>25683</v>
      </c>
      <c r="C7979" s="100" t="s">
        <v>13191</v>
      </c>
      <c r="D7979" s="100">
        <v>18.239999999999998</v>
      </c>
    </row>
    <row r="7980" spans="1:4" x14ac:dyDescent="0.25">
      <c r="A7980" s="100">
        <v>1095</v>
      </c>
      <c r="B7980" s="100" t="s">
        <v>25684</v>
      </c>
      <c r="C7980" s="100" t="s">
        <v>13191</v>
      </c>
      <c r="D7980" s="100">
        <v>38.770000000000003</v>
      </c>
    </row>
    <row r="7981" spans="1:4" x14ac:dyDescent="0.25">
      <c r="A7981" s="100">
        <v>1092</v>
      </c>
      <c r="B7981" s="100" t="s">
        <v>25685</v>
      </c>
      <c r="C7981" s="100" t="s">
        <v>13191</v>
      </c>
      <c r="D7981" s="100">
        <v>30</v>
      </c>
    </row>
    <row r="7982" spans="1:4" x14ac:dyDescent="0.25">
      <c r="A7982" s="100">
        <v>1093</v>
      </c>
      <c r="B7982" s="100" t="s">
        <v>25686</v>
      </c>
      <c r="C7982" s="100" t="s">
        <v>13191</v>
      </c>
      <c r="D7982" s="100">
        <v>70.06</v>
      </c>
    </row>
    <row r="7983" spans="1:4" x14ac:dyDescent="0.25">
      <c r="A7983" s="100">
        <v>1090</v>
      </c>
      <c r="B7983" s="100" t="s">
        <v>25687</v>
      </c>
      <c r="C7983" s="100" t="s">
        <v>13191</v>
      </c>
      <c r="D7983" s="100">
        <v>50.16</v>
      </c>
    </row>
    <row r="7984" spans="1:4" x14ac:dyDescent="0.25">
      <c r="A7984" s="100">
        <v>1096</v>
      </c>
      <c r="B7984" s="100" t="s">
        <v>25688</v>
      </c>
      <c r="C7984" s="100" t="s">
        <v>13191</v>
      </c>
      <c r="D7984" s="100">
        <v>90.27</v>
      </c>
    </row>
    <row r="7985" spans="1:4" x14ac:dyDescent="0.25">
      <c r="A7985" s="100">
        <v>1097</v>
      </c>
      <c r="B7985" s="100" t="s">
        <v>25689</v>
      </c>
      <c r="C7985" s="100" t="s">
        <v>13191</v>
      </c>
      <c r="D7985" s="100">
        <v>76.63</v>
      </c>
    </row>
    <row r="7986" spans="1:4" x14ac:dyDescent="0.25">
      <c r="A7986" s="100">
        <v>378</v>
      </c>
      <c r="B7986" s="100" t="s">
        <v>25690</v>
      </c>
      <c r="C7986" s="100" t="s">
        <v>939</v>
      </c>
      <c r="D7986" s="100">
        <v>21.62</v>
      </c>
    </row>
    <row r="7987" spans="1:4" x14ac:dyDescent="0.25">
      <c r="A7987" s="100">
        <v>40911</v>
      </c>
      <c r="B7987" s="100" t="s">
        <v>25691</v>
      </c>
      <c r="C7987" s="100" t="s">
        <v>1906</v>
      </c>
      <c r="D7987" s="100">
        <v>3820.57</v>
      </c>
    </row>
    <row r="7988" spans="1:4" x14ac:dyDescent="0.25">
      <c r="A7988" s="100">
        <v>33939</v>
      </c>
      <c r="B7988" s="100" t="s">
        <v>25692</v>
      </c>
      <c r="C7988" s="100" t="s">
        <v>939</v>
      </c>
      <c r="D7988" s="100">
        <v>110.38</v>
      </c>
    </row>
    <row r="7989" spans="1:4" x14ac:dyDescent="0.25">
      <c r="A7989" s="100">
        <v>40815</v>
      </c>
      <c r="B7989" s="100" t="s">
        <v>25693</v>
      </c>
      <c r="C7989" s="100" t="s">
        <v>1906</v>
      </c>
      <c r="D7989" s="100">
        <v>19508.02</v>
      </c>
    </row>
    <row r="7990" spans="1:4" x14ac:dyDescent="0.25">
      <c r="A7990" s="100">
        <v>33952</v>
      </c>
      <c r="B7990" s="100" t="s">
        <v>25694</v>
      </c>
      <c r="C7990" s="100" t="s">
        <v>939</v>
      </c>
      <c r="D7990" s="100">
        <v>116.46</v>
      </c>
    </row>
    <row r="7991" spans="1:4" x14ac:dyDescent="0.25">
      <c r="A7991" s="100">
        <v>40816</v>
      </c>
      <c r="B7991" s="100" t="s">
        <v>25695</v>
      </c>
      <c r="C7991" s="100" t="s">
        <v>1906</v>
      </c>
      <c r="D7991" s="100">
        <v>20581.62</v>
      </c>
    </row>
    <row r="7992" spans="1:4" x14ac:dyDescent="0.25">
      <c r="A7992" s="100">
        <v>33953</v>
      </c>
      <c r="B7992" s="100" t="s">
        <v>25696</v>
      </c>
      <c r="C7992" s="100" t="s">
        <v>939</v>
      </c>
      <c r="D7992" s="100">
        <v>120.13</v>
      </c>
    </row>
    <row r="7993" spans="1:4" x14ac:dyDescent="0.25">
      <c r="A7993" s="100">
        <v>40817</v>
      </c>
      <c r="B7993" s="100" t="s">
        <v>25697</v>
      </c>
      <c r="C7993" s="100" t="s">
        <v>1906</v>
      </c>
      <c r="D7993" s="100">
        <v>21231.89</v>
      </c>
    </row>
    <row r="7994" spans="1:4" x14ac:dyDescent="0.25">
      <c r="A7994" s="100">
        <v>13348</v>
      </c>
      <c r="B7994" s="100" t="s">
        <v>40020</v>
      </c>
      <c r="C7994" s="100" t="s">
        <v>13191</v>
      </c>
      <c r="D7994" s="100">
        <v>1.63</v>
      </c>
    </row>
    <row r="7995" spans="1:4" x14ac:dyDescent="0.25">
      <c r="A7995" s="100">
        <v>39212</v>
      </c>
      <c r="B7995" s="100" t="s">
        <v>25698</v>
      </c>
      <c r="C7995" s="100" t="s">
        <v>13191</v>
      </c>
      <c r="D7995" s="100">
        <v>2.2400000000000002</v>
      </c>
    </row>
    <row r="7996" spans="1:4" x14ac:dyDescent="0.25">
      <c r="A7996" s="100">
        <v>39211</v>
      </c>
      <c r="B7996" s="100" t="s">
        <v>40021</v>
      </c>
      <c r="C7996" s="100" t="s">
        <v>13191</v>
      </c>
      <c r="D7996" s="100">
        <v>2.0099999999999998</v>
      </c>
    </row>
    <row r="7997" spans="1:4" x14ac:dyDescent="0.25">
      <c r="A7997" s="100">
        <v>39208</v>
      </c>
      <c r="B7997" s="100" t="s">
        <v>25699</v>
      </c>
      <c r="C7997" s="100" t="s">
        <v>13191</v>
      </c>
      <c r="D7997" s="100">
        <v>0.61</v>
      </c>
    </row>
    <row r="7998" spans="1:4" x14ac:dyDescent="0.25">
      <c r="A7998" s="100">
        <v>39210</v>
      </c>
      <c r="B7998" s="100" t="s">
        <v>25700</v>
      </c>
      <c r="C7998" s="100" t="s">
        <v>13191</v>
      </c>
      <c r="D7998" s="100">
        <v>1.1200000000000001</v>
      </c>
    </row>
    <row r="7999" spans="1:4" x14ac:dyDescent="0.25">
      <c r="A7999" s="100">
        <v>39214</v>
      </c>
      <c r="B7999" s="100" t="s">
        <v>25701</v>
      </c>
      <c r="C7999" s="100" t="s">
        <v>13191</v>
      </c>
      <c r="D7999" s="100">
        <v>4.1500000000000004</v>
      </c>
    </row>
    <row r="8000" spans="1:4" x14ac:dyDescent="0.25">
      <c r="A8000" s="100">
        <v>39213</v>
      </c>
      <c r="B8000" s="100" t="s">
        <v>25702</v>
      </c>
      <c r="C8000" s="100" t="s">
        <v>13191</v>
      </c>
      <c r="D8000" s="105">
        <v>2.93</v>
      </c>
    </row>
    <row r="8001" spans="1:4" x14ac:dyDescent="0.25">
      <c r="A8001" s="100">
        <v>39209</v>
      </c>
      <c r="B8001" s="100" t="s">
        <v>25703</v>
      </c>
      <c r="C8001" s="100" t="s">
        <v>13191</v>
      </c>
      <c r="D8001" s="100">
        <v>0.73</v>
      </c>
    </row>
    <row r="8002" spans="1:4" x14ac:dyDescent="0.25">
      <c r="A8002" s="100">
        <v>39207</v>
      </c>
      <c r="B8002" s="100" t="s">
        <v>25704</v>
      </c>
      <c r="C8002" s="100" t="s">
        <v>13191</v>
      </c>
      <c r="D8002" s="100">
        <v>1.1200000000000001</v>
      </c>
    </row>
    <row r="8003" spans="1:4" x14ac:dyDescent="0.25">
      <c r="A8003" s="100">
        <v>39215</v>
      </c>
      <c r="B8003" s="100" t="s">
        <v>25705</v>
      </c>
      <c r="C8003" s="100" t="s">
        <v>13191</v>
      </c>
      <c r="D8003" s="100">
        <v>7.56</v>
      </c>
    </row>
    <row r="8004" spans="1:4" x14ac:dyDescent="0.25">
      <c r="A8004" s="100">
        <v>39216</v>
      </c>
      <c r="B8004" s="100" t="s">
        <v>25706</v>
      </c>
      <c r="C8004" s="100" t="s">
        <v>13191</v>
      </c>
      <c r="D8004" s="100">
        <v>10.55</v>
      </c>
    </row>
    <row r="8005" spans="1:4" x14ac:dyDescent="0.25">
      <c r="A8005" s="100">
        <v>11267</v>
      </c>
      <c r="B8005" s="100" t="s">
        <v>25707</v>
      </c>
      <c r="C8005" s="100" t="s">
        <v>13191</v>
      </c>
      <c r="D8005" s="100">
        <v>1.43</v>
      </c>
    </row>
    <row r="8006" spans="1:4" x14ac:dyDescent="0.25">
      <c r="A8006" s="100">
        <v>379</v>
      </c>
      <c r="B8006" s="100" t="s">
        <v>25708</v>
      </c>
      <c r="C8006" s="100" t="s">
        <v>13191</v>
      </c>
      <c r="D8006" s="100">
        <v>1.43</v>
      </c>
    </row>
    <row r="8007" spans="1:4" x14ac:dyDescent="0.25">
      <c r="A8007" s="100">
        <v>510</v>
      </c>
      <c r="B8007" s="100" t="s">
        <v>25709</v>
      </c>
      <c r="C8007" s="100" t="s">
        <v>943</v>
      </c>
      <c r="D8007" s="105">
        <v>12.26</v>
      </c>
    </row>
    <row r="8008" spans="1:4" x14ac:dyDescent="0.25">
      <c r="A8008" s="100">
        <v>516</v>
      </c>
      <c r="B8008" s="100" t="s">
        <v>25710</v>
      </c>
      <c r="C8008" s="100" t="s">
        <v>943</v>
      </c>
      <c r="D8008" s="105">
        <v>14.53</v>
      </c>
    </row>
    <row r="8009" spans="1:4" x14ac:dyDescent="0.25">
      <c r="A8009" s="100">
        <v>509</v>
      </c>
      <c r="B8009" s="100" t="s">
        <v>25711</v>
      </c>
      <c r="C8009" s="100" t="s">
        <v>943</v>
      </c>
      <c r="D8009" s="105">
        <v>16.3</v>
      </c>
    </row>
    <row r="8010" spans="1:4" x14ac:dyDescent="0.25">
      <c r="A8010" s="100">
        <v>40331</v>
      </c>
      <c r="B8010" s="100" t="s">
        <v>25712</v>
      </c>
      <c r="C8010" s="100" t="s">
        <v>939</v>
      </c>
      <c r="D8010" s="105">
        <v>16.96</v>
      </c>
    </row>
    <row r="8011" spans="1:4" x14ac:dyDescent="0.25">
      <c r="A8011" s="100">
        <v>40930</v>
      </c>
      <c r="B8011" s="100" t="s">
        <v>25713</v>
      </c>
      <c r="C8011" s="100" t="s">
        <v>1906</v>
      </c>
      <c r="D8011" s="105">
        <v>2997.75</v>
      </c>
    </row>
    <row r="8012" spans="1:4" x14ac:dyDescent="0.25">
      <c r="A8012" s="100">
        <v>377</v>
      </c>
      <c r="B8012" s="100" t="s">
        <v>25714</v>
      </c>
      <c r="C8012" s="100" t="s">
        <v>13191</v>
      </c>
      <c r="D8012" s="105">
        <v>38.950000000000003</v>
      </c>
    </row>
    <row r="8013" spans="1:4" x14ac:dyDescent="0.25">
      <c r="A8013" s="100">
        <v>11761</v>
      </c>
      <c r="B8013" s="100" t="s">
        <v>40022</v>
      </c>
      <c r="C8013" s="100" t="s">
        <v>13191</v>
      </c>
      <c r="D8013" s="105">
        <v>82.89</v>
      </c>
    </row>
    <row r="8014" spans="1:4" x14ac:dyDescent="0.25">
      <c r="A8014" s="100">
        <v>7588</v>
      </c>
      <c r="B8014" s="100" t="s">
        <v>25715</v>
      </c>
      <c r="C8014" s="100" t="s">
        <v>13191</v>
      </c>
      <c r="D8014" s="100">
        <v>56.85</v>
      </c>
    </row>
    <row r="8015" spans="1:4" x14ac:dyDescent="0.25">
      <c r="A8015" s="100">
        <v>34551</v>
      </c>
      <c r="B8015" s="100" t="s">
        <v>25716</v>
      </c>
      <c r="C8015" s="100" t="s">
        <v>939</v>
      </c>
      <c r="D8015" s="105">
        <v>14.56</v>
      </c>
    </row>
    <row r="8016" spans="1:4" x14ac:dyDescent="0.25">
      <c r="A8016" s="100">
        <v>41078</v>
      </c>
      <c r="B8016" s="100" t="s">
        <v>25717</v>
      </c>
      <c r="C8016" s="100" t="s">
        <v>1906</v>
      </c>
      <c r="D8016" s="100">
        <v>2573.44</v>
      </c>
    </row>
    <row r="8017" spans="1:4" x14ac:dyDescent="0.25">
      <c r="A8017" s="100">
        <v>246</v>
      </c>
      <c r="B8017" s="100" t="s">
        <v>25718</v>
      </c>
      <c r="C8017" s="100" t="s">
        <v>939</v>
      </c>
      <c r="D8017" s="100">
        <v>16.329999999999998</v>
      </c>
    </row>
    <row r="8018" spans="1:4" x14ac:dyDescent="0.25">
      <c r="A8018" s="100">
        <v>40927</v>
      </c>
      <c r="B8018" s="100" t="s">
        <v>25719</v>
      </c>
      <c r="C8018" s="100" t="s">
        <v>1906</v>
      </c>
      <c r="D8018" s="100">
        <v>2888.16</v>
      </c>
    </row>
    <row r="8019" spans="1:4" x14ac:dyDescent="0.25">
      <c r="A8019" s="100">
        <v>2350</v>
      </c>
      <c r="B8019" s="100" t="s">
        <v>25720</v>
      </c>
      <c r="C8019" s="100" t="s">
        <v>939</v>
      </c>
      <c r="D8019" s="100">
        <v>17.809999999999999</v>
      </c>
    </row>
    <row r="8020" spans="1:4" x14ac:dyDescent="0.25">
      <c r="A8020" s="100">
        <v>40812</v>
      </c>
      <c r="B8020" s="100" t="s">
        <v>25721</v>
      </c>
      <c r="C8020" s="100" t="s">
        <v>1906</v>
      </c>
      <c r="D8020" s="100">
        <v>3149.3</v>
      </c>
    </row>
    <row r="8021" spans="1:4" x14ac:dyDescent="0.25">
      <c r="A8021" s="100">
        <v>245</v>
      </c>
      <c r="B8021" s="100" t="s">
        <v>25722</v>
      </c>
      <c r="C8021" s="100" t="s">
        <v>939</v>
      </c>
      <c r="D8021" s="100">
        <v>27.72</v>
      </c>
    </row>
    <row r="8022" spans="1:4" x14ac:dyDescent="0.25">
      <c r="A8022" s="100">
        <v>41090</v>
      </c>
      <c r="B8022" s="100" t="s">
        <v>25723</v>
      </c>
      <c r="C8022" s="100" t="s">
        <v>1906</v>
      </c>
      <c r="D8022" s="100">
        <v>4900.42</v>
      </c>
    </row>
    <row r="8023" spans="1:4" x14ac:dyDescent="0.25">
      <c r="A8023" s="100">
        <v>251</v>
      </c>
      <c r="B8023" s="100" t="s">
        <v>25724</v>
      </c>
      <c r="C8023" s="100" t="s">
        <v>939</v>
      </c>
      <c r="D8023" s="100">
        <v>16.329999999999998</v>
      </c>
    </row>
    <row r="8024" spans="1:4" x14ac:dyDescent="0.25">
      <c r="A8024" s="100">
        <v>40975</v>
      </c>
      <c r="B8024" s="100" t="s">
        <v>25725</v>
      </c>
      <c r="C8024" s="100" t="s">
        <v>1906</v>
      </c>
      <c r="D8024" s="100">
        <v>2888.16</v>
      </c>
    </row>
    <row r="8025" spans="1:4" x14ac:dyDescent="0.25">
      <c r="A8025" s="100">
        <v>6127</v>
      </c>
      <c r="B8025" s="100" t="s">
        <v>25726</v>
      </c>
      <c r="C8025" s="100" t="s">
        <v>939</v>
      </c>
      <c r="D8025" s="100">
        <v>16.329999999999998</v>
      </c>
    </row>
    <row r="8026" spans="1:4" x14ac:dyDescent="0.25">
      <c r="A8026" s="100">
        <v>41072</v>
      </c>
      <c r="B8026" s="100" t="s">
        <v>25727</v>
      </c>
      <c r="C8026" s="100" t="s">
        <v>1906</v>
      </c>
      <c r="D8026" s="100">
        <v>2888.16</v>
      </c>
    </row>
    <row r="8027" spans="1:4" x14ac:dyDescent="0.25">
      <c r="A8027" s="100">
        <v>6121</v>
      </c>
      <c r="B8027" s="100" t="s">
        <v>25728</v>
      </c>
      <c r="C8027" s="100" t="s">
        <v>939</v>
      </c>
      <c r="D8027" s="100">
        <v>14.51</v>
      </c>
    </row>
    <row r="8028" spans="1:4" x14ac:dyDescent="0.25">
      <c r="A8028" s="100">
        <v>41071</v>
      </c>
      <c r="B8028" s="100" t="s">
        <v>25729</v>
      </c>
      <c r="C8028" s="100" t="s">
        <v>1906</v>
      </c>
      <c r="D8028" s="100">
        <v>2566.5300000000002</v>
      </c>
    </row>
    <row r="8029" spans="1:4" x14ac:dyDescent="0.25">
      <c r="A8029" s="100">
        <v>244</v>
      </c>
      <c r="B8029" s="100" t="s">
        <v>25730</v>
      </c>
      <c r="C8029" s="100" t="s">
        <v>939</v>
      </c>
      <c r="D8029" s="100">
        <v>18.63</v>
      </c>
    </row>
    <row r="8030" spans="1:4" x14ac:dyDescent="0.25">
      <c r="A8030" s="100">
        <v>41093</v>
      </c>
      <c r="B8030" s="100" t="s">
        <v>25731</v>
      </c>
      <c r="C8030" s="100" t="s">
        <v>1906</v>
      </c>
      <c r="D8030" s="100">
        <v>3295.88</v>
      </c>
    </row>
    <row r="8031" spans="1:4" x14ac:dyDescent="0.25">
      <c r="A8031" s="100">
        <v>532</v>
      </c>
      <c r="B8031" s="100" t="s">
        <v>25732</v>
      </c>
      <c r="C8031" s="100" t="s">
        <v>939</v>
      </c>
      <c r="D8031" s="100">
        <v>33.630000000000003</v>
      </c>
    </row>
    <row r="8032" spans="1:4" x14ac:dyDescent="0.25">
      <c r="A8032" s="100">
        <v>40931</v>
      </c>
      <c r="B8032" s="100" t="s">
        <v>25733</v>
      </c>
      <c r="C8032" s="100" t="s">
        <v>1906</v>
      </c>
      <c r="D8032" s="100">
        <v>5945.05</v>
      </c>
    </row>
    <row r="8033" spans="1:4" x14ac:dyDescent="0.25">
      <c r="A8033" s="100">
        <v>36150</v>
      </c>
      <c r="B8033" s="100" t="s">
        <v>25734</v>
      </c>
      <c r="C8033" s="100" t="s">
        <v>13191</v>
      </c>
      <c r="D8033" s="100">
        <v>40.090000000000003</v>
      </c>
    </row>
    <row r="8034" spans="1:4" x14ac:dyDescent="0.25">
      <c r="A8034" s="100">
        <v>4760</v>
      </c>
      <c r="B8034" s="100" t="s">
        <v>25735</v>
      </c>
      <c r="C8034" s="100" t="s">
        <v>939</v>
      </c>
      <c r="D8034" s="100">
        <v>23.43</v>
      </c>
    </row>
    <row r="8035" spans="1:4" x14ac:dyDescent="0.25">
      <c r="A8035" s="100">
        <v>41069</v>
      </c>
      <c r="B8035" s="100" t="s">
        <v>25736</v>
      </c>
      <c r="C8035" s="100" t="s">
        <v>1906</v>
      </c>
      <c r="D8035" s="100">
        <v>4142.8500000000004</v>
      </c>
    </row>
    <row r="8036" spans="1:4" x14ac:dyDescent="0.25">
      <c r="A8036" s="100">
        <v>10422</v>
      </c>
      <c r="B8036" s="100" t="s">
        <v>25737</v>
      </c>
      <c r="C8036" s="100" t="s">
        <v>13191</v>
      </c>
      <c r="D8036" s="100">
        <v>392.34</v>
      </c>
    </row>
    <row r="8037" spans="1:4" x14ac:dyDescent="0.25">
      <c r="A8037" s="100">
        <v>44019</v>
      </c>
      <c r="B8037" s="100" t="s">
        <v>40023</v>
      </c>
      <c r="C8037" s="100" t="s">
        <v>13191</v>
      </c>
      <c r="D8037" s="100">
        <v>543.1</v>
      </c>
    </row>
    <row r="8038" spans="1:4" x14ac:dyDescent="0.25">
      <c r="A8038" s="100">
        <v>36520</v>
      </c>
      <c r="B8038" s="100" t="s">
        <v>25738</v>
      </c>
      <c r="C8038" s="100" t="s">
        <v>13191</v>
      </c>
      <c r="D8038" s="100">
        <v>660.35</v>
      </c>
    </row>
    <row r="8039" spans="1:4" x14ac:dyDescent="0.25">
      <c r="A8039" s="100">
        <v>42319</v>
      </c>
      <c r="B8039" s="100" t="s">
        <v>25739</v>
      </c>
      <c r="C8039" s="100" t="s">
        <v>13191</v>
      </c>
      <c r="D8039" s="100">
        <v>591.71</v>
      </c>
    </row>
    <row r="8040" spans="1:4" x14ac:dyDescent="0.25">
      <c r="A8040" s="100">
        <v>10420</v>
      </c>
      <c r="B8040" s="100" t="s">
        <v>25740</v>
      </c>
      <c r="C8040" s="100" t="s">
        <v>13191</v>
      </c>
      <c r="D8040" s="100">
        <v>209.9</v>
      </c>
    </row>
    <row r="8041" spans="1:4" x14ac:dyDescent="0.25">
      <c r="A8041" s="100">
        <v>10421</v>
      </c>
      <c r="B8041" s="100" t="s">
        <v>25741</v>
      </c>
      <c r="C8041" s="100" t="s">
        <v>13191</v>
      </c>
      <c r="D8041" s="100">
        <v>230.65</v>
      </c>
    </row>
    <row r="8042" spans="1:4" x14ac:dyDescent="0.25">
      <c r="A8042" s="100">
        <v>11786</v>
      </c>
      <c r="B8042" s="100" t="s">
        <v>25742</v>
      </c>
      <c r="C8042" s="100" t="s">
        <v>13191</v>
      </c>
      <c r="D8042" s="100">
        <v>465.08</v>
      </c>
    </row>
    <row r="8043" spans="1:4" x14ac:dyDescent="0.25">
      <c r="A8043" s="100">
        <v>4815</v>
      </c>
      <c r="B8043" s="100" t="s">
        <v>25743</v>
      </c>
      <c r="C8043" s="100" t="s">
        <v>13191</v>
      </c>
      <c r="D8043" s="100">
        <v>5.67</v>
      </c>
    </row>
    <row r="8044" spans="1:4" x14ac:dyDescent="0.25">
      <c r="A8044" s="100">
        <v>541</v>
      </c>
      <c r="B8044" s="100" t="s">
        <v>25744</v>
      </c>
      <c r="C8044" s="100" t="s">
        <v>13191</v>
      </c>
      <c r="D8044" s="100">
        <v>177.45</v>
      </c>
    </row>
    <row r="8045" spans="1:4" x14ac:dyDescent="0.25">
      <c r="A8045" s="100">
        <v>542</v>
      </c>
      <c r="B8045" s="100" t="s">
        <v>25745</v>
      </c>
      <c r="C8045" s="100" t="s">
        <v>13191</v>
      </c>
      <c r="D8045" s="100">
        <v>222.43</v>
      </c>
    </row>
    <row r="8046" spans="1:4" x14ac:dyDescent="0.25">
      <c r="A8046" s="100">
        <v>540</v>
      </c>
      <c r="B8046" s="100" t="s">
        <v>25746</v>
      </c>
      <c r="C8046" s="100" t="s">
        <v>13191</v>
      </c>
      <c r="D8046" s="100">
        <v>501.25</v>
      </c>
    </row>
    <row r="8047" spans="1:4" x14ac:dyDescent="0.25">
      <c r="A8047" s="100">
        <v>38364</v>
      </c>
      <c r="B8047" s="100" t="s">
        <v>40024</v>
      </c>
      <c r="C8047" s="100" t="s">
        <v>13191</v>
      </c>
      <c r="D8047" s="100">
        <v>653.98</v>
      </c>
    </row>
    <row r="8048" spans="1:4" x14ac:dyDescent="0.25">
      <c r="A8048" s="100">
        <v>11692</v>
      </c>
      <c r="B8048" s="100" t="s">
        <v>25747</v>
      </c>
      <c r="C8048" s="100" t="s">
        <v>941</v>
      </c>
      <c r="D8048" s="100">
        <v>390.29</v>
      </c>
    </row>
    <row r="8049" spans="1:4" x14ac:dyDescent="0.25">
      <c r="A8049" s="100">
        <v>1746</v>
      </c>
      <c r="B8049" s="100" t="s">
        <v>25748</v>
      </c>
      <c r="C8049" s="100" t="s">
        <v>13191</v>
      </c>
      <c r="D8049" s="100">
        <v>242</v>
      </c>
    </row>
    <row r="8050" spans="1:4" x14ac:dyDescent="0.25">
      <c r="A8050" s="100">
        <v>1748</v>
      </c>
      <c r="B8050" s="100" t="s">
        <v>25749</v>
      </c>
      <c r="C8050" s="100" t="s">
        <v>13191</v>
      </c>
      <c r="D8050" s="100">
        <v>321.8</v>
      </c>
    </row>
    <row r="8051" spans="1:4" x14ac:dyDescent="0.25">
      <c r="A8051" s="100">
        <v>1749</v>
      </c>
      <c r="B8051" s="100" t="s">
        <v>25750</v>
      </c>
      <c r="C8051" s="100" t="s">
        <v>13191</v>
      </c>
      <c r="D8051" s="100">
        <v>466.23</v>
      </c>
    </row>
    <row r="8052" spans="1:4" x14ac:dyDescent="0.25">
      <c r="A8052" s="100">
        <v>37412</v>
      </c>
      <c r="B8052" s="100" t="s">
        <v>25751</v>
      </c>
      <c r="C8052" s="100" t="s">
        <v>13191</v>
      </c>
      <c r="D8052" s="100">
        <v>236.55</v>
      </c>
    </row>
    <row r="8053" spans="1:4" x14ac:dyDescent="0.25">
      <c r="A8053" s="100">
        <v>1745</v>
      </c>
      <c r="B8053" s="100" t="s">
        <v>25752</v>
      </c>
      <c r="C8053" s="100" t="s">
        <v>13191</v>
      </c>
      <c r="D8053" s="100">
        <v>281.29000000000002</v>
      </c>
    </row>
    <row r="8054" spans="1:4" x14ac:dyDescent="0.25">
      <c r="A8054" s="100">
        <v>1750</v>
      </c>
      <c r="B8054" s="100" t="s">
        <v>25753</v>
      </c>
      <c r="C8054" s="100" t="s">
        <v>13191</v>
      </c>
      <c r="D8054" s="100">
        <v>657.34</v>
      </c>
    </row>
    <row r="8055" spans="1:4" x14ac:dyDescent="0.25">
      <c r="A8055" s="100">
        <v>11687</v>
      </c>
      <c r="B8055" s="100" t="s">
        <v>25754</v>
      </c>
      <c r="C8055" s="100" t="s">
        <v>942</v>
      </c>
      <c r="D8055" s="100">
        <v>1047.3499999999999</v>
      </c>
    </row>
    <row r="8056" spans="1:4" x14ac:dyDescent="0.25">
      <c r="A8056" s="100">
        <v>11689</v>
      </c>
      <c r="B8056" s="100" t="s">
        <v>25755</v>
      </c>
      <c r="C8056" s="100" t="s">
        <v>942</v>
      </c>
      <c r="D8056" s="100">
        <v>1312.27</v>
      </c>
    </row>
    <row r="8057" spans="1:4" x14ac:dyDescent="0.25">
      <c r="A8057" s="100">
        <v>11693</v>
      </c>
      <c r="B8057" s="100" t="s">
        <v>25756</v>
      </c>
      <c r="C8057" s="100" t="s">
        <v>941</v>
      </c>
      <c r="D8057" s="100">
        <v>196.75</v>
      </c>
    </row>
    <row r="8058" spans="1:4" x14ac:dyDescent="0.25">
      <c r="A8058" s="100">
        <v>36215</v>
      </c>
      <c r="B8058" s="100" t="s">
        <v>25757</v>
      </c>
      <c r="C8058" s="100" t="s">
        <v>13191</v>
      </c>
      <c r="D8058" s="100">
        <v>952.7</v>
      </c>
    </row>
    <row r="8059" spans="1:4" x14ac:dyDescent="0.25">
      <c r="A8059" s="100">
        <v>42439</v>
      </c>
      <c r="B8059" s="100" t="s">
        <v>25758</v>
      </c>
      <c r="C8059" s="100" t="s">
        <v>13191</v>
      </c>
      <c r="D8059" s="100">
        <v>1207.8399999999999</v>
      </c>
    </row>
    <row r="8060" spans="1:4" x14ac:dyDescent="0.25">
      <c r="A8060" s="100">
        <v>38381</v>
      </c>
      <c r="B8060" s="100" t="s">
        <v>25759</v>
      </c>
      <c r="C8060" s="100" t="s">
        <v>13191</v>
      </c>
      <c r="D8060" s="100">
        <v>11.87</v>
      </c>
    </row>
    <row r="8061" spans="1:4" x14ac:dyDescent="0.25">
      <c r="A8061" s="100">
        <v>39621</v>
      </c>
      <c r="B8061" s="100" t="s">
        <v>25760</v>
      </c>
      <c r="C8061" s="100" t="s">
        <v>945</v>
      </c>
      <c r="D8061" s="100">
        <v>1110.9100000000001</v>
      </c>
    </row>
    <row r="8062" spans="1:4" x14ac:dyDescent="0.25">
      <c r="A8062" s="100">
        <v>39624</v>
      </c>
      <c r="B8062" s="100" t="s">
        <v>25761</v>
      </c>
      <c r="C8062" s="100" t="s">
        <v>945</v>
      </c>
      <c r="D8062" s="100">
        <v>1225.45</v>
      </c>
    </row>
    <row r="8063" spans="1:4" x14ac:dyDescent="0.25">
      <c r="A8063" s="100">
        <v>39615</v>
      </c>
      <c r="B8063" s="100" t="s">
        <v>25762</v>
      </c>
      <c r="C8063" s="100" t="s">
        <v>13191</v>
      </c>
      <c r="D8063" s="100">
        <v>495.2</v>
      </c>
    </row>
    <row r="8064" spans="1:4" x14ac:dyDescent="0.25">
      <c r="A8064" s="100">
        <v>39620</v>
      </c>
      <c r="B8064" s="100" t="s">
        <v>25763</v>
      </c>
      <c r="C8064" s="100" t="s">
        <v>13191</v>
      </c>
      <c r="D8064" s="100">
        <v>756.3</v>
      </c>
    </row>
    <row r="8065" spans="1:4" x14ac:dyDescent="0.25">
      <c r="A8065" s="100">
        <v>39623</v>
      </c>
      <c r="B8065" s="100" t="s">
        <v>25764</v>
      </c>
      <c r="C8065" s="100" t="s">
        <v>13191</v>
      </c>
      <c r="D8065" s="100">
        <v>810.06</v>
      </c>
    </row>
    <row r="8066" spans="1:4" x14ac:dyDescent="0.25">
      <c r="A8066" s="100">
        <v>546</v>
      </c>
      <c r="B8066" s="100" t="s">
        <v>25765</v>
      </c>
      <c r="C8066" s="100" t="s">
        <v>943</v>
      </c>
      <c r="D8066" s="100">
        <v>7.93</v>
      </c>
    </row>
    <row r="8067" spans="1:4" x14ac:dyDescent="0.25">
      <c r="A8067" s="100">
        <v>566</v>
      </c>
      <c r="B8067" s="100" t="s">
        <v>25766</v>
      </c>
      <c r="C8067" s="100" t="s">
        <v>942</v>
      </c>
      <c r="D8067" s="100">
        <v>3.76</v>
      </c>
    </row>
    <row r="8068" spans="1:4" x14ac:dyDescent="0.25">
      <c r="A8068" s="100">
        <v>565</v>
      </c>
      <c r="B8068" s="100" t="s">
        <v>31222</v>
      </c>
      <c r="C8068" s="100" t="s">
        <v>942</v>
      </c>
      <c r="D8068" s="100">
        <v>13.71</v>
      </c>
    </row>
    <row r="8069" spans="1:4" x14ac:dyDescent="0.25">
      <c r="A8069" s="100">
        <v>555</v>
      </c>
      <c r="B8069" s="100" t="s">
        <v>25767</v>
      </c>
      <c r="C8069" s="100" t="s">
        <v>942</v>
      </c>
      <c r="D8069" s="100">
        <v>9.7200000000000006</v>
      </c>
    </row>
    <row r="8070" spans="1:4" x14ac:dyDescent="0.25">
      <c r="A8070" s="100">
        <v>557</v>
      </c>
      <c r="B8070" s="100" t="s">
        <v>25768</v>
      </c>
      <c r="C8070" s="100" t="s">
        <v>942</v>
      </c>
      <c r="D8070" s="100">
        <v>30.51</v>
      </c>
    </row>
    <row r="8071" spans="1:4" x14ac:dyDescent="0.25">
      <c r="A8071" s="100">
        <v>552</v>
      </c>
      <c r="B8071" s="100" t="s">
        <v>25769</v>
      </c>
      <c r="C8071" s="100" t="s">
        <v>942</v>
      </c>
      <c r="D8071" s="100">
        <v>15.14</v>
      </c>
    </row>
    <row r="8072" spans="1:4" x14ac:dyDescent="0.25">
      <c r="A8072" s="100">
        <v>563</v>
      </c>
      <c r="B8072" s="100" t="s">
        <v>25770</v>
      </c>
      <c r="C8072" s="100" t="s">
        <v>942</v>
      </c>
      <c r="D8072" s="100">
        <v>22.75</v>
      </c>
    </row>
    <row r="8073" spans="1:4" x14ac:dyDescent="0.25">
      <c r="A8073" s="100">
        <v>549</v>
      </c>
      <c r="B8073" s="100" t="s">
        <v>25771</v>
      </c>
      <c r="C8073" s="100" t="s">
        <v>942</v>
      </c>
      <c r="D8073" s="100">
        <v>40.94</v>
      </c>
    </row>
    <row r="8074" spans="1:4" x14ac:dyDescent="0.25">
      <c r="A8074" s="100">
        <v>551</v>
      </c>
      <c r="B8074" s="100" t="s">
        <v>25772</v>
      </c>
      <c r="C8074" s="100" t="s">
        <v>942</v>
      </c>
      <c r="D8074" s="100">
        <v>81.069999999999993</v>
      </c>
    </row>
    <row r="8075" spans="1:4" x14ac:dyDescent="0.25">
      <c r="A8075" s="100">
        <v>559</v>
      </c>
      <c r="B8075" s="100" t="s">
        <v>25773</v>
      </c>
      <c r="C8075" s="100" t="s">
        <v>942</v>
      </c>
      <c r="D8075" s="100">
        <v>20.260000000000002</v>
      </c>
    </row>
    <row r="8076" spans="1:4" x14ac:dyDescent="0.25">
      <c r="A8076" s="100">
        <v>560</v>
      </c>
      <c r="B8076" s="100" t="s">
        <v>25774</v>
      </c>
      <c r="C8076" s="100" t="s">
        <v>942</v>
      </c>
      <c r="D8076" s="100">
        <v>25.35</v>
      </c>
    </row>
    <row r="8077" spans="1:4" x14ac:dyDescent="0.25">
      <c r="A8077" s="100">
        <v>547</v>
      </c>
      <c r="B8077" s="100" t="s">
        <v>25775</v>
      </c>
      <c r="C8077" s="100" t="s">
        <v>942</v>
      </c>
      <c r="D8077" s="100">
        <v>30.36</v>
      </c>
    </row>
    <row r="8078" spans="1:4" x14ac:dyDescent="0.25">
      <c r="A8078" s="100">
        <v>36207</v>
      </c>
      <c r="B8078" s="100" t="s">
        <v>25776</v>
      </c>
      <c r="C8078" s="100" t="s">
        <v>13191</v>
      </c>
      <c r="D8078" s="100">
        <v>421.98</v>
      </c>
    </row>
    <row r="8079" spans="1:4" x14ac:dyDescent="0.25">
      <c r="A8079" s="100">
        <v>36209</v>
      </c>
      <c r="B8079" s="100" t="s">
        <v>25777</v>
      </c>
      <c r="C8079" s="100" t="s">
        <v>13191</v>
      </c>
      <c r="D8079" s="100">
        <v>484.29</v>
      </c>
    </row>
    <row r="8080" spans="1:4" x14ac:dyDescent="0.25">
      <c r="A8080" s="100">
        <v>36210</v>
      </c>
      <c r="B8080" s="100" t="s">
        <v>25778</v>
      </c>
      <c r="C8080" s="100" t="s">
        <v>13191</v>
      </c>
      <c r="D8080" s="100">
        <v>523.98</v>
      </c>
    </row>
    <row r="8081" spans="1:4" x14ac:dyDescent="0.25">
      <c r="A8081" s="100">
        <v>36204</v>
      </c>
      <c r="B8081" s="100" t="s">
        <v>25779</v>
      </c>
      <c r="C8081" s="100" t="s">
        <v>13191</v>
      </c>
      <c r="D8081" s="100">
        <v>185.78</v>
      </c>
    </row>
    <row r="8082" spans="1:4" x14ac:dyDescent="0.25">
      <c r="A8082" s="100">
        <v>36205</v>
      </c>
      <c r="B8082" s="100" t="s">
        <v>25780</v>
      </c>
      <c r="C8082" s="100" t="s">
        <v>13191</v>
      </c>
      <c r="D8082" s="100">
        <v>206.33</v>
      </c>
    </row>
    <row r="8083" spans="1:4" x14ac:dyDescent="0.25">
      <c r="A8083" s="100">
        <v>36081</v>
      </c>
      <c r="B8083" s="100" t="s">
        <v>25781</v>
      </c>
      <c r="C8083" s="100" t="s">
        <v>13191</v>
      </c>
      <c r="D8083" s="100">
        <v>220</v>
      </c>
    </row>
    <row r="8084" spans="1:4" x14ac:dyDescent="0.25">
      <c r="A8084" s="100">
        <v>36206</v>
      </c>
      <c r="B8084" s="100" t="s">
        <v>25782</v>
      </c>
      <c r="C8084" s="100" t="s">
        <v>13191</v>
      </c>
      <c r="D8084" s="100">
        <v>230.49</v>
      </c>
    </row>
    <row r="8085" spans="1:4" x14ac:dyDescent="0.25">
      <c r="A8085" s="100">
        <v>36218</v>
      </c>
      <c r="B8085" s="100" t="s">
        <v>25783</v>
      </c>
      <c r="C8085" s="100" t="s">
        <v>13191</v>
      </c>
      <c r="D8085" s="100">
        <v>155.6</v>
      </c>
    </row>
    <row r="8086" spans="1:4" x14ac:dyDescent="0.25">
      <c r="A8086" s="100">
        <v>36220</v>
      </c>
      <c r="B8086" s="100" t="s">
        <v>25784</v>
      </c>
      <c r="C8086" s="100" t="s">
        <v>13191</v>
      </c>
      <c r="D8086" s="100">
        <v>178.42</v>
      </c>
    </row>
    <row r="8087" spans="1:4" x14ac:dyDescent="0.25">
      <c r="A8087" s="100">
        <v>36080</v>
      </c>
      <c r="B8087" s="100" t="s">
        <v>25785</v>
      </c>
      <c r="C8087" s="100" t="s">
        <v>13191</v>
      </c>
      <c r="D8087" s="105">
        <v>192.99</v>
      </c>
    </row>
    <row r="8088" spans="1:4" x14ac:dyDescent="0.25">
      <c r="A8088" s="100">
        <v>36223</v>
      </c>
      <c r="B8088" s="100" t="s">
        <v>25786</v>
      </c>
      <c r="C8088" s="100" t="s">
        <v>13191</v>
      </c>
      <c r="D8088" s="105">
        <v>202.09</v>
      </c>
    </row>
    <row r="8089" spans="1:4" x14ac:dyDescent="0.25">
      <c r="A8089" s="100">
        <v>38127</v>
      </c>
      <c r="B8089" s="100" t="s">
        <v>25787</v>
      </c>
      <c r="C8089" s="100" t="s">
        <v>13191</v>
      </c>
      <c r="D8089" s="105">
        <v>460.33</v>
      </c>
    </row>
    <row r="8090" spans="1:4" x14ac:dyDescent="0.25">
      <c r="A8090" s="100">
        <v>38060</v>
      </c>
      <c r="B8090" s="100" t="s">
        <v>25788</v>
      </c>
      <c r="C8090" s="100" t="s">
        <v>13191</v>
      </c>
      <c r="D8090" s="105">
        <v>47.96</v>
      </c>
    </row>
    <row r="8091" spans="1:4" x14ac:dyDescent="0.25">
      <c r="A8091" s="100">
        <v>10956</v>
      </c>
      <c r="B8091" s="100" t="s">
        <v>25789</v>
      </c>
      <c r="C8091" s="100" t="s">
        <v>13191</v>
      </c>
      <c r="D8091" s="100">
        <v>52.6</v>
      </c>
    </row>
    <row r="8092" spans="1:4" x14ac:dyDescent="0.25">
      <c r="A8092" s="100">
        <v>39380</v>
      </c>
      <c r="B8092" s="100" t="s">
        <v>25790</v>
      </c>
      <c r="C8092" s="100" t="s">
        <v>13191</v>
      </c>
      <c r="D8092" s="105">
        <v>21.19</v>
      </c>
    </row>
    <row r="8093" spans="1:4" x14ac:dyDescent="0.25">
      <c r="A8093" s="100">
        <v>44172</v>
      </c>
      <c r="B8093" s="100" t="s">
        <v>25791</v>
      </c>
      <c r="C8093" s="100" t="s">
        <v>13191</v>
      </c>
      <c r="D8093" s="105">
        <v>7.83</v>
      </c>
    </row>
    <row r="8094" spans="1:4" x14ac:dyDescent="0.25">
      <c r="A8094" s="100">
        <v>37597</v>
      </c>
      <c r="B8094" s="100" t="s">
        <v>25792</v>
      </c>
      <c r="C8094" s="100" t="s">
        <v>13191</v>
      </c>
      <c r="D8094" s="105">
        <v>656464.84</v>
      </c>
    </row>
    <row r="8095" spans="1:4" x14ac:dyDescent="0.25">
      <c r="A8095" s="100">
        <v>183</v>
      </c>
      <c r="B8095" s="100" t="s">
        <v>40025</v>
      </c>
      <c r="C8095" s="100" t="s">
        <v>946</v>
      </c>
      <c r="D8095" s="105">
        <v>209.5</v>
      </c>
    </row>
    <row r="8096" spans="1:4" x14ac:dyDescent="0.25">
      <c r="A8096" s="100">
        <v>184</v>
      </c>
      <c r="B8096" s="100" t="s">
        <v>40026</v>
      </c>
      <c r="C8096" s="100" t="s">
        <v>946</v>
      </c>
      <c r="D8096" s="105">
        <v>129.75</v>
      </c>
    </row>
    <row r="8097" spans="1:4" x14ac:dyDescent="0.25">
      <c r="A8097" s="100">
        <v>181</v>
      </c>
      <c r="B8097" s="100" t="s">
        <v>40027</v>
      </c>
      <c r="C8097" s="100" t="s">
        <v>946</v>
      </c>
      <c r="D8097" s="105">
        <v>279.77999999999997</v>
      </c>
    </row>
    <row r="8098" spans="1:4" x14ac:dyDescent="0.25">
      <c r="A8098" s="100">
        <v>20001</v>
      </c>
      <c r="B8098" s="100" t="s">
        <v>40028</v>
      </c>
      <c r="C8098" s="100" t="s">
        <v>946</v>
      </c>
      <c r="D8098" s="105">
        <v>162.19</v>
      </c>
    </row>
    <row r="8099" spans="1:4" x14ac:dyDescent="0.25">
      <c r="A8099" s="100">
        <v>39837</v>
      </c>
      <c r="B8099" s="100" t="s">
        <v>25793</v>
      </c>
      <c r="C8099" s="100" t="s">
        <v>946</v>
      </c>
      <c r="D8099" s="105">
        <v>373.11</v>
      </c>
    </row>
    <row r="8100" spans="1:4" x14ac:dyDescent="0.25">
      <c r="A8100" s="100">
        <v>43366</v>
      </c>
      <c r="B8100" s="100" t="s">
        <v>25794</v>
      </c>
      <c r="C8100" s="100" t="s">
        <v>943</v>
      </c>
      <c r="D8100" s="105">
        <v>1.58</v>
      </c>
    </row>
    <row r="8101" spans="1:4" x14ac:dyDescent="0.25">
      <c r="A8101" s="100">
        <v>10535</v>
      </c>
      <c r="B8101" s="100" t="s">
        <v>40029</v>
      </c>
      <c r="C8101" s="100" t="s">
        <v>13191</v>
      </c>
      <c r="D8101" s="105">
        <v>5950</v>
      </c>
    </row>
    <row r="8102" spans="1:4" x14ac:dyDescent="0.25">
      <c r="A8102" s="100">
        <v>10537</v>
      </c>
      <c r="B8102" s="100" t="s">
        <v>25795</v>
      </c>
      <c r="C8102" s="100" t="s">
        <v>13191</v>
      </c>
      <c r="D8102" s="105">
        <v>8114.18</v>
      </c>
    </row>
    <row r="8103" spans="1:4" x14ac:dyDescent="0.25">
      <c r="A8103" s="100">
        <v>13891</v>
      </c>
      <c r="B8103" s="100" t="s">
        <v>25796</v>
      </c>
      <c r="C8103" s="100" t="s">
        <v>13191</v>
      </c>
      <c r="D8103" s="105">
        <v>7442.54</v>
      </c>
    </row>
    <row r="8104" spans="1:4" x14ac:dyDescent="0.25">
      <c r="A8104" s="100">
        <v>44492</v>
      </c>
      <c r="B8104" s="100" t="s">
        <v>25797</v>
      </c>
      <c r="C8104" s="100" t="s">
        <v>13191</v>
      </c>
      <c r="D8104" s="105">
        <v>32372.03</v>
      </c>
    </row>
    <row r="8105" spans="1:4" x14ac:dyDescent="0.25">
      <c r="A8105" s="100">
        <v>36396</v>
      </c>
      <c r="B8105" s="100" t="s">
        <v>25798</v>
      </c>
      <c r="C8105" s="100" t="s">
        <v>13191</v>
      </c>
      <c r="D8105" s="105">
        <v>6807.2</v>
      </c>
    </row>
    <row r="8106" spans="1:4" x14ac:dyDescent="0.25">
      <c r="A8106" s="100">
        <v>36397</v>
      </c>
      <c r="B8106" s="100" t="s">
        <v>40030</v>
      </c>
      <c r="C8106" s="100" t="s">
        <v>13191</v>
      </c>
      <c r="D8106" s="105">
        <v>24203.38</v>
      </c>
    </row>
    <row r="8107" spans="1:4" x14ac:dyDescent="0.25">
      <c r="A8107" s="100">
        <v>36398</v>
      </c>
      <c r="B8107" s="100" t="s">
        <v>25799</v>
      </c>
      <c r="C8107" s="100" t="s">
        <v>13191</v>
      </c>
      <c r="D8107" s="105">
        <v>29417.200000000001</v>
      </c>
    </row>
    <row r="8108" spans="1:4" x14ac:dyDescent="0.25">
      <c r="A8108" s="100">
        <v>647</v>
      </c>
      <c r="B8108" s="100" t="s">
        <v>25800</v>
      </c>
      <c r="C8108" s="100" t="s">
        <v>939</v>
      </c>
      <c r="D8108" s="105">
        <v>19.53</v>
      </c>
    </row>
    <row r="8109" spans="1:4" x14ac:dyDescent="0.25">
      <c r="A8109" s="100">
        <v>40920</v>
      </c>
      <c r="B8109" s="100" t="s">
        <v>25801</v>
      </c>
      <c r="C8109" s="100" t="s">
        <v>1906</v>
      </c>
      <c r="D8109" s="105">
        <v>3453.28</v>
      </c>
    </row>
    <row r="8110" spans="1:4" x14ac:dyDescent="0.25">
      <c r="A8110" s="100">
        <v>715</v>
      </c>
      <c r="B8110" s="100" t="s">
        <v>25802</v>
      </c>
      <c r="C8110" s="100" t="s">
        <v>13191</v>
      </c>
      <c r="D8110" s="105">
        <v>22.9</v>
      </c>
    </row>
    <row r="8111" spans="1:4" x14ac:dyDescent="0.25">
      <c r="A8111" s="100">
        <v>716</v>
      </c>
      <c r="B8111" s="100" t="s">
        <v>25803</v>
      </c>
      <c r="C8111" s="100" t="s">
        <v>13191</v>
      </c>
      <c r="D8111" s="105">
        <v>25.89</v>
      </c>
    </row>
    <row r="8112" spans="1:4" x14ac:dyDescent="0.25">
      <c r="A8112" s="100">
        <v>38783</v>
      </c>
      <c r="B8112" s="100" t="s">
        <v>40031</v>
      </c>
      <c r="C8112" s="100" t="s">
        <v>13191</v>
      </c>
      <c r="D8112" s="105">
        <v>1.05</v>
      </c>
    </row>
    <row r="8113" spans="1:4" x14ac:dyDescent="0.25">
      <c r="A8113" s="100">
        <v>37593</v>
      </c>
      <c r="B8113" s="100" t="s">
        <v>40032</v>
      </c>
      <c r="C8113" s="100" t="s">
        <v>13191</v>
      </c>
      <c r="D8113" s="105">
        <v>2.59</v>
      </c>
    </row>
    <row r="8114" spans="1:4" x14ac:dyDescent="0.25">
      <c r="A8114" s="100">
        <v>37594</v>
      </c>
      <c r="B8114" s="100" t="s">
        <v>40033</v>
      </c>
      <c r="C8114" s="100" t="s">
        <v>13191</v>
      </c>
      <c r="D8114" s="105">
        <v>3.23</v>
      </c>
    </row>
    <row r="8115" spans="1:4" x14ac:dyDescent="0.25">
      <c r="A8115" s="100">
        <v>37592</v>
      </c>
      <c r="B8115" s="100" t="s">
        <v>40034</v>
      </c>
      <c r="C8115" s="100" t="s">
        <v>13191</v>
      </c>
      <c r="D8115" s="105">
        <v>2.04</v>
      </c>
    </row>
    <row r="8116" spans="1:4" x14ac:dyDescent="0.25">
      <c r="A8116" s="100">
        <v>7270</v>
      </c>
      <c r="B8116" s="100" t="s">
        <v>40035</v>
      </c>
      <c r="C8116" s="100" t="s">
        <v>13191</v>
      </c>
      <c r="D8116" s="105">
        <v>0.91</v>
      </c>
    </row>
    <row r="8117" spans="1:4" x14ac:dyDescent="0.25">
      <c r="A8117" s="100">
        <v>7267</v>
      </c>
      <c r="B8117" s="100" t="s">
        <v>40036</v>
      </c>
      <c r="C8117" s="100" t="s">
        <v>13191</v>
      </c>
      <c r="D8117" s="100">
        <v>0.71</v>
      </c>
    </row>
    <row r="8118" spans="1:4" x14ac:dyDescent="0.25">
      <c r="A8118" s="100">
        <v>7271</v>
      </c>
      <c r="B8118" s="100" t="s">
        <v>40037</v>
      </c>
      <c r="C8118" s="100" t="s">
        <v>13191</v>
      </c>
      <c r="D8118" s="100">
        <v>0.79</v>
      </c>
    </row>
    <row r="8119" spans="1:4" x14ac:dyDescent="0.25">
      <c r="A8119" s="100">
        <v>7268</v>
      </c>
      <c r="B8119" s="100" t="s">
        <v>40038</v>
      </c>
      <c r="C8119" s="100" t="s">
        <v>13191</v>
      </c>
      <c r="D8119" s="100">
        <v>1.0900000000000001</v>
      </c>
    </row>
    <row r="8120" spans="1:4" x14ac:dyDescent="0.25">
      <c r="A8120" s="100">
        <v>41372</v>
      </c>
      <c r="B8120" s="100" t="s">
        <v>25804</v>
      </c>
      <c r="C8120" s="100" t="s">
        <v>941</v>
      </c>
      <c r="D8120" s="100">
        <v>115.14</v>
      </c>
    </row>
    <row r="8121" spans="1:4" x14ac:dyDescent="0.25">
      <c r="A8121" s="100">
        <v>41371</v>
      </c>
      <c r="B8121" s="100" t="s">
        <v>25805</v>
      </c>
      <c r="C8121" s="100" t="s">
        <v>941</v>
      </c>
      <c r="D8121" s="100">
        <v>68.06</v>
      </c>
    </row>
    <row r="8122" spans="1:4" x14ac:dyDescent="0.25">
      <c r="A8122" s="100">
        <v>34556</v>
      </c>
      <c r="B8122" s="100" t="s">
        <v>25806</v>
      </c>
      <c r="C8122" s="100" t="s">
        <v>13191</v>
      </c>
      <c r="D8122" s="100">
        <v>4.74</v>
      </c>
    </row>
    <row r="8123" spans="1:4" x14ac:dyDescent="0.25">
      <c r="A8123" s="100">
        <v>37873</v>
      </c>
      <c r="B8123" s="100" t="s">
        <v>25807</v>
      </c>
      <c r="C8123" s="100" t="s">
        <v>13191</v>
      </c>
      <c r="D8123" s="100">
        <v>4.82</v>
      </c>
    </row>
    <row r="8124" spans="1:4" x14ac:dyDescent="0.25">
      <c r="A8124" s="100">
        <v>34564</v>
      </c>
      <c r="B8124" s="100" t="s">
        <v>25808</v>
      </c>
      <c r="C8124" s="100" t="s">
        <v>13191</v>
      </c>
      <c r="D8124" s="100">
        <v>5.05</v>
      </c>
    </row>
    <row r="8125" spans="1:4" x14ac:dyDescent="0.25">
      <c r="A8125" s="100">
        <v>34565</v>
      </c>
      <c r="B8125" s="100" t="s">
        <v>25809</v>
      </c>
      <c r="C8125" s="100" t="s">
        <v>13191</v>
      </c>
      <c r="D8125" s="100">
        <v>5.34</v>
      </c>
    </row>
    <row r="8126" spans="1:4" x14ac:dyDescent="0.25">
      <c r="A8126" s="100">
        <v>38590</v>
      </c>
      <c r="B8126" s="100" t="s">
        <v>25810</v>
      </c>
      <c r="C8126" s="100" t="s">
        <v>13191</v>
      </c>
      <c r="D8126" s="100">
        <v>3.95</v>
      </c>
    </row>
    <row r="8127" spans="1:4" x14ac:dyDescent="0.25">
      <c r="A8127" s="100">
        <v>34566</v>
      </c>
      <c r="B8127" s="100" t="s">
        <v>25811</v>
      </c>
      <c r="C8127" s="100" t="s">
        <v>13191</v>
      </c>
      <c r="D8127" s="100">
        <v>4.1500000000000004</v>
      </c>
    </row>
    <row r="8128" spans="1:4" x14ac:dyDescent="0.25">
      <c r="A8128" s="100">
        <v>34567</v>
      </c>
      <c r="B8128" s="100" t="s">
        <v>25812</v>
      </c>
      <c r="C8128" s="100" t="s">
        <v>13191</v>
      </c>
      <c r="D8128" s="100">
        <v>4.4000000000000004</v>
      </c>
    </row>
    <row r="8129" spans="1:4" x14ac:dyDescent="0.25">
      <c r="A8129" s="100">
        <v>38591</v>
      </c>
      <c r="B8129" s="100" t="s">
        <v>25813</v>
      </c>
      <c r="C8129" s="100" t="s">
        <v>13191</v>
      </c>
      <c r="D8129" s="100">
        <v>3.99</v>
      </c>
    </row>
    <row r="8130" spans="1:4" x14ac:dyDescent="0.25">
      <c r="A8130" s="100">
        <v>34568</v>
      </c>
      <c r="B8130" s="100" t="s">
        <v>25814</v>
      </c>
      <c r="C8130" s="100" t="s">
        <v>13191</v>
      </c>
      <c r="D8130" s="100">
        <v>5.2</v>
      </c>
    </row>
    <row r="8131" spans="1:4" x14ac:dyDescent="0.25">
      <c r="A8131" s="100">
        <v>34569</v>
      </c>
      <c r="B8131" s="100" t="s">
        <v>25815</v>
      </c>
      <c r="C8131" s="100" t="s">
        <v>13191</v>
      </c>
      <c r="D8131" s="100">
        <v>5.34</v>
      </c>
    </row>
    <row r="8132" spans="1:4" x14ac:dyDescent="0.25">
      <c r="A8132" s="100">
        <v>34570</v>
      </c>
      <c r="B8132" s="100" t="s">
        <v>25816</v>
      </c>
      <c r="C8132" s="100" t="s">
        <v>13191</v>
      </c>
      <c r="D8132" s="100">
        <v>5.8</v>
      </c>
    </row>
    <row r="8133" spans="1:4" x14ac:dyDescent="0.25">
      <c r="A8133" s="100">
        <v>25070</v>
      </c>
      <c r="B8133" s="100" t="s">
        <v>25817</v>
      </c>
      <c r="C8133" s="100" t="s">
        <v>13191</v>
      </c>
      <c r="D8133" s="100">
        <v>4.37</v>
      </c>
    </row>
    <row r="8134" spans="1:4" x14ac:dyDescent="0.25">
      <c r="A8134" s="100">
        <v>34571</v>
      </c>
      <c r="B8134" s="100" t="s">
        <v>25818</v>
      </c>
      <c r="C8134" s="100" t="s">
        <v>13191</v>
      </c>
      <c r="D8134" s="100">
        <v>4.41</v>
      </c>
    </row>
    <row r="8135" spans="1:4" x14ac:dyDescent="0.25">
      <c r="A8135" s="100">
        <v>34573</v>
      </c>
      <c r="B8135" s="100" t="s">
        <v>25819</v>
      </c>
      <c r="C8135" s="100" t="s">
        <v>13191</v>
      </c>
      <c r="D8135" s="100">
        <v>4.6399999999999997</v>
      </c>
    </row>
    <row r="8136" spans="1:4" x14ac:dyDescent="0.25">
      <c r="A8136" s="100">
        <v>37107</v>
      </c>
      <c r="B8136" s="100" t="s">
        <v>25820</v>
      </c>
      <c r="C8136" s="100" t="s">
        <v>13191</v>
      </c>
      <c r="D8136" s="100">
        <v>6.13</v>
      </c>
    </row>
    <row r="8137" spans="1:4" x14ac:dyDescent="0.25">
      <c r="A8137" s="100">
        <v>34576</v>
      </c>
      <c r="B8137" s="100" t="s">
        <v>25821</v>
      </c>
      <c r="C8137" s="100" t="s">
        <v>13191</v>
      </c>
      <c r="D8137" s="100">
        <v>6.76</v>
      </c>
    </row>
    <row r="8138" spans="1:4" x14ac:dyDescent="0.25">
      <c r="A8138" s="100">
        <v>34577</v>
      </c>
      <c r="B8138" s="100" t="s">
        <v>25822</v>
      </c>
      <c r="C8138" s="100" t="s">
        <v>13191</v>
      </c>
      <c r="D8138" s="100">
        <v>7.05</v>
      </c>
    </row>
    <row r="8139" spans="1:4" x14ac:dyDescent="0.25">
      <c r="A8139" s="100">
        <v>34578</v>
      </c>
      <c r="B8139" s="100" t="s">
        <v>25823</v>
      </c>
      <c r="C8139" s="100" t="s">
        <v>13191</v>
      </c>
      <c r="D8139" s="100">
        <v>7.65</v>
      </c>
    </row>
    <row r="8140" spans="1:4" x14ac:dyDescent="0.25">
      <c r="A8140" s="100">
        <v>34579</v>
      </c>
      <c r="B8140" s="100" t="s">
        <v>25824</v>
      </c>
      <c r="C8140" s="100" t="s">
        <v>13191</v>
      </c>
      <c r="D8140" s="100">
        <v>8.16</v>
      </c>
    </row>
    <row r="8141" spans="1:4" x14ac:dyDescent="0.25">
      <c r="A8141" s="100">
        <v>25067</v>
      </c>
      <c r="B8141" s="100" t="s">
        <v>25825</v>
      </c>
      <c r="C8141" s="100" t="s">
        <v>13191</v>
      </c>
      <c r="D8141" s="100">
        <v>5.46</v>
      </c>
    </row>
    <row r="8142" spans="1:4" x14ac:dyDescent="0.25">
      <c r="A8142" s="100">
        <v>34580</v>
      </c>
      <c r="B8142" s="100" t="s">
        <v>25826</v>
      </c>
      <c r="C8142" s="100" t="s">
        <v>13191</v>
      </c>
      <c r="D8142" s="100">
        <v>6.09</v>
      </c>
    </row>
    <row r="8143" spans="1:4" x14ac:dyDescent="0.25">
      <c r="A8143" s="100">
        <v>25071</v>
      </c>
      <c r="B8143" s="100" t="s">
        <v>25827</v>
      </c>
      <c r="C8143" s="100" t="s">
        <v>13191</v>
      </c>
      <c r="D8143" s="100">
        <v>3.03</v>
      </c>
    </row>
    <row r="8144" spans="1:4" x14ac:dyDescent="0.25">
      <c r="A8144" s="100">
        <v>44171</v>
      </c>
      <c r="B8144" s="100" t="s">
        <v>25828</v>
      </c>
      <c r="C8144" s="100" t="s">
        <v>13191</v>
      </c>
      <c r="D8144" s="100">
        <v>22.34</v>
      </c>
    </row>
    <row r="8145" spans="1:4" x14ac:dyDescent="0.25">
      <c r="A8145" s="100">
        <v>38395</v>
      </c>
      <c r="B8145" s="100" t="s">
        <v>25829</v>
      </c>
      <c r="C8145" s="100" t="s">
        <v>13191</v>
      </c>
      <c r="D8145" s="100">
        <v>9.91</v>
      </c>
    </row>
    <row r="8146" spans="1:4" x14ac:dyDescent="0.25">
      <c r="A8146" s="100">
        <v>34583</v>
      </c>
      <c r="B8146" s="100" t="s">
        <v>25830</v>
      </c>
      <c r="C8146" s="100" t="s">
        <v>941</v>
      </c>
      <c r="D8146" s="100">
        <v>60.06</v>
      </c>
    </row>
    <row r="8147" spans="1:4" x14ac:dyDescent="0.25">
      <c r="A8147" s="100">
        <v>34584</v>
      </c>
      <c r="B8147" s="100" t="s">
        <v>25831</v>
      </c>
      <c r="C8147" s="100" t="s">
        <v>941</v>
      </c>
      <c r="D8147" s="100">
        <v>44.04</v>
      </c>
    </row>
    <row r="8148" spans="1:4" x14ac:dyDescent="0.25">
      <c r="A8148" s="100">
        <v>709</v>
      </c>
      <c r="B8148" s="100" t="s">
        <v>40039</v>
      </c>
      <c r="C8148" s="100" t="s">
        <v>941</v>
      </c>
      <c r="D8148" s="100">
        <v>727.92</v>
      </c>
    </row>
    <row r="8149" spans="1:4" x14ac:dyDescent="0.25">
      <c r="A8149" s="100">
        <v>34599</v>
      </c>
      <c r="B8149" s="100" t="s">
        <v>25832</v>
      </c>
      <c r="C8149" s="100" t="s">
        <v>13191</v>
      </c>
      <c r="D8149" s="100">
        <v>3.12</v>
      </c>
    </row>
    <row r="8150" spans="1:4" x14ac:dyDescent="0.25">
      <c r="A8150" s="100">
        <v>34592</v>
      </c>
      <c r="B8150" s="100" t="s">
        <v>25833</v>
      </c>
      <c r="C8150" s="100" t="s">
        <v>13191</v>
      </c>
      <c r="D8150" s="100">
        <v>3.47</v>
      </c>
    </row>
    <row r="8151" spans="1:4" x14ac:dyDescent="0.25">
      <c r="A8151" s="100">
        <v>37103</v>
      </c>
      <c r="B8151" s="100" t="s">
        <v>25834</v>
      </c>
      <c r="C8151" s="100" t="s">
        <v>13191</v>
      </c>
      <c r="D8151" s="100">
        <v>3.97</v>
      </c>
    </row>
    <row r="8152" spans="1:4" x14ac:dyDescent="0.25">
      <c r="A8152" s="100">
        <v>34555</v>
      </c>
      <c r="B8152" s="100" t="s">
        <v>40040</v>
      </c>
      <c r="C8152" s="100" t="s">
        <v>13191</v>
      </c>
      <c r="D8152" s="100">
        <v>5.04</v>
      </c>
    </row>
    <row r="8153" spans="1:4" x14ac:dyDescent="0.25">
      <c r="A8153" s="100">
        <v>674</v>
      </c>
      <c r="B8153" s="100" t="s">
        <v>25835</v>
      </c>
      <c r="C8153" s="100" t="s">
        <v>941</v>
      </c>
      <c r="D8153" s="100">
        <v>82.04</v>
      </c>
    </row>
    <row r="8154" spans="1:4" x14ac:dyDescent="0.25">
      <c r="A8154" s="100">
        <v>34600</v>
      </c>
      <c r="B8154" s="100" t="s">
        <v>25836</v>
      </c>
      <c r="C8154" s="100" t="s">
        <v>941</v>
      </c>
      <c r="D8154" s="100">
        <v>120.51</v>
      </c>
    </row>
    <row r="8155" spans="1:4" x14ac:dyDescent="0.25">
      <c r="A8155" s="100">
        <v>652</v>
      </c>
      <c r="B8155" s="100" t="s">
        <v>25837</v>
      </c>
      <c r="C8155" s="100" t="s">
        <v>941</v>
      </c>
      <c r="D8155" s="100">
        <v>184.6</v>
      </c>
    </row>
    <row r="8156" spans="1:4" x14ac:dyDescent="0.25">
      <c r="A8156" s="100">
        <v>651</v>
      </c>
      <c r="B8156" s="100" t="s">
        <v>25838</v>
      </c>
      <c r="C8156" s="100" t="s">
        <v>13191</v>
      </c>
      <c r="D8156" s="100">
        <v>3.83</v>
      </c>
    </row>
    <row r="8157" spans="1:4" x14ac:dyDescent="0.25">
      <c r="A8157" s="100">
        <v>654</v>
      </c>
      <c r="B8157" s="100" t="s">
        <v>25839</v>
      </c>
      <c r="C8157" s="100" t="s">
        <v>13191</v>
      </c>
      <c r="D8157" s="100">
        <v>4.74</v>
      </c>
    </row>
    <row r="8158" spans="1:4" x14ac:dyDescent="0.25">
      <c r="A8158" s="100">
        <v>650</v>
      </c>
      <c r="B8158" s="100" t="s">
        <v>25840</v>
      </c>
      <c r="C8158" s="100" t="s">
        <v>13191</v>
      </c>
      <c r="D8158" s="100">
        <v>3.06</v>
      </c>
    </row>
    <row r="8159" spans="1:4" x14ac:dyDescent="0.25">
      <c r="A8159" s="100">
        <v>718</v>
      </c>
      <c r="B8159" s="100" t="s">
        <v>25841</v>
      </c>
      <c r="C8159" s="100" t="s">
        <v>13191</v>
      </c>
      <c r="D8159" s="100">
        <v>22.63</v>
      </c>
    </row>
    <row r="8160" spans="1:4" x14ac:dyDescent="0.25">
      <c r="A8160" s="100">
        <v>11981</v>
      </c>
      <c r="B8160" s="100" t="s">
        <v>25842</v>
      </c>
      <c r="C8160" s="100" t="s">
        <v>13191</v>
      </c>
      <c r="D8160" s="100">
        <v>21.98</v>
      </c>
    </row>
    <row r="8161" spans="1:4" x14ac:dyDescent="0.25">
      <c r="A8161" s="100">
        <v>34586</v>
      </c>
      <c r="B8161" s="100" t="s">
        <v>40041</v>
      </c>
      <c r="C8161" s="100" t="s">
        <v>13191</v>
      </c>
      <c r="D8161" s="100">
        <v>2.21</v>
      </c>
    </row>
    <row r="8162" spans="1:4" x14ac:dyDescent="0.25">
      <c r="A8162" s="100">
        <v>38603</v>
      </c>
      <c r="B8162" s="100" t="s">
        <v>40042</v>
      </c>
      <c r="C8162" s="100" t="s">
        <v>13191</v>
      </c>
      <c r="D8162" s="100">
        <v>2.68</v>
      </c>
    </row>
    <row r="8163" spans="1:4" x14ac:dyDescent="0.25">
      <c r="A8163" s="100">
        <v>34588</v>
      </c>
      <c r="B8163" s="100" t="s">
        <v>40043</v>
      </c>
      <c r="C8163" s="100" t="s">
        <v>13191</v>
      </c>
      <c r="D8163" s="100">
        <v>2.89</v>
      </c>
    </row>
    <row r="8164" spans="1:4" x14ac:dyDescent="0.25">
      <c r="A8164" s="100">
        <v>34590</v>
      </c>
      <c r="B8164" s="100" t="s">
        <v>40044</v>
      </c>
      <c r="C8164" s="100" t="s">
        <v>13191</v>
      </c>
      <c r="D8164" s="100">
        <v>2.64</v>
      </c>
    </row>
    <row r="8165" spans="1:4" x14ac:dyDescent="0.25">
      <c r="A8165" s="100">
        <v>34591</v>
      </c>
      <c r="B8165" s="100" t="s">
        <v>40045</v>
      </c>
      <c r="C8165" s="100" t="s">
        <v>13191</v>
      </c>
      <c r="D8165" s="100">
        <v>3.58</v>
      </c>
    </row>
    <row r="8166" spans="1:4" x14ac:dyDescent="0.25">
      <c r="A8166" s="100">
        <v>40517</v>
      </c>
      <c r="B8166" s="100" t="s">
        <v>40046</v>
      </c>
      <c r="C8166" s="100" t="s">
        <v>941</v>
      </c>
      <c r="D8166" s="100">
        <v>56.56</v>
      </c>
    </row>
    <row r="8167" spans="1:4" x14ac:dyDescent="0.25">
      <c r="A8167" s="100">
        <v>40515</v>
      </c>
      <c r="B8167" s="100" t="s">
        <v>40047</v>
      </c>
      <c r="C8167" s="100" t="s">
        <v>941</v>
      </c>
      <c r="D8167" s="100">
        <v>127.26</v>
      </c>
    </row>
    <row r="8168" spans="1:4" x14ac:dyDescent="0.25">
      <c r="A8168" s="100">
        <v>40524</v>
      </c>
      <c r="B8168" s="100" t="s">
        <v>40048</v>
      </c>
      <c r="C8168" s="100" t="s">
        <v>941</v>
      </c>
      <c r="D8168" s="100">
        <v>79.540000000000006</v>
      </c>
    </row>
    <row r="8169" spans="1:4" x14ac:dyDescent="0.25">
      <c r="A8169" s="100">
        <v>40529</v>
      </c>
      <c r="B8169" s="100" t="s">
        <v>40049</v>
      </c>
      <c r="C8169" s="100" t="s">
        <v>941</v>
      </c>
      <c r="D8169" s="100">
        <v>81.3</v>
      </c>
    </row>
    <row r="8170" spans="1:4" x14ac:dyDescent="0.25">
      <c r="A8170" s="100">
        <v>36156</v>
      </c>
      <c r="B8170" s="100" t="s">
        <v>40050</v>
      </c>
      <c r="C8170" s="100" t="s">
        <v>941</v>
      </c>
      <c r="D8170" s="100">
        <v>61.86</v>
      </c>
    </row>
    <row r="8171" spans="1:4" x14ac:dyDescent="0.25">
      <c r="A8171" s="100">
        <v>36155</v>
      </c>
      <c r="B8171" s="100" t="s">
        <v>40051</v>
      </c>
      <c r="C8171" s="100" t="s">
        <v>941</v>
      </c>
      <c r="D8171" s="100">
        <v>53.4</v>
      </c>
    </row>
    <row r="8172" spans="1:4" x14ac:dyDescent="0.25">
      <c r="A8172" s="100">
        <v>36154</v>
      </c>
      <c r="B8172" s="100" t="s">
        <v>40052</v>
      </c>
      <c r="C8172" s="100" t="s">
        <v>941</v>
      </c>
      <c r="D8172" s="100">
        <v>74.23</v>
      </c>
    </row>
    <row r="8173" spans="1:4" x14ac:dyDescent="0.25">
      <c r="A8173" s="100">
        <v>36170</v>
      </c>
      <c r="B8173" s="100" t="s">
        <v>40053</v>
      </c>
      <c r="C8173" s="100" t="s">
        <v>941</v>
      </c>
      <c r="D8173" s="100">
        <v>67.459999999999994</v>
      </c>
    </row>
    <row r="8174" spans="1:4" x14ac:dyDescent="0.25">
      <c r="A8174" s="100">
        <v>695</v>
      </c>
      <c r="B8174" s="100" t="s">
        <v>40054</v>
      </c>
      <c r="C8174" s="100" t="s">
        <v>941</v>
      </c>
      <c r="D8174" s="100">
        <v>54.53</v>
      </c>
    </row>
    <row r="8175" spans="1:4" x14ac:dyDescent="0.25">
      <c r="A8175" s="100">
        <v>679</v>
      </c>
      <c r="B8175" s="100" t="s">
        <v>40055</v>
      </c>
      <c r="C8175" s="100" t="s">
        <v>941</v>
      </c>
      <c r="D8175" s="100">
        <v>81.3</v>
      </c>
    </row>
    <row r="8176" spans="1:4" x14ac:dyDescent="0.25">
      <c r="A8176" s="100">
        <v>711</v>
      </c>
      <c r="B8176" s="100" t="s">
        <v>40056</v>
      </c>
      <c r="C8176" s="100" t="s">
        <v>941</v>
      </c>
      <c r="D8176" s="100">
        <v>53.78</v>
      </c>
    </row>
    <row r="8177" spans="1:4" x14ac:dyDescent="0.25">
      <c r="A8177" s="100">
        <v>712</v>
      </c>
      <c r="B8177" s="100" t="s">
        <v>40057</v>
      </c>
      <c r="C8177" s="100" t="s">
        <v>941</v>
      </c>
      <c r="D8177" s="100">
        <v>67.75</v>
      </c>
    </row>
    <row r="8178" spans="1:4" x14ac:dyDescent="0.25">
      <c r="A8178" s="100">
        <v>12614</v>
      </c>
      <c r="B8178" s="100" t="s">
        <v>25843</v>
      </c>
      <c r="C8178" s="100" t="s">
        <v>13191</v>
      </c>
      <c r="D8178" s="100">
        <v>50.11</v>
      </c>
    </row>
    <row r="8179" spans="1:4" x14ac:dyDescent="0.25">
      <c r="A8179" s="100">
        <v>6140</v>
      </c>
      <c r="B8179" s="100" t="s">
        <v>25844</v>
      </c>
      <c r="C8179" s="100" t="s">
        <v>13191</v>
      </c>
      <c r="D8179" s="100">
        <v>4.3499999999999996</v>
      </c>
    </row>
    <row r="8180" spans="1:4" x14ac:dyDescent="0.25">
      <c r="A8180" s="100">
        <v>38399</v>
      </c>
      <c r="B8180" s="100" t="s">
        <v>25845</v>
      </c>
      <c r="C8180" s="100" t="s">
        <v>13191</v>
      </c>
      <c r="D8180" s="100">
        <v>283.39999999999998</v>
      </c>
    </row>
    <row r="8181" spans="1:4" x14ac:dyDescent="0.25">
      <c r="A8181" s="100">
        <v>729</v>
      </c>
      <c r="B8181" s="100" t="s">
        <v>40058</v>
      </c>
      <c r="C8181" s="100" t="s">
        <v>13191</v>
      </c>
      <c r="D8181" s="100">
        <v>1105.95</v>
      </c>
    </row>
    <row r="8182" spans="1:4" x14ac:dyDescent="0.25">
      <c r="A8182" s="100">
        <v>39925</v>
      </c>
      <c r="B8182" s="100" t="s">
        <v>40059</v>
      </c>
      <c r="C8182" s="100" t="s">
        <v>13191</v>
      </c>
      <c r="D8182" s="100">
        <v>15980.88</v>
      </c>
    </row>
    <row r="8183" spans="1:4" x14ac:dyDescent="0.25">
      <c r="A8183" s="100">
        <v>731</v>
      </c>
      <c r="B8183" s="100" t="s">
        <v>40060</v>
      </c>
      <c r="C8183" s="100" t="s">
        <v>13191</v>
      </c>
      <c r="D8183" s="100">
        <v>1076.3599999999999</v>
      </c>
    </row>
    <row r="8184" spans="1:4" x14ac:dyDescent="0.25">
      <c r="A8184" s="100">
        <v>10575</v>
      </c>
      <c r="B8184" s="100" t="s">
        <v>25846</v>
      </c>
      <c r="C8184" s="100" t="s">
        <v>13191</v>
      </c>
      <c r="D8184" s="100">
        <v>1679.74</v>
      </c>
    </row>
    <row r="8185" spans="1:4" x14ac:dyDescent="0.25">
      <c r="A8185" s="100">
        <v>733</v>
      </c>
      <c r="B8185" s="100" t="s">
        <v>40061</v>
      </c>
      <c r="C8185" s="100" t="s">
        <v>13191</v>
      </c>
      <c r="D8185" s="100">
        <v>1839.11</v>
      </c>
    </row>
    <row r="8186" spans="1:4" x14ac:dyDescent="0.25">
      <c r="A8186" s="100">
        <v>732</v>
      </c>
      <c r="B8186" s="100" t="s">
        <v>40062</v>
      </c>
      <c r="C8186" s="100" t="s">
        <v>13191</v>
      </c>
      <c r="D8186" s="100">
        <v>1814.39</v>
      </c>
    </row>
    <row r="8187" spans="1:4" x14ac:dyDescent="0.25">
      <c r="A8187" s="100">
        <v>735</v>
      </c>
      <c r="B8187" s="100" t="s">
        <v>40063</v>
      </c>
      <c r="C8187" s="100" t="s">
        <v>13191</v>
      </c>
      <c r="D8187" s="100">
        <v>3227.7</v>
      </c>
    </row>
    <row r="8188" spans="1:4" x14ac:dyDescent="0.25">
      <c r="A8188" s="100">
        <v>737</v>
      </c>
      <c r="B8188" s="100" t="s">
        <v>25847</v>
      </c>
      <c r="C8188" s="100" t="s">
        <v>13191</v>
      </c>
      <c r="D8188" s="100">
        <v>10174.56</v>
      </c>
    </row>
    <row r="8189" spans="1:4" x14ac:dyDescent="0.25">
      <c r="A8189" s="100">
        <v>736</v>
      </c>
      <c r="B8189" s="100" t="s">
        <v>40064</v>
      </c>
      <c r="C8189" s="100" t="s">
        <v>13191</v>
      </c>
      <c r="D8189" s="100">
        <v>2713.91</v>
      </c>
    </row>
    <row r="8190" spans="1:4" x14ac:dyDescent="0.25">
      <c r="A8190" s="100">
        <v>738</v>
      </c>
      <c r="B8190" s="100" t="s">
        <v>25848</v>
      </c>
      <c r="C8190" s="100" t="s">
        <v>13191</v>
      </c>
      <c r="D8190" s="100">
        <v>4717.87</v>
      </c>
    </row>
    <row r="8191" spans="1:4" x14ac:dyDescent="0.25">
      <c r="A8191" s="100">
        <v>740</v>
      </c>
      <c r="B8191" s="100" t="s">
        <v>25849</v>
      </c>
      <c r="C8191" s="100" t="s">
        <v>13191</v>
      </c>
      <c r="D8191" s="100">
        <v>9571.58</v>
      </c>
    </row>
    <row r="8192" spans="1:4" x14ac:dyDescent="0.25">
      <c r="A8192" s="100">
        <v>734</v>
      </c>
      <c r="B8192" s="100" t="s">
        <v>40065</v>
      </c>
      <c r="C8192" s="100" t="s">
        <v>13191</v>
      </c>
      <c r="D8192" s="100">
        <v>1945.02</v>
      </c>
    </row>
    <row r="8193" spans="1:4" x14ac:dyDescent="0.25">
      <c r="A8193" s="100">
        <v>39008</v>
      </c>
      <c r="B8193" s="100" t="s">
        <v>25850</v>
      </c>
      <c r="C8193" s="100" t="s">
        <v>13191</v>
      </c>
      <c r="D8193" s="100">
        <v>72532.31</v>
      </c>
    </row>
    <row r="8194" spans="1:4" x14ac:dyDescent="0.25">
      <c r="A8194" s="100">
        <v>39009</v>
      </c>
      <c r="B8194" s="100" t="s">
        <v>25851</v>
      </c>
      <c r="C8194" s="100" t="s">
        <v>13191</v>
      </c>
      <c r="D8194" s="100">
        <v>77709.39</v>
      </c>
    </row>
    <row r="8195" spans="1:4" x14ac:dyDescent="0.25">
      <c r="A8195" s="100">
        <v>10587</v>
      </c>
      <c r="B8195" s="100" t="s">
        <v>25852</v>
      </c>
      <c r="C8195" s="100" t="s">
        <v>13191</v>
      </c>
      <c r="D8195" s="100">
        <v>4928.55</v>
      </c>
    </row>
    <row r="8196" spans="1:4" x14ac:dyDescent="0.25">
      <c r="A8196" s="100">
        <v>759</v>
      </c>
      <c r="B8196" s="100" t="s">
        <v>25853</v>
      </c>
      <c r="C8196" s="100" t="s">
        <v>13191</v>
      </c>
      <c r="D8196" s="100">
        <v>7086.27</v>
      </c>
    </row>
    <row r="8197" spans="1:4" x14ac:dyDescent="0.25">
      <c r="A8197" s="100">
        <v>761</v>
      </c>
      <c r="B8197" s="100" t="s">
        <v>25854</v>
      </c>
      <c r="C8197" s="100" t="s">
        <v>13191</v>
      </c>
      <c r="D8197" s="100">
        <v>12011.83</v>
      </c>
    </row>
    <row r="8198" spans="1:4" x14ac:dyDescent="0.25">
      <c r="A8198" s="100">
        <v>750</v>
      </c>
      <c r="B8198" s="100" t="s">
        <v>25855</v>
      </c>
      <c r="C8198" s="100" t="s">
        <v>13191</v>
      </c>
      <c r="D8198" s="100">
        <v>11404.28</v>
      </c>
    </row>
    <row r="8199" spans="1:4" x14ac:dyDescent="0.25">
      <c r="A8199" s="100">
        <v>755</v>
      </c>
      <c r="B8199" s="100" t="s">
        <v>25856</v>
      </c>
      <c r="C8199" s="100" t="s">
        <v>13191</v>
      </c>
      <c r="D8199" s="100">
        <v>46797.62</v>
      </c>
    </row>
    <row r="8200" spans="1:4" x14ac:dyDescent="0.25">
      <c r="A8200" s="100">
        <v>749</v>
      </c>
      <c r="B8200" s="100" t="s">
        <v>25857</v>
      </c>
      <c r="C8200" s="100" t="s">
        <v>13191</v>
      </c>
      <c r="D8200" s="100">
        <v>17211.3</v>
      </c>
    </row>
    <row r="8201" spans="1:4" x14ac:dyDescent="0.25">
      <c r="A8201" s="100">
        <v>756</v>
      </c>
      <c r="B8201" s="100" t="s">
        <v>25858</v>
      </c>
      <c r="C8201" s="100" t="s">
        <v>13191</v>
      </c>
      <c r="D8201" s="100">
        <v>51039.07</v>
      </c>
    </row>
    <row r="8202" spans="1:4" x14ac:dyDescent="0.25">
      <c r="A8202" s="100">
        <v>10588</v>
      </c>
      <c r="B8202" s="100" t="s">
        <v>25859</v>
      </c>
      <c r="C8202" s="100" t="s">
        <v>13191</v>
      </c>
      <c r="D8202" s="100">
        <v>5116.46</v>
      </c>
    </row>
    <row r="8203" spans="1:4" x14ac:dyDescent="0.25">
      <c r="A8203" s="100">
        <v>10592</v>
      </c>
      <c r="B8203" s="100" t="s">
        <v>25860</v>
      </c>
      <c r="C8203" s="100" t="s">
        <v>13191</v>
      </c>
      <c r="D8203" s="100">
        <v>6180</v>
      </c>
    </row>
    <row r="8204" spans="1:4" x14ac:dyDescent="0.25">
      <c r="A8204" s="100">
        <v>10589</v>
      </c>
      <c r="B8204" s="100" t="s">
        <v>25861</v>
      </c>
      <c r="C8204" s="100" t="s">
        <v>13191</v>
      </c>
      <c r="D8204" s="100">
        <v>8302.44</v>
      </c>
    </row>
    <row r="8205" spans="1:4" x14ac:dyDescent="0.25">
      <c r="A8205" s="100">
        <v>760</v>
      </c>
      <c r="B8205" s="100" t="s">
        <v>25862</v>
      </c>
      <c r="C8205" s="100" t="s">
        <v>13191</v>
      </c>
      <c r="D8205" s="100">
        <v>46350</v>
      </c>
    </row>
    <row r="8206" spans="1:4" x14ac:dyDescent="0.25">
      <c r="A8206" s="100">
        <v>751</v>
      </c>
      <c r="B8206" s="100" t="s">
        <v>25863</v>
      </c>
      <c r="C8206" s="100" t="s">
        <v>13191</v>
      </c>
      <c r="D8206" s="100">
        <v>7300.12</v>
      </c>
    </row>
    <row r="8207" spans="1:4" x14ac:dyDescent="0.25">
      <c r="A8207" s="100">
        <v>754</v>
      </c>
      <c r="B8207" s="100" t="s">
        <v>25864</v>
      </c>
      <c r="C8207" s="100" t="s">
        <v>13191</v>
      </c>
      <c r="D8207" s="100">
        <v>11587.5</v>
      </c>
    </row>
    <row r="8208" spans="1:4" x14ac:dyDescent="0.25">
      <c r="A8208" s="100">
        <v>757</v>
      </c>
      <c r="B8208" s="100" t="s">
        <v>40066</v>
      </c>
      <c r="C8208" s="100" t="s">
        <v>13191</v>
      </c>
      <c r="D8208" s="100">
        <v>23175</v>
      </c>
    </row>
    <row r="8209" spans="1:4" x14ac:dyDescent="0.25">
      <c r="A8209" s="100">
        <v>44489</v>
      </c>
      <c r="B8209" s="100" t="s">
        <v>40067</v>
      </c>
      <c r="C8209" s="100" t="s">
        <v>13191</v>
      </c>
      <c r="D8209" s="100">
        <v>274938.67</v>
      </c>
    </row>
    <row r="8210" spans="1:4" x14ac:dyDescent="0.25">
      <c r="A8210" s="100">
        <v>39917</v>
      </c>
      <c r="B8210" s="100" t="s">
        <v>25865</v>
      </c>
      <c r="C8210" s="100" t="s">
        <v>13191</v>
      </c>
      <c r="D8210" s="100">
        <v>111414.87</v>
      </c>
    </row>
    <row r="8211" spans="1:4" x14ac:dyDescent="0.25">
      <c r="A8211" s="100">
        <v>38167</v>
      </c>
      <c r="B8211" s="100" t="s">
        <v>25866</v>
      </c>
      <c r="C8211" s="100" t="s">
        <v>945</v>
      </c>
      <c r="D8211" s="100">
        <v>28.47</v>
      </c>
    </row>
    <row r="8212" spans="1:4" x14ac:dyDescent="0.25">
      <c r="A8212" s="100">
        <v>36145</v>
      </c>
      <c r="B8212" s="100" t="s">
        <v>25867</v>
      </c>
      <c r="C8212" s="100" t="s">
        <v>945</v>
      </c>
      <c r="D8212" s="100">
        <v>38.880000000000003</v>
      </c>
    </row>
    <row r="8213" spans="1:4" x14ac:dyDescent="0.25">
      <c r="A8213" s="100">
        <v>12893</v>
      </c>
      <c r="B8213" s="100" t="s">
        <v>25868</v>
      </c>
      <c r="C8213" s="100" t="s">
        <v>945</v>
      </c>
      <c r="D8213" s="100">
        <v>64.8</v>
      </c>
    </row>
    <row r="8214" spans="1:4" x14ac:dyDescent="0.25">
      <c r="A8214" s="100">
        <v>11685</v>
      </c>
      <c r="B8214" s="100" t="s">
        <v>40068</v>
      </c>
      <c r="C8214" s="100" t="s">
        <v>13191</v>
      </c>
      <c r="D8214" s="100">
        <v>39.43</v>
      </c>
    </row>
    <row r="8215" spans="1:4" x14ac:dyDescent="0.25">
      <c r="A8215" s="100">
        <v>11680</v>
      </c>
      <c r="B8215" s="100" t="s">
        <v>25869</v>
      </c>
      <c r="C8215" s="100" t="s">
        <v>13191</v>
      </c>
      <c r="D8215" s="100">
        <v>16.78</v>
      </c>
    </row>
    <row r="8216" spans="1:4" x14ac:dyDescent="0.25">
      <c r="A8216" s="100">
        <v>11679</v>
      </c>
      <c r="B8216" s="100" t="s">
        <v>25870</v>
      </c>
      <c r="C8216" s="100" t="s">
        <v>13191</v>
      </c>
      <c r="D8216" s="100">
        <v>22.76</v>
      </c>
    </row>
    <row r="8217" spans="1:4" x14ac:dyDescent="0.25">
      <c r="A8217" s="100">
        <v>2512</v>
      </c>
      <c r="B8217" s="100" t="s">
        <v>25871</v>
      </c>
      <c r="C8217" s="100" t="s">
        <v>13191</v>
      </c>
      <c r="D8217" s="100">
        <v>40.729999999999997</v>
      </c>
    </row>
    <row r="8218" spans="1:4" x14ac:dyDescent="0.25">
      <c r="A8218" s="100">
        <v>4374</v>
      </c>
      <c r="B8218" s="100" t="s">
        <v>25872</v>
      </c>
      <c r="C8218" s="100" t="s">
        <v>13191</v>
      </c>
      <c r="D8218" s="100">
        <v>0.44</v>
      </c>
    </row>
    <row r="8219" spans="1:4" x14ac:dyDescent="0.25">
      <c r="A8219" s="100">
        <v>7568</v>
      </c>
      <c r="B8219" s="100" t="s">
        <v>25873</v>
      </c>
      <c r="C8219" s="100" t="s">
        <v>13191</v>
      </c>
      <c r="D8219" s="100">
        <v>0.73</v>
      </c>
    </row>
    <row r="8220" spans="1:4" x14ac:dyDescent="0.25">
      <c r="A8220" s="100">
        <v>7584</v>
      </c>
      <c r="B8220" s="100" t="s">
        <v>25874</v>
      </c>
      <c r="C8220" s="100" t="s">
        <v>13191</v>
      </c>
      <c r="D8220" s="100">
        <v>1.1200000000000001</v>
      </c>
    </row>
    <row r="8221" spans="1:4" x14ac:dyDescent="0.25">
      <c r="A8221" s="100">
        <v>11945</v>
      </c>
      <c r="B8221" s="100" t="s">
        <v>25875</v>
      </c>
      <c r="C8221" s="100" t="s">
        <v>13191</v>
      </c>
      <c r="D8221" s="100">
        <v>7.0000000000000007E-2</v>
      </c>
    </row>
    <row r="8222" spans="1:4" x14ac:dyDescent="0.25">
      <c r="A8222" s="100">
        <v>11946</v>
      </c>
      <c r="B8222" s="100" t="s">
        <v>25876</v>
      </c>
      <c r="C8222" s="100" t="s">
        <v>13191</v>
      </c>
      <c r="D8222" s="100">
        <v>0.08</v>
      </c>
    </row>
    <row r="8223" spans="1:4" x14ac:dyDescent="0.25">
      <c r="A8223" s="100">
        <v>4375</v>
      </c>
      <c r="B8223" s="100" t="s">
        <v>25877</v>
      </c>
      <c r="C8223" s="100" t="s">
        <v>13191</v>
      </c>
      <c r="D8223" s="100">
        <v>0.12</v>
      </c>
    </row>
    <row r="8224" spans="1:4" x14ac:dyDescent="0.25">
      <c r="A8224" s="100">
        <v>11950</v>
      </c>
      <c r="B8224" s="100" t="s">
        <v>25878</v>
      </c>
      <c r="C8224" s="100" t="s">
        <v>13191</v>
      </c>
      <c r="D8224" s="100">
        <v>0.24</v>
      </c>
    </row>
    <row r="8225" spans="1:4" x14ac:dyDescent="0.25">
      <c r="A8225" s="100">
        <v>4376</v>
      </c>
      <c r="B8225" s="100" t="s">
        <v>25879</v>
      </c>
      <c r="C8225" s="100" t="s">
        <v>13191</v>
      </c>
      <c r="D8225" s="100">
        <v>0.23</v>
      </c>
    </row>
    <row r="8226" spans="1:4" x14ac:dyDescent="0.25">
      <c r="A8226" s="100">
        <v>7583</v>
      </c>
      <c r="B8226" s="100" t="s">
        <v>25880</v>
      </c>
      <c r="C8226" s="100" t="s">
        <v>13191</v>
      </c>
      <c r="D8226" s="100">
        <v>0.5</v>
      </c>
    </row>
    <row r="8227" spans="1:4" x14ac:dyDescent="0.25">
      <c r="A8227" s="100">
        <v>4350</v>
      </c>
      <c r="B8227" s="100" t="s">
        <v>25881</v>
      </c>
      <c r="C8227" s="100" t="s">
        <v>13191</v>
      </c>
      <c r="D8227" s="100">
        <v>0.87</v>
      </c>
    </row>
    <row r="8228" spans="1:4" x14ac:dyDescent="0.25">
      <c r="A8228" s="100">
        <v>44400</v>
      </c>
      <c r="B8228" s="100" t="s">
        <v>25882</v>
      </c>
      <c r="C8228" s="100" t="s">
        <v>13191</v>
      </c>
      <c r="D8228" s="100">
        <v>31.04</v>
      </c>
    </row>
    <row r="8229" spans="1:4" x14ac:dyDescent="0.25">
      <c r="A8229" s="100">
        <v>39886</v>
      </c>
      <c r="B8229" s="100" t="s">
        <v>25883</v>
      </c>
      <c r="C8229" s="100" t="s">
        <v>13191</v>
      </c>
      <c r="D8229" s="100">
        <v>5.88</v>
      </c>
    </row>
    <row r="8230" spans="1:4" x14ac:dyDescent="0.25">
      <c r="A8230" s="100">
        <v>39887</v>
      </c>
      <c r="B8230" s="100" t="s">
        <v>25884</v>
      </c>
      <c r="C8230" s="100" t="s">
        <v>13191</v>
      </c>
      <c r="D8230" s="100">
        <v>8.82</v>
      </c>
    </row>
    <row r="8231" spans="1:4" x14ac:dyDescent="0.25">
      <c r="A8231" s="100">
        <v>39888</v>
      </c>
      <c r="B8231" s="100" t="s">
        <v>25885</v>
      </c>
      <c r="C8231" s="100" t="s">
        <v>13191</v>
      </c>
      <c r="D8231" s="100">
        <v>20.170000000000002</v>
      </c>
    </row>
    <row r="8232" spans="1:4" x14ac:dyDescent="0.25">
      <c r="A8232" s="100">
        <v>39890</v>
      </c>
      <c r="B8232" s="100" t="s">
        <v>25886</v>
      </c>
      <c r="C8232" s="100" t="s">
        <v>13191</v>
      </c>
      <c r="D8232" s="100">
        <v>34.44</v>
      </c>
    </row>
    <row r="8233" spans="1:4" x14ac:dyDescent="0.25">
      <c r="A8233" s="100">
        <v>39891</v>
      </c>
      <c r="B8233" s="100" t="s">
        <v>25887</v>
      </c>
      <c r="C8233" s="100" t="s">
        <v>13191</v>
      </c>
      <c r="D8233" s="100">
        <v>48.55</v>
      </c>
    </row>
    <row r="8234" spans="1:4" x14ac:dyDescent="0.25">
      <c r="A8234" s="100">
        <v>39892</v>
      </c>
      <c r="B8234" s="100" t="s">
        <v>25888</v>
      </c>
      <c r="C8234" s="100" t="s">
        <v>13191</v>
      </c>
      <c r="D8234" s="100">
        <v>151.35</v>
      </c>
    </row>
    <row r="8235" spans="1:4" x14ac:dyDescent="0.25">
      <c r="A8235" s="100">
        <v>790</v>
      </c>
      <c r="B8235" s="100" t="s">
        <v>25889</v>
      </c>
      <c r="C8235" s="100" t="s">
        <v>13191</v>
      </c>
      <c r="D8235" s="100">
        <v>21.16</v>
      </c>
    </row>
    <row r="8236" spans="1:4" x14ac:dyDescent="0.25">
      <c r="A8236" s="100">
        <v>766</v>
      </c>
      <c r="B8236" s="100" t="s">
        <v>25890</v>
      </c>
      <c r="C8236" s="100" t="s">
        <v>13191</v>
      </c>
      <c r="D8236" s="100">
        <v>21.16</v>
      </c>
    </row>
    <row r="8237" spans="1:4" x14ac:dyDescent="0.25">
      <c r="A8237" s="100">
        <v>791</v>
      </c>
      <c r="B8237" s="100" t="s">
        <v>25891</v>
      </c>
      <c r="C8237" s="100" t="s">
        <v>13191</v>
      </c>
      <c r="D8237" s="100">
        <v>21.16</v>
      </c>
    </row>
    <row r="8238" spans="1:4" x14ac:dyDescent="0.25">
      <c r="A8238" s="100">
        <v>767</v>
      </c>
      <c r="B8238" s="100" t="s">
        <v>25892</v>
      </c>
      <c r="C8238" s="100" t="s">
        <v>13191</v>
      </c>
      <c r="D8238" s="100">
        <v>21.16</v>
      </c>
    </row>
    <row r="8239" spans="1:4" x14ac:dyDescent="0.25">
      <c r="A8239" s="100">
        <v>768</v>
      </c>
      <c r="B8239" s="100" t="s">
        <v>25893</v>
      </c>
      <c r="C8239" s="100" t="s">
        <v>13191</v>
      </c>
      <c r="D8239" s="100">
        <v>16.62</v>
      </c>
    </row>
    <row r="8240" spans="1:4" x14ac:dyDescent="0.25">
      <c r="A8240" s="100">
        <v>789</v>
      </c>
      <c r="B8240" s="100" t="s">
        <v>25894</v>
      </c>
      <c r="C8240" s="100" t="s">
        <v>13191</v>
      </c>
      <c r="D8240" s="100">
        <v>16.27</v>
      </c>
    </row>
    <row r="8241" spans="1:4" x14ac:dyDescent="0.25">
      <c r="A8241" s="100">
        <v>769</v>
      </c>
      <c r="B8241" s="100" t="s">
        <v>25895</v>
      </c>
      <c r="C8241" s="100" t="s">
        <v>13191</v>
      </c>
      <c r="D8241" s="100">
        <v>16.62</v>
      </c>
    </row>
    <row r="8242" spans="1:4" x14ac:dyDescent="0.25">
      <c r="A8242" s="100">
        <v>770</v>
      </c>
      <c r="B8242" s="100" t="s">
        <v>25896</v>
      </c>
      <c r="C8242" s="100" t="s">
        <v>13191</v>
      </c>
      <c r="D8242" s="100">
        <v>5.87</v>
      </c>
    </row>
    <row r="8243" spans="1:4" x14ac:dyDescent="0.25">
      <c r="A8243" s="100">
        <v>12394</v>
      </c>
      <c r="B8243" s="100" t="s">
        <v>25897</v>
      </c>
      <c r="C8243" s="100" t="s">
        <v>13191</v>
      </c>
      <c r="D8243" s="100">
        <v>5.87</v>
      </c>
    </row>
    <row r="8244" spans="1:4" x14ac:dyDescent="0.25">
      <c r="A8244" s="100">
        <v>764</v>
      </c>
      <c r="B8244" s="100" t="s">
        <v>25898</v>
      </c>
      <c r="C8244" s="100" t="s">
        <v>13191</v>
      </c>
      <c r="D8244" s="100">
        <v>10.23</v>
      </c>
    </row>
    <row r="8245" spans="1:4" x14ac:dyDescent="0.25">
      <c r="A8245" s="100">
        <v>765</v>
      </c>
      <c r="B8245" s="100" t="s">
        <v>25899</v>
      </c>
      <c r="C8245" s="100" t="s">
        <v>13191</v>
      </c>
      <c r="D8245" s="100">
        <v>10.23</v>
      </c>
    </row>
    <row r="8246" spans="1:4" x14ac:dyDescent="0.25">
      <c r="A8246" s="100">
        <v>787</v>
      </c>
      <c r="B8246" s="100" t="s">
        <v>25900</v>
      </c>
      <c r="C8246" s="100" t="s">
        <v>13191</v>
      </c>
      <c r="D8246" s="100">
        <v>45.7</v>
      </c>
    </row>
    <row r="8247" spans="1:4" x14ac:dyDescent="0.25">
      <c r="A8247" s="100">
        <v>774</v>
      </c>
      <c r="B8247" s="100" t="s">
        <v>25901</v>
      </c>
      <c r="C8247" s="100" t="s">
        <v>13191</v>
      </c>
      <c r="D8247" s="100">
        <v>45.7</v>
      </c>
    </row>
    <row r="8248" spans="1:4" x14ac:dyDescent="0.25">
      <c r="A8248" s="100">
        <v>773</v>
      </c>
      <c r="B8248" s="100" t="s">
        <v>25902</v>
      </c>
      <c r="C8248" s="100" t="s">
        <v>13191</v>
      </c>
      <c r="D8248" s="100">
        <v>45.7</v>
      </c>
    </row>
    <row r="8249" spans="1:4" x14ac:dyDescent="0.25">
      <c r="A8249" s="100">
        <v>775</v>
      </c>
      <c r="B8249" s="100" t="s">
        <v>25903</v>
      </c>
      <c r="C8249" s="100" t="s">
        <v>13191</v>
      </c>
      <c r="D8249" s="100">
        <v>45.7</v>
      </c>
    </row>
    <row r="8250" spans="1:4" x14ac:dyDescent="0.25">
      <c r="A8250" s="100">
        <v>788</v>
      </c>
      <c r="B8250" s="100" t="s">
        <v>25904</v>
      </c>
      <c r="C8250" s="100" t="s">
        <v>13191</v>
      </c>
      <c r="D8250" s="100">
        <v>28.4</v>
      </c>
    </row>
    <row r="8251" spans="1:4" x14ac:dyDescent="0.25">
      <c r="A8251" s="100">
        <v>772</v>
      </c>
      <c r="B8251" s="100" t="s">
        <v>25905</v>
      </c>
      <c r="C8251" s="100" t="s">
        <v>13191</v>
      </c>
      <c r="D8251" s="100">
        <v>28.4</v>
      </c>
    </row>
    <row r="8252" spans="1:4" x14ac:dyDescent="0.25">
      <c r="A8252" s="100">
        <v>771</v>
      </c>
      <c r="B8252" s="100" t="s">
        <v>25906</v>
      </c>
      <c r="C8252" s="100" t="s">
        <v>13191</v>
      </c>
      <c r="D8252" s="100">
        <v>28.4</v>
      </c>
    </row>
    <row r="8253" spans="1:4" x14ac:dyDescent="0.25">
      <c r="A8253" s="100">
        <v>779</v>
      </c>
      <c r="B8253" s="100" t="s">
        <v>25907</v>
      </c>
      <c r="C8253" s="100" t="s">
        <v>13191</v>
      </c>
      <c r="D8253" s="100">
        <v>7.06</v>
      </c>
    </row>
    <row r="8254" spans="1:4" x14ac:dyDescent="0.25">
      <c r="A8254" s="100">
        <v>776</v>
      </c>
      <c r="B8254" s="100" t="s">
        <v>25908</v>
      </c>
      <c r="C8254" s="100" t="s">
        <v>13191</v>
      </c>
      <c r="D8254" s="100">
        <v>67.36</v>
      </c>
    </row>
    <row r="8255" spans="1:4" x14ac:dyDescent="0.25">
      <c r="A8255" s="100">
        <v>777</v>
      </c>
      <c r="B8255" s="100" t="s">
        <v>25909</v>
      </c>
      <c r="C8255" s="100" t="s">
        <v>13191</v>
      </c>
      <c r="D8255" s="100">
        <v>65.489999999999995</v>
      </c>
    </row>
    <row r="8256" spans="1:4" x14ac:dyDescent="0.25">
      <c r="A8256" s="100">
        <v>780</v>
      </c>
      <c r="B8256" s="100" t="s">
        <v>25910</v>
      </c>
      <c r="C8256" s="100" t="s">
        <v>13191</v>
      </c>
      <c r="D8256" s="100">
        <v>65.81</v>
      </c>
    </row>
    <row r="8257" spans="1:4" x14ac:dyDescent="0.25">
      <c r="A8257" s="100">
        <v>778</v>
      </c>
      <c r="B8257" s="100" t="s">
        <v>25911</v>
      </c>
      <c r="C8257" s="100" t="s">
        <v>13191</v>
      </c>
      <c r="D8257" s="100">
        <v>67.36</v>
      </c>
    </row>
    <row r="8258" spans="1:4" x14ac:dyDescent="0.25">
      <c r="A8258" s="100">
        <v>781</v>
      </c>
      <c r="B8258" s="100" t="s">
        <v>25912</v>
      </c>
      <c r="C8258" s="100" t="s">
        <v>13191</v>
      </c>
      <c r="D8258" s="100">
        <v>124.46</v>
      </c>
    </row>
    <row r="8259" spans="1:4" x14ac:dyDescent="0.25">
      <c r="A8259" s="100">
        <v>786</v>
      </c>
      <c r="B8259" s="100" t="s">
        <v>25913</v>
      </c>
      <c r="C8259" s="100" t="s">
        <v>13191</v>
      </c>
      <c r="D8259" s="100">
        <v>124.46</v>
      </c>
    </row>
    <row r="8260" spans="1:4" x14ac:dyDescent="0.25">
      <c r="A8260" s="100">
        <v>782</v>
      </c>
      <c r="B8260" s="100" t="s">
        <v>25914</v>
      </c>
      <c r="C8260" s="100" t="s">
        <v>13191</v>
      </c>
      <c r="D8260" s="100">
        <v>124.46</v>
      </c>
    </row>
    <row r="8261" spans="1:4" x14ac:dyDescent="0.25">
      <c r="A8261" s="100">
        <v>783</v>
      </c>
      <c r="B8261" s="100" t="s">
        <v>25915</v>
      </c>
      <c r="C8261" s="100" t="s">
        <v>13191</v>
      </c>
      <c r="D8261" s="100">
        <v>340.64</v>
      </c>
    </row>
    <row r="8262" spans="1:4" x14ac:dyDescent="0.25">
      <c r="A8262" s="100">
        <v>785</v>
      </c>
      <c r="B8262" s="100" t="s">
        <v>25916</v>
      </c>
      <c r="C8262" s="100" t="s">
        <v>13191</v>
      </c>
      <c r="D8262" s="100">
        <v>359.92</v>
      </c>
    </row>
    <row r="8263" spans="1:4" x14ac:dyDescent="0.25">
      <c r="A8263" s="100">
        <v>784</v>
      </c>
      <c r="B8263" s="100" t="s">
        <v>25917</v>
      </c>
      <c r="C8263" s="100" t="s">
        <v>13191</v>
      </c>
      <c r="D8263" s="100">
        <v>386.11</v>
      </c>
    </row>
    <row r="8264" spans="1:4" x14ac:dyDescent="0.25">
      <c r="A8264" s="100">
        <v>828</v>
      </c>
      <c r="B8264" s="100" t="s">
        <v>25918</v>
      </c>
      <c r="C8264" s="100" t="s">
        <v>13191</v>
      </c>
      <c r="D8264" s="100">
        <v>0.55000000000000004</v>
      </c>
    </row>
    <row r="8265" spans="1:4" x14ac:dyDescent="0.25">
      <c r="A8265" s="100">
        <v>829</v>
      </c>
      <c r="B8265" s="100" t="s">
        <v>25919</v>
      </c>
      <c r="C8265" s="100" t="s">
        <v>13191</v>
      </c>
      <c r="D8265" s="100">
        <v>0.88</v>
      </c>
    </row>
    <row r="8266" spans="1:4" x14ac:dyDescent="0.25">
      <c r="A8266" s="100">
        <v>812</v>
      </c>
      <c r="B8266" s="100" t="s">
        <v>25920</v>
      </c>
      <c r="C8266" s="100" t="s">
        <v>13191</v>
      </c>
      <c r="D8266" s="100">
        <v>1.95</v>
      </c>
    </row>
    <row r="8267" spans="1:4" x14ac:dyDescent="0.25">
      <c r="A8267" s="100">
        <v>819</v>
      </c>
      <c r="B8267" s="100" t="s">
        <v>25921</v>
      </c>
      <c r="C8267" s="100" t="s">
        <v>13191</v>
      </c>
      <c r="D8267" s="100">
        <v>3.38</v>
      </c>
    </row>
    <row r="8268" spans="1:4" x14ac:dyDescent="0.25">
      <c r="A8268" s="100">
        <v>818</v>
      </c>
      <c r="B8268" s="100" t="s">
        <v>25922</v>
      </c>
      <c r="C8268" s="100" t="s">
        <v>13191</v>
      </c>
      <c r="D8268" s="100">
        <v>6.32</v>
      </c>
    </row>
    <row r="8269" spans="1:4" x14ac:dyDescent="0.25">
      <c r="A8269" s="100">
        <v>832</v>
      </c>
      <c r="B8269" s="100" t="s">
        <v>25923</v>
      </c>
      <c r="C8269" s="100" t="s">
        <v>13191</v>
      </c>
      <c r="D8269" s="100">
        <v>2.61</v>
      </c>
    </row>
    <row r="8270" spans="1:4" x14ac:dyDescent="0.25">
      <c r="A8270" s="100">
        <v>834</v>
      </c>
      <c r="B8270" s="100" t="s">
        <v>25924</v>
      </c>
      <c r="C8270" s="100" t="s">
        <v>13191</v>
      </c>
      <c r="D8270" s="100">
        <v>3.38</v>
      </c>
    </row>
    <row r="8271" spans="1:4" x14ac:dyDescent="0.25">
      <c r="A8271" s="100">
        <v>813</v>
      </c>
      <c r="B8271" s="100" t="s">
        <v>25925</v>
      </c>
      <c r="C8271" s="100" t="s">
        <v>13191</v>
      </c>
      <c r="D8271" s="100">
        <v>3.93</v>
      </c>
    </row>
    <row r="8272" spans="1:4" x14ac:dyDescent="0.25">
      <c r="A8272" s="100">
        <v>820</v>
      </c>
      <c r="B8272" s="100" t="s">
        <v>25926</v>
      </c>
      <c r="C8272" s="100" t="s">
        <v>13191</v>
      </c>
      <c r="D8272" s="100">
        <v>5.29</v>
      </c>
    </row>
    <row r="8273" spans="1:4" x14ac:dyDescent="0.25">
      <c r="A8273" s="100">
        <v>816</v>
      </c>
      <c r="B8273" s="100" t="s">
        <v>25927</v>
      </c>
      <c r="C8273" s="100" t="s">
        <v>13191</v>
      </c>
      <c r="D8273" s="100">
        <v>9.43</v>
      </c>
    </row>
    <row r="8274" spans="1:4" x14ac:dyDescent="0.25">
      <c r="A8274" s="100">
        <v>814</v>
      </c>
      <c r="B8274" s="100" t="s">
        <v>25928</v>
      </c>
      <c r="C8274" s="100" t="s">
        <v>13191</v>
      </c>
      <c r="D8274" s="100">
        <v>11.72</v>
      </c>
    </row>
    <row r="8275" spans="1:4" x14ac:dyDescent="0.25">
      <c r="A8275" s="100">
        <v>822</v>
      </c>
      <c r="B8275" s="100" t="s">
        <v>25929</v>
      </c>
      <c r="C8275" s="100" t="s">
        <v>13191</v>
      </c>
      <c r="D8275" s="100">
        <v>15.3</v>
      </c>
    </row>
    <row r="8276" spans="1:4" x14ac:dyDescent="0.25">
      <c r="A8276" s="100">
        <v>821</v>
      </c>
      <c r="B8276" s="100" t="s">
        <v>25930</v>
      </c>
      <c r="C8276" s="100" t="s">
        <v>13191</v>
      </c>
      <c r="D8276" s="100">
        <v>17.489999999999998</v>
      </c>
    </row>
    <row r="8277" spans="1:4" x14ac:dyDescent="0.25">
      <c r="A8277" s="100">
        <v>20086</v>
      </c>
      <c r="B8277" s="100" t="s">
        <v>25931</v>
      </c>
      <c r="C8277" s="100" t="s">
        <v>13191</v>
      </c>
      <c r="D8277" s="100">
        <v>2.86</v>
      </c>
    </row>
    <row r="8278" spans="1:4" x14ac:dyDescent="0.25">
      <c r="A8278" s="100">
        <v>39191</v>
      </c>
      <c r="B8278" s="100" t="s">
        <v>25932</v>
      </c>
      <c r="C8278" s="100" t="s">
        <v>13191</v>
      </c>
      <c r="D8278" s="100">
        <v>23.57</v>
      </c>
    </row>
    <row r="8279" spans="1:4" x14ac:dyDescent="0.25">
      <c r="A8279" s="100">
        <v>39190</v>
      </c>
      <c r="B8279" s="100" t="s">
        <v>25933</v>
      </c>
      <c r="C8279" s="100" t="s">
        <v>13191</v>
      </c>
      <c r="D8279" s="100">
        <v>24.62</v>
      </c>
    </row>
    <row r="8280" spans="1:4" x14ac:dyDescent="0.25">
      <c r="A8280" s="100">
        <v>39189</v>
      </c>
      <c r="B8280" s="100" t="s">
        <v>25934</v>
      </c>
      <c r="C8280" s="100" t="s">
        <v>13191</v>
      </c>
      <c r="D8280" s="100">
        <v>26.06</v>
      </c>
    </row>
    <row r="8281" spans="1:4" x14ac:dyDescent="0.25">
      <c r="A8281" s="100">
        <v>39186</v>
      </c>
      <c r="B8281" s="100" t="s">
        <v>25935</v>
      </c>
      <c r="C8281" s="100" t="s">
        <v>13191</v>
      </c>
      <c r="D8281" s="100">
        <v>23.32</v>
      </c>
    </row>
    <row r="8282" spans="1:4" x14ac:dyDescent="0.25">
      <c r="A8282" s="100">
        <v>39188</v>
      </c>
      <c r="B8282" s="100" t="s">
        <v>25936</v>
      </c>
      <c r="C8282" s="100" t="s">
        <v>13191</v>
      </c>
      <c r="D8282" s="100">
        <v>19.190000000000001</v>
      </c>
    </row>
    <row r="8283" spans="1:4" x14ac:dyDescent="0.25">
      <c r="A8283" s="100">
        <v>39187</v>
      </c>
      <c r="B8283" s="100" t="s">
        <v>25937</v>
      </c>
      <c r="C8283" s="100" t="s">
        <v>13191</v>
      </c>
      <c r="D8283" s="100">
        <v>20.11</v>
      </c>
    </row>
    <row r="8284" spans="1:4" x14ac:dyDescent="0.25">
      <c r="A8284" s="100">
        <v>39184</v>
      </c>
      <c r="B8284" s="100" t="s">
        <v>25938</v>
      </c>
      <c r="C8284" s="100" t="s">
        <v>13191</v>
      </c>
      <c r="D8284" s="100">
        <v>7.56</v>
      </c>
    </row>
    <row r="8285" spans="1:4" x14ac:dyDescent="0.25">
      <c r="A8285" s="100">
        <v>39185</v>
      </c>
      <c r="B8285" s="100" t="s">
        <v>25939</v>
      </c>
      <c r="C8285" s="100" t="s">
        <v>13191</v>
      </c>
      <c r="D8285" s="100">
        <v>6.9</v>
      </c>
    </row>
    <row r="8286" spans="1:4" x14ac:dyDescent="0.25">
      <c r="A8286" s="100">
        <v>39198</v>
      </c>
      <c r="B8286" s="100" t="s">
        <v>25940</v>
      </c>
      <c r="C8286" s="100" t="s">
        <v>13191</v>
      </c>
      <c r="D8286" s="100">
        <v>77.33</v>
      </c>
    </row>
    <row r="8287" spans="1:4" x14ac:dyDescent="0.25">
      <c r="A8287" s="100">
        <v>39197</v>
      </c>
      <c r="B8287" s="100" t="s">
        <v>25941</v>
      </c>
      <c r="C8287" s="100" t="s">
        <v>13191</v>
      </c>
      <c r="D8287" s="100">
        <v>80.78</v>
      </c>
    </row>
    <row r="8288" spans="1:4" x14ac:dyDescent="0.25">
      <c r="A8288" s="100">
        <v>39196</v>
      </c>
      <c r="B8288" s="100" t="s">
        <v>25942</v>
      </c>
      <c r="C8288" s="100" t="s">
        <v>13191</v>
      </c>
      <c r="D8288" s="100">
        <v>83.31</v>
      </c>
    </row>
    <row r="8289" spans="1:4" x14ac:dyDescent="0.25">
      <c r="A8289" s="100">
        <v>39199</v>
      </c>
      <c r="B8289" s="100" t="s">
        <v>25943</v>
      </c>
      <c r="C8289" s="100" t="s">
        <v>13191</v>
      </c>
      <c r="D8289" s="100">
        <v>74.42</v>
      </c>
    </row>
    <row r="8290" spans="1:4" x14ac:dyDescent="0.25">
      <c r="A8290" s="100">
        <v>39195</v>
      </c>
      <c r="B8290" s="100" t="s">
        <v>25944</v>
      </c>
      <c r="C8290" s="100" t="s">
        <v>13191</v>
      </c>
      <c r="D8290" s="100">
        <v>42.96</v>
      </c>
    </row>
    <row r="8291" spans="1:4" x14ac:dyDescent="0.25">
      <c r="A8291" s="100">
        <v>39194</v>
      </c>
      <c r="B8291" s="100" t="s">
        <v>25945</v>
      </c>
      <c r="C8291" s="100" t="s">
        <v>13191</v>
      </c>
      <c r="D8291" s="100">
        <v>45.97</v>
      </c>
    </row>
    <row r="8292" spans="1:4" x14ac:dyDescent="0.25">
      <c r="A8292" s="100">
        <v>39193</v>
      </c>
      <c r="B8292" s="100" t="s">
        <v>25946</v>
      </c>
      <c r="C8292" s="100" t="s">
        <v>13191</v>
      </c>
      <c r="D8292" s="100">
        <v>50.38</v>
      </c>
    </row>
    <row r="8293" spans="1:4" x14ac:dyDescent="0.25">
      <c r="A8293" s="100">
        <v>39192</v>
      </c>
      <c r="B8293" s="100" t="s">
        <v>25947</v>
      </c>
      <c r="C8293" s="100" t="s">
        <v>13191</v>
      </c>
      <c r="D8293" s="100">
        <v>52.41</v>
      </c>
    </row>
    <row r="8294" spans="1:4" x14ac:dyDescent="0.25">
      <c r="A8294" s="100">
        <v>39920</v>
      </c>
      <c r="B8294" s="100" t="s">
        <v>25948</v>
      </c>
      <c r="C8294" s="100" t="s">
        <v>13191</v>
      </c>
      <c r="D8294" s="100">
        <v>6.34</v>
      </c>
    </row>
    <row r="8295" spans="1:4" x14ac:dyDescent="0.25">
      <c r="A8295" s="100">
        <v>39201</v>
      </c>
      <c r="B8295" s="100" t="s">
        <v>25949</v>
      </c>
      <c r="C8295" s="100" t="s">
        <v>13191</v>
      </c>
      <c r="D8295" s="100">
        <v>92.46</v>
      </c>
    </row>
    <row r="8296" spans="1:4" x14ac:dyDescent="0.25">
      <c r="A8296" s="100">
        <v>39200</v>
      </c>
      <c r="B8296" s="100" t="s">
        <v>25950</v>
      </c>
      <c r="C8296" s="100" t="s">
        <v>13191</v>
      </c>
      <c r="D8296" s="100">
        <v>93.2</v>
      </c>
    </row>
    <row r="8297" spans="1:4" x14ac:dyDescent="0.25">
      <c r="A8297" s="100">
        <v>39203</v>
      </c>
      <c r="B8297" s="100" t="s">
        <v>25951</v>
      </c>
      <c r="C8297" s="100" t="s">
        <v>13191</v>
      </c>
      <c r="D8297" s="100">
        <v>75.260000000000005</v>
      </c>
    </row>
    <row r="8298" spans="1:4" x14ac:dyDescent="0.25">
      <c r="A8298" s="100">
        <v>39202</v>
      </c>
      <c r="B8298" s="100" t="s">
        <v>25952</v>
      </c>
      <c r="C8298" s="100" t="s">
        <v>13191</v>
      </c>
      <c r="D8298" s="100">
        <v>88.4</v>
      </c>
    </row>
    <row r="8299" spans="1:4" x14ac:dyDescent="0.25">
      <c r="A8299" s="100">
        <v>39205</v>
      </c>
      <c r="B8299" s="100" t="s">
        <v>25953</v>
      </c>
      <c r="C8299" s="100" t="s">
        <v>13191</v>
      </c>
      <c r="D8299" s="100">
        <v>147.49</v>
      </c>
    </row>
    <row r="8300" spans="1:4" x14ac:dyDescent="0.25">
      <c r="A8300" s="100">
        <v>39204</v>
      </c>
      <c r="B8300" s="100" t="s">
        <v>25954</v>
      </c>
      <c r="C8300" s="100" t="s">
        <v>13191</v>
      </c>
      <c r="D8300" s="100">
        <v>151.06</v>
      </c>
    </row>
    <row r="8301" spans="1:4" x14ac:dyDescent="0.25">
      <c r="A8301" s="100">
        <v>39206</v>
      </c>
      <c r="B8301" s="100" t="s">
        <v>25955</v>
      </c>
      <c r="C8301" s="100" t="s">
        <v>13191</v>
      </c>
      <c r="D8301" s="100">
        <v>143.31</v>
      </c>
    </row>
    <row r="8302" spans="1:4" x14ac:dyDescent="0.25">
      <c r="A8302" s="100">
        <v>798</v>
      </c>
      <c r="B8302" s="100" t="s">
        <v>25956</v>
      </c>
      <c r="C8302" s="100" t="s">
        <v>13191</v>
      </c>
      <c r="D8302" s="100">
        <v>1.0900000000000001</v>
      </c>
    </row>
    <row r="8303" spans="1:4" x14ac:dyDescent="0.25">
      <c r="A8303" s="100">
        <v>797</v>
      </c>
      <c r="B8303" s="100" t="s">
        <v>25957</v>
      </c>
      <c r="C8303" s="100" t="s">
        <v>13191</v>
      </c>
      <c r="D8303" s="100">
        <v>7.92</v>
      </c>
    </row>
    <row r="8304" spans="1:4" x14ac:dyDescent="0.25">
      <c r="A8304" s="100">
        <v>796</v>
      </c>
      <c r="B8304" s="100" t="s">
        <v>25958</v>
      </c>
      <c r="C8304" s="100" t="s">
        <v>13191</v>
      </c>
      <c r="D8304" s="100">
        <v>6.73</v>
      </c>
    </row>
    <row r="8305" spans="1:4" x14ac:dyDescent="0.25">
      <c r="A8305" s="100">
        <v>799</v>
      </c>
      <c r="B8305" s="100" t="s">
        <v>25959</v>
      </c>
      <c r="C8305" s="100" t="s">
        <v>13191</v>
      </c>
      <c r="D8305" s="100">
        <v>3.25</v>
      </c>
    </row>
    <row r="8306" spans="1:4" x14ac:dyDescent="0.25">
      <c r="A8306" s="100">
        <v>792</v>
      </c>
      <c r="B8306" s="100" t="s">
        <v>25960</v>
      </c>
      <c r="C8306" s="100" t="s">
        <v>13191</v>
      </c>
      <c r="D8306" s="100">
        <v>3.15</v>
      </c>
    </row>
    <row r="8307" spans="1:4" x14ac:dyDescent="0.25">
      <c r="A8307" s="100">
        <v>38001</v>
      </c>
      <c r="B8307" s="100" t="s">
        <v>25961</v>
      </c>
      <c r="C8307" s="100" t="s">
        <v>13191</v>
      </c>
      <c r="D8307" s="100">
        <v>1.1499999999999999</v>
      </c>
    </row>
    <row r="8308" spans="1:4" x14ac:dyDescent="0.25">
      <c r="A8308" s="100">
        <v>38002</v>
      </c>
      <c r="B8308" s="100" t="s">
        <v>25962</v>
      </c>
      <c r="C8308" s="100" t="s">
        <v>13191</v>
      </c>
      <c r="D8308" s="100">
        <v>4</v>
      </c>
    </row>
    <row r="8309" spans="1:4" x14ac:dyDescent="0.25">
      <c r="A8309" s="100">
        <v>38003</v>
      </c>
      <c r="B8309" s="100" t="s">
        <v>25963</v>
      </c>
      <c r="C8309" s="100" t="s">
        <v>13191</v>
      </c>
      <c r="D8309" s="100">
        <v>27.36</v>
      </c>
    </row>
    <row r="8310" spans="1:4" x14ac:dyDescent="0.25">
      <c r="A8310" s="100">
        <v>38004</v>
      </c>
      <c r="B8310" s="100" t="s">
        <v>25964</v>
      </c>
      <c r="C8310" s="100" t="s">
        <v>13191</v>
      </c>
      <c r="D8310" s="100">
        <v>31.47</v>
      </c>
    </row>
    <row r="8311" spans="1:4" x14ac:dyDescent="0.25">
      <c r="A8311" s="100">
        <v>44263</v>
      </c>
      <c r="B8311" s="100" t="s">
        <v>25965</v>
      </c>
      <c r="C8311" s="100" t="s">
        <v>13191</v>
      </c>
      <c r="D8311" s="100">
        <v>56.5</v>
      </c>
    </row>
    <row r="8312" spans="1:4" x14ac:dyDescent="0.25">
      <c r="A8312" s="100">
        <v>36327</v>
      </c>
      <c r="B8312" s="100" t="s">
        <v>25966</v>
      </c>
      <c r="C8312" s="100" t="s">
        <v>13191</v>
      </c>
      <c r="D8312" s="100">
        <v>3.75</v>
      </c>
    </row>
    <row r="8313" spans="1:4" x14ac:dyDescent="0.25">
      <c r="A8313" s="100">
        <v>38992</v>
      </c>
      <c r="B8313" s="100" t="s">
        <v>25967</v>
      </c>
      <c r="C8313" s="100" t="s">
        <v>13191</v>
      </c>
      <c r="D8313" s="100">
        <v>4.5599999999999996</v>
      </c>
    </row>
    <row r="8314" spans="1:4" x14ac:dyDescent="0.25">
      <c r="A8314" s="100">
        <v>38993</v>
      </c>
      <c r="B8314" s="100" t="s">
        <v>25968</v>
      </c>
      <c r="C8314" s="100" t="s">
        <v>13191</v>
      </c>
      <c r="D8314" s="100">
        <v>11.85</v>
      </c>
    </row>
    <row r="8315" spans="1:4" x14ac:dyDescent="0.25">
      <c r="A8315" s="100">
        <v>44175</v>
      </c>
      <c r="B8315" s="100" t="s">
        <v>25969</v>
      </c>
      <c r="C8315" s="100" t="s">
        <v>13191</v>
      </c>
      <c r="D8315" s="100">
        <v>20.68</v>
      </c>
    </row>
    <row r="8316" spans="1:4" x14ac:dyDescent="0.25">
      <c r="A8316" s="100">
        <v>44177</v>
      </c>
      <c r="B8316" s="100" t="s">
        <v>25970</v>
      </c>
      <c r="C8316" s="100" t="s">
        <v>13191</v>
      </c>
      <c r="D8316" s="100">
        <v>15.45</v>
      </c>
    </row>
    <row r="8317" spans="1:4" x14ac:dyDescent="0.25">
      <c r="A8317" s="100">
        <v>38418</v>
      </c>
      <c r="B8317" s="100" t="s">
        <v>25971</v>
      </c>
      <c r="C8317" s="100" t="s">
        <v>13191</v>
      </c>
      <c r="D8317" s="100">
        <v>4.92</v>
      </c>
    </row>
    <row r="8318" spans="1:4" x14ac:dyDescent="0.25">
      <c r="A8318" s="100">
        <v>39178</v>
      </c>
      <c r="B8318" s="100" t="s">
        <v>40069</v>
      </c>
      <c r="C8318" s="100" t="s">
        <v>13191</v>
      </c>
      <c r="D8318" s="100">
        <v>2.5499999999999998</v>
      </c>
    </row>
    <row r="8319" spans="1:4" x14ac:dyDescent="0.25">
      <c r="A8319" s="100">
        <v>39177</v>
      </c>
      <c r="B8319" s="100" t="s">
        <v>25972</v>
      </c>
      <c r="C8319" s="100" t="s">
        <v>13191</v>
      </c>
      <c r="D8319" s="100">
        <v>2.2999999999999998</v>
      </c>
    </row>
    <row r="8320" spans="1:4" x14ac:dyDescent="0.25">
      <c r="A8320" s="100">
        <v>39174</v>
      </c>
      <c r="B8320" s="100" t="s">
        <v>25973</v>
      </c>
      <c r="C8320" s="100" t="s">
        <v>13191</v>
      </c>
      <c r="D8320" s="100">
        <v>1.1499999999999999</v>
      </c>
    </row>
    <row r="8321" spans="1:4" x14ac:dyDescent="0.25">
      <c r="A8321" s="100">
        <v>39176</v>
      </c>
      <c r="B8321" s="100" t="s">
        <v>25974</v>
      </c>
      <c r="C8321" s="100" t="s">
        <v>13191</v>
      </c>
      <c r="D8321" s="100">
        <v>1.51</v>
      </c>
    </row>
    <row r="8322" spans="1:4" x14ac:dyDescent="0.25">
      <c r="A8322" s="100">
        <v>39180</v>
      </c>
      <c r="B8322" s="100" t="s">
        <v>25975</v>
      </c>
      <c r="C8322" s="100" t="s">
        <v>13191</v>
      </c>
      <c r="D8322" s="100">
        <v>6.92</v>
      </c>
    </row>
    <row r="8323" spans="1:4" x14ac:dyDescent="0.25">
      <c r="A8323" s="100">
        <v>39179</v>
      </c>
      <c r="B8323" s="100" t="s">
        <v>25976</v>
      </c>
      <c r="C8323" s="100" t="s">
        <v>13191</v>
      </c>
      <c r="D8323" s="100">
        <v>6.13</v>
      </c>
    </row>
    <row r="8324" spans="1:4" x14ac:dyDescent="0.25">
      <c r="A8324" s="100">
        <v>39175</v>
      </c>
      <c r="B8324" s="100" t="s">
        <v>25977</v>
      </c>
      <c r="C8324" s="100" t="s">
        <v>13191</v>
      </c>
      <c r="D8324" s="100">
        <v>1.41</v>
      </c>
    </row>
    <row r="8325" spans="1:4" x14ac:dyDescent="0.25">
      <c r="A8325" s="100">
        <v>39217</v>
      </c>
      <c r="B8325" s="100" t="s">
        <v>25978</v>
      </c>
      <c r="C8325" s="100" t="s">
        <v>13191</v>
      </c>
      <c r="D8325" s="100">
        <v>1.0900000000000001</v>
      </c>
    </row>
    <row r="8326" spans="1:4" x14ac:dyDescent="0.25">
      <c r="A8326" s="100">
        <v>39181</v>
      </c>
      <c r="B8326" s="100" t="s">
        <v>25979</v>
      </c>
      <c r="C8326" s="100" t="s">
        <v>13191</v>
      </c>
      <c r="D8326" s="100">
        <v>9.2799999999999994</v>
      </c>
    </row>
    <row r="8327" spans="1:4" x14ac:dyDescent="0.25">
      <c r="A8327" s="100">
        <v>39182</v>
      </c>
      <c r="B8327" s="100" t="s">
        <v>25980</v>
      </c>
      <c r="C8327" s="100" t="s">
        <v>13191</v>
      </c>
      <c r="D8327" s="100">
        <v>13.05</v>
      </c>
    </row>
    <row r="8328" spans="1:4" x14ac:dyDescent="0.25">
      <c r="A8328" s="100">
        <v>12616</v>
      </c>
      <c r="B8328" s="100" t="s">
        <v>25981</v>
      </c>
      <c r="C8328" s="100" t="s">
        <v>13191</v>
      </c>
      <c r="D8328" s="100">
        <v>15.19</v>
      </c>
    </row>
    <row r="8329" spans="1:4" x14ac:dyDescent="0.25">
      <c r="A8329" s="100">
        <v>1049</v>
      </c>
      <c r="B8329" s="100" t="s">
        <v>25982</v>
      </c>
      <c r="C8329" s="100" t="s">
        <v>13191</v>
      </c>
      <c r="D8329" s="100">
        <v>10.92</v>
      </c>
    </row>
    <row r="8330" spans="1:4" x14ac:dyDescent="0.25">
      <c r="A8330" s="100">
        <v>1099</v>
      </c>
      <c r="B8330" s="100" t="s">
        <v>25983</v>
      </c>
      <c r="C8330" s="100" t="s">
        <v>13191</v>
      </c>
      <c r="D8330" s="100">
        <v>8.36</v>
      </c>
    </row>
    <row r="8331" spans="1:4" x14ac:dyDescent="0.25">
      <c r="A8331" s="100">
        <v>39678</v>
      </c>
      <c r="B8331" s="100" t="s">
        <v>25984</v>
      </c>
      <c r="C8331" s="100" t="s">
        <v>13191</v>
      </c>
      <c r="D8331" s="100">
        <v>3.37</v>
      </c>
    </row>
    <row r="8332" spans="1:4" x14ac:dyDescent="0.25">
      <c r="A8332" s="100">
        <v>1050</v>
      </c>
      <c r="B8332" s="100" t="s">
        <v>25985</v>
      </c>
      <c r="C8332" s="100" t="s">
        <v>13191</v>
      </c>
      <c r="D8332" s="100">
        <v>5.72</v>
      </c>
    </row>
    <row r="8333" spans="1:4" x14ac:dyDescent="0.25">
      <c r="A8333" s="100">
        <v>1101</v>
      </c>
      <c r="B8333" s="100" t="s">
        <v>25986</v>
      </c>
      <c r="C8333" s="100" t="s">
        <v>13191</v>
      </c>
      <c r="D8333" s="100">
        <v>36.04</v>
      </c>
    </row>
    <row r="8334" spans="1:4" x14ac:dyDescent="0.25">
      <c r="A8334" s="100">
        <v>1100</v>
      </c>
      <c r="B8334" s="100" t="s">
        <v>25987</v>
      </c>
      <c r="C8334" s="100" t="s">
        <v>13191</v>
      </c>
      <c r="D8334" s="100">
        <v>18.600000000000001</v>
      </c>
    </row>
    <row r="8335" spans="1:4" x14ac:dyDescent="0.25">
      <c r="A8335" s="100">
        <v>39679</v>
      </c>
      <c r="B8335" s="100" t="s">
        <v>25988</v>
      </c>
      <c r="C8335" s="100" t="s">
        <v>13191</v>
      </c>
      <c r="D8335" s="100">
        <v>71.83</v>
      </c>
    </row>
    <row r="8336" spans="1:4" x14ac:dyDescent="0.25">
      <c r="A8336" s="100">
        <v>1098</v>
      </c>
      <c r="B8336" s="100" t="s">
        <v>25989</v>
      </c>
      <c r="C8336" s="100" t="s">
        <v>13191</v>
      </c>
      <c r="D8336" s="100">
        <v>4.46</v>
      </c>
    </row>
    <row r="8337" spans="1:4" x14ac:dyDescent="0.25">
      <c r="A8337" s="100">
        <v>1102</v>
      </c>
      <c r="B8337" s="100" t="s">
        <v>25990</v>
      </c>
      <c r="C8337" s="100" t="s">
        <v>13191</v>
      </c>
      <c r="D8337" s="100">
        <v>53.74</v>
      </c>
    </row>
    <row r="8338" spans="1:4" x14ac:dyDescent="0.25">
      <c r="A8338" s="100">
        <v>1051</v>
      </c>
      <c r="B8338" s="100" t="s">
        <v>25991</v>
      </c>
      <c r="C8338" s="100" t="s">
        <v>13191</v>
      </c>
      <c r="D8338" s="100">
        <v>78.12</v>
      </c>
    </row>
    <row r="8339" spans="1:4" x14ac:dyDescent="0.25">
      <c r="A8339" s="100">
        <v>37399</v>
      </c>
      <c r="B8339" s="100" t="s">
        <v>25992</v>
      </c>
      <c r="C8339" s="100" t="s">
        <v>13191</v>
      </c>
      <c r="D8339" s="100">
        <v>20.38</v>
      </c>
    </row>
    <row r="8340" spans="1:4" x14ac:dyDescent="0.25">
      <c r="A8340" s="100">
        <v>43834</v>
      </c>
      <c r="B8340" s="100" t="s">
        <v>25993</v>
      </c>
      <c r="C8340" s="100" t="s">
        <v>942</v>
      </c>
      <c r="D8340" s="100">
        <v>17.14</v>
      </c>
    </row>
    <row r="8341" spans="1:4" x14ac:dyDescent="0.25">
      <c r="A8341" s="100">
        <v>43835</v>
      </c>
      <c r="B8341" s="100" t="s">
        <v>25994</v>
      </c>
      <c r="C8341" s="100" t="s">
        <v>942</v>
      </c>
      <c r="D8341" s="100">
        <v>1.53</v>
      </c>
    </row>
    <row r="8342" spans="1:4" x14ac:dyDescent="0.25">
      <c r="A8342" s="100">
        <v>43833</v>
      </c>
      <c r="B8342" s="100" t="s">
        <v>25995</v>
      </c>
      <c r="C8342" s="100" t="s">
        <v>942</v>
      </c>
      <c r="D8342" s="100">
        <v>1.59</v>
      </c>
    </row>
    <row r="8343" spans="1:4" x14ac:dyDescent="0.25">
      <c r="A8343" s="100">
        <v>41955</v>
      </c>
      <c r="B8343" s="100" t="s">
        <v>25996</v>
      </c>
      <c r="C8343" s="100" t="s">
        <v>943</v>
      </c>
      <c r="D8343" s="100">
        <v>71.62</v>
      </c>
    </row>
    <row r="8344" spans="1:4" x14ac:dyDescent="0.25">
      <c r="A8344" s="100">
        <v>41953</v>
      </c>
      <c r="B8344" s="100" t="s">
        <v>25997</v>
      </c>
      <c r="C8344" s="100" t="s">
        <v>943</v>
      </c>
      <c r="D8344" s="100">
        <v>68.349999999999994</v>
      </c>
    </row>
    <row r="8345" spans="1:4" x14ac:dyDescent="0.25">
      <c r="A8345" s="100">
        <v>41954</v>
      </c>
      <c r="B8345" s="100" t="s">
        <v>25998</v>
      </c>
      <c r="C8345" s="100" t="s">
        <v>943</v>
      </c>
      <c r="D8345" s="100">
        <v>67.7</v>
      </c>
    </row>
    <row r="8346" spans="1:4" x14ac:dyDescent="0.25">
      <c r="A8346" s="100">
        <v>25004</v>
      </c>
      <c r="B8346" s="100" t="s">
        <v>25999</v>
      </c>
      <c r="C8346" s="100" t="s">
        <v>943</v>
      </c>
      <c r="D8346" s="100">
        <v>48.58</v>
      </c>
    </row>
    <row r="8347" spans="1:4" x14ac:dyDescent="0.25">
      <c r="A8347" s="100">
        <v>25002</v>
      </c>
      <c r="B8347" s="100" t="s">
        <v>26000</v>
      </c>
      <c r="C8347" s="100" t="s">
        <v>943</v>
      </c>
      <c r="D8347" s="100">
        <v>48.58</v>
      </c>
    </row>
    <row r="8348" spans="1:4" x14ac:dyDescent="0.25">
      <c r="A8348" s="100">
        <v>37409</v>
      </c>
      <c r="B8348" s="100" t="s">
        <v>26001</v>
      </c>
      <c r="C8348" s="100" t="s">
        <v>943</v>
      </c>
      <c r="D8348" s="100">
        <v>48.58</v>
      </c>
    </row>
    <row r="8349" spans="1:4" x14ac:dyDescent="0.25">
      <c r="A8349" s="100">
        <v>841</v>
      </c>
      <c r="B8349" s="100" t="s">
        <v>26002</v>
      </c>
      <c r="C8349" s="100" t="s">
        <v>943</v>
      </c>
      <c r="D8349" s="100">
        <v>49.17</v>
      </c>
    </row>
    <row r="8350" spans="1:4" x14ac:dyDescent="0.25">
      <c r="A8350" s="100">
        <v>25005</v>
      </c>
      <c r="B8350" s="100" t="s">
        <v>26003</v>
      </c>
      <c r="C8350" s="100" t="s">
        <v>943</v>
      </c>
      <c r="D8350" s="100">
        <v>53.31</v>
      </c>
    </row>
    <row r="8351" spans="1:4" x14ac:dyDescent="0.25">
      <c r="A8351" s="100">
        <v>25003</v>
      </c>
      <c r="B8351" s="100" t="s">
        <v>26004</v>
      </c>
      <c r="C8351" s="100" t="s">
        <v>943</v>
      </c>
      <c r="D8351" s="100">
        <v>54.11</v>
      </c>
    </row>
    <row r="8352" spans="1:4" x14ac:dyDescent="0.25">
      <c r="A8352" s="100">
        <v>37410</v>
      </c>
      <c r="B8352" s="100" t="s">
        <v>26005</v>
      </c>
      <c r="C8352" s="100" t="s">
        <v>943</v>
      </c>
      <c r="D8352" s="100">
        <v>53.31</v>
      </c>
    </row>
    <row r="8353" spans="1:4" x14ac:dyDescent="0.25">
      <c r="A8353" s="100">
        <v>842</v>
      </c>
      <c r="B8353" s="100" t="s">
        <v>26006</v>
      </c>
      <c r="C8353" s="100" t="s">
        <v>943</v>
      </c>
      <c r="D8353" s="100">
        <v>54.07</v>
      </c>
    </row>
    <row r="8354" spans="1:4" x14ac:dyDescent="0.25">
      <c r="A8354" s="100">
        <v>44391</v>
      </c>
      <c r="B8354" s="100" t="s">
        <v>26007</v>
      </c>
      <c r="C8354" s="100" t="s">
        <v>942</v>
      </c>
      <c r="D8354" s="100">
        <v>115.21</v>
      </c>
    </row>
    <row r="8355" spans="1:4" x14ac:dyDescent="0.25">
      <c r="A8355" s="100">
        <v>44388</v>
      </c>
      <c r="B8355" s="100" t="s">
        <v>26008</v>
      </c>
      <c r="C8355" s="100" t="s">
        <v>942</v>
      </c>
      <c r="D8355" s="100">
        <v>2.4900000000000002</v>
      </c>
    </row>
    <row r="8356" spans="1:4" x14ac:dyDescent="0.25">
      <c r="A8356" s="100">
        <v>44392</v>
      </c>
      <c r="B8356" s="100" t="s">
        <v>26009</v>
      </c>
      <c r="C8356" s="100" t="s">
        <v>942</v>
      </c>
      <c r="D8356" s="100">
        <v>229.39</v>
      </c>
    </row>
    <row r="8357" spans="1:4" x14ac:dyDescent="0.25">
      <c r="A8357" s="100">
        <v>44390</v>
      </c>
      <c r="B8357" s="100" t="s">
        <v>26010</v>
      </c>
      <c r="C8357" s="100" t="s">
        <v>942</v>
      </c>
      <c r="D8357" s="100">
        <v>48.6</v>
      </c>
    </row>
    <row r="8358" spans="1:4" x14ac:dyDescent="0.25">
      <c r="A8358" s="100">
        <v>44389</v>
      </c>
      <c r="B8358" s="100" t="s">
        <v>26011</v>
      </c>
      <c r="C8358" s="100" t="s">
        <v>942</v>
      </c>
      <c r="D8358" s="100">
        <v>5.74</v>
      </c>
    </row>
    <row r="8359" spans="1:4" x14ac:dyDescent="0.25">
      <c r="A8359" s="100">
        <v>862</v>
      </c>
      <c r="B8359" s="100" t="s">
        <v>26012</v>
      </c>
      <c r="C8359" s="100" t="s">
        <v>942</v>
      </c>
      <c r="D8359" s="100">
        <v>10.51</v>
      </c>
    </row>
    <row r="8360" spans="1:4" x14ac:dyDescent="0.25">
      <c r="A8360" s="100">
        <v>866</v>
      </c>
      <c r="B8360" s="100" t="s">
        <v>26013</v>
      </c>
      <c r="C8360" s="100" t="s">
        <v>942</v>
      </c>
      <c r="D8360" s="100">
        <v>133.57</v>
      </c>
    </row>
    <row r="8361" spans="1:4" x14ac:dyDescent="0.25">
      <c r="A8361" s="100">
        <v>892</v>
      </c>
      <c r="B8361" s="100" t="s">
        <v>26014</v>
      </c>
      <c r="C8361" s="100" t="s">
        <v>942</v>
      </c>
      <c r="D8361" s="100">
        <v>161.69</v>
      </c>
    </row>
    <row r="8362" spans="1:4" x14ac:dyDescent="0.25">
      <c r="A8362" s="100">
        <v>857</v>
      </c>
      <c r="B8362" s="100" t="s">
        <v>26015</v>
      </c>
      <c r="C8362" s="100" t="s">
        <v>942</v>
      </c>
      <c r="D8362" s="100">
        <v>17.579999999999998</v>
      </c>
    </row>
    <row r="8363" spans="1:4" x14ac:dyDescent="0.25">
      <c r="A8363" s="100">
        <v>37404</v>
      </c>
      <c r="B8363" s="100" t="s">
        <v>26016</v>
      </c>
      <c r="C8363" s="100" t="s">
        <v>942</v>
      </c>
      <c r="D8363" s="100">
        <v>187.07</v>
      </c>
    </row>
    <row r="8364" spans="1:4" x14ac:dyDescent="0.25">
      <c r="A8364" s="100">
        <v>868</v>
      </c>
      <c r="B8364" s="100" t="s">
        <v>26017</v>
      </c>
      <c r="C8364" s="100" t="s">
        <v>942</v>
      </c>
      <c r="D8364" s="100">
        <v>25.06</v>
      </c>
    </row>
    <row r="8365" spans="1:4" x14ac:dyDescent="0.25">
      <c r="A8365" s="100">
        <v>863</v>
      </c>
      <c r="B8365" s="100" t="s">
        <v>26018</v>
      </c>
      <c r="C8365" s="100" t="s">
        <v>942</v>
      </c>
      <c r="D8365" s="105">
        <v>36.909999999999997</v>
      </c>
    </row>
    <row r="8366" spans="1:4" x14ac:dyDescent="0.25">
      <c r="A8366" s="100">
        <v>867</v>
      </c>
      <c r="B8366" s="100" t="s">
        <v>26019</v>
      </c>
      <c r="C8366" s="100" t="s">
        <v>942</v>
      </c>
      <c r="D8366" s="105">
        <v>52.58</v>
      </c>
    </row>
    <row r="8367" spans="1:4" x14ac:dyDescent="0.25">
      <c r="A8367" s="100">
        <v>864</v>
      </c>
      <c r="B8367" s="100" t="s">
        <v>26020</v>
      </c>
      <c r="C8367" s="100" t="s">
        <v>942</v>
      </c>
      <c r="D8367" s="105">
        <v>69.45</v>
      </c>
    </row>
    <row r="8368" spans="1:4" x14ac:dyDescent="0.25">
      <c r="A8368" s="100">
        <v>865</v>
      </c>
      <c r="B8368" s="100" t="s">
        <v>26021</v>
      </c>
      <c r="C8368" s="100" t="s">
        <v>942</v>
      </c>
      <c r="D8368" s="105">
        <v>99.9</v>
      </c>
    </row>
    <row r="8369" spans="1:4" x14ac:dyDescent="0.25">
      <c r="A8369" s="100">
        <v>993</v>
      </c>
      <c r="B8369" s="100" t="s">
        <v>26022</v>
      </c>
      <c r="C8369" s="100" t="s">
        <v>942</v>
      </c>
      <c r="D8369" s="100">
        <v>1.9</v>
      </c>
    </row>
    <row r="8370" spans="1:4" x14ac:dyDescent="0.25">
      <c r="A8370" s="100">
        <v>1020</v>
      </c>
      <c r="B8370" s="100" t="s">
        <v>26023</v>
      </c>
      <c r="C8370" s="100" t="s">
        <v>942</v>
      </c>
      <c r="D8370" s="100">
        <v>9.69</v>
      </c>
    </row>
    <row r="8371" spans="1:4" x14ac:dyDescent="0.25">
      <c r="A8371" s="100">
        <v>1017</v>
      </c>
      <c r="B8371" s="100" t="s">
        <v>26024</v>
      </c>
      <c r="C8371" s="100" t="s">
        <v>942</v>
      </c>
      <c r="D8371" s="100">
        <v>118.78</v>
      </c>
    </row>
    <row r="8372" spans="1:4" x14ac:dyDescent="0.25">
      <c r="A8372" s="100">
        <v>999</v>
      </c>
      <c r="B8372" s="100" t="s">
        <v>26025</v>
      </c>
      <c r="C8372" s="100" t="s">
        <v>942</v>
      </c>
      <c r="D8372" s="100">
        <v>143.91</v>
      </c>
    </row>
    <row r="8373" spans="1:4" x14ac:dyDescent="0.25">
      <c r="A8373" s="100">
        <v>995</v>
      </c>
      <c r="B8373" s="100" t="s">
        <v>26026</v>
      </c>
      <c r="C8373" s="100" t="s">
        <v>942</v>
      </c>
      <c r="D8373" s="100">
        <v>15.43</v>
      </c>
    </row>
    <row r="8374" spans="1:4" x14ac:dyDescent="0.25">
      <c r="A8374" s="100">
        <v>1000</v>
      </c>
      <c r="B8374" s="100" t="s">
        <v>26027</v>
      </c>
      <c r="C8374" s="100" t="s">
        <v>942</v>
      </c>
      <c r="D8374" s="100">
        <v>176.76</v>
      </c>
    </row>
    <row r="8375" spans="1:4" x14ac:dyDescent="0.25">
      <c r="A8375" s="100">
        <v>1022</v>
      </c>
      <c r="B8375" s="100" t="s">
        <v>26028</v>
      </c>
      <c r="C8375" s="100" t="s">
        <v>942</v>
      </c>
      <c r="D8375" s="100">
        <v>2.65</v>
      </c>
    </row>
    <row r="8376" spans="1:4" x14ac:dyDescent="0.25">
      <c r="A8376" s="100">
        <v>1015</v>
      </c>
      <c r="B8376" s="100" t="s">
        <v>26029</v>
      </c>
      <c r="C8376" s="100" t="s">
        <v>942</v>
      </c>
      <c r="D8376" s="100">
        <v>234.89</v>
      </c>
    </row>
    <row r="8377" spans="1:4" x14ac:dyDescent="0.25">
      <c r="A8377" s="100">
        <v>996</v>
      </c>
      <c r="B8377" s="100" t="s">
        <v>26030</v>
      </c>
      <c r="C8377" s="100" t="s">
        <v>942</v>
      </c>
      <c r="D8377" s="100">
        <v>23.93</v>
      </c>
    </row>
    <row r="8378" spans="1:4" x14ac:dyDescent="0.25">
      <c r="A8378" s="100">
        <v>1001</v>
      </c>
      <c r="B8378" s="100" t="s">
        <v>26031</v>
      </c>
      <c r="C8378" s="100" t="s">
        <v>942</v>
      </c>
      <c r="D8378" s="100">
        <v>304.77</v>
      </c>
    </row>
    <row r="8379" spans="1:4" x14ac:dyDescent="0.25">
      <c r="A8379" s="100">
        <v>1019</v>
      </c>
      <c r="B8379" s="100" t="s">
        <v>26032</v>
      </c>
      <c r="C8379" s="100" t="s">
        <v>942</v>
      </c>
      <c r="D8379" s="100">
        <v>33.82</v>
      </c>
    </row>
    <row r="8380" spans="1:4" x14ac:dyDescent="0.25">
      <c r="A8380" s="100">
        <v>1021</v>
      </c>
      <c r="B8380" s="100" t="s">
        <v>26033</v>
      </c>
      <c r="C8380" s="100" t="s">
        <v>942</v>
      </c>
      <c r="D8380" s="105">
        <v>4.0599999999999996</v>
      </c>
    </row>
    <row r="8381" spans="1:4" x14ac:dyDescent="0.25">
      <c r="A8381" s="100">
        <v>39249</v>
      </c>
      <c r="B8381" s="100" t="s">
        <v>26034</v>
      </c>
      <c r="C8381" s="100" t="s">
        <v>942</v>
      </c>
      <c r="D8381" s="100">
        <v>409.78</v>
      </c>
    </row>
    <row r="8382" spans="1:4" x14ac:dyDescent="0.25">
      <c r="A8382" s="100">
        <v>1018</v>
      </c>
      <c r="B8382" s="100" t="s">
        <v>26035</v>
      </c>
      <c r="C8382" s="100" t="s">
        <v>942</v>
      </c>
      <c r="D8382" s="105">
        <v>50.01</v>
      </c>
    </row>
    <row r="8383" spans="1:4" x14ac:dyDescent="0.25">
      <c r="A8383" s="100">
        <v>39250</v>
      </c>
      <c r="B8383" s="100" t="s">
        <v>26036</v>
      </c>
      <c r="C8383" s="100" t="s">
        <v>942</v>
      </c>
      <c r="D8383" s="105">
        <v>490.19</v>
      </c>
    </row>
    <row r="8384" spans="1:4" x14ac:dyDescent="0.25">
      <c r="A8384" s="100">
        <v>994</v>
      </c>
      <c r="B8384" s="100" t="s">
        <v>26037</v>
      </c>
      <c r="C8384" s="100" t="s">
        <v>942</v>
      </c>
      <c r="D8384" s="105">
        <v>5.91</v>
      </c>
    </row>
    <row r="8385" spans="1:4" x14ac:dyDescent="0.25">
      <c r="A8385" s="100">
        <v>977</v>
      </c>
      <c r="B8385" s="100" t="s">
        <v>26038</v>
      </c>
      <c r="C8385" s="100" t="s">
        <v>942</v>
      </c>
      <c r="D8385" s="105">
        <v>69.959999999999994</v>
      </c>
    </row>
    <row r="8386" spans="1:4" x14ac:dyDescent="0.25">
      <c r="A8386" s="100">
        <v>998</v>
      </c>
      <c r="B8386" s="100" t="s">
        <v>26039</v>
      </c>
      <c r="C8386" s="100" t="s">
        <v>942</v>
      </c>
      <c r="D8386" s="100">
        <v>90.83</v>
      </c>
    </row>
    <row r="8387" spans="1:4" x14ac:dyDescent="0.25">
      <c r="A8387" s="100">
        <v>39251</v>
      </c>
      <c r="B8387" s="100" t="s">
        <v>26040</v>
      </c>
      <c r="C8387" s="100" t="s">
        <v>942</v>
      </c>
      <c r="D8387" s="105">
        <v>0.65</v>
      </c>
    </row>
    <row r="8388" spans="1:4" x14ac:dyDescent="0.25">
      <c r="A8388" s="100">
        <v>1011</v>
      </c>
      <c r="B8388" s="100" t="s">
        <v>26041</v>
      </c>
      <c r="C8388" s="100" t="s">
        <v>942</v>
      </c>
      <c r="D8388" s="105">
        <v>0.89</v>
      </c>
    </row>
    <row r="8389" spans="1:4" x14ac:dyDescent="0.25">
      <c r="A8389" s="100">
        <v>39252</v>
      </c>
      <c r="B8389" s="100" t="s">
        <v>26042</v>
      </c>
      <c r="C8389" s="100" t="s">
        <v>942</v>
      </c>
      <c r="D8389" s="100">
        <v>1.17</v>
      </c>
    </row>
    <row r="8390" spans="1:4" x14ac:dyDescent="0.25">
      <c r="A8390" s="100">
        <v>1013</v>
      </c>
      <c r="B8390" s="100" t="s">
        <v>26043</v>
      </c>
      <c r="C8390" s="100" t="s">
        <v>942</v>
      </c>
      <c r="D8390" s="100">
        <v>1.41</v>
      </c>
    </row>
    <row r="8391" spans="1:4" x14ac:dyDescent="0.25">
      <c r="A8391" s="100">
        <v>980</v>
      </c>
      <c r="B8391" s="100" t="s">
        <v>26044</v>
      </c>
      <c r="C8391" s="100" t="s">
        <v>942</v>
      </c>
      <c r="D8391" s="100">
        <v>10.16</v>
      </c>
    </row>
    <row r="8392" spans="1:4" x14ac:dyDescent="0.25">
      <c r="A8392" s="100">
        <v>39237</v>
      </c>
      <c r="B8392" s="100" t="s">
        <v>26045</v>
      </c>
      <c r="C8392" s="100" t="s">
        <v>942</v>
      </c>
      <c r="D8392" s="105">
        <v>108.14</v>
      </c>
    </row>
    <row r="8393" spans="1:4" x14ac:dyDescent="0.25">
      <c r="A8393" s="100">
        <v>39238</v>
      </c>
      <c r="B8393" s="100" t="s">
        <v>26046</v>
      </c>
      <c r="C8393" s="100" t="s">
        <v>942</v>
      </c>
      <c r="D8393" s="105">
        <v>136.38</v>
      </c>
    </row>
    <row r="8394" spans="1:4" x14ac:dyDescent="0.25">
      <c r="A8394" s="100">
        <v>979</v>
      </c>
      <c r="B8394" s="100" t="s">
        <v>26047</v>
      </c>
      <c r="C8394" s="100" t="s">
        <v>942</v>
      </c>
      <c r="D8394" s="105">
        <v>14.52</v>
      </c>
    </row>
    <row r="8395" spans="1:4" x14ac:dyDescent="0.25">
      <c r="A8395" s="100">
        <v>39239</v>
      </c>
      <c r="B8395" s="100" t="s">
        <v>26048</v>
      </c>
      <c r="C8395" s="100" t="s">
        <v>942</v>
      </c>
      <c r="D8395" s="100">
        <v>164.76</v>
      </c>
    </row>
    <row r="8396" spans="1:4" x14ac:dyDescent="0.25">
      <c r="A8396" s="100">
        <v>1014</v>
      </c>
      <c r="B8396" s="100" t="s">
        <v>26049</v>
      </c>
      <c r="C8396" s="100" t="s">
        <v>942</v>
      </c>
      <c r="D8396" s="100">
        <v>2.23</v>
      </c>
    </row>
    <row r="8397" spans="1:4" x14ac:dyDescent="0.25">
      <c r="A8397" s="100">
        <v>39240</v>
      </c>
      <c r="B8397" s="100" t="s">
        <v>26050</v>
      </c>
      <c r="C8397" s="100" t="s">
        <v>942</v>
      </c>
      <c r="D8397" s="100">
        <v>216.71</v>
      </c>
    </row>
    <row r="8398" spans="1:4" x14ac:dyDescent="0.25">
      <c r="A8398" s="100">
        <v>39232</v>
      </c>
      <c r="B8398" s="100" t="s">
        <v>26051</v>
      </c>
      <c r="C8398" s="100" t="s">
        <v>942</v>
      </c>
      <c r="D8398" s="100">
        <v>22.74</v>
      </c>
    </row>
    <row r="8399" spans="1:4" x14ac:dyDescent="0.25">
      <c r="A8399" s="100">
        <v>39233</v>
      </c>
      <c r="B8399" s="100" t="s">
        <v>26052</v>
      </c>
      <c r="C8399" s="100" t="s">
        <v>942</v>
      </c>
      <c r="D8399" s="100">
        <v>33.15</v>
      </c>
    </row>
    <row r="8400" spans="1:4" x14ac:dyDescent="0.25">
      <c r="A8400" s="100">
        <v>981</v>
      </c>
      <c r="B8400" s="100" t="s">
        <v>26053</v>
      </c>
      <c r="C8400" s="100" t="s">
        <v>942</v>
      </c>
      <c r="D8400" s="100">
        <v>3.7</v>
      </c>
    </row>
    <row r="8401" spans="1:4" x14ac:dyDescent="0.25">
      <c r="A8401" s="100">
        <v>39234</v>
      </c>
      <c r="B8401" s="100" t="s">
        <v>26054</v>
      </c>
      <c r="C8401" s="100" t="s">
        <v>942</v>
      </c>
      <c r="D8401" s="100">
        <v>46.14</v>
      </c>
    </row>
    <row r="8402" spans="1:4" x14ac:dyDescent="0.25">
      <c r="A8402" s="100">
        <v>982</v>
      </c>
      <c r="B8402" s="100" t="s">
        <v>26055</v>
      </c>
      <c r="C8402" s="100" t="s">
        <v>942</v>
      </c>
      <c r="D8402" s="105">
        <v>5.32</v>
      </c>
    </row>
    <row r="8403" spans="1:4" x14ac:dyDescent="0.25">
      <c r="A8403" s="100">
        <v>39235</v>
      </c>
      <c r="B8403" s="100" t="s">
        <v>26056</v>
      </c>
      <c r="C8403" s="100" t="s">
        <v>942</v>
      </c>
      <c r="D8403" s="100">
        <v>68.06</v>
      </c>
    </row>
    <row r="8404" spans="1:4" x14ac:dyDescent="0.25">
      <c r="A8404" s="100">
        <v>39236</v>
      </c>
      <c r="B8404" s="100" t="s">
        <v>26057</v>
      </c>
      <c r="C8404" s="100" t="s">
        <v>942</v>
      </c>
      <c r="D8404" s="100">
        <v>90.19</v>
      </c>
    </row>
    <row r="8405" spans="1:4" x14ac:dyDescent="0.25">
      <c r="A8405" s="100">
        <v>990</v>
      </c>
      <c r="B8405" s="100" t="s">
        <v>26058</v>
      </c>
      <c r="C8405" s="100" t="s">
        <v>942</v>
      </c>
      <c r="D8405" s="100">
        <v>160.04</v>
      </c>
    </row>
    <row r="8406" spans="1:4" x14ac:dyDescent="0.25">
      <c r="A8406" s="100">
        <v>39241</v>
      </c>
      <c r="B8406" s="100" t="s">
        <v>26059</v>
      </c>
      <c r="C8406" s="100" t="s">
        <v>942</v>
      </c>
      <c r="D8406" s="100">
        <v>15.75</v>
      </c>
    </row>
    <row r="8407" spans="1:4" x14ac:dyDescent="0.25">
      <c r="A8407" s="100">
        <v>1005</v>
      </c>
      <c r="B8407" s="100" t="s">
        <v>26060</v>
      </c>
      <c r="C8407" s="100" t="s">
        <v>942</v>
      </c>
      <c r="D8407" s="100">
        <v>199.26</v>
      </c>
    </row>
    <row r="8408" spans="1:4" x14ac:dyDescent="0.25">
      <c r="A8408" s="100">
        <v>991</v>
      </c>
      <c r="B8408" s="100" t="s">
        <v>26061</v>
      </c>
      <c r="C8408" s="100" t="s">
        <v>942</v>
      </c>
      <c r="D8408" s="100">
        <v>260.98</v>
      </c>
    </row>
    <row r="8409" spans="1:4" x14ac:dyDescent="0.25">
      <c r="A8409" s="100">
        <v>986</v>
      </c>
      <c r="B8409" s="100" t="s">
        <v>26062</v>
      </c>
      <c r="C8409" s="100" t="s">
        <v>942</v>
      </c>
      <c r="D8409" s="100">
        <v>24.89</v>
      </c>
    </row>
    <row r="8410" spans="1:4" x14ac:dyDescent="0.25">
      <c r="A8410" s="100">
        <v>987</v>
      </c>
      <c r="B8410" s="100" t="s">
        <v>26063</v>
      </c>
      <c r="C8410" s="100" t="s">
        <v>942</v>
      </c>
      <c r="D8410" s="105">
        <v>34.08</v>
      </c>
    </row>
    <row r="8411" spans="1:4" x14ac:dyDescent="0.25">
      <c r="A8411" s="100">
        <v>1007</v>
      </c>
      <c r="B8411" s="100" t="s">
        <v>26064</v>
      </c>
      <c r="C8411" s="100" t="s">
        <v>942</v>
      </c>
      <c r="D8411" s="100">
        <v>47.17</v>
      </c>
    </row>
    <row r="8412" spans="1:4" x14ac:dyDescent="0.25">
      <c r="A8412" s="100">
        <v>1008</v>
      </c>
      <c r="B8412" s="100" t="s">
        <v>26065</v>
      </c>
      <c r="C8412" s="100" t="s">
        <v>942</v>
      </c>
      <c r="D8412" s="100">
        <v>5.99</v>
      </c>
    </row>
    <row r="8413" spans="1:4" x14ac:dyDescent="0.25">
      <c r="A8413" s="100">
        <v>988</v>
      </c>
      <c r="B8413" s="100" t="s">
        <v>26066</v>
      </c>
      <c r="C8413" s="100" t="s">
        <v>942</v>
      </c>
      <c r="D8413" s="105">
        <v>65.040000000000006</v>
      </c>
    </row>
    <row r="8414" spans="1:4" x14ac:dyDescent="0.25">
      <c r="A8414" s="100">
        <v>989</v>
      </c>
      <c r="B8414" s="100" t="s">
        <v>26067</v>
      </c>
      <c r="C8414" s="100" t="s">
        <v>942</v>
      </c>
      <c r="D8414" s="100">
        <v>89.78</v>
      </c>
    </row>
    <row r="8415" spans="1:4" x14ac:dyDescent="0.25">
      <c r="A8415" s="100">
        <v>1006</v>
      </c>
      <c r="B8415" s="100" t="s">
        <v>26068</v>
      </c>
      <c r="C8415" s="100" t="s">
        <v>942</v>
      </c>
      <c r="D8415" s="100">
        <v>120.36</v>
      </c>
    </row>
    <row r="8416" spans="1:4" x14ac:dyDescent="0.25">
      <c r="A8416" s="100">
        <v>43972</v>
      </c>
      <c r="B8416" s="100" t="s">
        <v>26069</v>
      </c>
      <c r="C8416" s="100" t="s">
        <v>942</v>
      </c>
      <c r="D8416" s="100">
        <v>3.27</v>
      </c>
    </row>
    <row r="8417" spans="1:4" x14ac:dyDescent="0.25">
      <c r="A8417" s="100">
        <v>43971</v>
      </c>
      <c r="B8417" s="100" t="s">
        <v>26070</v>
      </c>
      <c r="C8417" s="100" t="s">
        <v>942</v>
      </c>
      <c r="D8417" s="100">
        <v>2.5</v>
      </c>
    </row>
    <row r="8418" spans="1:4" x14ac:dyDescent="0.25">
      <c r="A8418" s="100">
        <v>39598</v>
      </c>
      <c r="B8418" s="100" t="s">
        <v>26071</v>
      </c>
      <c r="C8418" s="100" t="s">
        <v>942</v>
      </c>
      <c r="D8418" s="100">
        <v>4.63</v>
      </c>
    </row>
    <row r="8419" spans="1:4" x14ac:dyDescent="0.25">
      <c r="A8419" s="100">
        <v>43973</v>
      </c>
      <c r="B8419" s="100" t="s">
        <v>26072</v>
      </c>
      <c r="C8419" s="100" t="s">
        <v>942</v>
      </c>
      <c r="D8419" s="100">
        <v>3.42</v>
      </c>
    </row>
    <row r="8420" spans="1:4" x14ac:dyDescent="0.25">
      <c r="A8420" s="100">
        <v>39599</v>
      </c>
      <c r="B8420" s="100" t="s">
        <v>26073</v>
      </c>
      <c r="C8420" s="100" t="s">
        <v>942</v>
      </c>
      <c r="D8420" s="100">
        <v>6.67</v>
      </c>
    </row>
    <row r="8421" spans="1:4" x14ac:dyDescent="0.25">
      <c r="A8421" s="100">
        <v>43832</v>
      </c>
      <c r="B8421" s="100" t="s">
        <v>26074</v>
      </c>
      <c r="C8421" s="100" t="s">
        <v>942</v>
      </c>
      <c r="D8421" s="100">
        <v>17.559999999999999</v>
      </c>
    </row>
    <row r="8422" spans="1:4" x14ac:dyDescent="0.25">
      <c r="A8422" s="100">
        <v>34602</v>
      </c>
      <c r="B8422" s="100" t="s">
        <v>26075</v>
      </c>
      <c r="C8422" s="100" t="s">
        <v>942</v>
      </c>
      <c r="D8422" s="100">
        <v>4.12</v>
      </c>
    </row>
    <row r="8423" spans="1:4" x14ac:dyDescent="0.25">
      <c r="A8423" s="100">
        <v>34607</v>
      </c>
      <c r="B8423" s="100" t="s">
        <v>26076</v>
      </c>
      <c r="C8423" s="100" t="s">
        <v>942</v>
      </c>
      <c r="D8423" s="100">
        <v>10.09</v>
      </c>
    </row>
    <row r="8424" spans="1:4" x14ac:dyDescent="0.25">
      <c r="A8424" s="100">
        <v>34609</v>
      </c>
      <c r="B8424" s="100" t="s">
        <v>26077</v>
      </c>
      <c r="C8424" s="100" t="s">
        <v>942</v>
      </c>
      <c r="D8424" s="100">
        <v>14.68</v>
      </c>
    </row>
    <row r="8425" spans="1:4" x14ac:dyDescent="0.25">
      <c r="A8425" s="100">
        <v>34618</v>
      </c>
      <c r="B8425" s="100" t="s">
        <v>26078</v>
      </c>
      <c r="C8425" s="100" t="s">
        <v>942</v>
      </c>
      <c r="D8425" s="100">
        <v>5.61</v>
      </c>
    </row>
    <row r="8426" spans="1:4" x14ac:dyDescent="0.25">
      <c r="A8426" s="100">
        <v>34621</v>
      </c>
      <c r="B8426" s="100" t="s">
        <v>26079</v>
      </c>
      <c r="C8426" s="100" t="s">
        <v>942</v>
      </c>
      <c r="D8426" s="100">
        <v>13.91</v>
      </c>
    </row>
    <row r="8427" spans="1:4" x14ac:dyDescent="0.25">
      <c r="A8427" s="100">
        <v>34622</v>
      </c>
      <c r="B8427" s="100" t="s">
        <v>26080</v>
      </c>
      <c r="C8427" s="100" t="s">
        <v>942</v>
      </c>
      <c r="D8427" s="100">
        <v>20.67</v>
      </c>
    </row>
    <row r="8428" spans="1:4" x14ac:dyDescent="0.25">
      <c r="A8428" s="100">
        <v>34624</v>
      </c>
      <c r="B8428" s="100" t="s">
        <v>26081</v>
      </c>
      <c r="C8428" s="100" t="s">
        <v>942</v>
      </c>
      <c r="D8428" s="100">
        <v>7.49</v>
      </c>
    </row>
    <row r="8429" spans="1:4" x14ac:dyDescent="0.25">
      <c r="A8429" s="100">
        <v>34627</v>
      </c>
      <c r="B8429" s="100" t="s">
        <v>26082</v>
      </c>
      <c r="C8429" s="100" t="s">
        <v>942</v>
      </c>
      <c r="D8429" s="100">
        <v>18.07</v>
      </c>
    </row>
    <row r="8430" spans="1:4" x14ac:dyDescent="0.25">
      <c r="A8430" s="100">
        <v>34629</v>
      </c>
      <c r="B8430" s="100" t="s">
        <v>26083</v>
      </c>
      <c r="C8430" s="100" t="s">
        <v>942</v>
      </c>
      <c r="D8430" s="100">
        <v>27.61</v>
      </c>
    </row>
    <row r="8431" spans="1:4" x14ac:dyDescent="0.25">
      <c r="A8431" s="100">
        <v>39257</v>
      </c>
      <c r="B8431" s="100" t="s">
        <v>26084</v>
      </c>
      <c r="C8431" s="100" t="s">
        <v>942</v>
      </c>
      <c r="D8431" s="100">
        <v>5.62</v>
      </c>
    </row>
    <row r="8432" spans="1:4" x14ac:dyDescent="0.25">
      <c r="A8432" s="100">
        <v>39261</v>
      </c>
      <c r="B8432" s="100" t="s">
        <v>26085</v>
      </c>
      <c r="C8432" s="100" t="s">
        <v>942</v>
      </c>
      <c r="D8432" s="100">
        <v>32.17</v>
      </c>
    </row>
    <row r="8433" spans="1:4" x14ac:dyDescent="0.25">
      <c r="A8433" s="100">
        <v>39268</v>
      </c>
      <c r="B8433" s="100" t="s">
        <v>26086</v>
      </c>
      <c r="C8433" s="100" t="s">
        <v>942</v>
      </c>
      <c r="D8433" s="100">
        <v>502.91</v>
      </c>
    </row>
    <row r="8434" spans="1:4" x14ac:dyDescent="0.25">
      <c r="A8434" s="100">
        <v>39262</v>
      </c>
      <c r="B8434" s="100" t="s">
        <v>26087</v>
      </c>
      <c r="C8434" s="100" t="s">
        <v>942</v>
      </c>
      <c r="D8434" s="100">
        <v>51.23</v>
      </c>
    </row>
    <row r="8435" spans="1:4" x14ac:dyDescent="0.25">
      <c r="A8435" s="100">
        <v>39258</v>
      </c>
      <c r="B8435" s="100" t="s">
        <v>26088</v>
      </c>
      <c r="C8435" s="100" t="s">
        <v>942</v>
      </c>
      <c r="D8435" s="100">
        <v>8.4700000000000006</v>
      </c>
    </row>
    <row r="8436" spans="1:4" x14ac:dyDescent="0.25">
      <c r="A8436" s="100">
        <v>39263</v>
      </c>
      <c r="B8436" s="100" t="s">
        <v>26089</v>
      </c>
      <c r="C8436" s="100" t="s">
        <v>942</v>
      </c>
      <c r="D8436" s="100">
        <v>88.59</v>
      </c>
    </row>
    <row r="8437" spans="1:4" x14ac:dyDescent="0.25">
      <c r="A8437" s="100">
        <v>39264</v>
      </c>
      <c r="B8437" s="100" t="s">
        <v>26090</v>
      </c>
      <c r="C8437" s="100" t="s">
        <v>942</v>
      </c>
      <c r="D8437" s="100">
        <v>122.73</v>
      </c>
    </row>
    <row r="8438" spans="1:4" x14ac:dyDescent="0.25">
      <c r="A8438" s="100">
        <v>39259</v>
      </c>
      <c r="B8438" s="100" t="s">
        <v>26091</v>
      </c>
      <c r="C8438" s="100" t="s">
        <v>942</v>
      </c>
      <c r="D8438" s="100">
        <v>13.04</v>
      </c>
    </row>
    <row r="8439" spans="1:4" x14ac:dyDescent="0.25">
      <c r="A8439" s="100">
        <v>39265</v>
      </c>
      <c r="B8439" s="100" t="s">
        <v>26092</v>
      </c>
      <c r="C8439" s="100" t="s">
        <v>942</v>
      </c>
      <c r="D8439" s="100">
        <v>166.62</v>
      </c>
    </row>
    <row r="8440" spans="1:4" x14ac:dyDescent="0.25">
      <c r="A8440" s="100">
        <v>39260</v>
      </c>
      <c r="B8440" s="100" t="s">
        <v>26093</v>
      </c>
      <c r="C8440" s="100" t="s">
        <v>942</v>
      </c>
      <c r="D8440" s="100">
        <v>19.97</v>
      </c>
    </row>
    <row r="8441" spans="1:4" x14ac:dyDescent="0.25">
      <c r="A8441" s="100">
        <v>39266</v>
      </c>
      <c r="B8441" s="100" t="s">
        <v>26094</v>
      </c>
      <c r="C8441" s="100" t="s">
        <v>942</v>
      </c>
      <c r="D8441" s="100">
        <v>251.43</v>
      </c>
    </row>
    <row r="8442" spans="1:4" x14ac:dyDescent="0.25">
      <c r="A8442" s="100">
        <v>39267</v>
      </c>
      <c r="B8442" s="100" t="s">
        <v>26095</v>
      </c>
      <c r="C8442" s="100" t="s">
        <v>942</v>
      </c>
      <c r="D8442" s="100">
        <v>314.36</v>
      </c>
    </row>
    <row r="8443" spans="1:4" x14ac:dyDescent="0.25">
      <c r="A8443" s="100">
        <v>11901</v>
      </c>
      <c r="B8443" s="100" t="s">
        <v>26096</v>
      </c>
      <c r="C8443" s="100" t="s">
        <v>942</v>
      </c>
      <c r="D8443" s="100">
        <v>0.6</v>
      </c>
    </row>
    <row r="8444" spans="1:4" x14ac:dyDescent="0.25">
      <c r="A8444" s="100">
        <v>11902</v>
      </c>
      <c r="B8444" s="100" t="s">
        <v>26097</v>
      </c>
      <c r="C8444" s="100" t="s">
        <v>942</v>
      </c>
      <c r="D8444" s="100">
        <v>1.1499999999999999</v>
      </c>
    </row>
    <row r="8445" spans="1:4" x14ac:dyDescent="0.25">
      <c r="A8445" s="100">
        <v>11903</v>
      </c>
      <c r="B8445" s="100" t="s">
        <v>26098</v>
      </c>
      <c r="C8445" s="100" t="s">
        <v>942</v>
      </c>
      <c r="D8445" s="100">
        <v>1.21</v>
      </c>
    </row>
    <row r="8446" spans="1:4" x14ac:dyDescent="0.25">
      <c r="A8446" s="100">
        <v>11904</v>
      </c>
      <c r="B8446" s="100" t="s">
        <v>26099</v>
      </c>
      <c r="C8446" s="100" t="s">
        <v>942</v>
      </c>
      <c r="D8446" s="100">
        <v>1.84</v>
      </c>
    </row>
    <row r="8447" spans="1:4" x14ac:dyDescent="0.25">
      <c r="A8447" s="100">
        <v>11905</v>
      </c>
      <c r="B8447" s="100" t="s">
        <v>26100</v>
      </c>
      <c r="C8447" s="100" t="s">
        <v>942</v>
      </c>
      <c r="D8447" s="100">
        <v>2.25</v>
      </c>
    </row>
    <row r="8448" spans="1:4" x14ac:dyDescent="0.25">
      <c r="A8448" s="100">
        <v>11906</v>
      </c>
      <c r="B8448" s="100" t="s">
        <v>26101</v>
      </c>
      <c r="C8448" s="100" t="s">
        <v>942</v>
      </c>
      <c r="D8448" s="105">
        <v>2.86</v>
      </c>
    </row>
    <row r="8449" spans="1:4" x14ac:dyDescent="0.25">
      <c r="A8449" s="100">
        <v>11919</v>
      </c>
      <c r="B8449" s="100" t="s">
        <v>26102</v>
      </c>
      <c r="C8449" s="100" t="s">
        <v>942</v>
      </c>
      <c r="D8449" s="100">
        <v>5.24</v>
      </c>
    </row>
    <row r="8450" spans="1:4" x14ac:dyDescent="0.25">
      <c r="A8450" s="100">
        <v>11920</v>
      </c>
      <c r="B8450" s="100" t="s">
        <v>26103</v>
      </c>
      <c r="C8450" s="100" t="s">
        <v>942</v>
      </c>
      <c r="D8450" s="105">
        <v>9.9600000000000009</v>
      </c>
    </row>
    <row r="8451" spans="1:4" x14ac:dyDescent="0.25">
      <c r="A8451" s="100">
        <v>11924</v>
      </c>
      <c r="B8451" s="100" t="s">
        <v>26104</v>
      </c>
      <c r="C8451" s="100" t="s">
        <v>942</v>
      </c>
      <c r="D8451" s="100">
        <v>83.64</v>
      </c>
    </row>
    <row r="8452" spans="1:4" x14ac:dyDescent="0.25">
      <c r="A8452" s="100">
        <v>11921</v>
      </c>
      <c r="B8452" s="100" t="s">
        <v>26105</v>
      </c>
      <c r="C8452" s="100" t="s">
        <v>942</v>
      </c>
      <c r="D8452" s="100">
        <v>14.58</v>
      </c>
    </row>
    <row r="8453" spans="1:4" x14ac:dyDescent="0.25">
      <c r="A8453" s="100">
        <v>11922</v>
      </c>
      <c r="B8453" s="100" t="s">
        <v>26106</v>
      </c>
      <c r="C8453" s="100" t="s">
        <v>942</v>
      </c>
      <c r="D8453" s="100">
        <v>23.57</v>
      </c>
    </row>
    <row r="8454" spans="1:4" x14ac:dyDescent="0.25">
      <c r="A8454" s="100">
        <v>11923</v>
      </c>
      <c r="B8454" s="100" t="s">
        <v>26107</v>
      </c>
      <c r="C8454" s="100" t="s">
        <v>942</v>
      </c>
      <c r="D8454" s="100">
        <v>34.51</v>
      </c>
    </row>
    <row r="8455" spans="1:4" x14ac:dyDescent="0.25">
      <c r="A8455" s="100">
        <v>11916</v>
      </c>
      <c r="B8455" s="100" t="s">
        <v>26108</v>
      </c>
      <c r="C8455" s="100" t="s">
        <v>942</v>
      </c>
      <c r="D8455" s="100">
        <v>7.17</v>
      </c>
    </row>
    <row r="8456" spans="1:4" x14ac:dyDescent="0.25">
      <c r="A8456" s="100">
        <v>11914</v>
      </c>
      <c r="B8456" s="100" t="s">
        <v>26109</v>
      </c>
      <c r="C8456" s="100" t="s">
        <v>942</v>
      </c>
      <c r="D8456" s="100">
        <v>51.7</v>
      </c>
    </row>
    <row r="8457" spans="1:4" x14ac:dyDescent="0.25">
      <c r="A8457" s="100">
        <v>11917</v>
      </c>
      <c r="B8457" s="100" t="s">
        <v>26110</v>
      </c>
      <c r="C8457" s="100" t="s">
        <v>942</v>
      </c>
      <c r="D8457" s="100">
        <v>12.64</v>
      </c>
    </row>
    <row r="8458" spans="1:4" x14ac:dyDescent="0.25">
      <c r="A8458" s="100">
        <v>11918</v>
      </c>
      <c r="B8458" s="100" t="s">
        <v>26111</v>
      </c>
      <c r="C8458" s="100" t="s">
        <v>942</v>
      </c>
      <c r="D8458" s="105">
        <v>14.99</v>
      </c>
    </row>
    <row r="8459" spans="1:4" x14ac:dyDescent="0.25">
      <c r="A8459" s="100">
        <v>37734</v>
      </c>
      <c r="B8459" s="100" t="s">
        <v>26112</v>
      </c>
      <c r="C8459" s="100" t="s">
        <v>13191</v>
      </c>
      <c r="D8459" s="100">
        <v>89665.38</v>
      </c>
    </row>
    <row r="8460" spans="1:4" x14ac:dyDescent="0.25">
      <c r="A8460" s="100">
        <v>42251</v>
      </c>
      <c r="B8460" s="100" t="s">
        <v>26113</v>
      </c>
      <c r="C8460" s="100" t="s">
        <v>13191</v>
      </c>
      <c r="D8460" s="100">
        <v>101820.51</v>
      </c>
    </row>
    <row r="8461" spans="1:4" x14ac:dyDescent="0.25">
      <c r="A8461" s="100">
        <v>37733</v>
      </c>
      <c r="B8461" s="100" t="s">
        <v>26114</v>
      </c>
      <c r="C8461" s="100" t="s">
        <v>13191</v>
      </c>
      <c r="D8461" s="100">
        <v>67230.759999999995</v>
      </c>
    </row>
    <row r="8462" spans="1:4" x14ac:dyDescent="0.25">
      <c r="A8462" s="100">
        <v>37735</v>
      </c>
      <c r="B8462" s="100" t="s">
        <v>26115</v>
      </c>
      <c r="C8462" s="100" t="s">
        <v>13191</v>
      </c>
      <c r="D8462" s="100">
        <v>81013.070000000007</v>
      </c>
    </row>
    <row r="8463" spans="1:4" x14ac:dyDescent="0.25">
      <c r="A8463" s="100">
        <v>5090</v>
      </c>
      <c r="B8463" s="100" t="s">
        <v>26116</v>
      </c>
      <c r="C8463" s="100" t="s">
        <v>13191</v>
      </c>
      <c r="D8463" s="100">
        <v>20.9</v>
      </c>
    </row>
    <row r="8464" spans="1:4" x14ac:dyDescent="0.25">
      <c r="A8464" s="100">
        <v>5085</v>
      </c>
      <c r="B8464" s="100" t="s">
        <v>26117</v>
      </c>
      <c r="C8464" s="100" t="s">
        <v>13191</v>
      </c>
      <c r="D8464" s="100">
        <v>31.11</v>
      </c>
    </row>
    <row r="8465" spans="1:4" x14ac:dyDescent="0.25">
      <c r="A8465" s="100">
        <v>43603</v>
      </c>
      <c r="B8465" s="100" t="s">
        <v>26118</v>
      </c>
      <c r="C8465" s="100" t="s">
        <v>13191</v>
      </c>
      <c r="D8465" s="100">
        <v>44.45</v>
      </c>
    </row>
    <row r="8466" spans="1:4" x14ac:dyDescent="0.25">
      <c r="A8466" s="100">
        <v>38374</v>
      </c>
      <c r="B8466" s="100" t="s">
        <v>26119</v>
      </c>
      <c r="C8466" s="100" t="s">
        <v>13191</v>
      </c>
      <c r="D8466" s="105">
        <v>974.63</v>
      </c>
    </row>
    <row r="8467" spans="1:4" x14ac:dyDescent="0.25">
      <c r="A8467" s="100">
        <v>20212</v>
      </c>
      <c r="B8467" s="100" t="s">
        <v>26120</v>
      </c>
      <c r="C8467" s="100" t="s">
        <v>942</v>
      </c>
      <c r="D8467" s="105">
        <v>30.72</v>
      </c>
    </row>
    <row r="8468" spans="1:4" x14ac:dyDescent="0.25">
      <c r="A8468" s="100">
        <v>20209</v>
      </c>
      <c r="B8468" s="100" t="s">
        <v>26121</v>
      </c>
      <c r="C8468" s="100" t="s">
        <v>942</v>
      </c>
      <c r="D8468" s="105">
        <v>36.700000000000003</v>
      </c>
    </row>
    <row r="8469" spans="1:4" x14ac:dyDescent="0.25">
      <c r="A8469" s="100">
        <v>4430</v>
      </c>
      <c r="B8469" s="100" t="s">
        <v>26122</v>
      </c>
      <c r="C8469" s="100" t="s">
        <v>942</v>
      </c>
      <c r="D8469" s="100">
        <v>17.98</v>
      </c>
    </row>
    <row r="8470" spans="1:4" x14ac:dyDescent="0.25">
      <c r="A8470" s="100">
        <v>4433</v>
      </c>
      <c r="B8470" s="100" t="s">
        <v>26123</v>
      </c>
      <c r="C8470" s="100" t="s">
        <v>942</v>
      </c>
      <c r="D8470" s="100">
        <v>35.159999999999997</v>
      </c>
    </row>
    <row r="8471" spans="1:4" x14ac:dyDescent="0.25">
      <c r="A8471" s="100">
        <v>4400</v>
      </c>
      <c r="B8471" s="100" t="s">
        <v>26124</v>
      </c>
      <c r="C8471" s="100" t="s">
        <v>942</v>
      </c>
      <c r="D8471" s="100">
        <v>28.61</v>
      </c>
    </row>
    <row r="8472" spans="1:4" x14ac:dyDescent="0.25">
      <c r="A8472" s="100">
        <v>2729</v>
      </c>
      <c r="B8472" s="100" t="s">
        <v>26125</v>
      </c>
      <c r="C8472" s="100" t="s">
        <v>13191</v>
      </c>
      <c r="D8472" s="100">
        <v>21.9</v>
      </c>
    </row>
    <row r="8473" spans="1:4" x14ac:dyDescent="0.25">
      <c r="A8473" s="100">
        <v>4513</v>
      </c>
      <c r="B8473" s="100" t="s">
        <v>26126</v>
      </c>
      <c r="C8473" s="100" t="s">
        <v>942</v>
      </c>
      <c r="D8473" s="100">
        <v>5.43</v>
      </c>
    </row>
    <row r="8474" spans="1:4" x14ac:dyDescent="0.25">
      <c r="A8474" s="100">
        <v>37106</v>
      </c>
      <c r="B8474" s="100" t="s">
        <v>26127</v>
      </c>
      <c r="C8474" s="100" t="s">
        <v>13191</v>
      </c>
      <c r="D8474" s="100">
        <v>4975.76</v>
      </c>
    </row>
    <row r="8475" spans="1:4" x14ac:dyDescent="0.25">
      <c r="A8475" s="100">
        <v>11869</v>
      </c>
      <c r="B8475" s="100" t="s">
        <v>26128</v>
      </c>
      <c r="C8475" s="100" t="s">
        <v>13191</v>
      </c>
      <c r="D8475" s="100">
        <v>995.15</v>
      </c>
    </row>
    <row r="8476" spans="1:4" x14ac:dyDescent="0.25">
      <c r="A8476" s="100">
        <v>43981</v>
      </c>
      <c r="B8476" s="100" t="s">
        <v>26129</v>
      </c>
      <c r="C8476" s="100" t="s">
        <v>13191</v>
      </c>
      <c r="D8476" s="100">
        <v>7498.43</v>
      </c>
    </row>
    <row r="8477" spans="1:4" x14ac:dyDescent="0.25">
      <c r="A8477" s="100">
        <v>37104</v>
      </c>
      <c r="B8477" s="100" t="s">
        <v>26130</v>
      </c>
      <c r="C8477" s="100" t="s">
        <v>13191</v>
      </c>
      <c r="D8477" s="100">
        <v>1248.93</v>
      </c>
    </row>
    <row r="8478" spans="1:4" x14ac:dyDescent="0.25">
      <c r="A8478" s="100">
        <v>43982</v>
      </c>
      <c r="B8478" s="100" t="s">
        <v>26131</v>
      </c>
      <c r="C8478" s="100" t="s">
        <v>13191</v>
      </c>
      <c r="D8478" s="100">
        <v>11845.63</v>
      </c>
    </row>
    <row r="8479" spans="1:4" x14ac:dyDescent="0.25">
      <c r="A8479" s="100">
        <v>43978</v>
      </c>
      <c r="B8479" s="100" t="s">
        <v>26132</v>
      </c>
      <c r="C8479" s="100" t="s">
        <v>13191</v>
      </c>
      <c r="D8479" s="100">
        <v>1850.89</v>
      </c>
    </row>
    <row r="8480" spans="1:4" x14ac:dyDescent="0.25">
      <c r="A8480" s="100">
        <v>11871</v>
      </c>
      <c r="B8480" s="100" t="s">
        <v>26133</v>
      </c>
      <c r="C8480" s="100" t="s">
        <v>13191</v>
      </c>
      <c r="D8480" s="100">
        <v>463.89</v>
      </c>
    </row>
    <row r="8481" spans="1:4" x14ac:dyDescent="0.25">
      <c r="A8481" s="100">
        <v>37105</v>
      </c>
      <c r="B8481" s="100" t="s">
        <v>26134</v>
      </c>
      <c r="C8481" s="100" t="s">
        <v>13191</v>
      </c>
      <c r="D8481" s="100">
        <v>2854.29</v>
      </c>
    </row>
    <row r="8482" spans="1:4" x14ac:dyDescent="0.25">
      <c r="A8482" s="100">
        <v>43980</v>
      </c>
      <c r="B8482" s="100" t="s">
        <v>26135</v>
      </c>
      <c r="C8482" s="100" t="s">
        <v>13191</v>
      </c>
      <c r="D8482" s="105">
        <v>3554.72</v>
      </c>
    </row>
    <row r="8483" spans="1:4" x14ac:dyDescent="0.25">
      <c r="A8483" s="100">
        <v>43979</v>
      </c>
      <c r="B8483" s="100" t="s">
        <v>26136</v>
      </c>
      <c r="C8483" s="100" t="s">
        <v>13191</v>
      </c>
      <c r="D8483" s="100">
        <v>667.89</v>
      </c>
    </row>
    <row r="8484" spans="1:4" x14ac:dyDescent="0.25">
      <c r="A8484" s="100">
        <v>11868</v>
      </c>
      <c r="B8484" s="100" t="s">
        <v>26137</v>
      </c>
      <c r="C8484" s="100" t="s">
        <v>13191</v>
      </c>
      <c r="D8484" s="100">
        <v>645.91999999999996</v>
      </c>
    </row>
    <row r="8485" spans="1:4" x14ac:dyDescent="0.25">
      <c r="A8485" s="100">
        <v>34636</v>
      </c>
      <c r="B8485" s="100" t="s">
        <v>26138</v>
      </c>
      <c r="C8485" s="100" t="s">
        <v>13191</v>
      </c>
      <c r="D8485" s="100">
        <v>458.69</v>
      </c>
    </row>
    <row r="8486" spans="1:4" x14ac:dyDescent="0.25">
      <c r="A8486" s="100">
        <v>34639</v>
      </c>
      <c r="B8486" s="100" t="s">
        <v>26139</v>
      </c>
      <c r="C8486" s="100" t="s">
        <v>13191</v>
      </c>
      <c r="D8486" s="100">
        <v>1058.74</v>
      </c>
    </row>
    <row r="8487" spans="1:4" x14ac:dyDescent="0.25">
      <c r="A8487" s="100">
        <v>34640</v>
      </c>
      <c r="B8487" s="100" t="s">
        <v>26140</v>
      </c>
      <c r="C8487" s="100" t="s">
        <v>13191</v>
      </c>
      <c r="D8487" s="100">
        <v>1200.97</v>
      </c>
    </row>
    <row r="8488" spans="1:4" x14ac:dyDescent="0.25">
      <c r="A8488" s="100">
        <v>43977</v>
      </c>
      <c r="B8488" s="100" t="s">
        <v>26141</v>
      </c>
      <c r="C8488" s="100" t="s">
        <v>13191</v>
      </c>
      <c r="D8488" s="100">
        <v>2070.4</v>
      </c>
    </row>
    <row r="8489" spans="1:4" x14ac:dyDescent="0.25">
      <c r="A8489" s="100">
        <v>34637</v>
      </c>
      <c r="B8489" s="100" t="s">
        <v>26142</v>
      </c>
      <c r="C8489" s="100" t="s">
        <v>13191</v>
      </c>
      <c r="D8489" s="100">
        <v>277.39</v>
      </c>
    </row>
    <row r="8490" spans="1:4" x14ac:dyDescent="0.25">
      <c r="A8490" s="100">
        <v>34638</v>
      </c>
      <c r="B8490" s="100" t="s">
        <v>26143</v>
      </c>
      <c r="C8490" s="100" t="s">
        <v>13191</v>
      </c>
      <c r="D8490" s="100">
        <v>429.07</v>
      </c>
    </row>
    <row r="8491" spans="1:4" x14ac:dyDescent="0.25">
      <c r="A8491" s="100">
        <v>34641</v>
      </c>
      <c r="B8491" s="100" t="s">
        <v>26144</v>
      </c>
      <c r="C8491" s="100" t="s">
        <v>13191</v>
      </c>
      <c r="D8491" s="100">
        <v>114.25</v>
      </c>
    </row>
    <row r="8492" spans="1:4" x14ac:dyDescent="0.25">
      <c r="A8492" s="100">
        <v>43434</v>
      </c>
      <c r="B8492" s="100" t="s">
        <v>26145</v>
      </c>
      <c r="C8492" s="100" t="s">
        <v>13191</v>
      </c>
      <c r="D8492" s="100">
        <v>123.52</v>
      </c>
    </row>
    <row r="8493" spans="1:4" x14ac:dyDescent="0.25">
      <c r="A8493" s="100">
        <v>43435</v>
      </c>
      <c r="B8493" s="100" t="s">
        <v>26146</v>
      </c>
      <c r="C8493" s="100" t="s">
        <v>13191</v>
      </c>
      <c r="D8493" s="100">
        <v>226.47</v>
      </c>
    </row>
    <row r="8494" spans="1:4" x14ac:dyDescent="0.25">
      <c r="A8494" s="100">
        <v>43436</v>
      </c>
      <c r="B8494" s="100" t="s">
        <v>26147</v>
      </c>
      <c r="C8494" s="100" t="s">
        <v>13191</v>
      </c>
      <c r="D8494" s="100">
        <v>396.32</v>
      </c>
    </row>
    <row r="8495" spans="1:4" x14ac:dyDescent="0.25">
      <c r="A8495" s="100">
        <v>43437</v>
      </c>
      <c r="B8495" s="100" t="s">
        <v>26148</v>
      </c>
      <c r="C8495" s="100" t="s">
        <v>13191</v>
      </c>
      <c r="D8495" s="100">
        <v>718.52</v>
      </c>
    </row>
    <row r="8496" spans="1:4" x14ac:dyDescent="0.25">
      <c r="A8496" s="100">
        <v>43438</v>
      </c>
      <c r="B8496" s="100" t="s">
        <v>26149</v>
      </c>
      <c r="C8496" s="100" t="s">
        <v>13191</v>
      </c>
      <c r="D8496" s="100">
        <v>1286.76</v>
      </c>
    </row>
    <row r="8497" spans="1:4" x14ac:dyDescent="0.25">
      <c r="A8497" s="100">
        <v>41627</v>
      </c>
      <c r="B8497" s="100" t="s">
        <v>26150</v>
      </c>
      <c r="C8497" s="100" t="s">
        <v>13191</v>
      </c>
      <c r="D8497" s="100">
        <v>190.44</v>
      </c>
    </row>
    <row r="8498" spans="1:4" x14ac:dyDescent="0.25">
      <c r="A8498" s="100">
        <v>41628</v>
      </c>
      <c r="B8498" s="100" t="s">
        <v>26151</v>
      </c>
      <c r="C8498" s="100" t="s">
        <v>13191</v>
      </c>
      <c r="D8498" s="100">
        <v>349.99</v>
      </c>
    </row>
    <row r="8499" spans="1:4" x14ac:dyDescent="0.25">
      <c r="A8499" s="100">
        <v>41629</v>
      </c>
      <c r="B8499" s="100" t="s">
        <v>26152</v>
      </c>
      <c r="C8499" s="100" t="s">
        <v>13191</v>
      </c>
      <c r="D8499" s="100">
        <v>444.7</v>
      </c>
    </row>
    <row r="8500" spans="1:4" x14ac:dyDescent="0.25">
      <c r="A8500" s="100">
        <v>43429</v>
      </c>
      <c r="B8500" s="100" t="s">
        <v>26153</v>
      </c>
      <c r="C8500" s="100" t="s">
        <v>13191</v>
      </c>
      <c r="D8500" s="105">
        <v>98.53</v>
      </c>
    </row>
    <row r="8501" spans="1:4" x14ac:dyDescent="0.25">
      <c r="A8501" s="100">
        <v>43430</v>
      </c>
      <c r="B8501" s="100" t="s">
        <v>26154</v>
      </c>
      <c r="C8501" s="100" t="s">
        <v>13191</v>
      </c>
      <c r="D8501" s="105">
        <v>163.66999999999999</v>
      </c>
    </row>
    <row r="8502" spans="1:4" x14ac:dyDescent="0.25">
      <c r="A8502" s="100">
        <v>43431</v>
      </c>
      <c r="B8502" s="100" t="s">
        <v>26155</v>
      </c>
      <c r="C8502" s="100" t="s">
        <v>13191</v>
      </c>
      <c r="D8502" s="105">
        <v>317.05</v>
      </c>
    </row>
    <row r="8503" spans="1:4" x14ac:dyDescent="0.25">
      <c r="A8503" s="100">
        <v>43432</v>
      </c>
      <c r="B8503" s="100" t="s">
        <v>26156</v>
      </c>
      <c r="C8503" s="100" t="s">
        <v>13191</v>
      </c>
      <c r="D8503" s="105">
        <v>658.82</v>
      </c>
    </row>
    <row r="8504" spans="1:4" x14ac:dyDescent="0.25">
      <c r="A8504" s="100">
        <v>43433</v>
      </c>
      <c r="B8504" s="100" t="s">
        <v>26157</v>
      </c>
      <c r="C8504" s="100" t="s">
        <v>13191</v>
      </c>
      <c r="D8504" s="105">
        <v>1038.67</v>
      </c>
    </row>
    <row r="8505" spans="1:4" x14ac:dyDescent="0.25">
      <c r="A8505" s="100">
        <v>43094</v>
      </c>
      <c r="B8505" s="100" t="s">
        <v>26158</v>
      </c>
      <c r="C8505" s="100" t="s">
        <v>13191</v>
      </c>
      <c r="D8505" s="105">
        <v>244.56</v>
      </c>
    </row>
    <row r="8506" spans="1:4" x14ac:dyDescent="0.25">
      <c r="A8506" s="100">
        <v>43093</v>
      </c>
      <c r="B8506" s="100" t="s">
        <v>26159</v>
      </c>
      <c r="C8506" s="100" t="s">
        <v>13191</v>
      </c>
      <c r="D8506" s="105">
        <v>259.89</v>
      </c>
    </row>
    <row r="8507" spans="1:4" x14ac:dyDescent="0.25">
      <c r="A8507" s="100">
        <v>11694</v>
      </c>
      <c r="B8507" s="100" t="s">
        <v>26160</v>
      </c>
      <c r="C8507" s="100" t="s">
        <v>13191</v>
      </c>
      <c r="D8507" s="105">
        <v>1105.26</v>
      </c>
    </row>
    <row r="8508" spans="1:4" x14ac:dyDescent="0.25">
      <c r="A8508" s="100">
        <v>1030</v>
      </c>
      <c r="B8508" s="100" t="s">
        <v>26161</v>
      </c>
      <c r="C8508" s="100" t="s">
        <v>13191</v>
      </c>
      <c r="D8508" s="105">
        <v>50</v>
      </c>
    </row>
    <row r="8509" spans="1:4" x14ac:dyDescent="0.25">
      <c r="A8509" s="100">
        <v>11881</v>
      </c>
      <c r="B8509" s="100" t="s">
        <v>40070</v>
      </c>
      <c r="C8509" s="100" t="s">
        <v>13191</v>
      </c>
      <c r="D8509" s="105">
        <v>174.99</v>
      </c>
    </row>
    <row r="8510" spans="1:4" x14ac:dyDescent="0.25">
      <c r="A8510" s="100">
        <v>35277</v>
      </c>
      <c r="B8510" s="100" t="s">
        <v>40071</v>
      </c>
      <c r="C8510" s="100" t="s">
        <v>13191</v>
      </c>
      <c r="D8510" s="105">
        <v>359.98</v>
      </c>
    </row>
    <row r="8511" spans="1:4" x14ac:dyDescent="0.25">
      <c r="A8511" s="100">
        <v>10521</v>
      </c>
      <c r="B8511" s="100" t="s">
        <v>26162</v>
      </c>
      <c r="C8511" s="100" t="s">
        <v>13191</v>
      </c>
      <c r="D8511" s="105">
        <v>271.89</v>
      </c>
    </row>
    <row r="8512" spans="1:4" x14ac:dyDescent="0.25">
      <c r="A8512" s="100">
        <v>10885</v>
      </c>
      <c r="B8512" s="100" t="s">
        <v>26163</v>
      </c>
      <c r="C8512" s="100" t="s">
        <v>13191</v>
      </c>
      <c r="D8512" s="105">
        <v>343.91</v>
      </c>
    </row>
    <row r="8513" spans="1:4" x14ac:dyDescent="0.25">
      <c r="A8513" s="100">
        <v>20962</v>
      </c>
      <c r="B8513" s="100" t="s">
        <v>26164</v>
      </c>
      <c r="C8513" s="100" t="s">
        <v>13191</v>
      </c>
      <c r="D8513" s="100">
        <v>284.83999999999997</v>
      </c>
    </row>
    <row r="8514" spans="1:4" x14ac:dyDescent="0.25">
      <c r="A8514" s="100">
        <v>20963</v>
      </c>
      <c r="B8514" s="100" t="s">
        <v>26165</v>
      </c>
      <c r="C8514" s="100" t="s">
        <v>13191</v>
      </c>
      <c r="D8514" s="100">
        <v>347.95</v>
      </c>
    </row>
    <row r="8515" spans="1:4" x14ac:dyDescent="0.25">
      <c r="A8515" s="100">
        <v>34643</v>
      </c>
      <c r="B8515" s="100" t="s">
        <v>40072</v>
      </c>
      <c r="C8515" s="100" t="s">
        <v>13191</v>
      </c>
      <c r="D8515" s="100">
        <v>41.46</v>
      </c>
    </row>
    <row r="8516" spans="1:4" x14ac:dyDescent="0.25">
      <c r="A8516" s="100">
        <v>41480</v>
      </c>
      <c r="B8516" s="100" t="s">
        <v>26166</v>
      </c>
      <c r="C8516" s="100" t="s">
        <v>13191</v>
      </c>
      <c r="D8516" s="100">
        <v>48.07</v>
      </c>
    </row>
    <row r="8517" spans="1:4" x14ac:dyDescent="0.25">
      <c r="A8517" s="100">
        <v>41474</v>
      </c>
      <c r="B8517" s="100" t="s">
        <v>26167</v>
      </c>
      <c r="C8517" s="100" t="s">
        <v>13191</v>
      </c>
      <c r="D8517" s="100">
        <v>76.78</v>
      </c>
    </row>
    <row r="8518" spans="1:4" x14ac:dyDescent="0.25">
      <c r="A8518" s="100">
        <v>41475</v>
      </c>
      <c r="B8518" s="100" t="s">
        <v>26168</v>
      </c>
      <c r="C8518" s="100" t="s">
        <v>13191</v>
      </c>
      <c r="D8518" s="100">
        <v>65.510000000000005</v>
      </c>
    </row>
    <row r="8519" spans="1:4" x14ac:dyDescent="0.25">
      <c r="A8519" s="100">
        <v>41476</v>
      </c>
      <c r="B8519" s="100" t="s">
        <v>26169</v>
      </c>
      <c r="C8519" s="100" t="s">
        <v>13191</v>
      </c>
      <c r="D8519" s="100">
        <v>143.44999999999999</v>
      </c>
    </row>
    <row r="8520" spans="1:4" x14ac:dyDescent="0.25">
      <c r="A8520" s="100">
        <v>2555</v>
      </c>
      <c r="B8520" s="100" t="s">
        <v>26170</v>
      </c>
      <c r="C8520" s="100" t="s">
        <v>13191</v>
      </c>
      <c r="D8520" s="100">
        <v>1.41</v>
      </c>
    </row>
    <row r="8521" spans="1:4" x14ac:dyDescent="0.25">
      <c r="A8521" s="100">
        <v>2556</v>
      </c>
      <c r="B8521" s="100" t="s">
        <v>26171</v>
      </c>
      <c r="C8521" s="100" t="s">
        <v>13191</v>
      </c>
      <c r="D8521" s="100">
        <v>1.46</v>
      </c>
    </row>
    <row r="8522" spans="1:4" x14ac:dyDescent="0.25">
      <c r="A8522" s="100">
        <v>2557</v>
      </c>
      <c r="B8522" s="100" t="s">
        <v>26172</v>
      </c>
      <c r="C8522" s="100" t="s">
        <v>13191</v>
      </c>
      <c r="D8522" s="100">
        <v>3.09</v>
      </c>
    </row>
    <row r="8523" spans="1:4" x14ac:dyDescent="0.25">
      <c r="A8523" s="100">
        <v>10569</v>
      </c>
      <c r="B8523" s="100" t="s">
        <v>26173</v>
      </c>
      <c r="C8523" s="100" t="s">
        <v>13191</v>
      </c>
      <c r="D8523" s="100">
        <v>3.09</v>
      </c>
    </row>
    <row r="8524" spans="1:4" x14ac:dyDescent="0.25">
      <c r="A8524" s="100">
        <v>39810</v>
      </c>
      <c r="B8524" s="100" t="s">
        <v>26174</v>
      </c>
      <c r="C8524" s="100" t="s">
        <v>13191</v>
      </c>
      <c r="D8524" s="100">
        <v>33</v>
      </c>
    </row>
    <row r="8525" spans="1:4" x14ac:dyDescent="0.25">
      <c r="A8525" s="100">
        <v>39811</v>
      </c>
      <c r="B8525" s="100" t="s">
        <v>26175</v>
      </c>
      <c r="C8525" s="100" t="s">
        <v>13191</v>
      </c>
      <c r="D8525" s="100">
        <v>40.369999999999997</v>
      </c>
    </row>
    <row r="8526" spans="1:4" x14ac:dyDescent="0.25">
      <c r="A8526" s="100">
        <v>39812</v>
      </c>
      <c r="B8526" s="100" t="s">
        <v>26176</v>
      </c>
      <c r="C8526" s="100" t="s">
        <v>13191</v>
      </c>
      <c r="D8526" s="100">
        <v>66.38</v>
      </c>
    </row>
    <row r="8527" spans="1:4" x14ac:dyDescent="0.25">
      <c r="A8527" s="100">
        <v>43096</v>
      </c>
      <c r="B8527" s="100" t="s">
        <v>26177</v>
      </c>
      <c r="C8527" s="100" t="s">
        <v>13191</v>
      </c>
      <c r="D8527" s="100">
        <v>220.02</v>
      </c>
    </row>
    <row r="8528" spans="1:4" x14ac:dyDescent="0.25">
      <c r="A8528" s="100">
        <v>43102</v>
      </c>
      <c r="B8528" s="100" t="s">
        <v>26178</v>
      </c>
      <c r="C8528" s="100" t="s">
        <v>13191</v>
      </c>
      <c r="D8528" s="100">
        <v>133.79</v>
      </c>
    </row>
    <row r="8529" spans="1:4" x14ac:dyDescent="0.25">
      <c r="A8529" s="100">
        <v>43103</v>
      </c>
      <c r="B8529" s="100" t="s">
        <v>26179</v>
      </c>
      <c r="C8529" s="100" t="s">
        <v>13191</v>
      </c>
      <c r="D8529" s="100">
        <v>197</v>
      </c>
    </row>
    <row r="8530" spans="1:4" x14ac:dyDescent="0.25">
      <c r="A8530" s="100">
        <v>43098</v>
      </c>
      <c r="B8530" s="100" t="s">
        <v>40073</v>
      </c>
      <c r="C8530" s="100" t="s">
        <v>13191</v>
      </c>
      <c r="D8530" s="100">
        <v>74.53</v>
      </c>
    </row>
    <row r="8531" spans="1:4" x14ac:dyDescent="0.25">
      <c r="A8531" s="100">
        <v>43097</v>
      </c>
      <c r="B8531" s="100" t="s">
        <v>26180</v>
      </c>
      <c r="C8531" s="100" t="s">
        <v>13191</v>
      </c>
      <c r="D8531" s="100">
        <v>44.15</v>
      </c>
    </row>
    <row r="8532" spans="1:4" x14ac:dyDescent="0.25">
      <c r="A8532" s="100">
        <v>43104</v>
      </c>
      <c r="B8532" s="100" t="s">
        <v>26181</v>
      </c>
      <c r="C8532" s="100" t="s">
        <v>13191</v>
      </c>
      <c r="D8532" s="100">
        <v>522.30999999999995</v>
      </c>
    </row>
    <row r="8533" spans="1:4" x14ac:dyDescent="0.25">
      <c r="A8533" s="100">
        <v>39771</v>
      </c>
      <c r="B8533" s="100" t="s">
        <v>26182</v>
      </c>
      <c r="C8533" s="100" t="s">
        <v>13191</v>
      </c>
      <c r="D8533" s="100">
        <v>29.7</v>
      </c>
    </row>
    <row r="8534" spans="1:4" x14ac:dyDescent="0.25">
      <c r="A8534" s="100">
        <v>39772</v>
      </c>
      <c r="B8534" s="100" t="s">
        <v>26183</v>
      </c>
      <c r="C8534" s="100" t="s">
        <v>13191</v>
      </c>
      <c r="D8534" s="100">
        <v>58.38</v>
      </c>
    </row>
    <row r="8535" spans="1:4" x14ac:dyDescent="0.25">
      <c r="A8535" s="100">
        <v>39773</v>
      </c>
      <c r="B8535" s="100" t="s">
        <v>26184</v>
      </c>
      <c r="C8535" s="100" t="s">
        <v>13191</v>
      </c>
      <c r="D8535" s="100">
        <v>93.83</v>
      </c>
    </row>
    <row r="8536" spans="1:4" x14ac:dyDescent="0.25">
      <c r="A8536" s="100">
        <v>39774</v>
      </c>
      <c r="B8536" s="100" t="s">
        <v>26185</v>
      </c>
      <c r="C8536" s="100" t="s">
        <v>13191</v>
      </c>
      <c r="D8536" s="100">
        <v>140.35</v>
      </c>
    </row>
    <row r="8537" spans="1:4" x14ac:dyDescent="0.25">
      <c r="A8537" s="100">
        <v>39775</v>
      </c>
      <c r="B8537" s="100" t="s">
        <v>26186</v>
      </c>
      <c r="C8537" s="100" t="s">
        <v>13191</v>
      </c>
      <c r="D8537" s="100">
        <v>187.32</v>
      </c>
    </row>
    <row r="8538" spans="1:4" x14ac:dyDescent="0.25">
      <c r="A8538" s="100">
        <v>39776</v>
      </c>
      <c r="B8538" s="100" t="s">
        <v>26187</v>
      </c>
      <c r="C8538" s="100" t="s">
        <v>13191</v>
      </c>
      <c r="D8538" s="100">
        <v>226.38</v>
      </c>
    </row>
    <row r="8539" spans="1:4" x14ac:dyDescent="0.25">
      <c r="A8539" s="100">
        <v>39777</v>
      </c>
      <c r="B8539" s="100" t="s">
        <v>26188</v>
      </c>
      <c r="C8539" s="100" t="s">
        <v>13191</v>
      </c>
      <c r="D8539" s="100">
        <v>286.93</v>
      </c>
    </row>
    <row r="8540" spans="1:4" x14ac:dyDescent="0.25">
      <c r="A8540" s="100">
        <v>20254</v>
      </c>
      <c r="B8540" s="100" t="s">
        <v>26189</v>
      </c>
      <c r="C8540" s="100" t="s">
        <v>13191</v>
      </c>
      <c r="D8540" s="100">
        <v>20.82</v>
      </c>
    </row>
    <row r="8541" spans="1:4" x14ac:dyDescent="0.25">
      <c r="A8541" s="100">
        <v>20253</v>
      </c>
      <c r="B8541" s="100" t="s">
        <v>26190</v>
      </c>
      <c r="C8541" s="100" t="s">
        <v>13191</v>
      </c>
      <c r="D8541" s="100">
        <v>68.39</v>
      </c>
    </row>
    <row r="8542" spans="1:4" x14ac:dyDescent="0.25">
      <c r="A8542" s="100">
        <v>14055</v>
      </c>
      <c r="B8542" s="100" t="s">
        <v>26191</v>
      </c>
      <c r="C8542" s="100" t="s">
        <v>13191</v>
      </c>
      <c r="D8542" s="100">
        <v>624.94000000000005</v>
      </c>
    </row>
    <row r="8543" spans="1:4" x14ac:dyDescent="0.25">
      <c r="A8543" s="100">
        <v>11247</v>
      </c>
      <c r="B8543" s="100" t="s">
        <v>40074</v>
      </c>
      <c r="C8543" s="100" t="s">
        <v>13191</v>
      </c>
      <c r="D8543" s="100">
        <v>1315.02</v>
      </c>
    </row>
    <row r="8544" spans="1:4" x14ac:dyDescent="0.25">
      <c r="A8544" s="100">
        <v>11250</v>
      </c>
      <c r="B8544" s="100" t="s">
        <v>40075</v>
      </c>
      <c r="C8544" s="100" t="s">
        <v>13191</v>
      </c>
      <c r="D8544" s="100">
        <v>56.61</v>
      </c>
    </row>
    <row r="8545" spans="1:4" x14ac:dyDescent="0.25">
      <c r="A8545" s="100">
        <v>11249</v>
      </c>
      <c r="B8545" s="100" t="s">
        <v>40076</v>
      </c>
      <c r="C8545" s="100" t="s">
        <v>13191</v>
      </c>
      <c r="D8545" s="100">
        <v>2568.69</v>
      </c>
    </row>
    <row r="8546" spans="1:4" x14ac:dyDescent="0.25">
      <c r="A8546" s="100">
        <v>11251</v>
      </c>
      <c r="B8546" s="100" t="s">
        <v>40077</v>
      </c>
      <c r="C8546" s="100" t="s">
        <v>13191</v>
      </c>
      <c r="D8546" s="100">
        <v>125.4</v>
      </c>
    </row>
    <row r="8547" spans="1:4" x14ac:dyDescent="0.25">
      <c r="A8547" s="100">
        <v>11253</v>
      </c>
      <c r="B8547" s="100" t="s">
        <v>40078</v>
      </c>
      <c r="C8547" s="100" t="s">
        <v>13191</v>
      </c>
      <c r="D8547" s="100">
        <v>207.8</v>
      </c>
    </row>
    <row r="8548" spans="1:4" x14ac:dyDescent="0.25">
      <c r="A8548" s="100">
        <v>11255</v>
      </c>
      <c r="B8548" s="100" t="s">
        <v>40079</v>
      </c>
      <c r="C8548" s="100" t="s">
        <v>13191</v>
      </c>
      <c r="D8548" s="100">
        <v>310.66000000000003</v>
      </c>
    </row>
    <row r="8549" spans="1:4" x14ac:dyDescent="0.25">
      <c r="A8549" s="100">
        <v>11256</v>
      </c>
      <c r="B8549" s="100" t="s">
        <v>40080</v>
      </c>
      <c r="C8549" s="100" t="s">
        <v>13191</v>
      </c>
      <c r="D8549" s="100">
        <v>389.13</v>
      </c>
    </row>
    <row r="8550" spans="1:4" x14ac:dyDescent="0.25">
      <c r="A8550" s="100">
        <v>1872</v>
      </c>
      <c r="B8550" s="100" t="s">
        <v>26192</v>
      </c>
      <c r="C8550" s="100" t="s">
        <v>13191</v>
      </c>
      <c r="D8550" s="100">
        <v>2.46</v>
      </c>
    </row>
    <row r="8551" spans="1:4" x14ac:dyDescent="0.25">
      <c r="A8551" s="100">
        <v>1873</v>
      </c>
      <c r="B8551" s="100" t="s">
        <v>26193</v>
      </c>
      <c r="C8551" s="100" t="s">
        <v>13191</v>
      </c>
      <c r="D8551" s="100">
        <v>4.9000000000000004</v>
      </c>
    </row>
    <row r="8552" spans="1:4" x14ac:dyDescent="0.25">
      <c r="A8552" s="100">
        <v>39693</v>
      </c>
      <c r="B8552" s="100" t="s">
        <v>26194</v>
      </c>
      <c r="C8552" s="100" t="s">
        <v>13191</v>
      </c>
      <c r="D8552" s="100">
        <v>2443.96</v>
      </c>
    </row>
    <row r="8553" spans="1:4" x14ac:dyDescent="0.25">
      <c r="A8553" s="100">
        <v>39692</v>
      </c>
      <c r="B8553" s="100" t="s">
        <v>26195</v>
      </c>
      <c r="C8553" s="100" t="s">
        <v>13191</v>
      </c>
      <c r="D8553" s="100">
        <v>782.01</v>
      </c>
    </row>
    <row r="8554" spans="1:4" x14ac:dyDescent="0.25">
      <c r="A8554" s="100">
        <v>1062</v>
      </c>
      <c r="B8554" s="100" t="s">
        <v>26196</v>
      </c>
      <c r="C8554" s="100" t="s">
        <v>13191</v>
      </c>
      <c r="D8554" s="100">
        <v>247.83</v>
      </c>
    </row>
    <row r="8555" spans="1:4" x14ac:dyDescent="0.25">
      <c r="A8555" s="100">
        <v>39686</v>
      </c>
      <c r="B8555" s="100" t="s">
        <v>26197</v>
      </c>
      <c r="C8555" s="100" t="s">
        <v>13191</v>
      </c>
      <c r="D8555" s="100">
        <v>401.29</v>
      </c>
    </row>
    <row r="8556" spans="1:4" x14ac:dyDescent="0.25">
      <c r="A8556" s="100">
        <v>43095</v>
      </c>
      <c r="B8556" s="100" t="s">
        <v>40081</v>
      </c>
      <c r="C8556" s="100" t="s">
        <v>13191</v>
      </c>
      <c r="D8556" s="100">
        <v>144.99</v>
      </c>
    </row>
    <row r="8557" spans="1:4" x14ac:dyDescent="0.25">
      <c r="A8557" s="100">
        <v>1871</v>
      </c>
      <c r="B8557" s="100" t="s">
        <v>26198</v>
      </c>
      <c r="C8557" s="100" t="s">
        <v>13191</v>
      </c>
      <c r="D8557" s="100">
        <v>4.41</v>
      </c>
    </row>
    <row r="8558" spans="1:4" x14ac:dyDescent="0.25">
      <c r="A8558" s="100">
        <v>12001</v>
      </c>
      <c r="B8558" s="100" t="s">
        <v>26199</v>
      </c>
      <c r="C8558" s="100" t="s">
        <v>13191</v>
      </c>
      <c r="D8558" s="100">
        <v>6.37</v>
      </c>
    </row>
    <row r="8559" spans="1:4" x14ac:dyDescent="0.25">
      <c r="A8559" s="100">
        <v>11882</v>
      </c>
      <c r="B8559" s="100" t="s">
        <v>26200</v>
      </c>
      <c r="C8559" s="100" t="s">
        <v>13191</v>
      </c>
      <c r="D8559" s="100">
        <v>125.58</v>
      </c>
    </row>
    <row r="8560" spans="1:4" x14ac:dyDescent="0.25">
      <c r="A8560" s="100">
        <v>1068</v>
      </c>
      <c r="B8560" s="100" t="s">
        <v>26201</v>
      </c>
      <c r="C8560" s="100" t="s">
        <v>13191</v>
      </c>
      <c r="D8560" s="100">
        <v>1634.71</v>
      </c>
    </row>
    <row r="8561" spans="1:4" x14ac:dyDescent="0.25">
      <c r="A8561" s="100">
        <v>39690</v>
      </c>
      <c r="B8561" s="100" t="s">
        <v>26202</v>
      </c>
      <c r="C8561" s="100" t="s">
        <v>13191</v>
      </c>
      <c r="D8561" s="100">
        <v>2742.51</v>
      </c>
    </row>
    <row r="8562" spans="1:4" x14ac:dyDescent="0.25">
      <c r="A8562" s="100">
        <v>39691</v>
      </c>
      <c r="B8562" s="100" t="s">
        <v>26203</v>
      </c>
      <c r="C8562" s="100" t="s">
        <v>13191</v>
      </c>
      <c r="D8562" s="100">
        <v>3449.31</v>
      </c>
    </row>
    <row r="8563" spans="1:4" x14ac:dyDescent="0.25">
      <c r="A8563" s="100">
        <v>39808</v>
      </c>
      <c r="B8563" s="100" t="s">
        <v>26204</v>
      </c>
      <c r="C8563" s="100" t="s">
        <v>13191</v>
      </c>
      <c r="D8563" s="100">
        <v>75.69</v>
      </c>
    </row>
    <row r="8564" spans="1:4" x14ac:dyDescent="0.25">
      <c r="A8564" s="100">
        <v>39809</v>
      </c>
      <c r="B8564" s="100" t="s">
        <v>26205</v>
      </c>
      <c r="C8564" s="100" t="s">
        <v>13191</v>
      </c>
      <c r="D8564" s="100">
        <v>179.53</v>
      </c>
    </row>
    <row r="8565" spans="1:4" x14ac:dyDescent="0.25">
      <c r="A8565" s="100">
        <v>43439</v>
      </c>
      <c r="B8565" s="100" t="s">
        <v>26206</v>
      </c>
      <c r="C8565" s="100" t="s">
        <v>13191</v>
      </c>
      <c r="D8565" s="100">
        <v>576.47</v>
      </c>
    </row>
    <row r="8566" spans="1:4" x14ac:dyDescent="0.25">
      <c r="A8566" s="100">
        <v>5103</v>
      </c>
      <c r="B8566" s="100" t="s">
        <v>26207</v>
      </c>
      <c r="C8566" s="100" t="s">
        <v>13191</v>
      </c>
      <c r="D8566" s="100">
        <v>22.79</v>
      </c>
    </row>
    <row r="8567" spans="1:4" x14ac:dyDescent="0.25">
      <c r="A8567" s="100">
        <v>11880</v>
      </c>
      <c r="B8567" s="100" t="s">
        <v>26208</v>
      </c>
      <c r="C8567" s="100" t="s">
        <v>13191</v>
      </c>
      <c r="D8567" s="100">
        <v>95.85</v>
      </c>
    </row>
    <row r="8568" spans="1:4" x14ac:dyDescent="0.25">
      <c r="A8568" s="100">
        <v>11714</v>
      </c>
      <c r="B8568" s="100" t="s">
        <v>26209</v>
      </c>
      <c r="C8568" s="100" t="s">
        <v>13191</v>
      </c>
      <c r="D8568" s="100">
        <v>65.3</v>
      </c>
    </row>
    <row r="8569" spans="1:4" x14ac:dyDescent="0.25">
      <c r="A8569" s="100">
        <v>11712</v>
      </c>
      <c r="B8569" s="100" t="s">
        <v>26210</v>
      </c>
      <c r="C8569" s="100" t="s">
        <v>13191</v>
      </c>
      <c r="D8569" s="100">
        <v>42.64</v>
      </c>
    </row>
    <row r="8570" spans="1:4" x14ac:dyDescent="0.25">
      <c r="A8570" s="100">
        <v>11717</v>
      </c>
      <c r="B8570" s="100" t="s">
        <v>26211</v>
      </c>
      <c r="C8570" s="100" t="s">
        <v>13191</v>
      </c>
      <c r="D8570" s="100">
        <v>51.4</v>
      </c>
    </row>
    <row r="8571" spans="1:4" x14ac:dyDescent="0.25">
      <c r="A8571" s="100">
        <v>1106</v>
      </c>
      <c r="B8571" s="100" t="s">
        <v>26212</v>
      </c>
      <c r="C8571" s="100" t="s">
        <v>943</v>
      </c>
      <c r="D8571" s="100">
        <v>1.1399999999999999</v>
      </c>
    </row>
    <row r="8572" spans="1:4" x14ac:dyDescent="0.25">
      <c r="A8572" s="100">
        <v>11161</v>
      </c>
      <c r="B8572" s="100" t="s">
        <v>26213</v>
      </c>
      <c r="C8572" s="100" t="s">
        <v>943</v>
      </c>
      <c r="D8572" s="100">
        <v>1.9</v>
      </c>
    </row>
    <row r="8573" spans="1:4" x14ac:dyDescent="0.25">
      <c r="A8573" s="100">
        <v>1107</v>
      </c>
      <c r="B8573" s="100" t="s">
        <v>26214</v>
      </c>
      <c r="C8573" s="100" t="s">
        <v>943</v>
      </c>
      <c r="D8573" s="100">
        <v>0.97</v>
      </c>
    </row>
    <row r="8574" spans="1:4" x14ac:dyDescent="0.25">
      <c r="A8574" s="100">
        <v>44479</v>
      </c>
      <c r="B8574" s="100" t="s">
        <v>26215</v>
      </c>
      <c r="C8574" s="100" t="s">
        <v>943</v>
      </c>
      <c r="D8574" s="100">
        <v>0.19</v>
      </c>
    </row>
    <row r="8575" spans="1:4" x14ac:dyDescent="0.25">
      <c r="A8575" s="100">
        <v>4759</v>
      </c>
      <c r="B8575" s="100" t="s">
        <v>26216</v>
      </c>
      <c r="C8575" s="100" t="s">
        <v>939</v>
      </c>
      <c r="D8575" s="100">
        <v>15.43</v>
      </c>
    </row>
    <row r="8576" spans="1:4" x14ac:dyDescent="0.25">
      <c r="A8576" s="100">
        <v>41068</v>
      </c>
      <c r="B8576" s="100" t="s">
        <v>26217</v>
      </c>
      <c r="C8576" s="100" t="s">
        <v>1906</v>
      </c>
      <c r="D8576" s="100">
        <v>2728.65</v>
      </c>
    </row>
    <row r="8577" spans="1:4" x14ac:dyDescent="0.25">
      <c r="A8577" s="100">
        <v>12618</v>
      </c>
      <c r="B8577" s="100" t="s">
        <v>26218</v>
      </c>
      <c r="C8577" s="100" t="s">
        <v>13191</v>
      </c>
      <c r="D8577" s="100">
        <v>155.06</v>
      </c>
    </row>
    <row r="8578" spans="1:4" x14ac:dyDescent="0.25">
      <c r="A8578" s="100">
        <v>1108</v>
      </c>
      <c r="B8578" s="100" t="s">
        <v>26219</v>
      </c>
      <c r="C8578" s="100" t="s">
        <v>942</v>
      </c>
      <c r="D8578" s="100">
        <v>26.66</v>
      </c>
    </row>
    <row r="8579" spans="1:4" x14ac:dyDescent="0.25">
      <c r="A8579" s="100">
        <v>1117</v>
      </c>
      <c r="B8579" s="100" t="s">
        <v>26220</v>
      </c>
      <c r="C8579" s="100" t="s">
        <v>942</v>
      </c>
      <c r="D8579" s="100">
        <v>26.87</v>
      </c>
    </row>
    <row r="8580" spans="1:4" x14ac:dyDescent="0.25">
      <c r="A8580" s="100">
        <v>1118</v>
      </c>
      <c r="B8580" s="100" t="s">
        <v>26221</v>
      </c>
      <c r="C8580" s="100" t="s">
        <v>942</v>
      </c>
      <c r="D8580" s="100">
        <v>31.75</v>
      </c>
    </row>
    <row r="8581" spans="1:4" x14ac:dyDescent="0.25">
      <c r="A8581" s="100">
        <v>1110</v>
      </c>
      <c r="B8581" s="100" t="s">
        <v>26222</v>
      </c>
      <c r="C8581" s="100" t="s">
        <v>942</v>
      </c>
      <c r="D8581" s="100">
        <v>31.75</v>
      </c>
    </row>
    <row r="8582" spans="1:4" x14ac:dyDescent="0.25">
      <c r="A8582" s="100">
        <v>40784</v>
      </c>
      <c r="B8582" s="100" t="s">
        <v>26223</v>
      </c>
      <c r="C8582" s="100" t="s">
        <v>942</v>
      </c>
      <c r="D8582" s="100">
        <v>87.59</v>
      </c>
    </row>
    <row r="8583" spans="1:4" x14ac:dyDescent="0.25">
      <c r="A8583" s="100">
        <v>40782</v>
      </c>
      <c r="B8583" s="100" t="s">
        <v>26224</v>
      </c>
      <c r="C8583" s="100" t="s">
        <v>942</v>
      </c>
      <c r="D8583" s="100">
        <v>34.369999999999997</v>
      </c>
    </row>
    <row r="8584" spans="1:4" x14ac:dyDescent="0.25">
      <c r="A8584" s="100">
        <v>40783</v>
      </c>
      <c r="B8584" s="100" t="s">
        <v>26225</v>
      </c>
      <c r="C8584" s="100" t="s">
        <v>942</v>
      </c>
      <c r="D8584" s="100">
        <v>44.77</v>
      </c>
    </row>
    <row r="8585" spans="1:4" x14ac:dyDescent="0.25">
      <c r="A8585" s="100">
        <v>1109</v>
      </c>
      <c r="B8585" s="100" t="s">
        <v>26226</v>
      </c>
      <c r="C8585" s="100" t="s">
        <v>942</v>
      </c>
      <c r="D8585" s="100">
        <v>26.66</v>
      </c>
    </row>
    <row r="8586" spans="1:4" x14ac:dyDescent="0.25">
      <c r="A8586" s="100">
        <v>1119</v>
      </c>
      <c r="B8586" s="100" t="s">
        <v>26227</v>
      </c>
      <c r="C8586" s="100" t="s">
        <v>942</v>
      </c>
      <c r="D8586" s="100">
        <v>17.18</v>
      </c>
    </row>
    <row r="8587" spans="1:4" x14ac:dyDescent="0.25">
      <c r="A8587" s="100">
        <v>13115</v>
      </c>
      <c r="B8587" s="100" t="s">
        <v>26228</v>
      </c>
      <c r="C8587" s="100" t="s">
        <v>942</v>
      </c>
      <c r="D8587" s="100">
        <v>40.130000000000003</v>
      </c>
    </row>
    <row r="8588" spans="1:4" x14ac:dyDescent="0.25">
      <c r="A8588" s="100">
        <v>10541</v>
      </c>
      <c r="B8588" s="100" t="s">
        <v>26229</v>
      </c>
      <c r="C8588" s="100" t="s">
        <v>942</v>
      </c>
      <c r="D8588" s="105">
        <v>49.04</v>
      </c>
    </row>
    <row r="8589" spans="1:4" x14ac:dyDescent="0.25">
      <c r="A8589" s="100">
        <v>10542</v>
      </c>
      <c r="B8589" s="100" t="s">
        <v>26230</v>
      </c>
      <c r="C8589" s="100" t="s">
        <v>942</v>
      </c>
      <c r="D8589" s="100">
        <v>64.13</v>
      </c>
    </row>
    <row r="8590" spans="1:4" x14ac:dyDescent="0.25">
      <c r="A8590" s="100">
        <v>10543</v>
      </c>
      <c r="B8590" s="100" t="s">
        <v>26231</v>
      </c>
      <c r="C8590" s="100" t="s">
        <v>942</v>
      </c>
      <c r="D8590" s="105">
        <v>104.05</v>
      </c>
    </row>
    <row r="8591" spans="1:4" x14ac:dyDescent="0.25">
      <c r="A8591" s="100">
        <v>10544</v>
      </c>
      <c r="B8591" s="100" t="s">
        <v>26232</v>
      </c>
      <c r="C8591" s="100" t="s">
        <v>942</v>
      </c>
      <c r="D8591" s="100">
        <v>134.58000000000001</v>
      </c>
    </row>
    <row r="8592" spans="1:4" x14ac:dyDescent="0.25">
      <c r="A8592" s="100">
        <v>10545</v>
      </c>
      <c r="B8592" s="100" t="s">
        <v>26233</v>
      </c>
      <c r="C8592" s="100" t="s">
        <v>942</v>
      </c>
      <c r="D8592" s="105">
        <v>251.51</v>
      </c>
    </row>
    <row r="8593" spans="1:4" x14ac:dyDescent="0.25">
      <c r="A8593" s="100">
        <v>38365</v>
      </c>
      <c r="B8593" s="100" t="s">
        <v>26234</v>
      </c>
      <c r="C8593" s="100" t="s">
        <v>941</v>
      </c>
      <c r="D8593" s="100">
        <v>1.89</v>
      </c>
    </row>
    <row r="8594" spans="1:4" x14ac:dyDescent="0.25">
      <c r="A8594" s="100">
        <v>44056</v>
      </c>
      <c r="B8594" s="100" t="s">
        <v>26235</v>
      </c>
      <c r="C8594" s="100" t="s">
        <v>13191</v>
      </c>
      <c r="D8594" s="105">
        <v>451042.96</v>
      </c>
    </row>
    <row r="8595" spans="1:4" x14ac:dyDescent="0.25">
      <c r="A8595" s="100">
        <v>44057</v>
      </c>
      <c r="B8595" s="100" t="s">
        <v>26236</v>
      </c>
      <c r="C8595" s="100" t="s">
        <v>13191</v>
      </c>
      <c r="D8595" s="100">
        <v>481401.64</v>
      </c>
    </row>
    <row r="8596" spans="1:4" x14ac:dyDescent="0.25">
      <c r="A8596" s="100">
        <v>37754</v>
      </c>
      <c r="B8596" s="100" t="s">
        <v>26237</v>
      </c>
      <c r="C8596" s="100" t="s">
        <v>13191</v>
      </c>
      <c r="D8596" s="105">
        <v>497708.59</v>
      </c>
    </row>
    <row r="8597" spans="1:4" x14ac:dyDescent="0.25">
      <c r="A8597" s="100">
        <v>37757</v>
      </c>
      <c r="B8597" s="100" t="s">
        <v>26238</v>
      </c>
      <c r="C8597" s="100" t="s">
        <v>13191</v>
      </c>
      <c r="D8597" s="105">
        <v>555129.84</v>
      </c>
    </row>
    <row r="8598" spans="1:4" x14ac:dyDescent="0.25">
      <c r="A8598" s="100">
        <v>44058</v>
      </c>
      <c r="B8598" s="100" t="s">
        <v>26239</v>
      </c>
      <c r="C8598" s="100" t="s">
        <v>13191</v>
      </c>
      <c r="D8598" s="105">
        <v>524771.16</v>
      </c>
    </row>
    <row r="8599" spans="1:4" x14ac:dyDescent="0.25">
      <c r="A8599" s="100">
        <v>37752</v>
      </c>
      <c r="B8599" s="100" t="s">
        <v>26240</v>
      </c>
      <c r="C8599" s="100" t="s">
        <v>13191</v>
      </c>
      <c r="D8599" s="105">
        <v>546455.89</v>
      </c>
    </row>
    <row r="8600" spans="1:4" x14ac:dyDescent="0.25">
      <c r="A8600" s="100">
        <v>44059</v>
      </c>
      <c r="B8600" s="100" t="s">
        <v>26241</v>
      </c>
      <c r="C8600" s="100" t="s">
        <v>13191</v>
      </c>
      <c r="D8600" s="105">
        <v>431960.39</v>
      </c>
    </row>
    <row r="8601" spans="1:4" x14ac:dyDescent="0.25">
      <c r="A8601" s="100">
        <v>37750</v>
      </c>
      <c r="B8601" s="100" t="s">
        <v>26242</v>
      </c>
      <c r="C8601" s="100" t="s">
        <v>13191</v>
      </c>
      <c r="D8601" s="105">
        <v>432827.78</v>
      </c>
    </row>
    <row r="8602" spans="1:4" x14ac:dyDescent="0.25">
      <c r="A8602" s="100">
        <v>37758</v>
      </c>
      <c r="B8602" s="100" t="s">
        <v>26243</v>
      </c>
      <c r="C8602" s="100" t="s">
        <v>13191</v>
      </c>
      <c r="D8602" s="100">
        <v>688707.91</v>
      </c>
    </row>
    <row r="8603" spans="1:4" x14ac:dyDescent="0.25">
      <c r="A8603" s="100">
        <v>44060</v>
      </c>
      <c r="B8603" s="100" t="s">
        <v>26244</v>
      </c>
      <c r="C8603" s="100" t="s">
        <v>13191</v>
      </c>
      <c r="D8603" s="105">
        <v>666155.79</v>
      </c>
    </row>
    <row r="8604" spans="1:4" x14ac:dyDescent="0.25">
      <c r="A8604" s="100">
        <v>37749</v>
      </c>
      <c r="B8604" s="100" t="s">
        <v>26245</v>
      </c>
      <c r="C8604" s="100" t="s">
        <v>13191</v>
      </c>
      <c r="D8604" s="100">
        <v>711260.09</v>
      </c>
    </row>
    <row r="8605" spans="1:4" x14ac:dyDescent="0.25">
      <c r="A8605" s="100">
        <v>44061</v>
      </c>
      <c r="B8605" s="100" t="s">
        <v>26246</v>
      </c>
      <c r="C8605" s="100" t="s">
        <v>13191</v>
      </c>
      <c r="D8605" s="100">
        <v>653144.93999999994</v>
      </c>
    </row>
    <row r="8606" spans="1:4" x14ac:dyDescent="0.25">
      <c r="A8606" s="100">
        <v>1159</v>
      </c>
      <c r="B8606" s="100" t="s">
        <v>26247</v>
      </c>
      <c r="C8606" s="100" t="s">
        <v>13191</v>
      </c>
      <c r="D8606" s="100">
        <v>277657.67</v>
      </c>
    </row>
    <row r="8607" spans="1:4" x14ac:dyDescent="0.25">
      <c r="A8607" s="100">
        <v>12114</v>
      </c>
      <c r="B8607" s="100" t="s">
        <v>26248</v>
      </c>
      <c r="C8607" s="100" t="s">
        <v>13191</v>
      </c>
      <c r="D8607" s="105">
        <v>130.21</v>
      </c>
    </row>
    <row r="8608" spans="1:4" x14ac:dyDescent="0.25">
      <c r="A8608" s="100">
        <v>38106</v>
      </c>
      <c r="B8608" s="100" t="s">
        <v>26249</v>
      </c>
      <c r="C8608" s="100" t="s">
        <v>13191</v>
      </c>
      <c r="D8608" s="105">
        <v>17.690000000000001</v>
      </c>
    </row>
    <row r="8609" spans="1:4" x14ac:dyDescent="0.25">
      <c r="A8609" s="100">
        <v>38085</v>
      </c>
      <c r="B8609" s="100" t="s">
        <v>26250</v>
      </c>
      <c r="C8609" s="100" t="s">
        <v>13191</v>
      </c>
      <c r="D8609" s="105">
        <v>20.9</v>
      </c>
    </row>
    <row r="8610" spans="1:4" x14ac:dyDescent="0.25">
      <c r="A8610" s="100">
        <v>38599</v>
      </c>
      <c r="B8610" s="100" t="s">
        <v>26251</v>
      </c>
      <c r="C8610" s="100" t="s">
        <v>13191</v>
      </c>
      <c r="D8610" s="105">
        <v>5.89</v>
      </c>
    </row>
    <row r="8611" spans="1:4" x14ac:dyDescent="0.25">
      <c r="A8611" s="100">
        <v>38596</v>
      </c>
      <c r="B8611" s="100" t="s">
        <v>26252</v>
      </c>
      <c r="C8611" s="100" t="s">
        <v>13191</v>
      </c>
      <c r="D8611" s="105">
        <v>4.8899999999999997</v>
      </c>
    </row>
    <row r="8612" spans="1:4" x14ac:dyDescent="0.25">
      <c r="A8612" s="100">
        <v>38600</v>
      </c>
      <c r="B8612" s="100" t="s">
        <v>26253</v>
      </c>
      <c r="C8612" s="100" t="s">
        <v>13191</v>
      </c>
      <c r="D8612" s="105">
        <v>6.24</v>
      </c>
    </row>
    <row r="8613" spans="1:4" x14ac:dyDescent="0.25">
      <c r="A8613" s="100">
        <v>38597</v>
      </c>
      <c r="B8613" s="100" t="s">
        <v>26254</v>
      </c>
      <c r="C8613" s="100" t="s">
        <v>13191</v>
      </c>
      <c r="D8613" s="100">
        <v>4.92</v>
      </c>
    </row>
    <row r="8614" spans="1:4" x14ac:dyDescent="0.25">
      <c r="A8614" s="100">
        <v>659</v>
      </c>
      <c r="B8614" s="100" t="s">
        <v>26255</v>
      </c>
      <c r="C8614" s="100" t="s">
        <v>13191</v>
      </c>
      <c r="D8614" s="105">
        <v>2.83</v>
      </c>
    </row>
    <row r="8615" spans="1:4" x14ac:dyDescent="0.25">
      <c r="A8615" s="100">
        <v>660</v>
      </c>
      <c r="B8615" s="100" t="s">
        <v>26256</v>
      </c>
      <c r="C8615" s="100" t="s">
        <v>13191</v>
      </c>
      <c r="D8615" s="105">
        <v>3.39</v>
      </c>
    </row>
    <row r="8616" spans="1:4" x14ac:dyDescent="0.25">
      <c r="A8616" s="100">
        <v>658</v>
      </c>
      <c r="B8616" s="100" t="s">
        <v>26257</v>
      </c>
      <c r="C8616" s="100" t="s">
        <v>13191</v>
      </c>
      <c r="D8616" s="105">
        <v>1.91</v>
      </c>
    </row>
    <row r="8617" spans="1:4" x14ac:dyDescent="0.25">
      <c r="A8617" s="100">
        <v>38548</v>
      </c>
      <c r="B8617" s="100" t="s">
        <v>40082</v>
      </c>
      <c r="C8617" s="100" t="s">
        <v>13191</v>
      </c>
      <c r="D8617" s="105">
        <v>1.92</v>
      </c>
    </row>
    <row r="8618" spans="1:4" x14ac:dyDescent="0.25">
      <c r="A8618" s="100">
        <v>34649</v>
      </c>
      <c r="B8618" s="100" t="s">
        <v>40083</v>
      </c>
      <c r="C8618" s="100" t="s">
        <v>13191</v>
      </c>
      <c r="D8618" s="105">
        <v>2.6</v>
      </c>
    </row>
    <row r="8619" spans="1:4" x14ac:dyDescent="0.25">
      <c r="A8619" s="100">
        <v>34655</v>
      </c>
      <c r="B8619" s="100" t="s">
        <v>40084</v>
      </c>
      <c r="C8619" s="100" t="s">
        <v>13191</v>
      </c>
      <c r="D8619" s="100">
        <v>3.46</v>
      </c>
    </row>
    <row r="8620" spans="1:4" x14ac:dyDescent="0.25">
      <c r="A8620" s="100">
        <v>40607</v>
      </c>
      <c r="B8620" s="100" t="s">
        <v>26258</v>
      </c>
      <c r="C8620" s="100" t="s">
        <v>13191</v>
      </c>
      <c r="D8620" s="105">
        <v>4.68</v>
      </c>
    </row>
    <row r="8621" spans="1:4" x14ac:dyDescent="0.25">
      <c r="A8621" s="100">
        <v>567</v>
      </c>
      <c r="B8621" s="100" t="s">
        <v>26259</v>
      </c>
      <c r="C8621" s="100" t="s">
        <v>942</v>
      </c>
      <c r="D8621" s="100">
        <v>10.06</v>
      </c>
    </row>
    <row r="8622" spans="1:4" x14ac:dyDescent="0.25">
      <c r="A8622" s="100">
        <v>574</v>
      </c>
      <c r="B8622" s="100" t="s">
        <v>26260</v>
      </c>
      <c r="C8622" s="100" t="s">
        <v>942</v>
      </c>
      <c r="D8622" s="100">
        <v>26.44</v>
      </c>
    </row>
    <row r="8623" spans="1:4" x14ac:dyDescent="0.25">
      <c r="A8623" s="100">
        <v>568</v>
      </c>
      <c r="B8623" s="100" t="s">
        <v>26261</v>
      </c>
      <c r="C8623" s="100" t="s">
        <v>942</v>
      </c>
      <c r="D8623" s="100">
        <v>55.71</v>
      </c>
    </row>
    <row r="8624" spans="1:4" x14ac:dyDescent="0.25">
      <c r="A8624" s="100">
        <v>4777</v>
      </c>
      <c r="B8624" s="100" t="s">
        <v>26262</v>
      </c>
      <c r="C8624" s="100" t="s">
        <v>943</v>
      </c>
      <c r="D8624" s="100">
        <v>6.72</v>
      </c>
    </row>
    <row r="8625" spans="1:4" x14ac:dyDescent="0.25">
      <c r="A8625" s="100">
        <v>592</v>
      </c>
      <c r="B8625" s="100" t="s">
        <v>26263</v>
      </c>
      <c r="C8625" s="100" t="s">
        <v>943</v>
      </c>
      <c r="D8625" s="100">
        <v>52.49</v>
      </c>
    </row>
    <row r="8626" spans="1:4" x14ac:dyDescent="0.25">
      <c r="A8626" s="100">
        <v>586</v>
      </c>
      <c r="B8626" s="100" t="s">
        <v>40085</v>
      </c>
      <c r="C8626" s="100" t="s">
        <v>942</v>
      </c>
      <c r="D8626" s="100">
        <v>30.86</v>
      </c>
    </row>
    <row r="8627" spans="1:4" x14ac:dyDescent="0.25">
      <c r="A8627" s="100">
        <v>588</v>
      </c>
      <c r="B8627" s="100" t="s">
        <v>26264</v>
      </c>
      <c r="C8627" s="100" t="s">
        <v>942</v>
      </c>
      <c r="D8627" s="100">
        <v>48.81</v>
      </c>
    </row>
    <row r="8628" spans="1:4" x14ac:dyDescent="0.25">
      <c r="A8628" s="100">
        <v>591</v>
      </c>
      <c r="B8628" s="100" t="s">
        <v>26265</v>
      </c>
      <c r="C8628" s="100" t="s">
        <v>943</v>
      </c>
      <c r="D8628" s="100">
        <v>48.99</v>
      </c>
    </row>
    <row r="8629" spans="1:4" x14ac:dyDescent="0.25">
      <c r="A8629" s="100">
        <v>584</v>
      </c>
      <c r="B8629" s="100" t="s">
        <v>40086</v>
      </c>
      <c r="C8629" s="100" t="s">
        <v>942</v>
      </c>
      <c r="D8629" s="100">
        <v>52.14</v>
      </c>
    </row>
    <row r="8630" spans="1:4" x14ac:dyDescent="0.25">
      <c r="A8630" s="100">
        <v>589</v>
      </c>
      <c r="B8630" s="100" t="s">
        <v>26266</v>
      </c>
      <c r="C8630" s="100" t="s">
        <v>942</v>
      </c>
      <c r="D8630" s="100">
        <v>82.51</v>
      </c>
    </row>
    <row r="8631" spans="1:4" x14ac:dyDescent="0.25">
      <c r="A8631" s="100">
        <v>1165</v>
      </c>
      <c r="B8631" s="100" t="s">
        <v>26267</v>
      </c>
      <c r="C8631" s="100" t="s">
        <v>13191</v>
      </c>
      <c r="D8631" s="100">
        <v>19.61</v>
      </c>
    </row>
    <row r="8632" spans="1:4" x14ac:dyDescent="0.25">
      <c r="A8632" s="100">
        <v>1164</v>
      </c>
      <c r="B8632" s="100" t="s">
        <v>26268</v>
      </c>
      <c r="C8632" s="100" t="s">
        <v>13191</v>
      </c>
      <c r="D8632" s="100">
        <v>15.88</v>
      </c>
    </row>
    <row r="8633" spans="1:4" x14ac:dyDescent="0.25">
      <c r="A8633" s="100">
        <v>1162</v>
      </c>
      <c r="B8633" s="100" t="s">
        <v>26269</v>
      </c>
      <c r="C8633" s="100" t="s">
        <v>13191</v>
      </c>
      <c r="D8633" s="100">
        <v>5.52</v>
      </c>
    </row>
    <row r="8634" spans="1:4" x14ac:dyDescent="0.25">
      <c r="A8634" s="100">
        <v>12395</v>
      </c>
      <c r="B8634" s="100" t="s">
        <v>26270</v>
      </c>
      <c r="C8634" s="100" t="s">
        <v>13191</v>
      </c>
      <c r="D8634" s="100">
        <v>5.37</v>
      </c>
    </row>
    <row r="8635" spans="1:4" x14ac:dyDescent="0.25">
      <c r="A8635" s="100">
        <v>1170</v>
      </c>
      <c r="B8635" s="100" t="s">
        <v>26271</v>
      </c>
      <c r="C8635" s="100" t="s">
        <v>13191</v>
      </c>
      <c r="D8635" s="100">
        <v>10.41</v>
      </c>
    </row>
    <row r="8636" spans="1:4" x14ac:dyDescent="0.25">
      <c r="A8636" s="100">
        <v>1169</v>
      </c>
      <c r="B8636" s="100" t="s">
        <v>26272</v>
      </c>
      <c r="C8636" s="100" t="s">
        <v>13191</v>
      </c>
      <c r="D8636" s="100">
        <v>51.11</v>
      </c>
    </row>
    <row r="8637" spans="1:4" x14ac:dyDescent="0.25">
      <c r="A8637" s="100">
        <v>1166</v>
      </c>
      <c r="B8637" s="100" t="s">
        <v>26273</v>
      </c>
      <c r="C8637" s="100" t="s">
        <v>13191</v>
      </c>
      <c r="D8637" s="100">
        <v>28.33</v>
      </c>
    </row>
    <row r="8638" spans="1:4" x14ac:dyDescent="0.25">
      <c r="A8638" s="100">
        <v>1163</v>
      </c>
      <c r="B8638" s="100" t="s">
        <v>26274</v>
      </c>
      <c r="C8638" s="100" t="s">
        <v>13191</v>
      </c>
      <c r="D8638" s="100">
        <v>7.14</v>
      </c>
    </row>
    <row r="8639" spans="1:4" x14ac:dyDescent="0.25">
      <c r="A8639" s="100">
        <v>12396</v>
      </c>
      <c r="B8639" s="100" t="s">
        <v>26275</v>
      </c>
      <c r="C8639" s="100" t="s">
        <v>13191</v>
      </c>
      <c r="D8639" s="100">
        <v>5.37</v>
      </c>
    </row>
    <row r="8640" spans="1:4" x14ac:dyDescent="0.25">
      <c r="A8640" s="100">
        <v>1168</v>
      </c>
      <c r="B8640" s="100" t="s">
        <v>26276</v>
      </c>
      <c r="C8640" s="100" t="s">
        <v>13191</v>
      </c>
      <c r="D8640" s="100">
        <v>72.849999999999994</v>
      </c>
    </row>
    <row r="8641" spans="1:4" x14ac:dyDescent="0.25">
      <c r="A8641" s="100">
        <v>1167</v>
      </c>
      <c r="B8641" s="100" t="s">
        <v>26277</v>
      </c>
      <c r="C8641" s="100" t="s">
        <v>13191</v>
      </c>
      <c r="D8641" s="100">
        <v>121.86</v>
      </c>
    </row>
    <row r="8642" spans="1:4" x14ac:dyDescent="0.25">
      <c r="A8642" s="100">
        <v>36331</v>
      </c>
      <c r="B8642" s="100" t="s">
        <v>26278</v>
      </c>
      <c r="C8642" s="100" t="s">
        <v>13191</v>
      </c>
      <c r="D8642" s="100">
        <v>2.21</v>
      </c>
    </row>
    <row r="8643" spans="1:4" x14ac:dyDescent="0.25">
      <c r="A8643" s="100">
        <v>36346</v>
      </c>
      <c r="B8643" s="100" t="s">
        <v>26279</v>
      </c>
      <c r="C8643" s="100" t="s">
        <v>13191</v>
      </c>
      <c r="D8643" s="100">
        <v>3.32</v>
      </c>
    </row>
    <row r="8644" spans="1:4" x14ac:dyDescent="0.25">
      <c r="A8644" s="100">
        <v>1197</v>
      </c>
      <c r="B8644" s="100" t="s">
        <v>26280</v>
      </c>
      <c r="C8644" s="100" t="s">
        <v>13191</v>
      </c>
      <c r="D8644" s="100">
        <v>1.62</v>
      </c>
    </row>
    <row r="8645" spans="1:4" x14ac:dyDescent="0.25">
      <c r="A8645" s="100">
        <v>1202</v>
      </c>
      <c r="B8645" s="100" t="s">
        <v>40087</v>
      </c>
      <c r="C8645" s="100" t="s">
        <v>13191</v>
      </c>
      <c r="D8645" s="100">
        <v>4.6100000000000003</v>
      </c>
    </row>
    <row r="8646" spans="1:4" x14ac:dyDescent="0.25">
      <c r="A8646" s="100">
        <v>1198</v>
      </c>
      <c r="B8646" s="100" t="s">
        <v>40088</v>
      </c>
      <c r="C8646" s="100" t="s">
        <v>13191</v>
      </c>
      <c r="D8646" s="100">
        <v>2.13</v>
      </c>
    </row>
    <row r="8647" spans="1:4" x14ac:dyDescent="0.25">
      <c r="A8647" s="100">
        <v>20088</v>
      </c>
      <c r="B8647" s="100" t="s">
        <v>26281</v>
      </c>
      <c r="C8647" s="100" t="s">
        <v>13191</v>
      </c>
      <c r="D8647" s="100">
        <v>11.93</v>
      </c>
    </row>
    <row r="8648" spans="1:4" x14ac:dyDescent="0.25">
      <c r="A8648" s="100">
        <v>20089</v>
      </c>
      <c r="B8648" s="100" t="s">
        <v>26282</v>
      </c>
      <c r="C8648" s="100" t="s">
        <v>13191</v>
      </c>
      <c r="D8648" s="100">
        <v>58.48</v>
      </c>
    </row>
    <row r="8649" spans="1:4" x14ac:dyDescent="0.25">
      <c r="A8649" s="100">
        <v>20087</v>
      </c>
      <c r="B8649" s="100" t="s">
        <v>26283</v>
      </c>
      <c r="C8649" s="100" t="s">
        <v>13191</v>
      </c>
      <c r="D8649" s="100">
        <v>9.8699999999999992</v>
      </c>
    </row>
    <row r="8650" spans="1:4" x14ac:dyDescent="0.25">
      <c r="A8650" s="100">
        <v>1200</v>
      </c>
      <c r="B8650" s="100" t="s">
        <v>26284</v>
      </c>
      <c r="C8650" s="100" t="s">
        <v>13191</v>
      </c>
      <c r="D8650" s="100">
        <v>8.9600000000000009</v>
      </c>
    </row>
    <row r="8651" spans="1:4" x14ac:dyDescent="0.25">
      <c r="A8651" s="100">
        <v>12909</v>
      </c>
      <c r="B8651" s="100" t="s">
        <v>26285</v>
      </c>
      <c r="C8651" s="100" t="s">
        <v>13191</v>
      </c>
      <c r="D8651" s="100">
        <v>4.16</v>
      </c>
    </row>
    <row r="8652" spans="1:4" x14ac:dyDescent="0.25">
      <c r="A8652" s="100">
        <v>12910</v>
      </c>
      <c r="B8652" s="100" t="s">
        <v>26286</v>
      </c>
      <c r="C8652" s="100" t="s">
        <v>13191</v>
      </c>
      <c r="D8652" s="100">
        <v>7.47</v>
      </c>
    </row>
    <row r="8653" spans="1:4" x14ac:dyDescent="0.25">
      <c r="A8653" s="100">
        <v>1191</v>
      </c>
      <c r="B8653" s="100" t="s">
        <v>26287</v>
      </c>
      <c r="C8653" s="100" t="s">
        <v>13191</v>
      </c>
      <c r="D8653" s="100">
        <v>1.1599999999999999</v>
      </c>
    </row>
    <row r="8654" spans="1:4" x14ac:dyDescent="0.25">
      <c r="A8654" s="100">
        <v>1185</v>
      </c>
      <c r="B8654" s="100" t="s">
        <v>26288</v>
      </c>
      <c r="C8654" s="100" t="s">
        <v>13191</v>
      </c>
      <c r="D8654" s="100">
        <v>1.1599999999999999</v>
      </c>
    </row>
    <row r="8655" spans="1:4" x14ac:dyDescent="0.25">
      <c r="A8655" s="100">
        <v>1189</v>
      </c>
      <c r="B8655" s="100" t="s">
        <v>26289</v>
      </c>
      <c r="C8655" s="100" t="s">
        <v>13191</v>
      </c>
      <c r="D8655" s="100">
        <v>1.89</v>
      </c>
    </row>
    <row r="8656" spans="1:4" x14ac:dyDescent="0.25">
      <c r="A8656" s="100">
        <v>1193</v>
      </c>
      <c r="B8656" s="100" t="s">
        <v>26290</v>
      </c>
      <c r="C8656" s="100" t="s">
        <v>13191</v>
      </c>
      <c r="D8656" s="100">
        <v>3.64</v>
      </c>
    </row>
    <row r="8657" spans="1:4" x14ac:dyDescent="0.25">
      <c r="A8657" s="100">
        <v>1194</v>
      </c>
      <c r="B8657" s="100" t="s">
        <v>26291</v>
      </c>
      <c r="C8657" s="100" t="s">
        <v>13191</v>
      </c>
      <c r="D8657" s="100">
        <v>6.58</v>
      </c>
    </row>
    <row r="8658" spans="1:4" x14ac:dyDescent="0.25">
      <c r="A8658" s="100">
        <v>1195</v>
      </c>
      <c r="B8658" s="100" t="s">
        <v>26292</v>
      </c>
      <c r="C8658" s="100" t="s">
        <v>13191</v>
      </c>
      <c r="D8658" s="100">
        <v>11.07</v>
      </c>
    </row>
    <row r="8659" spans="1:4" x14ac:dyDescent="0.25">
      <c r="A8659" s="100">
        <v>1204</v>
      </c>
      <c r="B8659" s="100" t="s">
        <v>26293</v>
      </c>
      <c r="C8659" s="100" t="s">
        <v>13191</v>
      </c>
      <c r="D8659" s="100">
        <v>19.36</v>
      </c>
    </row>
    <row r="8660" spans="1:4" x14ac:dyDescent="0.25">
      <c r="A8660" s="100">
        <v>1207</v>
      </c>
      <c r="B8660" s="100" t="s">
        <v>40089</v>
      </c>
      <c r="C8660" s="100" t="s">
        <v>13191</v>
      </c>
      <c r="D8660" s="100">
        <v>25.05</v>
      </c>
    </row>
    <row r="8661" spans="1:4" x14ac:dyDescent="0.25">
      <c r="A8661" s="100">
        <v>1206</v>
      </c>
      <c r="B8661" s="100" t="s">
        <v>40090</v>
      </c>
      <c r="C8661" s="100" t="s">
        <v>13191</v>
      </c>
      <c r="D8661" s="100">
        <v>6.28</v>
      </c>
    </row>
    <row r="8662" spans="1:4" x14ac:dyDescent="0.25">
      <c r="A8662" s="100">
        <v>1183</v>
      </c>
      <c r="B8662" s="100" t="s">
        <v>40091</v>
      </c>
      <c r="C8662" s="100" t="s">
        <v>13191</v>
      </c>
      <c r="D8662" s="100">
        <v>16.36</v>
      </c>
    </row>
    <row r="8663" spans="1:4" x14ac:dyDescent="0.25">
      <c r="A8663" s="100">
        <v>42685</v>
      </c>
      <c r="B8663" s="100" t="s">
        <v>26294</v>
      </c>
      <c r="C8663" s="100" t="s">
        <v>13191</v>
      </c>
      <c r="D8663" s="100">
        <v>60.61</v>
      </c>
    </row>
    <row r="8664" spans="1:4" x14ac:dyDescent="0.25">
      <c r="A8664" s="100">
        <v>42686</v>
      </c>
      <c r="B8664" s="100" t="s">
        <v>26295</v>
      </c>
      <c r="C8664" s="100" t="s">
        <v>13191</v>
      </c>
      <c r="D8664" s="100">
        <v>66.75</v>
      </c>
    </row>
    <row r="8665" spans="1:4" x14ac:dyDescent="0.25">
      <c r="A8665" s="100">
        <v>12894</v>
      </c>
      <c r="B8665" s="100" t="s">
        <v>26296</v>
      </c>
      <c r="C8665" s="100" t="s">
        <v>13191</v>
      </c>
      <c r="D8665" s="100">
        <v>17.55</v>
      </c>
    </row>
    <row r="8666" spans="1:4" x14ac:dyDescent="0.25">
      <c r="A8666" s="100">
        <v>12895</v>
      </c>
      <c r="B8666" s="100" t="s">
        <v>26297</v>
      </c>
      <c r="C8666" s="100" t="s">
        <v>13191</v>
      </c>
      <c r="D8666" s="100">
        <v>13.5</v>
      </c>
    </row>
    <row r="8667" spans="1:4" x14ac:dyDescent="0.25">
      <c r="A8667" s="100">
        <v>1631</v>
      </c>
      <c r="B8667" s="100" t="s">
        <v>26298</v>
      </c>
      <c r="C8667" s="100" t="s">
        <v>13191</v>
      </c>
      <c r="D8667" s="100">
        <v>217.33</v>
      </c>
    </row>
    <row r="8668" spans="1:4" x14ac:dyDescent="0.25">
      <c r="A8668" s="100">
        <v>1633</v>
      </c>
      <c r="B8668" s="100" t="s">
        <v>26299</v>
      </c>
      <c r="C8668" s="100" t="s">
        <v>13191</v>
      </c>
      <c r="D8668" s="100">
        <v>369.26</v>
      </c>
    </row>
    <row r="8669" spans="1:4" x14ac:dyDescent="0.25">
      <c r="A8669" s="100">
        <v>10818</v>
      </c>
      <c r="B8669" s="100" t="s">
        <v>26300</v>
      </c>
      <c r="C8669" s="100" t="s">
        <v>943</v>
      </c>
      <c r="D8669" s="100">
        <v>49.28</v>
      </c>
    </row>
    <row r="8670" spans="1:4" x14ac:dyDescent="0.25">
      <c r="A8670" s="100">
        <v>41410</v>
      </c>
      <c r="B8670" s="100" t="s">
        <v>26301</v>
      </c>
      <c r="C8670" s="100" t="s">
        <v>13191</v>
      </c>
      <c r="D8670" s="100">
        <v>67.78</v>
      </c>
    </row>
    <row r="8671" spans="1:4" x14ac:dyDescent="0.25">
      <c r="A8671" s="100">
        <v>41411</v>
      </c>
      <c r="B8671" s="100" t="s">
        <v>26302</v>
      </c>
      <c r="C8671" s="100" t="s">
        <v>13191</v>
      </c>
      <c r="D8671" s="100">
        <v>61.45</v>
      </c>
    </row>
    <row r="8672" spans="1:4" x14ac:dyDescent="0.25">
      <c r="A8672" s="100">
        <v>41412</v>
      </c>
      <c r="B8672" s="100" t="s">
        <v>26303</v>
      </c>
      <c r="C8672" s="100" t="s">
        <v>13191</v>
      </c>
      <c r="D8672" s="100">
        <v>118.86</v>
      </c>
    </row>
    <row r="8673" spans="1:4" x14ac:dyDescent="0.25">
      <c r="A8673" s="100">
        <v>41413</v>
      </c>
      <c r="B8673" s="100" t="s">
        <v>26304</v>
      </c>
      <c r="C8673" s="100" t="s">
        <v>13191</v>
      </c>
      <c r="D8673" s="100">
        <v>106.95</v>
      </c>
    </row>
    <row r="8674" spans="1:4" x14ac:dyDescent="0.25">
      <c r="A8674" s="100">
        <v>39359</v>
      </c>
      <c r="B8674" s="100" t="s">
        <v>26305</v>
      </c>
      <c r="C8674" s="100" t="s">
        <v>13191</v>
      </c>
      <c r="D8674" s="100">
        <v>35.200000000000003</v>
      </c>
    </row>
    <row r="8675" spans="1:4" x14ac:dyDescent="0.25">
      <c r="A8675" s="100">
        <v>39360</v>
      </c>
      <c r="B8675" s="100" t="s">
        <v>26306</v>
      </c>
      <c r="C8675" s="100" t="s">
        <v>13191</v>
      </c>
      <c r="D8675" s="100">
        <v>35.200000000000003</v>
      </c>
    </row>
    <row r="8676" spans="1:4" x14ac:dyDescent="0.25">
      <c r="A8676" s="100">
        <v>10710</v>
      </c>
      <c r="B8676" s="100" t="s">
        <v>26307</v>
      </c>
      <c r="C8676" s="100" t="s">
        <v>941</v>
      </c>
      <c r="D8676" s="100">
        <v>165.02</v>
      </c>
    </row>
    <row r="8677" spans="1:4" x14ac:dyDescent="0.25">
      <c r="A8677" s="100">
        <v>10709</v>
      </c>
      <c r="B8677" s="100" t="s">
        <v>26308</v>
      </c>
      <c r="C8677" s="100" t="s">
        <v>941</v>
      </c>
      <c r="D8677" s="100">
        <v>202.73</v>
      </c>
    </row>
    <row r="8678" spans="1:4" x14ac:dyDescent="0.25">
      <c r="A8678" s="100">
        <v>39636</v>
      </c>
      <c r="B8678" s="100" t="s">
        <v>26309</v>
      </c>
      <c r="C8678" s="100" t="s">
        <v>941</v>
      </c>
      <c r="D8678" s="100">
        <v>207.02</v>
      </c>
    </row>
    <row r="8679" spans="1:4" x14ac:dyDescent="0.25">
      <c r="A8679" s="100">
        <v>10708</v>
      </c>
      <c r="B8679" s="100" t="s">
        <v>26310</v>
      </c>
      <c r="C8679" s="100" t="s">
        <v>941</v>
      </c>
      <c r="D8679" s="100">
        <v>63.88</v>
      </c>
    </row>
    <row r="8680" spans="1:4" x14ac:dyDescent="0.25">
      <c r="A8680" s="100">
        <v>39635</v>
      </c>
      <c r="B8680" s="100" t="s">
        <v>26311</v>
      </c>
      <c r="C8680" s="100" t="s">
        <v>941</v>
      </c>
      <c r="D8680" s="100">
        <v>108.76</v>
      </c>
    </row>
    <row r="8681" spans="1:4" x14ac:dyDescent="0.25">
      <c r="A8681" s="100">
        <v>6117</v>
      </c>
      <c r="B8681" s="100" t="s">
        <v>26312</v>
      </c>
      <c r="C8681" s="100" t="s">
        <v>939</v>
      </c>
      <c r="D8681" s="100">
        <v>16.329999999999998</v>
      </c>
    </row>
    <row r="8682" spans="1:4" x14ac:dyDescent="0.25">
      <c r="A8682" s="100">
        <v>40913</v>
      </c>
      <c r="B8682" s="100" t="s">
        <v>26313</v>
      </c>
      <c r="C8682" s="100" t="s">
        <v>1906</v>
      </c>
      <c r="D8682" s="100">
        <v>2888.16</v>
      </c>
    </row>
    <row r="8683" spans="1:4" x14ac:dyDescent="0.25">
      <c r="A8683" s="100">
        <v>1214</v>
      </c>
      <c r="B8683" s="100" t="s">
        <v>26314</v>
      </c>
      <c r="C8683" s="100" t="s">
        <v>939</v>
      </c>
      <c r="D8683" s="100">
        <v>25.06</v>
      </c>
    </row>
    <row r="8684" spans="1:4" x14ac:dyDescent="0.25">
      <c r="A8684" s="100">
        <v>40915</v>
      </c>
      <c r="B8684" s="100" t="s">
        <v>26315</v>
      </c>
      <c r="C8684" s="100" t="s">
        <v>1906</v>
      </c>
      <c r="D8684" s="100">
        <v>4430.37</v>
      </c>
    </row>
    <row r="8685" spans="1:4" x14ac:dyDescent="0.25">
      <c r="A8685" s="100">
        <v>1213</v>
      </c>
      <c r="B8685" s="100" t="s">
        <v>40092</v>
      </c>
      <c r="C8685" s="100" t="s">
        <v>939</v>
      </c>
      <c r="D8685" s="100">
        <v>21.62</v>
      </c>
    </row>
    <row r="8686" spans="1:4" x14ac:dyDescent="0.25">
      <c r="A8686" s="100">
        <v>40914</v>
      </c>
      <c r="B8686" s="100" t="s">
        <v>40093</v>
      </c>
      <c r="C8686" s="100" t="s">
        <v>1906</v>
      </c>
      <c r="D8686" s="100">
        <v>3820.57</v>
      </c>
    </row>
    <row r="8687" spans="1:4" x14ac:dyDescent="0.25">
      <c r="A8687" s="100">
        <v>5091</v>
      </c>
      <c r="B8687" s="100" t="s">
        <v>26316</v>
      </c>
      <c r="C8687" s="100" t="s">
        <v>13191</v>
      </c>
      <c r="D8687" s="100">
        <v>20.399999999999999</v>
      </c>
    </row>
    <row r="8688" spans="1:4" x14ac:dyDescent="0.25">
      <c r="A8688" s="100">
        <v>14615</v>
      </c>
      <c r="B8688" s="100" t="s">
        <v>26317</v>
      </c>
      <c r="C8688" s="100" t="s">
        <v>13191</v>
      </c>
      <c r="D8688" s="100">
        <v>2770.04</v>
      </c>
    </row>
    <row r="8689" spans="1:4" x14ac:dyDescent="0.25">
      <c r="A8689" s="100">
        <v>2711</v>
      </c>
      <c r="B8689" s="100" t="s">
        <v>26318</v>
      </c>
      <c r="C8689" s="100" t="s">
        <v>13191</v>
      </c>
      <c r="D8689" s="100">
        <v>229.34</v>
      </c>
    </row>
    <row r="8690" spans="1:4" x14ac:dyDescent="0.25">
      <c r="A8690" s="100">
        <v>37727</v>
      </c>
      <c r="B8690" s="100" t="s">
        <v>26319</v>
      </c>
      <c r="C8690" s="100" t="s">
        <v>13191</v>
      </c>
      <c r="D8690" s="100">
        <v>20900</v>
      </c>
    </row>
    <row r="8691" spans="1:4" x14ac:dyDescent="0.25">
      <c r="A8691" s="100">
        <v>37728</v>
      </c>
      <c r="B8691" s="100" t="s">
        <v>26320</v>
      </c>
      <c r="C8691" s="100" t="s">
        <v>13191</v>
      </c>
      <c r="D8691" s="100">
        <v>28353.84</v>
      </c>
    </row>
    <row r="8692" spans="1:4" x14ac:dyDescent="0.25">
      <c r="A8692" s="100">
        <v>37729</v>
      </c>
      <c r="B8692" s="100" t="s">
        <v>26321</v>
      </c>
      <c r="C8692" s="100" t="s">
        <v>13191</v>
      </c>
      <c r="D8692" s="100">
        <v>30692.3</v>
      </c>
    </row>
    <row r="8693" spans="1:4" x14ac:dyDescent="0.25">
      <c r="A8693" s="100">
        <v>37730</v>
      </c>
      <c r="B8693" s="100" t="s">
        <v>26322</v>
      </c>
      <c r="C8693" s="100" t="s">
        <v>13191</v>
      </c>
      <c r="D8693" s="100">
        <v>33030.76</v>
      </c>
    </row>
    <row r="8694" spans="1:4" x14ac:dyDescent="0.25">
      <c r="A8694" s="100">
        <v>37731</v>
      </c>
      <c r="B8694" s="100" t="s">
        <v>26323</v>
      </c>
      <c r="C8694" s="100" t="s">
        <v>13191</v>
      </c>
      <c r="D8694" s="100">
        <v>35369.230000000003</v>
      </c>
    </row>
    <row r="8695" spans="1:4" x14ac:dyDescent="0.25">
      <c r="A8695" s="100">
        <v>37732</v>
      </c>
      <c r="B8695" s="100" t="s">
        <v>26324</v>
      </c>
      <c r="C8695" s="100" t="s">
        <v>13191</v>
      </c>
      <c r="D8695" s="100">
        <v>40338.46</v>
      </c>
    </row>
    <row r="8696" spans="1:4" x14ac:dyDescent="0.25">
      <c r="A8696" s="100">
        <v>36496</v>
      </c>
      <c r="B8696" s="100" t="s">
        <v>26325</v>
      </c>
      <c r="C8696" s="100" t="s">
        <v>13191</v>
      </c>
      <c r="D8696" s="100">
        <v>7033.08</v>
      </c>
    </row>
    <row r="8697" spans="1:4" x14ac:dyDescent="0.25">
      <c r="A8697" s="100">
        <v>10630</v>
      </c>
      <c r="B8697" s="100" t="s">
        <v>26326</v>
      </c>
      <c r="C8697" s="100" t="s">
        <v>13191</v>
      </c>
      <c r="D8697" s="100">
        <v>865615.52</v>
      </c>
    </row>
    <row r="8698" spans="1:4" x14ac:dyDescent="0.25">
      <c r="A8698" s="100">
        <v>37762</v>
      </c>
      <c r="B8698" s="100" t="s">
        <v>26327</v>
      </c>
      <c r="C8698" s="100" t="s">
        <v>13191</v>
      </c>
      <c r="D8698" s="100">
        <v>742385.69</v>
      </c>
    </row>
    <row r="8699" spans="1:4" x14ac:dyDescent="0.25">
      <c r="A8699" s="100">
        <v>37763</v>
      </c>
      <c r="B8699" s="100" t="s">
        <v>26328</v>
      </c>
      <c r="C8699" s="100" t="s">
        <v>13191</v>
      </c>
      <c r="D8699" s="100">
        <v>751402.39</v>
      </c>
    </row>
    <row r="8700" spans="1:4" x14ac:dyDescent="0.25">
      <c r="A8700" s="100">
        <v>41992</v>
      </c>
      <c r="B8700" s="100" t="s">
        <v>26329</v>
      </c>
      <c r="C8700" s="100" t="s">
        <v>13191</v>
      </c>
      <c r="D8700" s="100">
        <v>854194.35</v>
      </c>
    </row>
    <row r="8701" spans="1:4" x14ac:dyDescent="0.25">
      <c r="A8701" s="100">
        <v>13215</v>
      </c>
      <c r="B8701" s="100" t="s">
        <v>26330</v>
      </c>
      <c r="C8701" s="100" t="s">
        <v>13191</v>
      </c>
      <c r="D8701" s="100">
        <v>1047454.96</v>
      </c>
    </row>
    <row r="8702" spans="1:4" x14ac:dyDescent="0.25">
      <c r="A8702" s="100">
        <v>4235</v>
      </c>
      <c r="B8702" s="100" t="s">
        <v>26331</v>
      </c>
      <c r="C8702" s="100" t="s">
        <v>939</v>
      </c>
      <c r="D8702" s="100">
        <v>25.27</v>
      </c>
    </row>
    <row r="8703" spans="1:4" x14ac:dyDescent="0.25">
      <c r="A8703" s="100">
        <v>40976</v>
      </c>
      <c r="B8703" s="100" t="s">
        <v>26332</v>
      </c>
      <c r="C8703" s="100" t="s">
        <v>1906</v>
      </c>
      <c r="D8703" s="100">
        <v>4470.21</v>
      </c>
    </row>
    <row r="8704" spans="1:4" x14ac:dyDescent="0.25">
      <c r="A8704" s="100">
        <v>43091</v>
      </c>
      <c r="B8704" s="100" t="s">
        <v>26333</v>
      </c>
      <c r="C8704" s="100" t="s">
        <v>13191</v>
      </c>
      <c r="D8704" s="100">
        <v>6055.83</v>
      </c>
    </row>
    <row r="8705" spans="1:4" x14ac:dyDescent="0.25">
      <c r="A8705" s="100">
        <v>43092</v>
      </c>
      <c r="B8705" s="100" t="s">
        <v>26334</v>
      </c>
      <c r="C8705" s="100" t="s">
        <v>13191</v>
      </c>
      <c r="D8705" s="100">
        <v>8074.44</v>
      </c>
    </row>
    <row r="8706" spans="1:4" x14ac:dyDescent="0.25">
      <c r="A8706" s="100">
        <v>43089</v>
      </c>
      <c r="B8706" s="100" t="s">
        <v>26335</v>
      </c>
      <c r="C8706" s="100" t="s">
        <v>13191</v>
      </c>
      <c r="D8706" s="100">
        <v>1407.2</v>
      </c>
    </row>
    <row r="8707" spans="1:4" x14ac:dyDescent="0.25">
      <c r="A8707" s="100">
        <v>43090</v>
      </c>
      <c r="B8707" s="100" t="s">
        <v>26336</v>
      </c>
      <c r="C8707" s="100" t="s">
        <v>13191</v>
      </c>
      <c r="D8707" s="100">
        <v>3105.55</v>
      </c>
    </row>
    <row r="8708" spans="1:4" x14ac:dyDescent="0.25">
      <c r="A8708" s="100">
        <v>41967</v>
      </c>
      <c r="B8708" s="100" t="s">
        <v>26337</v>
      </c>
      <c r="C8708" s="100" t="s">
        <v>944</v>
      </c>
      <c r="D8708" s="100">
        <v>30.72</v>
      </c>
    </row>
    <row r="8709" spans="1:4" x14ac:dyDescent="0.25">
      <c r="A8709" s="100">
        <v>12760</v>
      </c>
      <c r="B8709" s="100" t="s">
        <v>26338</v>
      </c>
      <c r="C8709" s="100" t="s">
        <v>941</v>
      </c>
      <c r="D8709" s="100">
        <v>1407.23</v>
      </c>
    </row>
    <row r="8710" spans="1:4" x14ac:dyDescent="0.25">
      <c r="A8710" s="100">
        <v>12759</v>
      </c>
      <c r="B8710" s="100" t="s">
        <v>26339</v>
      </c>
      <c r="C8710" s="100" t="s">
        <v>941</v>
      </c>
      <c r="D8710" s="100">
        <v>938.14</v>
      </c>
    </row>
    <row r="8711" spans="1:4" x14ac:dyDescent="0.25">
      <c r="A8711" s="100">
        <v>43105</v>
      </c>
      <c r="B8711" s="100" t="s">
        <v>26340</v>
      </c>
      <c r="C8711" s="100" t="s">
        <v>943</v>
      </c>
      <c r="D8711" s="100">
        <v>34.67</v>
      </c>
    </row>
    <row r="8712" spans="1:4" x14ac:dyDescent="0.25">
      <c r="A8712" s="100">
        <v>40424</v>
      </c>
      <c r="B8712" s="100" t="s">
        <v>26341</v>
      </c>
      <c r="C8712" s="100" t="s">
        <v>943</v>
      </c>
      <c r="D8712" s="100">
        <v>8.81</v>
      </c>
    </row>
    <row r="8713" spans="1:4" x14ac:dyDescent="0.25">
      <c r="A8713" s="100">
        <v>1325</v>
      </c>
      <c r="B8713" s="100" t="s">
        <v>26342</v>
      </c>
      <c r="C8713" s="100" t="s">
        <v>943</v>
      </c>
      <c r="D8713" s="100">
        <v>9.64</v>
      </c>
    </row>
    <row r="8714" spans="1:4" x14ac:dyDescent="0.25">
      <c r="A8714" s="100">
        <v>1327</v>
      </c>
      <c r="B8714" s="100" t="s">
        <v>26343</v>
      </c>
      <c r="C8714" s="100" t="s">
        <v>943</v>
      </c>
      <c r="D8714" s="100">
        <v>10.27</v>
      </c>
    </row>
    <row r="8715" spans="1:4" x14ac:dyDescent="0.25">
      <c r="A8715" s="100">
        <v>1328</v>
      </c>
      <c r="B8715" s="100" t="s">
        <v>26344</v>
      </c>
      <c r="C8715" s="100" t="s">
        <v>943</v>
      </c>
      <c r="D8715" s="100">
        <v>9.67</v>
      </c>
    </row>
    <row r="8716" spans="1:4" x14ac:dyDescent="0.25">
      <c r="A8716" s="100">
        <v>1321</v>
      </c>
      <c r="B8716" s="100" t="s">
        <v>26345</v>
      </c>
      <c r="C8716" s="100" t="s">
        <v>943</v>
      </c>
      <c r="D8716" s="100">
        <v>8.9499999999999993</v>
      </c>
    </row>
    <row r="8717" spans="1:4" x14ac:dyDescent="0.25">
      <c r="A8717" s="100">
        <v>1318</v>
      </c>
      <c r="B8717" s="100" t="s">
        <v>26346</v>
      </c>
      <c r="C8717" s="100" t="s">
        <v>943</v>
      </c>
      <c r="D8717" s="100">
        <v>8.9600000000000009</v>
      </c>
    </row>
    <row r="8718" spans="1:4" x14ac:dyDescent="0.25">
      <c r="A8718" s="100">
        <v>1322</v>
      </c>
      <c r="B8718" s="100" t="s">
        <v>26347</v>
      </c>
      <c r="C8718" s="100" t="s">
        <v>943</v>
      </c>
      <c r="D8718" s="100">
        <v>9.4700000000000006</v>
      </c>
    </row>
    <row r="8719" spans="1:4" x14ac:dyDescent="0.25">
      <c r="A8719" s="100">
        <v>1323</v>
      </c>
      <c r="B8719" s="100" t="s">
        <v>26348</v>
      </c>
      <c r="C8719" s="100" t="s">
        <v>943</v>
      </c>
      <c r="D8719" s="105">
        <v>9.4700000000000006</v>
      </c>
    </row>
    <row r="8720" spans="1:4" x14ac:dyDescent="0.25">
      <c r="A8720" s="100">
        <v>1319</v>
      </c>
      <c r="B8720" s="100" t="s">
        <v>26349</v>
      </c>
      <c r="C8720" s="100" t="s">
        <v>943</v>
      </c>
      <c r="D8720" s="105">
        <v>7.98</v>
      </c>
    </row>
    <row r="8721" spans="1:4" x14ac:dyDescent="0.25">
      <c r="A8721" s="100">
        <v>11026</v>
      </c>
      <c r="B8721" s="100" t="s">
        <v>26350</v>
      </c>
      <c r="C8721" s="100" t="s">
        <v>943</v>
      </c>
      <c r="D8721" s="105">
        <v>10.97</v>
      </c>
    </row>
    <row r="8722" spans="1:4" x14ac:dyDescent="0.25">
      <c r="A8722" s="100">
        <v>11027</v>
      </c>
      <c r="B8722" s="100" t="s">
        <v>26351</v>
      </c>
      <c r="C8722" s="100" t="s">
        <v>943</v>
      </c>
      <c r="D8722" s="105">
        <v>11.42</v>
      </c>
    </row>
    <row r="8723" spans="1:4" x14ac:dyDescent="0.25">
      <c r="A8723" s="100">
        <v>11046</v>
      </c>
      <c r="B8723" s="100" t="s">
        <v>26352</v>
      </c>
      <c r="C8723" s="100" t="s">
        <v>943</v>
      </c>
      <c r="D8723" s="105">
        <v>10.94</v>
      </c>
    </row>
    <row r="8724" spans="1:4" x14ac:dyDescent="0.25">
      <c r="A8724" s="100">
        <v>11047</v>
      </c>
      <c r="B8724" s="100" t="s">
        <v>26353</v>
      </c>
      <c r="C8724" s="100" t="s">
        <v>943</v>
      </c>
      <c r="D8724" s="105">
        <v>11.92</v>
      </c>
    </row>
    <row r="8725" spans="1:4" x14ac:dyDescent="0.25">
      <c r="A8725" s="100">
        <v>43668</v>
      </c>
      <c r="B8725" s="100" t="s">
        <v>26354</v>
      </c>
      <c r="C8725" s="100" t="s">
        <v>943</v>
      </c>
      <c r="D8725" s="105">
        <v>10.52</v>
      </c>
    </row>
    <row r="8726" spans="1:4" x14ac:dyDescent="0.25">
      <c r="A8726" s="100">
        <v>11049</v>
      </c>
      <c r="B8726" s="100" t="s">
        <v>26355</v>
      </c>
      <c r="C8726" s="100" t="s">
        <v>943</v>
      </c>
      <c r="D8726" s="100">
        <v>11.4</v>
      </c>
    </row>
    <row r="8727" spans="1:4" x14ac:dyDescent="0.25">
      <c r="A8727" s="100">
        <v>43106</v>
      </c>
      <c r="B8727" s="100" t="s">
        <v>26356</v>
      </c>
      <c r="C8727" s="100" t="s">
        <v>943</v>
      </c>
      <c r="D8727" s="100">
        <v>11.47</v>
      </c>
    </row>
    <row r="8728" spans="1:4" x14ac:dyDescent="0.25">
      <c r="A8728" s="100">
        <v>11051</v>
      </c>
      <c r="B8728" s="100" t="s">
        <v>26357</v>
      </c>
      <c r="C8728" s="100" t="s">
        <v>943</v>
      </c>
      <c r="D8728" s="100">
        <v>11.97</v>
      </c>
    </row>
    <row r="8729" spans="1:4" x14ac:dyDescent="0.25">
      <c r="A8729" s="100">
        <v>11061</v>
      </c>
      <c r="B8729" s="100" t="s">
        <v>26358</v>
      </c>
      <c r="C8729" s="100" t="s">
        <v>943</v>
      </c>
      <c r="D8729" s="100">
        <v>14.36</v>
      </c>
    </row>
    <row r="8730" spans="1:4" x14ac:dyDescent="0.25">
      <c r="A8730" s="100">
        <v>1333</v>
      </c>
      <c r="B8730" s="100" t="s">
        <v>40094</v>
      </c>
      <c r="C8730" s="100" t="s">
        <v>943</v>
      </c>
      <c r="D8730" s="100">
        <v>8.69</v>
      </c>
    </row>
    <row r="8731" spans="1:4" x14ac:dyDescent="0.25">
      <c r="A8731" s="100">
        <v>1330</v>
      </c>
      <c r="B8731" s="100" t="s">
        <v>40095</v>
      </c>
      <c r="C8731" s="100" t="s">
        <v>943</v>
      </c>
      <c r="D8731" s="100">
        <v>8.61</v>
      </c>
    </row>
    <row r="8732" spans="1:4" x14ac:dyDescent="0.25">
      <c r="A8732" s="100">
        <v>43667</v>
      </c>
      <c r="B8732" s="100" t="s">
        <v>40096</v>
      </c>
      <c r="C8732" s="100" t="s">
        <v>943</v>
      </c>
      <c r="D8732" s="100">
        <v>10.43</v>
      </c>
    </row>
    <row r="8733" spans="1:4" x14ac:dyDescent="0.25">
      <c r="A8733" s="100">
        <v>10957</v>
      </c>
      <c r="B8733" s="100" t="s">
        <v>40097</v>
      </c>
      <c r="C8733" s="100" t="s">
        <v>943</v>
      </c>
      <c r="D8733" s="100">
        <v>9.93</v>
      </c>
    </row>
    <row r="8734" spans="1:4" x14ac:dyDescent="0.25">
      <c r="A8734" s="100">
        <v>1332</v>
      </c>
      <c r="B8734" s="100" t="s">
        <v>40098</v>
      </c>
      <c r="C8734" s="100" t="s">
        <v>943</v>
      </c>
      <c r="D8734" s="105">
        <v>8.83</v>
      </c>
    </row>
    <row r="8735" spans="1:4" x14ac:dyDescent="0.25">
      <c r="A8735" s="100">
        <v>1334</v>
      </c>
      <c r="B8735" s="100" t="s">
        <v>40099</v>
      </c>
      <c r="C8735" s="100" t="s">
        <v>943</v>
      </c>
      <c r="D8735" s="105">
        <v>9.7899999999999991</v>
      </c>
    </row>
    <row r="8736" spans="1:4" x14ac:dyDescent="0.25">
      <c r="A8736" s="100">
        <v>1335</v>
      </c>
      <c r="B8736" s="100" t="s">
        <v>40100</v>
      </c>
      <c r="C8736" s="100" t="s">
        <v>943</v>
      </c>
      <c r="D8736" s="105">
        <v>10.119999999999999</v>
      </c>
    </row>
    <row r="8737" spans="1:4" x14ac:dyDescent="0.25">
      <c r="A8737" s="100">
        <v>40425</v>
      </c>
      <c r="B8737" s="100" t="s">
        <v>26359</v>
      </c>
      <c r="C8737" s="100" t="s">
        <v>943</v>
      </c>
      <c r="D8737" s="105">
        <v>8.66</v>
      </c>
    </row>
    <row r="8738" spans="1:4" x14ac:dyDescent="0.25">
      <c r="A8738" s="100">
        <v>1337</v>
      </c>
      <c r="B8738" s="100" t="s">
        <v>40101</v>
      </c>
      <c r="C8738" s="100" t="s">
        <v>943</v>
      </c>
      <c r="D8738" s="105">
        <v>9.93</v>
      </c>
    </row>
    <row r="8739" spans="1:4" x14ac:dyDescent="0.25">
      <c r="A8739" s="100">
        <v>1338</v>
      </c>
      <c r="B8739" s="100" t="s">
        <v>26360</v>
      </c>
      <c r="C8739" s="100" t="s">
        <v>941</v>
      </c>
      <c r="D8739" s="105">
        <v>78.38</v>
      </c>
    </row>
    <row r="8740" spans="1:4" x14ac:dyDescent="0.25">
      <c r="A8740" s="100">
        <v>1340</v>
      </c>
      <c r="B8740" s="100" t="s">
        <v>26361</v>
      </c>
      <c r="C8740" s="100" t="s">
        <v>941</v>
      </c>
      <c r="D8740" s="105">
        <v>90.62</v>
      </c>
    </row>
    <row r="8741" spans="1:4" x14ac:dyDescent="0.25">
      <c r="A8741" s="100">
        <v>1341</v>
      </c>
      <c r="B8741" s="100" t="s">
        <v>26362</v>
      </c>
      <c r="C8741" s="100" t="s">
        <v>941</v>
      </c>
      <c r="D8741" s="105">
        <v>87.28</v>
      </c>
    </row>
    <row r="8742" spans="1:4" x14ac:dyDescent="0.25">
      <c r="A8742" s="100">
        <v>34659</v>
      </c>
      <c r="B8742" s="100" t="s">
        <v>26363</v>
      </c>
      <c r="C8742" s="100" t="s">
        <v>941</v>
      </c>
      <c r="D8742" s="100">
        <v>35.83</v>
      </c>
    </row>
    <row r="8743" spans="1:4" x14ac:dyDescent="0.25">
      <c r="A8743" s="100">
        <v>34514</v>
      </c>
      <c r="B8743" s="100" t="s">
        <v>26364</v>
      </c>
      <c r="C8743" s="100" t="s">
        <v>941</v>
      </c>
      <c r="D8743" s="100">
        <v>39.69</v>
      </c>
    </row>
    <row r="8744" spans="1:4" x14ac:dyDescent="0.25">
      <c r="A8744" s="100">
        <v>34660</v>
      </c>
      <c r="B8744" s="100" t="s">
        <v>26365</v>
      </c>
      <c r="C8744" s="100" t="s">
        <v>941</v>
      </c>
      <c r="D8744" s="100">
        <v>50.37</v>
      </c>
    </row>
    <row r="8745" spans="1:4" x14ac:dyDescent="0.25">
      <c r="A8745" s="100">
        <v>34661</v>
      </c>
      <c r="B8745" s="100" t="s">
        <v>26366</v>
      </c>
      <c r="C8745" s="100" t="s">
        <v>941</v>
      </c>
      <c r="D8745" s="100">
        <v>72.34</v>
      </c>
    </row>
    <row r="8746" spans="1:4" x14ac:dyDescent="0.25">
      <c r="A8746" s="100">
        <v>34667</v>
      </c>
      <c r="B8746" s="100" t="s">
        <v>26367</v>
      </c>
      <c r="C8746" s="100" t="s">
        <v>941</v>
      </c>
      <c r="D8746" s="100">
        <v>26.2</v>
      </c>
    </row>
    <row r="8747" spans="1:4" x14ac:dyDescent="0.25">
      <c r="A8747" s="100">
        <v>34668</v>
      </c>
      <c r="B8747" s="100" t="s">
        <v>26368</v>
      </c>
      <c r="C8747" s="100" t="s">
        <v>941</v>
      </c>
      <c r="D8747" s="100">
        <v>34.229999999999997</v>
      </c>
    </row>
    <row r="8748" spans="1:4" x14ac:dyDescent="0.25">
      <c r="A8748" s="100">
        <v>34741</v>
      </c>
      <c r="B8748" s="100" t="s">
        <v>26369</v>
      </c>
      <c r="C8748" s="100" t="s">
        <v>941</v>
      </c>
      <c r="D8748" s="100">
        <v>37.67</v>
      </c>
    </row>
    <row r="8749" spans="1:4" x14ac:dyDescent="0.25">
      <c r="A8749" s="100">
        <v>34664</v>
      </c>
      <c r="B8749" s="100" t="s">
        <v>26370</v>
      </c>
      <c r="C8749" s="100" t="s">
        <v>941</v>
      </c>
      <c r="D8749" s="100">
        <v>41.1</v>
      </c>
    </row>
    <row r="8750" spans="1:4" x14ac:dyDescent="0.25">
      <c r="A8750" s="100">
        <v>34665</v>
      </c>
      <c r="B8750" s="100" t="s">
        <v>26371</v>
      </c>
      <c r="C8750" s="100" t="s">
        <v>941</v>
      </c>
      <c r="D8750" s="100">
        <v>51.03</v>
      </c>
    </row>
    <row r="8751" spans="1:4" x14ac:dyDescent="0.25">
      <c r="A8751" s="100">
        <v>34666</v>
      </c>
      <c r="B8751" s="100" t="s">
        <v>26372</v>
      </c>
      <c r="C8751" s="100" t="s">
        <v>941</v>
      </c>
      <c r="D8751" s="100">
        <v>77.08</v>
      </c>
    </row>
    <row r="8752" spans="1:4" x14ac:dyDescent="0.25">
      <c r="A8752" s="100">
        <v>34669</v>
      </c>
      <c r="B8752" s="100" t="s">
        <v>26373</v>
      </c>
      <c r="C8752" s="100" t="s">
        <v>941</v>
      </c>
      <c r="D8752" s="100">
        <v>28.26</v>
      </c>
    </row>
    <row r="8753" spans="1:4" x14ac:dyDescent="0.25">
      <c r="A8753" s="100">
        <v>34670</v>
      </c>
      <c r="B8753" s="100" t="s">
        <v>26374</v>
      </c>
      <c r="C8753" s="100" t="s">
        <v>941</v>
      </c>
      <c r="D8753" s="100">
        <v>34.56</v>
      </c>
    </row>
    <row r="8754" spans="1:4" x14ac:dyDescent="0.25">
      <c r="A8754" s="100">
        <v>34671</v>
      </c>
      <c r="B8754" s="100" t="s">
        <v>26375</v>
      </c>
      <c r="C8754" s="100" t="s">
        <v>941</v>
      </c>
      <c r="D8754" s="100">
        <v>28.85</v>
      </c>
    </row>
    <row r="8755" spans="1:4" x14ac:dyDescent="0.25">
      <c r="A8755" s="100">
        <v>34672</v>
      </c>
      <c r="B8755" s="100" t="s">
        <v>26376</v>
      </c>
      <c r="C8755" s="100" t="s">
        <v>941</v>
      </c>
      <c r="D8755" s="100">
        <v>30.42</v>
      </c>
    </row>
    <row r="8756" spans="1:4" x14ac:dyDescent="0.25">
      <c r="A8756" s="100">
        <v>34673</v>
      </c>
      <c r="B8756" s="100" t="s">
        <v>26377</v>
      </c>
      <c r="C8756" s="100" t="s">
        <v>941</v>
      </c>
      <c r="D8756" s="100">
        <v>37.119999999999997</v>
      </c>
    </row>
    <row r="8757" spans="1:4" x14ac:dyDescent="0.25">
      <c r="A8757" s="100">
        <v>34674</v>
      </c>
      <c r="B8757" s="100" t="s">
        <v>26378</v>
      </c>
      <c r="C8757" s="100" t="s">
        <v>941</v>
      </c>
      <c r="D8757" s="100">
        <v>49.35</v>
      </c>
    </row>
    <row r="8758" spans="1:4" x14ac:dyDescent="0.25">
      <c r="A8758" s="100">
        <v>34675</v>
      </c>
      <c r="B8758" s="100" t="s">
        <v>26379</v>
      </c>
      <c r="C8758" s="100" t="s">
        <v>941</v>
      </c>
      <c r="D8758" s="100">
        <v>60.17</v>
      </c>
    </row>
    <row r="8759" spans="1:4" x14ac:dyDescent="0.25">
      <c r="A8759" s="100">
        <v>34676</v>
      </c>
      <c r="B8759" s="100" t="s">
        <v>26380</v>
      </c>
      <c r="C8759" s="100" t="s">
        <v>941</v>
      </c>
      <c r="D8759" s="100">
        <v>17.32</v>
      </c>
    </row>
    <row r="8760" spans="1:4" x14ac:dyDescent="0.25">
      <c r="A8760" s="100">
        <v>34677</v>
      </c>
      <c r="B8760" s="100" t="s">
        <v>26381</v>
      </c>
      <c r="C8760" s="100" t="s">
        <v>941</v>
      </c>
      <c r="D8760" s="100">
        <v>23.29</v>
      </c>
    </row>
    <row r="8761" spans="1:4" x14ac:dyDescent="0.25">
      <c r="A8761" s="100">
        <v>43126</v>
      </c>
      <c r="B8761" s="100" t="s">
        <v>26382</v>
      </c>
      <c r="C8761" s="100" t="s">
        <v>941</v>
      </c>
      <c r="D8761" s="100">
        <v>75.83</v>
      </c>
    </row>
    <row r="8762" spans="1:4" x14ac:dyDescent="0.25">
      <c r="A8762" s="100">
        <v>43124</v>
      </c>
      <c r="B8762" s="100" t="s">
        <v>26383</v>
      </c>
      <c r="C8762" s="100" t="s">
        <v>941</v>
      </c>
      <c r="D8762" s="100">
        <v>88.54</v>
      </c>
    </row>
    <row r="8763" spans="1:4" x14ac:dyDescent="0.25">
      <c r="A8763" s="100">
        <v>43125</v>
      </c>
      <c r="B8763" s="100" t="s">
        <v>26384</v>
      </c>
      <c r="C8763" s="100" t="s">
        <v>941</v>
      </c>
      <c r="D8763" s="100">
        <v>114.83</v>
      </c>
    </row>
    <row r="8764" spans="1:4" x14ac:dyDescent="0.25">
      <c r="A8764" s="100">
        <v>40623</v>
      </c>
      <c r="B8764" s="100" t="s">
        <v>26385</v>
      </c>
      <c r="C8764" s="100" t="s">
        <v>945</v>
      </c>
      <c r="D8764" s="100">
        <v>96.69</v>
      </c>
    </row>
    <row r="8765" spans="1:4" x14ac:dyDescent="0.25">
      <c r="A8765" s="100">
        <v>43701</v>
      </c>
      <c r="B8765" s="100" t="s">
        <v>26386</v>
      </c>
      <c r="C8765" s="100" t="s">
        <v>943</v>
      </c>
      <c r="D8765" s="100">
        <v>51</v>
      </c>
    </row>
    <row r="8766" spans="1:4" x14ac:dyDescent="0.25">
      <c r="A8766" s="100">
        <v>1345</v>
      </c>
      <c r="B8766" s="100" t="s">
        <v>40102</v>
      </c>
      <c r="C8766" s="100" t="s">
        <v>941</v>
      </c>
      <c r="D8766" s="100">
        <v>72.2</v>
      </c>
    </row>
    <row r="8767" spans="1:4" x14ac:dyDescent="0.25">
      <c r="A8767" s="100">
        <v>1346</v>
      </c>
      <c r="B8767" s="100" t="s">
        <v>40103</v>
      </c>
      <c r="C8767" s="100" t="s">
        <v>941</v>
      </c>
      <c r="D8767" s="100">
        <v>41.99</v>
      </c>
    </row>
    <row r="8768" spans="1:4" x14ac:dyDescent="0.25">
      <c r="A8768" s="100">
        <v>1347</v>
      </c>
      <c r="B8768" s="100" t="s">
        <v>40104</v>
      </c>
      <c r="C8768" s="100" t="s">
        <v>941</v>
      </c>
      <c r="D8768" s="100">
        <v>52.03</v>
      </c>
    </row>
    <row r="8769" spans="1:4" x14ac:dyDescent="0.25">
      <c r="A8769" s="100">
        <v>43678</v>
      </c>
      <c r="B8769" s="100" t="s">
        <v>26387</v>
      </c>
      <c r="C8769" s="100" t="s">
        <v>941</v>
      </c>
      <c r="D8769" s="100">
        <v>60.36</v>
      </c>
    </row>
    <row r="8770" spans="1:4" x14ac:dyDescent="0.25">
      <c r="A8770" s="100">
        <v>43680</v>
      </c>
      <c r="B8770" s="100" t="s">
        <v>26388</v>
      </c>
      <c r="C8770" s="100" t="s">
        <v>941</v>
      </c>
      <c r="D8770" s="100">
        <v>86.95</v>
      </c>
    </row>
    <row r="8771" spans="1:4" x14ac:dyDescent="0.25">
      <c r="A8771" s="100">
        <v>43679</v>
      </c>
      <c r="B8771" s="100" t="s">
        <v>26389</v>
      </c>
      <c r="C8771" s="100" t="s">
        <v>941</v>
      </c>
      <c r="D8771" s="100">
        <v>30.51</v>
      </c>
    </row>
    <row r="8772" spans="1:4" x14ac:dyDescent="0.25">
      <c r="A8772" s="100">
        <v>1355</v>
      </c>
      <c r="B8772" s="100" t="s">
        <v>40105</v>
      </c>
      <c r="C8772" s="100" t="s">
        <v>941</v>
      </c>
      <c r="D8772" s="100">
        <v>34.72</v>
      </c>
    </row>
    <row r="8773" spans="1:4" x14ac:dyDescent="0.25">
      <c r="A8773" s="100">
        <v>1358</v>
      </c>
      <c r="B8773" s="100" t="s">
        <v>40106</v>
      </c>
      <c r="C8773" s="100" t="s">
        <v>941</v>
      </c>
      <c r="D8773" s="100">
        <v>42.63</v>
      </c>
    </row>
    <row r="8774" spans="1:4" x14ac:dyDescent="0.25">
      <c r="A8774" s="100">
        <v>43677</v>
      </c>
      <c r="B8774" s="100" t="s">
        <v>26390</v>
      </c>
      <c r="C8774" s="100" t="s">
        <v>941</v>
      </c>
      <c r="D8774" s="100">
        <v>52.89</v>
      </c>
    </row>
    <row r="8775" spans="1:4" x14ac:dyDescent="0.25">
      <c r="A8775" s="100">
        <v>43682</v>
      </c>
      <c r="B8775" s="100" t="s">
        <v>26391</v>
      </c>
      <c r="C8775" s="100" t="s">
        <v>941</v>
      </c>
      <c r="D8775" s="100">
        <v>16.21</v>
      </c>
    </row>
    <row r="8776" spans="1:4" x14ac:dyDescent="0.25">
      <c r="A8776" s="100">
        <v>43681</v>
      </c>
      <c r="B8776" s="100" t="s">
        <v>40107</v>
      </c>
      <c r="C8776" s="100" t="s">
        <v>941</v>
      </c>
      <c r="D8776" s="100">
        <v>26.86</v>
      </c>
    </row>
    <row r="8777" spans="1:4" x14ac:dyDescent="0.25">
      <c r="A8777" s="100">
        <v>20971</v>
      </c>
      <c r="B8777" s="100" t="s">
        <v>26392</v>
      </c>
      <c r="C8777" s="100" t="s">
        <v>13191</v>
      </c>
      <c r="D8777" s="100">
        <v>17.14</v>
      </c>
    </row>
    <row r="8778" spans="1:4" x14ac:dyDescent="0.25">
      <c r="A8778" s="100">
        <v>39746</v>
      </c>
      <c r="B8778" s="100" t="s">
        <v>26393</v>
      </c>
      <c r="C8778" s="100" t="s">
        <v>13191</v>
      </c>
      <c r="D8778" s="100">
        <v>111.44</v>
      </c>
    </row>
    <row r="8779" spans="1:4" x14ac:dyDescent="0.25">
      <c r="A8779" s="100">
        <v>13279</v>
      </c>
      <c r="B8779" s="100" t="s">
        <v>40108</v>
      </c>
      <c r="C8779" s="100" t="s">
        <v>943</v>
      </c>
      <c r="D8779" s="100">
        <v>28.21</v>
      </c>
    </row>
    <row r="8780" spans="1:4" x14ac:dyDescent="0.25">
      <c r="A8780" s="100">
        <v>11977</v>
      </c>
      <c r="B8780" s="100" t="s">
        <v>31223</v>
      </c>
      <c r="C8780" s="100" t="s">
        <v>13191</v>
      </c>
      <c r="D8780" s="100">
        <v>14.62</v>
      </c>
    </row>
    <row r="8781" spans="1:4" x14ac:dyDescent="0.25">
      <c r="A8781" s="100">
        <v>11976</v>
      </c>
      <c r="B8781" s="100" t="s">
        <v>31224</v>
      </c>
      <c r="C8781" s="100" t="s">
        <v>13191</v>
      </c>
      <c r="D8781" s="100">
        <v>1.64</v>
      </c>
    </row>
    <row r="8782" spans="1:4" x14ac:dyDescent="0.25">
      <c r="A8782" s="100">
        <v>11975</v>
      </c>
      <c r="B8782" s="100" t="s">
        <v>31225</v>
      </c>
      <c r="C8782" s="100" t="s">
        <v>13191</v>
      </c>
      <c r="D8782" s="100">
        <v>32.03</v>
      </c>
    </row>
    <row r="8783" spans="1:4" x14ac:dyDescent="0.25">
      <c r="A8783" s="100">
        <v>1368</v>
      </c>
      <c r="B8783" s="100" t="s">
        <v>26394</v>
      </c>
      <c r="C8783" s="100" t="s">
        <v>13191</v>
      </c>
      <c r="D8783" s="100">
        <v>79.900000000000006</v>
      </c>
    </row>
    <row r="8784" spans="1:4" x14ac:dyDescent="0.25">
      <c r="A8784" s="100">
        <v>1367</v>
      </c>
      <c r="B8784" s="100" t="s">
        <v>26395</v>
      </c>
      <c r="C8784" s="100" t="s">
        <v>13191</v>
      </c>
      <c r="D8784" s="100">
        <v>258.45</v>
      </c>
    </row>
    <row r="8785" spans="1:4" x14ac:dyDescent="0.25">
      <c r="A8785" s="100">
        <v>1380</v>
      </c>
      <c r="B8785" s="100" t="s">
        <v>26396</v>
      </c>
      <c r="C8785" s="100" t="s">
        <v>943</v>
      </c>
      <c r="D8785" s="100">
        <v>5.22</v>
      </c>
    </row>
    <row r="8786" spans="1:4" x14ac:dyDescent="0.25">
      <c r="A8786" s="100">
        <v>1375</v>
      </c>
      <c r="B8786" s="100" t="s">
        <v>26397</v>
      </c>
      <c r="C8786" s="100" t="s">
        <v>943</v>
      </c>
      <c r="D8786" s="100">
        <v>15.07</v>
      </c>
    </row>
    <row r="8787" spans="1:4" x14ac:dyDescent="0.25">
      <c r="A8787" s="100">
        <v>1379</v>
      </c>
      <c r="B8787" s="100" t="s">
        <v>26398</v>
      </c>
      <c r="C8787" s="100" t="s">
        <v>943</v>
      </c>
      <c r="D8787" s="100">
        <v>0.78</v>
      </c>
    </row>
    <row r="8788" spans="1:4" x14ac:dyDescent="0.25">
      <c r="A8788" s="100">
        <v>13284</v>
      </c>
      <c r="B8788" s="100" t="s">
        <v>26399</v>
      </c>
      <c r="C8788" s="100" t="s">
        <v>943</v>
      </c>
      <c r="D8788" s="100">
        <v>0.7</v>
      </c>
    </row>
    <row r="8789" spans="1:4" x14ac:dyDescent="0.25">
      <c r="A8789" s="100">
        <v>44528</v>
      </c>
      <c r="B8789" s="100" t="s">
        <v>40109</v>
      </c>
      <c r="C8789" s="100" t="s">
        <v>943</v>
      </c>
      <c r="D8789" s="100">
        <v>4.1500000000000004</v>
      </c>
    </row>
    <row r="8790" spans="1:4" x14ac:dyDescent="0.25">
      <c r="A8790" s="100">
        <v>34753</v>
      </c>
      <c r="B8790" s="100" t="s">
        <v>26400</v>
      </c>
      <c r="C8790" s="100" t="s">
        <v>943</v>
      </c>
      <c r="D8790" s="100">
        <v>0.75</v>
      </c>
    </row>
    <row r="8791" spans="1:4" x14ac:dyDescent="0.25">
      <c r="A8791" s="100">
        <v>420</v>
      </c>
      <c r="B8791" s="100" t="s">
        <v>26401</v>
      </c>
      <c r="C8791" s="100" t="s">
        <v>13191</v>
      </c>
      <c r="D8791" s="100">
        <v>27.2</v>
      </c>
    </row>
    <row r="8792" spans="1:4" x14ac:dyDescent="0.25">
      <c r="A8792" s="100">
        <v>12327</v>
      </c>
      <c r="B8792" s="100" t="s">
        <v>26402</v>
      </c>
      <c r="C8792" s="100" t="s">
        <v>13191</v>
      </c>
      <c r="D8792" s="100">
        <v>32.4</v>
      </c>
    </row>
    <row r="8793" spans="1:4" x14ac:dyDescent="0.25">
      <c r="A8793" s="100">
        <v>36148</v>
      </c>
      <c r="B8793" s="100" t="s">
        <v>40110</v>
      </c>
      <c r="C8793" s="100" t="s">
        <v>13191</v>
      </c>
      <c r="D8793" s="100">
        <v>64.8</v>
      </c>
    </row>
    <row r="8794" spans="1:4" x14ac:dyDescent="0.25">
      <c r="A8794" s="100">
        <v>12329</v>
      </c>
      <c r="B8794" s="100" t="s">
        <v>26403</v>
      </c>
      <c r="C8794" s="100" t="s">
        <v>943</v>
      </c>
      <c r="D8794" s="100">
        <v>127.11</v>
      </c>
    </row>
    <row r="8795" spans="1:4" x14ac:dyDescent="0.25">
      <c r="A8795" s="100">
        <v>1339</v>
      </c>
      <c r="B8795" s="100" t="s">
        <v>40111</v>
      </c>
      <c r="C8795" s="100" t="s">
        <v>943</v>
      </c>
      <c r="D8795" s="100">
        <v>78.59</v>
      </c>
    </row>
    <row r="8796" spans="1:4" x14ac:dyDescent="0.25">
      <c r="A8796" s="100">
        <v>44396</v>
      </c>
      <c r="B8796" s="100" t="s">
        <v>26404</v>
      </c>
      <c r="C8796" s="100" t="s">
        <v>943</v>
      </c>
      <c r="D8796" s="100">
        <v>44.59</v>
      </c>
    </row>
    <row r="8797" spans="1:4" x14ac:dyDescent="0.25">
      <c r="A8797" s="100">
        <v>44327</v>
      </c>
      <c r="B8797" s="100" t="s">
        <v>26405</v>
      </c>
      <c r="C8797" s="100" t="s">
        <v>944</v>
      </c>
      <c r="D8797" s="100">
        <v>151.63999999999999</v>
      </c>
    </row>
    <row r="8798" spans="1:4" x14ac:dyDescent="0.25">
      <c r="A8798" s="100">
        <v>37418</v>
      </c>
      <c r="B8798" s="100" t="s">
        <v>26406</v>
      </c>
      <c r="C8798" s="100" t="s">
        <v>13191</v>
      </c>
      <c r="D8798" s="100">
        <v>16.59</v>
      </c>
    </row>
    <row r="8799" spans="1:4" x14ac:dyDescent="0.25">
      <c r="A8799" s="100">
        <v>37419</v>
      </c>
      <c r="B8799" s="100" t="s">
        <v>26407</v>
      </c>
      <c r="C8799" s="100" t="s">
        <v>13191</v>
      </c>
      <c r="D8799" s="100">
        <v>17.04</v>
      </c>
    </row>
    <row r="8800" spans="1:4" x14ac:dyDescent="0.25">
      <c r="A8800" s="100">
        <v>1427</v>
      </c>
      <c r="B8800" s="100" t="s">
        <v>26408</v>
      </c>
      <c r="C8800" s="100" t="s">
        <v>13191</v>
      </c>
      <c r="D8800" s="100">
        <v>14.73</v>
      </c>
    </row>
    <row r="8801" spans="1:4" x14ac:dyDescent="0.25">
      <c r="A8801" s="100">
        <v>1402</v>
      </c>
      <c r="B8801" s="100" t="s">
        <v>26409</v>
      </c>
      <c r="C8801" s="100" t="s">
        <v>13191</v>
      </c>
      <c r="D8801" s="100">
        <v>5.0999999999999996</v>
      </c>
    </row>
    <row r="8802" spans="1:4" x14ac:dyDescent="0.25">
      <c r="A8802" s="100">
        <v>1420</v>
      </c>
      <c r="B8802" s="100" t="s">
        <v>26410</v>
      </c>
      <c r="C8802" s="100" t="s">
        <v>13191</v>
      </c>
      <c r="D8802" s="100">
        <v>6.56</v>
      </c>
    </row>
    <row r="8803" spans="1:4" x14ac:dyDescent="0.25">
      <c r="A8803" s="100">
        <v>1419</v>
      </c>
      <c r="B8803" s="100" t="s">
        <v>26411</v>
      </c>
      <c r="C8803" s="100" t="s">
        <v>13191</v>
      </c>
      <c r="D8803" s="100">
        <v>7.92</v>
      </c>
    </row>
    <row r="8804" spans="1:4" x14ac:dyDescent="0.25">
      <c r="A8804" s="100">
        <v>1414</v>
      </c>
      <c r="B8804" s="100" t="s">
        <v>26412</v>
      </c>
      <c r="C8804" s="100" t="s">
        <v>13191</v>
      </c>
      <c r="D8804" s="100">
        <v>7.75</v>
      </c>
    </row>
    <row r="8805" spans="1:4" x14ac:dyDescent="0.25">
      <c r="A8805" s="100">
        <v>1413</v>
      </c>
      <c r="B8805" s="100" t="s">
        <v>26413</v>
      </c>
      <c r="C8805" s="100" t="s">
        <v>13191</v>
      </c>
      <c r="D8805" s="100">
        <v>11.44</v>
      </c>
    </row>
    <row r="8806" spans="1:4" x14ac:dyDescent="0.25">
      <c r="A8806" s="100">
        <v>1412</v>
      </c>
      <c r="B8806" s="100" t="s">
        <v>26414</v>
      </c>
      <c r="C8806" s="100" t="s">
        <v>13191</v>
      </c>
      <c r="D8806" s="100">
        <v>9.6999999999999993</v>
      </c>
    </row>
    <row r="8807" spans="1:4" x14ac:dyDescent="0.25">
      <c r="A8807" s="100">
        <v>1406</v>
      </c>
      <c r="B8807" s="100" t="s">
        <v>26415</v>
      </c>
      <c r="C8807" s="100" t="s">
        <v>13191</v>
      </c>
      <c r="D8807" s="100">
        <v>11.7</v>
      </c>
    </row>
    <row r="8808" spans="1:4" x14ac:dyDescent="0.25">
      <c r="A8808" s="100">
        <v>11281</v>
      </c>
      <c r="B8808" s="100" t="s">
        <v>26416</v>
      </c>
      <c r="C8808" s="100" t="s">
        <v>13191</v>
      </c>
      <c r="D8808" s="100">
        <v>9200</v>
      </c>
    </row>
    <row r="8809" spans="1:4" x14ac:dyDescent="0.25">
      <c r="A8809" s="100">
        <v>1442</v>
      </c>
      <c r="B8809" s="100" t="s">
        <v>26417</v>
      </c>
      <c r="C8809" s="100" t="s">
        <v>13191</v>
      </c>
      <c r="D8809" s="100">
        <v>7723.33</v>
      </c>
    </row>
    <row r="8810" spans="1:4" x14ac:dyDescent="0.25">
      <c r="A8810" s="100">
        <v>13457</v>
      </c>
      <c r="B8810" s="100" t="s">
        <v>26418</v>
      </c>
      <c r="C8810" s="100" t="s">
        <v>13191</v>
      </c>
      <c r="D8810" s="100">
        <v>6666.66</v>
      </c>
    </row>
    <row r="8811" spans="1:4" x14ac:dyDescent="0.25">
      <c r="A8811" s="100">
        <v>40699</v>
      </c>
      <c r="B8811" s="100" t="s">
        <v>26419</v>
      </c>
      <c r="C8811" s="100" t="s">
        <v>13191</v>
      </c>
      <c r="D8811" s="100">
        <v>5153.58</v>
      </c>
    </row>
    <row r="8812" spans="1:4" x14ac:dyDescent="0.25">
      <c r="A8812" s="100">
        <v>40701</v>
      </c>
      <c r="B8812" s="100" t="s">
        <v>26420</v>
      </c>
      <c r="C8812" s="100" t="s">
        <v>13191</v>
      </c>
      <c r="D8812" s="100">
        <v>91122.46</v>
      </c>
    </row>
    <row r="8813" spans="1:4" x14ac:dyDescent="0.25">
      <c r="A8813" s="100">
        <v>40700</v>
      </c>
      <c r="B8813" s="100" t="s">
        <v>26421</v>
      </c>
      <c r="C8813" s="100" t="s">
        <v>13191</v>
      </c>
      <c r="D8813" s="100">
        <v>11996.87</v>
      </c>
    </row>
    <row r="8814" spans="1:4" x14ac:dyDescent="0.25">
      <c r="A8814" s="100">
        <v>13458</v>
      </c>
      <c r="B8814" s="100" t="s">
        <v>26422</v>
      </c>
      <c r="C8814" s="100" t="s">
        <v>13191</v>
      </c>
      <c r="D8814" s="100">
        <v>11399.99</v>
      </c>
    </row>
    <row r="8815" spans="1:4" x14ac:dyDescent="0.25">
      <c r="A8815" s="100">
        <v>11134</v>
      </c>
      <c r="B8815" s="100" t="s">
        <v>26423</v>
      </c>
      <c r="C8815" s="100" t="s">
        <v>941</v>
      </c>
      <c r="D8815" s="100">
        <v>59.82</v>
      </c>
    </row>
    <row r="8816" spans="1:4" x14ac:dyDescent="0.25">
      <c r="A8816" s="100">
        <v>11135</v>
      </c>
      <c r="B8816" s="100" t="s">
        <v>26424</v>
      </c>
      <c r="C8816" s="100" t="s">
        <v>941</v>
      </c>
      <c r="D8816" s="100">
        <v>64.59</v>
      </c>
    </row>
    <row r="8817" spans="1:4" x14ac:dyDescent="0.25">
      <c r="A8817" s="100">
        <v>11136</v>
      </c>
      <c r="B8817" s="100" t="s">
        <v>26425</v>
      </c>
      <c r="C8817" s="100" t="s">
        <v>941</v>
      </c>
      <c r="D8817" s="100">
        <v>73.959999999999994</v>
      </c>
    </row>
    <row r="8818" spans="1:4" x14ac:dyDescent="0.25">
      <c r="A8818" s="100">
        <v>34743</v>
      </c>
      <c r="B8818" s="100" t="s">
        <v>26426</v>
      </c>
      <c r="C8818" s="100" t="s">
        <v>941</v>
      </c>
      <c r="D8818" s="100">
        <v>89.24</v>
      </c>
    </row>
    <row r="8819" spans="1:4" x14ac:dyDescent="0.25">
      <c r="A8819" s="100">
        <v>11137</v>
      </c>
      <c r="B8819" s="100" t="s">
        <v>26427</v>
      </c>
      <c r="C8819" s="100" t="s">
        <v>941</v>
      </c>
      <c r="D8819" s="100">
        <v>101.35</v>
      </c>
    </row>
    <row r="8820" spans="1:4" x14ac:dyDescent="0.25">
      <c r="A8820" s="100">
        <v>34745</v>
      </c>
      <c r="B8820" s="100" t="s">
        <v>26428</v>
      </c>
      <c r="C8820" s="100" t="s">
        <v>941</v>
      </c>
      <c r="D8820" s="100">
        <v>120.53</v>
      </c>
    </row>
    <row r="8821" spans="1:4" x14ac:dyDescent="0.25">
      <c r="A8821" s="100">
        <v>34746</v>
      </c>
      <c r="B8821" s="100" t="s">
        <v>26429</v>
      </c>
      <c r="C8821" s="100" t="s">
        <v>941</v>
      </c>
      <c r="D8821" s="100">
        <v>32.869999999999997</v>
      </c>
    </row>
    <row r="8822" spans="1:4" x14ac:dyDescent="0.25">
      <c r="A8822" s="100">
        <v>1360</v>
      </c>
      <c r="B8822" s="100" t="s">
        <v>26430</v>
      </c>
      <c r="C8822" s="100" t="s">
        <v>941</v>
      </c>
      <c r="D8822" s="100">
        <v>38.35</v>
      </c>
    </row>
    <row r="8823" spans="1:4" x14ac:dyDescent="0.25">
      <c r="A8823" s="100">
        <v>36524</v>
      </c>
      <c r="B8823" s="100" t="s">
        <v>26431</v>
      </c>
      <c r="C8823" s="100" t="s">
        <v>13191</v>
      </c>
      <c r="D8823" s="100">
        <v>195966.86</v>
      </c>
    </row>
    <row r="8824" spans="1:4" x14ac:dyDescent="0.25">
      <c r="A8824" s="100">
        <v>36526</v>
      </c>
      <c r="B8824" s="100" t="s">
        <v>26432</v>
      </c>
      <c r="C8824" s="100" t="s">
        <v>13191</v>
      </c>
      <c r="D8824" s="100">
        <v>157918.07</v>
      </c>
    </row>
    <row r="8825" spans="1:4" x14ac:dyDescent="0.25">
      <c r="A8825" s="100">
        <v>36523</v>
      </c>
      <c r="B8825" s="100" t="s">
        <v>26433</v>
      </c>
      <c r="C8825" s="100" t="s">
        <v>13191</v>
      </c>
      <c r="D8825" s="100">
        <v>338081.28000000003</v>
      </c>
    </row>
    <row r="8826" spans="1:4" x14ac:dyDescent="0.25">
      <c r="A8826" s="100">
        <v>36527</v>
      </c>
      <c r="B8826" s="100" t="s">
        <v>26434</v>
      </c>
      <c r="C8826" s="100" t="s">
        <v>13191</v>
      </c>
      <c r="D8826" s="100">
        <v>367225.91</v>
      </c>
    </row>
    <row r="8827" spans="1:4" x14ac:dyDescent="0.25">
      <c r="A8827" s="100">
        <v>38642</v>
      </c>
      <c r="B8827" s="100" t="s">
        <v>26435</v>
      </c>
      <c r="C8827" s="100" t="s">
        <v>13191</v>
      </c>
      <c r="D8827" s="100">
        <v>85499.61</v>
      </c>
    </row>
    <row r="8828" spans="1:4" x14ac:dyDescent="0.25">
      <c r="A8828" s="100">
        <v>36522</v>
      </c>
      <c r="B8828" s="100" t="s">
        <v>26436</v>
      </c>
      <c r="C8828" s="100" t="s">
        <v>13191</v>
      </c>
      <c r="D8828" s="100">
        <v>99435.03</v>
      </c>
    </row>
    <row r="8829" spans="1:4" x14ac:dyDescent="0.25">
      <c r="A8829" s="100">
        <v>36525</v>
      </c>
      <c r="B8829" s="100" t="s">
        <v>26437</v>
      </c>
      <c r="C8829" s="100" t="s">
        <v>13191</v>
      </c>
      <c r="D8829" s="100">
        <v>133166.73000000001</v>
      </c>
    </row>
    <row r="8830" spans="1:4" x14ac:dyDescent="0.25">
      <c r="A8830" s="100">
        <v>13803</v>
      </c>
      <c r="B8830" s="100" t="s">
        <v>26438</v>
      </c>
      <c r="C8830" s="100" t="s">
        <v>13191</v>
      </c>
      <c r="D8830" s="100">
        <v>132785.69</v>
      </c>
    </row>
    <row r="8831" spans="1:4" x14ac:dyDescent="0.25">
      <c r="A8831" s="100">
        <v>34348</v>
      </c>
      <c r="B8831" s="100" t="s">
        <v>26439</v>
      </c>
      <c r="C8831" s="100" t="s">
        <v>942</v>
      </c>
      <c r="D8831" s="100">
        <v>22.41</v>
      </c>
    </row>
    <row r="8832" spans="1:4" x14ac:dyDescent="0.25">
      <c r="A8832" s="100">
        <v>34347</v>
      </c>
      <c r="B8832" s="100" t="s">
        <v>26440</v>
      </c>
      <c r="C8832" s="100" t="s">
        <v>942</v>
      </c>
      <c r="D8832" s="100">
        <v>16.02</v>
      </c>
    </row>
    <row r="8833" spans="1:4" x14ac:dyDescent="0.25">
      <c r="A8833" s="100">
        <v>11146</v>
      </c>
      <c r="B8833" s="100" t="s">
        <v>26441</v>
      </c>
      <c r="C8833" s="100" t="s">
        <v>940</v>
      </c>
      <c r="D8833" s="100">
        <v>585.13</v>
      </c>
    </row>
    <row r="8834" spans="1:4" x14ac:dyDescent="0.25">
      <c r="A8834" s="100">
        <v>11147</v>
      </c>
      <c r="B8834" s="100" t="s">
        <v>26442</v>
      </c>
      <c r="C8834" s="100" t="s">
        <v>940</v>
      </c>
      <c r="D8834" s="100">
        <v>608.03</v>
      </c>
    </row>
    <row r="8835" spans="1:4" x14ac:dyDescent="0.25">
      <c r="A8835" s="100">
        <v>34872</v>
      </c>
      <c r="B8835" s="100" t="s">
        <v>26443</v>
      </c>
      <c r="C8835" s="100" t="s">
        <v>940</v>
      </c>
      <c r="D8835" s="100">
        <v>614.85</v>
      </c>
    </row>
    <row r="8836" spans="1:4" x14ac:dyDescent="0.25">
      <c r="A8836" s="100">
        <v>34491</v>
      </c>
      <c r="B8836" s="100" t="s">
        <v>26444</v>
      </c>
      <c r="C8836" s="100" t="s">
        <v>940</v>
      </c>
      <c r="D8836" s="100">
        <v>632.66999999999996</v>
      </c>
    </row>
    <row r="8837" spans="1:4" x14ac:dyDescent="0.25">
      <c r="A8837" s="100">
        <v>34770</v>
      </c>
      <c r="B8837" s="100" t="s">
        <v>26445</v>
      </c>
      <c r="C8837" s="100" t="s">
        <v>948</v>
      </c>
      <c r="D8837" s="100">
        <v>665.82</v>
      </c>
    </row>
    <row r="8838" spans="1:4" x14ac:dyDescent="0.25">
      <c r="A8838" s="100">
        <v>1518</v>
      </c>
      <c r="B8838" s="100" t="s">
        <v>26446</v>
      </c>
      <c r="C8838" s="100" t="s">
        <v>948</v>
      </c>
      <c r="D8838" s="100">
        <v>678.8</v>
      </c>
    </row>
    <row r="8839" spans="1:4" x14ac:dyDescent="0.25">
      <c r="A8839" s="100">
        <v>41965</v>
      </c>
      <c r="B8839" s="100" t="s">
        <v>26447</v>
      </c>
      <c r="C8839" s="100" t="s">
        <v>948</v>
      </c>
      <c r="D8839" s="100">
        <v>595.19000000000005</v>
      </c>
    </row>
    <row r="8840" spans="1:4" x14ac:dyDescent="0.25">
      <c r="A8840" s="100">
        <v>1524</v>
      </c>
      <c r="B8840" s="100" t="s">
        <v>26448</v>
      </c>
      <c r="C8840" s="100" t="s">
        <v>940</v>
      </c>
      <c r="D8840" s="100">
        <v>561.39</v>
      </c>
    </row>
    <row r="8841" spans="1:4" x14ac:dyDescent="0.25">
      <c r="A8841" s="100">
        <v>34492</v>
      </c>
      <c r="B8841" s="100" t="s">
        <v>26449</v>
      </c>
      <c r="C8841" s="100" t="s">
        <v>940</v>
      </c>
      <c r="D8841" s="100">
        <v>520</v>
      </c>
    </row>
    <row r="8842" spans="1:4" x14ac:dyDescent="0.25">
      <c r="A8842" s="100">
        <v>38404</v>
      </c>
      <c r="B8842" s="100" t="s">
        <v>26450</v>
      </c>
      <c r="C8842" s="100" t="s">
        <v>940</v>
      </c>
      <c r="D8842" s="100">
        <v>538.62</v>
      </c>
    </row>
    <row r="8843" spans="1:4" x14ac:dyDescent="0.25">
      <c r="A8843" s="100">
        <v>39849</v>
      </c>
      <c r="B8843" s="100" t="s">
        <v>26451</v>
      </c>
      <c r="C8843" s="100" t="s">
        <v>940</v>
      </c>
      <c r="D8843" s="100">
        <v>617.26</v>
      </c>
    </row>
    <row r="8844" spans="1:4" x14ac:dyDescent="0.25">
      <c r="A8844" s="100">
        <v>38464</v>
      </c>
      <c r="B8844" s="100" t="s">
        <v>26452</v>
      </c>
      <c r="C8844" s="100" t="s">
        <v>940</v>
      </c>
      <c r="D8844" s="100">
        <v>626.22</v>
      </c>
    </row>
    <row r="8845" spans="1:4" x14ac:dyDescent="0.25">
      <c r="A8845" s="100">
        <v>1527</v>
      </c>
      <c r="B8845" s="100" t="s">
        <v>26453</v>
      </c>
      <c r="C8845" s="100" t="s">
        <v>940</v>
      </c>
      <c r="D8845" s="100">
        <v>579.21</v>
      </c>
    </row>
    <row r="8846" spans="1:4" x14ac:dyDescent="0.25">
      <c r="A8846" s="100">
        <v>34493</v>
      </c>
      <c r="B8846" s="100" t="s">
        <v>26454</v>
      </c>
      <c r="C8846" s="100" t="s">
        <v>940</v>
      </c>
      <c r="D8846" s="100">
        <v>534.65</v>
      </c>
    </row>
    <row r="8847" spans="1:4" x14ac:dyDescent="0.25">
      <c r="A8847" s="100">
        <v>38405</v>
      </c>
      <c r="B8847" s="100" t="s">
        <v>26455</v>
      </c>
      <c r="C8847" s="100" t="s">
        <v>940</v>
      </c>
      <c r="D8847" s="100">
        <v>555.23</v>
      </c>
    </row>
    <row r="8848" spans="1:4" x14ac:dyDescent="0.25">
      <c r="A8848" s="100">
        <v>38408</v>
      </c>
      <c r="B8848" s="100" t="s">
        <v>26456</v>
      </c>
      <c r="C8848" s="100" t="s">
        <v>940</v>
      </c>
      <c r="D8848" s="100">
        <v>614.58000000000004</v>
      </c>
    </row>
    <row r="8849" spans="1:4" x14ac:dyDescent="0.25">
      <c r="A8849" s="100">
        <v>1525</v>
      </c>
      <c r="B8849" s="100" t="s">
        <v>26457</v>
      </c>
      <c r="C8849" s="100" t="s">
        <v>940</v>
      </c>
      <c r="D8849" s="100">
        <v>597.03</v>
      </c>
    </row>
    <row r="8850" spans="1:4" x14ac:dyDescent="0.25">
      <c r="A8850" s="100">
        <v>34494</v>
      </c>
      <c r="B8850" s="100" t="s">
        <v>26458</v>
      </c>
      <c r="C8850" s="100" t="s">
        <v>940</v>
      </c>
      <c r="D8850" s="100">
        <v>552.48</v>
      </c>
    </row>
    <row r="8851" spans="1:4" x14ac:dyDescent="0.25">
      <c r="A8851" s="100">
        <v>38406</v>
      </c>
      <c r="B8851" s="100" t="s">
        <v>26459</v>
      </c>
      <c r="C8851" s="100" t="s">
        <v>940</v>
      </c>
      <c r="D8851" s="100">
        <v>586.28</v>
      </c>
    </row>
    <row r="8852" spans="1:4" x14ac:dyDescent="0.25">
      <c r="A8852" s="100">
        <v>38409</v>
      </c>
      <c r="B8852" s="100" t="s">
        <v>26460</v>
      </c>
      <c r="C8852" s="100" t="s">
        <v>940</v>
      </c>
      <c r="D8852" s="100">
        <v>618.77</v>
      </c>
    </row>
    <row r="8853" spans="1:4" x14ac:dyDescent="0.25">
      <c r="A8853" s="100">
        <v>43360</v>
      </c>
      <c r="B8853" s="100" t="s">
        <v>26461</v>
      </c>
      <c r="C8853" s="100" t="s">
        <v>940</v>
      </c>
      <c r="D8853" s="100">
        <v>645.20000000000005</v>
      </c>
    </row>
    <row r="8854" spans="1:4" x14ac:dyDescent="0.25">
      <c r="A8854" s="100">
        <v>11145</v>
      </c>
      <c r="B8854" s="100" t="s">
        <v>26462</v>
      </c>
      <c r="C8854" s="100" t="s">
        <v>940</v>
      </c>
      <c r="D8854" s="100">
        <v>614.85</v>
      </c>
    </row>
    <row r="8855" spans="1:4" x14ac:dyDescent="0.25">
      <c r="A8855" s="100">
        <v>34495</v>
      </c>
      <c r="B8855" s="100" t="s">
        <v>26463</v>
      </c>
      <c r="C8855" s="100" t="s">
        <v>940</v>
      </c>
      <c r="D8855" s="100">
        <v>570.29999999999995</v>
      </c>
    </row>
    <row r="8856" spans="1:4" x14ac:dyDescent="0.25">
      <c r="A8856" s="100">
        <v>34479</v>
      </c>
      <c r="B8856" s="100" t="s">
        <v>26464</v>
      </c>
      <c r="C8856" s="100" t="s">
        <v>940</v>
      </c>
      <c r="D8856" s="100">
        <v>632.66999999999996</v>
      </c>
    </row>
    <row r="8857" spans="1:4" x14ac:dyDescent="0.25">
      <c r="A8857" s="100">
        <v>34496</v>
      </c>
      <c r="B8857" s="100" t="s">
        <v>26465</v>
      </c>
      <c r="C8857" s="100" t="s">
        <v>940</v>
      </c>
      <c r="D8857" s="100">
        <v>594.91999999999996</v>
      </c>
    </row>
    <row r="8858" spans="1:4" x14ac:dyDescent="0.25">
      <c r="A8858" s="100">
        <v>34481</v>
      </c>
      <c r="B8858" s="100" t="s">
        <v>26466</v>
      </c>
      <c r="C8858" s="100" t="s">
        <v>940</v>
      </c>
      <c r="D8858" s="100">
        <v>661.07</v>
      </c>
    </row>
    <row r="8859" spans="1:4" x14ac:dyDescent="0.25">
      <c r="A8859" s="100">
        <v>34483</v>
      </c>
      <c r="B8859" s="100" t="s">
        <v>26467</v>
      </c>
      <c r="C8859" s="100" t="s">
        <v>940</v>
      </c>
      <c r="D8859" s="100">
        <v>706.3</v>
      </c>
    </row>
    <row r="8860" spans="1:4" x14ac:dyDescent="0.25">
      <c r="A8860" s="100">
        <v>34485</v>
      </c>
      <c r="B8860" s="100" t="s">
        <v>26468</v>
      </c>
      <c r="C8860" s="100" t="s">
        <v>940</v>
      </c>
      <c r="D8860" s="100">
        <v>755.31</v>
      </c>
    </row>
    <row r="8861" spans="1:4" x14ac:dyDescent="0.25">
      <c r="A8861" s="100">
        <v>14041</v>
      </c>
      <c r="B8861" s="100" t="s">
        <v>26469</v>
      </c>
      <c r="C8861" s="100" t="s">
        <v>940</v>
      </c>
      <c r="D8861" s="100">
        <v>490.99</v>
      </c>
    </row>
    <row r="8862" spans="1:4" x14ac:dyDescent="0.25">
      <c r="A8862" s="100">
        <v>1523</v>
      </c>
      <c r="B8862" s="100" t="s">
        <v>26470</v>
      </c>
      <c r="C8862" s="100" t="s">
        <v>940</v>
      </c>
      <c r="D8862" s="100">
        <v>499.01</v>
      </c>
    </row>
    <row r="8863" spans="1:4" x14ac:dyDescent="0.25">
      <c r="A8863" s="100">
        <v>14052</v>
      </c>
      <c r="B8863" s="100" t="s">
        <v>26471</v>
      </c>
      <c r="C8863" s="100" t="s">
        <v>13191</v>
      </c>
      <c r="D8863" s="100">
        <v>15.09</v>
      </c>
    </row>
    <row r="8864" spans="1:4" x14ac:dyDescent="0.25">
      <c r="A8864" s="100">
        <v>14054</v>
      </c>
      <c r="B8864" s="100" t="s">
        <v>26472</v>
      </c>
      <c r="C8864" s="100" t="s">
        <v>13191</v>
      </c>
      <c r="D8864" s="100">
        <v>19.62</v>
      </c>
    </row>
    <row r="8865" spans="1:4" x14ac:dyDescent="0.25">
      <c r="A8865" s="100">
        <v>14053</v>
      </c>
      <c r="B8865" s="100" t="s">
        <v>26473</v>
      </c>
      <c r="C8865" s="100" t="s">
        <v>13191</v>
      </c>
      <c r="D8865" s="100">
        <v>15.32</v>
      </c>
    </row>
    <row r="8866" spans="1:4" x14ac:dyDescent="0.25">
      <c r="A8866" s="100">
        <v>2558</v>
      </c>
      <c r="B8866" s="100" t="s">
        <v>26474</v>
      </c>
      <c r="C8866" s="100" t="s">
        <v>13191</v>
      </c>
      <c r="D8866" s="100">
        <v>11.54</v>
      </c>
    </row>
    <row r="8867" spans="1:4" x14ac:dyDescent="0.25">
      <c r="A8867" s="100">
        <v>2560</v>
      </c>
      <c r="B8867" s="100" t="s">
        <v>26475</v>
      </c>
      <c r="C8867" s="100" t="s">
        <v>13191</v>
      </c>
      <c r="D8867" s="100">
        <v>20.309999999999999</v>
      </c>
    </row>
    <row r="8868" spans="1:4" x14ac:dyDescent="0.25">
      <c r="A8868" s="100">
        <v>2559</v>
      </c>
      <c r="B8868" s="100" t="s">
        <v>26476</v>
      </c>
      <c r="C8868" s="100" t="s">
        <v>13191</v>
      </c>
      <c r="D8868" s="100">
        <v>16.239999999999998</v>
      </c>
    </row>
    <row r="8869" spans="1:4" x14ac:dyDescent="0.25">
      <c r="A8869" s="100">
        <v>2592</v>
      </c>
      <c r="B8869" s="100" t="s">
        <v>26477</v>
      </c>
      <c r="C8869" s="100" t="s">
        <v>13191</v>
      </c>
      <c r="D8869" s="100">
        <v>269.22000000000003</v>
      </c>
    </row>
    <row r="8870" spans="1:4" x14ac:dyDescent="0.25">
      <c r="A8870" s="100">
        <v>2589</v>
      </c>
      <c r="B8870" s="100" t="s">
        <v>26478</v>
      </c>
      <c r="C8870" s="100" t="s">
        <v>13191</v>
      </c>
      <c r="D8870" s="100">
        <v>36.01</v>
      </c>
    </row>
    <row r="8871" spans="1:4" x14ac:dyDescent="0.25">
      <c r="A8871" s="100">
        <v>2566</v>
      </c>
      <c r="B8871" s="100" t="s">
        <v>40112</v>
      </c>
      <c r="C8871" s="100" t="s">
        <v>13191</v>
      </c>
      <c r="D8871" s="100">
        <v>27.09</v>
      </c>
    </row>
    <row r="8872" spans="1:4" x14ac:dyDescent="0.25">
      <c r="A8872" s="100">
        <v>2591</v>
      </c>
      <c r="B8872" s="100" t="s">
        <v>26479</v>
      </c>
      <c r="C8872" s="100" t="s">
        <v>13191</v>
      </c>
      <c r="D8872" s="100">
        <v>13.13</v>
      </c>
    </row>
    <row r="8873" spans="1:4" x14ac:dyDescent="0.25">
      <c r="A8873" s="100">
        <v>2590</v>
      </c>
      <c r="B8873" s="100" t="s">
        <v>26480</v>
      </c>
      <c r="C8873" s="100" t="s">
        <v>13191</v>
      </c>
      <c r="D8873" s="100">
        <v>22.1</v>
      </c>
    </row>
    <row r="8874" spans="1:4" x14ac:dyDescent="0.25">
      <c r="A8874" s="100">
        <v>2567</v>
      </c>
      <c r="B8874" s="100" t="s">
        <v>26481</v>
      </c>
      <c r="C8874" s="100" t="s">
        <v>13191</v>
      </c>
      <c r="D8874" s="100">
        <v>52.82</v>
      </c>
    </row>
    <row r="8875" spans="1:4" x14ac:dyDescent="0.25">
      <c r="A8875" s="100">
        <v>2565</v>
      </c>
      <c r="B8875" s="100" t="s">
        <v>26482</v>
      </c>
      <c r="C8875" s="100" t="s">
        <v>13191</v>
      </c>
      <c r="D8875" s="100">
        <v>13.16</v>
      </c>
    </row>
    <row r="8876" spans="1:4" x14ac:dyDescent="0.25">
      <c r="A8876" s="100">
        <v>2568</v>
      </c>
      <c r="B8876" s="100" t="s">
        <v>26483</v>
      </c>
      <c r="C8876" s="100" t="s">
        <v>13191</v>
      </c>
      <c r="D8876" s="100">
        <v>146.68</v>
      </c>
    </row>
    <row r="8877" spans="1:4" x14ac:dyDescent="0.25">
      <c r="A8877" s="100">
        <v>2594</v>
      </c>
      <c r="B8877" s="100" t="s">
        <v>26484</v>
      </c>
      <c r="C8877" s="100" t="s">
        <v>13191</v>
      </c>
      <c r="D8877" s="100">
        <v>244.36</v>
      </c>
    </row>
    <row r="8878" spans="1:4" x14ac:dyDescent="0.25">
      <c r="A8878" s="100">
        <v>2587</v>
      </c>
      <c r="B8878" s="100" t="s">
        <v>26485</v>
      </c>
      <c r="C8878" s="100" t="s">
        <v>13191</v>
      </c>
      <c r="D8878" s="100">
        <v>41.64</v>
      </c>
    </row>
    <row r="8879" spans="1:4" x14ac:dyDescent="0.25">
      <c r="A8879" s="100">
        <v>2588</v>
      </c>
      <c r="B8879" s="100" t="s">
        <v>26486</v>
      </c>
      <c r="C8879" s="100" t="s">
        <v>13191</v>
      </c>
      <c r="D8879" s="100">
        <v>33.08</v>
      </c>
    </row>
    <row r="8880" spans="1:4" x14ac:dyDescent="0.25">
      <c r="A8880" s="100">
        <v>2569</v>
      </c>
      <c r="B8880" s="100" t="s">
        <v>26487</v>
      </c>
      <c r="C8880" s="100" t="s">
        <v>13191</v>
      </c>
      <c r="D8880" s="100">
        <v>12.75</v>
      </c>
    </row>
    <row r="8881" spans="1:4" x14ac:dyDescent="0.25">
      <c r="A8881" s="100">
        <v>2570</v>
      </c>
      <c r="B8881" s="100" t="s">
        <v>26488</v>
      </c>
      <c r="C8881" s="100" t="s">
        <v>13191</v>
      </c>
      <c r="D8881" s="100">
        <v>21.37</v>
      </c>
    </row>
    <row r="8882" spans="1:4" x14ac:dyDescent="0.25">
      <c r="A8882" s="100">
        <v>2571</v>
      </c>
      <c r="B8882" s="100" t="s">
        <v>26489</v>
      </c>
      <c r="C8882" s="100" t="s">
        <v>13191</v>
      </c>
      <c r="D8882" s="100">
        <v>63.43</v>
      </c>
    </row>
    <row r="8883" spans="1:4" x14ac:dyDescent="0.25">
      <c r="A8883" s="100">
        <v>2593</v>
      </c>
      <c r="B8883" s="100" t="s">
        <v>26490</v>
      </c>
      <c r="C8883" s="100" t="s">
        <v>13191</v>
      </c>
      <c r="D8883" s="100">
        <v>13.59</v>
      </c>
    </row>
    <row r="8884" spans="1:4" x14ac:dyDescent="0.25">
      <c r="A8884" s="100">
        <v>2572</v>
      </c>
      <c r="B8884" s="100" t="s">
        <v>26491</v>
      </c>
      <c r="C8884" s="100" t="s">
        <v>13191</v>
      </c>
      <c r="D8884" s="100">
        <v>187.58</v>
      </c>
    </row>
    <row r="8885" spans="1:4" x14ac:dyDescent="0.25">
      <c r="A8885" s="100">
        <v>2595</v>
      </c>
      <c r="B8885" s="100" t="s">
        <v>26492</v>
      </c>
      <c r="C8885" s="100" t="s">
        <v>13191</v>
      </c>
      <c r="D8885" s="100">
        <v>292.66000000000003</v>
      </c>
    </row>
    <row r="8886" spans="1:4" x14ac:dyDescent="0.25">
      <c r="A8886" s="100">
        <v>2576</v>
      </c>
      <c r="B8886" s="100" t="s">
        <v>26493</v>
      </c>
      <c r="C8886" s="100" t="s">
        <v>13191</v>
      </c>
      <c r="D8886" s="100">
        <v>49.89</v>
      </c>
    </row>
    <row r="8887" spans="1:4" x14ac:dyDescent="0.25">
      <c r="A8887" s="100">
        <v>2575</v>
      </c>
      <c r="B8887" s="100" t="s">
        <v>26494</v>
      </c>
      <c r="C8887" s="100" t="s">
        <v>13191</v>
      </c>
      <c r="D8887" s="100">
        <v>37.5</v>
      </c>
    </row>
    <row r="8888" spans="1:4" x14ac:dyDescent="0.25">
      <c r="A8888" s="100">
        <v>2573</v>
      </c>
      <c r="B8888" s="100" t="s">
        <v>26495</v>
      </c>
      <c r="C8888" s="100" t="s">
        <v>13191</v>
      </c>
      <c r="D8888" s="100">
        <v>15.57</v>
      </c>
    </row>
    <row r="8889" spans="1:4" x14ac:dyDescent="0.25">
      <c r="A8889" s="100">
        <v>2586</v>
      </c>
      <c r="B8889" s="100" t="s">
        <v>26496</v>
      </c>
      <c r="C8889" s="100" t="s">
        <v>13191</v>
      </c>
      <c r="D8889" s="100">
        <v>25.24</v>
      </c>
    </row>
    <row r="8890" spans="1:4" x14ac:dyDescent="0.25">
      <c r="A8890" s="100">
        <v>2577</v>
      </c>
      <c r="B8890" s="100" t="s">
        <v>26497</v>
      </c>
      <c r="C8890" s="100" t="s">
        <v>13191</v>
      </c>
      <c r="D8890" s="100">
        <v>67.599999999999994</v>
      </c>
    </row>
    <row r="8891" spans="1:4" x14ac:dyDescent="0.25">
      <c r="A8891" s="100">
        <v>2574</v>
      </c>
      <c r="B8891" s="100" t="s">
        <v>26498</v>
      </c>
      <c r="C8891" s="100" t="s">
        <v>13191</v>
      </c>
      <c r="D8891" s="100">
        <v>15.68</v>
      </c>
    </row>
    <row r="8892" spans="1:4" x14ac:dyDescent="0.25">
      <c r="A8892" s="100">
        <v>2578</v>
      </c>
      <c r="B8892" s="100" t="s">
        <v>26499</v>
      </c>
      <c r="C8892" s="100" t="s">
        <v>13191</v>
      </c>
      <c r="D8892" s="100">
        <v>211.06</v>
      </c>
    </row>
    <row r="8893" spans="1:4" x14ac:dyDescent="0.25">
      <c r="A8893" s="100">
        <v>2585</v>
      </c>
      <c r="B8893" s="100" t="s">
        <v>26500</v>
      </c>
      <c r="C8893" s="100" t="s">
        <v>13191</v>
      </c>
      <c r="D8893" s="100">
        <v>289.62</v>
      </c>
    </row>
    <row r="8894" spans="1:4" x14ac:dyDescent="0.25">
      <c r="A8894" s="100">
        <v>12008</v>
      </c>
      <c r="B8894" s="100" t="s">
        <v>26501</v>
      </c>
      <c r="C8894" s="100" t="s">
        <v>13191</v>
      </c>
      <c r="D8894" s="100">
        <v>155.38999999999999</v>
      </c>
    </row>
    <row r="8895" spans="1:4" x14ac:dyDescent="0.25">
      <c r="A8895" s="100">
        <v>2582</v>
      </c>
      <c r="B8895" s="100" t="s">
        <v>26502</v>
      </c>
      <c r="C8895" s="100" t="s">
        <v>13191</v>
      </c>
      <c r="D8895" s="100">
        <v>46.27</v>
      </c>
    </row>
    <row r="8896" spans="1:4" x14ac:dyDescent="0.25">
      <c r="A8896" s="100">
        <v>2597</v>
      </c>
      <c r="B8896" s="100" t="s">
        <v>26503</v>
      </c>
      <c r="C8896" s="100" t="s">
        <v>13191</v>
      </c>
      <c r="D8896" s="100">
        <v>39.659999999999997</v>
      </c>
    </row>
    <row r="8897" spans="1:4" x14ac:dyDescent="0.25">
      <c r="A8897" s="100">
        <v>2579</v>
      </c>
      <c r="B8897" s="100" t="s">
        <v>26504</v>
      </c>
      <c r="C8897" s="100" t="s">
        <v>13191</v>
      </c>
      <c r="D8897" s="100">
        <v>18.88</v>
      </c>
    </row>
    <row r="8898" spans="1:4" x14ac:dyDescent="0.25">
      <c r="A8898" s="100">
        <v>2581</v>
      </c>
      <c r="B8898" s="100" t="s">
        <v>26505</v>
      </c>
      <c r="C8898" s="100" t="s">
        <v>13191</v>
      </c>
      <c r="D8898" s="100">
        <v>24.16</v>
      </c>
    </row>
    <row r="8899" spans="1:4" x14ac:dyDescent="0.25">
      <c r="A8899" s="100">
        <v>2596</v>
      </c>
      <c r="B8899" s="100" t="s">
        <v>26506</v>
      </c>
      <c r="C8899" s="100" t="s">
        <v>13191</v>
      </c>
      <c r="D8899" s="100">
        <v>71.459999999999994</v>
      </c>
    </row>
    <row r="8900" spans="1:4" x14ac:dyDescent="0.25">
      <c r="A8900" s="100">
        <v>2580</v>
      </c>
      <c r="B8900" s="100" t="s">
        <v>26507</v>
      </c>
      <c r="C8900" s="100" t="s">
        <v>13191</v>
      </c>
      <c r="D8900" s="100">
        <v>20.69</v>
      </c>
    </row>
    <row r="8901" spans="1:4" x14ac:dyDescent="0.25">
      <c r="A8901" s="100">
        <v>2583</v>
      </c>
      <c r="B8901" s="100" t="s">
        <v>26508</v>
      </c>
      <c r="C8901" s="100" t="s">
        <v>13191</v>
      </c>
      <c r="D8901" s="100">
        <v>173.8</v>
      </c>
    </row>
    <row r="8902" spans="1:4" x14ac:dyDescent="0.25">
      <c r="A8902" s="100">
        <v>2584</v>
      </c>
      <c r="B8902" s="100" t="s">
        <v>26509</v>
      </c>
      <c r="C8902" s="100" t="s">
        <v>13191</v>
      </c>
      <c r="D8902" s="100">
        <v>289.33</v>
      </c>
    </row>
    <row r="8903" spans="1:4" x14ac:dyDescent="0.25">
      <c r="A8903" s="100">
        <v>12010</v>
      </c>
      <c r="B8903" s="100" t="s">
        <v>26510</v>
      </c>
      <c r="C8903" s="100" t="s">
        <v>13191</v>
      </c>
      <c r="D8903" s="105">
        <v>10.36</v>
      </c>
    </row>
    <row r="8904" spans="1:4" x14ac:dyDescent="0.25">
      <c r="A8904" s="100">
        <v>39329</v>
      </c>
      <c r="B8904" s="100" t="s">
        <v>26511</v>
      </c>
      <c r="C8904" s="100" t="s">
        <v>13191</v>
      </c>
      <c r="D8904" s="100">
        <v>10.83</v>
      </c>
    </row>
    <row r="8905" spans="1:4" x14ac:dyDescent="0.25">
      <c r="A8905" s="100">
        <v>39330</v>
      </c>
      <c r="B8905" s="100" t="s">
        <v>26512</v>
      </c>
      <c r="C8905" s="100" t="s">
        <v>13191</v>
      </c>
      <c r="D8905" s="100">
        <v>11.4</v>
      </c>
    </row>
    <row r="8906" spans="1:4" x14ac:dyDescent="0.25">
      <c r="A8906" s="100">
        <v>39332</v>
      </c>
      <c r="B8906" s="100" t="s">
        <v>26513</v>
      </c>
      <c r="C8906" s="100" t="s">
        <v>13191</v>
      </c>
      <c r="D8906" s="100">
        <v>12.74</v>
      </c>
    </row>
    <row r="8907" spans="1:4" x14ac:dyDescent="0.25">
      <c r="A8907" s="100">
        <v>39331</v>
      </c>
      <c r="B8907" s="100" t="s">
        <v>26514</v>
      </c>
      <c r="C8907" s="100" t="s">
        <v>13191</v>
      </c>
      <c r="D8907" s="100">
        <v>10.14</v>
      </c>
    </row>
    <row r="8908" spans="1:4" x14ac:dyDescent="0.25">
      <c r="A8908" s="100">
        <v>39333</v>
      </c>
      <c r="B8908" s="100" t="s">
        <v>26515</v>
      </c>
      <c r="C8908" s="100" t="s">
        <v>13191</v>
      </c>
      <c r="D8908" s="100">
        <v>9.89</v>
      </c>
    </row>
    <row r="8909" spans="1:4" x14ac:dyDescent="0.25">
      <c r="A8909" s="100">
        <v>39335</v>
      </c>
      <c r="B8909" s="100" t="s">
        <v>26516</v>
      </c>
      <c r="C8909" s="100" t="s">
        <v>13191</v>
      </c>
      <c r="D8909" s="100">
        <v>11.44</v>
      </c>
    </row>
    <row r="8910" spans="1:4" x14ac:dyDescent="0.25">
      <c r="A8910" s="100">
        <v>39334</v>
      </c>
      <c r="B8910" s="100" t="s">
        <v>26517</v>
      </c>
      <c r="C8910" s="100" t="s">
        <v>13191</v>
      </c>
      <c r="D8910" s="100">
        <v>9.09</v>
      </c>
    </row>
    <row r="8911" spans="1:4" x14ac:dyDescent="0.25">
      <c r="A8911" s="100">
        <v>12016</v>
      </c>
      <c r="B8911" s="100" t="s">
        <v>26518</v>
      </c>
      <c r="C8911" s="100" t="s">
        <v>13191</v>
      </c>
      <c r="D8911" s="100">
        <v>11.41</v>
      </c>
    </row>
    <row r="8912" spans="1:4" x14ac:dyDescent="0.25">
      <c r="A8912" s="100">
        <v>12015</v>
      </c>
      <c r="B8912" s="100" t="s">
        <v>26519</v>
      </c>
      <c r="C8912" s="100" t="s">
        <v>13191</v>
      </c>
      <c r="D8912" s="100">
        <v>13.29</v>
      </c>
    </row>
    <row r="8913" spans="1:4" x14ac:dyDescent="0.25">
      <c r="A8913" s="100">
        <v>12020</v>
      </c>
      <c r="B8913" s="100" t="s">
        <v>26520</v>
      </c>
      <c r="C8913" s="100" t="s">
        <v>13191</v>
      </c>
      <c r="D8913" s="100">
        <v>11.41</v>
      </c>
    </row>
    <row r="8914" spans="1:4" x14ac:dyDescent="0.25">
      <c r="A8914" s="100">
        <v>12019</v>
      </c>
      <c r="B8914" s="100" t="s">
        <v>26521</v>
      </c>
      <c r="C8914" s="100" t="s">
        <v>13191</v>
      </c>
      <c r="D8914" s="100">
        <v>13.29</v>
      </c>
    </row>
    <row r="8915" spans="1:4" x14ac:dyDescent="0.25">
      <c r="A8915" s="100">
        <v>39336</v>
      </c>
      <c r="B8915" s="100" t="s">
        <v>26522</v>
      </c>
      <c r="C8915" s="100" t="s">
        <v>13191</v>
      </c>
      <c r="D8915" s="100">
        <v>11.4</v>
      </c>
    </row>
    <row r="8916" spans="1:4" x14ac:dyDescent="0.25">
      <c r="A8916" s="100">
        <v>39338</v>
      </c>
      <c r="B8916" s="100" t="s">
        <v>26523</v>
      </c>
      <c r="C8916" s="100" t="s">
        <v>13191</v>
      </c>
      <c r="D8916" s="100">
        <v>12.74</v>
      </c>
    </row>
    <row r="8917" spans="1:4" x14ac:dyDescent="0.25">
      <c r="A8917" s="100">
        <v>39337</v>
      </c>
      <c r="B8917" s="100" t="s">
        <v>26524</v>
      </c>
      <c r="C8917" s="100" t="s">
        <v>13191</v>
      </c>
      <c r="D8917" s="100">
        <v>10.14</v>
      </c>
    </row>
    <row r="8918" spans="1:4" x14ac:dyDescent="0.25">
      <c r="A8918" s="100">
        <v>39341</v>
      </c>
      <c r="B8918" s="100" t="s">
        <v>26525</v>
      </c>
      <c r="C8918" s="100" t="s">
        <v>13191</v>
      </c>
      <c r="D8918" s="100">
        <v>16.600000000000001</v>
      </c>
    </row>
    <row r="8919" spans="1:4" x14ac:dyDescent="0.25">
      <c r="A8919" s="100">
        <v>39340</v>
      </c>
      <c r="B8919" s="100" t="s">
        <v>26526</v>
      </c>
      <c r="C8919" s="100" t="s">
        <v>13191</v>
      </c>
      <c r="D8919" s="105">
        <v>12.19</v>
      </c>
    </row>
    <row r="8920" spans="1:4" x14ac:dyDescent="0.25">
      <c r="A8920" s="100">
        <v>12025</v>
      </c>
      <c r="B8920" s="100" t="s">
        <v>26527</v>
      </c>
      <c r="C8920" s="100" t="s">
        <v>13191</v>
      </c>
      <c r="D8920" s="105">
        <v>12.59</v>
      </c>
    </row>
    <row r="8921" spans="1:4" x14ac:dyDescent="0.25">
      <c r="A8921" s="100">
        <v>39342</v>
      </c>
      <c r="B8921" s="100" t="s">
        <v>26528</v>
      </c>
      <c r="C8921" s="100" t="s">
        <v>13191</v>
      </c>
      <c r="D8921" s="100">
        <v>16.600000000000001</v>
      </c>
    </row>
    <row r="8922" spans="1:4" x14ac:dyDescent="0.25">
      <c r="A8922" s="100">
        <v>39343</v>
      </c>
      <c r="B8922" s="100" t="s">
        <v>26529</v>
      </c>
      <c r="C8922" s="100" t="s">
        <v>13191</v>
      </c>
      <c r="D8922" s="105">
        <v>14.02</v>
      </c>
    </row>
    <row r="8923" spans="1:4" x14ac:dyDescent="0.25">
      <c r="A8923" s="100">
        <v>39345</v>
      </c>
      <c r="B8923" s="100" t="s">
        <v>26530</v>
      </c>
      <c r="C8923" s="100" t="s">
        <v>13191</v>
      </c>
      <c r="D8923" s="105">
        <v>18.97</v>
      </c>
    </row>
    <row r="8924" spans="1:4" x14ac:dyDescent="0.25">
      <c r="A8924" s="100">
        <v>39344</v>
      </c>
      <c r="B8924" s="100" t="s">
        <v>26531</v>
      </c>
      <c r="C8924" s="100" t="s">
        <v>13191</v>
      </c>
      <c r="D8924" s="105">
        <v>13.56</v>
      </c>
    </row>
    <row r="8925" spans="1:4" x14ac:dyDescent="0.25">
      <c r="A8925" s="100">
        <v>12623</v>
      </c>
      <c r="B8925" s="100" t="s">
        <v>26532</v>
      </c>
      <c r="C8925" s="100" t="s">
        <v>942</v>
      </c>
      <c r="D8925" s="100">
        <v>40.880000000000003</v>
      </c>
    </row>
    <row r="8926" spans="1:4" x14ac:dyDescent="0.25">
      <c r="A8926" s="100">
        <v>34498</v>
      </c>
      <c r="B8926" s="100" t="s">
        <v>26533</v>
      </c>
      <c r="C8926" s="100" t="s">
        <v>13191</v>
      </c>
      <c r="D8926" s="105">
        <v>111.18</v>
      </c>
    </row>
    <row r="8927" spans="1:4" x14ac:dyDescent="0.25">
      <c r="A8927" s="100">
        <v>13244</v>
      </c>
      <c r="B8927" s="100" t="s">
        <v>26534</v>
      </c>
      <c r="C8927" s="100" t="s">
        <v>13191</v>
      </c>
      <c r="D8927" s="100">
        <v>46.8</v>
      </c>
    </row>
    <row r="8928" spans="1:4" x14ac:dyDescent="0.25">
      <c r="A8928" s="100">
        <v>38998</v>
      </c>
      <c r="B8928" s="100" t="s">
        <v>26535</v>
      </c>
      <c r="C8928" s="100" t="s">
        <v>13191</v>
      </c>
      <c r="D8928" s="105">
        <v>9.9700000000000006</v>
      </c>
    </row>
    <row r="8929" spans="1:4" x14ac:dyDescent="0.25">
      <c r="A8929" s="100">
        <v>38999</v>
      </c>
      <c r="B8929" s="100" t="s">
        <v>26536</v>
      </c>
      <c r="C8929" s="100" t="s">
        <v>13191</v>
      </c>
      <c r="D8929" s="100">
        <v>25.2</v>
      </c>
    </row>
    <row r="8930" spans="1:4" x14ac:dyDescent="0.25">
      <c r="A8930" s="100">
        <v>38996</v>
      </c>
      <c r="B8930" s="100" t="s">
        <v>26537</v>
      </c>
      <c r="C8930" s="100" t="s">
        <v>13191</v>
      </c>
      <c r="D8930" s="100">
        <v>17.809999999999999</v>
      </c>
    </row>
    <row r="8931" spans="1:4" x14ac:dyDescent="0.25">
      <c r="A8931" s="100">
        <v>44173</v>
      </c>
      <c r="B8931" s="100" t="s">
        <v>26538</v>
      </c>
      <c r="C8931" s="100" t="s">
        <v>13191</v>
      </c>
      <c r="D8931" s="100">
        <v>17.32</v>
      </c>
    </row>
    <row r="8932" spans="1:4" x14ac:dyDescent="0.25">
      <c r="A8932" s="100">
        <v>44174</v>
      </c>
      <c r="B8932" s="100" t="s">
        <v>26539</v>
      </c>
      <c r="C8932" s="100" t="s">
        <v>13191</v>
      </c>
      <c r="D8932" s="105">
        <v>28.36</v>
      </c>
    </row>
    <row r="8933" spans="1:4" x14ac:dyDescent="0.25">
      <c r="A8933" s="100">
        <v>38997</v>
      </c>
      <c r="B8933" s="100" t="s">
        <v>26540</v>
      </c>
      <c r="C8933" s="100" t="s">
        <v>13191</v>
      </c>
      <c r="D8933" s="105">
        <v>25.48</v>
      </c>
    </row>
    <row r="8934" spans="1:4" x14ac:dyDescent="0.25">
      <c r="A8934" s="100">
        <v>39600</v>
      </c>
      <c r="B8934" s="100" t="s">
        <v>26541</v>
      </c>
      <c r="C8934" s="100" t="s">
        <v>13191</v>
      </c>
      <c r="D8934" s="100">
        <v>13.11</v>
      </c>
    </row>
    <row r="8935" spans="1:4" x14ac:dyDescent="0.25">
      <c r="A8935" s="100">
        <v>39601</v>
      </c>
      <c r="B8935" s="100" t="s">
        <v>26542</v>
      </c>
      <c r="C8935" s="100" t="s">
        <v>13191</v>
      </c>
      <c r="D8935" s="105">
        <v>27.8</v>
      </c>
    </row>
    <row r="8936" spans="1:4" x14ac:dyDescent="0.25">
      <c r="A8936" s="100">
        <v>39862</v>
      </c>
      <c r="B8936" s="100" t="s">
        <v>26543</v>
      </c>
      <c r="C8936" s="100" t="s">
        <v>13191</v>
      </c>
      <c r="D8936" s="100">
        <v>13.75</v>
      </c>
    </row>
    <row r="8937" spans="1:4" x14ac:dyDescent="0.25">
      <c r="A8937" s="100">
        <v>39863</v>
      </c>
      <c r="B8937" s="100" t="s">
        <v>26544</v>
      </c>
      <c r="C8937" s="100" t="s">
        <v>13191</v>
      </c>
      <c r="D8937" s="105">
        <v>13.94</v>
      </c>
    </row>
    <row r="8938" spans="1:4" x14ac:dyDescent="0.25">
      <c r="A8938" s="100">
        <v>39864</v>
      </c>
      <c r="B8938" s="100" t="s">
        <v>26545</v>
      </c>
      <c r="C8938" s="100" t="s">
        <v>13191</v>
      </c>
      <c r="D8938" s="105">
        <v>17.3</v>
      </c>
    </row>
    <row r="8939" spans="1:4" x14ac:dyDescent="0.25">
      <c r="A8939" s="100">
        <v>39865</v>
      </c>
      <c r="B8939" s="100" t="s">
        <v>26546</v>
      </c>
      <c r="C8939" s="100" t="s">
        <v>13191</v>
      </c>
      <c r="D8939" s="100">
        <v>24.38</v>
      </c>
    </row>
    <row r="8940" spans="1:4" x14ac:dyDescent="0.25">
      <c r="A8940" s="100">
        <v>2517</v>
      </c>
      <c r="B8940" s="100" t="s">
        <v>26547</v>
      </c>
      <c r="C8940" s="100" t="s">
        <v>13191</v>
      </c>
      <c r="D8940" s="105">
        <v>28.83</v>
      </c>
    </row>
    <row r="8941" spans="1:4" x14ac:dyDescent="0.25">
      <c r="A8941" s="100">
        <v>2522</v>
      </c>
      <c r="B8941" s="100" t="s">
        <v>26548</v>
      </c>
      <c r="C8941" s="100" t="s">
        <v>13191</v>
      </c>
      <c r="D8941" s="100">
        <v>18.63</v>
      </c>
    </row>
    <row r="8942" spans="1:4" x14ac:dyDescent="0.25">
      <c r="A8942" s="100">
        <v>2548</v>
      </c>
      <c r="B8942" s="100" t="s">
        <v>26549</v>
      </c>
      <c r="C8942" s="100" t="s">
        <v>13191</v>
      </c>
      <c r="D8942" s="100">
        <v>11.46</v>
      </c>
    </row>
    <row r="8943" spans="1:4" x14ac:dyDescent="0.25">
      <c r="A8943" s="100">
        <v>2516</v>
      </c>
      <c r="B8943" s="100" t="s">
        <v>26550</v>
      </c>
      <c r="C8943" s="100" t="s">
        <v>13191</v>
      </c>
      <c r="D8943" s="100">
        <v>14.96</v>
      </c>
    </row>
    <row r="8944" spans="1:4" x14ac:dyDescent="0.25">
      <c r="A8944" s="100">
        <v>2518</v>
      </c>
      <c r="B8944" s="100" t="s">
        <v>26551</v>
      </c>
      <c r="C8944" s="100" t="s">
        <v>13191</v>
      </c>
      <c r="D8944" s="100">
        <v>137.21</v>
      </c>
    </row>
    <row r="8945" spans="1:4" x14ac:dyDescent="0.25">
      <c r="A8945" s="100">
        <v>2521</v>
      </c>
      <c r="B8945" s="100" t="s">
        <v>26552</v>
      </c>
      <c r="C8945" s="100" t="s">
        <v>13191</v>
      </c>
      <c r="D8945" s="100">
        <v>58.41</v>
      </c>
    </row>
    <row r="8946" spans="1:4" x14ac:dyDescent="0.25">
      <c r="A8946" s="100">
        <v>2515</v>
      </c>
      <c r="B8946" s="100" t="s">
        <v>26553</v>
      </c>
      <c r="C8946" s="100" t="s">
        <v>13191</v>
      </c>
      <c r="D8946" s="100">
        <v>12.45</v>
      </c>
    </row>
    <row r="8947" spans="1:4" x14ac:dyDescent="0.25">
      <c r="A8947" s="100">
        <v>2519</v>
      </c>
      <c r="B8947" s="100" t="s">
        <v>26554</v>
      </c>
      <c r="C8947" s="100" t="s">
        <v>13191</v>
      </c>
      <c r="D8947" s="100">
        <v>165.45</v>
      </c>
    </row>
    <row r="8948" spans="1:4" x14ac:dyDescent="0.25">
      <c r="A8948" s="100">
        <v>2520</v>
      </c>
      <c r="B8948" s="100" t="s">
        <v>26555</v>
      </c>
      <c r="C8948" s="100" t="s">
        <v>13191</v>
      </c>
      <c r="D8948" s="100">
        <v>304.52</v>
      </c>
    </row>
    <row r="8949" spans="1:4" x14ac:dyDescent="0.25">
      <c r="A8949" s="100">
        <v>1602</v>
      </c>
      <c r="B8949" s="100" t="s">
        <v>26556</v>
      </c>
      <c r="C8949" s="100" t="s">
        <v>13191</v>
      </c>
      <c r="D8949" s="100">
        <v>71.12</v>
      </c>
    </row>
    <row r="8950" spans="1:4" x14ac:dyDescent="0.25">
      <c r="A8950" s="100">
        <v>1601</v>
      </c>
      <c r="B8950" s="100" t="s">
        <v>26557</v>
      </c>
      <c r="C8950" s="100" t="s">
        <v>13191</v>
      </c>
      <c r="D8950" s="100">
        <v>63.38</v>
      </c>
    </row>
    <row r="8951" spans="1:4" x14ac:dyDescent="0.25">
      <c r="A8951" s="100">
        <v>1598</v>
      </c>
      <c r="B8951" s="100" t="s">
        <v>26558</v>
      </c>
      <c r="C8951" s="100" t="s">
        <v>13191</v>
      </c>
      <c r="D8951" s="100">
        <v>18.760000000000002</v>
      </c>
    </row>
    <row r="8952" spans="1:4" x14ac:dyDescent="0.25">
      <c r="A8952" s="100">
        <v>1600</v>
      </c>
      <c r="B8952" s="100" t="s">
        <v>26559</v>
      </c>
      <c r="C8952" s="100" t="s">
        <v>13191</v>
      </c>
      <c r="D8952" s="100">
        <v>27.69</v>
      </c>
    </row>
    <row r="8953" spans="1:4" x14ac:dyDescent="0.25">
      <c r="A8953" s="100">
        <v>1603</v>
      </c>
      <c r="B8953" s="100" t="s">
        <v>26560</v>
      </c>
      <c r="C8953" s="100" t="s">
        <v>13191</v>
      </c>
      <c r="D8953" s="105">
        <v>107.37</v>
      </c>
    </row>
    <row r="8954" spans="1:4" x14ac:dyDescent="0.25">
      <c r="A8954" s="100">
        <v>1599</v>
      </c>
      <c r="B8954" s="100" t="s">
        <v>26561</v>
      </c>
      <c r="C8954" s="100" t="s">
        <v>13191</v>
      </c>
      <c r="D8954" s="105">
        <v>21.76</v>
      </c>
    </row>
    <row r="8955" spans="1:4" x14ac:dyDescent="0.25">
      <c r="A8955" s="100">
        <v>1597</v>
      </c>
      <c r="B8955" s="100" t="s">
        <v>26562</v>
      </c>
      <c r="C8955" s="100" t="s">
        <v>13191</v>
      </c>
      <c r="D8955" s="100">
        <v>17.63</v>
      </c>
    </row>
    <row r="8956" spans="1:4" x14ac:dyDescent="0.25">
      <c r="A8956" s="100">
        <v>39602</v>
      </c>
      <c r="B8956" s="100" t="s">
        <v>26563</v>
      </c>
      <c r="C8956" s="100" t="s">
        <v>13191</v>
      </c>
      <c r="D8956" s="100">
        <v>1.39</v>
      </c>
    </row>
    <row r="8957" spans="1:4" x14ac:dyDescent="0.25">
      <c r="A8957" s="100">
        <v>39603</v>
      </c>
      <c r="B8957" s="100" t="s">
        <v>26564</v>
      </c>
      <c r="C8957" s="100" t="s">
        <v>13191</v>
      </c>
      <c r="D8957" s="100">
        <v>2.96</v>
      </c>
    </row>
    <row r="8958" spans="1:4" x14ac:dyDescent="0.25">
      <c r="A8958" s="100">
        <v>11821</v>
      </c>
      <c r="B8958" s="100" t="s">
        <v>26565</v>
      </c>
      <c r="C8958" s="100" t="s">
        <v>13191</v>
      </c>
      <c r="D8958" s="100">
        <v>14.48</v>
      </c>
    </row>
    <row r="8959" spans="1:4" x14ac:dyDescent="0.25">
      <c r="A8959" s="100">
        <v>1562</v>
      </c>
      <c r="B8959" s="100" t="s">
        <v>26566</v>
      </c>
      <c r="C8959" s="100" t="s">
        <v>13191</v>
      </c>
      <c r="D8959" s="100">
        <v>23.72</v>
      </c>
    </row>
    <row r="8960" spans="1:4" x14ac:dyDescent="0.25">
      <c r="A8960" s="100">
        <v>1563</v>
      </c>
      <c r="B8960" s="100" t="s">
        <v>26567</v>
      </c>
      <c r="C8960" s="100" t="s">
        <v>13191</v>
      </c>
      <c r="D8960" s="100">
        <v>31.83</v>
      </c>
    </row>
    <row r="8961" spans="1:4" x14ac:dyDescent="0.25">
      <c r="A8961" s="100">
        <v>11856</v>
      </c>
      <c r="B8961" s="100" t="s">
        <v>26568</v>
      </c>
      <c r="C8961" s="100" t="s">
        <v>13191</v>
      </c>
      <c r="D8961" s="100">
        <v>9.49</v>
      </c>
    </row>
    <row r="8962" spans="1:4" x14ac:dyDescent="0.25">
      <c r="A8962" s="100">
        <v>11857</v>
      </c>
      <c r="B8962" s="100" t="s">
        <v>26569</v>
      </c>
      <c r="C8962" s="100" t="s">
        <v>13191</v>
      </c>
      <c r="D8962" s="100">
        <v>49.94</v>
      </c>
    </row>
    <row r="8963" spans="1:4" x14ac:dyDescent="0.25">
      <c r="A8963" s="100">
        <v>11858</v>
      </c>
      <c r="B8963" s="100" t="s">
        <v>26570</v>
      </c>
      <c r="C8963" s="100" t="s">
        <v>13191</v>
      </c>
      <c r="D8963" s="100">
        <v>61.99</v>
      </c>
    </row>
    <row r="8964" spans="1:4" x14ac:dyDescent="0.25">
      <c r="A8964" s="100">
        <v>1539</v>
      </c>
      <c r="B8964" s="100" t="s">
        <v>26571</v>
      </c>
      <c r="C8964" s="100" t="s">
        <v>13191</v>
      </c>
      <c r="D8964" s="100">
        <v>11.15</v>
      </c>
    </row>
    <row r="8965" spans="1:4" x14ac:dyDescent="0.25">
      <c r="A8965" s="100">
        <v>11859</v>
      </c>
      <c r="B8965" s="100" t="s">
        <v>26572</v>
      </c>
      <c r="C8965" s="100" t="s">
        <v>13191</v>
      </c>
      <c r="D8965" s="100">
        <v>84.34</v>
      </c>
    </row>
    <row r="8966" spans="1:4" x14ac:dyDescent="0.25">
      <c r="A8966" s="100">
        <v>1550</v>
      </c>
      <c r="B8966" s="100" t="s">
        <v>26573</v>
      </c>
      <c r="C8966" s="100" t="s">
        <v>13191</v>
      </c>
      <c r="D8966" s="100">
        <v>11.77</v>
      </c>
    </row>
    <row r="8967" spans="1:4" x14ac:dyDescent="0.25">
      <c r="A8967" s="100">
        <v>11854</v>
      </c>
      <c r="B8967" s="100" t="s">
        <v>26574</v>
      </c>
      <c r="C8967" s="100" t="s">
        <v>13191</v>
      </c>
      <c r="D8967" s="100">
        <v>14.7</v>
      </c>
    </row>
    <row r="8968" spans="1:4" x14ac:dyDescent="0.25">
      <c r="A8968" s="100">
        <v>11862</v>
      </c>
      <c r="B8968" s="100" t="s">
        <v>26575</v>
      </c>
      <c r="C8968" s="100" t="s">
        <v>13191</v>
      </c>
      <c r="D8968" s="100">
        <v>20.62</v>
      </c>
    </row>
    <row r="8969" spans="1:4" x14ac:dyDescent="0.25">
      <c r="A8969" s="100">
        <v>11863</v>
      </c>
      <c r="B8969" s="100" t="s">
        <v>26576</v>
      </c>
      <c r="C8969" s="100" t="s">
        <v>13191</v>
      </c>
      <c r="D8969" s="100">
        <v>8.33</v>
      </c>
    </row>
    <row r="8970" spans="1:4" x14ac:dyDescent="0.25">
      <c r="A8970" s="100">
        <v>11855</v>
      </c>
      <c r="B8970" s="100" t="s">
        <v>26577</v>
      </c>
      <c r="C8970" s="100" t="s">
        <v>13191</v>
      </c>
      <c r="D8970" s="100">
        <v>30.78</v>
      </c>
    </row>
    <row r="8971" spans="1:4" x14ac:dyDescent="0.25">
      <c r="A8971" s="100">
        <v>11864</v>
      </c>
      <c r="B8971" s="100" t="s">
        <v>26578</v>
      </c>
      <c r="C8971" s="100" t="s">
        <v>13191</v>
      </c>
      <c r="D8971" s="100">
        <v>46.54</v>
      </c>
    </row>
    <row r="8972" spans="1:4" x14ac:dyDescent="0.25">
      <c r="A8972" s="100">
        <v>2527</v>
      </c>
      <c r="B8972" s="100" t="s">
        <v>26579</v>
      </c>
      <c r="C8972" s="100" t="s">
        <v>13191</v>
      </c>
      <c r="D8972" s="100">
        <v>10.32</v>
      </c>
    </row>
    <row r="8973" spans="1:4" x14ac:dyDescent="0.25">
      <c r="A8973" s="100">
        <v>2526</v>
      </c>
      <c r="B8973" s="100" t="s">
        <v>26580</v>
      </c>
      <c r="C8973" s="100" t="s">
        <v>13191</v>
      </c>
      <c r="D8973" s="100">
        <v>6.61</v>
      </c>
    </row>
    <row r="8974" spans="1:4" x14ac:dyDescent="0.25">
      <c r="A8974" s="100">
        <v>2487</v>
      </c>
      <c r="B8974" s="100" t="s">
        <v>26581</v>
      </c>
      <c r="C8974" s="100" t="s">
        <v>13191</v>
      </c>
      <c r="D8974" s="100">
        <v>2.25</v>
      </c>
    </row>
    <row r="8975" spans="1:4" x14ac:dyDescent="0.25">
      <c r="A8975" s="100">
        <v>2483</v>
      </c>
      <c r="B8975" s="100" t="s">
        <v>26582</v>
      </c>
      <c r="C8975" s="100" t="s">
        <v>13191</v>
      </c>
      <c r="D8975" s="100">
        <v>4.71</v>
      </c>
    </row>
    <row r="8976" spans="1:4" x14ac:dyDescent="0.25">
      <c r="A8976" s="100">
        <v>2528</v>
      </c>
      <c r="B8976" s="100" t="s">
        <v>26583</v>
      </c>
      <c r="C8976" s="100" t="s">
        <v>13191</v>
      </c>
      <c r="D8976" s="100">
        <v>25.96</v>
      </c>
    </row>
    <row r="8977" spans="1:4" x14ac:dyDescent="0.25">
      <c r="A8977" s="100">
        <v>2489</v>
      </c>
      <c r="B8977" s="100" t="s">
        <v>26584</v>
      </c>
      <c r="C8977" s="100" t="s">
        <v>13191</v>
      </c>
      <c r="D8977" s="100">
        <v>11.43</v>
      </c>
    </row>
    <row r="8978" spans="1:4" x14ac:dyDescent="0.25">
      <c r="A8978" s="100">
        <v>2488</v>
      </c>
      <c r="B8978" s="100" t="s">
        <v>26585</v>
      </c>
      <c r="C8978" s="100" t="s">
        <v>13191</v>
      </c>
      <c r="D8978" s="100">
        <v>2.64</v>
      </c>
    </row>
    <row r="8979" spans="1:4" x14ac:dyDescent="0.25">
      <c r="A8979" s="100">
        <v>2484</v>
      </c>
      <c r="B8979" s="100" t="s">
        <v>26586</v>
      </c>
      <c r="C8979" s="100" t="s">
        <v>13191</v>
      </c>
      <c r="D8979" s="100">
        <v>37.71</v>
      </c>
    </row>
    <row r="8980" spans="1:4" x14ac:dyDescent="0.25">
      <c r="A8980" s="100">
        <v>2485</v>
      </c>
      <c r="B8980" s="100" t="s">
        <v>26587</v>
      </c>
      <c r="C8980" s="100" t="s">
        <v>13191</v>
      </c>
      <c r="D8980" s="100">
        <v>59.1</v>
      </c>
    </row>
    <row r="8981" spans="1:4" x14ac:dyDescent="0.25">
      <c r="A8981" s="100">
        <v>39279</v>
      </c>
      <c r="B8981" s="100" t="s">
        <v>26588</v>
      </c>
      <c r="C8981" s="100" t="s">
        <v>13191</v>
      </c>
      <c r="D8981" s="100">
        <v>8.74</v>
      </c>
    </row>
    <row r="8982" spans="1:4" x14ac:dyDescent="0.25">
      <c r="A8982" s="100">
        <v>39280</v>
      </c>
      <c r="B8982" s="100" t="s">
        <v>26589</v>
      </c>
      <c r="C8982" s="100" t="s">
        <v>13191</v>
      </c>
      <c r="D8982" s="100">
        <v>9.7899999999999991</v>
      </c>
    </row>
    <row r="8983" spans="1:4" x14ac:dyDescent="0.25">
      <c r="A8983" s="100">
        <v>39281</v>
      </c>
      <c r="B8983" s="100" t="s">
        <v>26590</v>
      </c>
      <c r="C8983" s="100" t="s">
        <v>13191</v>
      </c>
      <c r="D8983" s="100">
        <v>12.94</v>
      </c>
    </row>
    <row r="8984" spans="1:4" x14ac:dyDescent="0.25">
      <c r="A8984" s="100">
        <v>39282</v>
      </c>
      <c r="B8984" s="100" t="s">
        <v>26591</v>
      </c>
      <c r="C8984" s="100" t="s">
        <v>13191</v>
      </c>
      <c r="D8984" s="100">
        <v>18.059999999999999</v>
      </c>
    </row>
    <row r="8985" spans="1:4" x14ac:dyDescent="0.25">
      <c r="A8985" s="100">
        <v>38844</v>
      </c>
      <c r="B8985" s="100" t="s">
        <v>26592</v>
      </c>
      <c r="C8985" s="100" t="s">
        <v>13191</v>
      </c>
      <c r="D8985" s="105">
        <v>8.86</v>
      </c>
    </row>
    <row r="8986" spans="1:4" x14ac:dyDescent="0.25">
      <c r="A8986" s="100">
        <v>38846</v>
      </c>
      <c r="B8986" s="100" t="s">
        <v>26593</v>
      </c>
      <c r="C8986" s="100" t="s">
        <v>13191</v>
      </c>
      <c r="D8986" s="100">
        <v>9.01</v>
      </c>
    </row>
    <row r="8987" spans="1:4" x14ac:dyDescent="0.25">
      <c r="A8987" s="100">
        <v>38847</v>
      </c>
      <c r="B8987" s="100" t="s">
        <v>26594</v>
      </c>
      <c r="C8987" s="100" t="s">
        <v>13191</v>
      </c>
      <c r="D8987" s="100">
        <v>10.56</v>
      </c>
    </row>
    <row r="8988" spans="1:4" x14ac:dyDescent="0.25">
      <c r="A8988" s="100">
        <v>38850</v>
      </c>
      <c r="B8988" s="100" t="s">
        <v>26595</v>
      </c>
      <c r="C8988" s="100" t="s">
        <v>13191</v>
      </c>
      <c r="D8988" s="100">
        <v>19.07</v>
      </c>
    </row>
    <row r="8989" spans="1:4" x14ac:dyDescent="0.25">
      <c r="A8989" s="100">
        <v>38848</v>
      </c>
      <c r="B8989" s="100" t="s">
        <v>26596</v>
      </c>
      <c r="C8989" s="100" t="s">
        <v>13191</v>
      </c>
      <c r="D8989" s="100">
        <v>12.5</v>
      </c>
    </row>
    <row r="8990" spans="1:4" x14ac:dyDescent="0.25">
      <c r="A8990" s="100">
        <v>38851</v>
      </c>
      <c r="B8990" s="100" t="s">
        <v>26597</v>
      </c>
      <c r="C8990" s="100" t="s">
        <v>13191</v>
      </c>
      <c r="D8990" s="100">
        <v>21.56</v>
      </c>
    </row>
    <row r="8991" spans="1:4" x14ac:dyDescent="0.25">
      <c r="A8991" s="100">
        <v>38854</v>
      </c>
      <c r="B8991" s="100" t="s">
        <v>26598</v>
      </c>
      <c r="C8991" s="100" t="s">
        <v>13191</v>
      </c>
      <c r="D8991" s="100">
        <v>9.36</v>
      </c>
    </row>
    <row r="8992" spans="1:4" x14ac:dyDescent="0.25">
      <c r="A8992" s="100">
        <v>44247</v>
      </c>
      <c r="B8992" s="100" t="s">
        <v>26599</v>
      </c>
      <c r="C8992" s="100" t="s">
        <v>13191</v>
      </c>
      <c r="D8992" s="100">
        <v>1543.6</v>
      </c>
    </row>
    <row r="8993" spans="1:4" x14ac:dyDescent="0.25">
      <c r="A8993" s="100">
        <v>38005</v>
      </c>
      <c r="B8993" s="100" t="s">
        <v>26600</v>
      </c>
      <c r="C8993" s="100" t="s">
        <v>13191</v>
      </c>
      <c r="D8993" s="100">
        <v>18.350000000000001</v>
      </c>
    </row>
    <row r="8994" spans="1:4" x14ac:dyDescent="0.25">
      <c r="A8994" s="100">
        <v>38006</v>
      </c>
      <c r="B8994" s="100" t="s">
        <v>26601</v>
      </c>
      <c r="C8994" s="100" t="s">
        <v>13191</v>
      </c>
      <c r="D8994" s="100">
        <v>24.39</v>
      </c>
    </row>
    <row r="8995" spans="1:4" x14ac:dyDescent="0.25">
      <c r="A8995" s="100">
        <v>38428</v>
      </c>
      <c r="B8995" s="100" t="s">
        <v>26602</v>
      </c>
      <c r="C8995" s="100" t="s">
        <v>13191</v>
      </c>
      <c r="D8995" s="100">
        <v>21.84</v>
      </c>
    </row>
    <row r="8996" spans="1:4" x14ac:dyDescent="0.25">
      <c r="A8996" s="100">
        <v>38007</v>
      </c>
      <c r="B8996" s="100" t="s">
        <v>26603</v>
      </c>
      <c r="C8996" s="100" t="s">
        <v>13191</v>
      </c>
      <c r="D8996" s="100">
        <v>28.14</v>
      </c>
    </row>
    <row r="8997" spans="1:4" x14ac:dyDescent="0.25">
      <c r="A8997" s="100">
        <v>38008</v>
      </c>
      <c r="B8997" s="100" t="s">
        <v>26604</v>
      </c>
      <c r="C8997" s="100" t="s">
        <v>13191</v>
      </c>
      <c r="D8997" s="100">
        <v>45.03</v>
      </c>
    </row>
    <row r="8998" spans="1:4" x14ac:dyDescent="0.25">
      <c r="A8998" s="100">
        <v>38009</v>
      </c>
      <c r="B8998" s="100" t="s">
        <v>26605</v>
      </c>
      <c r="C8998" s="100" t="s">
        <v>13191</v>
      </c>
      <c r="D8998" s="100">
        <v>55.12</v>
      </c>
    </row>
    <row r="8999" spans="1:4" x14ac:dyDescent="0.25">
      <c r="A8999" s="100">
        <v>44248</v>
      </c>
      <c r="B8999" s="100" t="s">
        <v>26606</v>
      </c>
      <c r="C8999" s="100" t="s">
        <v>13191</v>
      </c>
      <c r="D8999" s="100">
        <v>89.85</v>
      </c>
    </row>
    <row r="9000" spans="1:4" x14ac:dyDescent="0.25">
      <c r="A9000" s="100">
        <v>44249</v>
      </c>
      <c r="B9000" s="100" t="s">
        <v>26607</v>
      </c>
      <c r="C9000" s="100" t="s">
        <v>13191</v>
      </c>
      <c r="D9000" s="100">
        <v>346.67</v>
      </c>
    </row>
    <row r="9001" spans="1:4" x14ac:dyDescent="0.25">
      <c r="A9001" s="100">
        <v>44250</v>
      </c>
      <c r="B9001" s="100" t="s">
        <v>26608</v>
      </c>
      <c r="C9001" s="100" t="s">
        <v>13191</v>
      </c>
      <c r="D9001" s="100">
        <v>503.44</v>
      </c>
    </row>
    <row r="9002" spans="1:4" x14ac:dyDescent="0.25">
      <c r="A9002" s="100">
        <v>3104</v>
      </c>
      <c r="B9002" s="100" t="s">
        <v>26609</v>
      </c>
      <c r="C9002" s="100" t="s">
        <v>949</v>
      </c>
      <c r="D9002" s="100">
        <v>147.38999999999999</v>
      </c>
    </row>
    <row r="9003" spans="1:4" x14ac:dyDescent="0.25">
      <c r="A9003" s="100">
        <v>1607</v>
      </c>
      <c r="B9003" s="100" t="s">
        <v>26610</v>
      </c>
      <c r="C9003" s="100" t="s">
        <v>949</v>
      </c>
      <c r="D9003" s="100">
        <v>0.35</v>
      </c>
    </row>
    <row r="9004" spans="1:4" x14ac:dyDescent="0.25">
      <c r="A9004" s="100">
        <v>38169</v>
      </c>
      <c r="B9004" s="100" t="s">
        <v>40113</v>
      </c>
      <c r="C9004" s="100" t="s">
        <v>949</v>
      </c>
      <c r="D9004" s="100">
        <v>82.6</v>
      </c>
    </row>
    <row r="9005" spans="1:4" x14ac:dyDescent="0.25">
      <c r="A9005" s="100">
        <v>6142</v>
      </c>
      <c r="B9005" s="100" t="s">
        <v>40114</v>
      </c>
      <c r="C9005" s="100" t="s">
        <v>13191</v>
      </c>
      <c r="D9005" s="100">
        <v>9.4600000000000009</v>
      </c>
    </row>
    <row r="9006" spans="1:4" x14ac:dyDescent="0.25">
      <c r="A9006" s="100">
        <v>11686</v>
      </c>
      <c r="B9006" s="100" t="s">
        <v>26611</v>
      </c>
      <c r="C9006" s="100" t="s">
        <v>13191</v>
      </c>
      <c r="D9006" s="100">
        <v>13.13</v>
      </c>
    </row>
    <row r="9007" spans="1:4" x14ac:dyDescent="0.25">
      <c r="A9007" s="100">
        <v>37598</v>
      </c>
      <c r="B9007" s="100" t="s">
        <v>26612</v>
      </c>
      <c r="C9007" s="100" t="s">
        <v>13191</v>
      </c>
      <c r="D9007" s="100">
        <v>37.6</v>
      </c>
    </row>
    <row r="9008" spans="1:4" x14ac:dyDescent="0.25">
      <c r="A9008" s="100">
        <v>25398</v>
      </c>
      <c r="B9008" s="100" t="s">
        <v>26613</v>
      </c>
      <c r="C9008" s="100" t="s">
        <v>13191</v>
      </c>
      <c r="D9008" s="100">
        <v>3537.53</v>
      </c>
    </row>
    <row r="9009" spans="1:4" x14ac:dyDescent="0.25">
      <c r="A9009" s="100">
        <v>25399</v>
      </c>
      <c r="B9009" s="100" t="s">
        <v>40115</v>
      </c>
      <c r="C9009" s="100" t="s">
        <v>13191</v>
      </c>
      <c r="D9009" s="100">
        <v>2147.59</v>
      </c>
    </row>
    <row r="9010" spans="1:4" x14ac:dyDescent="0.25">
      <c r="A9010" s="100">
        <v>43440</v>
      </c>
      <c r="B9010" s="100" t="s">
        <v>26614</v>
      </c>
      <c r="C9010" s="100" t="s">
        <v>13191</v>
      </c>
      <c r="D9010" s="105">
        <v>497.2</v>
      </c>
    </row>
    <row r="9011" spans="1:4" x14ac:dyDescent="0.25">
      <c r="A9011" s="100">
        <v>10667</v>
      </c>
      <c r="B9011" s="100" t="s">
        <v>26615</v>
      </c>
      <c r="C9011" s="100" t="s">
        <v>13191</v>
      </c>
      <c r="D9011" s="100">
        <v>19404</v>
      </c>
    </row>
    <row r="9012" spans="1:4" x14ac:dyDescent="0.25">
      <c r="A9012" s="100">
        <v>1613</v>
      </c>
      <c r="B9012" s="100" t="s">
        <v>26616</v>
      </c>
      <c r="C9012" s="100" t="s">
        <v>13191</v>
      </c>
      <c r="D9012" s="100">
        <v>2181.2399999999998</v>
      </c>
    </row>
    <row r="9013" spans="1:4" x14ac:dyDescent="0.25">
      <c r="A9013" s="100">
        <v>1626</v>
      </c>
      <c r="B9013" s="100" t="s">
        <v>26617</v>
      </c>
      <c r="C9013" s="100" t="s">
        <v>13191</v>
      </c>
      <c r="D9013" s="100">
        <v>3262.32</v>
      </c>
    </row>
    <row r="9014" spans="1:4" x14ac:dyDescent="0.25">
      <c r="A9014" s="100">
        <v>1625</v>
      </c>
      <c r="B9014" s="100" t="s">
        <v>26618</v>
      </c>
      <c r="C9014" s="100" t="s">
        <v>13191</v>
      </c>
      <c r="D9014" s="100">
        <v>227.86</v>
      </c>
    </row>
    <row r="9015" spans="1:4" x14ac:dyDescent="0.25">
      <c r="A9015" s="100">
        <v>1622</v>
      </c>
      <c r="B9015" s="100" t="s">
        <v>26619</v>
      </c>
      <c r="C9015" s="100" t="s">
        <v>13191</v>
      </c>
      <c r="D9015" s="100">
        <v>7361.71</v>
      </c>
    </row>
    <row r="9016" spans="1:4" x14ac:dyDescent="0.25">
      <c r="A9016" s="100">
        <v>1620</v>
      </c>
      <c r="B9016" s="100" t="s">
        <v>26620</v>
      </c>
      <c r="C9016" s="100" t="s">
        <v>13191</v>
      </c>
      <c r="D9016" s="100">
        <v>479.99</v>
      </c>
    </row>
    <row r="9017" spans="1:4" x14ac:dyDescent="0.25">
      <c r="A9017" s="100">
        <v>1629</v>
      </c>
      <c r="B9017" s="100" t="s">
        <v>26621</v>
      </c>
      <c r="C9017" s="100" t="s">
        <v>13191</v>
      </c>
      <c r="D9017" s="100">
        <v>17916.66</v>
      </c>
    </row>
    <row r="9018" spans="1:4" x14ac:dyDescent="0.25">
      <c r="A9018" s="100">
        <v>1627</v>
      </c>
      <c r="B9018" s="100" t="s">
        <v>26622</v>
      </c>
      <c r="C9018" s="100" t="s">
        <v>13191</v>
      </c>
      <c r="D9018" s="100">
        <v>917.49</v>
      </c>
    </row>
    <row r="9019" spans="1:4" x14ac:dyDescent="0.25">
      <c r="A9019" s="100">
        <v>1623</v>
      </c>
      <c r="B9019" s="100" t="s">
        <v>26623</v>
      </c>
      <c r="C9019" s="100" t="s">
        <v>13191</v>
      </c>
      <c r="D9019" s="100">
        <v>185.83</v>
      </c>
    </row>
    <row r="9020" spans="1:4" x14ac:dyDescent="0.25">
      <c r="A9020" s="100">
        <v>1619</v>
      </c>
      <c r="B9020" s="100" t="s">
        <v>26624</v>
      </c>
      <c r="C9020" s="100" t="s">
        <v>13191</v>
      </c>
      <c r="D9020" s="100">
        <v>255.62</v>
      </c>
    </row>
    <row r="9021" spans="1:4" x14ac:dyDescent="0.25">
      <c r="A9021" s="100">
        <v>1630</v>
      </c>
      <c r="B9021" s="100" t="s">
        <v>26625</v>
      </c>
      <c r="C9021" s="100" t="s">
        <v>13191</v>
      </c>
      <c r="D9021" s="100">
        <v>5628.18</v>
      </c>
    </row>
    <row r="9022" spans="1:4" x14ac:dyDescent="0.25">
      <c r="A9022" s="100">
        <v>1616</v>
      </c>
      <c r="B9022" s="100" t="s">
        <v>26626</v>
      </c>
      <c r="C9022" s="100" t="s">
        <v>13191</v>
      </c>
      <c r="D9022" s="100">
        <v>8656.24</v>
      </c>
    </row>
    <row r="9023" spans="1:4" x14ac:dyDescent="0.25">
      <c r="A9023" s="100">
        <v>1614</v>
      </c>
      <c r="B9023" s="100" t="s">
        <v>26627</v>
      </c>
      <c r="C9023" s="100" t="s">
        <v>13191</v>
      </c>
      <c r="D9023" s="100">
        <v>395.62</v>
      </c>
    </row>
    <row r="9024" spans="1:4" x14ac:dyDescent="0.25">
      <c r="A9024" s="100">
        <v>1617</v>
      </c>
      <c r="B9024" s="100" t="s">
        <v>26628</v>
      </c>
      <c r="C9024" s="100" t="s">
        <v>13191</v>
      </c>
      <c r="D9024" s="100">
        <v>10333.68</v>
      </c>
    </row>
    <row r="9025" spans="1:4" x14ac:dyDescent="0.25">
      <c r="A9025" s="100">
        <v>1621</v>
      </c>
      <c r="B9025" s="100" t="s">
        <v>26629</v>
      </c>
      <c r="C9025" s="100" t="s">
        <v>13191</v>
      </c>
      <c r="D9025" s="100">
        <v>707.56</v>
      </c>
    </row>
    <row r="9026" spans="1:4" x14ac:dyDescent="0.25">
      <c r="A9026" s="100">
        <v>1624</v>
      </c>
      <c r="B9026" s="100" t="s">
        <v>26630</v>
      </c>
      <c r="C9026" s="100" t="s">
        <v>13191</v>
      </c>
      <c r="D9026" s="100">
        <v>25400.69</v>
      </c>
    </row>
    <row r="9027" spans="1:4" x14ac:dyDescent="0.25">
      <c r="A9027" s="100">
        <v>1615</v>
      </c>
      <c r="B9027" s="100" t="s">
        <v>26631</v>
      </c>
      <c r="C9027" s="100" t="s">
        <v>13191</v>
      </c>
      <c r="D9027" s="100">
        <v>1328.68</v>
      </c>
    </row>
    <row r="9028" spans="1:4" x14ac:dyDescent="0.25">
      <c r="A9028" s="100">
        <v>1612</v>
      </c>
      <c r="B9028" s="100" t="s">
        <v>26632</v>
      </c>
      <c r="C9028" s="100" t="s">
        <v>13191</v>
      </c>
      <c r="D9028" s="100">
        <v>175</v>
      </c>
    </row>
    <row r="9029" spans="1:4" x14ac:dyDescent="0.25">
      <c r="A9029" s="100">
        <v>1618</v>
      </c>
      <c r="B9029" s="100" t="s">
        <v>26633</v>
      </c>
      <c r="C9029" s="100" t="s">
        <v>13191</v>
      </c>
      <c r="D9029" s="100">
        <v>1825.81</v>
      </c>
    </row>
    <row r="9030" spans="1:4" x14ac:dyDescent="0.25">
      <c r="A9030" s="100">
        <v>14211</v>
      </c>
      <c r="B9030" s="100" t="s">
        <v>26634</v>
      </c>
      <c r="C9030" s="100" t="s">
        <v>13191</v>
      </c>
      <c r="D9030" s="100">
        <v>61.05</v>
      </c>
    </row>
    <row r="9031" spans="1:4" x14ac:dyDescent="0.25">
      <c r="A9031" s="100">
        <v>43657</v>
      </c>
      <c r="B9031" s="100" t="s">
        <v>26635</v>
      </c>
      <c r="C9031" s="100" t="s">
        <v>942</v>
      </c>
      <c r="D9031" s="100">
        <v>7.3</v>
      </c>
    </row>
    <row r="9032" spans="1:4" x14ac:dyDescent="0.25">
      <c r="A9032" s="100">
        <v>38200</v>
      </c>
      <c r="B9032" s="100" t="s">
        <v>26636</v>
      </c>
      <c r="C9032" s="100" t="s">
        <v>950</v>
      </c>
      <c r="D9032" s="100">
        <v>576.21</v>
      </c>
    </row>
    <row r="9033" spans="1:4" x14ac:dyDescent="0.25">
      <c r="A9033" s="100">
        <v>39269</v>
      </c>
      <c r="B9033" s="100" t="s">
        <v>26637</v>
      </c>
      <c r="C9033" s="100" t="s">
        <v>942</v>
      </c>
      <c r="D9033" s="100">
        <v>1.34</v>
      </c>
    </row>
    <row r="9034" spans="1:4" x14ac:dyDescent="0.25">
      <c r="A9034" s="100">
        <v>11889</v>
      </c>
      <c r="B9034" s="100" t="s">
        <v>26638</v>
      </c>
      <c r="C9034" s="100" t="s">
        <v>942</v>
      </c>
      <c r="D9034" s="100">
        <v>1.84</v>
      </c>
    </row>
    <row r="9035" spans="1:4" x14ac:dyDescent="0.25">
      <c r="A9035" s="100">
        <v>39270</v>
      </c>
      <c r="B9035" s="100" t="s">
        <v>26639</v>
      </c>
      <c r="C9035" s="100" t="s">
        <v>942</v>
      </c>
      <c r="D9035" s="100">
        <v>2.39</v>
      </c>
    </row>
    <row r="9036" spans="1:4" x14ac:dyDescent="0.25">
      <c r="A9036" s="100">
        <v>11890</v>
      </c>
      <c r="B9036" s="100" t="s">
        <v>26640</v>
      </c>
      <c r="C9036" s="100" t="s">
        <v>942</v>
      </c>
      <c r="D9036" s="100">
        <v>3.25</v>
      </c>
    </row>
    <row r="9037" spans="1:4" x14ac:dyDescent="0.25">
      <c r="A9037" s="100">
        <v>11891</v>
      </c>
      <c r="B9037" s="100" t="s">
        <v>26641</v>
      </c>
      <c r="C9037" s="100" t="s">
        <v>942</v>
      </c>
      <c r="D9037" s="100">
        <v>5.27</v>
      </c>
    </row>
    <row r="9038" spans="1:4" x14ac:dyDescent="0.25">
      <c r="A9038" s="100">
        <v>11892</v>
      </c>
      <c r="B9038" s="100" t="s">
        <v>26642</v>
      </c>
      <c r="C9038" s="100" t="s">
        <v>942</v>
      </c>
      <c r="D9038" s="100">
        <v>8.6199999999999992</v>
      </c>
    </row>
    <row r="9039" spans="1:4" x14ac:dyDescent="0.25">
      <c r="A9039" s="100">
        <v>37601</v>
      </c>
      <c r="B9039" s="100" t="s">
        <v>26643</v>
      </c>
      <c r="C9039" s="100" t="s">
        <v>942</v>
      </c>
      <c r="D9039" s="100">
        <v>8.35</v>
      </c>
    </row>
    <row r="9040" spans="1:4" x14ac:dyDescent="0.25">
      <c r="A9040" s="100">
        <v>1634</v>
      </c>
      <c r="B9040" s="100" t="s">
        <v>26644</v>
      </c>
      <c r="C9040" s="100" t="s">
        <v>942</v>
      </c>
      <c r="D9040" s="100">
        <v>8.6300000000000008</v>
      </c>
    </row>
    <row r="9041" spans="1:4" x14ac:dyDescent="0.25">
      <c r="A9041" s="100">
        <v>5086</v>
      </c>
      <c r="B9041" s="100" t="s">
        <v>26645</v>
      </c>
      <c r="C9041" s="100" t="s">
        <v>943</v>
      </c>
      <c r="D9041" s="100">
        <v>34.19</v>
      </c>
    </row>
    <row r="9042" spans="1:4" x14ac:dyDescent="0.25">
      <c r="A9042" s="100">
        <v>11280</v>
      </c>
      <c r="B9042" s="100" t="s">
        <v>40116</v>
      </c>
      <c r="C9042" s="100" t="s">
        <v>13191</v>
      </c>
      <c r="D9042" s="100">
        <v>10484.209999999999</v>
      </c>
    </row>
    <row r="9043" spans="1:4" x14ac:dyDescent="0.25">
      <c r="A9043" s="100">
        <v>40519</v>
      </c>
      <c r="B9043" s="100" t="s">
        <v>26646</v>
      </c>
      <c r="C9043" s="100" t="s">
        <v>13191</v>
      </c>
      <c r="D9043" s="100">
        <v>86428.27</v>
      </c>
    </row>
    <row r="9044" spans="1:4" x14ac:dyDescent="0.25">
      <c r="A9044" s="100">
        <v>39869</v>
      </c>
      <c r="B9044" s="100" t="s">
        <v>26647</v>
      </c>
      <c r="C9044" s="100" t="s">
        <v>13191</v>
      </c>
      <c r="D9044" s="100">
        <v>13.65</v>
      </c>
    </row>
    <row r="9045" spans="1:4" x14ac:dyDescent="0.25">
      <c r="A9045" s="100">
        <v>39870</v>
      </c>
      <c r="B9045" s="100" t="s">
        <v>26648</v>
      </c>
      <c r="C9045" s="100" t="s">
        <v>13191</v>
      </c>
      <c r="D9045" s="100">
        <v>20.88</v>
      </c>
    </row>
    <row r="9046" spans="1:4" x14ac:dyDescent="0.25">
      <c r="A9046" s="100">
        <v>39871</v>
      </c>
      <c r="B9046" s="100" t="s">
        <v>26649</v>
      </c>
      <c r="C9046" s="100" t="s">
        <v>13191</v>
      </c>
      <c r="D9046" s="100">
        <v>23.4</v>
      </c>
    </row>
    <row r="9047" spans="1:4" x14ac:dyDescent="0.25">
      <c r="A9047" s="100">
        <v>12722</v>
      </c>
      <c r="B9047" s="100" t="s">
        <v>26650</v>
      </c>
      <c r="C9047" s="100" t="s">
        <v>13191</v>
      </c>
      <c r="D9047" s="100">
        <v>783.17</v>
      </c>
    </row>
    <row r="9048" spans="1:4" x14ac:dyDescent="0.25">
      <c r="A9048" s="100">
        <v>12714</v>
      </c>
      <c r="B9048" s="100" t="s">
        <v>26651</v>
      </c>
      <c r="C9048" s="100" t="s">
        <v>13191</v>
      </c>
      <c r="D9048" s="100">
        <v>5.1100000000000003</v>
      </c>
    </row>
    <row r="9049" spans="1:4" x14ac:dyDescent="0.25">
      <c r="A9049" s="100">
        <v>12715</v>
      </c>
      <c r="B9049" s="100" t="s">
        <v>26652</v>
      </c>
      <c r="C9049" s="100" t="s">
        <v>13191</v>
      </c>
      <c r="D9049" s="100">
        <v>11.54</v>
      </c>
    </row>
    <row r="9050" spans="1:4" x14ac:dyDescent="0.25">
      <c r="A9050" s="100">
        <v>12716</v>
      </c>
      <c r="B9050" s="100" t="s">
        <v>26653</v>
      </c>
      <c r="C9050" s="100" t="s">
        <v>13191</v>
      </c>
      <c r="D9050" s="100">
        <v>19.82</v>
      </c>
    </row>
    <row r="9051" spans="1:4" x14ac:dyDescent="0.25">
      <c r="A9051" s="100">
        <v>12717</v>
      </c>
      <c r="B9051" s="100" t="s">
        <v>26654</v>
      </c>
      <c r="C9051" s="100" t="s">
        <v>13191</v>
      </c>
      <c r="D9051" s="100">
        <v>38.96</v>
      </c>
    </row>
    <row r="9052" spans="1:4" x14ac:dyDescent="0.25">
      <c r="A9052" s="100">
        <v>12718</v>
      </c>
      <c r="B9052" s="100" t="s">
        <v>26655</v>
      </c>
      <c r="C9052" s="100" t="s">
        <v>13191</v>
      </c>
      <c r="D9052" s="100">
        <v>59.79</v>
      </c>
    </row>
    <row r="9053" spans="1:4" x14ac:dyDescent="0.25">
      <c r="A9053" s="100">
        <v>12719</v>
      </c>
      <c r="B9053" s="100" t="s">
        <v>26656</v>
      </c>
      <c r="C9053" s="100" t="s">
        <v>13191</v>
      </c>
      <c r="D9053" s="100">
        <v>94.92</v>
      </c>
    </row>
    <row r="9054" spans="1:4" x14ac:dyDescent="0.25">
      <c r="A9054" s="100">
        <v>12720</v>
      </c>
      <c r="B9054" s="100" t="s">
        <v>26657</v>
      </c>
      <c r="C9054" s="100" t="s">
        <v>13191</v>
      </c>
      <c r="D9054" s="100">
        <v>330.52</v>
      </c>
    </row>
    <row r="9055" spans="1:4" x14ac:dyDescent="0.25">
      <c r="A9055" s="100">
        <v>12721</v>
      </c>
      <c r="B9055" s="100" t="s">
        <v>26658</v>
      </c>
      <c r="C9055" s="100" t="s">
        <v>13191</v>
      </c>
      <c r="D9055" s="100">
        <v>316.95</v>
      </c>
    </row>
    <row r="9056" spans="1:4" x14ac:dyDescent="0.25">
      <c r="A9056" s="100">
        <v>3468</v>
      </c>
      <c r="B9056" s="100" t="s">
        <v>26659</v>
      </c>
      <c r="C9056" s="100" t="s">
        <v>13191</v>
      </c>
      <c r="D9056" s="100">
        <v>43.4</v>
      </c>
    </row>
    <row r="9057" spans="1:4" x14ac:dyDescent="0.25">
      <c r="A9057" s="100">
        <v>3465</v>
      </c>
      <c r="B9057" s="100" t="s">
        <v>26660</v>
      </c>
      <c r="C9057" s="100" t="s">
        <v>13191</v>
      </c>
      <c r="D9057" s="100">
        <v>43.38</v>
      </c>
    </row>
    <row r="9058" spans="1:4" x14ac:dyDescent="0.25">
      <c r="A9058" s="100">
        <v>12403</v>
      </c>
      <c r="B9058" s="100" t="s">
        <v>26661</v>
      </c>
      <c r="C9058" s="100" t="s">
        <v>13191</v>
      </c>
      <c r="D9058" s="100">
        <v>30.92</v>
      </c>
    </row>
    <row r="9059" spans="1:4" x14ac:dyDescent="0.25">
      <c r="A9059" s="100">
        <v>3463</v>
      </c>
      <c r="B9059" s="100" t="s">
        <v>26662</v>
      </c>
      <c r="C9059" s="100" t="s">
        <v>13191</v>
      </c>
      <c r="D9059" s="100">
        <v>18.059999999999999</v>
      </c>
    </row>
    <row r="9060" spans="1:4" x14ac:dyDescent="0.25">
      <c r="A9060" s="100">
        <v>3464</v>
      </c>
      <c r="B9060" s="100" t="s">
        <v>26663</v>
      </c>
      <c r="C9060" s="100" t="s">
        <v>13191</v>
      </c>
      <c r="D9060" s="100">
        <v>18.059999999999999</v>
      </c>
    </row>
    <row r="9061" spans="1:4" x14ac:dyDescent="0.25">
      <c r="A9061" s="100">
        <v>3466</v>
      </c>
      <c r="B9061" s="100" t="s">
        <v>26664</v>
      </c>
      <c r="C9061" s="100" t="s">
        <v>13191</v>
      </c>
      <c r="D9061" s="100">
        <v>110.19</v>
      </c>
    </row>
    <row r="9062" spans="1:4" x14ac:dyDescent="0.25">
      <c r="A9062" s="100">
        <v>3467</v>
      </c>
      <c r="B9062" s="100" t="s">
        <v>26665</v>
      </c>
      <c r="C9062" s="100" t="s">
        <v>13191</v>
      </c>
      <c r="D9062" s="100">
        <v>62.23</v>
      </c>
    </row>
    <row r="9063" spans="1:4" x14ac:dyDescent="0.25">
      <c r="A9063" s="100">
        <v>3462</v>
      </c>
      <c r="B9063" s="100" t="s">
        <v>26666</v>
      </c>
      <c r="C9063" s="100" t="s">
        <v>13191</v>
      </c>
      <c r="D9063" s="100">
        <v>11.92</v>
      </c>
    </row>
    <row r="9064" spans="1:4" x14ac:dyDescent="0.25">
      <c r="A9064" s="100">
        <v>3446</v>
      </c>
      <c r="B9064" s="100" t="s">
        <v>26667</v>
      </c>
      <c r="C9064" s="100" t="s">
        <v>13191</v>
      </c>
      <c r="D9064" s="100">
        <v>36.69</v>
      </c>
    </row>
    <row r="9065" spans="1:4" x14ac:dyDescent="0.25">
      <c r="A9065" s="100">
        <v>3445</v>
      </c>
      <c r="B9065" s="100" t="s">
        <v>26668</v>
      </c>
      <c r="C9065" s="100" t="s">
        <v>13191</v>
      </c>
      <c r="D9065" s="100">
        <v>29.95</v>
      </c>
    </row>
    <row r="9066" spans="1:4" x14ac:dyDescent="0.25">
      <c r="A9066" s="100">
        <v>3441</v>
      </c>
      <c r="B9066" s="100" t="s">
        <v>26669</v>
      </c>
      <c r="C9066" s="100" t="s">
        <v>13191</v>
      </c>
      <c r="D9066" s="100">
        <v>8.4499999999999993</v>
      </c>
    </row>
    <row r="9067" spans="1:4" x14ac:dyDescent="0.25">
      <c r="A9067" s="100">
        <v>3444</v>
      </c>
      <c r="B9067" s="100" t="s">
        <v>26670</v>
      </c>
      <c r="C9067" s="100" t="s">
        <v>13191</v>
      </c>
      <c r="D9067" s="100">
        <v>18.43</v>
      </c>
    </row>
    <row r="9068" spans="1:4" x14ac:dyDescent="0.25">
      <c r="A9068" s="100">
        <v>12402</v>
      </c>
      <c r="B9068" s="100" t="s">
        <v>26671</v>
      </c>
      <c r="C9068" s="100" t="s">
        <v>13191</v>
      </c>
      <c r="D9068" s="100">
        <v>103.12</v>
      </c>
    </row>
    <row r="9069" spans="1:4" x14ac:dyDescent="0.25">
      <c r="A9069" s="100">
        <v>3447</v>
      </c>
      <c r="B9069" s="100" t="s">
        <v>26672</v>
      </c>
      <c r="C9069" s="100" t="s">
        <v>13191</v>
      </c>
      <c r="D9069" s="100">
        <v>53.35</v>
      </c>
    </row>
    <row r="9070" spans="1:4" x14ac:dyDescent="0.25">
      <c r="A9070" s="100">
        <v>3442</v>
      </c>
      <c r="B9070" s="100" t="s">
        <v>26673</v>
      </c>
      <c r="C9070" s="100" t="s">
        <v>13191</v>
      </c>
      <c r="D9070" s="100">
        <v>12.64</v>
      </c>
    </row>
    <row r="9071" spans="1:4" x14ac:dyDescent="0.25">
      <c r="A9071" s="100">
        <v>3448</v>
      </c>
      <c r="B9071" s="100" t="s">
        <v>26674</v>
      </c>
      <c r="C9071" s="100" t="s">
        <v>13191</v>
      </c>
      <c r="D9071" s="100">
        <v>150.77000000000001</v>
      </c>
    </row>
    <row r="9072" spans="1:4" x14ac:dyDescent="0.25">
      <c r="A9072" s="100">
        <v>3449</v>
      </c>
      <c r="B9072" s="100" t="s">
        <v>26675</v>
      </c>
      <c r="C9072" s="100" t="s">
        <v>13191</v>
      </c>
      <c r="D9072" s="100">
        <v>264.18</v>
      </c>
    </row>
    <row r="9073" spans="1:4" x14ac:dyDescent="0.25">
      <c r="A9073" s="100">
        <v>37438</v>
      </c>
      <c r="B9073" s="100" t="s">
        <v>26676</v>
      </c>
      <c r="C9073" s="100" t="s">
        <v>13191</v>
      </c>
      <c r="D9073" s="100">
        <v>228.21</v>
      </c>
    </row>
    <row r="9074" spans="1:4" x14ac:dyDescent="0.25">
      <c r="A9074" s="100">
        <v>37439</v>
      </c>
      <c r="B9074" s="100" t="s">
        <v>26677</v>
      </c>
      <c r="C9074" s="100" t="s">
        <v>13191</v>
      </c>
      <c r="D9074" s="100">
        <v>1492.05</v>
      </c>
    </row>
    <row r="9075" spans="1:4" x14ac:dyDescent="0.25">
      <c r="A9075" s="100">
        <v>37435</v>
      </c>
      <c r="B9075" s="100" t="s">
        <v>26678</v>
      </c>
      <c r="C9075" s="100" t="s">
        <v>13191</v>
      </c>
      <c r="D9075" s="100">
        <v>26.82</v>
      </c>
    </row>
    <row r="9076" spans="1:4" x14ac:dyDescent="0.25">
      <c r="A9076" s="100">
        <v>37436</v>
      </c>
      <c r="B9076" s="100" t="s">
        <v>26679</v>
      </c>
      <c r="C9076" s="100" t="s">
        <v>13191</v>
      </c>
      <c r="D9076" s="100">
        <v>31.65</v>
      </c>
    </row>
    <row r="9077" spans="1:4" x14ac:dyDescent="0.25">
      <c r="A9077" s="100">
        <v>37437</v>
      </c>
      <c r="B9077" s="100" t="s">
        <v>26680</v>
      </c>
      <c r="C9077" s="100" t="s">
        <v>13191</v>
      </c>
      <c r="D9077" s="100">
        <v>45.78</v>
      </c>
    </row>
    <row r="9078" spans="1:4" x14ac:dyDescent="0.25">
      <c r="A9078" s="100">
        <v>3473</v>
      </c>
      <c r="B9078" s="100" t="s">
        <v>26681</v>
      </c>
      <c r="C9078" s="100" t="s">
        <v>13191</v>
      </c>
      <c r="D9078" s="100">
        <v>41.48</v>
      </c>
    </row>
    <row r="9079" spans="1:4" x14ac:dyDescent="0.25">
      <c r="A9079" s="100">
        <v>3474</v>
      </c>
      <c r="B9079" s="100" t="s">
        <v>26682</v>
      </c>
      <c r="C9079" s="100" t="s">
        <v>13191</v>
      </c>
      <c r="D9079" s="100">
        <v>34.19</v>
      </c>
    </row>
    <row r="9080" spans="1:4" x14ac:dyDescent="0.25">
      <c r="A9080" s="100">
        <v>3450</v>
      </c>
      <c r="B9080" s="100" t="s">
        <v>26683</v>
      </c>
      <c r="C9080" s="100" t="s">
        <v>13191</v>
      </c>
      <c r="D9080" s="100">
        <v>9.91</v>
      </c>
    </row>
    <row r="9081" spans="1:4" x14ac:dyDescent="0.25">
      <c r="A9081" s="100">
        <v>3443</v>
      </c>
      <c r="B9081" s="100" t="s">
        <v>26684</v>
      </c>
      <c r="C9081" s="100" t="s">
        <v>13191</v>
      </c>
      <c r="D9081" s="100">
        <v>21.27</v>
      </c>
    </row>
    <row r="9082" spans="1:4" x14ac:dyDescent="0.25">
      <c r="A9082" s="100">
        <v>3453</v>
      </c>
      <c r="B9082" s="100" t="s">
        <v>26685</v>
      </c>
      <c r="C9082" s="100" t="s">
        <v>13191</v>
      </c>
      <c r="D9082" s="100">
        <v>121.07</v>
      </c>
    </row>
    <row r="9083" spans="1:4" x14ac:dyDescent="0.25">
      <c r="A9083" s="100">
        <v>3452</v>
      </c>
      <c r="B9083" s="100" t="s">
        <v>26686</v>
      </c>
      <c r="C9083" s="100" t="s">
        <v>13191</v>
      </c>
      <c r="D9083" s="100">
        <v>59.76</v>
      </c>
    </row>
    <row r="9084" spans="1:4" x14ac:dyDescent="0.25">
      <c r="A9084" s="100">
        <v>3451</v>
      </c>
      <c r="B9084" s="100" t="s">
        <v>26687</v>
      </c>
      <c r="C9084" s="100" t="s">
        <v>13191</v>
      </c>
      <c r="D9084" s="100">
        <v>11.85</v>
      </c>
    </row>
    <row r="9085" spans="1:4" x14ac:dyDescent="0.25">
      <c r="A9085" s="100">
        <v>3454</v>
      </c>
      <c r="B9085" s="100" t="s">
        <v>26688</v>
      </c>
      <c r="C9085" s="100" t="s">
        <v>13191</v>
      </c>
      <c r="D9085" s="100">
        <v>184.15</v>
      </c>
    </row>
    <row r="9086" spans="1:4" x14ac:dyDescent="0.25">
      <c r="A9086" s="100">
        <v>3458</v>
      </c>
      <c r="B9086" s="100" t="s">
        <v>26689</v>
      </c>
      <c r="C9086" s="100" t="s">
        <v>13191</v>
      </c>
      <c r="D9086" s="100">
        <v>33.25</v>
      </c>
    </row>
    <row r="9087" spans="1:4" x14ac:dyDescent="0.25">
      <c r="A9087" s="100">
        <v>3457</v>
      </c>
      <c r="B9087" s="100" t="s">
        <v>26690</v>
      </c>
      <c r="C9087" s="100" t="s">
        <v>13191</v>
      </c>
      <c r="D9087" s="100">
        <v>24.96</v>
      </c>
    </row>
    <row r="9088" spans="1:4" x14ac:dyDescent="0.25">
      <c r="A9088" s="100">
        <v>3455</v>
      </c>
      <c r="B9088" s="100" t="s">
        <v>26691</v>
      </c>
      <c r="C9088" s="100" t="s">
        <v>13191</v>
      </c>
      <c r="D9088" s="100">
        <v>7.09</v>
      </c>
    </row>
    <row r="9089" spans="1:4" x14ac:dyDescent="0.25">
      <c r="A9089" s="100">
        <v>3472</v>
      </c>
      <c r="B9089" s="100" t="s">
        <v>26692</v>
      </c>
      <c r="C9089" s="100" t="s">
        <v>13191</v>
      </c>
      <c r="D9089" s="100">
        <v>15.92</v>
      </c>
    </row>
    <row r="9090" spans="1:4" x14ac:dyDescent="0.25">
      <c r="A9090" s="100">
        <v>3470</v>
      </c>
      <c r="B9090" s="100" t="s">
        <v>26693</v>
      </c>
      <c r="C9090" s="100" t="s">
        <v>13191</v>
      </c>
      <c r="D9090" s="100">
        <v>92.84</v>
      </c>
    </row>
    <row r="9091" spans="1:4" x14ac:dyDescent="0.25">
      <c r="A9091" s="100">
        <v>3471</v>
      </c>
      <c r="B9091" s="100" t="s">
        <v>26694</v>
      </c>
      <c r="C9091" s="100" t="s">
        <v>13191</v>
      </c>
      <c r="D9091" s="100">
        <v>51.01</v>
      </c>
    </row>
    <row r="9092" spans="1:4" x14ac:dyDescent="0.25">
      <c r="A9092" s="100">
        <v>3456</v>
      </c>
      <c r="B9092" s="100" t="s">
        <v>26695</v>
      </c>
      <c r="C9092" s="100" t="s">
        <v>13191</v>
      </c>
      <c r="D9092" s="100">
        <v>10.61</v>
      </c>
    </row>
    <row r="9093" spans="1:4" x14ac:dyDescent="0.25">
      <c r="A9093" s="100">
        <v>3459</v>
      </c>
      <c r="B9093" s="100" t="s">
        <v>26696</v>
      </c>
      <c r="C9093" s="100" t="s">
        <v>13191</v>
      </c>
      <c r="D9093" s="100">
        <v>130.94999999999999</v>
      </c>
    </row>
    <row r="9094" spans="1:4" x14ac:dyDescent="0.25">
      <c r="A9094" s="100">
        <v>3469</v>
      </c>
      <c r="B9094" s="100" t="s">
        <v>26697</v>
      </c>
      <c r="C9094" s="100" t="s">
        <v>13191</v>
      </c>
      <c r="D9094" s="100">
        <v>249.03</v>
      </c>
    </row>
    <row r="9095" spans="1:4" x14ac:dyDescent="0.25">
      <c r="A9095" s="100">
        <v>3460</v>
      </c>
      <c r="B9095" s="100" t="s">
        <v>26698</v>
      </c>
      <c r="C9095" s="100" t="s">
        <v>13191</v>
      </c>
      <c r="D9095" s="100">
        <v>363.38</v>
      </c>
    </row>
    <row r="9096" spans="1:4" x14ac:dyDescent="0.25">
      <c r="A9096" s="100">
        <v>3461</v>
      </c>
      <c r="B9096" s="100" t="s">
        <v>26699</v>
      </c>
      <c r="C9096" s="100" t="s">
        <v>13191</v>
      </c>
      <c r="D9096" s="100">
        <v>928.77</v>
      </c>
    </row>
    <row r="9097" spans="1:4" x14ac:dyDescent="0.25">
      <c r="A9097" s="100">
        <v>37433</v>
      </c>
      <c r="B9097" s="100" t="s">
        <v>26700</v>
      </c>
      <c r="C9097" s="100" t="s">
        <v>13191</v>
      </c>
      <c r="D9097" s="100">
        <v>228.21</v>
      </c>
    </row>
    <row r="9098" spans="1:4" x14ac:dyDescent="0.25">
      <c r="A9098" s="100">
        <v>37430</v>
      </c>
      <c r="B9098" s="100" t="s">
        <v>26701</v>
      </c>
      <c r="C9098" s="100" t="s">
        <v>13191</v>
      </c>
      <c r="D9098" s="100">
        <v>28.6</v>
      </c>
    </row>
    <row r="9099" spans="1:4" x14ac:dyDescent="0.25">
      <c r="A9099" s="100">
        <v>37434</v>
      </c>
      <c r="B9099" s="100" t="s">
        <v>26702</v>
      </c>
      <c r="C9099" s="100" t="s">
        <v>13191</v>
      </c>
      <c r="D9099" s="100">
        <v>2127.86</v>
      </c>
    </row>
    <row r="9100" spans="1:4" x14ac:dyDescent="0.25">
      <c r="A9100" s="100">
        <v>37431</v>
      </c>
      <c r="B9100" s="100" t="s">
        <v>26703</v>
      </c>
      <c r="C9100" s="100" t="s">
        <v>13191</v>
      </c>
      <c r="D9100" s="100">
        <v>38.79</v>
      </c>
    </row>
    <row r="9101" spans="1:4" x14ac:dyDescent="0.25">
      <c r="A9101" s="100">
        <v>37432</v>
      </c>
      <c r="B9101" s="100" t="s">
        <v>26704</v>
      </c>
      <c r="C9101" s="100" t="s">
        <v>13191</v>
      </c>
      <c r="D9101" s="100">
        <v>71.56</v>
      </c>
    </row>
    <row r="9102" spans="1:4" x14ac:dyDescent="0.25">
      <c r="A9102" s="100">
        <v>37413</v>
      </c>
      <c r="B9102" s="100" t="s">
        <v>26705</v>
      </c>
      <c r="C9102" s="100" t="s">
        <v>13191</v>
      </c>
      <c r="D9102" s="100">
        <v>3.8</v>
      </c>
    </row>
    <row r="9103" spans="1:4" x14ac:dyDescent="0.25">
      <c r="A9103" s="100">
        <v>37414</v>
      </c>
      <c r="B9103" s="100" t="s">
        <v>26706</v>
      </c>
      <c r="C9103" s="100" t="s">
        <v>13191</v>
      </c>
      <c r="D9103" s="100">
        <v>4.3099999999999996</v>
      </c>
    </row>
    <row r="9104" spans="1:4" x14ac:dyDescent="0.25">
      <c r="A9104" s="100">
        <v>37415</v>
      </c>
      <c r="B9104" s="100" t="s">
        <v>26707</v>
      </c>
      <c r="C9104" s="100" t="s">
        <v>13191</v>
      </c>
      <c r="D9104" s="100">
        <v>7.84</v>
      </c>
    </row>
    <row r="9105" spans="1:4" x14ac:dyDescent="0.25">
      <c r="A9105" s="100">
        <v>37416</v>
      </c>
      <c r="B9105" s="100" t="s">
        <v>26708</v>
      </c>
      <c r="C9105" s="100" t="s">
        <v>13191</v>
      </c>
      <c r="D9105" s="100">
        <v>3.55</v>
      </c>
    </row>
    <row r="9106" spans="1:4" x14ac:dyDescent="0.25">
      <c r="A9106" s="100">
        <v>37417</v>
      </c>
      <c r="B9106" s="100" t="s">
        <v>26709</v>
      </c>
      <c r="C9106" s="100" t="s">
        <v>13191</v>
      </c>
      <c r="D9106" s="100">
        <v>5.1100000000000003</v>
      </c>
    </row>
    <row r="9107" spans="1:4" x14ac:dyDescent="0.25">
      <c r="A9107" s="100">
        <v>43590</v>
      </c>
      <c r="B9107" s="100" t="s">
        <v>26710</v>
      </c>
      <c r="C9107" s="100" t="s">
        <v>13191</v>
      </c>
      <c r="D9107" s="100">
        <v>158.97</v>
      </c>
    </row>
    <row r="9108" spans="1:4" x14ac:dyDescent="0.25">
      <c r="A9108" s="100">
        <v>43589</v>
      </c>
      <c r="B9108" s="100" t="s">
        <v>26711</v>
      </c>
      <c r="C9108" s="100" t="s">
        <v>13191</v>
      </c>
      <c r="D9108" s="100">
        <v>28.76</v>
      </c>
    </row>
    <row r="9109" spans="1:4" x14ac:dyDescent="0.25">
      <c r="A9109" s="100">
        <v>34519</v>
      </c>
      <c r="B9109" s="100" t="s">
        <v>26712</v>
      </c>
      <c r="C9109" s="100" t="s">
        <v>13191</v>
      </c>
      <c r="D9109" s="100">
        <v>122.04</v>
      </c>
    </row>
    <row r="9110" spans="1:4" x14ac:dyDescent="0.25">
      <c r="A9110" s="100">
        <v>1649</v>
      </c>
      <c r="B9110" s="100" t="s">
        <v>26713</v>
      </c>
      <c r="C9110" s="100" t="s">
        <v>13191</v>
      </c>
      <c r="D9110" s="100">
        <v>78.41</v>
      </c>
    </row>
    <row r="9111" spans="1:4" x14ac:dyDescent="0.25">
      <c r="A9111" s="100">
        <v>1653</v>
      </c>
      <c r="B9111" s="100" t="s">
        <v>26714</v>
      </c>
      <c r="C9111" s="100" t="s">
        <v>13191</v>
      </c>
      <c r="D9111" s="100">
        <v>61.41</v>
      </c>
    </row>
    <row r="9112" spans="1:4" x14ac:dyDescent="0.25">
      <c r="A9112" s="100">
        <v>1647</v>
      </c>
      <c r="B9112" s="100" t="s">
        <v>26715</v>
      </c>
      <c r="C9112" s="100" t="s">
        <v>13191</v>
      </c>
      <c r="D9112" s="100">
        <v>21.99</v>
      </c>
    </row>
    <row r="9113" spans="1:4" x14ac:dyDescent="0.25">
      <c r="A9113" s="100">
        <v>1648</v>
      </c>
      <c r="B9113" s="100" t="s">
        <v>26716</v>
      </c>
      <c r="C9113" s="100" t="s">
        <v>13191</v>
      </c>
      <c r="D9113" s="100">
        <v>42.23</v>
      </c>
    </row>
    <row r="9114" spans="1:4" x14ac:dyDescent="0.25">
      <c r="A9114" s="100">
        <v>1651</v>
      </c>
      <c r="B9114" s="100" t="s">
        <v>26717</v>
      </c>
      <c r="C9114" s="100" t="s">
        <v>13191</v>
      </c>
      <c r="D9114" s="100">
        <v>195.9</v>
      </c>
    </row>
    <row r="9115" spans="1:4" x14ac:dyDescent="0.25">
      <c r="A9115" s="100">
        <v>1650</v>
      </c>
      <c r="B9115" s="100" t="s">
        <v>26718</v>
      </c>
      <c r="C9115" s="100" t="s">
        <v>13191</v>
      </c>
      <c r="D9115" s="100">
        <v>108.28</v>
      </c>
    </row>
    <row r="9116" spans="1:4" x14ac:dyDescent="0.25">
      <c r="A9116" s="100">
        <v>1654</v>
      </c>
      <c r="B9116" s="100" t="s">
        <v>26719</v>
      </c>
      <c r="C9116" s="100" t="s">
        <v>13191</v>
      </c>
      <c r="D9116" s="100">
        <v>30.19</v>
      </c>
    </row>
    <row r="9117" spans="1:4" x14ac:dyDescent="0.25">
      <c r="A9117" s="100">
        <v>1652</v>
      </c>
      <c r="B9117" s="100" t="s">
        <v>26720</v>
      </c>
      <c r="C9117" s="100" t="s">
        <v>13191</v>
      </c>
      <c r="D9117" s="100">
        <v>281.17</v>
      </c>
    </row>
    <row r="9118" spans="1:4" x14ac:dyDescent="0.25">
      <c r="A9118" s="100">
        <v>10510</v>
      </c>
      <c r="B9118" s="100" t="s">
        <v>26721</v>
      </c>
      <c r="C9118" s="100" t="s">
        <v>13191</v>
      </c>
      <c r="D9118" s="100">
        <v>113.4</v>
      </c>
    </row>
    <row r="9119" spans="1:4" x14ac:dyDescent="0.25">
      <c r="A9119" s="100">
        <v>1747</v>
      </c>
      <c r="B9119" s="100" t="s">
        <v>26722</v>
      </c>
      <c r="C9119" s="100" t="s">
        <v>13191</v>
      </c>
      <c r="D9119" s="100">
        <v>193.04</v>
      </c>
    </row>
    <row r="9120" spans="1:4" x14ac:dyDescent="0.25">
      <c r="A9120" s="100">
        <v>1744</v>
      </c>
      <c r="B9120" s="100" t="s">
        <v>26723</v>
      </c>
      <c r="C9120" s="100" t="s">
        <v>13191</v>
      </c>
      <c r="D9120" s="100">
        <v>133.71</v>
      </c>
    </row>
    <row r="9121" spans="1:4" x14ac:dyDescent="0.25">
      <c r="A9121" s="100">
        <v>1743</v>
      </c>
      <c r="B9121" s="100" t="s">
        <v>26724</v>
      </c>
      <c r="C9121" s="100" t="s">
        <v>13191</v>
      </c>
      <c r="D9121" s="100">
        <v>175.58</v>
      </c>
    </row>
    <row r="9122" spans="1:4" x14ac:dyDescent="0.25">
      <c r="A9122" s="100">
        <v>39640</v>
      </c>
      <c r="B9122" s="100" t="s">
        <v>26725</v>
      </c>
      <c r="C9122" s="100" t="s">
        <v>13191</v>
      </c>
      <c r="D9122" s="100">
        <v>10.119999999999999</v>
      </c>
    </row>
    <row r="9123" spans="1:4" x14ac:dyDescent="0.25">
      <c r="A9123" s="100">
        <v>7216</v>
      </c>
      <c r="B9123" s="100" t="s">
        <v>26726</v>
      </c>
      <c r="C9123" s="100" t="s">
        <v>13191</v>
      </c>
      <c r="D9123" s="100">
        <v>54.38</v>
      </c>
    </row>
    <row r="9124" spans="1:4" x14ac:dyDescent="0.25">
      <c r="A9124" s="100">
        <v>20235</v>
      </c>
      <c r="B9124" s="100" t="s">
        <v>26727</v>
      </c>
      <c r="C9124" s="100" t="s">
        <v>13191</v>
      </c>
      <c r="D9124" s="100">
        <v>43.72</v>
      </c>
    </row>
    <row r="9125" spans="1:4" x14ac:dyDescent="0.25">
      <c r="A9125" s="100">
        <v>7181</v>
      </c>
      <c r="B9125" s="100" t="s">
        <v>26728</v>
      </c>
      <c r="C9125" s="100" t="s">
        <v>13191</v>
      </c>
      <c r="D9125" s="100">
        <v>4.53</v>
      </c>
    </row>
    <row r="9126" spans="1:4" x14ac:dyDescent="0.25">
      <c r="A9126" s="100">
        <v>40742</v>
      </c>
      <c r="B9126" s="100" t="s">
        <v>26729</v>
      </c>
      <c r="C9126" s="100" t="s">
        <v>13191</v>
      </c>
      <c r="D9126" s="100">
        <v>11.44</v>
      </c>
    </row>
    <row r="9127" spans="1:4" x14ac:dyDescent="0.25">
      <c r="A9127" s="100">
        <v>7214</v>
      </c>
      <c r="B9127" s="100" t="s">
        <v>26730</v>
      </c>
      <c r="C9127" s="100" t="s">
        <v>13191</v>
      </c>
      <c r="D9127" s="100">
        <v>53.1</v>
      </c>
    </row>
    <row r="9128" spans="1:4" x14ac:dyDescent="0.25">
      <c r="A9128" s="100">
        <v>7219</v>
      </c>
      <c r="B9128" s="100" t="s">
        <v>26731</v>
      </c>
      <c r="C9128" s="100" t="s">
        <v>13191</v>
      </c>
      <c r="D9128" s="100">
        <v>47.1</v>
      </c>
    </row>
    <row r="9129" spans="1:4" x14ac:dyDescent="0.25">
      <c r="A9129" s="100">
        <v>37971</v>
      </c>
      <c r="B9129" s="100" t="s">
        <v>26732</v>
      </c>
      <c r="C9129" s="100" t="s">
        <v>13191</v>
      </c>
      <c r="D9129" s="100">
        <v>4.99</v>
      </c>
    </row>
    <row r="9130" spans="1:4" x14ac:dyDescent="0.25">
      <c r="A9130" s="100">
        <v>37972</v>
      </c>
      <c r="B9130" s="100" t="s">
        <v>26733</v>
      </c>
      <c r="C9130" s="100" t="s">
        <v>13191</v>
      </c>
      <c r="D9130" s="100">
        <v>7.07</v>
      </c>
    </row>
    <row r="9131" spans="1:4" x14ac:dyDescent="0.25">
      <c r="A9131" s="100">
        <v>37973</v>
      </c>
      <c r="B9131" s="100" t="s">
        <v>26734</v>
      </c>
      <c r="C9131" s="100" t="s">
        <v>13191</v>
      </c>
      <c r="D9131" s="100">
        <v>13.29</v>
      </c>
    </row>
    <row r="9132" spans="1:4" x14ac:dyDescent="0.25">
      <c r="A9132" s="100">
        <v>1926</v>
      </c>
      <c r="B9132" s="100" t="s">
        <v>26735</v>
      </c>
      <c r="C9132" s="100" t="s">
        <v>13191</v>
      </c>
      <c r="D9132" s="100">
        <v>2.0299999999999998</v>
      </c>
    </row>
    <row r="9133" spans="1:4" x14ac:dyDescent="0.25">
      <c r="A9133" s="100">
        <v>1927</v>
      </c>
      <c r="B9133" s="100" t="s">
        <v>26736</v>
      </c>
      <c r="C9133" s="100" t="s">
        <v>13191</v>
      </c>
      <c r="D9133" s="100">
        <v>2.27</v>
      </c>
    </row>
    <row r="9134" spans="1:4" x14ac:dyDescent="0.25">
      <c r="A9134" s="100">
        <v>1923</v>
      </c>
      <c r="B9134" s="100" t="s">
        <v>26737</v>
      </c>
      <c r="C9134" s="100" t="s">
        <v>13191</v>
      </c>
      <c r="D9134" s="100">
        <v>4.1399999999999997</v>
      </c>
    </row>
    <row r="9135" spans="1:4" x14ac:dyDescent="0.25">
      <c r="A9135" s="100">
        <v>1929</v>
      </c>
      <c r="B9135" s="100" t="s">
        <v>26738</v>
      </c>
      <c r="C9135" s="100" t="s">
        <v>13191</v>
      </c>
      <c r="D9135" s="100">
        <v>5.0199999999999996</v>
      </c>
    </row>
    <row r="9136" spans="1:4" x14ac:dyDescent="0.25">
      <c r="A9136" s="100">
        <v>1930</v>
      </c>
      <c r="B9136" s="100" t="s">
        <v>26739</v>
      </c>
      <c r="C9136" s="100" t="s">
        <v>13191</v>
      </c>
      <c r="D9136" s="100">
        <v>8.6</v>
      </c>
    </row>
    <row r="9137" spans="1:4" x14ac:dyDescent="0.25">
      <c r="A9137" s="100">
        <v>1924</v>
      </c>
      <c r="B9137" s="100" t="s">
        <v>26740</v>
      </c>
      <c r="C9137" s="100" t="s">
        <v>13191</v>
      </c>
      <c r="D9137" s="100">
        <v>13.87</v>
      </c>
    </row>
    <row r="9138" spans="1:4" x14ac:dyDescent="0.25">
      <c r="A9138" s="100">
        <v>1922</v>
      </c>
      <c r="B9138" s="100" t="s">
        <v>26741</v>
      </c>
      <c r="C9138" s="100" t="s">
        <v>13191</v>
      </c>
      <c r="D9138" s="100">
        <v>28.7</v>
      </c>
    </row>
    <row r="9139" spans="1:4" x14ac:dyDescent="0.25">
      <c r="A9139" s="100">
        <v>1953</v>
      </c>
      <c r="B9139" s="100" t="s">
        <v>26742</v>
      </c>
      <c r="C9139" s="100" t="s">
        <v>13191</v>
      </c>
      <c r="D9139" s="100">
        <v>35.03</v>
      </c>
    </row>
    <row r="9140" spans="1:4" x14ac:dyDescent="0.25">
      <c r="A9140" s="100">
        <v>1962</v>
      </c>
      <c r="B9140" s="100" t="s">
        <v>26743</v>
      </c>
      <c r="C9140" s="100" t="s">
        <v>13191</v>
      </c>
      <c r="D9140" s="100">
        <v>170.19</v>
      </c>
    </row>
    <row r="9141" spans="1:4" x14ac:dyDescent="0.25">
      <c r="A9141" s="100">
        <v>1955</v>
      </c>
      <c r="B9141" s="100" t="s">
        <v>26744</v>
      </c>
      <c r="C9141" s="100" t="s">
        <v>13191</v>
      </c>
      <c r="D9141" s="100">
        <v>1.96</v>
      </c>
    </row>
    <row r="9142" spans="1:4" x14ac:dyDescent="0.25">
      <c r="A9142" s="100">
        <v>1956</v>
      </c>
      <c r="B9142" s="100" t="s">
        <v>26745</v>
      </c>
      <c r="C9142" s="100" t="s">
        <v>13191</v>
      </c>
      <c r="D9142" s="100">
        <v>2.77</v>
      </c>
    </row>
    <row r="9143" spans="1:4" x14ac:dyDescent="0.25">
      <c r="A9143" s="100">
        <v>1957</v>
      </c>
      <c r="B9143" s="100" t="s">
        <v>26746</v>
      </c>
      <c r="C9143" s="100" t="s">
        <v>13191</v>
      </c>
      <c r="D9143" s="100">
        <v>5.98</v>
      </c>
    </row>
    <row r="9144" spans="1:4" x14ac:dyDescent="0.25">
      <c r="A9144" s="100">
        <v>1958</v>
      </c>
      <c r="B9144" s="100" t="s">
        <v>26747</v>
      </c>
      <c r="C9144" s="100" t="s">
        <v>13191</v>
      </c>
      <c r="D9144" s="100">
        <v>11.14</v>
      </c>
    </row>
    <row r="9145" spans="1:4" x14ac:dyDescent="0.25">
      <c r="A9145" s="100">
        <v>1959</v>
      </c>
      <c r="B9145" s="100" t="s">
        <v>26748</v>
      </c>
      <c r="C9145" s="100" t="s">
        <v>13191</v>
      </c>
      <c r="D9145" s="100">
        <v>12.09</v>
      </c>
    </row>
    <row r="9146" spans="1:4" x14ac:dyDescent="0.25">
      <c r="A9146" s="100">
        <v>1925</v>
      </c>
      <c r="B9146" s="100" t="s">
        <v>26749</v>
      </c>
      <c r="C9146" s="100" t="s">
        <v>13191</v>
      </c>
      <c r="D9146" s="100">
        <v>31.6</v>
      </c>
    </row>
    <row r="9147" spans="1:4" x14ac:dyDescent="0.25">
      <c r="A9147" s="100">
        <v>1960</v>
      </c>
      <c r="B9147" s="100" t="s">
        <v>26750</v>
      </c>
      <c r="C9147" s="100" t="s">
        <v>13191</v>
      </c>
      <c r="D9147" s="100">
        <v>48.53</v>
      </c>
    </row>
    <row r="9148" spans="1:4" x14ac:dyDescent="0.25">
      <c r="A9148" s="100">
        <v>1961</v>
      </c>
      <c r="B9148" s="100" t="s">
        <v>26751</v>
      </c>
      <c r="C9148" s="100" t="s">
        <v>13191</v>
      </c>
      <c r="D9148" s="100">
        <v>62.17</v>
      </c>
    </row>
    <row r="9149" spans="1:4" x14ac:dyDescent="0.25">
      <c r="A9149" s="100">
        <v>38423</v>
      </c>
      <c r="B9149" s="100" t="s">
        <v>26752</v>
      </c>
      <c r="C9149" s="100" t="s">
        <v>13191</v>
      </c>
      <c r="D9149" s="100">
        <v>32.93</v>
      </c>
    </row>
    <row r="9150" spans="1:4" x14ac:dyDescent="0.25">
      <c r="A9150" s="100">
        <v>39866</v>
      </c>
      <c r="B9150" s="100" t="s">
        <v>26753</v>
      </c>
      <c r="C9150" s="100" t="s">
        <v>13191</v>
      </c>
      <c r="D9150" s="100">
        <v>18.079999999999998</v>
      </c>
    </row>
    <row r="9151" spans="1:4" x14ac:dyDescent="0.25">
      <c r="A9151" s="100">
        <v>39867</v>
      </c>
      <c r="B9151" s="100" t="s">
        <v>26754</v>
      </c>
      <c r="C9151" s="100" t="s">
        <v>13191</v>
      </c>
      <c r="D9151" s="100">
        <v>40.19</v>
      </c>
    </row>
    <row r="9152" spans="1:4" x14ac:dyDescent="0.25">
      <c r="A9152" s="100">
        <v>39868</v>
      </c>
      <c r="B9152" s="100" t="s">
        <v>26755</v>
      </c>
      <c r="C9152" s="100" t="s">
        <v>13191</v>
      </c>
      <c r="D9152" s="100">
        <v>72.41</v>
      </c>
    </row>
    <row r="9153" spans="1:4" x14ac:dyDescent="0.25">
      <c r="A9153" s="100">
        <v>37999</v>
      </c>
      <c r="B9153" s="100" t="s">
        <v>26756</v>
      </c>
      <c r="C9153" s="100" t="s">
        <v>13191</v>
      </c>
      <c r="D9153" s="100">
        <v>8.4</v>
      </c>
    </row>
    <row r="9154" spans="1:4" x14ac:dyDescent="0.25">
      <c r="A9154" s="100">
        <v>38000</v>
      </c>
      <c r="B9154" s="100" t="s">
        <v>26757</v>
      </c>
      <c r="C9154" s="100" t="s">
        <v>13191</v>
      </c>
      <c r="D9154" s="100">
        <v>9.82</v>
      </c>
    </row>
    <row r="9155" spans="1:4" x14ac:dyDescent="0.25">
      <c r="A9155" s="100">
        <v>38129</v>
      </c>
      <c r="B9155" s="100" t="s">
        <v>26758</v>
      </c>
      <c r="C9155" s="100" t="s">
        <v>13191</v>
      </c>
      <c r="D9155" s="100">
        <v>4.5599999999999996</v>
      </c>
    </row>
    <row r="9156" spans="1:4" x14ac:dyDescent="0.25">
      <c r="A9156" s="100">
        <v>38025</v>
      </c>
      <c r="B9156" s="100" t="s">
        <v>26759</v>
      </c>
      <c r="C9156" s="100" t="s">
        <v>13191</v>
      </c>
      <c r="D9156" s="100">
        <v>6.19</v>
      </c>
    </row>
    <row r="9157" spans="1:4" x14ac:dyDescent="0.25">
      <c r="A9157" s="100">
        <v>38026</v>
      </c>
      <c r="B9157" s="100" t="s">
        <v>26760</v>
      </c>
      <c r="C9157" s="100" t="s">
        <v>13191</v>
      </c>
      <c r="D9157" s="100">
        <v>15.29</v>
      </c>
    </row>
    <row r="9158" spans="1:4" x14ac:dyDescent="0.25">
      <c r="A9158" s="100">
        <v>1858</v>
      </c>
      <c r="B9158" s="100" t="s">
        <v>26761</v>
      </c>
      <c r="C9158" s="100" t="s">
        <v>13191</v>
      </c>
      <c r="D9158" s="100">
        <v>51.03</v>
      </c>
    </row>
    <row r="9159" spans="1:4" x14ac:dyDescent="0.25">
      <c r="A9159" s="100">
        <v>1844</v>
      </c>
      <c r="B9159" s="100" t="s">
        <v>26762</v>
      </c>
      <c r="C9159" s="100" t="s">
        <v>13191</v>
      </c>
      <c r="D9159" s="100">
        <v>116.86</v>
      </c>
    </row>
    <row r="9160" spans="1:4" x14ac:dyDescent="0.25">
      <c r="A9160" s="100">
        <v>1863</v>
      </c>
      <c r="B9160" s="100" t="s">
        <v>26763</v>
      </c>
      <c r="C9160" s="100" t="s">
        <v>13191</v>
      </c>
      <c r="D9160" s="100">
        <v>54.3</v>
      </c>
    </row>
    <row r="9161" spans="1:4" x14ac:dyDescent="0.25">
      <c r="A9161" s="100">
        <v>1865</v>
      </c>
      <c r="B9161" s="100" t="s">
        <v>26764</v>
      </c>
      <c r="C9161" s="100" t="s">
        <v>13191</v>
      </c>
      <c r="D9161" s="100">
        <v>141.47999999999999</v>
      </c>
    </row>
    <row r="9162" spans="1:4" x14ac:dyDescent="0.25">
      <c r="A9162" s="100">
        <v>36355</v>
      </c>
      <c r="B9162" s="100" t="s">
        <v>26765</v>
      </c>
      <c r="C9162" s="100" t="s">
        <v>13191</v>
      </c>
      <c r="D9162" s="100">
        <v>9.4600000000000009</v>
      </c>
    </row>
    <row r="9163" spans="1:4" x14ac:dyDescent="0.25">
      <c r="A9163" s="100">
        <v>36356</v>
      </c>
      <c r="B9163" s="100" t="s">
        <v>26766</v>
      </c>
      <c r="C9163" s="100" t="s">
        <v>13191</v>
      </c>
      <c r="D9163" s="100">
        <v>15.22</v>
      </c>
    </row>
    <row r="9164" spans="1:4" x14ac:dyDescent="0.25">
      <c r="A9164" s="100">
        <v>1966</v>
      </c>
      <c r="B9164" s="100" t="s">
        <v>26767</v>
      </c>
      <c r="C9164" s="100" t="s">
        <v>13191</v>
      </c>
      <c r="D9164" s="100">
        <v>21.65</v>
      </c>
    </row>
    <row r="9165" spans="1:4" x14ac:dyDescent="0.25">
      <c r="A9165" s="100">
        <v>1933</v>
      </c>
      <c r="B9165" s="100" t="s">
        <v>26768</v>
      </c>
      <c r="C9165" s="100" t="s">
        <v>13191</v>
      </c>
      <c r="D9165" s="100">
        <v>4.66</v>
      </c>
    </row>
    <row r="9166" spans="1:4" x14ac:dyDescent="0.25">
      <c r="A9166" s="100">
        <v>1932</v>
      </c>
      <c r="B9166" s="100" t="s">
        <v>26769</v>
      </c>
      <c r="C9166" s="100" t="s">
        <v>13191</v>
      </c>
      <c r="D9166" s="100">
        <v>10.68</v>
      </c>
    </row>
    <row r="9167" spans="1:4" x14ac:dyDescent="0.25">
      <c r="A9167" s="100">
        <v>1951</v>
      </c>
      <c r="B9167" s="100" t="s">
        <v>26770</v>
      </c>
      <c r="C9167" s="100" t="s">
        <v>13191</v>
      </c>
      <c r="D9167" s="100">
        <v>22.28</v>
      </c>
    </row>
    <row r="9168" spans="1:4" x14ac:dyDescent="0.25">
      <c r="A9168" s="100">
        <v>1970</v>
      </c>
      <c r="B9168" s="100" t="s">
        <v>26771</v>
      </c>
      <c r="C9168" s="100" t="s">
        <v>13191</v>
      </c>
      <c r="D9168" s="100">
        <v>54.13</v>
      </c>
    </row>
    <row r="9169" spans="1:4" x14ac:dyDescent="0.25">
      <c r="A9169" s="100">
        <v>1967</v>
      </c>
      <c r="B9169" s="100" t="s">
        <v>26772</v>
      </c>
      <c r="C9169" s="100" t="s">
        <v>13191</v>
      </c>
      <c r="D9169" s="100">
        <v>6.43</v>
      </c>
    </row>
    <row r="9170" spans="1:4" x14ac:dyDescent="0.25">
      <c r="A9170" s="100">
        <v>1968</v>
      </c>
      <c r="B9170" s="100" t="s">
        <v>26773</v>
      </c>
      <c r="C9170" s="100" t="s">
        <v>13191</v>
      </c>
      <c r="D9170" s="100">
        <v>12.7</v>
      </c>
    </row>
    <row r="9171" spans="1:4" x14ac:dyDescent="0.25">
      <c r="A9171" s="100">
        <v>1969</v>
      </c>
      <c r="B9171" s="100" t="s">
        <v>26774</v>
      </c>
      <c r="C9171" s="100" t="s">
        <v>13191</v>
      </c>
      <c r="D9171" s="100">
        <v>41.35</v>
      </c>
    </row>
    <row r="9172" spans="1:4" x14ac:dyDescent="0.25">
      <c r="A9172" s="100">
        <v>1827</v>
      </c>
      <c r="B9172" s="100" t="s">
        <v>40117</v>
      </c>
      <c r="C9172" s="100" t="s">
        <v>13191</v>
      </c>
      <c r="D9172" s="100">
        <v>104.56</v>
      </c>
    </row>
    <row r="9173" spans="1:4" x14ac:dyDescent="0.25">
      <c r="A9173" s="100">
        <v>1831</v>
      </c>
      <c r="B9173" s="100" t="s">
        <v>40118</v>
      </c>
      <c r="C9173" s="100" t="s">
        <v>13191</v>
      </c>
      <c r="D9173" s="100">
        <v>22.82</v>
      </c>
    </row>
    <row r="9174" spans="1:4" x14ac:dyDescent="0.25">
      <c r="A9174" s="100">
        <v>1825</v>
      </c>
      <c r="B9174" s="100" t="s">
        <v>40119</v>
      </c>
      <c r="C9174" s="100" t="s">
        <v>13191</v>
      </c>
      <c r="D9174" s="100">
        <v>56.33</v>
      </c>
    </row>
    <row r="9175" spans="1:4" x14ac:dyDescent="0.25">
      <c r="A9175" s="100">
        <v>1828</v>
      </c>
      <c r="B9175" s="100" t="s">
        <v>40120</v>
      </c>
      <c r="C9175" s="100" t="s">
        <v>13191</v>
      </c>
      <c r="D9175" s="100">
        <v>127.6</v>
      </c>
    </row>
    <row r="9176" spans="1:4" x14ac:dyDescent="0.25">
      <c r="A9176" s="100">
        <v>1845</v>
      </c>
      <c r="B9176" s="100" t="s">
        <v>40121</v>
      </c>
      <c r="C9176" s="100" t="s">
        <v>13191</v>
      </c>
      <c r="D9176" s="100">
        <v>28.6</v>
      </c>
    </row>
    <row r="9177" spans="1:4" x14ac:dyDescent="0.25">
      <c r="A9177" s="100">
        <v>1824</v>
      </c>
      <c r="B9177" s="100" t="s">
        <v>40122</v>
      </c>
      <c r="C9177" s="100" t="s">
        <v>13191</v>
      </c>
      <c r="D9177" s="100">
        <v>67.53</v>
      </c>
    </row>
    <row r="9178" spans="1:4" x14ac:dyDescent="0.25">
      <c r="A9178" s="100">
        <v>1940</v>
      </c>
      <c r="B9178" s="100" t="s">
        <v>26775</v>
      </c>
      <c r="C9178" s="100" t="s">
        <v>13191</v>
      </c>
      <c r="D9178" s="100">
        <v>30.88</v>
      </c>
    </row>
    <row r="9179" spans="1:4" x14ac:dyDescent="0.25">
      <c r="A9179" s="100">
        <v>1937</v>
      </c>
      <c r="B9179" s="100" t="s">
        <v>26776</v>
      </c>
      <c r="C9179" s="100" t="s">
        <v>13191</v>
      </c>
      <c r="D9179" s="100">
        <v>5.21</v>
      </c>
    </row>
    <row r="9180" spans="1:4" x14ac:dyDescent="0.25">
      <c r="A9180" s="100">
        <v>1939</v>
      </c>
      <c r="B9180" s="100" t="s">
        <v>26777</v>
      </c>
      <c r="C9180" s="100" t="s">
        <v>13191</v>
      </c>
      <c r="D9180" s="100">
        <v>8.4700000000000006</v>
      </c>
    </row>
    <row r="9181" spans="1:4" x14ac:dyDescent="0.25">
      <c r="A9181" s="100">
        <v>1938</v>
      </c>
      <c r="B9181" s="100" t="s">
        <v>26778</v>
      </c>
      <c r="C9181" s="100" t="s">
        <v>13191</v>
      </c>
      <c r="D9181" s="100">
        <v>5.92</v>
      </c>
    </row>
    <row r="9182" spans="1:4" x14ac:dyDescent="0.25">
      <c r="A9182" s="100">
        <v>42693</v>
      </c>
      <c r="B9182" s="100" t="s">
        <v>26779</v>
      </c>
      <c r="C9182" s="100" t="s">
        <v>13191</v>
      </c>
      <c r="D9182" s="105">
        <v>397.46</v>
      </c>
    </row>
    <row r="9183" spans="1:4" x14ac:dyDescent="0.25">
      <c r="A9183" s="100">
        <v>42695</v>
      </c>
      <c r="B9183" s="100" t="s">
        <v>26780</v>
      </c>
      <c r="C9183" s="100" t="s">
        <v>13191</v>
      </c>
      <c r="D9183" s="100">
        <v>277.68</v>
      </c>
    </row>
    <row r="9184" spans="1:4" x14ac:dyDescent="0.25">
      <c r="A9184" s="100">
        <v>42694</v>
      </c>
      <c r="B9184" s="100" t="s">
        <v>26781</v>
      </c>
      <c r="C9184" s="100" t="s">
        <v>13191</v>
      </c>
      <c r="D9184" s="100">
        <v>531.88</v>
      </c>
    </row>
    <row r="9185" spans="1:4" x14ac:dyDescent="0.25">
      <c r="A9185" s="100">
        <v>20097</v>
      </c>
      <c r="B9185" s="100" t="s">
        <v>26782</v>
      </c>
      <c r="C9185" s="100" t="s">
        <v>13191</v>
      </c>
      <c r="D9185" s="100">
        <v>23.06</v>
      </c>
    </row>
    <row r="9186" spans="1:4" x14ac:dyDescent="0.25">
      <c r="A9186" s="100">
        <v>20098</v>
      </c>
      <c r="B9186" s="100" t="s">
        <v>26783</v>
      </c>
      <c r="C9186" s="100" t="s">
        <v>13191</v>
      </c>
      <c r="D9186" s="100">
        <v>94.25</v>
      </c>
    </row>
    <row r="9187" spans="1:4" x14ac:dyDescent="0.25">
      <c r="A9187" s="100">
        <v>20096</v>
      </c>
      <c r="B9187" s="100" t="s">
        <v>26784</v>
      </c>
      <c r="C9187" s="100" t="s">
        <v>13191</v>
      </c>
      <c r="D9187" s="100">
        <v>23.87</v>
      </c>
    </row>
    <row r="9188" spans="1:4" x14ac:dyDescent="0.25">
      <c r="A9188" s="100">
        <v>2628</v>
      </c>
      <c r="B9188" s="100" t="s">
        <v>40123</v>
      </c>
      <c r="C9188" s="100" t="s">
        <v>13191</v>
      </c>
      <c r="D9188" s="100">
        <v>226.41</v>
      </c>
    </row>
    <row r="9189" spans="1:4" x14ac:dyDescent="0.25">
      <c r="A9189" s="100">
        <v>2622</v>
      </c>
      <c r="B9189" s="100" t="s">
        <v>40124</v>
      </c>
      <c r="C9189" s="100" t="s">
        <v>13191</v>
      </c>
      <c r="D9189" s="100">
        <v>5.37</v>
      </c>
    </row>
    <row r="9190" spans="1:4" x14ac:dyDescent="0.25">
      <c r="A9190" s="100">
        <v>2623</v>
      </c>
      <c r="B9190" s="100" t="s">
        <v>40125</v>
      </c>
      <c r="C9190" s="100" t="s">
        <v>13191</v>
      </c>
      <c r="D9190" s="100">
        <v>6.47</v>
      </c>
    </row>
    <row r="9191" spans="1:4" x14ac:dyDescent="0.25">
      <c r="A9191" s="100">
        <v>2624</v>
      </c>
      <c r="B9191" s="100" t="s">
        <v>40126</v>
      </c>
      <c r="C9191" s="100" t="s">
        <v>13191</v>
      </c>
      <c r="D9191" s="100">
        <v>10.29</v>
      </c>
    </row>
    <row r="9192" spans="1:4" x14ac:dyDescent="0.25">
      <c r="A9192" s="100">
        <v>2625</v>
      </c>
      <c r="B9192" s="100" t="s">
        <v>40127</v>
      </c>
      <c r="C9192" s="100" t="s">
        <v>13191</v>
      </c>
      <c r="D9192" s="100">
        <v>21.72</v>
      </c>
    </row>
    <row r="9193" spans="1:4" x14ac:dyDescent="0.25">
      <c r="A9193" s="100">
        <v>2626</v>
      </c>
      <c r="B9193" s="100" t="s">
        <v>40128</v>
      </c>
      <c r="C9193" s="100" t="s">
        <v>13191</v>
      </c>
      <c r="D9193" s="100">
        <v>31.83</v>
      </c>
    </row>
    <row r="9194" spans="1:4" x14ac:dyDescent="0.25">
      <c r="A9194" s="100">
        <v>2630</v>
      </c>
      <c r="B9194" s="100" t="s">
        <v>40129</v>
      </c>
      <c r="C9194" s="100" t="s">
        <v>13191</v>
      </c>
      <c r="D9194" s="100">
        <v>48.41</v>
      </c>
    </row>
    <row r="9195" spans="1:4" x14ac:dyDescent="0.25">
      <c r="A9195" s="100">
        <v>2627</v>
      </c>
      <c r="B9195" s="100" t="s">
        <v>40130</v>
      </c>
      <c r="C9195" s="100" t="s">
        <v>13191</v>
      </c>
      <c r="D9195" s="100">
        <v>85.28</v>
      </c>
    </row>
    <row r="9196" spans="1:4" x14ac:dyDescent="0.25">
      <c r="A9196" s="100">
        <v>2629</v>
      </c>
      <c r="B9196" s="100" t="s">
        <v>40131</v>
      </c>
      <c r="C9196" s="100" t="s">
        <v>13191</v>
      </c>
      <c r="D9196" s="100">
        <v>115.35</v>
      </c>
    </row>
    <row r="9197" spans="1:4" x14ac:dyDescent="0.25">
      <c r="A9197" s="100">
        <v>1880</v>
      </c>
      <c r="B9197" s="100" t="s">
        <v>26785</v>
      </c>
      <c r="C9197" s="100" t="s">
        <v>13191</v>
      </c>
      <c r="D9197" s="100">
        <v>3.39</v>
      </c>
    </row>
    <row r="9198" spans="1:4" x14ac:dyDescent="0.25">
      <c r="A9198" s="100">
        <v>39274</v>
      </c>
      <c r="B9198" s="100" t="s">
        <v>26786</v>
      </c>
      <c r="C9198" s="100" t="s">
        <v>13191</v>
      </c>
      <c r="D9198" s="100">
        <v>2.63</v>
      </c>
    </row>
    <row r="9199" spans="1:4" x14ac:dyDescent="0.25">
      <c r="A9199" s="100">
        <v>12033</v>
      </c>
      <c r="B9199" s="100" t="s">
        <v>26787</v>
      </c>
      <c r="C9199" s="100" t="s">
        <v>13191</v>
      </c>
      <c r="D9199" s="100">
        <v>10.82</v>
      </c>
    </row>
    <row r="9200" spans="1:4" x14ac:dyDescent="0.25">
      <c r="A9200" s="100">
        <v>40408</v>
      </c>
      <c r="B9200" s="100" t="s">
        <v>26788</v>
      </c>
      <c r="C9200" s="100" t="s">
        <v>13191</v>
      </c>
      <c r="D9200" s="100">
        <v>7.11</v>
      </c>
    </row>
    <row r="9201" spans="1:4" x14ac:dyDescent="0.25">
      <c r="A9201" s="100">
        <v>40409</v>
      </c>
      <c r="B9201" s="100" t="s">
        <v>26789</v>
      </c>
      <c r="C9201" s="100" t="s">
        <v>13191</v>
      </c>
      <c r="D9201" s="100">
        <v>2.5099999999999998</v>
      </c>
    </row>
    <row r="9202" spans="1:4" x14ac:dyDescent="0.25">
      <c r="A9202" s="100">
        <v>39276</v>
      </c>
      <c r="B9202" s="100" t="s">
        <v>26790</v>
      </c>
      <c r="C9202" s="100" t="s">
        <v>13191</v>
      </c>
      <c r="D9202" s="100">
        <v>6.4</v>
      </c>
    </row>
    <row r="9203" spans="1:4" x14ac:dyDescent="0.25">
      <c r="A9203" s="100">
        <v>39277</v>
      </c>
      <c r="B9203" s="100" t="s">
        <v>26791</v>
      </c>
      <c r="C9203" s="100" t="s">
        <v>13191</v>
      </c>
      <c r="D9203" s="100">
        <v>17.29</v>
      </c>
    </row>
    <row r="9204" spans="1:4" x14ac:dyDescent="0.25">
      <c r="A9204" s="100">
        <v>12034</v>
      </c>
      <c r="B9204" s="100" t="s">
        <v>26792</v>
      </c>
      <c r="C9204" s="100" t="s">
        <v>13191</v>
      </c>
      <c r="D9204" s="100">
        <v>4.9000000000000004</v>
      </c>
    </row>
    <row r="9205" spans="1:4" x14ac:dyDescent="0.25">
      <c r="A9205" s="100">
        <v>39879</v>
      </c>
      <c r="B9205" s="100" t="s">
        <v>26793</v>
      </c>
      <c r="C9205" s="100" t="s">
        <v>13191</v>
      </c>
      <c r="D9205" s="100">
        <v>5.08</v>
      </c>
    </row>
    <row r="9206" spans="1:4" x14ac:dyDescent="0.25">
      <c r="A9206" s="100">
        <v>39880</v>
      </c>
      <c r="B9206" s="100" t="s">
        <v>26794</v>
      </c>
      <c r="C9206" s="100" t="s">
        <v>13191</v>
      </c>
      <c r="D9206" s="100">
        <v>11.25</v>
      </c>
    </row>
    <row r="9207" spans="1:4" x14ac:dyDescent="0.25">
      <c r="A9207" s="100">
        <v>39881</v>
      </c>
      <c r="B9207" s="100" t="s">
        <v>26795</v>
      </c>
      <c r="C9207" s="100" t="s">
        <v>13191</v>
      </c>
      <c r="D9207" s="100">
        <v>18.059999999999999</v>
      </c>
    </row>
    <row r="9208" spans="1:4" x14ac:dyDescent="0.25">
      <c r="A9208" s="100">
        <v>39882</v>
      </c>
      <c r="B9208" s="100" t="s">
        <v>26796</v>
      </c>
      <c r="C9208" s="100" t="s">
        <v>13191</v>
      </c>
      <c r="D9208" s="100">
        <v>47.58</v>
      </c>
    </row>
    <row r="9209" spans="1:4" x14ac:dyDescent="0.25">
      <c r="A9209" s="100">
        <v>39883</v>
      </c>
      <c r="B9209" s="100" t="s">
        <v>26797</v>
      </c>
      <c r="C9209" s="100" t="s">
        <v>13191</v>
      </c>
      <c r="D9209" s="100">
        <v>75.98</v>
      </c>
    </row>
    <row r="9210" spans="1:4" x14ac:dyDescent="0.25">
      <c r="A9210" s="100">
        <v>39884</v>
      </c>
      <c r="B9210" s="100" t="s">
        <v>26798</v>
      </c>
      <c r="C9210" s="100" t="s">
        <v>13191</v>
      </c>
      <c r="D9210" s="100">
        <v>112.85</v>
      </c>
    </row>
    <row r="9211" spans="1:4" x14ac:dyDescent="0.25">
      <c r="A9211" s="100">
        <v>39885</v>
      </c>
      <c r="B9211" s="100" t="s">
        <v>26799</v>
      </c>
      <c r="C9211" s="100" t="s">
        <v>13191</v>
      </c>
      <c r="D9211" s="100">
        <v>268.2</v>
      </c>
    </row>
    <row r="9212" spans="1:4" x14ac:dyDescent="0.25">
      <c r="A9212" s="100">
        <v>1777</v>
      </c>
      <c r="B9212" s="100" t="s">
        <v>26800</v>
      </c>
      <c r="C9212" s="100" t="s">
        <v>13191</v>
      </c>
      <c r="D9212" s="100">
        <v>84.54</v>
      </c>
    </row>
    <row r="9213" spans="1:4" x14ac:dyDescent="0.25">
      <c r="A9213" s="100">
        <v>1819</v>
      </c>
      <c r="B9213" s="100" t="s">
        <v>26801</v>
      </c>
      <c r="C9213" s="100" t="s">
        <v>13191</v>
      </c>
      <c r="D9213" s="100">
        <v>61.51</v>
      </c>
    </row>
    <row r="9214" spans="1:4" x14ac:dyDescent="0.25">
      <c r="A9214" s="100">
        <v>1775</v>
      </c>
      <c r="B9214" s="100" t="s">
        <v>26802</v>
      </c>
      <c r="C9214" s="100" t="s">
        <v>13191</v>
      </c>
      <c r="D9214" s="100">
        <v>18.39</v>
      </c>
    </row>
    <row r="9215" spans="1:4" x14ac:dyDescent="0.25">
      <c r="A9215" s="100">
        <v>1776</v>
      </c>
      <c r="B9215" s="100" t="s">
        <v>26803</v>
      </c>
      <c r="C9215" s="100" t="s">
        <v>13191</v>
      </c>
      <c r="D9215" s="100">
        <v>50.04</v>
      </c>
    </row>
    <row r="9216" spans="1:4" x14ac:dyDescent="0.25">
      <c r="A9216" s="100">
        <v>1778</v>
      </c>
      <c r="B9216" s="100" t="s">
        <v>26804</v>
      </c>
      <c r="C9216" s="100" t="s">
        <v>13191</v>
      </c>
      <c r="D9216" s="100">
        <v>204.63</v>
      </c>
    </row>
    <row r="9217" spans="1:4" x14ac:dyDescent="0.25">
      <c r="A9217" s="100">
        <v>1818</v>
      </c>
      <c r="B9217" s="100" t="s">
        <v>26805</v>
      </c>
      <c r="C9217" s="100" t="s">
        <v>13191</v>
      </c>
      <c r="D9217" s="100">
        <v>135.83000000000001</v>
      </c>
    </row>
    <row r="9218" spans="1:4" x14ac:dyDescent="0.25">
      <c r="A9218" s="100">
        <v>1820</v>
      </c>
      <c r="B9218" s="100" t="s">
        <v>26806</v>
      </c>
      <c r="C9218" s="100" t="s">
        <v>13191</v>
      </c>
      <c r="D9218" s="100">
        <v>26.56</v>
      </c>
    </row>
    <row r="9219" spans="1:4" x14ac:dyDescent="0.25">
      <c r="A9219" s="100">
        <v>1779</v>
      </c>
      <c r="B9219" s="100" t="s">
        <v>26807</v>
      </c>
      <c r="C9219" s="100" t="s">
        <v>13191</v>
      </c>
      <c r="D9219" s="100">
        <v>297.61</v>
      </c>
    </row>
    <row r="9220" spans="1:4" x14ac:dyDescent="0.25">
      <c r="A9220" s="100">
        <v>1780</v>
      </c>
      <c r="B9220" s="100" t="s">
        <v>26808</v>
      </c>
      <c r="C9220" s="100" t="s">
        <v>13191</v>
      </c>
      <c r="D9220" s="105">
        <v>613.53</v>
      </c>
    </row>
    <row r="9221" spans="1:4" x14ac:dyDescent="0.25">
      <c r="A9221" s="100">
        <v>1783</v>
      </c>
      <c r="B9221" s="100" t="s">
        <v>26809</v>
      </c>
      <c r="C9221" s="100" t="s">
        <v>13191</v>
      </c>
      <c r="D9221" s="100">
        <v>64.87</v>
      </c>
    </row>
    <row r="9222" spans="1:4" x14ac:dyDescent="0.25">
      <c r="A9222" s="100">
        <v>1782</v>
      </c>
      <c r="B9222" s="100" t="s">
        <v>26810</v>
      </c>
      <c r="C9222" s="100" t="s">
        <v>13191</v>
      </c>
      <c r="D9222" s="105">
        <v>51.29</v>
      </c>
    </row>
    <row r="9223" spans="1:4" x14ac:dyDescent="0.25">
      <c r="A9223" s="100">
        <v>1817</v>
      </c>
      <c r="B9223" s="100" t="s">
        <v>26811</v>
      </c>
      <c r="C9223" s="100" t="s">
        <v>13191</v>
      </c>
      <c r="D9223" s="100">
        <v>15.28</v>
      </c>
    </row>
    <row r="9224" spans="1:4" x14ac:dyDescent="0.25">
      <c r="A9224" s="100">
        <v>1781</v>
      </c>
      <c r="B9224" s="100" t="s">
        <v>26812</v>
      </c>
      <c r="C9224" s="100" t="s">
        <v>13191</v>
      </c>
      <c r="D9224" s="105">
        <v>33.42</v>
      </c>
    </row>
    <row r="9225" spans="1:4" x14ac:dyDescent="0.25">
      <c r="A9225" s="100">
        <v>1784</v>
      </c>
      <c r="B9225" s="100" t="s">
        <v>26813</v>
      </c>
      <c r="C9225" s="100" t="s">
        <v>13191</v>
      </c>
      <c r="D9225" s="100">
        <v>183.18</v>
      </c>
    </row>
    <row r="9226" spans="1:4" x14ac:dyDescent="0.25">
      <c r="A9226" s="100">
        <v>1810</v>
      </c>
      <c r="B9226" s="100" t="s">
        <v>26814</v>
      </c>
      <c r="C9226" s="100" t="s">
        <v>13191</v>
      </c>
      <c r="D9226" s="105">
        <v>101.6</v>
      </c>
    </row>
    <row r="9227" spans="1:4" x14ac:dyDescent="0.25">
      <c r="A9227" s="100">
        <v>1811</v>
      </c>
      <c r="B9227" s="100" t="s">
        <v>26815</v>
      </c>
      <c r="C9227" s="100" t="s">
        <v>13191</v>
      </c>
      <c r="D9227" s="100">
        <v>21.98</v>
      </c>
    </row>
    <row r="9228" spans="1:4" x14ac:dyDescent="0.25">
      <c r="A9228" s="100">
        <v>1812</v>
      </c>
      <c r="B9228" s="100" t="s">
        <v>26816</v>
      </c>
      <c r="C9228" s="100" t="s">
        <v>13191</v>
      </c>
      <c r="D9228" s="100">
        <v>256.48</v>
      </c>
    </row>
    <row r="9229" spans="1:4" x14ac:dyDescent="0.25">
      <c r="A9229" s="100">
        <v>40386</v>
      </c>
      <c r="B9229" s="100" t="s">
        <v>26817</v>
      </c>
      <c r="C9229" s="100" t="s">
        <v>13191</v>
      </c>
      <c r="D9229" s="100">
        <v>88.26</v>
      </c>
    </row>
    <row r="9230" spans="1:4" x14ac:dyDescent="0.25">
      <c r="A9230" s="100">
        <v>40384</v>
      </c>
      <c r="B9230" s="100" t="s">
        <v>26818</v>
      </c>
      <c r="C9230" s="100" t="s">
        <v>13191</v>
      </c>
      <c r="D9230" s="100">
        <v>60.42</v>
      </c>
    </row>
    <row r="9231" spans="1:4" x14ac:dyDescent="0.25">
      <c r="A9231" s="100">
        <v>40379</v>
      </c>
      <c r="B9231" s="100" t="s">
        <v>26819</v>
      </c>
      <c r="C9231" s="100" t="s">
        <v>13191</v>
      </c>
      <c r="D9231" s="100">
        <v>20.89</v>
      </c>
    </row>
    <row r="9232" spans="1:4" x14ac:dyDescent="0.25">
      <c r="A9232" s="100">
        <v>40423</v>
      </c>
      <c r="B9232" s="100" t="s">
        <v>26820</v>
      </c>
      <c r="C9232" s="100" t="s">
        <v>13191</v>
      </c>
      <c r="D9232" s="100">
        <v>39.53</v>
      </c>
    </row>
    <row r="9233" spans="1:4" x14ac:dyDescent="0.25">
      <c r="A9233" s="100">
        <v>40389</v>
      </c>
      <c r="B9233" s="100" t="s">
        <v>26821</v>
      </c>
      <c r="C9233" s="100" t="s">
        <v>13191</v>
      </c>
      <c r="D9233" s="100">
        <v>250.69</v>
      </c>
    </row>
    <row r="9234" spans="1:4" x14ac:dyDescent="0.25">
      <c r="A9234" s="100">
        <v>40388</v>
      </c>
      <c r="B9234" s="100" t="s">
        <v>26822</v>
      </c>
      <c r="C9234" s="100" t="s">
        <v>13191</v>
      </c>
      <c r="D9234" s="100">
        <v>125.48</v>
      </c>
    </row>
    <row r="9235" spans="1:4" x14ac:dyDescent="0.25">
      <c r="A9235" s="100">
        <v>40381</v>
      </c>
      <c r="B9235" s="100" t="s">
        <v>26823</v>
      </c>
      <c r="C9235" s="100" t="s">
        <v>13191</v>
      </c>
      <c r="D9235" s="100">
        <v>27.85</v>
      </c>
    </row>
    <row r="9236" spans="1:4" x14ac:dyDescent="0.25">
      <c r="A9236" s="100">
        <v>40391</v>
      </c>
      <c r="B9236" s="100" t="s">
        <v>26824</v>
      </c>
      <c r="C9236" s="100" t="s">
        <v>13191</v>
      </c>
      <c r="D9236" s="100">
        <v>650.66999999999996</v>
      </c>
    </row>
    <row r="9237" spans="1:4" x14ac:dyDescent="0.25">
      <c r="A9237" s="100">
        <v>2609</v>
      </c>
      <c r="B9237" s="100" t="s">
        <v>40132</v>
      </c>
      <c r="C9237" s="100" t="s">
        <v>13191</v>
      </c>
      <c r="D9237" s="100">
        <v>5.05</v>
      </c>
    </row>
    <row r="9238" spans="1:4" x14ac:dyDescent="0.25">
      <c r="A9238" s="100">
        <v>2634</v>
      </c>
      <c r="B9238" s="100" t="s">
        <v>40133</v>
      </c>
      <c r="C9238" s="100" t="s">
        <v>13191</v>
      </c>
      <c r="D9238" s="100">
        <v>6.63</v>
      </c>
    </row>
    <row r="9239" spans="1:4" x14ac:dyDescent="0.25">
      <c r="A9239" s="100">
        <v>2611</v>
      </c>
      <c r="B9239" s="100" t="s">
        <v>40134</v>
      </c>
      <c r="C9239" s="100" t="s">
        <v>13191</v>
      </c>
      <c r="D9239" s="100">
        <v>18.7</v>
      </c>
    </row>
    <row r="9240" spans="1:4" x14ac:dyDescent="0.25">
      <c r="A9240" s="100">
        <v>40414</v>
      </c>
      <c r="B9240" s="100" t="s">
        <v>26825</v>
      </c>
      <c r="C9240" s="100" t="s">
        <v>13191</v>
      </c>
      <c r="D9240" s="100">
        <v>16.63</v>
      </c>
    </row>
    <row r="9241" spans="1:4" x14ac:dyDescent="0.25">
      <c r="A9241" s="100">
        <v>40416</v>
      </c>
      <c r="B9241" s="100" t="s">
        <v>26826</v>
      </c>
      <c r="C9241" s="100" t="s">
        <v>13191</v>
      </c>
      <c r="D9241" s="105">
        <v>22.99</v>
      </c>
    </row>
    <row r="9242" spans="1:4" x14ac:dyDescent="0.25">
      <c r="A9242" s="100">
        <v>40418</v>
      </c>
      <c r="B9242" s="100" t="s">
        <v>26827</v>
      </c>
      <c r="C9242" s="100" t="s">
        <v>13191</v>
      </c>
      <c r="D9242" s="105">
        <v>27.42</v>
      </c>
    </row>
    <row r="9243" spans="1:4" x14ac:dyDescent="0.25">
      <c r="A9243" s="100">
        <v>34359</v>
      </c>
      <c r="B9243" s="100" t="s">
        <v>26828</v>
      </c>
      <c r="C9243" s="100" t="s">
        <v>13191</v>
      </c>
      <c r="D9243" s="105">
        <v>15.57</v>
      </c>
    </row>
    <row r="9244" spans="1:4" x14ac:dyDescent="0.25">
      <c r="A9244" s="100">
        <v>1789</v>
      </c>
      <c r="B9244" s="100" t="s">
        <v>26829</v>
      </c>
      <c r="C9244" s="100" t="s">
        <v>13191</v>
      </c>
      <c r="D9244" s="105">
        <v>81.14</v>
      </c>
    </row>
    <row r="9245" spans="1:4" x14ac:dyDescent="0.25">
      <c r="A9245" s="100">
        <v>1788</v>
      </c>
      <c r="B9245" s="100" t="s">
        <v>26830</v>
      </c>
      <c r="C9245" s="100" t="s">
        <v>13191</v>
      </c>
      <c r="D9245" s="100">
        <v>65.040000000000006</v>
      </c>
    </row>
    <row r="9246" spans="1:4" x14ac:dyDescent="0.25">
      <c r="A9246" s="100">
        <v>1786</v>
      </c>
      <c r="B9246" s="100" t="s">
        <v>26831</v>
      </c>
      <c r="C9246" s="100" t="s">
        <v>13191</v>
      </c>
      <c r="D9246" s="100">
        <v>16.149999999999999</v>
      </c>
    </row>
    <row r="9247" spans="1:4" x14ac:dyDescent="0.25">
      <c r="A9247" s="100">
        <v>1787</v>
      </c>
      <c r="B9247" s="100" t="s">
        <v>26832</v>
      </c>
      <c r="C9247" s="100" t="s">
        <v>13191</v>
      </c>
      <c r="D9247" s="100">
        <v>38.67</v>
      </c>
    </row>
    <row r="9248" spans="1:4" x14ac:dyDescent="0.25">
      <c r="A9248" s="100">
        <v>1791</v>
      </c>
      <c r="B9248" s="100" t="s">
        <v>26833</v>
      </c>
      <c r="C9248" s="100" t="s">
        <v>13191</v>
      </c>
      <c r="D9248" s="100">
        <v>234.5</v>
      </c>
    </row>
    <row r="9249" spans="1:4" x14ac:dyDescent="0.25">
      <c r="A9249" s="100">
        <v>1790</v>
      </c>
      <c r="B9249" s="100" t="s">
        <v>26834</v>
      </c>
      <c r="C9249" s="100" t="s">
        <v>13191</v>
      </c>
      <c r="D9249" s="100">
        <v>135.13</v>
      </c>
    </row>
    <row r="9250" spans="1:4" x14ac:dyDescent="0.25">
      <c r="A9250" s="100">
        <v>1813</v>
      </c>
      <c r="B9250" s="100" t="s">
        <v>26835</v>
      </c>
      <c r="C9250" s="100" t="s">
        <v>13191</v>
      </c>
      <c r="D9250" s="100">
        <v>25.63</v>
      </c>
    </row>
    <row r="9251" spans="1:4" x14ac:dyDescent="0.25">
      <c r="A9251" s="100">
        <v>1792</v>
      </c>
      <c r="B9251" s="100" t="s">
        <v>26836</v>
      </c>
      <c r="C9251" s="100" t="s">
        <v>13191</v>
      </c>
      <c r="D9251" s="100">
        <v>316.52999999999997</v>
      </c>
    </row>
    <row r="9252" spans="1:4" x14ac:dyDescent="0.25">
      <c r="A9252" s="100">
        <v>1793</v>
      </c>
      <c r="B9252" s="100" t="s">
        <v>26837</v>
      </c>
      <c r="C9252" s="100" t="s">
        <v>13191</v>
      </c>
      <c r="D9252" s="100">
        <v>639.61</v>
      </c>
    </row>
    <row r="9253" spans="1:4" x14ac:dyDescent="0.25">
      <c r="A9253" s="100">
        <v>1809</v>
      </c>
      <c r="B9253" s="100" t="s">
        <v>26838</v>
      </c>
      <c r="C9253" s="100" t="s">
        <v>13191</v>
      </c>
      <c r="D9253" s="100">
        <v>76.069999999999993</v>
      </c>
    </row>
    <row r="9254" spans="1:4" x14ac:dyDescent="0.25">
      <c r="A9254" s="100">
        <v>1814</v>
      </c>
      <c r="B9254" s="100" t="s">
        <v>26839</v>
      </c>
      <c r="C9254" s="100" t="s">
        <v>13191</v>
      </c>
      <c r="D9254" s="100">
        <v>62.49</v>
      </c>
    </row>
    <row r="9255" spans="1:4" x14ac:dyDescent="0.25">
      <c r="A9255" s="100">
        <v>1803</v>
      </c>
      <c r="B9255" s="100" t="s">
        <v>26840</v>
      </c>
      <c r="C9255" s="100" t="s">
        <v>13191</v>
      </c>
      <c r="D9255" s="100">
        <v>15.79</v>
      </c>
    </row>
    <row r="9256" spans="1:4" x14ac:dyDescent="0.25">
      <c r="A9256" s="100">
        <v>1805</v>
      </c>
      <c r="B9256" s="100" t="s">
        <v>26841</v>
      </c>
      <c r="C9256" s="100" t="s">
        <v>13191</v>
      </c>
      <c r="D9256" s="105">
        <v>36.270000000000003</v>
      </c>
    </row>
    <row r="9257" spans="1:4" x14ac:dyDescent="0.25">
      <c r="A9257" s="100">
        <v>1821</v>
      </c>
      <c r="B9257" s="100" t="s">
        <v>26842</v>
      </c>
      <c r="C9257" s="100" t="s">
        <v>13191</v>
      </c>
      <c r="D9257" s="105">
        <v>214.25</v>
      </c>
    </row>
    <row r="9258" spans="1:4" x14ac:dyDescent="0.25">
      <c r="A9258" s="100">
        <v>1806</v>
      </c>
      <c r="B9258" s="100" t="s">
        <v>26843</v>
      </c>
      <c r="C9258" s="100" t="s">
        <v>13191</v>
      </c>
      <c r="D9258" s="105">
        <v>127.52</v>
      </c>
    </row>
    <row r="9259" spans="1:4" x14ac:dyDescent="0.25">
      <c r="A9259" s="100">
        <v>1804</v>
      </c>
      <c r="B9259" s="100" t="s">
        <v>26844</v>
      </c>
      <c r="C9259" s="100" t="s">
        <v>13191</v>
      </c>
      <c r="D9259" s="105">
        <v>22.48</v>
      </c>
    </row>
    <row r="9260" spans="1:4" x14ac:dyDescent="0.25">
      <c r="A9260" s="100">
        <v>1807</v>
      </c>
      <c r="B9260" s="100" t="s">
        <v>26845</v>
      </c>
      <c r="C9260" s="100" t="s">
        <v>13191</v>
      </c>
      <c r="D9260" s="105">
        <v>306.41000000000003</v>
      </c>
    </row>
    <row r="9261" spans="1:4" x14ac:dyDescent="0.25">
      <c r="A9261" s="100">
        <v>1808</v>
      </c>
      <c r="B9261" s="100" t="s">
        <v>26846</v>
      </c>
      <c r="C9261" s="100" t="s">
        <v>13191</v>
      </c>
      <c r="D9261" s="105">
        <v>614.29</v>
      </c>
    </row>
    <row r="9262" spans="1:4" x14ac:dyDescent="0.25">
      <c r="A9262" s="100">
        <v>1797</v>
      </c>
      <c r="B9262" s="100" t="s">
        <v>26847</v>
      </c>
      <c r="C9262" s="100" t="s">
        <v>13191</v>
      </c>
      <c r="D9262" s="105">
        <v>92.13</v>
      </c>
    </row>
    <row r="9263" spans="1:4" x14ac:dyDescent="0.25">
      <c r="A9263" s="100">
        <v>1796</v>
      </c>
      <c r="B9263" s="100" t="s">
        <v>26848</v>
      </c>
      <c r="C9263" s="100" t="s">
        <v>13191</v>
      </c>
      <c r="D9263" s="100">
        <v>70.67</v>
      </c>
    </row>
    <row r="9264" spans="1:4" x14ac:dyDescent="0.25">
      <c r="A9264" s="100">
        <v>1794</v>
      </c>
      <c r="B9264" s="100" t="s">
        <v>26849</v>
      </c>
      <c r="C9264" s="100" t="s">
        <v>13191</v>
      </c>
      <c r="D9264" s="100">
        <v>16.87</v>
      </c>
    </row>
    <row r="9265" spans="1:4" x14ac:dyDescent="0.25">
      <c r="A9265" s="100">
        <v>1816</v>
      </c>
      <c r="B9265" s="100" t="s">
        <v>26850</v>
      </c>
      <c r="C9265" s="100" t="s">
        <v>13191</v>
      </c>
      <c r="D9265" s="100">
        <v>38.04</v>
      </c>
    </row>
    <row r="9266" spans="1:4" x14ac:dyDescent="0.25">
      <c r="A9266" s="100">
        <v>1815</v>
      </c>
      <c r="B9266" s="100" t="s">
        <v>26851</v>
      </c>
      <c r="C9266" s="100" t="s">
        <v>13191</v>
      </c>
      <c r="D9266" s="100">
        <v>292.12</v>
      </c>
    </row>
    <row r="9267" spans="1:4" x14ac:dyDescent="0.25">
      <c r="A9267" s="100">
        <v>1798</v>
      </c>
      <c r="B9267" s="100" t="s">
        <v>26852</v>
      </c>
      <c r="C9267" s="100" t="s">
        <v>13191</v>
      </c>
      <c r="D9267" s="100">
        <v>130.71</v>
      </c>
    </row>
    <row r="9268" spans="1:4" x14ac:dyDescent="0.25">
      <c r="A9268" s="100">
        <v>1795</v>
      </c>
      <c r="B9268" s="100" t="s">
        <v>26853</v>
      </c>
      <c r="C9268" s="100" t="s">
        <v>13191</v>
      </c>
      <c r="D9268" s="100">
        <v>23.37</v>
      </c>
    </row>
    <row r="9269" spans="1:4" x14ac:dyDescent="0.25">
      <c r="A9269" s="100">
        <v>1799</v>
      </c>
      <c r="B9269" s="100" t="s">
        <v>26854</v>
      </c>
      <c r="C9269" s="100" t="s">
        <v>13191</v>
      </c>
      <c r="D9269" s="100">
        <v>380.46</v>
      </c>
    </row>
    <row r="9270" spans="1:4" x14ac:dyDescent="0.25">
      <c r="A9270" s="100">
        <v>1800</v>
      </c>
      <c r="B9270" s="100" t="s">
        <v>26855</v>
      </c>
      <c r="C9270" s="100" t="s">
        <v>13191</v>
      </c>
      <c r="D9270" s="100">
        <v>726.36</v>
      </c>
    </row>
    <row r="9271" spans="1:4" x14ac:dyDescent="0.25">
      <c r="A9271" s="100">
        <v>1802</v>
      </c>
      <c r="B9271" s="100" t="s">
        <v>26856</v>
      </c>
      <c r="C9271" s="100" t="s">
        <v>13191</v>
      </c>
      <c r="D9271" s="100">
        <v>1816.93</v>
      </c>
    </row>
    <row r="9272" spans="1:4" x14ac:dyDescent="0.25">
      <c r="A9272" s="100">
        <v>40385</v>
      </c>
      <c r="B9272" s="100" t="s">
        <v>26857</v>
      </c>
      <c r="C9272" s="100" t="s">
        <v>13191</v>
      </c>
      <c r="D9272" s="100">
        <v>88.26</v>
      </c>
    </row>
    <row r="9273" spans="1:4" x14ac:dyDescent="0.25">
      <c r="A9273" s="100">
        <v>40383</v>
      </c>
      <c r="B9273" s="100" t="s">
        <v>26858</v>
      </c>
      <c r="C9273" s="100" t="s">
        <v>13191</v>
      </c>
      <c r="D9273" s="100">
        <v>60.42</v>
      </c>
    </row>
    <row r="9274" spans="1:4" x14ac:dyDescent="0.25">
      <c r="A9274" s="100">
        <v>40378</v>
      </c>
      <c r="B9274" s="100" t="s">
        <v>26859</v>
      </c>
      <c r="C9274" s="100" t="s">
        <v>13191</v>
      </c>
      <c r="D9274" s="100">
        <v>20.89</v>
      </c>
    </row>
    <row r="9275" spans="1:4" x14ac:dyDescent="0.25">
      <c r="A9275" s="100">
        <v>40382</v>
      </c>
      <c r="B9275" s="100" t="s">
        <v>26860</v>
      </c>
      <c r="C9275" s="100" t="s">
        <v>13191</v>
      </c>
      <c r="D9275" s="100">
        <v>39.53</v>
      </c>
    </row>
    <row r="9276" spans="1:4" x14ac:dyDescent="0.25">
      <c r="A9276" s="100">
        <v>40422</v>
      </c>
      <c r="B9276" s="100" t="s">
        <v>26861</v>
      </c>
      <c r="C9276" s="100" t="s">
        <v>13191</v>
      </c>
      <c r="D9276" s="100">
        <v>269.3</v>
      </c>
    </row>
    <row r="9277" spans="1:4" x14ac:dyDescent="0.25">
      <c r="A9277" s="100">
        <v>40387</v>
      </c>
      <c r="B9277" s="100" t="s">
        <v>26862</v>
      </c>
      <c r="C9277" s="100" t="s">
        <v>13191</v>
      </c>
      <c r="D9277" s="100">
        <v>137.12</v>
      </c>
    </row>
    <row r="9278" spans="1:4" x14ac:dyDescent="0.25">
      <c r="A9278" s="100">
        <v>40380</v>
      </c>
      <c r="B9278" s="100" t="s">
        <v>26863</v>
      </c>
      <c r="C9278" s="100" t="s">
        <v>13191</v>
      </c>
      <c r="D9278" s="100">
        <v>27.85</v>
      </c>
    </row>
    <row r="9279" spans="1:4" x14ac:dyDescent="0.25">
      <c r="A9279" s="100">
        <v>40390</v>
      </c>
      <c r="B9279" s="100" t="s">
        <v>26864</v>
      </c>
      <c r="C9279" s="100" t="s">
        <v>13191</v>
      </c>
      <c r="D9279" s="100">
        <v>567.17999999999995</v>
      </c>
    </row>
    <row r="9280" spans="1:4" x14ac:dyDescent="0.25">
      <c r="A9280" s="100">
        <v>2621</v>
      </c>
      <c r="B9280" s="100" t="s">
        <v>40135</v>
      </c>
      <c r="C9280" s="100" t="s">
        <v>13191</v>
      </c>
      <c r="D9280" s="100">
        <v>159.97</v>
      </c>
    </row>
    <row r="9281" spans="1:4" x14ac:dyDescent="0.25">
      <c r="A9281" s="100">
        <v>2616</v>
      </c>
      <c r="B9281" s="100" t="s">
        <v>40136</v>
      </c>
      <c r="C9281" s="100" t="s">
        <v>13191</v>
      </c>
      <c r="D9281" s="100">
        <v>4.5199999999999996</v>
      </c>
    </row>
    <row r="9282" spans="1:4" x14ac:dyDescent="0.25">
      <c r="A9282" s="100">
        <v>2633</v>
      </c>
      <c r="B9282" s="100" t="s">
        <v>40137</v>
      </c>
      <c r="C9282" s="100" t="s">
        <v>13191</v>
      </c>
      <c r="D9282" s="100">
        <v>5.12</v>
      </c>
    </row>
    <row r="9283" spans="1:4" x14ac:dyDescent="0.25">
      <c r="A9283" s="100">
        <v>2617</v>
      </c>
      <c r="B9283" s="100" t="s">
        <v>40138</v>
      </c>
      <c r="C9283" s="100" t="s">
        <v>13191</v>
      </c>
      <c r="D9283" s="100">
        <v>6.96</v>
      </c>
    </row>
    <row r="9284" spans="1:4" x14ac:dyDescent="0.25">
      <c r="A9284" s="100">
        <v>2618</v>
      </c>
      <c r="B9284" s="100" t="s">
        <v>40139</v>
      </c>
      <c r="C9284" s="100" t="s">
        <v>13191</v>
      </c>
      <c r="D9284" s="100">
        <v>15.84</v>
      </c>
    </row>
    <row r="9285" spans="1:4" x14ac:dyDescent="0.25">
      <c r="A9285" s="100">
        <v>2632</v>
      </c>
      <c r="B9285" s="100" t="s">
        <v>40140</v>
      </c>
      <c r="C9285" s="100" t="s">
        <v>13191</v>
      </c>
      <c r="D9285" s="100">
        <v>19.32</v>
      </c>
    </row>
    <row r="9286" spans="1:4" x14ac:dyDescent="0.25">
      <c r="A9286" s="100">
        <v>2631</v>
      </c>
      <c r="B9286" s="100" t="s">
        <v>40141</v>
      </c>
      <c r="C9286" s="100" t="s">
        <v>13191</v>
      </c>
      <c r="D9286" s="100">
        <v>28.37</v>
      </c>
    </row>
    <row r="9287" spans="1:4" x14ac:dyDescent="0.25">
      <c r="A9287" s="100">
        <v>2619</v>
      </c>
      <c r="B9287" s="100" t="s">
        <v>40142</v>
      </c>
      <c r="C9287" s="100" t="s">
        <v>13191</v>
      </c>
      <c r="D9287" s="100">
        <v>71.84</v>
      </c>
    </row>
    <row r="9288" spans="1:4" x14ac:dyDescent="0.25">
      <c r="A9288" s="100">
        <v>2620</v>
      </c>
      <c r="B9288" s="100" t="s">
        <v>40143</v>
      </c>
      <c r="C9288" s="100" t="s">
        <v>13191</v>
      </c>
      <c r="D9288" s="100">
        <v>94.32</v>
      </c>
    </row>
    <row r="9289" spans="1:4" x14ac:dyDescent="0.25">
      <c r="A9289" s="100">
        <v>40413</v>
      </c>
      <c r="B9289" s="100" t="s">
        <v>26865</v>
      </c>
      <c r="C9289" s="100" t="s">
        <v>13191</v>
      </c>
      <c r="D9289" s="100">
        <v>18.07</v>
      </c>
    </row>
    <row r="9290" spans="1:4" x14ac:dyDescent="0.25">
      <c r="A9290" s="100">
        <v>40415</v>
      </c>
      <c r="B9290" s="100" t="s">
        <v>26866</v>
      </c>
      <c r="C9290" s="100" t="s">
        <v>13191</v>
      </c>
      <c r="D9290" s="100">
        <v>25.75</v>
      </c>
    </row>
    <row r="9291" spans="1:4" x14ac:dyDescent="0.25">
      <c r="A9291" s="100">
        <v>40417</v>
      </c>
      <c r="B9291" s="100" t="s">
        <v>26867</v>
      </c>
      <c r="C9291" s="100" t="s">
        <v>13191</v>
      </c>
      <c r="D9291" s="100">
        <v>30.37</v>
      </c>
    </row>
    <row r="9292" spans="1:4" x14ac:dyDescent="0.25">
      <c r="A9292" s="100">
        <v>39271</v>
      </c>
      <c r="B9292" s="100" t="s">
        <v>26868</v>
      </c>
      <c r="C9292" s="100" t="s">
        <v>13191</v>
      </c>
      <c r="D9292" s="100">
        <v>2.1800000000000002</v>
      </c>
    </row>
    <row r="9293" spans="1:4" x14ac:dyDescent="0.25">
      <c r="A9293" s="100">
        <v>39273</v>
      </c>
      <c r="B9293" s="100" t="s">
        <v>26869</v>
      </c>
      <c r="C9293" s="100" t="s">
        <v>13191</v>
      </c>
      <c r="D9293" s="100">
        <v>3.7</v>
      </c>
    </row>
    <row r="9294" spans="1:4" x14ac:dyDescent="0.25">
      <c r="A9294" s="100">
        <v>39272</v>
      </c>
      <c r="B9294" s="100" t="s">
        <v>26870</v>
      </c>
      <c r="C9294" s="100" t="s">
        <v>13191</v>
      </c>
      <c r="D9294" s="100">
        <v>2.68</v>
      </c>
    </row>
    <row r="9295" spans="1:4" x14ac:dyDescent="0.25">
      <c r="A9295" s="100">
        <v>1875</v>
      </c>
      <c r="B9295" s="100" t="s">
        <v>26871</v>
      </c>
      <c r="C9295" s="100" t="s">
        <v>13191</v>
      </c>
      <c r="D9295" s="100">
        <v>5.91</v>
      </c>
    </row>
    <row r="9296" spans="1:4" x14ac:dyDescent="0.25">
      <c r="A9296" s="100">
        <v>1874</v>
      </c>
      <c r="B9296" s="100" t="s">
        <v>26872</v>
      </c>
      <c r="C9296" s="100" t="s">
        <v>13191</v>
      </c>
      <c r="D9296" s="100">
        <v>4.88</v>
      </c>
    </row>
    <row r="9297" spans="1:4" x14ac:dyDescent="0.25">
      <c r="A9297" s="100">
        <v>1870</v>
      </c>
      <c r="B9297" s="100" t="s">
        <v>26873</v>
      </c>
      <c r="C9297" s="100" t="s">
        <v>13191</v>
      </c>
      <c r="D9297" s="100">
        <v>2.82</v>
      </c>
    </row>
    <row r="9298" spans="1:4" x14ac:dyDescent="0.25">
      <c r="A9298" s="100">
        <v>1884</v>
      </c>
      <c r="B9298" s="100" t="s">
        <v>26874</v>
      </c>
      <c r="C9298" s="100" t="s">
        <v>13191</v>
      </c>
      <c r="D9298" s="100">
        <v>4.33</v>
      </c>
    </row>
    <row r="9299" spans="1:4" x14ac:dyDescent="0.25">
      <c r="A9299" s="100">
        <v>1887</v>
      </c>
      <c r="B9299" s="100" t="s">
        <v>26875</v>
      </c>
      <c r="C9299" s="100" t="s">
        <v>13191</v>
      </c>
      <c r="D9299" s="100">
        <v>24.52</v>
      </c>
    </row>
    <row r="9300" spans="1:4" x14ac:dyDescent="0.25">
      <c r="A9300" s="100">
        <v>1876</v>
      </c>
      <c r="B9300" s="100" t="s">
        <v>26876</v>
      </c>
      <c r="C9300" s="100" t="s">
        <v>13191</v>
      </c>
      <c r="D9300" s="100">
        <v>9.61</v>
      </c>
    </row>
    <row r="9301" spans="1:4" x14ac:dyDescent="0.25">
      <c r="A9301" s="100">
        <v>1879</v>
      </c>
      <c r="B9301" s="100" t="s">
        <v>26877</v>
      </c>
      <c r="C9301" s="100" t="s">
        <v>13191</v>
      </c>
      <c r="D9301" s="100">
        <v>2.86</v>
      </c>
    </row>
    <row r="9302" spans="1:4" x14ac:dyDescent="0.25">
      <c r="A9302" s="100">
        <v>1877</v>
      </c>
      <c r="B9302" s="100" t="s">
        <v>26878</v>
      </c>
      <c r="C9302" s="100" t="s">
        <v>13191</v>
      </c>
      <c r="D9302" s="100">
        <v>24.55</v>
      </c>
    </row>
    <row r="9303" spans="1:4" x14ac:dyDescent="0.25">
      <c r="A9303" s="100">
        <v>1878</v>
      </c>
      <c r="B9303" s="100" t="s">
        <v>26879</v>
      </c>
      <c r="C9303" s="100" t="s">
        <v>13191</v>
      </c>
      <c r="D9303" s="100">
        <v>49.32</v>
      </c>
    </row>
    <row r="9304" spans="1:4" x14ac:dyDescent="0.25">
      <c r="A9304" s="100">
        <v>44472</v>
      </c>
      <c r="B9304" s="100" t="s">
        <v>26880</v>
      </c>
      <c r="C9304" s="100" t="s">
        <v>13191</v>
      </c>
      <c r="D9304" s="100">
        <v>53.8</v>
      </c>
    </row>
    <row r="9305" spans="1:4" x14ac:dyDescent="0.25">
      <c r="A9305" s="100">
        <v>38369</v>
      </c>
      <c r="B9305" s="100" t="s">
        <v>26881</v>
      </c>
      <c r="C9305" s="100" t="s">
        <v>13191</v>
      </c>
      <c r="D9305" s="105">
        <v>22.95</v>
      </c>
    </row>
    <row r="9306" spans="1:4" x14ac:dyDescent="0.25">
      <c r="A9306" s="100">
        <v>38370</v>
      </c>
      <c r="B9306" s="100" t="s">
        <v>26882</v>
      </c>
      <c r="C9306" s="100" t="s">
        <v>13191</v>
      </c>
      <c r="D9306" s="105">
        <v>22.95</v>
      </c>
    </row>
    <row r="9307" spans="1:4" x14ac:dyDescent="0.25">
      <c r="A9307" s="100">
        <v>38372</v>
      </c>
      <c r="B9307" s="100" t="s">
        <v>26883</v>
      </c>
      <c r="C9307" s="100" t="s">
        <v>13191</v>
      </c>
      <c r="D9307" s="100">
        <v>24.04</v>
      </c>
    </row>
    <row r="9308" spans="1:4" x14ac:dyDescent="0.25">
      <c r="A9308" s="100">
        <v>2358</v>
      </c>
      <c r="B9308" s="100" t="s">
        <v>26884</v>
      </c>
      <c r="C9308" s="100" t="s">
        <v>939</v>
      </c>
      <c r="D9308" s="100">
        <v>42.11</v>
      </c>
    </row>
    <row r="9309" spans="1:4" x14ac:dyDescent="0.25">
      <c r="A9309" s="100">
        <v>40807</v>
      </c>
      <c r="B9309" s="100" t="s">
        <v>26885</v>
      </c>
      <c r="C9309" s="100" t="s">
        <v>1906</v>
      </c>
      <c r="D9309" s="100">
        <v>7442.91</v>
      </c>
    </row>
    <row r="9310" spans="1:4" x14ac:dyDescent="0.25">
      <c r="A9310" s="100">
        <v>44330</v>
      </c>
      <c r="B9310" s="100" t="s">
        <v>26886</v>
      </c>
      <c r="C9310" s="100" t="s">
        <v>944</v>
      </c>
      <c r="D9310" s="100">
        <v>13.89</v>
      </c>
    </row>
    <row r="9311" spans="1:4" x14ac:dyDescent="0.25">
      <c r="A9311" s="100">
        <v>43144</v>
      </c>
      <c r="B9311" s="100" t="s">
        <v>26887</v>
      </c>
      <c r="C9311" s="100" t="s">
        <v>943</v>
      </c>
      <c r="D9311" s="100">
        <v>33.44</v>
      </c>
    </row>
    <row r="9312" spans="1:4" x14ac:dyDescent="0.25">
      <c r="A9312" s="100">
        <v>39397</v>
      </c>
      <c r="B9312" s="100" t="s">
        <v>26888</v>
      </c>
      <c r="C9312" s="100" t="s">
        <v>944</v>
      </c>
      <c r="D9312" s="100">
        <v>15.24</v>
      </c>
    </row>
    <row r="9313" spans="1:4" x14ac:dyDescent="0.25">
      <c r="A9313" s="100">
        <v>2692</v>
      </c>
      <c r="B9313" s="100" t="s">
        <v>26889</v>
      </c>
      <c r="C9313" s="100" t="s">
        <v>944</v>
      </c>
      <c r="D9313" s="100">
        <v>6.15</v>
      </c>
    </row>
    <row r="9314" spans="1:4" x14ac:dyDescent="0.25">
      <c r="A9314" s="100">
        <v>44329</v>
      </c>
      <c r="B9314" s="100" t="s">
        <v>26890</v>
      </c>
      <c r="C9314" s="100" t="s">
        <v>944</v>
      </c>
      <c r="D9314" s="100">
        <v>18.2</v>
      </c>
    </row>
    <row r="9315" spans="1:4" x14ac:dyDescent="0.25">
      <c r="A9315" s="100">
        <v>5318</v>
      </c>
      <c r="B9315" s="100" t="s">
        <v>26891</v>
      </c>
      <c r="C9315" s="100" t="s">
        <v>944</v>
      </c>
      <c r="D9315" s="100">
        <v>29.43</v>
      </c>
    </row>
    <row r="9316" spans="1:4" x14ac:dyDescent="0.25">
      <c r="A9316" s="100">
        <v>5330</v>
      </c>
      <c r="B9316" s="100" t="s">
        <v>26892</v>
      </c>
      <c r="C9316" s="100" t="s">
        <v>944</v>
      </c>
      <c r="D9316" s="100">
        <v>67.08</v>
      </c>
    </row>
    <row r="9317" spans="1:4" x14ac:dyDescent="0.25">
      <c r="A9317" s="100">
        <v>44532</v>
      </c>
      <c r="B9317" s="100" t="s">
        <v>40144</v>
      </c>
      <c r="C9317" s="100" t="s">
        <v>13191</v>
      </c>
      <c r="D9317" s="100">
        <v>29.71</v>
      </c>
    </row>
    <row r="9318" spans="1:4" x14ac:dyDescent="0.25">
      <c r="A9318" s="100">
        <v>44531</v>
      </c>
      <c r="B9318" s="100" t="s">
        <v>40145</v>
      </c>
      <c r="C9318" s="100" t="s">
        <v>13191</v>
      </c>
      <c r="D9318" s="105">
        <v>94.43</v>
      </c>
    </row>
    <row r="9319" spans="1:4" x14ac:dyDescent="0.25">
      <c r="A9319" s="100">
        <v>38140</v>
      </c>
      <c r="B9319" s="100" t="s">
        <v>26893</v>
      </c>
      <c r="C9319" s="100" t="s">
        <v>13191</v>
      </c>
      <c r="D9319" s="100">
        <v>22.9</v>
      </c>
    </row>
    <row r="9320" spans="1:4" x14ac:dyDescent="0.25">
      <c r="A9320" s="100">
        <v>13887</v>
      </c>
      <c r="B9320" s="100" t="s">
        <v>40146</v>
      </c>
      <c r="C9320" s="100" t="s">
        <v>13191</v>
      </c>
      <c r="D9320" s="100">
        <v>542.16999999999996</v>
      </c>
    </row>
    <row r="9321" spans="1:4" x14ac:dyDescent="0.25">
      <c r="A9321" s="100">
        <v>44495</v>
      </c>
      <c r="B9321" s="100" t="s">
        <v>40147</v>
      </c>
      <c r="C9321" s="100" t="s">
        <v>13191</v>
      </c>
      <c r="D9321" s="100">
        <v>24.13</v>
      </c>
    </row>
    <row r="9322" spans="1:4" x14ac:dyDescent="0.25">
      <c r="A9322" s="100">
        <v>44533</v>
      </c>
      <c r="B9322" s="100" t="s">
        <v>40148</v>
      </c>
      <c r="C9322" s="100" t="s">
        <v>13191</v>
      </c>
      <c r="D9322" s="100">
        <v>22.79</v>
      </c>
    </row>
    <row r="9323" spans="1:4" x14ac:dyDescent="0.25">
      <c r="A9323" s="100">
        <v>44534</v>
      </c>
      <c r="B9323" s="100" t="s">
        <v>26894</v>
      </c>
      <c r="C9323" s="100" t="s">
        <v>13191</v>
      </c>
      <c r="D9323" s="100">
        <v>5.94</v>
      </c>
    </row>
    <row r="9324" spans="1:4" x14ac:dyDescent="0.25">
      <c r="A9324" s="100">
        <v>34729</v>
      </c>
      <c r="B9324" s="100" t="s">
        <v>26895</v>
      </c>
      <c r="C9324" s="100" t="s">
        <v>13191</v>
      </c>
      <c r="D9324" s="100">
        <v>1834.72</v>
      </c>
    </row>
    <row r="9325" spans="1:4" x14ac:dyDescent="0.25">
      <c r="A9325" s="100">
        <v>34734</v>
      </c>
      <c r="B9325" s="100" t="s">
        <v>26896</v>
      </c>
      <c r="C9325" s="100" t="s">
        <v>13191</v>
      </c>
      <c r="D9325" s="100">
        <v>2840.73</v>
      </c>
    </row>
    <row r="9326" spans="1:4" x14ac:dyDescent="0.25">
      <c r="A9326" s="100">
        <v>34738</v>
      </c>
      <c r="B9326" s="100" t="s">
        <v>26897</v>
      </c>
      <c r="C9326" s="100" t="s">
        <v>13191</v>
      </c>
      <c r="D9326" s="105">
        <v>6636.82</v>
      </c>
    </row>
    <row r="9327" spans="1:4" x14ac:dyDescent="0.25">
      <c r="A9327" s="100">
        <v>34623</v>
      </c>
      <c r="B9327" s="100" t="s">
        <v>26898</v>
      </c>
      <c r="C9327" s="100" t="s">
        <v>13191</v>
      </c>
      <c r="D9327" s="100">
        <v>79.53</v>
      </c>
    </row>
    <row r="9328" spans="1:4" x14ac:dyDescent="0.25">
      <c r="A9328" s="100">
        <v>34616</v>
      </c>
      <c r="B9328" s="100" t="s">
        <v>26899</v>
      </c>
      <c r="C9328" s="100" t="s">
        <v>13191</v>
      </c>
      <c r="D9328" s="100">
        <v>80.77</v>
      </c>
    </row>
    <row r="9329" spans="1:4" x14ac:dyDescent="0.25">
      <c r="A9329" s="100">
        <v>34628</v>
      </c>
      <c r="B9329" s="100" t="s">
        <v>26900</v>
      </c>
      <c r="C9329" s="100" t="s">
        <v>13191</v>
      </c>
      <c r="D9329" s="100">
        <v>113.92</v>
      </c>
    </row>
    <row r="9330" spans="1:4" x14ac:dyDescent="0.25">
      <c r="A9330" s="100">
        <v>34686</v>
      </c>
      <c r="B9330" s="100" t="s">
        <v>26901</v>
      </c>
      <c r="C9330" s="100" t="s">
        <v>13191</v>
      </c>
      <c r="D9330" s="100">
        <v>20.89</v>
      </c>
    </row>
    <row r="9331" spans="1:4" x14ac:dyDescent="0.25">
      <c r="A9331" s="100">
        <v>34653</v>
      </c>
      <c r="B9331" s="100" t="s">
        <v>26902</v>
      </c>
      <c r="C9331" s="100" t="s">
        <v>13191</v>
      </c>
      <c r="D9331" s="105">
        <v>14.09</v>
      </c>
    </row>
    <row r="9332" spans="1:4" x14ac:dyDescent="0.25">
      <c r="A9332" s="100">
        <v>34688</v>
      </c>
      <c r="B9332" s="100" t="s">
        <v>26903</v>
      </c>
      <c r="C9332" s="100" t="s">
        <v>13191</v>
      </c>
      <c r="D9332" s="100">
        <v>25.54</v>
      </c>
    </row>
    <row r="9333" spans="1:4" x14ac:dyDescent="0.25">
      <c r="A9333" s="100">
        <v>34709</v>
      </c>
      <c r="B9333" s="100" t="s">
        <v>26904</v>
      </c>
      <c r="C9333" s="100" t="s">
        <v>13191</v>
      </c>
      <c r="D9333" s="100">
        <v>98.96</v>
      </c>
    </row>
    <row r="9334" spans="1:4" x14ac:dyDescent="0.25">
      <c r="A9334" s="100">
        <v>34714</v>
      </c>
      <c r="B9334" s="100" t="s">
        <v>26905</v>
      </c>
      <c r="C9334" s="100" t="s">
        <v>13191</v>
      </c>
      <c r="D9334" s="100">
        <v>118.19</v>
      </c>
    </row>
    <row r="9335" spans="1:4" x14ac:dyDescent="0.25">
      <c r="A9335" s="100">
        <v>2391</v>
      </c>
      <c r="B9335" s="100" t="s">
        <v>26906</v>
      </c>
      <c r="C9335" s="100" t="s">
        <v>13191</v>
      </c>
      <c r="D9335" s="100">
        <v>539.79</v>
      </c>
    </row>
    <row r="9336" spans="1:4" x14ac:dyDescent="0.25">
      <c r="A9336" s="100">
        <v>2374</v>
      </c>
      <c r="B9336" s="100" t="s">
        <v>26907</v>
      </c>
      <c r="C9336" s="100" t="s">
        <v>13191</v>
      </c>
      <c r="D9336" s="100">
        <v>612.38</v>
      </c>
    </row>
    <row r="9337" spans="1:4" x14ac:dyDescent="0.25">
      <c r="A9337" s="100">
        <v>2377</v>
      </c>
      <c r="B9337" s="100" t="s">
        <v>26908</v>
      </c>
      <c r="C9337" s="100" t="s">
        <v>13191</v>
      </c>
      <c r="D9337" s="100">
        <v>859.41</v>
      </c>
    </row>
    <row r="9338" spans="1:4" x14ac:dyDescent="0.25">
      <c r="A9338" s="100">
        <v>2393</v>
      </c>
      <c r="B9338" s="100" t="s">
        <v>26909</v>
      </c>
      <c r="C9338" s="100" t="s">
        <v>13191</v>
      </c>
      <c r="D9338" s="100">
        <v>1439.19</v>
      </c>
    </row>
    <row r="9339" spans="1:4" x14ac:dyDescent="0.25">
      <c r="A9339" s="100">
        <v>34705</v>
      </c>
      <c r="B9339" s="100" t="s">
        <v>40149</v>
      </c>
      <c r="C9339" s="100" t="s">
        <v>13191</v>
      </c>
      <c r="D9339" s="100">
        <v>1258.78</v>
      </c>
    </row>
    <row r="9340" spans="1:4" x14ac:dyDescent="0.25">
      <c r="A9340" s="100">
        <v>34707</v>
      </c>
      <c r="B9340" s="100" t="s">
        <v>26910</v>
      </c>
      <c r="C9340" s="100" t="s">
        <v>13191</v>
      </c>
      <c r="D9340" s="100">
        <v>2332.54</v>
      </c>
    </row>
    <row r="9341" spans="1:4" x14ac:dyDescent="0.25">
      <c r="A9341" s="100">
        <v>34544</v>
      </c>
      <c r="B9341" s="100" t="s">
        <v>40150</v>
      </c>
      <c r="C9341" s="100" t="s">
        <v>13191</v>
      </c>
      <c r="D9341" s="100">
        <v>2332.3000000000002</v>
      </c>
    </row>
    <row r="9342" spans="1:4" x14ac:dyDescent="0.25">
      <c r="A9342" s="100">
        <v>2378</v>
      </c>
      <c r="B9342" s="100" t="s">
        <v>26911</v>
      </c>
      <c r="C9342" s="100" t="s">
        <v>13191</v>
      </c>
      <c r="D9342" s="100">
        <v>1976.92</v>
      </c>
    </row>
    <row r="9343" spans="1:4" x14ac:dyDescent="0.25">
      <c r="A9343" s="100">
        <v>2379</v>
      </c>
      <c r="B9343" s="100" t="s">
        <v>26912</v>
      </c>
      <c r="C9343" s="100" t="s">
        <v>13191</v>
      </c>
      <c r="D9343" s="100">
        <v>1976.92</v>
      </c>
    </row>
    <row r="9344" spans="1:4" x14ac:dyDescent="0.25">
      <c r="A9344" s="100">
        <v>2376</v>
      </c>
      <c r="B9344" s="100" t="s">
        <v>26913</v>
      </c>
      <c r="C9344" s="100" t="s">
        <v>13191</v>
      </c>
      <c r="D9344" s="100">
        <v>3255.98</v>
      </c>
    </row>
    <row r="9345" spans="1:4" x14ac:dyDescent="0.25">
      <c r="A9345" s="100">
        <v>2394</v>
      </c>
      <c r="B9345" s="100" t="s">
        <v>26914</v>
      </c>
      <c r="C9345" s="100" t="s">
        <v>13191</v>
      </c>
      <c r="D9345" s="100">
        <v>6960.69</v>
      </c>
    </row>
    <row r="9346" spans="1:4" x14ac:dyDescent="0.25">
      <c r="A9346" s="100">
        <v>2388</v>
      </c>
      <c r="B9346" s="100" t="s">
        <v>40151</v>
      </c>
      <c r="C9346" s="100" t="s">
        <v>13191</v>
      </c>
      <c r="D9346" s="105">
        <v>98.22</v>
      </c>
    </row>
    <row r="9347" spans="1:4" x14ac:dyDescent="0.25">
      <c r="A9347" s="100">
        <v>34606</v>
      </c>
      <c r="B9347" s="100" t="s">
        <v>26915</v>
      </c>
      <c r="C9347" s="100" t="s">
        <v>13191</v>
      </c>
      <c r="D9347" s="100">
        <v>150.66</v>
      </c>
    </row>
    <row r="9348" spans="1:4" x14ac:dyDescent="0.25">
      <c r="A9348" s="100">
        <v>34689</v>
      </c>
      <c r="B9348" s="100" t="s">
        <v>26916</v>
      </c>
      <c r="C9348" s="100" t="s">
        <v>13191</v>
      </c>
      <c r="D9348" s="105">
        <v>47.97</v>
      </c>
    </row>
    <row r="9349" spans="1:4" x14ac:dyDescent="0.25">
      <c r="A9349" s="100">
        <v>2370</v>
      </c>
      <c r="B9349" s="100" t="s">
        <v>26917</v>
      </c>
      <c r="C9349" s="100" t="s">
        <v>13191</v>
      </c>
      <c r="D9349" s="100">
        <v>18.25</v>
      </c>
    </row>
    <row r="9350" spans="1:4" x14ac:dyDescent="0.25">
      <c r="A9350" s="100">
        <v>2386</v>
      </c>
      <c r="B9350" s="100" t="s">
        <v>40152</v>
      </c>
      <c r="C9350" s="100" t="s">
        <v>13191</v>
      </c>
      <c r="D9350" s="100">
        <v>30.61</v>
      </c>
    </row>
    <row r="9351" spans="1:4" x14ac:dyDescent="0.25">
      <c r="A9351" s="100">
        <v>2392</v>
      </c>
      <c r="B9351" s="100" t="s">
        <v>40153</v>
      </c>
      <c r="C9351" s="100" t="s">
        <v>13191</v>
      </c>
      <c r="D9351" s="100">
        <v>122.51</v>
      </c>
    </row>
    <row r="9352" spans="1:4" x14ac:dyDescent="0.25">
      <c r="A9352" s="100">
        <v>2373</v>
      </c>
      <c r="B9352" s="100" t="s">
        <v>26918</v>
      </c>
      <c r="C9352" s="100" t="s">
        <v>13191</v>
      </c>
      <c r="D9352" s="100">
        <v>172.6</v>
      </c>
    </row>
    <row r="9353" spans="1:4" x14ac:dyDescent="0.25">
      <c r="A9353" s="100">
        <v>39465</v>
      </c>
      <c r="B9353" s="100" t="s">
        <v>26919</v>
      </c>
      <c r="C9353" s="100" t="s">
        <v>13191</v>
      </c>
      <c r="D9353" s="100">
        <v>105.44</v>
      </c>
    </row>
    <row r="9354" spans="1:4" x14ac:dyDescent="0.25">
      <c r="A9354" s="100">
        <v>39466</v>
      </c>
      <c r="B9354" s="100" t="s">
        <v>26920</v>
      </c>
      <c r="C9354" s="100" t="s">
        <v>13191</v>
      </c>
      <c r="D9354" s="100">
        <v>118.62</v>
      </c>
    </row>
    <row r="9355" spans="1:4" x14ac:dyDescent="0.25">
      <c r="A9355" s="100">
        <v>39467</v>
      </c>
      <c r="B9355" s="100" t="s">
        <v>26921</v>
      </c>
      <c r="C9355" s="100" t="s">
        <v>13191</v>
      </c>
      <c r="D9355" s="100">
        <v>151.72999999999999</v>
      </c>
    </row>
    <row r="9356" spans="1:4" x14ac:dyDescent="0.25">
      <c r="A9356" s="100">
        <v>39468</v>
      </c>
      <c r="B9356" s="100" t="s">
        <v>26922</v>
      </c>
      <c r="C9356" s="100" t="s">
        <v>13191</v>
      </c>
      <c r="D9356" s="100">
        <v>269.7</v>
      </c>
    </row>
    <row r="9357" spans="1:4" x14ac:dyDescent="0.25">
      <c r="A9357" s="100">
        <v>39469</v>
      </c>
      <c r="B9357" s="100" t="s">
        <v>26923</v>
      </c>
      <c r="C9357" s="100" t="s">
        <v>13191</v>
      </c>
      <c r="D9357" s="100">
        <v>109.86</v>
      </c>
    </row>
    <row r="9358" spans="1:4" x14ac:dyDescent="0.25">
      <c r="A9358" s="100">
        <v>39470</v>
      </c>
      <c r="B9358" s="100" t="s">
        <v>26924</v>
      </c>
      <c r="C9358" s="100" t="s">
        <v>13191</v>
      </c>
      <c r="D9358" s="100">
        <v>134.97999999999999</v>
      </c>
    </row>
    <row r="9359" spans="1:4" x14ac:dyDescent="0.25">
      <c r="A9359" s="100">
        <v>39471</v>
      </c>
      <c r="B9359" s="100" t="s">
        <v>26925</v>
      </c>
      <c r="C9359" s="100" t="s">
        <v>13191</v>
      </c>
      <c r="D9359" s="100">
        <v>162.22</v>
      </c>
    </row>
    <row r="9360" spans="1:4" x14ac:dyDescent="0.25">
      <c r="A9360" s="100">
        <v>39472</v>
      </c>
      <c r="B9360" s="100" t="s">
        <v>26926</v>
      </c>
      <c r="C9360" s="100" t="s">
        <v>13191</v>
      </c>
      <c r="D9360" s="100">
        <v>281.86</v>
      </c>
    </row>
    <row r="9361" spans="1:4" x14ac:dyDescent="0.25">
      <c r="A9361" s="100">
        <v>39473</v>
      </c>
      <c r="B9361" s="100" t="s">
        <v>26927</v>
      </c>
      <c r="C9361" s="100" t="s">
        <v>13191</v>
      </c>
      <c r="D9361" s="100">
        <v>182.08</v>
      </c>
    </row>
    <row r="9362" spans="1:4" x14ac:dyDescent="0.25">
      <c r="A9362" s="100">
        <v>39474</v>
      </c>
      <c r="B9362" s="100" t="s">
        <v>26928</v>
      </c>
      <c r="C9362" s="100" t="s">
        <v>13191</v>
      </c>
      <c r="D9362" s="100">
        <v>194.1</v>
      </c>
    </row>
    <row r="9363" spans="1:4" x14ac:dyDescent="0.25">
      <c r="A9363" s="100">
        <v>39475</v>
      </c>
      <c r="B9363" s="100" t="s">
        <v>26929</v>
      </c>
      <c r="C9363" s="100" t="s">
        <v>13191</v>
      </c>
      <c r="D9363" s="100">
        <v>220.23</v>
      </c>
    </row>
    <row r="9364" spans="1:4" x14ac:dyDescent="0.25">
      <c r="A9364" s="100">
        <v>39476</v>
      </c>
      <c r="B9364" s="100" t="s">
        <v>26930</v>
      </c>
      <c r="C9364" s="100" t="s">
        <v>13191</v>
      </c>
      <c r="D9364" s="100">
        <v>414.57</v>
      </c>
    </row>
    <row r="9365" spans="1:4" x14ac:dyDescent="0.25">
      <c r="A9365" s="100">
        <v>39477</v>
      </c>
      <c r="B9365" s="100" t="s">
        <v>26931</v>
      </c>
      <c r="C9365" s="100" t="s">
        <v>13191</v>
      </c>
      <c r="D9365" s="100">
        <v>203.13</v>
      </c>
    </row>
    <row r="9366" spans="1:4" x14ac:dyDescent="0.25">
      <c r="A9366" s="100">
        <v>39478</v>
      </c>
      <c r="B9366" s="100" t="s">
        <v>26932</v>
      </c>
      <c r="C9366" s="100" t="s">
        <v>13191</v>
      </c>
      <c r="D9366" s="100">
        <v>209.41</v>
      </c>
    </row>
    <row r="9367" spans="1:4" x14ac:dyDescent="0.25">
      <c r="A9367" s="100">
        <v>39479</v>
      </c>
      <c r="B9367" s="100" t="s">
        <v>26933</v>
      </c>
      <c r="C9367" s="100" t="s">
        <v>13191</v>
      </c>
      <c r="D9367" s="100">
        <v>246.74</v>
      </c>
    </row>
    <row r="9368" spans="1:4" x14ac:dyDescent="0.25">
      <c r="A9368" s="100">
        <v>39480</v>
      </c>
      <c r="B9368" s="100" t="s">
        <v>26934</v>
      </c>
      <c r="C9368" s="100" t="s">
        <v>13191</v>
      </c>
      <c r="D9368" s="100">
        <v>509.13</v>
      </c>
    </row>
    <row r="9369" spans="1:4" x14ac:dyDescent="0.25">
      <c r="A9369" s="100">
        <v>39459</v>
      </c>
      <c r="B9369" s="100" t="s">
        <v>26935</v>
      </c>
      <c r="C9369" s="100" t="s">
        <v>13191</v>
      </c>
      <c r="D9369" s="100">
        <v>432.12</v>
      </c>
    </row>
    <row r="9370" spans="1:4" x14ac:dyDescent="0.25">
      <c r="A9370" s="100">
        <v>39445</v>
      </c>
      <c r="B9370" s="100" t="s">
        <v>26936</v>
      </c>
      <c r="C9370" s="100" t="s">
        <v>13191</v>
      </c>
      <c r="D9370" s="100">
        <v>216.97</v>
      </c>
    </row>
    <row r="9371" spans="1:4" x14ac:dyDescent="0.25">
      <c r="A9371" s="100">
        <v>39446</v>
      </c>
      <c r="B9371" s="100" t="s">
        <v>26937</v>
      </c>
      <c r="C9371" s="100" t="s">
        <v>13191</v>
      </c>
      <c r="D9371" s="100">
        <v>220.83</v>
      </c>
    </row>
    <row r="9372" spans="1:4" x14ac:dyDescent="0.25">
      <c r="A9372" s="100">
        <v>39447</v>
      </c>
      <c r="B9372" s="100" t="s">
        <v>26938</v>
      </c>
      <c r="C9372" s="100" t="s">
        <v>13191</v>
      </c>
      <c r="D9372" s="100">
        <v>236.15</v>
      </c>
    </row>
    <row r="9373" spans="1:4" x14ac:dyDescent="0.25">
      <c r="A9373" s="100">
        <v>39448</v>
      </c>
      <c r="B9373" s="100" t="s">
        <v>26939</v>
      </c>
      <c r="C9373" s="100" t="s">
        <v>13191</v>
      </c>
      <c r="D9373" s="100">
        <v>402.68</v>
      </c>
    </row>
    <row r="9374" spans="1:4" x14ac:dyDescent="0.25">
      <c r="A9374" s="100">
        <v>39450</v>
      </c>
      <c r="B9374" s="100" t="s">
        <v>26940</v>
      </c>
      <c r="C9374" s="100" t="s">
        <v>13191</v>
      </c>
      <c r="D9374" s="100">
        <v>245.68</v>
      </c>
    </row>
    <row r="9375" spans="1:4" x14ac:dyDescent="0.25">
      <c r="A9375" s="100">
        <v>39451</v>
      </c>
      <c r="B9375" s="100" t="s">
        <v>26941</v>
      </c>
      <c r="C9375" s="100" t="s">
        <v>13191</v>
      </c>
      <c r="D9375" s="100">
        <v>267.97000000000003</v>
      </c>
    </row>
    <row r="9376" spans="1:4" x14ac:dyDescent="0.25">
      <c r="A9376" s="100">
        <v>39452</v>
      </c>
      <c r="B9376" s="100" t="s">
        <v>26942</v>
      </c>
      <c r="C9376" s="100" t="s">
        <v>13191</v>
      </c>
      <c r="D9376" s="100">
        <v>269.57</v>
      </c>
    </row>
    <row r="9377" spans="1:4" x14ac:dyDescent="0.25">
      <c r="A9377" s="100">
        <v>39523</v>
      </c>
      <c r="B9377" s="100" t="s">
        <v>26943</v>
      </c>
      <c r="C9377" s="100" t="s">
        <v>13191</v>
      </c>
      <c r="D9377" s="100">
        <v>451.11</v>
      </c>
    </row>
    <row r="9378" spans="1:4" x14ac:dyDescent="0.25">
      <c r="A9378" s="100">
        <v>39449</v>
      </c>
      <c r="B9378" s="100" t="s">
        <v>26944</v>
      </c>
      <c r="C9378" s="100" t="s">
        <v>13191</v>
      </c>
      <c r="D9378" s="100">
        <v>499.58</v>
      </c>
    </row>
    <row r="9379" spans="1:4" x14ac:dyDescent="0.25">
      <c r="A9379" s="100">
        <v>39455</v>
      </c>
      <c r="B9379" s="100" t="s">
        <v>26945</v>
      </c>
      <c r="C9379" s="100" t="s">
        <v>13191</v>
      </c>
      <c r="D9379" s="100">
        <v>247.2</v>
      </c>
    </row>
    <row r="9380" spans="1:4" x14ac:dyDescent="0.25">
      <c r="A9380" s="100">
        <v>39456</v>
      </c>
      <c r="B9380" s="100" t="s">
        <v>26946</v>
      </c>
      <c r="C9380" s="100" t="s">
        <v>13191</v>
      </c>
      <c r="D9380" s="100">
        <v>247.38</v>
      </c>
    </row>
    <row r="9381" spans="1:4" x14ac:dyDescent="0.25">
      <c r="A9381" s="100">
        <v>39457</v>
      </c>
      <c r="B9381" s="100" t="s">
        <v>26947</v>
      </c>
      <c r="C9381" s="100" t="s">
        <v>13191</v>
      </c>
      <c r="D9381" s="100">
        <v>269.69</v>
      </c>
    </row>
    <row r="9382" spans="1:4" x14ac:dyDescent="0.25">
      <c r="A9382" s="100">
        <v>39458</v>
      </c>
      <c r="B9382" s="100" t="s">
        <v>26948</v>
      </c>
      <c r="C9382" s="100" t="s">
        <v>13191</v>
      </c>
      <c r="D9382" s="100">
        <v>503.26</v>
      </c>
    </row>
    <row r="9383" spans="1:4" x14ac:dyDescent="0.25">
      <c r="A9383" s="100">
        <v>39464</v>
      </c>
      <c r="B9383" s="100" t="s">
        <v>26949</v>
      </c>
      <c r="C9383" s="100" t="s">
        <v>13191</v>
      </c>
      <c r="D9383" s="100">
        <v>809.28</v>
      </c>
    </row>
    <row r="9384" spans="1:4" x14ac:dyDescent="0.25">
      <c r="A9384" s="100">
        <v>39460</v>
      </c>
      <c r="B9384" s="100" t="s">
        <v>26950</v>
      </c>
      <c r="C9384" s="100" t="s">
        <v>13191</v>
      </c>
      <c r="D9384" s="100">
        <v>306.94</v>
      </c>
    </row>
    <row r="9385" spans="1:4" x14ac:dyDescent="0.25">
      <c r="A9385" s="100">
        <v>39461</v>
      </c>
      <c r="B9385" s="100" t="s">
        <v>26951</v>
      </c>
      <c r="C9385" s="100" t="s">
        <v>13191</v>
      </c>
      <c r="D9385" s="100">
        <v>359.66</v>
      </c>
    </row>
    <row r="9386" spans="1:4" x14ac:dyDescent="0.25">
      <c r="A9386" s="100">
        <v>39462</v>
      </c>
      <c r="B9386" s="100" t="s">
        <v>26952</v>
      </c>
      <c r="C9386" s="100" t="s">
        <v>13191</v>
      </c>
      <c r="D9386" s="100">
        <v>346.62</v>
      </c>
    </row>
    <row r="9387" spans="1:4" x14ac:dyDescent="0.25">
      <c r="A9387" s="100">
        <v>39463</v>
      </c>
      <c r="B9387" s="100" t="s">
        <v>26953</v>
      </c>
      <c r="C9387" s="100" t="s">
        <v>13191</v>
      </c>
      <c r="D9387" s="100">
        <v>803</v>
      </c>
    </row>
    <row r="9388" spans="1:4" x14ac:dyDescent="0.25">
      <c r="A9388" s="100">
        <v>26039</v>
      </c>
      <c r="B9388" s="100" t="s">
        <v>26954</v>
      </c>
      <c r="C9388" s="100" t="s">
        <v>13191</v>
      </c>
      <c r="D9388" s="100">
        <v>391246.87</v>
      </c>
    </row>
    <row r="9389" spans="1:4" x14ac:dyDescent="0.25">
      <c r="A9389" s="100">
        <v>2401</v>
      </c>
      <c r="B9389" s="100" t="s">
        <v>26955</v>
      </c>
      <c r="C9389" s="100" t="s">
        <v>13191</v>
      </c>
      <c r="D9389" s="100">
        <v>89991.11</v>
      </c>
    </row>
    <row r="9390" spans="1:4" x14ac:dyDescent="0.25">
      <c r="A9390" s="100">
        <v>38870</v>
      </c>
      <c r="B9390" s="100" t="s">
        <v>26956</v>
      </c>
      <c r="C9390" s="100" t="s">
        <v>13191</v>
      </c>
      <c r="D9390" s="100">
        <v>30.86</v>
      </c>
    </row>
    <row r="9391" spans="1:4" x14ac:dyDescent="0.25">
      <c r="A9391" s="100">
        <v>38869</v>
      </c>
      <c r="B9391" s="100" t="s">
        <v>26957</v>
      </c>
      <c r="C9391" s="100" t="s">
        <v>13191</v>
      </c>
      <c r="D9391" s="100">
        <v>20.83</v>
      </c>
    </row>
    <row r="9392" spans="1:4" x14ac:dyDescent="0.25">
      <c r="A9392" s="100">
        <v>38872</v>
      </c>
      <c r="B9392" s="100" t="s">
        <v>26958</v>
      </c>
      <c r="C9392" s="100" t="s">
        <v>13191</v>
      </c>
      <c r="D9392" s="100">
        <v>39.32</v>
      </c>
    </row>
    <row r="9393" spans="1:4" x14ac:dyDescent="0.25">
      <c r="A9393" s="100">
        <v>38871</v>
      </c>
      <c r="B9393" s="100" t="s">
        <v>26959</v>
      </c>
      <c r="C9393" s="100" t="s">
        <v>13191</v>
      </c>
      <c r="D9393" s="100">
        <v>27.18</v>
      </c>
    </row>
    <row r="9394" spans="1:4" x14ac:dyDescent="0.25">
      <c r="A9394" s="100">
        <v>39283</v>
      </c>
      <c r="B9394" s="100" t="s">
        <v>26960</v>
      </c>
      <c r="C9394" s="100" t="s">
        <v>13191</v>
      </c>
      <c r="D9394" s="100">
        <v>127.37</v>
      </c>
    </row>
    <row r="9395" spans="1:4" x14ac:dyDescent="0.25">
      <c r="A9395" s="100">
        <v>39285</v>
      </c>
      <c r="B9395" s="100" t="s">
        <v>26961</v>
      </c>
      <c r="C9395" s="100" t="s">
        <v>13191</v>
      </c>
      <c r="D9395" s="100">
        <v>145.57</v>
      </c>
    </row>
    <row r="9396" spans="1:4" x14ac:dyDescent="0.25">
      <c r="A9396" s="100">
        <v>39286</v>
      </c>
      <c r="B9396" s="100" t="s">
        <v>26962</v>
      </c>
      <c r="C9396" s="100" t="s">
        <v>13191</v>
      </c>
      <c r="D9396" s="100">
        <v>139.51</v>
      </c>
    </row>
    <row r="9397" spans="1:4" x14ac:dyDescent="0.25">
      <c r="A9397" s="100">
        <v>39288</v>
      </c>
      <c r="B9397" s="100" t="s">
        <v>26963</v>
      </c>
      <c r="C9397" s="100" t="s">
        <v>13191</v>
      </c>
      <c r="D9397" s="100">
        <v>169.82</v>
      </c>
    </row>
    <row r="9398" spans="1:4" x14ac:dyDescent="0.25">
      <c r="A9398" s="100">
        <v>44476</v>
      </c>
      <c r="B9398" s="100" t="s">
        <v>40154</v>
      </c>
      <c r="C9398" s="100" t="s">
        <v>941</v>
      </c>
      <c r="D9398" s="100">
        <v>521.87</v>
      </c>
    </row>
    <row r="9399" spans="1:4" x14ac:dyDescent="0.25">
      <c r="A9399" s="100">
        <v>10629</v>
      </c>
      <c r="B9399" s="100" t="s">
        <v>40155</v>
      </c>
      <c r="C9399" s="100" t="s">
        <v>941</v>
      </c>
      <c r="D9399" s="100">
        <v>494.6</v>
      </c>
    </row>
    <row r="9400" spans="1:4" x14ac:dyDescent="0.25">
      <c r="A9400" s="100">
        <v>10698</v>
      </c>
      <c r="B9400" s="100" t="s">
        <v>40156</v>
      </c>
      <c r="C9400" s="100" t="s">
        <v>941</v>
      </c>
      <c r="D9400" s="100">
        <v>172.17</v>
      </c>
    </row>
    <row r="9401" spans="1:4" x14ac:dyDescent="0.25">
      <c r="A9401" s="100">
        <v>40521</v>
      </c>
      <c r="B9401" s="100" t="s">
        <v>26964</v>
      </c>
      <c r="C9401" s="100" t="s">
        <v>13191</v>
      </c>
      <c r="D9401" s="100">
        <v>91600.07</v>
      </c>
    </row>
    <row r="9402" spans="1:4" x14ac:dyDescent="0.25">
      <c r="A9402" s="100">
        <v>2432</v>
      </c>
      <c r="B9402" s="100" t="s">
        <v>40157</v>
      </c>
      <c r="C9402" s="100" t="s">
        <v>13191</v>
      </c>
      <c r="D9402" s="100">
        <v>21.73</v>
      </c>
    </row>
    <row r="9403" spans="1:4" x14ac:dyDescent="0.25">
      <c r="A9403" s="100">
        <v>2418</v>
      </c>
      <c r="B9403" s="100" t="s">
        <v>26965</v>
      </c>
      <c r="C9403" s="100" t="s">
        <v>13191</v>
      </c>
      <c r="D9403" s="100">
        <v>10.08</v>
      </c>
    </row>
    <row r="9404" spans="1:4" x14ac:dyDescent="0.25">
      <c r="A9404" s="100">
        <v>2433</v>
      </c>
      <c r="B9404" s="100" t="s">
        <v>40158</v>
      </c>
      <c r="C9404" s="100" t="s">
        <v>13191</v>
      </c>
      <c r="D9404" s="100">
        <v>7.36</v>
      </c>
    </row>
    <row r="9405" spans="1:4" x14ac:dyDescent="0.25">
      <c r="A9405" s="100">
        <v>2420</v>
      </c>
      <c r="B9405" s="100" t="s">
        <v>40159</v>
      </c>
      <c r="C9405" s="100" t="s">
        <v>13191</v>
      </c>
      <c r="D9405" s="105">
        <v>12.64</v>
      </c>
    </row>
    <row r="9406" spans="1:4" x14ac:dyDescent="0.25">
      <c r="A9406" s="100">
        <v>11447</v>
      </c>
      <c r="B9406" s="100" t="s">
        <v>40160</v>
      </c>
      <c r="C9406" s="100" t="s">
        <v>13191</v>
      </c>
      <c r="D9406" s="105">
        <v>24.98</v>
      </c>
    </row>
    <row r="9407" spans="1:4" x14ac:dyDescent="0.25">
      <c r="A9407" s="100">
        <v>11451</v>
      </c>
      <c r="B9407" s="100" t="s">
        <v>40161</v>
      </c>
      <c r="C9407" s="100" t="s">
        <v>13191</v>
      </c>
      <c r="D9407" s="105">
        <v>66.98</v>
      </c>
    </row>
    <row r="9408" spans="1:4" x14ac:dyDescent="0.25">
      <c r="A9408" s="100">
        <v>11116</v>
      </c>
      <c r="B9408" s="100" t="s">
        <v>26966</v>
      </c>
      <c r="C9408" s="100" t="s">
        <v>13191</v>
      </c>
      <c r="D9408" s="100">
        <v>638.09</v>
      </c>
    </row>
    <row r="9409" spans="1:4" x14ac:dyDescent="0.25">
      <c r="A9409" s="100">
        <v>38411</v>
      </c>
      <c r="B9409" s="100" t="s">
        <v>26967</v>
      </c>
      <c r="C9409" s="100" t="s">
        <v>13191</v>
      </c>
      <c r="D9409" s="100">
        <v>1971.29</v>
      </c>
    </row>
    <row r="9410" spans="1:4" x14ac:dyDescent="0.25">
      <c r="A9410" s="100">
        <v>38189</v>
      </c>
      <c r="B9410" s="100" t="s">
        <v>26968</v>
      </c>
      <c r="C9410" s="100" t="s">
        <v>13191</v>
      </c>
      <c r="D9410" s="100">
        <v>179.44</v>
      </c>
    </row>
    <row r="9411" spans="1:4" x14ac:dyDescent="0.25">
      <c r="A9411" s="100">
        <v>38190</v>
      </c>
      <c r="B9411" s="100" t="s">
        <v>26969</v>
      </c>
      <c r="C9411" s="100" t="s">
        <v>13191</v>
      </c>
      <c r="D9411" s="100">
        <v>378.04</v>
      </c>
    </row>
    <row r="9412" spans="1:4" x14ac:dyDescent="0.25">
      <c r="A9412" s="100">
        <v>7608</v>
      </c>
      <c r="B9412" s="100" t="s">
        <v>40162</v>
      </c>
      <c r="C9412" s="100" t="s">
        <v>13191</v>
      </c>
      <c r="D9412" s="100">
        <v>11.66</v>
      </c>
    </row>
    <row r="9413" spans="1:4" x14ac:dyDescent="0.25">
      <c r="A9413" s="100">
        <v>1370</v>
      </c>
      <c r="B9413" s="100" t="s">
        <v>40163</v>
      </c>
      <c r="C9413" s="100" t="s">
        <v>13191</v>
      </c>
      <c r="D9413" s="100">
        <v>108.8</v>
      </c>
    </row>
    <row r="9414" spans="1:4" x14ac:dyDescent="0.25">
      <c r="A9414" s="100">
        <v>36516</v>
      </c>
      <c r="B9414" s="100" t="s">
        <v>26970</v>
      </c>
      <c r="C9414" s="100" t="s">
        <v>13191</v>
      </c>
      <c r="D9414" s="100">
        <v>163691.56</v>
      </c>
    </row>
    <row r="9415" spans="1:4" x14ac:dyDescent="0.25">
      <c r="A9415" s="100">
        <v>34777</v>
      </c>
      <c r="B9415" s="100" t="s">
        <v>40164</v>
      </c>
      <c r="C9415" s="100" t="s">
        <v>13191</v>
      </c>
      <c r="D9415" s="100">
        <v>2.94</v>
      </c>
    </row>
    <row r="9416" spans="1:4" x14ac:dyDescent="0.25">
      <c r="A9416" s="100">
        <v>7272</v>
      </c>
      <c r="B9416" s="100" t="s">
        <v>40165</v>
      </c>
      <c r="C9416" s="100" t="s">
        <v>13191</v>
      </c>
      <c r="D9416" s="100">
        <v>2.48</v>
      </c>
    </row>
    <row r="9417" spans="1:4" x14ac:dyDescent="0.25">
      <c r="A9417" s="100">
        <v>10605</v>
      </c>
      <c r="B9417" s="100" t="s">
        <v>26971</v>
      </c>
      <c r="C9417" s="100" t="s">
        <v>13191</v>
      </c>
      <c r="D9417" s="105">
        <v>5.36</v>
      </c>
    </row>
    <row r="9418" spans="1:4" x14ac:dyDescent="0.25">
      <c r="A9418" s="100">
        <v>10604</v>
      </c>
      <c r="B9418" s="100" t="s">
        <v>26972</v>
      </c>
      <c r="C9418" s="100" t="s">
        <v>13191</v>
      </c>
      <c r="D9418" s="100">
        <v>12.48</v>
      </c>
    </row>
    <row r="9419" spans="1:4" x14ac:dyDescent="0.25">
      <c r="A9419" s="100">
        <v>672</v>
      </c>
      <c r="B9419" s="100" t="s">
        <v>26973</v>
      </c>
      <c r="C9419" s="100" t="s">
        <v>13191</v>
      </c>
      <c r="D9419" s="105">
        <v>17.170000000000002</v>
      </c>
    </row>
    <row r="9420" spans="1:4" x14ac:dyDescent="0.25">
      <c r="A9420" s="100">
        <v>668</v>
      </c>
      <c r="B9420" s="100" t="s">
        <v>26974</v>
      </c>
      <c r="C9420" s="100" t="s">
        <v>13191</v>
      </c>
      <c r="D9420" s="100">
        <v>20.73</v>
      </c>
    </row>
    <row r="9421" spans="1:4" x14ac:dyDescent="0.25">
      <c r="A9421" s="100">
        <v>10578</v>
      </c>
      <c r="B9421" s="100" t="s">
        <v>26975</v>
      </c>
      <c r="C9421" s="100" t="s">
        <v>13191</v>
      </c>
      <c r="D9421" s="100">
        <v>24.14</v>
      </c>
    </row>
    <row r="9422" spans="1:4" x14ac:dyDescent="0.25">
      <c r="A9422" s="100">
        <v>666</v>
      </c>
      <c r="B9422" s="100" t="s">
        <v>26976</v>
      </c>
      <c r="C9422" s="100" t="s">
        <v>13191</v>
      </c>
      <c r="D9422" s="100">
        <v>26.85</v>
      </c>
    </row>
    <row r="9423" spans="1:4" x14ac:dyDescent="0.25">
      <c r="A9423" s="100">
        <v>665</v>
      </c>
      <c r="B9423" s="100" t="s">
        <v>26977</v>
      </c>
      <c r="C9423" s="100" t="s">
        <v>13191</v>
      </c>
      <c r="D9423" s="100">
        <v>35.9</v>
      </c>
    </row>
    <row r="9424" spans="1:4" x14ac:dyDescent="0.25">
      <c r="A9424" s="100">
        <v>10577</v>
      </c>
      <c r="B9424" s="100" t="s">
        <v>26978</v>
      </c>
      <c r="C9424" s="100" t="s">
        <v>13191</v>
      </c>
      <c r="D9424" s="100">
        <v>31.84</v>
      </c>
    </row>
    <row r="9425" spans="1:4" x14ac:dyDescent="0.25">
      <c r="A9425" s="100">
        <v>10583</v>
      </c>
      <c r="B9425" s="100" t="s">
        <v>26979</v>
      </c>
      <c r="C9425" s="100" t="s">
        <v>13191</v>
      </c>
      <c r="D9425" s="100">
        <v>16.54</v>
      </c>
    </row>
    <row r="9426" spans="1:4" x14ac:dyDescent="0.25">
      <c r="A9426" s="100">
        <v>10579</v>
      </c>
      <c r="B9426" s="100" t="s">
        <v>26980</v>
      </c>
      <c r="C9426" s="100" t="s">
        <v>13191</v>
      </c>
      <c r="D9426" s="100">
        <v>28.84</v>
      </c>
    </row>
    <row r="9427" spans="1:4" x14ac:dyDescent="0.25">
      <c r="A9427" s="100">
        <v>10582</v>
      </c>
      <c r="B9427" s="100" t="s">
        <v>26981</v>
      </c>
      <c r="C9427" s="100" t="s">
        <v>13191</v>
      </c>
      <c r="D9427" s="100">
        <v>14.57</v>
      </c>
    </row>
    <row r="9428" spans="1:4" x14ac:dyDescent="0.25">
      <c r="A9428" s="100">
        <v>2436</v>
      </c>
      <c r="B9428" s="100" t="s">
        <v>26982</v>
      </c>
      <c r="C9428" s="100" t="s">
        <v>939</v>
      </c>
      <c r="D9428" s="105">
        <v>21.62</v>
      </c>
    </row>
    <row r="9429" spans="1:4" x14ac:dyDescent="0.25">
      <c r="A9429" s="100">
        <v>40918</v>
      </c>
      <c r="B9429" s="100" t="s">
        <v>26983</v>
      </c>
      <c r="C9429" s="100" t="s">
        <v>1906</v>
      </c>
      <c r="D9429" s="100">
        <v>3820.57</v>
      </c>
    </row>
    <row r="9430" spans="1:4" x14ac:dyDescent="0.25">
      <c r="A9430" s="100">
        <v>10998</v>
      </c>
      <c r="B9430" s="100" t="s">
        <v>26984</v>
      </c>
      <c r="C9430" s="100" t="s">
        <v>943</v>
      </c>
      <c r="D9430" s="105">
        <v>58.88</v>
      </c>
    </row>
    <row r="9431" spans="1:4" x14ac:dyDescent="0.25">
      <c r="A9431" s="100">
        <v>11002</v>
      </c>
      <c r="B9431" s="100" t="s">
        <v>26985</v>
      </c>
      <c r="C9431" s="100" t="s">
        <v>943</v>
      </c>
      <c r="D9431" s="100">
        <v>53.94</v>
      </c>
    </row>
    <row r="9432" spans="1:4" x14ac:dyDescent="0.25">
      <c r="A9432" s="100">
        <v>10999</v>
      </c>
      <c r="B9432" s="100" t="s">
        <v>26986</v>
      </c>
      <c r="C9432" s="100" t="s">
        <v>943</v>
      </c>
      <c r="D9432" s="105">
        <v>51.82</v>
      </c>
    </row>
    <row r="9433" spans="1:4" x14ac:dyDescent="0.25">
      <c r="A9433" s="100">
        <v>10997</v>
      </c>
      <c r="B9433" s="100" t="s">
        <v>26987</v>
      </c>
      <c r="C9433" s="100" t="s">
        <v>943</v>
      </c>
      <c r="D9433" s="100">
        <v>56.17</v>
      </c>
    </row>
    <row r="9434" spans="1:4" x14ac:dyDescent="0.25">
      <c r="A9434" s="100">
        <v>2685</v>
      </c>
      <c r="B9434" s="100" t="s">
        <v>26988</v>
      </c>
      <c r="C9434" s="100" t="s">
        <v>942</v>
      </c>
      <c r="D9434" s="100">
        <v>8.2100000000000009</v>
      </c>
    </row>
    <row r="9435" spans="1:4" x14ac:dyDescent="0.25">
      <c r="A9435" s="100">
        <v>2680</v>
      </c>
      <c r="B9435" s="100" t="s">
        <v>26989</v>
      </c>
      <c r="C9435" s="100" t="s">
        <v>942</v>
      </c>
      <c r="D9435" s="100">
        <v>12.01</v>
      </c>
    </row>
    <row r="9436" spans="1:4" x14ac:dyDescent="0.25">
      <c r="A9436" s="100">
        <v>2684</v>
      </c>
      <c r="B9436" s="100" t="s">
        <v>26990</v>
      </c>
      <c r="C9436" s="100" t="s">
        <v>942</v>
      </c>
      <c r="D9436" s="100">
        <v>10.93</v>
      </c>
    </row>
    <row r="9437" spans="1:4" x14ac:dyDescent="0.25">
      <c r="A9437" s="100">
        <v>2673</v>
      </c>
      <c r="B9437" s="100" t="s">
        <v>26991</v>
      </c>
      <c r="C9437" s="100" t="s">
        <v>942</v>
      </c>
      <c r="D9437" s="100">
        <v>4.22</v>
      </c>
    </row>
    <row r="9438" spans="1:4" x14ac:dyDescent="0.25">
      <c r="A9438" s="100">
        <v>2681</v>
      </c>
      <c r="B9438" s="100" t="s">
        <v>26992</v>
      </c>
      <c r="C9438" s="100" t="s">
        <v>942</v>
      </c>
      <c r="D9438" s="100">
        <v>19.64</v>
      </c>
    </row>
    <row r="9439" spans="1:4" x14ac:dyDescent="0.25">
      <c r="A9439" s="100">
        <v>2682</v>
      </c>
      <c r="B9439" s="100" t="s">
        <v>26993</v>
      </c>
      <c r="C9439" s="100" t="s">
        <v>942</v>
      </c>
      <c r="D9439" s="100">
        <v>28.65</v>
      </c>
    </row>
    <row r="9440" spans="1:4" x14ac:dyDescent="0.25">
      <c r="A9440" s="100">
        <v>2686</v>
      </c>
      <c r="B9440" s="100" t="s">
        <v>26994</v>
      </c>
      <c r="C9440" s="100" t="s">
        <v>942</v>
      </c>
      <c r="D9440" s="100">
        <v>35.93</v>
      </c>
    </row>
    <row r="9441" spans="1:4" x14ac:dyDescent="0.25">
      <c r="A9441" s="100">
        <v>2674</v>
      </c>
      <c r="B9441" s="100" t="s">
        <v>26995</v>
      </c>
      <c r="C9441" s="100" t="s">
        <v>942</v>
      </c>
      <c r="D9441" s="100">
        <v>5.25</v>
      </c>
    </row>
    <row r="9442" spans="1:4" x14ac:dyDescent="0.25">
      <c r="A9442" s="100">
        <v>2683</v>
      </c>
      <c r="B9442" s="100" t="s">
        <v>26996</v>
      </c>
      <c r="C9442" s="100" t="s">
        <v>942</v>
      </c>
      <c r="D9442" s="100">
        <v>56.61</v>
      </c>
    </row>
    <row r="9443" spans="1:4" x14ac:dyDescent="0.25">
      <c r="A9443" s="100">
        <v>2676</v>
      </c>
      <c r="B9443" s="100" t="s">
        <v>26997</v>
      </c>
      <c r="C9443" s="100" t="s">
        <v>942</v>
      </c>
      <c r="D9443" s="100">
        <v>2.4500000000000002</v>
      </c>
    </row>
    <row r="9444" spans="1:4" x14ac:dyDescent="0.25">
      <c r="A9444" s="100">
        <v>2678</v>
      </c>
      <c r="B9444" s="100" t="s">
        <v>26998</v>
      </c>
      <c r="C9444" s="100" t="s">
        <v>942</v>
      </c>
      <c r="D9444" s="100">
        <v>3.07</v>
      </c>
    </row>
    <row r="9445" spans="1:4" x14ac:dyDescent="0.25">
      <c r="A9445" s="100">
        <v>2679</v>
      </c>
      <c r="B9445" s="100" t="s">
        <v>26999</v>
      </c>
      <c r="C9445" s="100" t="s">
        <v>942</v>
      </c>
      <c r="D9445" s="100">
        <v>4.74</v>
      </c>
    </row>
    <row r="9446" spans="1:4" x14ac:dyDescent="0.25">
      <c r="A9446" s="100">
        <v>12070</v>
      </c>
      <c r="B9446" s="100" t="s">
        <v>27000</v>
      </c>
      <c r="C9446" s="100" t="s">
        <v>942</v>
      </c>
      <c r="D9446" s="100">
        <v>6.59</v>
      </c>
    </row>
    <row r="9447" spans="1:4" x14ac:dyDescent="0.25">
      <c r="A9447" s="100">
        <v>2675</v>
      </c>
      <c r="B9447" s="100" t="s">
        <v>27001</v>
      </c>
      <c r="C9447" s="100" t="s">
        <v>942</v>
      </c>
      <c r="D9447" s="100">
        <v>8.57</v>
      </c>
    </row>
    <row r="9448" spans="1:4" x14ac:dyDescent="0.25">
      <c r="A9448" s="100">
        <v>12067</v>
      </c>
      <c r="B9448" s="100" t="s">
        <v>27002</v>
      </c>
      <c r="C9448" s="100" t="s">
        <v>942</v>
      </c>
      <c r="D9448" s="100">
        <v>11.63</v>
      </c>
    </row>
    <row r="9449" spans="1:4" x14ac:dyDescent="0.25">
      <c r="A9449" s="100">
        <v>21128</v>
      </c>
      <c r="B9449" s="100" t="s">
        <v>27003</v>
      </c>
      <c r="C9449" s="100" t="s">
        <v>942</v>
      </c>
      <c r="D9449" s="100">
        <v>10.48</v>
      </c>
    </row>
    <row r="9450" spans="1:4" x14ac:dyDescent="0.25">
      <c r="A9450" s="100">
        <v>40400</v>
      </c>
      <c r="B9450" s="100" t="s">
        <v>27004</v>
      </c>
      <c r="C9450" s="100" t="s">
        <v>942</v>
      </c>
      <c r="D9450" s="100">
        <v>1.95</v>
      </c>
    </row>
    <row r="9451" spans="1:4" x14ac:dyDescent="0.25">
      <c r="A9451" s="100">
        <v>40401</v>
      </c>
      <c r="B9451" s="100" t="s">
        <v>40166</v>
      </c>
      <c r="C9451" s="100" t="s">
        <v>942</v>
      </c>
      <c r="D9451" s="100">
        <v>2.88</v>
      </c>
    </row>
    <row r="9452" spans="1:4" x14ac:dyDescent="0.25">
      <c r="A9452" s="100">
        <v>40402</v>
      </c>
      <c r="B9452" s="100" t="s">
        <v>40167</v>
      </c>
      <c r="C9452" s="100" t="s">
        <v>942</v>
      </c>
      <c r="D9452" s="100">
        <v>3.69</v>
      </c>
    </row>
    <row r="9453" spans="1:4" x14ac:dyDescent="0.25">
      <c r="A9453" s="100">
        <v>21137</v>
      </c>
      <c r="B9453" s="100" t="s">
        <v>40168</v>
      </c>
      <c r="C9453" s="100" t="s">
        <v>942</v>
      </c>
      <c r="D9453" s="100">
        <v>10.73</v>
      </c>
    </row>
    <row r="9454" spans="1:4" x14ac:dyDescent="0.25">
      <c r="A9454" s="100">
        <v>2504</v>
      </c>
      <c r="B9454" s="100" t="s">
        <v>40169</v>
      </c>
      <c r="C9454" s="100" t="s">
        <v>942</v>
      </c>
      <c r="D9454" s="100">
        <v>11.63</v>
      </c>
    </row>
    <row r="9455" spans="1:4" x14ac:dyDescent="0.25">
      <c r="A9455" s="100">
        <v>2501</v>
      </c>
      <c r="B9455" s="100" t="s">
        <v>40170</v>
      </c>
      <c r="C9455" s="100" t="s">
        <v>942</v>
      </c>
      <c r="D9455" s="100">
        <v>15.25</v>
      </c>
    </row>
    <row r="9456" spans="1:4" x14ac:dyDescent="0.25">
      <c r="A9456" s="100">
        <v>2502</v>
      </c>
      <c r="B9456" s="100" t="s">
        <v>40171</v>
      </c>
      <c r="C9456" s="100" t="s">
        <v>942</v>
      </c>
      <c r="D9456" s="100">
        <v>23.01</v>
      </c>
    </row>
    <row r="9457" spans="1:4" x14ac:dyDescent="0.25">
      <c r="A9457" s="100">
        <v>2503</v>
      </c>
      <c r="B9457" s="100" t="s">
        <v>40172</v>
      </c>
      <c r="C9457" s="100" t="s">
        <v>942</v>
      </c>
      <c r="D9457" s="100">
        <v>29.61</v>
      </c>
    </row>
    <row r="9458" spans="1:4" x14ac:dyDescent="0.25">
      <c r="A9458" s="100">
        <v>2500</v>
      </c>
      <c r="B9458" s="100" t="s">
        <v>40173</v>
      </c>
      <c r="C9458" s="100" t="s">
        <v>942</v>
      </c>
      <c r="D9458" s="105">
        <v>39.44</v>
      </c>
    </row>
    <row r="9459" spans="1:4" x14ac:dyDescent="0.25">
      <c r="A9459" s="100">
        <v>2505</v>
      </c>
      <c r="B9459" s="100" t="s">
        <v>40174</v>
      </c>
      <c r="C9459" s="100" t="s">
        <v>942</v>
      </c>
      <c r="D9459" s="105">
        <v>61.47</v>
      </c>
    </row>
    <row r="9460" spans="1:4" x14ac:dyDescent="0.25">
      <c r="A9460" s="100">
        <v>12056</v>
      </c>
      <c r="B9460" s="100" t="s">
        <v>40175</v>
      </c>
      <c r="C9460" s="100" t="s">
        <v>942</v>
      </c>
      <c r="D9460" s="105">
        <v>24.84</v>
      </c>
    </row>
    <row r="9461" spans="1:4" x14ac:dyDescent="0.25">
      <c r="A9461" s="100">
        <v>12057</v>
      </c>
      <c r="B9461" s="100" t="s">
        <v>40176</v>
      </c>
      <c r="C9461" s="100" t="s">
        <v>942</v>
      </c>
      <c r="D9461" s="100">
        <v>21.1</v>
      </c>
    </row>
    <row r="9462" spans="1:4" x14ac:dyDescent="0.25">
      <c r="A9462" s="100">
        <v>12059</v>
      </c>
      <c r="B9462" s="100" t="s">
        <v>40177</v>
      </c>
      <c r="C9462" s="100" t="s">
        <v>942</v>
      </c>
      <c r="D9462" s="105">
        <v>7.4</v>
      </c>
    </row>
    <row r="9463" spans="1:4" x14ac:dyDescent="0.25">
      <c r="A9463" s="100">
        <v>12058</v>
      </c>
      <c r="B9463" s="100" t="s">
        <v>40178</v>
      </c>
      <c r="C9463" s="100" t="s">
        <v>942</v>
      </c>
      <c r="D9463" s="105">
        <v>13.15</v>
      </c>
    </row>
    <row r="9464" spans="1:4" x14ac:dyDescent="0.25">
      <c r="A9464" s="100">
        <v>12060</v>
      </c>
      <c r="B9464" s="100" t="s">
        <v>40179</v>
      </c>
      <c r="C9464" s="100" t="s">
        <v>942</v>
      </c>
      <c r="D9464" s="105">
        <v>54.81</v>
      </c>
    </row>
    <row r="9465" spans="1:4" x14ac:dyDescent="0.25">
      <c r="A9465" s="100">
        <v>12061</v>
      </c>
      <c r="B9465" s="100" t="s">
        <v>40180</v>
      </c>
      <c r="C9465" s="100" t="s">
        <v>942</v>
      </c>
      <c r="D9465" s="105">
        <v>33.47</v>
      </c>
    </row>
    <row r="9466" spans="1:4" x14ac:dyDescent="0.25">
      <c r="A9466" s="100">
        <v>12062</v>
      </c>
      <c r="B9466" s="100" t="s">
        <v>40181</v>
      </c>
      <c r="C9466" s="100" t="s">
        <v>942</v>
      </c>
      <c r="D9466" s="105">
        <v>61.72</v>
      </c>
    </row>
    <row r="9467" spans="1:4" x14ac:dyDescent="0.25">
      <c r="A9467" s="100">
        <v>2687</v>
      </c>
      <c r="B9467" s="100" t="s">
        <v>27005</v>
      </c>
      <c r="C9467" s="100" t="s">
        <v>942</v>
      </c>
      <c r="D9467" s="105">
        <v>2.14</v>
      </c>
    </row>
    <row r="9468" spans="1:4" x14ac:dyDescent="0.25">
      <c r="A9468" s="100">
        <v>2689</v>
      </c>
      <c r="B9468" s="100" t="s">
        <v>27006</v>
      </c>
      <c r="C9468" s="100" t="s">
        <v>942</v>
      </c>
      <c r="D9468" s="105">
        <v>2.5499999999999998</v>
      </c>
    </row>
    <row r="9469" spans="1:4" x14ac:dyDescent="0.25">
      <c r="A9469" s="100">
        <v>2688</v>
      </c>
      <c r="B9469" s="100" t="s">
        <v>27007</v>
      </c>
      <c r="C9469" s="100" t="s">
        <v>942</v>
      </c>
      <c r="D9469" s="105">
        <v>2.76</v>
      </c>
    </row>
    <row r="9470" spans="1:4" x14ac:dyDescent="0.25">
      <c r="A9470" s="100">
        <v>2690</v>
      </c>
      <c r="B9470" s="100" t="s">
        <v>27008</v>
      </c>
      <c r="C9470" s="100" t="s">
        <v>942</v>
      </c>
      <c r="D9470" s="105">
        <v>4.7300000000000004</v>
      </c>
    </row>
    <row r="9471" spans="1:4" x14ac:dyDescent="0.25">
      <c r="A9471" s="100">
        <v>39243</v>
      </c>
      <c r="B9471" s="100" t="s">
        <v>27009</v>
      </c>
      <c r="C9471" s="100" t="s">
        <v>942</v>
      </c>
      <c r="D9471" s="105">
        <v>3.11</v>
      </c>
    </row>
    <row r="9472" spans="1:4" x14ac:dyDescent="0.25">
      <c r="A9472" s="100">
        <v>39244</v>
      </c>
      <c r="B9472" s="100" t="s">
        <v>27010</v>
      </c>
      <c r="C9472" s="100" t="s">
        <v>942</v>
      </c>
      <c r="D9472" s="100">
        <v>4.21</v>
      </c>
    </row>
    <row r="9473" spans="1:4" x14ac:dyDescent="0.25">
      <c r="A9473" s="100">
        <v>39245</v>
      </c>
      <c r="B9473" s="100" t="s">
        <v>27011</v>
      </c>
      <c r="C9473" s="100" t="s">
        <v>942</v>
      </c>
      <c r="D9473" s="100">
        <v>8.1</v>
      </c>
    </row>
    <row r="9474" spans="1:4" x14ac:dyDescent="0.25">
      <c r="A9474" s="100">
        <v>39254</v>
      </c>
      <c r="B9474" s="100" t="s">
        <v>27012</v>
      </c>
      <c r="C9474" s="100" t="s">
        <v>942</v>
      </c>
      <c r="D9474" s="100">
        <v>12.12</v>
      </c>
    </row>
    <row r="9475" spans="1:4" x14ac:dyDescent="0.25">
      <c r="A9475" s="100">
        <v>39255</v>
      </c>
      <c r="B9475" s="100" t="s">
        <v>27013</v>
      </c>
      <c r="C9475" s="100" t="s">
        <v>942</v>
      </c>
      <c r="D9475" s="100">
        <v>22.43</v>
      </c>
    </row>
    <row r="9476" spans="1:4" x14ac:dyDescent="0.25">
      <c r="A9476" s="100">
        <v>39253</v>
      </c>
      <c r="B9476" s="100" t="s">
        <v>27014</v>
      </c>
      <c r="C9476" s="100" t="s">
        <v>942</v>
      </c>
      <c r="D9476" s="100">
        <v>15.44</v>
      </c>
    </row>
    <row r="9477" spans="1:4" x14ac:dyDescent="0.25">
      <c r="A9477" s="100">
        <v>39246</v>
      </c>
      <c r="B9477" s="100" t="s">
        <v>27015</v>
      </c>
      <c r="C9477" s="100" t="s">
        <v>942</v>
      </c>
      <c r="D9477" s="100">
        <v>5</v>
      </c>
    </row>
    <row r="9478" spans="1:4" x14ac:dyDescent="0.25">
      <c r="A9478" s="100">
        <v>39247</v>
      </c>
      <c r="B9478" s="100" t="s">
        <v>27016</v>
      </c>
      <c r="C9478" s="100" t="s">
        <v>942</v>
      </c>
      <c r="D9478" s="100">
        <v>4.3600000000000003</v>
      </c>
    </row>
    <row r="9479" spans="1:4" x14ac:dyDescent="0.25">
      <c r="A9479" s="100">
        <v>2446</v>
      </c>
      <c r="B9479" s="100" t="s">
        <v>27017</v>
      </c>
      <c r="C9479" s="100" t="s">
        <v>942</v>
      </c>
      <c r="D9479" s="100">
        <v>7.18</v>
      </c>
    </row>
    <row r="9480" spans="1:4" x14ac:dyDescent="0.25">
      <c r="A9480" s="100">
        <v>2442</v>
      </c>
      <c r="B9480" s="100" t="s">
        <v>27018</v>
      </c>
      <c r="C9480" s="100" t="s">
        <v>942</v>
      </c>
      <c r="D9480" s="100">
        <v>10.06</v>
      </c>
    </row>
    <row r="9481" spans="1:4" x14ac:dyDescent="0.25">
      <c r="A9481" s="100">
        <v>39248</v>
      </c>
      <c r="B9481" s="100" t="s">
        <v>27019</v>
      </c>
      <c r="C9481" s="100" t="s">
        <v>942</v>
      </c>
      <c r="D9481" s="100">
        <v>14.02</v>
      </c>
    </row>
    <row r="9482" spans="1:4" x14ac:dyDescent="0.25">
      <c r="A9482" s="100">
        <v>2438</v>
      </c>
      <c r="B9482" s="100" t="s">
        <v>27020</v>
      </c>
      <c r="C9482" s="100" t="s">
        <v>939</v>
      </c>
      <c r="D9482" s="100">
        <v>33.770000000000003</v>
      </c>
    </row>
    <row r="9483" spans="1:4" x14ac:dyDescent="0.25">
      <c r="A9483" s="100">
        <v>40922</v>
      </c>
      <c r="B9483" s="100" t="s">
        <v>27021</v>
      </c>
      <c r="C9483" s="100" t="s">
        <v>1906</v>
      </c>
      <c r="D9483" s="100">
        <v>5970.67</v>
      </c>
    </row>
    <row r="9484" spans="1:4" x14ac:dyDescent="0.25">
      <c r="A9484" s="100">
        <v>36486</v>
      </c>
      <c r="B9484" s="100" t="s">
        <v>40182</v>
      </c>
      <c r="C9484" s="100" t="s">
        <v>13191</v>
      </c>
      <c r="D9484" s="100">
        <v>72764.03</v>
      </c>
    </row>
    <row r="9485" spans="1:4" x14ac:dyDescent="0.25">
      <c r="A9485" s="100">
        <v>37777</v>
      </c>
      <c r="B9485" s="100" t="s">
        <v>40183</v>
      </c>
      <c r="C9485" s="100" t="s">
        <v>13191</v>
      </c>
      <c r="D9485" s="100">
        <v>342571.65</v>
      </c>
    </row>
    <row r="9486" spans="1:4" x14ac:dyDescent="0.25">
      <c r="A9486" s="100">
        <v>12624</v>
      </c>
      <c r="B9486" s="100" t="s">
        <v>27022</v>
      </c>
      <c r="C9486" s="100" t="s">
        <v>13191</v>
      </c>
      <c r="D9486" s="100">
        <v>29.77</v>
      </c>
    </row>
    <row r="9487" spans="1:4" x14ac:dyDescent="0.25">
      <c r="A9487" s="100">
        <v>517</v>
      </c>
      <c r="B9487" s="100" t="s">
        <v>27023</v>
      </c>
      <c r="C9487" s="100" t="s">
        <v>944</v>
      </c>
      <c r="D9487" s="100">
        <v>8.4600000000000009</v>
      </c>
    </row>
    <row r="9488" spans="1:4" x14ac:dyDescent="0.25">
      <c r="A9488" s="100">
        <v>37534</v>
      </c>
      <c r="B9488" s="100" t="s">
        <v>27024</v>
      </c>
      <c r="C9488" s="100" t="s">
        <v>943</v>
      </c>
      <c r="D9488" s="100">
        <v>17.48</v>
      </c>
    </row>
    <row r="9489" spans="1:4" x14ac:dyDescent="0.25">
      <c r="A9489" s="100">
        <v>37535</v>
      </c>
      <c r="B9489" s="100" t="s">
        <v>27025</v>
      </c>
      <c r="C9489" s="100" t="s">
        <v>943</v>
      </c>
      <c r="D9489" s="100">
        <v>17.48</v>
      </c>
    </row>
    <row r="9490" spans="1:4" x14ac:dyDescent="0.25">
      <c r="A9490" s="100">
        <v>37533</v>
      </c>
      <c r="B9490" s="100" t="s">
        <v>27026</v>
      </c>
      <c r="C9490" s="100" t="s">
        <v>943</v>
      </c>
      <c r="D9490" s="100">
        <v>17.48</v>
      </c>
    </row>
    <row r="9491" spans="1:4" x14ac:dyDescent="0.25">
      <c r="A9491" s="100">
        <v>37537</v>
      </c>
      <c r="B9491" s="100" t="s">
        <v>27027</v>
      </c>
      <c r="C9491" s="100" t="s">
        <v>943</v>
      </c>
      <c r="D9491" s="105">
        <v>13.23</v>
      </c>
    </row>
    <row r="9492" spans="1:4" x14ac:dyDescent="0.25">
      <c r="A9492" s="100">
        <v>37536</v>
      </c>
      <c r="B9492" s="100" t="s">
        <v>27028</v>
      </c>
      <c r="C9492" s="100" t="s">
        <v>943</v>
      </c>
      <c r="D9492" s="105">
        <v>13.23</v>
      </c>
    </row>
    <row r="9493" spans="1:4" x14ac:dyDescent="0.25">
      <c r="A9493" s="100">
        <v>37532</v>
      </c>
      <c r="B9493" s="100" t="s">
        <v>27029</v>
      </c>
      <c r="C9493" s="100" t="s">
        <v>943</v>
      </c>
      <c r="D9493" s="100">
        <v>13.23</v>
      </c>
    </row>
    <row r="9494" spans="1:4" x14ac:dyDescent="0.25">
      <c r="A9494" s="100">
        <v>2696</v>
      </c>
      <c r="B9494" s="100" t="s">
        <v>27030</v>
      </c>
      <c r="C9494" s="100" t="s">
        <v>939</v>
      </c>
      <c r="D9494" s="100">
        <v>21.62</v>
      </c>
    </row>
    <row r="9495" spans="1:4" x14ac:dyDescent="0.25">
      <c r="A9495" s="100">
        <v>40928</v>
      </c>
      <c r="B9495" s="100" t="s">
        <v>27031</v>
      </c>
      <c r="C9495" s="100" t="s">
        <v>1906</v>
      </c>
      <c r="D9495" s="100">
        <v>3820.57</v>
      </c>
    </row>
    <row r="9496" spans="1:4" x14ac:dyDescent="0.25">
      <c r="A9496" s="100">
        <v>4083</v>
      </c>
      <c r="B9496" s="100" t="s">
        <v>27032</v>
      </c>
      <c r="C9496" s="100" t="s">
        <v>939</v>
      </c>
      <c r="D9496" s="100">
        <v>51.18</v>
      </c>
    </row>
    <row r="9497" spans="1:4" x14ac:dyDescent="0.25">
      <c r="A9497" s="100">
        <v>40818</v>
      </c>
      <c r="B9497" s="100" t="s">
        <v>27033</v>
      </c>
      <c r="C9497" s="100" t="s">
        <v>1906</v>
      </c>
      <c r="D9497" s="100">
        <v>9043.8799999999992</v>
      </c>
    </row>
    <row r="9498" spans="1:4" x14ac:dyDescent="0.25">
      <c r="A9498" s="100">
        <v>43146</v>
      </c>
      <c r="B9498" s="100" t="s">
        <v>27034</v>
      </c>
      <c r="C9498" s="100" t="s">
        <v>943</v>
      </c>
      <c r="D9498" s="100">
        <v>7.87</v>
      </c>
    </row>
    <row r="9499" spans="1:4" x14ac:dyDescent="0.25">
      <c r="A9499" s="100">
        <v>2705</v>
      </c>
      <c r="B9499" s="100" t="s">
        <v>27035</v>
      </c>
      <c r="C9499" s="100" t="s">
        <v>11449</v>
      </c>
      <c r="D9499" s="100">
        <v>1.02</v>
      </c>
    </row>
    <row r="9500" spans="1:4" x14ac:dyDescent="0.25">
      <c r="A9500" s="100">
        <v>14250</v>
      </c>
      <c r="B9500" s="100" t="s">
        <v>27036</v>
      </c>
      <c r="C9500" s="100" t="s">
        <v>11449</v>
      </c>
      <c r="D9500" s="100">
        <v>1.04</v>
      </c>
    </row>
    <row r="9501" spans="1:4" x14ac:dyDescent="0.25">
      <c r="A9501" s="100">
        <v>11683</v>
      </c>
      <c r="B9501" s="100" t="s">
        <v>40184</v>
      </c>
      <c r="C9501" s="100" t="s">
        <v>13191</v>
      </c>
      <c r="D9501" s="100">
        <v>55.92</v>
      </c>
    </row>
    <row r="9502" spans="1:4" x14ac:dyDescent="0.25">
      <c r="A9502" s="100">
        <v>11684</v>
      </c>
      <c r="B9502" s="100" t="s">
        <v>40185</v>
      </c>
      <c r="C9502" s="100" t="s">
        <v>13191</v>
      </c>
      <c r="D9502" s="100">
        <v>61.21</v>
      </c>
    </row>
    <row r="9503" spans="1:4" x14ac:dyDescent="0.25">
      <c r="A9503" s="100">
        <v>6141</v>
      </c>
      <c r="B9503" s="100" t="s">
        <v>40186</v>
      </c>
      <c r="C9503" s="100" t="s">
        <v>13191</v>
      </c>
      <c r="D9503" s="100">
        <v>5.87</v>
      </c>
    </row>
    <row r="9504" spans="1:4" x14ac:dyDescent="0.25">
      <c r="A9504" s="100">
        <v>11681</v>
      </c>
      <c r="B9504" s="100" t="s">
        <v>40187</v>
      </c>
      <c r="C9504" s="100" t="s">
        <v>13191</v>
      </c>
      <c r="D9504" s="100">
        <v>7.41</v>
      </c>
    </row>
    <row r="9505" spans="1:4" x14ac:dyDescent="0.25">
      <c r="A9505" s="100">
        <v>2706</v>
      </c>
      <c r="B9505" s="100" t="s">
        <v>27037</v>
      </c>
      <c r="C9505" s="100" t="s">
        <v>939</v>
      </c>
      <c r="D9505" s="100">
        <v>113.95</v>
      </c>
    </row>
    <row r="9506" spans="1:4" x14ac:dyDescent="0.25">
      <c r="A9506" s="100">
        <v>40811</v>
      </c>
      <c r="B9506" s="100" t="s">
        <v>27038</v>
      </c>
      <c r="C9506" s="100" t="s">
        <v>1906</v>
      </c>
      <c r="D9506" s="100">
        <v>20136.47</v>
      </c>
    </row>
    <row r="9507" spans="1:4" x14ac:dyDescent="0.25">
      <c r="A9507" s="100">
        <v>2707</v>
      </c>
      <c r="B9507" s="100" t="s">
        <v>27039</v>
      </c>
      <c r="C9507" s="100" t="s">
        <v>939</v>
      </c>
      <c r="D9507" s="100">
        <v>117.86</v>
      </c>
    </row>
    <row r="9508" spans="1:4" x14ac:dyDescent="0.25">
      <c r="A9508" s="100">
        <v>40813</v>
      </c>
      <c r="B9508" s="100" t="s">
        <v>27040</v>
      </c>
      <c r="C9508" s="100" t="s">
        <v>1906</v>
      </c>
      <c r="D9508" s="100">
        <v>20830.37</v>
      </c>
    </row>
    <row r="9509" spans="1:4" x14ac:dyDescent="0.25">
      <c r="A9509" s="100">
        <v>2708</v>
      </c>
      <c r="B9509" s="100" t="s">
        <v>27041</v>
      </c>
      <c r="C9509" s="100" t="s">
        <v>939</v>
      </c>
      <c r="D9509" s="105">
        <v>147.46</v>
      </c>
    </row>
    <row r="9510" spans="1:4" x14ac:dyDescent="0.25">
      <c r="A9510" s="100">
        <v>40814</v>
      </c>
      <c r="B9510" s="100" t="s">
        <v>27042</v>
      </c>
      <c r="C9510" s="100" t="s">
        <v>1906</v>
      </c>
      <c r="D9510" s="100">
        <v>26058.7</v>
      </c>
    </row>
    <row r="9511" spans="1:4" x14ac:dyDescent="0.25">
      <c r="A9511" s="100">
        <v>38403</v>
      </c>
      <c r="B9511" s="100" t="s">
        <v>27043</v>
      </c>
      <c r="C9511" s="100" t="s">
        <v>13191</v>
      </c>
      <c r="D9511" s="100">
        <v>56.81</v>
      </c>
    </row>
    <row r="9512" spans="1:4" x14ac:dyDescent="0.25">
      <c r="A9512" s="100">
        <v>43482</v>
      </c>
      <c r="B9512" s="100" t="s">
        <v>27044</v>
      </c>
      <c r="C9512" s="100" t="s">
        <v>939</v>
      </c>
      <c r="D9512" s="105">
        <v>0.79</v>
      </c>
    </row>
    <row r="9513" spans="1:4" x14ac:dyDescent="0.25">
      <c r="A9513" s="100">
        <v>43494</v>
      </c>
      <c r="B9513" s="100" t="s">
        <v>27045</v>
      </c>
      <c r="C9513" s="100" t="s">
        <v>1906</v>
      </c>
      <c r="D9513" s="100">
        <v>148.04</v>
      </c>
    </row>
    <row r="9514" spans="1:4" x14ac:dyDescent="0.25">
      <c r="A9514" s="100">
        <v>43483</v>
      </c>
      <c r="B9514" s="100" t="s">
        <v>27046</v>
      </c>
      <c r="C9514" s="100" t="s">
        <v>939</v>
      </c>
      <c r="D9514" s="100">
        <v>1.43</v>
      </c>
    </row>
    <row r="9515" spans="1:4" x14ac:dyDescent="0.25">
      <c r="A9515" s="100">
        <v>43495</v>
      </c>
      <c r="B9515" s="100" t="s">
        <v>27047</v>
      </c>
      <c r="C9515" s="100" t="s">
        <v>1906</v>
      </c>
      <c r="D9515" s="100">
        <v>269.97000000000003</v>
      </c>
    </row>
    <row r="9516" spans="1:4" x14ac:dyDescent="0.25">
      <c r="A9516" s="100">
        <v>43484</v>
      </c>
      <c r="B9516" s="100" t="s">
        <v>27048</v>
      </c>
      <c r="C9516" s="100" t="s">
        <v>939</v>
      </c>
      <c r="D9516" s="100">
        <v>1.2</v>
      </c>
    </row>
    <row r="9517" spans="1:4" x14ac:dyDescent="0.25">
      <c r="A9517" s="100">
        <v>43496</v>
      </c>
      <c r="B9517" s="100" t="s">
        <v>27049</v>
      </c>
      <c r="C9517" s="100" t="s">
        <v>1906</v>
      </c>
      <c r="D9517" s="100">
        <v>226.41</v>
      </c>
    </row>
    <row r="9518" spans="1:4" x14ac:dyDescent="0.25">
      <c r="A9518" s="100">
        <v>43485</v>
      </c>
      <c r="B9518" s="100" t="s">
        <v>27050</v>
      </c>
      <c r="C9518" s="100" t="s">
        <v>939</v>
      </c>
      <c r="D9518" s="100">
        <v>1.06</v>
      </c>
    </row>
    <row r="9519" spans="1:4" x14ac:dyDescent="0.25">
      <c r="A9519" s="100">
        <v>43497</v>
      </c>
      <c r="B9519" s="100" t="s">
        <v>27051</v>
      </c>
      <c r="C9519" s="100" t="s">
        <v>1906</v>
      </c>
      <c r="D9519" s="100">
        <v>199.2</v>
      </c>
    </row>
    <row r="9520" spans="1:4" x14ac:dyDescent="0.25">
      <c r="A9520" s="100">
        <v>43487</v>
      </c>
      <c r="B9520" s="100" t="s">
        <v>27052</v>
      </c>
      <c r="C9520" s="100" t="s">
        <v>939</v>
      </c>
      <c r="D9520" s="100">
        <v>1.25</v>
      </c>
    </row>
    <row r="9521" spans="1:4" x14ac:dyDescent="0.25">
      <c r="A9521" s="100">
        <v>43499</v>
      </c>
      <c r="B9521" s="100" t="s">
        <v>27053</v>
      </c>
      <c r="C9521" s="100" t="s">
        <v>1906</v>
      </c>
      <c r="D9521" s="100">
        <v>236.16</v>
      </c>
    </row>
    <row r="9522" spans="1:4" x14ac:dyDescent="0.25">
      <c r="A9522" s="100">
        <v>43486</v>
      </c>
      <c r="B9522" s="100" t="s">
        <v>27054</v>
      </c>
      <c r="C9522" s="100" t="s">
        <v>939</v>
      </c>
      <c r="D9522" s="100">
        <v>0.74</v>
      </c>
    </row>
    <row r="9523" spans="1:4" x14ac:dyDescent="0.25">
      <c r="A9523" s="100">
        <v>43498</v>
      </c>
      <c r="B9523" s="100" t="s">
        <v>27055</v>
      </c>
      <c r="C9523" s="100" t="s">
        <v>1906</v>
      </c>
      <c r="D9523" s="100">
        <v>140.22999999999999</v>
      </c>
    </row>
    <row r="9524" spans="1:4" x14ac:dyDescent="0.25">
      <c r="A9524" s="100">
        <v>43488</v>
      </c>
      <c r="B9524" s="100" t="s">
        <v>27056</v>
      </c>
      <c r="C9524" s="100" t="s">
        <v>939</v>
      </c>
      <c r="D9524" s="100">
        <v>0.86</v>
      </c>
    </row>
    <row r="9525" spans="1:4" x14ac:dyDescent="0.25">
      <c r="A9525" s="100">
        <v>43500</v>
      </c>
      <c r="B9525" s="100" t="s">
        <v>27057</v>
      </c>
      <c r="C9525" s="100" t="s">
        <v>1906</v>
      </c>
      <c r="D9525" s="100">
        <v>162.97</v>
      </c>
    </row>
    <row r="9526" spans="1:4" x14ac:dyDescent="0.25">
      <c r="A9526" s="100">
        <v>43489</v>
      </c>
      <c r="B9526" s="100" t="s">
        <v>27058</v>
      </c>
      <c r="C9526" s="100" t="s">
        <v>939</v>
      </c>
      <c r="D9526" s="100">
        <v>1.24</v>
      </c>
    </row>
    <row r="9527" spans="1:4" x14ac:dyDescent="0.25">
      <c r="A9527" s="100">
        <v>43501</v>
      </c>
      <c r="B9527" s="100" t="s">
        <v>27059</v>
      </c>
      <c r="C9527" s="100" t="s">
        <v>1906</v>
      </c>
      <c r="D9527" s="100">
        <v>233.35</v>
      </c>
    </row>
    <row r="9528" spans="1:4" x14ac:dyDescent="0.25">
      <c r="A9528" s="100">
        <v>43490</v>
      </c>
      <c r="B9528" s="100" t="s">
        <v>27060</v>
      </c>
      <c r="C9528" s="100" t="s">
        <v>939</v>
      </c>
      <c r="D9528" s="100">
        <v>1.73</v>
      </c>
    </row>
    <row r="9529" spans="1:4" x14ac:dyDescent="0.25">
      <c r="A9529" s="100">
        <v>43502</v>
      </c>
      <c r="B9529" s="100" t="s">
        <v>27061</v>
      </c>
      <c r="C9529" s="100" t="s">
        <v>1906</v>
      </c>
      <c r="D9529" s="100">
        <v>325.51</v>
      </c>
    </row>
    <row r="9530" spans="1:4" x14ac:dyDescent="0.25">
      <c r="A9530" s="100">
        <v>43491</v>
      </c>
      <c r="B9530" s="100" t="s">
        <v>27062</v>
      </c>
      <c r="C9530" s="100" t="s">
        <v>939</v>
      </c>
      <c r="D9530" s="100">
        <v>1.33</v>
      </c>
    </row>
    <row r="9531" spans="1:4" x14ac:dyDescent="0.25">
      <c r="A9531" s="100">
        <v>43503</v>
      </c>
      <c r="B9531" s="100" t="s">
        <v>27063</v>
      </c>
      <c r="C9531" s="100" t="s">
        <v>1906</v>
      </c>
      <c r="D9531" s="100">
        <v>250.24</v>
      </c>
    </row>
    <row r="9532" spans="1:4" x14ac:dyDescent="0.25">
      <c r="A9532" s="100">
        <v>43492</v>
      </c>
      <c r="B9532" s="100" t="s">
        <v>27064</v>
      </c>
      <c r="C9532" s="100" t="s">
        <v>939</v>
      </c>
      <c r="D9532" s="100">
        <v>1.79</v>
      </c>
    </row>
    <row r="9533" spans="1:4" x14ac:dyDescent="0.25">
      <c r="A9533" s="100">
        <v>43504</v>
      </c>
      <c r="B9533" s="100" t="s">
        <v>27065</v>
      </c>
      <c r="C9533" s="100" t="s">
        <v>1906</v>
      </c>
      <c r="D9533" s="100">
        <v>337.87</v>
      </c>
    </row>
    <row r="9534" spans="1:4" x14ac:dyDescent="0.25">
      <c r="A9534" s="100">
        <v>43493</v>
      </c>
      <c r="B9534" s="100" t="s">
        <v>27066</v>
      </c>
      <c r="C9534" s="100" t="s">
        <v>939</v>
      </c>
      <c r="D9534" s="100">
        <v>0.71</v>
      </c>
    </row>
    <row r="9535" spans="1:4" x14ac:dyDescent="0.25">
      <c r="A9535" s="100">
        <v>43505</v>
      </c>
      <c r="B9535" s="100" t="s">
        <v>27067</v>
      </c>
      <c r="C9535" s="100" t="s">
        <v>1906</v>
      </c>
      <c r="D9535" s="100">
        <v>132.94</v>
      </c>
    </row>
    <row r="9536" spans="1:4" x14ac:dyDescent="0.25">
      <c r="A9536" s="100">
        <v>37774</v>
      </c>
      <c r="B9536" s="100" t="s">
        <v>27068</v>
      </c>
      <c r="C9536" s="100" t="s">
        <v>13191</v>
      </c>
      <c r="D9536" s="100">
        <v>565124.71</v>
      </c>
    </row>
    <row r="9537" spans="1:4" x14ac:dyDescent="0.25">
      <c r="A9537" s="100">
        <v>38629</v>
      </c>
      <c r="B9537" s="100" t="s">
        <v>27069</v>
      </c>
      <c r="C9537" s="100" t="s">
        <v>13191</v>
      </c>
      <c r="D9537" s="100">
        <v>3183984.37</v>
      </c>
    </row>
    <row r="9538" spans="1:4" x14ac:dyDescent="0.25">
      <c r="A9538" s="100">
        <v>38630</v>
      </c>
      <c r="B9538" s="100" t="s">
        <v>27070</v>
      </c>
      <c r="C9538" s="100" t="s">
        <v>13191</v>
      </c>
      <c r="D9538" s="100">
        <v>2138984.37</v>
      </c>
    </row>
    <row r="9539" spans="1:4" x14ac:dyDescent="0.25">
      <c r="A9539" s="100">
        <v>38476</v>
      </c>
      <c r="B9539" s="100" t="s">
        <v>27071</v>
      </c>
      <c r="C9539" s="100" t="s">
        <v>13191</v>
      </c>
      <c r="D9539" s="100">
        <v>426.99</v>
      </c>
    </row>
    <row r="9540" spans="1:4" x14ac:dyDescent="0.25">
      <c r="A9540" s="100">
        <v>38477</v>
      </c>
      <c r="B9540" s="100" t="s">
        <v>27072</v>
      </c>
      <c r="C9540" s="100" t="s">
        <v>13191</v>
      </c>
      <c r="D9540" s="100">
        <v>1209.25</v>
      </c>
    </row>
    <row r="9541" spans="1:4" x14ac:dyDescent="0.25">
      <c r="A9541" s="100">
        <v>40635</v>
      </c>
      <c r="B9541" s="100" t="s">
        <v>27073</v>
      </c>
      <c r="C9541" s="100" t="s">
        <v>13191</v>
      </c>
      <c r="D9541" s="100">
        <v>938024</v>
      </c>
    </row>
    <row r="9542" spans="1:4" x14ac:dyDescent="0.25">
      <c r="A9542" s="100">
        <v>36483</v>
      </c>
      <c r="B9542" s="100" t="s">
        <v>27074</v>
      </c>
      <c r="C9542" s="100" t="s">
        <v>13191</v>
      </c>
      <c r="D9542" s="100">
        <v>850000</v>
      </c>
    </row>
    <row r="9543" spans="1:4" x14ac:dyDescent="0.25">
      <c r="A9543" s="100">
        <v>14525</v>
      </c>
      <c r="B9543" s="100" t="s">
        <v>27075</v>
      </c>
      <c r="C9543" s="100" t="s">
        <v>13191</v>
      </c>
      <c r="D9543" s="100">
        <v>890000</v>
      </c>
    </row>
    <row r="9544" spans="1:4" x14ac:dyDescent="0.25">
      <c r="A9544" s="100">
        <v>36408</v>
      </c>
      <c r="B9544" s="100" t="s">
        <v>27076</v>
      </c>
      <c r="C9544" s="100" t="s">
        <v>13191</v>
      </c>
      <c r="D9544" s="100">
        <v>912000</v>
      </c>
    </row>
    <row r="9545" spans="1:4" x14ac:dyDescent="0.25">
      <c r="A9545" s="100">
        <v>2723</v>
      </c>
      <c r="B9545" s="100" t="s">
        <v>27077</v>
      </c>
      <c r="C9545" s="100" t="s">
        <v>13191</v>
      </c>
      <c r="D9545" s="100">
        <v>700000</v>
      </c>
    </row>
    <row r="9546" spans="1:4" x14ac:dyDescent="0.25">
      <c r="A9546" s="100">
        <v>36481</v>
      </c>
      <c r="B9546" s="100" t="s">
        <v>27078</v>
      </c>
      <c r="C9546" s="100" t="s">
        <v>13191</v>
      </c>
      <c r="D9546" s="100">
        <v>835000</v>
      </c>
    </row>
    <row r="9547" spans="1:4" x14ac:dyDescent="0.25">
      <c r="A9547" s="100">
        <v>36482</v>
      </c>
      <c r="B9547" s="100" t="s">
        <v>40188</v>
      </c>
      <c r="C9547" s="100" t="s">
        <v>13191</v>
      </c>
      <c r="D9547" s="100">
        <v>763298.96</v>
      </c>
    </row>
    <row r="9548" spans="1:4" x14ac:dyDescent="0.25">
      <c r="A9548" s="100">
        <v>10685</v>
      </c>
      <c r="B9548" s="100" t="s">
        <v>27079</v>
      </c>
      <c r="C9548" s="100" t="s">
        <v>13191</v>
      </c>
      <c r="D9548" s="100">
        <v>800000</v>
      </c>
    </row>
    <row r="9549" spans="1:4" x14ac:dyDescent="0.25">
      <c r="A9549" s="100">
        <v>40636</v>
      </c>
      <c r="B9549" s="100" t="s">
        <v>27080</v>
      </c>
      <c r="C9549" s="100" t="s">
        <v>13191</v>
      </c>
      <c r="D9549" s="100">
        <v>903024</v>
      </c>
    </row>
    <row r="9550" spans="1:4" x14ac:dyDescent="0.25">
      <c r="A9550" s="100">
        <v>4111</v>
      </c>
      <c r="B9550" s="100" t="s">
        <v>27081</v>
      </c>
      <c r="C9550" s="100" t="s">
        <v>13191</v>
      </c>
      <c r="D9550" s="100">
        <v>79.8</v>
      </c>
    </row>
    <row r="9551" spans="1:4" x14ac:dyDescent="0.25">
      <c r="A9551" s="100">
        <v>44538</v>
      </c>
      <c r="B9551" s="100" t="s">
        <v>40189</v>
      </c>
      <c r="C9551" s="100" t="s">
        <v>13191</v>
      </c>
      <c r="D9551" s="100">
        <v>54.86</v>
      </c>
    </row>
    <row r="9552" spans="1:4" x14ac:dyDescent="0.25">
      <c r="A9552" s="100">
        <v>12</v>
      </c>
      <c r="B9552" s="100" t="s">
        <v>40190</v>
      </c>
      <c r="C9552" s="100" t="s">
        <v>13191</v>
      </c>
      <c r="D9552" s="100">
        <v>14.4</v>
      </c>
    </row>
    <row r="9553" spans="1:4" x14ac:dyDescent="0.25">
      <c r="A9553" s="100">
        <v>37554</v>
      </c>
      <c r="B9553" s="100" t="s">
        <v>27082</v>
      </c>
      <c r="C9553" s="100" t="s">
        <v>13191</v>
      </c>
      <c r="D9553" s="100">
        <v>211.38</v>
      </c>
    </row>
    <row r="9554" spans="1:4" x14ac:dyDescent="0.25">
      <c r="A9554" s="100">
        <v>37555</v>
      </c>
      <c r="B9554" s="100" t="s">
        <v>27083</v>
      </c>
      <c r="C9554" s="100" t="s">
        <v>13191</v>
      </c>
      <c r="D9554" s="100">
        <v>257.14</v>
      </c>
    </row>
    <row r="9555" spans="1:4" x14ac:dyDescent="0.25">
      <c r="A9555" s="100">
        <v>10902</v>
      </c>
      <c r="B9555" s="100" t="s">
        <v>27084</v>
      </c>
      <c r="C9555" s="100" t="s">
        <v>13191</v>
      </c>
      <c r="D9555" s="100">
        <v>64.52</v>
      </c>
    </row>
    <row r="9556" spans="1:4" x14ac:dyDescent="0.25">
      <c r="A9556" s="100">
        <v>20965</v>
      </c>
      <c r="B9556" s="100" t="s">
        <v>27085</v>
      </c>
      <c r="C9556" s="100" t="s">
        <v>13191</v>
      </c>
      <c r="D9556" s="100">
        <v>65.12</v>
      </c>
    </row>
    <row r="9557" spans="1:4" x14ac:dyDescent="0.25">
      <c r="A9557" s="100">
        <v>20966</v>
      </c>
      <c r="B9557" s="100" t="s">
        <v>27086</v>
      </c>
      <c r="C9557" s="100" t="s">
        <v>13191</v>
      </c>
      <c r="D9557" s="100">
        <v>70.12</v>
      </c>
    </row>
    <row r="9558" spans="1:4" x14ac:dyDescent="0.25">
      <c r="A9558" s="100">
        <v>10903</v>
      </c>
      <c r="B9558" s="100" t="s">
        <v>27087</v>
      </c>
      <c r="C9558" s="100" t="s">
        <v>13191</v>
      </c>
      <c r="D9558" s="100">
        <v>106.28</v>
      </c>
    </row>
    <row r="9559" spans="1:4" x14ac:dyDescent="0.25">
      <c r="A9559" s="100">
        <v>20967</v>
      </c>
      <c r="B9559" s="100" t="s">
        <v>27088</v>
      </c>
      <c r="C9559" s="100" t="s">
        <v>13191</v>
      </c>
      <c r="D9559" s="100">
        <v>106.28</v>
      </c>
    </row>
    <row r="9560" spans="1:4" x14ac:dyDescent="0.25">
      <c r="A9560" s="100">
        <v>20968</v>
      </c>
      <c r="B9560" s="100" t="s">
        <v>27089</v>
      </c>
      <c r="C9560" s="100" t="s">
        <v>13191</v>
      </c>
      <c r="D9560" s="100">
        <v>116.57</v>
      </c>
    </row>
    <row r="9561" spans="1:4" x14ac:dyDescent="0.25">
      <c r="A9561" s="100">
        <v>11359</v>
      </c>
      <c r="B9561" s="100" t="s">
        <v>40191</v>
      </c>
      <c r="C9561" s="100" t="s">
        <v>13191</v>
      </c>
      <c r="D9561" s="100">
        <v>758.87</v>
      </c>
    </row>
    <row r="9562" spans="1:4" x14ac:dyDescent="0.25">
      <c r="A9562" s="100">
        <v>39017</v>
      </c>
      <c r="B9562" s="100" t="s">
        <v>27090</v>
      </c>
      <c r="C9562" s="100" t="s">
        <v>13191</v>
      </c>
      <c r="D9562" s="100">
        <v>0.21</v>
      </c>
    </row>
    <row r="9563" spans="1:4" x14ac:dyDescent="0.25">
      <c r="A9563" s="100">
        <v>39315</v>
      </c>
      <c r="B9563" s="100" t="s">
        <v>27091</v>
      </c>
      <c r="C9563" s="100" t="s">
        <v>13191</v>
      </c>
      <c r="D9563" s="100">
        <v>0.35</v>
      </c>
    </row>
    <row r="9564" spans="1:4" x14ac:dyDescent="0.25">
      <c r="A9564" s="100">
        <v>39016</v>
      </c>
      <c r="B9564" s="100" t="s">
        <v>27092</v>
      </c>
      <c r="C9564" s="100" t="s">
        <v>13191</v>
      </c>
      <c r="D9564" s="100">
        <v>0.35</v>
      </c>
    </row>
    <row r="9565" spans="1:4" x14ac:dyDescent="0.25">
      <c r="A9565" s="100">
        <v>39481</v>
      </c>
      <c r="B9565" s="100" t="s">
        <v>27093</v>
      </c>
      <c r="C9565" s="100" t="s">
        <v>13191</v>
      </c>
      <c r="D9565" s="100">
        <v>1.7</v>
      </c>
    </row>
    <row r="9566" spans="1:4" x14ac:dyDescent="0.25">
      <c r="A9566" s="100">
        <v>39013</v>
      </c>
      <c r="B9566" s="100" t="s">
        <v>27094</v>
      </c>
      <c r="C9566" s="100" t="s">
        <v>13191</v>
      </c>
      <c r="D9566" s="100">
        <v>1.45</v>
      </c>
    </row>
    <row r="9567" spans="1:4" x14ac:dyDescent="0.25">
      <c r="A9567" s="100">
        <v>44919</v>
      </c>
      <c r="B9567" s="100" t="s">
        <v>27095</v>
      </c>
      <c r="C9567" s="100" t="s">
        <v>13191</v>
      </c>
      <c r="D9567" s="100">
        <v>2.71</v>
      </c>
    </row>
    <row r="9568" spans="1:4" x14ac:dyDescent="0.25">
      <c r="A9568" s="100">
        <v>40433</v>
      </c>
      <c r="B9568" s="100" t="s">
        <v>27096</v>
      </c>
      <c r="C9568" s="100" t="s">
        <v>13191</v>
      </c>
      <c r="D9568" s="100">
        <v>1.5</v>
      </c>
    </row>
    <row r="9569" spans="1:4" x14ac:dyDescent="0.25">
      <c r="A9569" s="100">
        <v>20219</v>
      </c>
      <c r="B9569" s="100" t="s">
        <v>40192</v>
      </c>
      <c r="C9569" s="100" t="s">
        <v>13191</v>
      </c>
      <c r="D9569" s="100">
        <v>116000</v>
      </c>
    </row>
    <row r="9570" spans="1:4" x14ac:dyDescent="0.25">
      <c r="A9570" s="100">
        <v>36484</v>
      </c>
      <c r="B9570" s="100" t="s">
        <v>27097</v>
      </c>
      <c r="C9570" s="100" t="s">
        <v>13191</v>
      </c>
      <c r="D9570" s="100">
        <v>246246.87</v>
      </c>
    </row>
    <row r="9571" spans="1:4" x14ac:dyDescent="0.25">
      <c r="A9571" s="100">
        <v>38367</v>
      </c>
      <c r="B9571" s="100" t="s">
        <v>27098</v>
      </c>
      <c r="C9571" s="100" t="s">
        <v>13191</v>
      </c>
      <c r="D9571" s="100">
        <v>22.94</v>
      </c>
    </row>
    <row r="9572" spans="1:4" x14ac:dyDescent="0.25">
      <c r="A9572" s="100">
        <v>38368</v>
      </c>
      <c r="B9572" s="100" t="s">
        <v>27099</v>
      </c>
      <c r="C9572" s="100" t="s">
        <v>13191</v>
      </c>
      <c r="D9572" s="100">
        <v>9.35</v>
      </c>
    </row>
    <row r="9573" spans="1:4" x14ac:dyDescent="0.25">
      <c r="A9573" s="100">
        <v>38091</v>
      </c>
      <c r="B9573" s="100" t="s">
        <v>27100</v>
      </c>
      <c r="C9573" s="100" t="s">
        <v>13191</v>
      </c>
      <c r="D9573" s="100">
        <v>2.33</v>
      </c>
    </row>
    <row r="9574" spans="1:4" x14ac:dyDescent="0.25">
      <c r="A9574" s="100">
        <v>38095</v>
      </c>
      <c r="B9574" s="100" t="s">
        <v>27101</v>
      </c>
      <c r="C9574" s="100" t="s">
        <v>13191</v>
      </c>
      <c r="D9574" s="100">
        <v>4.93</v>
      </c>
    </row>
    <row r="9575" spans="1:4" x14ac:dyDescent="0.25">
      <c r="A9575" s="100">
        <v>38092</v>
      </c>
      <c r="B9575" s="100" t="s">
        <v>27102</v>
      </c>
      <c r="C9575" s="100" t="s">
        <v>13191</v>
      </c>
      <c r="D9575" s="100">
        <v>2.21</v>
      </c>
    </row>
    <row r="9576" spans="1:4" x14ac:dyDescent="0.25">
      <c r="A9576" s="100">
        <v>38093</v>
      </c>
      <c r="B9576" s="100" t="s">
        <v>27103</v>
      </c>
      <c r="C9576" s="100" t="s">
        <v>13191</v>
      </c>
      <c r="D9576" s="100">
        <v>2.2799999999999998</v>
      </c>
    </row>
    <row r="9577" spans="1:4" x14ac:dyDescent="0.25">
      <c r="A9577" s="100">
        <v>38096</v>
      </c>
      <c r="B9577" s="100" t="s">
        <v>27104</v>
      </c>
      <c r="C9577" s="100" t="s">
        <v>13191</v>
      </c>
      <c r="D9577" s="100">
        <v>5.3</v>
      </c>
    </row>
    <row r="9578" spans="1:4" x14ac:dyDescent="0.25">
      <c r="A9578" s="100">
        <v>38094</v>
      </c>
      <c r="B9578" s="100" t="s">
        <v>27105</v>
      </c>
      <c r="C9578" s="100" t="s">
        <v>13191</v>
      </c>
      <c r="D9578" s="100">
        <v>2.8</v>
      </c>
    </row>
    <row r="9579" spans="1:4" x14ac:dyDescent="0.25">
      <c r="A9579" s="100">
        <v>38097</v>
      </c>
      <c r="B9579" s="100" t="s">
        <v>27106</v>
      </c>
      <c r="C9579" s="100" t="s">
        <v>13191</v>
      </c>
      <c r="D9579" s="100">
        <v>5.68</v>
      </c>
    </row>
    <row r="9580" spans="1:4" x14ac:dyDescent="0.25">
      <c r="A9580" s="100">
        <v>38098</v>
      </c>
      <c r="B9580" s="100" t="s">
        <v>27107</v>
      </c>
      <c r="C9580" s="100" t="s">
        <v>13191</v>
      </c>
      <c r="D9580" s="100">
        <v>5.68</v>
      </c>
    </row>
    <row r="9581" spans="1:4" x14ac:dyDescent="0.25">
      <c r="A9581" s="100">
        <v>11186</v>
      </c>
      <c r="B9581" s="100" t="s">
        <v>27108</v>
      </c>
      <c r="C9581" s="100" t="s">
        <v>941</v>
      </c>
      <c r="D9581" s="100">
        <v>315.33</v>
      </c>
    </row>
    <row r="9582" spans="1:4" x14ac:dyDescent="0.25">
      <c r="A9582" s="100">
        <v>11558</v>
      </c>
      <c r="B9582" s="100" t="s">
        <v>27109</v>
      </c>
      <c r="C9582" s="100" t="s">
        <v>945</v>
      </c>
      <c r="D9582" s="100">
        <v>14.98</v>
      </c>
    </row>
    <row r="9583" spans="1:4" x14ac:dyDescent="0.25">
      <c r="A9583" s="100">
        <v>11557</v>
      </c>
      <c r="B9583" s="100" t="s">
        <v>27110</v>
      </c>
      <c r="C9583" s="100" t="s">
        <v>945</v>
      </c>
      <c r="D9583" s="100">
        <v>37.93</v>
      </c>
    </row>
    <row r="9584" spans="1:4" x14ac:dyDescent="0.25">
      <c r="A9584" s="100">
        <v>2759</v>
      </c>
      <c r="B9584" s="100" t="s">
        <v>27111</v>
      </c>
      <c r="C9584" s="100" t="s">
        <v>13191</v>
      </c>
      <c r="D9584" s="100">
        <v>9.5500000000000007</v>
      </c>
    </row>
    <row r="9585" spans="1:4" x14ac:dyDescent="0.25">
      <c r="A9585" s="100">
        <v>38124</v>
      </c>
      <c r="B9585" s="100" t="s">
        <v>27112</v>
      </c>
      <c r="C9585" s="100" t="s">
        <v>13191</v>
      </c>
      <c r="D9585" s="100">
        <v>28.48</v>
      </c>
    </row>
    <row r="9586" spans="1:4" x14ac:dyDescent="0.25">
      <c r="A9586" s="100">
        <v>38380</v>
      </c>
      <c r="B9586" s="100" t="s">
        <v>40193</v>
      </c>
      <c r="C9586" s="100" t="s">
        <v>13191</v>
      </c>
      <c r="D9586" s="100">
        <v>36.450000000000003</v>
      </c>
    </row>
    <row r="9587" spans="1:4" x14ac:dyDescent="0.25">
      <c r="A9587" s="100">
        <v>42429</v>
      </c>
      <c r="B9587" s="100" t="s">
        <v>27113</v>
      </c>
      <c r="C9587" s="100" t="s">
        <v>13191</v>
      </c>
      <c r="D9587" s="100">
        <v>6025.1</v>
      </c>
    </row>
    <row r="9588" spans="1:4" x14ac:dyDescent="0.25">
      <c r="A9588" s="100">
        <v>39616</v>
      </c>
      <c r="B9588" s="100" t="s">
        <v>27114</v>
      </c>
      <c r="C9588" s="100" t="s">
        <v>13191</v>
      </c>
      <c r="D9588" s="100">
        <v>422.82</v>
      </c>
    </row>
    <row r="9589" spans="1:4" x14ac:dyDescent="0.25">
      <c r="A9589" s="100">
        <v>39618</v>
      </c>
      <c r="B9589" s="100" t="s">
        <v>27115</v>
      </c>
      <c r="C9589" s="100" t="s">
        <v>13191</v>
      </c>
      <c r="D9589" s="100">
        <v>766.92</v>
      </c>
    </row>
    <row r="9590" spans="1:4" x14ac:dyDescent="0.25">
      <c r="A9590" s="100">
        <v>39619</v>
      </c>
      <c r="B9590" s="100" t="s">
        <v>27116</v>
      </c>
      <c r="C9590" s="100" t="s">
        <v>13191</v>
      </c>
      <c r="D9590" s="100">
        <v>1050.3699999999999</v>
      </c>
    </row>
    <row r="9591" spans="1:4" x14ac:dyDescent="0.25">
      <c r="A9591" s="100">
        <v>39613</v>
      </c>
      <c r="B9591" s="100" t="s">
        <v>27117</v>
      </c>
      <c r="C9591" s="100" t="s">
        <v>13191</v>
      </c>
      <c r="D9591" s="100">
        <v>167.95</v>
      </c>
    </row>
    <row r="9592" spans="1:4" x14ac:dyDescent="0.25">
      <c r="A9592" s="100">
        <v>39614</v>
      </c>
      <c r="B9592" s="100" t="s">
        <v>27118</v>
      </c>
      <c r="C9592" s="100" t="s">
        <v>13191</v>
      </c>
      <c r="D9592" s="100">
        <v>245.03</v>
      </c>
    </row>
    <row r="9593" spans="1:4" x14ac:dyDescent="0.25">
      <c r="A9593" s="100">
        <v>38538</v>
      </c>
      <c r="B9593" s="100" t="s">
        <v>27119</v>
      </c>
      <c r="C9593" s="100" t="s">
        <v>942</v>
      </c>
      <c r="D9593" s="100">
        <v>79</v>
      </c>
    </row>
    <row r="9594" spans="1:4" x14ac:dyDescent="0.25">
      <c r="A9594" s="100">
        <v>38539</v>
      </c>
      <c r="B9594" s="100" t="s">
        <v>27120</v>
      </c>
      <c r="C9594" s="100" t="s">
        <v>942</v>
      </c>
      <c r="D9594" s="100">
        <v>107.43</v>
      </c>
    </row>
    <row r="9595" spans="1:4" x14ac:dyDescent="0.25">
      <c r="A9595" s="100">
        <v>38540</v>
      </c>
      <c r="B9595" s="100" t="s">
        <v>27121</v>
      </c>
      <c r="C9595" s="100" t="s">
        <v>942</v>
      </c>
      <c r="D9595" s="100">
        <v>275.32</v>
      </c>
    </row>
    <row r="9596" spans="1:4" x14ac:dyDescent="0.25">
      <c r="A9596" s="100">
        <v>38384</v>
      </c>
      <c r="B9596" s="100" t="s">
        <v>27122</v>
      </c>
      <c r="C9596" s="100" t="s">
        <v>13191</v>
      </c>
      <c r="D9596" s="100">
        <v>24.22</v>
      </c>
    </row>
    <row r="9597" spans="1:4" x14ac:dyDescent="0.25">
      <c r="A9597" s="100">
        <v>13</v>
      </c>
      <c r="B9597" s="100" t="s">
        <v>27123</v>
      </c>
      <c r="C9597" s="100" t="s">
        <v>943</v>
      </c>
      <c r="D9597" s="100">
        <v>22.17</v>
      </c>
    </row>
    <row r="9598" spans="1:4" x14ac:dyDescent="0.25">
      <c r="A9598" s="100">
        <v>2762</v>
      </c>
      <c r="B9598" s="100" t="s">
        <v>27124</v>
      </c>
      <c r="C9598" s="100" t="s">
        <v>942</v>
      </c>
      <c r="D9598" s="100">
        <v>11.93</v>
      </c>
    </row>
    <row r="9599" spans="1:4" x14ac:dyDescent="0.25">
      <c r="A9599" s="100">
        <v>21142</v>
      </c>
      <c r="B9599" s="100" t="s">
        <v>27125</v>
      </c>
      <c r="C9599" s="100" t="s">
        <v>13191</v>
      </c>
      <c r="D9599" s="100">
        <v>43.6</v>
      </c>
    </row>
    <row r="9600" spans="1:4" x14ac:dyDescent="0.25">
      <c r="A9600" s="100">
        <v>4223</v>
      </c>
      <c r="B9600" s="100" t="s">
        <v>27126</v>
      </c>
      <c r="C9600" s="100" t="s">
        <v>944</v>
      </c>
      <c r="D9600" s="100">
        <v>4.25</v>
      </c>
    </row>
    <row r="9601" spans="1:4" x14ac:dyDescent="0.25">
      <c r="A9601" s="100">
        <v>37372</v>
      </c>
      <c r="B9601" s="100" t="s">
        <v>27127</v>
      </c>
      <c r="C9601" s="100" t="s">
        <v>939</v>
      </c>
      <c r="D9601" s="100">
        <v>1.34</v>
      </c>
    </row>
    <row r="9602" spans="1:4" x14ac:dyDescent="0.25">
      <c r="A9602" s="100">
        <v>40863</v>
      </c>
      <c r="B9602" s="100" t="s">
        <v>27128</v>
      </c>
      <c r="C9602" s="100" t="s">
        <v>1906</v>
      </c>
      <c r="D9602" s="100">
        <v>252.08</v>
      </c>
    </row>
    <row r="9603" spans="1:4" x14ac:dyDescent="0.25">
      <c r="A9603" s="100">
        <v>38475</v>
      </c>
      <c r="B9603" s="100" t="s">
        <v>27129</v>
      </c>
      <c r="C9603" s="100" t="s">
        <v>13191</v>
      </c>
      <c r="D9603" s="100">
        <v>25.97</v>
      </c>
    </row>
    <row r="9604" spans="1:4" x14ac:dyDescent="0.25">
      <c r="A9604" s="100">
        <v>38474</v>
      </c>
      <c r="B9604" s="100" t="s">
        <v>27130</v>
      </c>
      <c r="C9604" s="100" t="s">
        <v>13191</v>
      </c>
      <c r="D9604" s="100">
        <v>32.11</v>
      </c>
    </row>
    <row r="9605" spans="1:4" x14ac:dyDescent="0.25">
      <c r="A9605" s="100">
        <v>10886</v>
      </c>
      <c r="B9605" s="100" t="s">
        <v>27131</v>
      </c>
      <c r="C9605" s="100" t="s">
        <v>13191</v>
      </c>
      <c r="D9605" s="100">
        <v>144.37</v>
      </c>
    </row>
    <row r="9606" spans="1:4" x14ac:dyDescent="0.25">
      <c r="A9606" s="100">
        <v>10888</v>
      </c>
      <c r="B9606" s="100" t="s">
        <v>27132</v>
      </c>
      <c r="C9606" s="100" t="s">
        <v>13191</v>
      </c>
      <c r="D9606" s="100">
        <v>456.92</v>
      </c>
    </row>
    <row r="9607" spans="1:4" x14ac:dyDescent="0.25">
      <c r="A9607" s="100">
        <v>10889</v>
      </c>
      <c r="B9607" s="100" t="s">
        <v>27133</v>
      </c>
      <c r="C9607" s="100" t="s">
        <v>13191</v>
      </c>
      <c r="D9607" s="100">
        <v>495</v>
      </c>
    </row>
    <row r="9608" spans="1:4" x14ac:dyDescent="0.25">
      <c r="A9608" s="100">
        <v>10890</v>
      </c>
      <c r="B9608" s="100" t="s">
        <v>27134</v>
      </c>
      <c r="C9608" s="100" t="s">
        <v>13191</v>
      </c>
      <c r="D9608" s="105">
        <v>228.46</v>
      </c>
    </row>
    <row r="9609" spans="1:4" x14ac:dyDescent="0.25">
      <c r="A9609" s="100">
        <v>10891</v>
      </c>
      <c r="B9609" s="100" t="s">
        <v>27135</v>
      </c>
      <c r="C9609" s="100" t="s">
        <v>13191</v>
      </c>
      <c r="D9609" s="105">
        <v>139.61000000000001</v>
      </c>
    </row>
    <row r="9610" spans="1:4" x14ac:dyDescent="0.25">
      <c r="A9610" s="100">
        <v>10892</v>
      </c>
      <c r="B9610" s="100" t="s">
        <v>27136</v>
      </c>
      <c r="C9610" s="100" t="s">
        <v>13191</v>
      </c>
      <c r="D9610" s="105">
        <v>165</v>
      </c>
    </row>
    <row r="9611" spans="1:4" x14ac:dyDescent="0.25">
      <c r="A9611" s="100">
        <v>20977</v>
      </c>
      <c r="B9611" s="100" t="s">
        <v>27137</v>
      </c>
      <c r="C9611" s="100" t="s">
        <v>13191</v>
      </c>
      <c r="D9611" s="100">
        <v>196.73</v>
      </c>
    </row>
    <row r="9612" spans="1:4" x14ac:dyDescent="0.25">
      <c r="A9612" s="100">
        <v>3073</v>
      </c>
      <c r="B9612" s="100" t="s">
        <v>40194</v>
      </c>
      <c r="C9612" s="100" t="s">
        <v>13191</v>
      </c>
      <c r="D9612" s="100">
        <v>153.79</v>
      </c>
    </row>
    <row r="9613" spans="1:4" x14ac:dyDescent="0.25">
      <c r="A9613" s="100">
        <v>3074</v>
      </c>
      <c r="B9613" s="100" t="s">
        <v>40195</v>
      </c>
      <c r="C9613" s="100" t="s">
        <v>13191</v>
      </c>
      <c r="D9613" s="100">
        <v>97.09</v>
      </c>
    </row>
    <row r="9614" spans="1:4" x14ac:dyDescent="0.25">
      <c r="A9614" s="100">
        <v>3076</v>
      </c>
      <c r="B9614" s="100" t="s">
        <v>40196</v>
      </c>
      <c r="C9614" s="100" t="s">
        <v>13191</v>
      </c>
      <c r="D9614" s="100">
        <v>126.43</v>
      </c>
    </row>
    <row r="9615" spans="1:4" x14ac:dyDescent="0.25">
      <c r="A9615" s="100">
        <v>3075</v>
      </c>
      <c r="B9615" s="100" t="s">
        <v>40197</v>
      </c>
      <c r="C9615" s="100" t="s">
        <v>13191</v>
      </c>
      <c r="D9615" s="100">
        <v>79.900000000000006</v>
      </c>
    </row>
    <row r="9616" spans="1:4" x14ac:dyDescent="0.25">
      <c r="A9616" s="100">
        <v>10781</v>
      </c>
      <c r="B9616" s="100" t="s">
        <v>40198</v>
      </c>
      <c r="C9616" s="100" t="s">
        <v>13191</v>
      </c>
      <c r="D9616" s="100">
        <v>10.83</v>
      </c>
    </row>
    <row r="9617" spans="1:4" x14ac:dyDescent="0.25">
      <c r="A9617" s="100">
        <v>11480</v>
      </c>
      <c r="B9617" s="100" t="s">
        <v>27138</v>
      </c>
      <c r="C9617" s="100" t="s">
        <v>949</v>
      </c>
      <c r="D9617" s="100">
        <v>118.28</v>
      </c>
    </row>
    <row r="9618" spans="1:4" x14ac:dyDescent="0.25">
      <c r="A9618" s="100">
        <v>43612</v>
      </c>
      <c r="B9618" s="100" t="s">
        <v>40199</v>
      </c>
      <c r="C9618" s="100" t="s">
        <v>949</v>
      </c>
      <c r="D9618" s="100">
        <v>93.1</v>
      </c>
    </row>
    <row r="9619" spans="1:4" x14ac:dyDescent="0.25">
      <c r="A9619" s="100">
        <v>43613</v>
      </c>
      <c r="B9619" s="100" t="s">
        <v>40200</v>
      </c>
      <c r="C9619" s="100" t="s">
        <v>949</v>
      </c>
      <c r="D9619" s="100">
        <v>77.069999999999993</v>
      </c>
    </row>
    <row r="9620" spans="1:4" x14ac:dyDescent="0.25">
      <c r="A9620" s="100">
        <v>11469</v>
      </c>
      <c r="B9620" s="100" t="s">
        <v>27139</v>
      </c>
      <c r="C9620" s="100" t="s">
        <v>13191</v>
      </c>
      <c r="D9620" s="100">
        <v>12.62</v>
      </c>
    </row>
    <row r="9621" spans="1:4" x14ac:dyDescent="0.25">
      <c r="A9621" s="100">
        <v>11468</v>
      </c>
      <c r="B9621" s="100" t="s">
        <v>27140</v>
      </c>
      <c r="C9621" s="100" t="s">
        <v>13191</v>
      </c>
      <c r="D9621" s="100">
        <v>12.63</v>
      </c>
    </row>
    <row r="9622" spans="1:4" x14ac:dyDescent="0.25">
      <c r="A9622" s="100">
        <v>11484</v>
      </c>
      <c r="B9622" s="100" t="s">
        <v>27141</v>
      </c>
      <c r="C9622" s="100" t="s">
        <v>13191</v>
      </c>
      <c r="D9622" s="100">
        <v>55.49</v>
      </c>
    </row>
    <row r="9623" spans="1:4" x14ac:dyDescent="0.25">
      <c r="A9623" s="100">
        <v>38155</v>
      </c>
      <c r="B9623" s="100" t="s">
        <v>27142</v>
      </c>
      <c r="C9623" s="100" t="s">
        <v>13191</v>
      </c>
      <c r="D9623" s="100">
        <v>86.15</v>
      </c>
    </row>
    <row r="9624" spans="1:4" x14ac:dyDescent="0.25">
      <c r="A9624" s="100">
        <v>11467</v>
      </c>
      <c r="B9624" s="100" t="s">
        <v>27143</v>
      </c>
      <c r="C9624" s="100" t="s">
        <v>13191</v>
      </c>
      <c r="D9624" s="100">
        <v>19.68</v>
      </c>
    </row>
    <row r="9625" spans="1:4" x14ac:dyDescent="0.25">
      <c r="A9625" s="100">
        <v>38153</v>
      </c>
      <c r="B9625" s="100" t="s">
        <v>27144</v>
      </c>
      <c r="C9625" s="100" t="s">
        <v>949</v>
      </c>
      <c r="D9625" s="100">
        <v>50.29</v>
      </c>
    </row>
    <row r="9626" spans="1:4" x14ac:dyDescent="0.25">
      <c r="A9626" s="100">
        <v>43607</v>
      </c>
      <c r="B9626" s="100" t="s">
        <v>40201</v>
      </c>
      <c r="C9626" s="100" t="s">
        <v>949</v>
      </c>
      <c r="D9626" s="100">
        <v>95.11</v>
      </c>
    </row>
    <row r="9627" spans="1:4" x14ac:dyDescent="0.25">
      <c r="A9627" s="100">
        <v>3080</v>
      </c>
      <c r="B9627" s="100" t="s">
        <v>27145</v>
      </c>
      <c r="C9627" s="100" t="s">
        <v>949</v>
      </c>
      <c r="D9627" s="100">
        <v>63.95</v>
      </c>
    </row>
    <row r="9628" spans="1:4" x14ac:dyDescent="0.25">
      <c r="A9628" s="100">
        <v>3081</v>
      </c>
      <c r="B9628" s="100" t="s">
        <v>27146</v>
      </c>
      <c r="C9628" s="100" t="s">
        <v>949</v>
      </c>
      <c r="D9628" s="100">
        <v>126.52</v>
      </c>
    </row>
    <row r="9629" spans="1:4" x14ac:dyDescent="0.25">
      <c r="A9629" s="100">
        <v>3090</v>
      </c>
      <c r="B9629" s="100" t="s">
        <v>27147</v>
      </c>
      <c r="C9629" s="100" t="s">
        <v>949</v>
      </c>
      <c r="D9629" s="100">
        <v>57.08</v>
      </c>
    </row>
    <row r="9630" spans="1:4" x14ac:dyDescent="0.25">
      <c r="A9630" s="100">
        <v>43611</v>
      </c>
      <c r="B9630" s="100" t="s">
        <v>27148</v>
      </c>
      <c r="C9630" s="100" t="s">
        <v>949</v>
      </c>
      <c r="D9630" s="100">
        <v>94.71</v>
      </c>
    </row>
    <row r="9631" spans="1:4" x14ac:dyDescent="0.25">
      <c r="A9631" s="100">
        <v>3103</v>
      </c>
      <c r="B9631" s="100" t="s">
        <v>27149</v>
      </c>
      <c r="C9631" s="100" t="s">
        <v>13191</v>
      </c>
      <c r="D9631" s="100">
        <v>47.32</v>
      </c>
    </row>
    <row r="9632" spans="1:4" x14ac:dyDescent="0.25">
      <c r="A9632" s="100">
        <v>3097</v>
      </c>
      <c r="B9632" s="100" t="s">
        <v>27150</v>
      </c>
      <c r="C9632" s="100" t="s">
        <v>949</v>
      </c>
      <c r="D9632" s="100">
        <v>71.599999999999994</v>
      </c>
    </row>
    <row r="9633" spans="1:4" x14ac:dyDescent="0.25">
      <c r="A9633" s="100">
        <v>3099</v>
      </c>
      <c r="B9633" s="100" t="s">
        <v>27151</v>
      </c>
      <c r="C9633" s="100" t="s">
        <v>949</v>
      </c>
      <c r="D9633" s="100">
        <v>114.65</v>
      </c>
    </row>
    <row r="9634" spans="1:4" x14ac:dyDescent="0.25">
      <c r="A9634" s="100">
        <v>38151</v>
      </c>
      <c r="B9634" s="100" t="s">
        <v>27152</v>
      </c>
      <c r="C9634" s="100" t="s">
        <v>949</v>
      </c>
      <c r="D9634" s="100">
        <v>83.11</v>
      </c>
    </row>
    <row r="9635" spans="1:4" x14ac:dyDescent="0.25">
      <c r="A9635" s="100">
        <v>38152</v>
      </c>
      <c r="B9635" s="100" t="s">
        <v>27153</v>
      </c>
      <c r="C9635" s="100" t="s">
        <v>949</v>
      </c>
      <c r="D9635" s="100">
        <v>134.08000000000001</v>
      </c>
    </row>
    <row r="9636" spans="1:4" x14ac:dyDescent="0.25">
      <c r="A9636" s="100">
        <v>43610</v>
      </c>
      <c r="B9636" s="100" t="s">
        <v>27154</v>
      </c>
      <c r="C9636" s="100" t="s">
        <v>949</v>
      </c>
      <c r="D9636" s="100">
        <v>71.040000000000006</v>
      </c>
    </row>
    <row r="9637" spans="1:4" x14ac:dyDescent="0.25">
      <c r="A9637" s="100">
        <v>3093</v>
      </c>
      <c r="B9637" s="100" t="s">
        <v>27155</v>
      </c>
      <c r="C9637" s="100" t="s">
        <v>949</v>
      </c>
      <c r="D9637" s="100">
        <v>114.65</v>
      </c>
    </row>
    <row r="9638" spans="1:4" x14ac:dyDescent="0.25">
      <c r="A9638" s="100">
        <v>38165</v>
      </c>
      <c r="B9638" s="100" t="s">
        <v>27156</v>
      </c>
      <c r="C9638" s="100" t="s">
        <v>949</v>
      </c>
      <c r="D9638" s="100">
        <v>72.069999999999993</v>
      </c>
    </row>
    <row r="9639" spans="1:4" x14ac:dyDescent="0.25">
      <c r="A9639" s="100">
        <v>38177</v>
      </c>
      <c r="B9639" s="100" t="s">
        <v>27157</v>
      </c>
      <c r="C9639" s="100" t="s">
        <v>13191</v>
      </c>
      <c r="D9639" s="100">
        <v>21.41</v>
      </c>
    </row>
    <row r="9640" spans="1:4" x14ac:dyDescent="0.25">
      <c r="A9640" s="100">
        <v>11458</v>
      </c>
      <c r="B9640" s="100" t="s">
        <v>27158</v>
      </c>
      <c r="C9640" s="100" t="s">
        <v>13191</v>
      </c>
      <c r="D9640" s="100">
        <v>25.57</v>
      </c>
    </row>
    <row r="9641" spans="1:4" x14ac:dyDescent="0.25">
      <c r="A9641" s="100">
        <v>3108</v>
      </c>
      <c r="B9641" s="100" t="s">
        <v>27159</v>
      </c>
      <c r="C9641" s="100" t="s">
        <v>13191</v>
      </c>
      <c r="D9641" s="100">
        <v>108.69</v>
      </c>
    </row>
    <row r="9642" spans="1:4" x14ac:dyDescent="0.25">
      <c r="A9642" s="100">
        <v>3105</v>
      </c>
      <c r="B9642" s="100" t="s">
        <v>27160</v>
      </c>
      <c r="C9642" s="100" t="s">
        <v>13191</v>
      </c>
      <c r="D9642" s="100">
        <v>142.16</v>
      </c>
    </row>
    <row r="9643" spans="1:4" x14ac:dyDescent="0.25">
      <c r="A9643" s="100">
        <v>38178</v>
      </c>
      <c r="B9643" s="100" t="s">
        <v>27161</v>
      </c>
      <c r="C9643" s="100" t="s">
        <v>13191</v>
      </c>
      <c r="D9643" s="100">
        <v>23.56</v>
      </c>
    </row>
    <row r="9644" spans="1:4" x14ac:dyDescent="0.25">
      <c r="A9644" s="100">
        <v>43575</v>
      </c>
      <c r="B9644" s="100" t="s">
        <v>27162</v>
      </c>
      <c r="C9644" s="100" t="s">
        <v>13191</v>
      </c>
      <c r="D9644" s="100">
        <v>51.06</v>
      </c>
    </row>
    <row r="9645" spans="1:4" x14ac:dyDescent="0.25">
      <c r="A9645" s="100">
        <v>43577</v>
      </c>
      <c r="B9645" s="100" t="s">
        <v>27163</v>
      </c>
      <c r="C9645" s="100" t="s">
        <v>13191</v>
      </c>
      <c r="D9645" s="100">
        <v>88.77</v>
      </c>
    </row>
    <row r="9646" spans="1:4" x14ac:dyDescent="0.25">
      <c r="A9646" s="100">
        <v>43458</v>
      </c>
      <c r="B9646" s="100" t="s">
        <v>27164</v>
      </c>
      <c r="C9646" s="100" t="s">
        <v>939</v>
      </c>
      <c r="D9646" s="100">
        <v>0.06</v>
      </c>
    </row>
    <row r="9647" spans="1:4" x14ac:dyDescent="0.25">
      <c r="A9647" s="100">
        <v>43470</v>
      </c>
      <c r="B9647" s="100" t="s">
        <v>27165</v>
      </c>
      <c r="C9647" s="100" t="s">
        <v>1906</v>
      </c>
      <c r="D9647" s="100">
        <v>10.89</v>
      </c>
    </row>
    <row r="9648" spans="1:4" x14ac:dyDescent="0.25">
      <c r="A9648" s="100">
        <v>43459</v>
      </c>
      <c r="B9648" s="100" t="s">
        <v>27166</v>
      </c>
      <c r="C9648" s="100" t="s">
        <v>939</v>
      </c>
      <c r="D9648" s="100">
        <v>0.49</v>
      </c>
    </row>
    <row r="9649" spans="1:4" x14ac:dyDescent="0.25">
      <c r="A9649" s="100">
        <v>43471</v>
      </c>
      <c r="B9649" s="100" t="s">
        <v>27167</v>
      </c>
      <c r="C9649" s="100" t="s">
        <v>1906</v>
      </c>
      <c r="D9649" s="100">
        <v>92.26</v>
      </c>
    </row>
    <row r="9650" spans="1:4" x14ac:dyDescent="0.25">
      <c r="A9650" s="100">
        <v>43460</v>
      </c>
      <c r="B9650" s="100" t="s">
        <v>27168</v>
      </c>
      <c r="C9650" s="100" t="s">
        <v>939</v>
      </c>
      <c r="D9650" s="100">
        <v>0.85</v>
      </c>
    </row>
    <row r="9651" spans="1:4" x14ac:dyDescent="0.25">
      <c r="A9651" s="100">
        <v>43472</v>
      </c>
      <c r="B9651" s="100" t="s">
        <v>27169</v>
      </c>
      <c r="C9651" s="100" t="s">
        <v>1906</v>
      </c>
      <c r="D9651" s="100">
        <v>159.72999999999999</v>
      </c>
    </row>
    <row r="9652" spans="1:4" x14ac:dyDescent="0.25">
      <c r="A9652" s="100">
        <v>43461</v>
      </c>
      <c r="B9652" s="100" t="s">
        <v>27170</v>
      </c>
      <c r="C9652" s="100" t="s">
        <v>939</v>
      </c>
      <c r="D9652" s="100">
        <v>0.31</v>
      </c>
    </row>
    <row r="9653" spans="1:4" x14ac:dyDescent="0.25">
      <c r="A9653" s="100">
        <v>43473</v>
      </c>
      <c r="B9653" s="100" t="s">
        <v>27171</v>
      </c>
      <c r="C9653" s="100" t="s">
        <v>1906</v>
      </c>
      <c r="D9653" s="100">
        <v>59.28</v>
      </c>
    </row>
    <row r="9654" spans="1:4" x14ac:dyDescent="0.25">
      <c r="A9654" s="100">
        <v>43463</v>
      </c>
      <c r="B9654" s="100" t="s">
        <v>27172</v>
      </c>
      <c r="C9654" s="100" t="s">
        <v>939</v>
      </c>
      <c r="D9654" s="100">
        <v>0.1</v>
      </c>
    </row>
    <row r="9655" spans="1:4" x14ac:dyDescent="0.25">
      <c r="A9655" s="100">
        <v>43475</v>
      </c>
      <c r="B9655" s="100" t="s">
        <v>27173</v>
      </c>
      <c r="C9655" s="100" t="s">
        <v>1906</v>
      </c>
      <c r="D9655" s="100">
        <v>18.73</v>
      </c>
    </row>
    <row r="9656" spans="1:4" x14ac:dyDescent="0.25">
      <c r="A9656" s="100">
        <v>43462</v>
      </c>
      <c r="B9656" s="100" t="s">
        <v>27174</v>
      </c>
      <c r="C9656" s="100" t="s">
        <v>939</v>
      </c>
      <c r="D9656" s="100">
        <v>0.01</v>
      </c>
    </row>
    <row r="9657" spans="1:4" x14ac:dyDescent="0.25">
      <c r="A9657" s="100">
        <v>43474</v>
      </c>
      <c r="B9657" s="100" t="s">
        <v>27175</v>
      </c>
      <c r="C9657" s="100" t="s">
        <v>1906</v>
      </c>
      <c r="D9657" s="100">
        <v>2.29</v>
      </c>
    </row>
    <row r="9658" spans="1:4" x14ac:dyDescent="0.25">
      <c r="A9658" s="100">
        <v>43464</v>
      </c>
      <c r="B9658" s="100" t="s">
        <v>27176</v>
      </c>
      <c r="C9658" s="100" t="s">
        <v>939</v>
      </c>
      <c r="D9658" s="100">
        <v>0.01</v>
      </c>
    </row>
    <row r="9659" spans="1:4" x14ac:dyDescent="0.25">
      <c r="A9659" s="100">
        <v>43476</v>
      </c>
      <c r="B9659" s="100" t="s">
        <v>27177</v>
      </c>
      <c r="C9659" s="100" t="s">
        <v>1906</v>
      </c>
      <c r="D9659" s="100">
        <v>0.01</v>
      </c>
    </row>
    <row r="9660" spans="1:4" x14ac:dyDescent="0.25">
      <c r="A9660" s="100">
        <v>43465</v>
      </c>
      <c r="B9660" s="100" t="s">
        <v>27178</v>
      </c>
      <c r="C9660" s="100" t="s">
        <v>939</v>
      </c>
      <c r="D9660" s="100">
        <v>0.82</v>
      </c>
    </row>
    <row r="9661" spans="1:4" x14ac:dyDescent="0.25">
      <c r="A9661" s="100">
        <v>43477</v>
      </c>
      <c r="B9661" s="100" t="s">
        <v>27179</v>
      </c>
      <c r="C9661" s="100" t="s">
        <v>1906</v>
      </c>
      <c r="D9661" s="105">
        <v>155.21</v>
      </c>
    </row>
    <row r="9662" spans="1:4" x14ac:dyDescent="0.25">
      <c r="A9662" s="100">
        <v>43466</v>
      </c>
      <c r="B9662" s="100" t="s">
        <v>27180</v>
      </c>
      <c r="C9662" s="100" t="s">
        <v>939</v>
      </c>
      <c r="D9662" s="105">
        <v>1.97</v>
      </c>
    </row>
    <row r="9663" spans="1:4" x14ac:dyDescent="0.25">
      <c r="A9663" s="100">
        <v>43478</v>
      </c>
      <c r="B9663" s="100" t="s">
        <v>27181</v>
      </c>
      <c r="C9663" s="100" t="s">
        <v>1906</v>
      </c>
      <c r="D9663" s="105">
        <v>371.21</v>
      </c>
    </row>
    <row r="9664" spans="1:4" x14ac:dyDescent="0.25">
      <c r="A9664" s="100">
        <v>43467</v>
      </c>
      <c r="B9664" s="100" t="s">
        <v>27182</v>
      </c>
      <c r="C9664" s="100" t="s">
        <v>939</v>
      </c>
      <c r="D9664" s="105">
        <v>0.61</v>
      </c>
    </row>
    <row r="9665" spans="1:4" x14ac:dyDescent="0.25">
      <c r="A9665" s="100">
        <v>43479</v>
      </c>
      <c r="B9665" s="100" t="s">
        <v>27183</v>
      </c>
      <c r="C9665" s="100" t="s">
        <v>1906</v>
      </c>
      <c r="D9665" s="105">
        <v>114.72</v>
      </c>
    </row>
    <row r="9666" spans="1:4" x14ac:dyDescent="0.25">
      <c r="A9666" s="100">
        <v>43468</v>
      </c>
      <c r="B9666" s="100" t="s">
        <v>27184</v>
      </c>
      <c r="C9666" s="100" t="s">
        <v>939</v>
      </c>
      <c r="D9666" s="105">
        <v>1.23</v>
      </c>
    </row>
    <row r="9667" spans="1:4" x14ac:dyDescent="0.25">
      <c r="A9667" s="100">
        <v>43480</v>
      </c>
      <c r="B9667" s="100" t="s">
        <v>27185</v>
      </c>
      <c r="C9667" s="100" t="s">
        <v>1906</v>
      </c>
      <c r="D9667" s="100">
        <v>232.31</v>
      </c>
    </row>
    <row r="9668" spans="1:4" x14ac:dyDescent="0.25">
      <c r="A9668" s="100">
        <v>43469</v>
      </c>
      <c r="B9668" s="100" t="s">
        <v>27186</v>
      </c>
      <c r="C9668" s="100" t="s">
        <v>939</v>
      </c>
      <c r="D9668" s="100">
        <v>7.0000000000000007E-2</v>
      </c>
    </row>
    <row r="9669" spans="1:4" x14ac:dyDescent="0.25">
      <c r="A9669" s="100">
        <v>43481</v>
      </c>
      <c r="B9669" s="100" t="s">
        <v>27187</v>
      </c>
      <c r="C9669" s="100" t="s">
        <v>1906</v>
      </c>
      <c r="D9669" s="100">
        <v>12.77</v>
      </c>
    </row>
    <row r="9670" spans="1:4" x14ac:dyDescent="0.25">
      <c r="A9670" s="100">
        <v>3119</v>
      </c>
      <c r="B9670" s="100" t="s">
        <v>27188</v>
      </c>
      <c r="C9670" s="100" t="s">
        <v>13191</v>
      </c>
      <c r="D9670" s="100">
        <v>2.76</v>
      </c>
    </row>
    <row r="9671" spans="1:4" x14ac:dyDescent="0.25">
      <c r="A9671" s="100">
        <v>3122</v>
      </c>
      <c r="B9671" s="100" t="s">
        <v>27189</v>
      </c>
      <c r="C9671" s="100" t="s">
        <v>13191</v>
      </c>
      <c r="D9671" s="100">
        <v>5.63</v>
      </c>
    </row>
    <row r="9672" spans="1:4" x14ac:dyDescent="0.25">
      <c r="A9672" s="100">
        <v>3121</v>
      </c>
      <c r="B9672" s="100" t="s">
        <v>27190</v>
      </c>
      <c r="C9672" s="100" t="s">
        <v>13191</v>
      </c>
      <c r="D9672" s="100">
        <v>6.38</v>
      </c>
    </row>
    <row r="9673" spans="1:4" x14ac:dyDescent="0.25">
      <c r="A9673" s="100">
        <v>3120</v>
      </c>
      <c r="B9673" s="100" t="s">
        <v>27191</v>
      </c>
      <c r="C9673" s="100" t="s">
        <v>13191</v>
      </c>
      <c r="D9673" s="100">
        <v>12.1</v>
      </c>
    </row>
    <row r="9674" spans="1:4" x14ac:dyDescent="0.25">
      <c r="A9674" s="100">
        <v>11455</v>
      </c>
      <c r="B9674" s="100" t="s">
        <v>27192</v>
      </c>
      <c r="C9674" s="100" t="s">
        <v>13191</v>
      </c>
      <c r="D9674" s="100">
        <v>17.5</v>
      </c>
    </row>
    <row r="9675" spans="1:4" x14ac:dyDescent="0.25">
      <c r="A9675" s="100">
        <v>11456</v>
      </c>
      <c r="B9675" s="100" t="s">
        <v>27193</v>
      </c>
      <c r="C9675" s="100" t="s">
        <v>13191</v>
      </c>
      <c r="D9675" s="100">
        <v>20.92</v>
      </c>
    </row>
    <row r="9676" spans="1:4" x14ac:dyDescent="0.25">
      <c r="A9676" s="100">
        <v>3107</v>
      </c>
      <c r="B9676" s="100" t="s">
        <v>40202</v>
      </c>
      <c r="C9676" s="100" t="s">
        <v>13191</v>
      </c>
      <c r="D9676" s="100">
        <v>8.82</v>
      </c>
    </row>
    <row r="9677" spans="1:4" x14ac:dyDescent="0.25">
      <c r="A9677" s="100">
        <v>43583</v>
      </c>
      <c r="B9677" s="100" t="s">
        <v>40203</v>
      </c>
      <c r="C9677" s="100" t="s">
        <v>13191</v>
      </c>
      <c r="D9677" s="100">
        <v>9.9499999999999993</v>
      </c>
    </row>
    <row r="9678" spans="1:4" x14ac:dyDescent="0.25">
      <c r="A9678" s="100">
        <v>43586</v>
      </c>
      <c r="B9678" s="100" t="s">
        <v>40204</v>
      </c>
      <c r="C9678" s="100" t="s">
        <v>13191</v>
      </c>
      <c r="D9678" s="100">
        <v>10.199999999999999</v>
      </c>
    </row>
    <row r="9679" spans="1:4" x14ac:dyDescent="0.25">
      <c r="A9679" s="100">
        <v>11461</v>
      </c>
      <c r="B9679" s="100" t="s">
        <v>40205</v>
      </c>
      <c r="C9679" s="100" t="s">
        <v>13191</v>
      </c>
      <c r="D9679" s="100">
        <v>11.12</v>
      </c>
    </row>
    <row r="9680" spans="1:4" x14ac:dyDescent="0.25">
      <c r="A9680" s="100">
        <v>43587</v>
      </c>
      <c r="B9680" s="100" t="s">
        <v>40206</v>
      </c>
      <c r="C9680" s="100" t="s">
        <v>13191</v>
      </c>
      <c r="D9680" s="105">
        <v>12.82</v>
      </c>
    </row>
    <row r="9681" spans="1:4" x14ac:dyDescent="0.25">
      <c r="A9681" s="100">
        <v>3106</v>
      </c>
      <c r="B9681" s="100" t="s">
        <v>40207</v>
      </c>
      <c r="C9681" s="100" t="s">
        <v>13191</v>
      </c>
      <c r="D9681" s="105">
        <v>16.27</v>
      </c>
    </row>
    <row r="9682" spans="1:4" x14ac:dyDescent="0.25">
      <c r="A9682" s="100">
        <v>44539</v>
      </c>
      <c r="B9682" s="100" t="s">
        <v>27194</v>
      </c>
      <c r="C9682" s="100" t="s">
        <v>943</v>
      </c>
      <c r="D9682" s="105">
        <v>2.79</v>
      </c>
    </row>
    <row r="9683" spans="1:4" x14ac:dyDescent="0.25">
      <c r="A9683" s="100">
        <v>3123</v>
      </c>
      <c r="B9683" s="100" t="s">
        <v>27195</v>
      </c>
      <c r="C9683" s="100" t="s">
        <v>943</v>
      </c>
      <c r="D9683" s="100">
        <v>2.6</v>
      </c>
    </row>
    <row r="9684" spans="1:4" x14ac:dyDescent="0.25">
      <c r="A9684" s="100">
        <v>38125</v>
      </c>
      <c r="B9684" s="100" t="s">
        <v>27196</v>
      </c>
      <c r="C9684" s="100" t="s">
        <v>943</v>
      </c>
      <c r="D9684" s="100">
        <v>1.71</v>
      </c>
    </row>
    <row r="9685" spans="1:4" x14ac:dyDescent="0.25">
      <c r="A9685" s="100">
        <v>39014</v>
      </c>
      <c r="B9685" s="100" t="s">
        <v>27197</v>
      </c>
      <c r="C9685" s="100" t="s">
        <v>943</v>
      </c>
      <c r="D9685" s="100">
        <v>8.14</v>
      </c>
    </row>
    <row r="9686" spans="1:4" x14ac:dyDescent="0.25">
      <c r="A9686" s="100">
        <v>39365</v>
      </c>
      <c r="B9686" s="100" t="s">
        <v>27198</v>
      </c>
      <c r="C9686" s="100" t="s">
        <v>13191</v>
      </c>
      <c r="D9686" s="100">
        <v>1966.98</v>
      </c>
    </row>
    <row r="9687" spans="1:4" x14ac:dyDescent="0.25">
      <c r="A9687" s="100">
        <v>39366</v>
      </c>
      <c r="B9687" s="100" t="s">
        <v>27199</v>
      </c>
      <c r="C9687" s="100" t="s">
        <v>13191</v>
      </c>
      <c r="D9687" s="100">
        <v>2984.23</v>
      </c>
    </row>
    <row r="9688" spans="1:4" x14ac:dyDescent="0.25">
      <c r="A9688" s="100">
        <v>39367</v>
      </c>
      <c r="B9688" s="100" t="s">
        <v>27200</v>
      </c>
      <c r="C9688" s="100" t="s">
        <v>13191</v>
      </c>
      <c r="D9688" s="100">
        <v>5113.2700000000004</v>
      </c>
    </row>
    <row r="9689" spans="1:4" x14ac:dyDescent="0.25">
      <c r="A9689" s="100">
        <v>37394</v>
      </c>
      <c r="B9689" s="100" t="s">
        <v>27201</v>
      </c>
      <c r="C9689" s="100" t="s">
        <v>951</v>
      </c>
      <c r="D9689" s="105">
        <v>93.28</v>
      </c>
    </row>
    <row r="9690" spans="1:4" x14ac:dyDescent="0.25">
      <c r="A9690" s="100">
        <v>14146</v>
      </c>
      <c r="B9690" s="100" t="s">
        <v>27202</v>
      </c>
      <c r="C9690" s="100" t="s">
        <v>951</v>
      </c>
      <c r="D9690" s="100">
        <v>150</v>
      </c>
    </row>
    <row r="9691" spans="1:4" x14ac:dyDescent="0.25">
      <c r="A9691" s="100">
        <v>938</v>
      </c>
      <c r="B9691" s="100" t="s">
        <v>27203</v>
      </c>
      <c r="C9691" s="100" t="s">
        <v>942</v>
      </c>
      <c r="D9691" s="100">
        <v>1.54</v>
      </c>
    </row>
    <row r="9692" spans="1:4" x14ac:dyDescent="0.25">
      <c r="A9692" s="100">
        <v>937</v>
      </c>
      <c r="B9692" s="100" t="s">
        <v>27204</v>
      </c>
      <c r="C9692" s="100" t="s">
        <v>942</v>
      </c>
      <c r="D9692" s="100">
        <v>8.98</v>
      </c>
    </row>
    <row r="9693" spans="1:4" x14ac:dyDescent="0.25">
      <c r="A9693" s="100">
        <v>939</v>
      </c>
      <c r="B9693" s="100" t="s">
        <v>27205</v>
      </c>
      <c r="C9693" s="100" t="s">
        <v>942</v>
      </c>
      <c r="D9693" s="105">
        <v>2.4900000000000002</v>
      </c>
    </row>
    <row r="9694" spans="1:4" x14ac:dyDescent="0.25">
      <c r="A9694" s="100">
        <v>944</v>
      </c>
      <c r="B9694" s="100" t="s">
        <v>27206</v>
      </c>
      <c r="C9694" s="100" t="s">
        <v>942</v>
      </c>
      <c r="D9694" s="105">
        <v>3.94</v>
      </c>
    </row>
    <row r="9695" spans="1:4" x14ac:dyDescent="0.25">
      <c r="A9695" s="100">
        <v>940</v>
      </c>
      <c r="B9695" s="100" t="s">
        <v>27207</v>
      </c>
      <c r="C9695" s="100" t="s">
        <v>942</v>
      </c>
      <c r="D9695" s="105">
        <v>5.68</v>
      </c>
    </row>
    <row r="9696" spans="1:4" x14ac:dyDescent="0.25">
      <c r="A9696" s="100">
        <v>44397</v>
      </c>
      <c r="B9696" s="100" t="s">
        <v>27208</v>
      </c>
      <c r="C9696" s="100" t="s">
        <v>942</v>
      </c>
      <c r="D9696" s="100">
        <v>3.92</v>
      </c>
    </row>
    <row r="9697" spans="1:4" x14ac:dyDescent="0.25">
      <c r="A9697" s="100">
        <v>406</v>
      </c>
      <c r="B9697" s="100" t="s">
        <v>27209</v>
      </c>
      <c r="C9697" s="100" t="s">
        <v>13191</v>
      </c>
      <c r="D9697" s="100">
        <v>83.41</v>
      </c>
    </row>
    <row r="9698" spans="1:4" x14ac:dyDescent="0.25">
      <c r="A9698" s="100">
        <v>42529</v>
      </c>
      <c r="B9698" s="100" t="s">
        <v>40208</v>
      </c>
      <c r="C9698" s="100" t="s">
        <v>942</v>
      </c>
      <c r="D9698" s="100">
        <v>1.28</v>
      </c>
    </row>
    <row r="9699" spans="1:4" x14ac:dyDescent="0.25">
      <c r="A9699" s="100">
        <v>39634</v>
      </c>
      <c r="B9699" s="100" t="s">
        <v>27210</v>
      </c>
      <c r="C9699" s="100" t="s">
        <v>942</v>
      </c>
      <c r="D9699" s="100">
        <v>7.65</v>
      </c>
    </row>
    <row r="9700" spans="1:4" x14ac:dyDescent="0.25">
      <c r="A9700" s="100">
        <v>39701</v>
      </c>
      <c r="B9700" s="100" t="s">
        <v>27211</v>
      </c>
      <c r="C9700" s="100" t="s">
        <v>13191</v>
      </c>
      <c r="D9700" s="100">
        <v>87.53</v>
      </c>
    </row>
    <row r="9701" spans="1:4" x14ac:dyDescent="0.25">
      <c r="A9701" s="100">
        <v>12815</v>
      </c>
      <c r="B9701" s="100" t="s">
        <v>27212</v>
      </c>
      <c r="C9701" s="100" t="s">
        <v>13191</v>
      </c>
      <c r="D9701" s="100">
        <v>10.66</v>
      </c>
    </row>
    <row r="9702" spans="1:4" x14ac:dyDescent="0.25">
      <c r="A9702" s="100">
        <v>39431</v>
      </c>
      <c r="B9702" s="100" t="s">
        <v>27213</v>
      </c>
      <c r="C9702" s="100" t="s">
        <v>942</v>
      </c>
      <c r="D9702" s="100">
        <v>0.33</v>
      </c>
    </row>
    <row r="9703" spans="1:4" x14ac:dyDescent="0.25">
      <c r="A9703" s="100">
        <v>39432</v>
      </c>
      <c r="B9703" s="100" t="s">
        <v>27214</v>
      </c>
      <c r="C9703" s="100" t="s">
        <v>942</v>
      </c>
      <c r="D9703" s="100">
        <v>2.91</v>
      </c>
    </row>
    <row r="9704" spans="1:4" x14ac:dyDescent="0.25">
      <c r="A9704" s="100">
        <v>20111</v>
      </c>
      <c r="B9704" s="100" t="s">
        <v>27215</v>
      </c>
      <c r="C9704" s="100" t="s">
        <v>13191</v>
      </c>
      <c r="D9704" s="100">
        <v>9.3000000000000007</v>
      </c>
    </row>
    <row r="9705" spans="1:4" x14ac:dyDescent="0.25">
      <c r="A9705" s="100">
        <v>21127</v>
      </c>
      <c r="B9705" s="100" t="s">
        <v>27216</v>
      </c>
      <c r="C9705" s="100" t="s">
        <v>13191</v>
      </c>
      <c r="D9705" s="100">
        <v>3.51</v>
      </c>
    </row>
    <row r="9706" spans="1:4" x14ac:dyDescent="0.25">
      <c r="A9706" s="100">
        <v>404</v>
      </c>
      <c r="B9706" s="100" t="s">
        <v>27217</v>
      </c>
      <c r="C9706" s="100" t="s">
        <v>942</v>
      </c>
      <c r="D9706" s="100">
        <v>1.26</v>
      </c>
    </row>
    <row r="9707" spans="1:4" x14ac:dyDescent="0.25">
      <c r="A9707" s="100">
        <v>14151</v>
      </c>
      <c r="B9707" s="100" t="s">
        <v>27218</v>
      </c>
      <c r="C9707" s="100" t="s">
        <v>13191</v>
      </c>
      <c r="D9707" s="100">
        <v>107.81</v>
      </c>
    </row>
    <row r="9708" spans="1:4" x14ac:dyDescent="0.25">
      <c r="A9708" s="100">
        <v>14153</v>
      </c>
      <c r="B9708" s="100" t="s">
        <v>27219</v>
      </c>
      <c r="C9708" s="100" t="s">
        <v>13191</v>
      </c>
      <c r="D9708" s="100">
        <v>121.87</v>
      </c>
    </row>
    <row r="9709" spans="1:4" x14ac:dyDescent="0.25">
      <c r="A9709" s="100">
        <v>14152</v>
      </c>
      <c r="B9709" s="100" t="s">
        <v>27220</v>
      </c>
      <c r="C9709" s="100" t="s">
        <v>13191</v>
      </c>
      <c r="D9709" s="100">
        <v>93.56</v>
      </c>
    </row>
    <row r="9710" spans="1:4" x14ac:dyDescent="0.25">
      <c r="A9710" s="100">
        <v>14154</v>
      </c>
      <c r="B9710" s="100" t="s">
        <v>27221</v>
      </c>
      <c r="C9710" s="100" t="s">
        <v>13191</v>
      </c>
      <c r="D9710" s="100">
        <v>327.45999999999998</v>
      </c>
    </row>
    <row r="9711" spans="1:4" x14ac:dyDescent="0.25">
      <c r="A9711" s="100">
        <v>3146</v>
      </c>
      <c r="B9711" s="100" t="s">
        <v>27222</v>
      </c>
      <c r="C9711" s="100" t="s">
        <v>13191</v>
      </c>
      <c r="D9711" s="100">
        <v>3.93</v>
      </c>
    </row>
    <row r="9712" spans="1:4" x14ac:dyDescent="0.25">
      <c r="A9712" s="100">
        <v>3143</v>
      </c>
      <c r="B9712" s="100" t="s">
        <v>27223</v>
      </c>
      <c r="C9712" s="100" t="s">
        <v>13191</v>
      </c>
      <c r="D9712" s="100">
        <v>8.94</v>
      </c>
    </row>
    <row r="9713" spans="1:4" x14ac:dyDescent="0.25">
      <c r="A9713" s="100">
        <v>3148</v>
      </c>
      <c r="B9713" s="100" t="s">
        <v>27224</v>
      </c>
      <c r="C9713" s="100" t="s">
        <v>13191</v>
      </c>
      <c r="D9713" s="100">
        <v>14.49</v>
      </c>
    </row>
    <row r="9714" spans="1:4" x14ac:dyDescent="0.25">
      <c r="A9714" s="100">
        <v>4310</v>
      </c>
      <c r="B9714" s="100" t="s">
        <v>27225</v>
      </c>
      <c r="C9714" s="100" t="s">
        <v>13191</v>
      </c>
      <c r="D9714" s="100">
        <v>4.16</v>
      </c>
    </row>
    <row r="9715" spans="1:4" x14ac:dyDescent="0.25">
      <c r="A9715" s="100">
        <v>4311</v>
      </c>
      <c r="B9715" s="100" t="s">
        <v>27226</v>
      </c>
      <c r="C9715" s="100" t="s">
        <v>13191</v>
      </c>
      <c r="D9715" s="105">
        <v>2.93</v>
      </c>
    </row>
    <row r="9716" spans="1:4" x14ac:dyDescent="0.25">
      <c r="A9716" s="100">
        <v>4312</v>
      </c>
      <c r="B9716" s="100" t="s">
        <v>27227</v>
      </c>
      <c r="C9716" s="100" t="s">
        <v>13191</v>
      </c>
      <c r="D9716" s="100">
        <v>4.1100000000000003</v>
      </c>
    </row>
    <row r="9717" spans="1:4" x14ac:dyDescent="0.25">
      <c r="A9717" s="100">
        <v>13261</v>
      </c>
      <c r="B9717" s="100" t="s">
        <v>27228</v>
      </c>
      <c r="C9717" s="100" t="s">
        <v>13191</v>
      </c>
      <c r="D9717" s="105">
        <v>3.41</v>
      </c>
    </row>
    <row r="9718" spans="1:4" x14ac:dyDescent="0.25">
      <c r="A9718" s="100">
        <v>3272</v>
      </c>
      <c r="B9718" s="100" t="s">
        <v>27229</v>
      </c>
      <c r="C9718" s="100" t="s">
        <v>13191</v>
      </c>
      <c r="D9718" s="100">
        <v>54.06</v>
      </c>
    </row>
    <row r="9719" spans="1:4" x14ac:dyDescent="0.25">
      <c r="A9719" s="100">
        <v>3265</v>
      </c>
      <c r="B9719" s="100" t="s">
        <v>27230</v>
      </c>
      <c r="C9719" s="100" t="s">
        <v>13191</v>
      </c>
      <c r="D9719" s="100">
        <v>42.95</v>
      </c>
    </row>
    <row r="9720" spans="1:4" x14ac:dyDescent="0.25">
      <c r="A9720" s="100">
        <v>3262</v>
      </c>
      <c r="B9720" s="100" t="s">
        <v>27231</v>
      </c>
      <c r="C9720" s="100" t="s">
        <v>13191</v>
      </c>
      <c r="D9720" s="100">
        <v>18.8</v>
      </c>
    </row>
    <row r="9721" spans="1:4" x14ac:dyDescent="0.25">
      <c r="A9721" s="100">
        <v>3264</v>
      </c>
      <c r="B9721" s="100" t="s">
        <v>27232</v>
      </c>
      <c r="C9721" s="100" t="s">
        <v>13191</v>
      </c>
      <c r="D9721" s="100">
        <v>30.88</v>
      </c>
    </row>
    <row r="9722" spans="1:4" x14ac:dyDescent="0.25">
      <c r="A9722" s="100">
        <v>3267</v>
      </c>
      <c r="B9722" s="100" t="s">
        <v>27233</v>
      </c>
      <c r="C9722" s="100" t="s">
        <v>13191</v>
      </c>
      <c r="D9722" s="100">
        <v>100.86</v>
      </c>
    </row>
    <row r="9723" spans="1:4" x14ac:dyDescent="0.25">
      <c r="A9723" s="100">
        <v>3266</v>
      </c>
      <c r="B9723" s="100" t="s">
        <v>27234</v>
      </c>
      <c r="C9723" s="100" t="s">
        <v>13191</v>
      </c>
      <c r="D9723" s="105">
        <v>64.17</v>
      </c>
    </row>
    <row r="9724" spans="1:4" x14ac:dyDescent="0.25">
      <c r="A9724" s="100">
        <v>3263</v>
      </c>
      <c r="B9724" s="100" t="s">
        <v>27235</v>
      </c>
      <c r="C9724" s="100" t="s">
        <v>13191</v>
      </c>
      <c r="D9724" s="105">
        <v>25.68</v>
      </c>
    </row>
    <row r="9725" spans="1:4" x14ac:dyDescent="0.25">
      <c r="A9725" s="100">
        <v>3268</v>
      </c>
      <c r="B9725" s="100" t="s">
        <v>27236</v>
      </c>
      <c r="C9725" s="100" t="s">
        <v>13191</v>
      </c>
      <c r="D9725" s="100">
        <v>136.37</v>
      </c>
    </row>
    <row r="9726" spans="1:4" x14ac:dyDescent="0.25">
      <c r="A9726" s="100">
        <v>3271</v>
      </c>
      <c r="B9726" s="100" t="s">
        <v>27237</v>
      </c>
      <c r="C9726" s="100" t="s">
        <v>13191</v>
      </c>
      <c r="D9726" s="100">
        <v>201.61</v>
      </c>
    </row>
    <row r="9727" spans="1:4" x14ac:dyDescent="0.25">
      <c r="A9727" s="100">
        <v>3270</v>
      </c>
      <c r="B9727" s="100" t="s">
        <v>27238</v>
      </c>
      <c r="C9727" s="100" t="s">
        <v>13191</v>
      </c>
      <c r="D9727" s="100">
        <v>338.73</v>
      </c>
    </row>
    <row r="9728" spans="1:4" x14ac:dyDescent="0.25">
      <c r="A9728" s="100">
        <v>3275</v>
      </c>
      <c r="B9728" s="100" t="s">
        <v>27239</v>
      </c>
      <c r="C9728" s="100" t="s">
        <v>941</v>
      </c>
      <c r="D9728" s="100">
        <v>129</v>
      </c>
    </row>
    <row r="9729" spans="1:4" x14ac:dyDescent="0.25">
      <c r="A9729" s="100">
        <v>39512</v>
      </c>
      <c r="B9729" s="100" t="s">
        <v>27240</v>
      </c>
      <c r="C9729" s="100" t="s">
        <v>941</v>
      </c>
      <c r="D9729" s="100">
        <v>121.12</v>
      </c>
    </row>
    <row r="9730" spans="1:4" x14ac:dyDescent="0.25">
      <c r="A9730" s="100">
        <v>39511</v>
      </c>
      <c r="B9730" s="100" t="s">
        <v>27241</v>
      </c>
      <c r="C9730" s="100" t="s">
        <v>941</v>
      </c>
      <c r="D9730" s="100">
        <v>132.12</v>
      </c>
    </row>
    <row r="9731" spans="1:4" x14ac:dyDescent="0.25">
      <c r="A9731" s="100">
        <v>39513</v>
      </c>
      <c r="B9731" s="100" t="s">
        <v>27242</v>
      </c>
      <c r="C9731" s="100" t="s">
        <v>941</v>
      </c>
      <c r="D9731" s="100">
        <v>141.71</v>
      </c>
    </row>
    <row r="9732" spans="1:4" x14ac:dyDescent="0.25">
      <c r="A9732" s="100">
        <v>3286</v>
      </c>
      <c r="B9732" s="100" t="s">
        <v>27243</v>
      </c>
      <c r="C9732" s="100" t="s">
        <v>941</v>
      </c>
      <c r="D9732" s="100">
        <v>122.95</v>
      </c>
    </row>
    <row r="9733" spans="1:4" x14ac:dyDescent="0.25">
      <c r="A9733" s="100">
        <v>3287</v>
      </c>
      <c r="B9733" s="100" t="s">
        <v>27244</v>
      </c>
      <c r="C9733" s="100" t="s">
        <v>941</v>
      </c>
      <c r="D9733" s="100">
        <v>185.8</v>
      </c>
    </row>
    <row r="9734" spans="1:4" x14ac:dyDescent="0.25">
      <c r="A9734" s="100">
        <v>3283</v>
      </c>
      <c r="B9734" s="100" t="s">
        <v>27245</v>
      </c>
      <c r="C9734" s="100" t="s">
        <v>941</v>
      </c>
      <c r="D9734" s="100">
        <v>39.03</v>
      </c>
    </row>
    <row r="9735" spans="1:4" x14ac:dyDescent="0.25">
      <c r="A9735" s="100">
        <v>11587</v>
      </c>
      <c r="B9735" s="100" t="s">
        <v>27246</v>
      </c>
      <c r="C9735" s="100" t="s">
        <v>941</v>
      </c>
      <c r="D9735" s="100">
        <v>88.46</v>
      </c>
    </row>
    <row r="9736" spans="1:4" x14ac:dyDescent="0.25">
      <c r="A9736" s="100">
        <v>36225</v>
      </c>
      <c r="B9736" s="100" t="s">
        <v>27247</v>
      </c>
      <c r="C9736" s="100" t="s">
        <v>941</v>
      </c>
      <c r="D9736" s="100">
        <v>35.93</v>
      </c>
    </row>
    <row r="9737" spans="1:4" x14ac:dyDescent="0.25">
      <c r="A9737" s="100">
        <v>36230</v>
      </c>
      <c r="B9737" s="100" t="s">
        <v>27248</v>
      </c>
      <c r="C9737" s="100" t="s">
        <v>941</v>
      </c>
      <c r="D9737" s="100">
        <v>26.4</v>
      </c>
    </row>
    <row r="9738" spans="1:4" x14ac:dyDescent="0.25">
      <c r="A9738" s="100">
        <v>36238</v>
      </c>
      <c r="B9738" s="100" t="s">
        <v>27249</v>
      </c>
      <c r="C9738" s="100" t="s">
        <v>941</v>
      </c>
      <c r="D9738" s="100">
        <v>25.8</v>
      </c>
    </row>
    <row r="9739" spans="1:4" x14ac:dyDescent="0.25">
      <c r="A9739" s="100">
        <v>39363</v>
      </c>
      <c r="B9739" s="100" t="s">
        <v>27250</v>
      </c>
      <c r="C9739" s="100" t="s">
        <v>13191</v>
      </c>
      <c r="D9739" s="100">
        <v>5797.98</v>
      </c>
    </row>
    <row r="9740" spans="1:4" x14ac:dyDescent="0.25">
      <c r="A9740" s="100">
        <v>39361</v>
      </c>
      <c r="B9740" s="100" t="s">
        <v>27251</v>
      </c>
      <c r="C9740" s="100" t="s">
        <v>13191</v>
      </c>
      <c r="D9740" s="100">
        <v>1771.32</v>
      </c>
    </row>
    <row r="9741" spans="1:4" x14ac:dyDescent="0.25">
      <c r="A9741" s="100">
        <v>39362</v>
      </c>
      <c r="B9741" s="100" t="s">
        <v>27252</v>
      </c>
      <c r="C9741" s="100" t="s">
        <v>13191</v>
      </c>
      <c r="D9741" s="100">
        <v>3129.13</v>
      </c>
    </row>
    <row r="9742" spans="1:4" x14ac:dyDescent="0.25">
      <c r="A9742" s="100">
        <v>39364</v>
      </c>
      <c r="B9742" s="100" t="s">
        <v>27253</v>
      </c>
      <c r="C9742" s="100" t="s">
        <v>13191</v>
      </c>
      <c r="D9742" s="100">
        <v>12229.47</v>
      </c>
    </row>
    <row r="9743" spans="1:4" x14ac:dyDescent="0.25">
      <c r="A9743" s="100">
        <v>14576</v>
      </c>
      <c r="B9743" s="100" t="s">
        <v>27254</v>
      </c>
      <c r="C9743" s="100" t="s">
        <v>13191</v>
      </c>
      <c r="D9743" s="100">
        <v>5888675.8300000001</v>
      </c>
    </row>
    <row r="9744" spans="1:4" x14ac:dyDescent="0.25">
      <c r="A9744" s="100">
        <v>13877</v>
      </c>
      <c r="B9744" s="100" t="s">
        <v>27255</v>
      </c>
      <c r="C9744" s="100" t="s">
        <v>13191</v>
      </c>
      <c r="D9744" s="100">
        <v>2520854.29</v>
      </c>
    </row>
    <row r="9745" spans="1:4" x14ac:dyDescent="0.25">
      <c r="A9745" s="100">
        <v>7307</v>
      </c>
      <c r="B9745" s="100" t="s">
        <v>27256</v>
      </c>
      <c r="C9745" s="100" t="s">
        <v>944</v>
      </c>
      <c r="D9745" s="100">
        <v>47.91</v>
      </c>
    </row>
    <row r="9746" spans="1:4" x14ac:dyDescent="0.25">
      <c r="A9746" s="100">
        <v>38122</v>
      </c>
      <c r="B9746" s="100" t="s">
        <v>27257</v>
      </c>
      <c r="C9746" s="100" t="s">
        <v>944</v>
      </c>
      <c r="D9746" s="100">
        <v>20.5</v>
      </c>
    </row>
    <row r="9747" spans="1:4" x14ac:dyDescent="0.25">
      <c r="A9747" s="100">
        <v>43653</v>
      </c>
      <c r="B9747" s="100" t="s">
        <v>27258</v>
      </c>
      <c r="C9747" s="100" t="s">
        <v>944</v>
      </c>
      <c r="D9747" s="100">
        <v>37.97</v>
      </c>
    </row>
    <row r="9748" spans="1:4" x14ac:dyDescent="0.25">
      <c r="A9748" s="100">
        <v>38633</v>
      </c>
      <c r="B9748" s="100" t="s">
        <v>40209</v>
      </c>
      <c r="C9748" s="100" t="s">
        <v>13191</v>
      </c>
      <c r="D9748" s="100">
        <v>17.29</v>
      </c>
    </row>
    <row r="9749" spans="1:4" x14ac:dyDescent="0.25">
      <c r="A9749" s="100">
        <v>12344</v>
      </c>
      <c r="B9749" s="100" t="s">
        <v>40210</v>
      </c>
      <c r="C9749" s="100" t="s">
        <v>13191</v>
      </c>
      <c r="D9749" s="100">
        <v>4.49</v>
      </c>
    </row>
    <row r="9750" spans="1:4" x14ac:dyDescent="0.25">
      <c r="A9750" s="100">
        <v>12343</v>
      </c>
      <c r="B9750" s="100" t="s">
        <v>40211</v>
      </c>
      <c r="C9750" s="100" t="s">
        <v>13191</v>
      </c>
      <c r="D9750" s="100">
        <v>6.96</v>
      </c>
    </row>
    <row r="9751" spans="1:4" x14ac:dyDescent="0.25">
      <c r="A9751" s="100">
        <v>3295</v>
      </c>
      <c r="B9751" s="100" t="s">
        <v>40212</v>
      </c>
      <c r="C9751" s="100" t="s">
        <v>13191</v>
      </c>
      <c r="D9751" s="100">
        <v>24.33</v>
      </c>
    </row>
    <row r="9752" spans="1:4" x14ac:dyDescent="0.25">
      <c r="A9752" s="100">
        <v>3302</v>
      </c>
      <c r="B9752" s="100" t="s">
        <v>40213</v>
      </c>
      <c r="C9752" s="100" t="s">
        <v>13191</v>
      </c>
      <c r="D9752" s="105">
        <v>25.44</v>
      </c>
    </row>
    <row r="9753" spans="1:4" x14ac:dyDescent="0.25">
      <c r="A9753" s="100">
        <v>3297</v>
      </c>
      <c r="B9753" s="100" t="s">
        <v>40214</v>
      </c>
      <c r="C9753" s="100" t="s">
        <v>13191</v>
      </c>
      <c r="D9753" s="105">
        <v>27.15</v>
      </c>
    </row>
    <row r="9754" spans="1:4" x14ac:dyDescent="0.25">
      <c r="A9754" s="100">
        <v>3294</v>
      </c>
      <c r="B9754" s="100" t="s">
        <v>40215</v>
      </c>
      <c r="C9754" s="100" t="s">
        <v>13191</v>
      </c>
      <c r="D9754" s="105">
        <v>27.57</v>
      </c>
    </row>
    <row r="9755" spans="1:4" x14ac:dyDescent="0.25">
      <c r="A9755" s="100">
        <v>3292</v>
      </c>
      <c r="B9755" s="100" t="s">
        <v>40216</v>
      </c>
      <c r="C9755" s="100" t="s">
        <v>13191</v>
      </c>
      <c r="D9755" s="105">
        <v>25.9</v>
      </c>
    </row>
    <row r="9756" spans="1:4" x14ac:dyDescent="0.25">
      <c r="A9756" s="100">
        <v>3298</v>
      </c>
      <c r="B9756" s="100" t="s">
        <v>40217</v>
      </c>
      <c r="C9756" s="100" t="s">
        <v>13191</v>
      </c>
      <c r="D9756" s="105">
        <v>60.7</v>
      </c>
    </row>
    <row r="9757" spans="1:4" x14ac:dyDescent="0.25">
      <c r="A9757" s="100">
        <v>34802</v>
      </c>
      <c r="B9757" s="100" t="s">
        <v>27259</v>
      </c>
      <c r="C9757" s="100" t="s">
        <v>13191</v>
      </c>
      <c r="D9757" s="105">
        <v>1247.71</v>
      </c>
    </row>
    <row r="9758" spans="1:4" x14ac:dyDescent="0.25">
      <c r="A9758" s="100">
        <v>11588</v>
      </c>
      <c r="B9758" s="100" t="s">
        <v>27260</v>
      </c>
      <c r="C9758" s="100" t="s">
        <v>13191</v>
      </c>
      <c r="D9758" s="105">
        <v>1346.08</v>
      </c>
    </row>
    <row r="9759" spans="1:4" x14ac:dyDescent="0.25">
      <c r="A9759" s="100">
        <v>34383</v>
      </c>
      <c r="B9759" s="100" t="s">
        <v>27261</v>
      </c>
      <c r="C9759" s="100" t="s">
        <v>13191</v>
      </c>
      <c r="D9759" s="105">
        <v>1480.78</v>
      </c>
    </row>
    <row r="9760" spans="1:4" x14ac:dyDescent="0.25">
      <c r="A9760" s="100">
        <v>40451</v>
      </c>
      <c r="B9760" s="100" t="s">
        <v>27262</v>
      </c>
      <c r="C9760" s="100" t="s">
        <v>941</v>
      </c>
      <c r="D9760" s="105">
        <v>119.7</v>
      </c>
    </row>
    <row r="9761" spans="1:4" x14ac:dyDescent="0.25">
      <c r="A9761" s="100">
        <v>40453</v>
      </c>
      <c r="B9761" s="100" t="s">
        <v>27263</v>
      </c>
      <c r="C9761" s="100" t="s">
        <v>941</v>
      </c>
      <c r="D9761" s="105">
        <v>129.51</v>
      </c>
    </row>
    <row r="9762" spans="1:4" x14ac:dyDescent="0.25">
      <c r="A9762" s="100">
        <v>40452</v>
      </c>
      <c r="B9762" s="100" t="s">
        <v>27264</v>
      </c>
      <c r="C9762" s="100" t="s">
        <v>941</v>
      </c>
      <c r="D9762" s="105">
        <v>142.06</v>
      </c>
    </row>
    <row r="9763" spans="1:4" x14ac:dyDescent="0.25">
      <c r="A9763" s="100">
        <v>11594</v>
      </c>
      <c r="B9763" s="100" t="s">
        <v>40218</v>
      </c>
      <c r="C9763" s="100" t="s">
        <v>13191</v>
      </c>
      <c r="D9763" s="105">
        <v>429.03</v>
      </c>
    </row>
    <row r="9764" spans="1:4" x14ac:dyDescent="0.25">
      <c r="A9764" s="100">
        <v>3311</v>
      </c>
      <c r="B9764" s="100" t="s">
        <v>27265</v>
      </c>
      <c r="C9764" s="100" t="s">
        <v>940</v>
      </c>
      <c r="D9764" s="105">
        <v>429.03</v>
      </c>
    </row>
    <row r="9765" spans="1:4" x14ac:dyDescent="0.25">
      <c r="A9765" s="100">
        <v>11599</v>
      </c>
      <c r="B9765" s="100" t="s">
        <v>27266</v>
      </c>
      <c r="C9765" s="100" t="s">
        <v>13191</v>
      </c>
      <c r="D9765" s="105">
        <v>570.55999999999995</v>
      </c>
    </row>
    <row r="9766" spans="1:4" x14ac:dyDescent="0.25">
      <c r="A9766" s="100">
        <v>11593</v>
      </c>
      <c r="B9766" s="100" t="s">
        <v>40219</v>
      </c>
      <c r="C9766" s="100" t="s">
        <v>13191</v>
      </c>
      <c r="D9766" s="105">
        <v>799.9</v>
      </c>
    </row>
    <row r="9767" spans="1:4" x14ac:dyDescent="0.25">
      <c r="A9767" s="100">
        <v>3314</v>
      </c>
      <c r="B9767" s="100" t="s">
        <v>40220</v>
      </c>
      <c r="C9767" s="100" t="s">
        <v>940</v>
      </c>
      <c r="D9767" s="105">
        <v>572.09</v>
      </c>
    </row>
    <row r="9768" spans="1:4" x14ac:dyDescent="0.25">
      <c r="A9768" s="100">
        <v>11597</v>
      </c>
      <c r="B9768" s="100" t="s">
        <v>27267</v>
      </c>
      <c r="C9768" s="100" t="s">
        <v>13191</v>
      </c>
      <c r="D9768" s="105">
        <v>665.27</v>
      </c>
    </row>
    <row r="9769" spans="1:4" x14ac:dyDescent="0.25">
      <c r="A9769" s="100">
        <v>3309</v>
      </c>
      <c r="B9769" s="100" t="s">
        <v>27268</v>
      </c>
      <c r="C9769" s="100" t="s">
        <v>940</v>
      </c>
      <c r="D9769" s="105">
        <v>454.32</v>
      </c>
    </row>
    <row r="9770" spans="1:4" x14ac:dyDescent="0.25">
      <c r="A9770" s="100">
        <v>34612</v>
      </c>
      <c r="B9770" s="100" t="s">
        <v>27269</v>
      </c>
      <c r="C9770" s="100" t="s">
        <v>13191</v>
      </c>
      <c r="D9770" s="105">
        <v>822.82</v>
      </c>
    </row>
    <row r="9771" spans="1:4" x14ac:dyDescent="0.25">
      <c r="A9771" s="100">
        <v>34635</v>
      </c>
      <c r="B9771" s="100" t="s">
        <v>27270</v>
      </c>
      <c r="C9771" s="100" t="s">
        <v>13191</v>
      </c>
      <c r="D9771" s="105">
        <v>1058.1099999999999</v>
      </c>
    </row>
    <row r="9772" spans="1:4" x14ac:dyDescent="0.25">
      <c r="A9772" s="100">
        <v>34633</v>
      </c>
      <c r="B9772" s="100" t="s">
        <v>27271</v>
      </c>
      <c r="C9772" s="100" t="s">
        <v>13191</v>
      </c>
      <c r="D9772" s="100">
        <v>1166.32</v>
      </c>
    </row>
    <row r="9773" spans="1:4" x14ac:dyDescent="0.25">
      <c r="A9773" s="100">
        <v>40440</v>
      </c>
      <c r="B9773" s="100" t="s">
        <v>27272</v>
      </c>
      <c r="C9773" s="100" t="s">
        <v>940</v>
      </c>
      <c r="D9773" s="100">
        <v>595.89</v>
      </c>
    </row>
    <row r="9774" spans="1:4" x14ac:dyDescent="0.25">
      <c r="A9774" s="100">
        <v>40441</v>
      </c>
      <c r="B9774" s="100" t="s">
        <v>27273</v>
      </c>
      <c r="C9774" s="100" t="s">
        <v>940</v>
      </c>
      <c r="D9774" s="100">
        <v>380.44</v>
      </c>
    </row>
    <row r="9775" spans="1:4" x14ac:dyDescent="0.25">
      <c r="A9775" s="100">
        <v>40449</v>
      </c>
      <c r="B9775" s="100" t="s">
        <v>27274</v>
      </c>
      <c r="C9775" s="100" t="s">
        <v>940</v>
      </c>
      <c r="D9775" s="100">
        <v>319.82</v>
      </c>
    </row>
    <row r="9776" spans="1:4" x14ac:dyDescent="0.25">
      <c r="A9776" s="100">
        <v>34800</v>
      </c>
      <c r="B9776" s="100" t="s">
        <v>40221</v>
      </c>
      <c r="C9776" s="100" t="s">
        <v>940</v>
      </c>
      <c r="D9776" s="100">
        <v>399.94</v>
      </c>
    </row>
    <row r="9777" spans="1:4" x14ac:dyDescent="0.25">
      <c r="A9777" s="100">
        <v>11592</v>
      </c>
      <c r="B9777" s="100" t="s">
        <v>27275</v>
      </c>
      <c r="C9777" s="100" t="s">
        <v>13191</v>
      </c>
      <c r="D9777" s="100">
        <v>572.09</v>
      </c>
    </row>
    <row r="9778" spans="1:4" x14ac:dyDescent="0.25">
      <c r="A9778" s="100">
        <v>40438</v>
      </c>
      <c r="B9778" s="100" t="s">
        <v>27276</v>
      </c>
      <c r="C9778" s="100" t="s">
        <v>940</v>
      </c>
      <c r="D9778" s="105">
        <v>266.45</v>
      </c>
    </row>
    <row r="9779" spans="1:4" x14ac:dyDescent="0.25">
      <c r="A9779" s="100">
        <v>40436</v>
      </c>
      <c r="B9779" s="100" t="s">
        <v>27277</v>
      </c>
      <c r="C9779" s="100" t="s">
        <v>940</v>
      </c>
      <c r="D9779" s="105">
        <v>332.24</v>
      </c>
    </row>
    <row r="9780" spans="1:4" x14ac:dyDescent="0.25">
      <c r="A9780" s="100">
        <v>11596</v>
      </c>
      <c r="B9780" s="100" t="s">
        <v>40222</v>
      </c>
      <c r="C9780" s="100" t="s">
        <v>13191</v>
      </c>
      <c r="D9780" s="105">
        <v>454.32</v>
      </c>
    </row>
    <row r="9781" spans="1:4" x14ac:dyDescent="0.25">
      <c r="A9781" s="100">
        <v>4315</v>
      </c>
      <c r="B9781" s="100" t="s">
        <v>31226</v>
      </c>
      <c r="C9781" s="100" t="s">
        <v>13191</v>
      </c>
      <c r="D9781" s="105">
        <v>3.02</v>
      </c>
    </row>
    <row r="9782" spans="1:4" x14ac:dyDescent="0.25">
      <c r="A9782" s="100">
        <v>402</v>
      </c>
      <c r="B9782" s="100" t="s">
        <v>27278</v>
      </c>
      <c r="C9782" s="100" t="s">
        <v>13191</v>
      </c>
      <c r="D9782" s="105">
        <v>12.11</v>
      </c>
    </row>
    <row r="9783" spans="1:4" x14ac:dyDescent="0.25">
      <c r="A9783" s="100">
        <v>4226</v>
      </c>
      <c r="B9783" s="100" t="s">
        <v>27279</v>
      </c>
      <c r="C9783" s="100" t="s">
        <v>943</v>
      </c>
      <c r="D9783" s="105">
        <v>7.86</v>
      </c>
    </row>
    <row r="9784" spans="1:4" x14ac:dyDescent="0.25">
      <c r="A9784" s="100">
        <v>4222</v>
      </c>
      <c r="B9784" s="100" t="s">
        <v>27280</v>
      </c>
      <c r="C9784" s="100" t="s">
        <v>944</v>
      </c>
      <c r="D9784" s="105">
        <v>6.19</v>
      </c>
    </row>
    <row r="9785" spans="1:4" x14ac:dyDescent="0.25">
      <c r="A9785" s="100">
        <v>34804</v>
      </c>
      <c r="B9785" s="100" t="s">
        <v>27281</v>
      </c>
      <c r="C9785" s="100" t="s">
        <v>941</v>
      </c>
      <c r="D9785" s="105">
        <v>48.29</v>
      </c>
    </row>
    <row r="9786" spans="1:4" x14ac:dyDescent="0.25">
      <c r="A9786" s="100">
        <v>4013</v>
      </c>
      <c r="B9786" s="100" t="s">
        <v>27282</v>
      </c>
      <c r="C9786" s="100" t="s">
        <v>941</v>
      </c>
      <c r="D9786" s="105">
        <v>6.17</v>
      </c>
    </row>
    <row r="9787" spans="1:4" x14ac:dyDescent="0.25">
      <c r="A9787" s="100">
        <v>4011</v>
      </c>
      <c r="B9787" s="100" t="s">
        <v>27283</v>
      </c>
      <c r="C9787" s="100" t="s">
        <v>941</v>
      </c>
      <c r="D9787" s="105">
        <v>6.89</v>
      </c>
    </row>
    <row r="9788" spans="1:4" x14ac:dyDescent="0.25">
      <c r="A9788" s="100">
        <v>4021</v>
      </c>
      <c r="B9788" s="100" t="s">
        <v>27284</v>
      </c>
      <c r="C9788" s="100" t="s">
        <v>941</v>
      </c>
      <c r="D9788" s="105">
        <v>8.6</v>
      </c>
    </row>
    <row r="9789" spans="1:4" x14ac:dyDescent="0.25">
      <c r="A9789" s="100">
        <v>4019</v>
      </c>
      <c r="B9789" s="100" t="s">
        <v>27285</v>
      </c>
      <c r="C9789" s="100" t="s">
        <v>941</v>
      </c>
      <c r="D9789" s="105">
        <v>10.32</v>
      </c>
    </row>
    <row r="9790" spans="1:4" x14ac:dyDescent="0.25">
      <c r="A9790" s="100">
        <v>4012</v>
      </c>
      <c r="B9790" s="100" t="s">
        <v>27286</v>
      </c>
      <c r="C9790" s="100" t="s">
        <v>941</v>
      </c>
      <c r="D9790" s="100">
        <v>13.83</v>
      </c>
    </row>
    <row r="9791" spans="1:4" x14ac:dyDescent="0.25">
      <c r="A9791" s="100">
        <v>4020</v>
      </c>
      <c r="B9791" s="100" t="s">
        <v>27287</v>
      </c>
      <c r="C9791" s="100" t="s">
        <v>941</v>
      </c>
      <c r="D9791" s="100">
        <v>17.32</v>
      </c>
    </row>
    <row r="9792" spans="1:4" x14ac:dyDescent="0.25">
      <c r="A9792" s="100">
        <v>4018</v>
      </c>
      <c r="B9792" s="100" t="s">
        <v>27288</v>
      </c>
      <c r="C9792" s="100" t="s">
        <v>941</v>
      </c>
      <c r="D9792" s="100">
        <v>20.75</v>
      </c>
    </row>
    <row r="9793" spans="1:4" x14ac:dyDescent="0.25">
      <c r="A9793" s="100">
        <v>36498</v>
      </c>
      <c r="B9793" s="100" t="s">
        <v>27289</v>
      </c>
      <c r="C9793" s="100" t="s">
        <v>13191</v>
      </c>
      <c r="D9793" s="100">
        <v>8600.61</v>
      </c>
    </row>
    <row r="9794" spans="1:4" x14ac:dyDescent="0.25">
      <c r="A9794" s="100">
        <v>12872</v>
      </c>
      <c r="B9794" s="100" t="s">
        <v>27290</v>
      </c>
      <c r="C9794" s="100" t="s">
        <v>939</v>
      </c>
      <c r="D9794" s="100">
        <v>22.24</v>
      </c>
    </row>
    <row r="9795" spans="1:4" x14ac:dyDescent="0.25">
      <c r="A9795" s="100">
        <v>41075</v>
      </c>
      <c r="B9795" s="100" t="s">
        <v>27291</v>
      </c>
      <c r="C9795" s="100" t="s">
        <v>1906</v>
      </c>
      <c r="D9795" s="100">
        <v>3934.39</v>
      </c>
    </row>
    <row r="9796" spans="1:4" x14ac:dyDescent="0.25">
      <c r="A9796" s="100">
        <v>44324</v>
      </c>
      <c r="B9796" s="100" t="s">
        <v>27292</v>
      </c>
      <c r="C9796" s="100" t="s">
        <v>943</v>
      </c>
      <c r="D9796" s="100">
        <v>2.88</v>
      </c>
    </row>
    <row r="9797" spans="1:4" x14ac:dyDescent="0.25">
      <c r="A9797" s="100">
        <v>3315</v>
      </c>
      <c r="B9797" s="100" t="s">
        <v>27293</v>
      </c>
      <c r="C9797" s="100" t="s">
        <v>943</v>
      </c>
      <c r="D9797" s="100">
        <v>0.83</v>
      </c>
    </row>
    <row r="9798" spans="1:4" x14ac:dyDescent="0.25">
      <c r="A9798" s="100">
        <v>36870</v>
      </c>
      <c r="B9798" s="100" t="s">
        <v>27294</v>
      </c>
      <c r="C9798" s="100" t="s">
        <v>943</v>
      </c>
      <c r="D9798" s="100">
        <v>0.64</v>
      </c>
    </row>
    <row r="9799" spans="1:4" x14ac:dyDescent="0.25">
      <c r="A9799" s="100">
        <v>5092</v>
      </c>
      <c r="B9799" s="100" t="s">
        <v>40223</v>
      </c>
      <c r="C9799" s="100" t="s">
        <v>945</v>
      </c>
      <c r="D9799" s="100">
        <v>18.34</v>
      </c>
    </row>
    <row r="9800" spans="1:4" x14ac:dyDescent="0.25">
      <c r="A9800" s="100">
        <v>11462</v>
      </c>
      <c r="B9800" s="100" t="s">
        <v>27295</v>
      </c>
      <c r="C9800" s="100" t="s">
        <v>945</v>
      </c>
      <c r="D9800" s="100">
        <v>18.75</v>
      </c>
    </row>
    <row r="9801" spans="1:4" x14ac:dyDescent="0.25">
      <c r="A9801" s="100">
        <v>36529</v>
      </c>
      <c r="B9801" s="100" t="s">
        <v>27296</v>
      </c>
      <c r="C9801" s="100" t="s">
        <v>13191</v>
      </c>
      <c r="D9801" s="105">
        <v>64158.16</v>
      </c>
    </row>
    <row r="9802" spans="1:4" x14ac:dyDescent="0.25">
      <c r="A9802" s="100">
        <v>3318</v>
      </c>
      <c r="B9802" s="100" t="s">
        <v>40224</v>
      </c>
      <c r="C9802" s="100" t="s">
        <v>13191</v>
      </c>
      <c r="D9802" s="105">
        <v>50300</v>
      </c>
    </row>
    <row r="9803" spans="1:4" x14ac:dyDescent="0.25">
      <c r="A9803" s="100">
        <v>3324</v>
      </c>
      <c r="B9803" s="100" t="s">
        <v>27297</v>
      </c>
      <c r="C9803" s="100" t="s">
        <v>941</v>
      </c>
      <c r="D9803" s="105">
        <v>10.71</v>
      </c>
    </row>
    <row r="9804" spans="1:4" x14ac:dyDescent="0.25">
      <c r="A9804" s="100">
        <v>3322</v>
      </c>
      <c r="B9804" s="100" t="s">
        <v>27298</v>
      </c>
      <c r="C9804" s="100" t="s">
        <v>941</v>
      </c>
      <c r="D9804" s="105">
        <v>15</v>
      </c>
    </row>
    <row r="9805" spans="1:4" x14ac:dyDescent="0.25">
      <c r="A9805" s="100">
        <v>5076</v>
      </c>
      <c r="B9805" s="100" t="s">
        <v>40225</v>
      </c>
      <c r="C9805" s="100" t="s">
        <v>943</v>
      </c>
      <c r="D9805" s="105">
        <v>19.27</v>
      </c>
    </row>
    <row r="9806" spans="1:4" x14ac:dyDescent="0.25">
      <c r="A9806" s="100">
        <v>5077</v>
      </c>
      <c r="B9806" s="100" t="s">
        <v>40226</v>
      </c>
      <c r="C9806" s="100" t="s">
        <v>943</v>
      </c>
      <c r="D9806" s="105">
        <v>21.29</v>
      </c>
    </row>
    <row r="9807" spans="1:4" x14ac:dyDescent="0.25">
      <c r="A9807" s="100">
        <v>11837</v>
      </c>
      <c r="B9807" s="100" t="s">
        <v>27299</v>
      </c>
      <c r="C9807" s="100" t="s">
        <v>13191</v>
      </c>
      <c r="D9807" s="105">
        <v>104.77</v>
      </c>
    </row>
    <row r="9808" spans="1:4" x14ac:dyDescent="0.25">
      <c r="A9808" s="100">
        <v>38055</v>
      </c>
      <c r="B9808" s="100" t="s">
        <v>40227</v>
      </c>
      <c r="C9808" s="100" t="s">
        <v>13191</v>
      </c>
      <c r="D9808" s="100">
        <v>9.5</v>
      </c>
    </row>
    <row r="9809" spans="1:4" x14ac:dyDescent="0.25">
      <c r="A9809" s="100">
        <v>415</v>
      </c>
      <c r="B9809" s="100" t="s">
        <v>40228</v>
      </c>
      <c r="C9809" s="100" t="s">
        <v>13191</v>
      </c>
      <c r="D9809" s="100">
        <v>42.96</v>
      </c>
    </row>
    <row r="9810" spans="1:4" x14ac:dyDescent="0.25">
      <c r="A9810" s="100">
        <v>416</v>
      </c>
      <c r="B9810" s="100" t="s">
        <v>40229</v>
      </c>
      <c r="C9810" s="100" t="s">
        <v>13191</v>
      </c>
      <c r="D9810" s="105">
        <v>15.73</v>
      </c>
    </row>
    <row r="9811" spans="1:4" x14ac:dyDescent="0.25">
      <c r="A9811" s="100">
        <v>425</v>
      </c>
      <c r="B9811" s="100" t="s">
        <v>40230</v>
      </c>
      <c r="C9811" s="100" t="s">
        <v>13191</v>
      </c>
      <c r="D9811" s="100">
        <v>9.75</v>
      </c>
    </row>
    <row r="9812" spans="1:4" x14ac:dyDescent="0.25">
      <c r="A9812" s="100">
        <v>426</v>
      </c>
      <c r="B9812" s="100" t="s">
        <v>40231</v>
      </c>
      <c r="C9812" s="100" t="s">
        <v>13191</v>
      </c>
      <c r="D9812" s="100">
        <v>53.69</v>
      </c>
    </row>
    <row r="9813" spans="1:4" x14ac:dyDescent="0.25">
      <c r="A9813" s="100">
        <v>38056</v>
      </c>
      <c r="B9813" s="100" t="s">
        <v>40232</v>
      </c>
      <c r="C9813" s="100" t="s">
        <v>13191</v>
      </c>
      <c r="D9813" s="100">
        <v>52.43</v>
      </c>
    </row>
    <row r="9814" spans="1:4" x14ac:dyDescent="0.25">
      <c r="A9814" s="100">
        <v>1564</v>
      </c>
      <c r="B9814" s="100" t="s">
        <v>27300</v>
      </c>
      <c r="C9814" s="100" t="s">
        <v>13191</v>
      </c>
      <c r="D9814" s="105">
        <v>20.010000000000002</v>
      </c>
    </row>
    <row r="9815" spans="1:4" x14ac:dyDescent="0.25">
      <c r="A9815" s="100">
        <v>11032</v>
      </c>
      <c r="B9815" s="100" t="s">
        <v>40233</v>
      </c>
      <c r="C9815" s="100" t="s">
        <v>13191</v>
      </c>
      <c r="D9815" s="105">
        <v>17.03</v>
      </c>
    </row>
    <row r="9816" spans="1:4" x14ac:dyDescent="0.25">
      <c r="A9816" s="100">
        <v>36786</v>
      </c>
      <c r="B9816" s="100" t="s">
        <v>27301</v>
      </c>
      <c r="C9816" s="100" t="s">
        <v>952</v>
      </c>
      <c r="D9816" s="100">
        <v>154.63999999999999</v>
      </c>
    </row>
    <row r="9817" spans="1:4" x14ac:dyDescent="0.25">
      <c r="A9817" s="100">
        <v>36785</v>
      </c>
      <c r="B9817" s="100" t="s">
        <v>27302</v>
      </c>
      <c r="C9817" s="100" t="s">
        <v>952</v>
      </c>
      <c r="D9817" s="100">
        <v>134.38</v>
      </c>
    </row>
    <row r="9818" spans="1:4" x14ac:dyDescent="0.25">
      <c r="A9818" s="100">
        <v>36782</v>
      </c>
      <c r="B9818" s="100" t="s">
        <v>27303</v>
      </c>
      <c r="C9818" s="100" t="s">
        <v>952</v>
      </c>
      <c r="D9818" s="100">
        <v>160.4</v>
      </c>
    </row>
    <row r="9819" spans="1:4" x14ac:dyDescent="0.25">
      <c r="A9819" s="100">
        <v>44481</v>
      </c>
      <c r="B9819" s="100" t="s">
        <v>27304</v>
      </c>
      <c r="C9819" s="100" t="s">
        <v>952</v>
      </c>
      <c r="D9819" s="100">
        <v>180.68</v>
      </c>
    </row>
    <row r="9820" spans="1:4" x14ac:dyDescent="0.25">
      <c r="A9820" s="100">
        <v>4824</v>
      </c>
      <c r="B9820" s="100" t="s">
        <v>27305</v>
      </c>
      <c r="C9820" s="100" t="s">
        <v>943</v>
      </c>
      <c r="D9820" s="105">
        <v>0.46</v>
      </c>
    </row>
    <row r="9821" spans="1:4" x14ac:dyDescent="0.25">
      <c r="A9821" s="100">
        <v>11795</v>
      </c>
      <c r="B9821" s="100" t="s">
        <v>40234</v>
      </c>
      <c r="C9821" s="100" t="s">
        <v>941</v>
      </c>
      <c r="D9821" s="100">
        <v>470.86</v>
      </c>
    </row>
    <row r="9822" spans="1:4" x14ac:dyDescent="0.25">
      <c r="A9822" s="100">
        <v>134</v>
      </c>
      <c r="B9822" s="100" t="s">
        <v>27306</v>
      </c>
      <c r="C9822" s="100" t="s">
        <v>943</v>
      </c>
      <c r="D9822" s="100">
        <v>1.5</v>
      </c>
    </row>
    <row r="9823" spans="1:4" x14ac:dyDescent="0.25">
      <c r="A9823" s="100">
        <v>4229</v>
      </c>
      <c r="B9823" s="100" t="s">
        <v>27307</v>
      </c>
      <c r="C9823" s="100" t="s">
        <v>943</v>
      </c>
      <c r="D9823" s="100">
        <v>43.05</v>
      </c>
    </row>
    <row r="9824" spans="1:4" x14ac:dyDescent="0.25">
      <c r="A9824" s="100">
        <v>11731</v>
      </c>
      <c r="B9824" s="100" t="s">
        <v>27308</v>
      </c>
      <c r="C9824" s="100" t="s">
        <v>13191</v>
      </c>
      <c r="D9824" s="105">
        <v>9.74</v>
      </c>
    </row>
    <row r="9825" spans="1:4" x14ac:dyDescent="0.25">
      <c r="A9825" s="100">
        <v>11732</v>
      </c>
      <c r="B9825" s="100" t="s">
        <v>27309</v>
      </c>
      <c r="C9825" s="100" t="s">
        <v>13191</v>
      </c>
      <c r="D9825" s="100">
        <v>25.52</v>
      </c>
    </row>
    <row r="9826" spans="1:4" x14ac:dyDescent="0.25">
      <c r="A9826" s="100">
        <v>11244</v>
      </c>
      <c r="B9826" s="100" t="s">
        <v>27310</v>
      </c>
      <c r="C9826" s="100" t="s">
        <v>13191</v>
      </c>
      <c r="D9826" s="100">
        <v>196.98</v>
      </c>
    </row>
    <row r="9827" spans="1:4" x14ac:dyDescent="0.25">
      <c r="A9827" s="100">
        <v>11235</v>
      </c>
      <c r="B9827" s="100" t="s">
        <v>27311</v>
      </c>
      <c r="C9827" s="100" t="s">
        <v>13191</v>
      </c>
      <c r="D9827" s="100">
        <v>150.32</v>
      </c>
    </row>
    <row r="9828" spans="1:4" x14ac:dyDescent="0.25">
      <c r="A9828" s="100">
        <v>11236</v>
      </c>
      <c r="B9828" s="100" t="s">
        <v>27312</v>
      </c>
      <c r="C9828" s="100" t="s">
        <v>13191</v>
      </c>
      <c r="D9828" s="100">
        <v>191.03</v>
      </c>
    </row>
    <row r="9829" spans="1:4" x14ac:dyDescent="0.25">
      <c r="A9829" s="100">
        <v>11245</v>
      </c>
      <c r="B9829" s="100" t="s">
        <v>40235</v>
      </c>
      <c r="C9829" s="100" t="s">
        <v>13191</v>
      </c>
      <c r="D9829" s="100">
        <v>272.45999999999998</v>
      </c>
    </row>
    <row r="9830" spans="1:4" x14ac:dyDescent="0.25">
      <c r="A9830" s="100">
        <v>36494</v>
      </c>
      <c r="B9830" s="100" t="s">
        <v>27313</v>
      </c>
      <c r="C9830" s="100" t="s">
        <v>13191</v>
      </c>
      <c r="D9830" s="100">
        <v>746558.98</v>
      </c>
    </row>
    <row r="9831" spans="1:4" x14ac:dyDescent="0.25">
      <c r="A9831" s="100">
        <v>36493</v>
      </c>
      <c r="B9831" s="100" t="s">
        <v>27314</v>
      </c>
      <c r="C9831" s="100" t="s">
        <v>13191</v>
      </c>
      <c r="D9831" s="100">
        <v>845821</v>
      </c>
    </row>
    <row r="9832" spans="1:4" x14ac:dyDescent="0.25">
      <c r="A9832" s="100">
        <v>36492</v>
      </c>
      <c r="B9832" s="100" t="s">
        <v>27315</v>
      </c>
      <c r="C9832" s="100" t="s">
        <v>13191</v>
      </c>
      <c r="D9832" s="100">
        <v>1571214.64</v>
      </c>
    </row>
    <row r="9833" spans="1:4" x14ac:dyDescent="0.25">
      <c r="A9833" s="100">
        <v>36499</v>
      </c>
      <c r="B9833" s="100" t="s">
        <v>27316</v>
      </c>
      <c r="C9833" s="100" t="s">
        <v>13191</v>
      </c>
      <c r="D9833" s="100">
        <v>4644.33</v>
      </c>
    </row>
    <row r="9834" spans="1:4" x14ac:dyDescent="0.25">
      <c r="A9834" s="100">
        <v>13533</v>
      </c>
      <c r="B9834" s="100" t="s">
        <v>27317</v>
      </c>
      <c r="C9834" s="100" t="s">
        <v>13191</v>
      </c>
      <c r="D9834" s="100">
        <v>212898.11</v>
      </c>
    </row>
    <row r="9835" spans="1:4" x14ac:dyDescent="0.25">
      <c r="A9835" s="100">
        <v>13333</v>
      </c>
      <c r="B9835" s="100" t="s">
        <v>27318</v>
      </c>
      <c r="C9835" s="100" t="s">
        <v>13191</v>
      </c>
      <c r="D9835" s="100">
        <v>238170.66</v>
      </c>
    </row>
    <row r="9836" spans="1:4" x14ac:dyDescent="0.25">
      <c r="A9836" s="100">
        <v>39585</v>
      </c>
      <c r="B9836" s="100" t="s">
        <v>27319</v>
      </c>
      <c r="C9836" s="100" t="s">
        <v>13191</v>
      </c>
      <c r="D9836" s="100">
        <v>153786.79</v>
      </c>
    </row>
    <row r="9837" spans="1:4" x14ac:dyDescent="0.25">
      <c r="A9837" s="100">
        <v>39586</v>
      </c>
      <c r="B9837" s="100" t="s">
        <v>27320</v>
      </c>
      <c r="C9837" s="100" t="s">
        <v>13191</v>
      </c>
      <c r="D9837" s="100">
        <v>180381.49</v>
      </c>
    </row>
    <row r="9838" spans="1:4" x14ac:dyDescent="0.25">
      <c r="A9838" s="100">
        <v>39587</v>
      </c>
      <c r="B9838" s="100" t="s">
        <v>27321</v>
      </c>
      <c r="C9838" s="100" t="s">
        <v>13191</v>
      </c>
      <c r="D9838" s="100">
        <v>219695.42</v>
      </c>
    </row>
    <row r="9839" spans="1:4" x14ac:dyDescent="0.25">
      <c r="A9839" s="100">
        <v>39588</v>
      </c>
      <c r="B9839" s="100" t="s">
        <v>27322</v>
      </c>
      <c r="C9839" s="100" t="s">
        <v>13191</v>
      </c>
      <c r="D9839" s="100">
        <v>254384.16</v>
      </c>
    </row>
    <row r="9840" spans="1:4" x14ac:dyDescent="0.25">
      <c r="A9840" s="100">
        <v>39584</v>
      </c>
      <c r="B9840" s="100" t="s">
        <v>27323</v>
      </c>
      <c r="C9840" s="100" t="s">
        <v>13191</v>
      </c>
      <c r="D9840" s="100">
        <v>136951.18</v>
      </c>
    </row>
    <row r="9841" spans="1:4" x14ac:dyDescent="0.25">
      <c r="A9841" s="100">
        <v>39590</v>
      </c>
      <c r="B9841" s="100" t="s">
        <v>27324</v>
      </c>
      <c r="C9841" s="100" t="s">
        <v>13191</v>
      </c>
      <c r="D9841" s="100">
        <v>133667.32</v>
      </c>
    </row>
    <row r="9842" spans="1:4" x14ac:dyDescent="0.25">
      <c r="A9842" s="100">
        <v>39592</v>
      </c>
      <c r="B9842" s="100" t="s">
        <v>27325</v>
      </c>
      <c r="C9842" s="100" t="s">
        <v>13191</v>
      </c>
      <c r="D9842" s="100">
        <v>192083.16</v>
      </c>
    </row>
    <row r="9843" spans="1:4" x14ac:dyDescent="0.25">
      <c r="A9843" s="100">
        <v>39593</v>
      </c>
      <c r="B9843" s="100" t="s">
        <v>27326</v>
      </c>
      <c r="C9843" s="100" t="s">
        <v>13191</v>
      </c>
      <c r="D9843" s="100">
        <v>219695.42</v>
      </c>
    </row>
    <row r="9844" spans="1:4" x14ac:dyDescent="0.25">
      <c r="A9844" s="100">
        <v>14254</v>
      </c>
      <c r="B9844" s="100" t="s">
        <v>27327</v>
      </c>
      <c r="C9844" s="100" t="s">
        <v>13191</v>
      </c>
      <c r="D9844" s="100">
        <v>124879.5</v>
      </c>
    </row>
    <row r="9845" spans="1:4" x14ac:dyDescent="0.25">
      <c r="A9845" s="100">
        <v>44494</v>
      </c>
      <c r="B9845" s="100" t="s">
        <v>27328</v>
      </c>
      <c r="C9845" s="100" t="s">
        <v>13191</v>
      </c>
      <c r="D9845" s="100">
        <v>104284.34</v>
      </c>
    </row>
    <row r="9846" spans="1:4" x14ac:dyDescent="0.25">
      <c r="A9846" s="100">
        <v>25019</v>
      </c>
      <c r="B9846" s="100" t="s">
        <v>27329</v>
      </c>
      <c r="C9846" s="100" t="s">
        <v>13191</v>
      </c>
      <c r="D9846" s="100">
        <v>178755.02</v>
      </c>
    </row>
    <row r="9847" spans="1:4" x14ac:dyDescent="0.25">
      <c r="A9847" s="100">
        <v>36501</v>
      </c>
      <c r="B9847" s="100" t="s">
        <v>27330</v>
      </c>
      <c r="C9847" s="100" t="s">
        <v>13191</v>
      </c>
      <c r="D9847" s="100">
        <v>159153.57</v>
      </c>
    </row>
    <row r="9848" spans="1:4" x14ac:dyDescent="0.25">
      <c r="A9848" s="100">
        <v>44493</v>
      </c>
      <c r="B9848" s="100" t="s">
        <v>27331</v>
      </c>
      <c r="C9848" s="100" t="s">
        <v>13191</v>
      </c>
      <c r="D9848" s="105">
        <v>191333.08</v>
      </c>
    </row>
    <row r="9849" spans="1:4" x14ac:dyDescent="0.25">
      <c r="A9849" s="100">
        <v>36500</v>
      </c>
      <c r="B9849" s="100" t="s">
        <v>27332</v>
      </c>
      <c r="C9849" s="100" t="s">
        <v>13191</v>
      </c>
      <c r="D9849" s="100">
        <v>112469.48</v>
      </c>
    </row>
    <row r="9850" spans="1:4" x14ac:dyDescent="0.25">
      <c r="A9850" s="100">
        <v>20017</v>
      </c>
      <c r="B9850" s="100" t="s">
        <v>40236</v>
      </c>
      <c r="C9850" s="100" t="s">
        <v>942</v>
      </c>
      <c r="D9850" s="100">
        <v>7.62</v>
      </c>
    </row>
    <row r="9851" spans="1:4" x14ac:dyDescent="0.25">
      <c r="A9851" s="100">
        <v>20007</v>
      </c>
      <c r="B9851" s="100" t="s">
        <v>40237</v>
      </c>
      <c r="C9851" s="100" t="s">
        <v>942</v>
      </c>
      <c r="D9851" s="100">
        <v>4.54</v>
      </c>
    </row>
    <row r="9852" spans="1:4" x14ac:dyDescent="0.25">
      <c r="A9852" s="100">
        <v>39831</v>
      </c>
      <c r="B9852" s="100" t="s">
        <v>27333</v>
      </c>
      <c r="C9852" s="100" t="s">
        <v>946</v>
      </c>
      <c r="D9852" s="100">
        <v>292.02</v>
      </c>
    </row>
    <row r="9853" spans="1:4" x14ac:dyDescent="0.25">
      <c r="A9853" s="100">
        <v>36888</v>
      </c>
      <c r="B9853" s="100" t="s">
        <v>27334</v>
      </c>
      <c r="C9853" s="100" t="s">
        <v>942</v>
      </c>
      <c r="D9853" s="100">
        <v>27.85</v>
      </c>
    </row>
    <row r="9854" spans="1:4" x14ac:dyDescent="0.25">
      <c r="A9854" s="100">
        <v>39836</v>
      </c>
      <c r="B9854" s="100" t="s">
        <v>27335</v>
      </c>
      <c r="C9854" s="100" t="s">
        <v>946</v>
      </c>
      <c r="D9854" s="100">
        <v>256.58999999999997</v>
      </c>
    </row>
    <row r="9855" spans="1:4" x14ac:dyDescent="0.25">
      <c r="A9855" s="100">
        <v>39830</v>
      </c>
      <c r="B9855" s="100" t="s">
        <v>27336</v>
      </c>
      <c r="C9855" s="100" t="s">
        <v>946</v>
      </c>
      <c r="D9855" s="100">
        <v>292.64</v>
      </c>
    </row>
    <row r="9856" spans="1:4" x14ac:dyDescent="0.25">
      <c r="A9856" s="100">
        <v>40527</v>
      </c>
      <c r="B9856" s="100" t="s">
        <v>27337</v>
      </c>
      <c r="C9856" s="100" t="s">
        <v>13191</v>
      </c>
      <c r="D9856" s="100">
        <v>1808.03</v>
      </c>
    </row>
    <row r="9857" spans="1:4" x14ac:dyDescent="0.25">
      <c r="A9857" s="100">
        <v>36497</v>
      </c>
      <c r="B9857" s="100" t="s">
        <v>27338</v>
      </c>
      <c r="C9857" s="100" t="s">
        <v>13191</v>
      </c>
      <c r="D9857" s="100">
        <v>2064.06</v>
      </c>
    </row>
    <row r="9858" spans="1:4" x14ac:dyDescent="0.25">
      <c r="A9858" s="100">
        <v>36487</v>
      </c>
      <c r="B9858" s="100" t="s">
        <v>27339</v>
      </c>
      <c r="C9858" s="100" t="s">
        <v>13191</v>
      </c>
      <c r="D9858" s="100">
        <v>3593.85</v>
      </c>
    </row>
    <row r="9859" spans="1:4" x14ac:dyDescent="0.25">
      <c r="A9859" s="100">
        <v>44475</v>
      </c>
      <c r="B9859" s="100" t="s">
        <v>27340</v>
      </c>
      <c r="C9859" s="100" t="s">
        <v>13191</v>
      </c>
      <c r="D9859" s="105">
        <v>1305473.1499999999</v>
      </c>
    </row>
    <row r="9860" spans="1:4" x14ac:dyDescent="0.25">
      <c r="A9860" s="100">
        <v>44474</v>
      </c>
      <c r="B9860" s="100" t="s">
        <v>27341</v>
      </c>
      <c r="C9860" s="100" t="s">
        <v>13191</v>
      </c>
      <c r="D9860" s="100">
        <v>2510525.2999999998</v>
      </c>
    </row>
    <row r="9861" spans="1:4" x14ac:dyDescent="0.25">
      <c r="A9861" s="100">
        <v>44490</v>
      </c>
      <c r="B9861" s="100" t="s">
        <v>27342</v>
      </c>
      <c r="C9861" s="100" t="s">
        <v>13191</v>
      </c>
      <c r="D9861" s="100">
        <v>4267892.99</v>
      </c>
    </row>
    <row r="9862" spans="1:4" x14ac:dyDescent="0.25">
      <c r="A9862" s="100">
        <v>37776</v>
      </c>
      <c r="B9862" s="100" t="s">
        <v>40238</v>
      </c>
      <c r="C9862" s="100" t="s">
        <v>13191</v>
      </c>
      <c r="D9862" s="100">
        <v>261567.29</v>
      </c>
    </row>
    <row r="9863" spans="1:4" x14ac:dyDescent="0.25">
      <c r="A9863" s="100">
        <v>37775</v>
      </c>
      <c r="B9863" s="100" t="s">
        <v>27343</v>
      </c>
      <c r="C9863" s="100" t="s">
        <v>13191</v>
      </c>
      <c r="D9863" s="100">
        <v>411988.28</v>
      </c>
    </row>
    <row r="9864" spans="1:4" x14ac:dyDescent="0.25">
      <c r="A9864" s="100">
        <v>36491</v>
      </c>
      <c r="B9864" s="100" t="s">
        <v>40239</v>
      </c>
      <c r="C9864" s="100" t="s">
        <v>13191</v>
      </c>
      <c r="D9864" s="100">
        <v>1525714.84</v>
      </c>
    </row>
    <row r="9865" spans="1:4" x14ac:dyDescent="0.25">
      <c r="A9865" s="100">
        <v>10712</v>
      </c>
      <c r="B9865" s="100" t="s">
        <v>40240</v>
      </c>
      <c r="C9865" s="100" t="s">
        <v>13191</v>
      </c>
      <c r="D9865" s="100">
        <v>102997.07</v>
      </c>
    </row>
    <row r="9866" spans="1:4" x14ac:dyDescent="0.25">
      <c r="A9866" s="100">
        <v>3363</v>
      </c>
      <c r="B9866" s="100" t="s">
        <v>40241</v>
      </c>
      <c r="C9866" s="100" t="s">
        <v>13191</v>
      </c>
      <c r="D9866" s="100">
        <v>144875</v>
      </c>
    </row>
    <row r="9867" spans="1:4" x14ac:dyDescent="0.25">
      <c r="A9867" s="100">
        <v>3365</v>
      </c>
      <c r="B9867" s="100" t="s">
        <v>40242</v>
      </c>
      <c r="C9867" s="100" t="s">
        <v>13191</v>
      </c>
      <c r="D9867" s="105">
        <v>338645.31</v>
      </c>
    </row>
    <row r="9868" spans="1:4" x14ac:dyDescent="0.25">
      <c r="A9868" s="100">
        <v>7569</v>
      </c>
      <c r="B9868" s="100" t="s">
        <v>27344</v>
      </c>
      <c r="C9868" s="100" t="s">
        <v>13191</v>
      </c>
      <c r="D9868" s="105">
        <v>56.58</v>
      </c>
    </row>
    <row r="9869" spans="1:4" x14ac:dyDescent="0.25">
      <c r="A9869" s="100">
        <v>3378</v>
      </c>
      <c r="B9869" s="100" t="s">
        <v>27345</v>
      </c>
      <c r="C9869" s="100" t="s">
        <v>13191</v>
      </c>
      <c r="D9869" s="105">
        <v>152.07</v>
      </c>
    </row>
    <row r="9870" spans="1:4" x14ac:dyDescent="0.25">
      <c r="A9870" s="100">
        <v>3380</v>
      </c>
      <c r="B9870" s="100" t="s">
        <v>27346</v>
      </c>
      <c r="C9870" s="100" t="s">
        <v>13191</v>
      </c>
      <c r="D9870" s="105">
        <v>106.45</v>
      </c>
    </row>
    <row r="9871" spans="1:4" x14ac:dyDescent="0.25">
      <c r="A9871" s="100">
        <v>3379</v>
      </c>
      <c r="B9871" s="100" t="s">
        <v>27347</v>
      </c>
      <c r="C9871" s="100" t="s">
        <v>13191</v>
      </c>
      <c r="D9871" s="100">
        <v>102.77</v>
      </c>
    </row>
    <row r="9872" spans="1:4" x14ac:dyDescent="0.25">
      <c r="A9872" s="100">
        <v>11991</v>
      </c>
      <c r="B9872" s="100" t="s">
        <v>27348</v>
      </c>
      <c r="C9872" s="100" t="s">
        <v>13191</v>
      </c>
      <c r="D9872" s="105">
        <v>119.33</v>
      </c>
    </row>
    <row r="9873" spans="1:4" x14ac:dyDescent="0.25">
      <c r="A9873" s="100">
        <v>34349</v>
      </c>
      <c r="B9873" s="100" t="s">
        <v>31227</v>
      </c>
      <c r="C9873" s="100" t="s">
        <v>13191</v>
      </c>
      <c r="D9873" s="105">
        <v>27.44</v>
      </c>
    </row>
    <row r="9874" spans="1:4" x14ac:dyDescent="0.25">
      <c r="A9874" s="100">
        <v>11029</v>
      </c>
      <c r="B9874" s="100" t="s">
        <v>40243</v>
      </c>
      <c r="C9874" s="100" t="s">
        <v>949</v>
      </c>
      <c r="D9874" s="100">
        <v>2.61</v>
      </c>
    </row>
    <row r="9875" spans="1:4" x14ac:dyDescent="0.25">
      <c r="A9875" s="100">
        <v>4316</v>
      </c>
      <c r="B9875" s="100" t="s">
        <v>40244</v>
      </c>
      <c r="C9875" s="100" t="s">
        <v>13191</v>
      </c>
      <c r="D9875" s="100">
        <v>2.64</v>
      </c>
    </row>
    <row r="9876" spans="1:4" x14ac:dyDescent="0.25">
      <c r="A9876" s="100">
        <v>4313</v>
      </c>
      <c r="B9876" s="100" t="s">
        <v>27349</v>
      </c>
      <c r="C9876" s="100" t="s">
        <v>949</v>
      </c>
      <c r="D9876" s="100">
        <v>3.78</v>
      </c>
    </row>
    <row r="9877" spans="1:4" x14ac:dyDescent="0.25">
      <c r="A9877" s="100">
        <v>4317</v>
      </c>
      <c r="B9877" s="100" t="s">
        <v>40245</v>
      </c>
      <c r="C9877" s="100" t="s">
        <v>13191</v>
      </c>
      <c r="D9877" s="100">
        <v>4.3099999999999996</v>
      </c>
    </row>
    <row r="9878" spans="1:4" x14ac:dyDescent="0.25">
      <c r="A9878" s="100">
        <v>4314</v>
      </c>
      <c r="B9878" s="100" t="s">
        <v>27350</v>
      </c>
      <c r="C9878" s="100" t="s">
        <v>949</v>
      </c>
      <c r="D9878" s="100">
        <v>5.05</v>
      </c>
    </row>
    <row r="9879" spans="1:4" x14ac:dyDescent="0.25">
      <c r="A9879" s="100">
        <v>10921</v>
      </c>
      <c r="B9879" s="100" t="s">
        <v>27351</v>
      </c>
      <c r="C9879" s="100" t="s">
        <v>13191</v>
      </c>
      <c r="D9879" s="105">
        <v>5608</v>
      </c>
    </row>
    <row r="9880" spans="1:4" x14ac:dyDescent="0.25">
      <c r="A9880" s="100">
        <v>10922</v>
      </c>
      <c r="B9880" s="100" t="s">
        <v>27352</v>
      </c>
      <c r="C9880" s="100" t="s">
        <v>13191</v>
      </c>
      <c r="D9880" s="100">
        <v>5079.58</v>
      </c>
    </row>
    <row r="9881" spans="1:4" x14ac:dyDescent="0.25">
      <c r="A9881" s="100">
        <v>10923</v>
      </c>
      <c r="B9881" s="100" t="s">
        <v>27353</v>
      </c>
      <c r="C9881" s="100" t="s">
        <v>13191</v>
      </c>
      <c r="D9881" s="100">
        <v>3002.25</v>
      </c>
    </row>
    <row r="9882" spans="1:4" x14ac:dyDescent="0.25">
      <c r="A9882" s="100">
        <v>10924</v>
      </c>
      <c r="B9882" s="100" t="s">
        <v>27354</v>
      </c>
      <c r="C9882" s="100" t="s">
        <v>13191</v>
      </c>
      <c r="D9882" s="100">
        <v>3161.95</v>
      </c>
    </row>
    <row r="9883" spans="1:4" x14ac:dyDescent="0.25">
      <c r="A9883" s="100">
        <v>37772</v>
      </c>
      <c r="B9883" s="100" t="s">
        <v>27355</v>
      </c>
      <c r="C9883" s="100" t="s">
        <v>13191</v>
      </c>
      <c r="D9883" s="100">
        <v>342998.8</v>
      </c>
    </row>
    <row r="9884" spans="1:4" x14ac:dyDescent="0.25">
      <c r="A9884" s="100">
        <v>37771</v>
      </c>
      <c r="B9884" s="100" t="s">
        <v>27356</v>
      </c>
      <c r="C9884" s="100" t="s">
        <v>13191</v>
      </c>
      <c r="D9884" s="100">
        <v>364896.09</v>
      </c>
    </row>
    <row r="9885" spans="1:4" x14ac:dyDescent="0.25">
      <c r="A9885" s="100">
        <v>12772</v>
      </c>
      <c r="B9885" s="100" t="s">
        <v>27357</v>
      </c>
      <c r="C9885" s="100" t="s">
        <v>13191</v>
      </c>
      <c r="D9885" s="100">
        <v>1301.47</v>
      </c>
    </row>
    <row r="9886" spans="1:4" x14ac:dyDescent="0.25">
      <c r="A9886" s="100">
        <v>12770</v>
      </c>
      <c r="B9886" s="100" t="s">
        <v>27358</v>
      </c>
      <c r="C9886" s="100" t="s">
        <v>13191</v>
      </c>
      <c r="D9886" s="100">
        <v>783.08</v>
      </c>
    </row>
    <row r="9887" spans="1:4" x14ac:dyDescent="0.25">
      <c r="A9887" s="100">
        <v>12775</v>
      </c>
      <c r="B9887" s="100" t="s">
        <v>27359</v>
      </c>
      <c r="C9887" s="100" t="s">
        <v>13191</v>
      </c>
      <c r="D9887" s="100">
        <v>573.52</v>
      </c>
    </row>
    <row r="9888" spans="1:4" x14ac:dyDescent="0.25">
      <c r="A9888" s="100">
        <v>12768</v>
      </c>
      <c r="B9888" s="100" t="s">
        <v>27360</v>
      </c>
      <c r="C9888" s="100" t="s">
        <v>13191</v>
      </c>
      <c r="D9888" s="100">
        <v>1830.88</v>
      </c>
    </row>
    <row r="9889" spans="1:4" x14ac:dyDescent="0.25">
      <c r="A9889" s="100">
        <v>12769</v>
      </c>
      <c r="B9889" s="100" t="s">
        <v>27361</v>
      </c>
      <c r="C9889" s="100" t="s">
        <v>13191</v>
      </c>
      <c r="D9889" s="100">
        <v>150</v>
      </c>
    </row>
    <row r="9890" spans="1:4" x14ac:dyDescent="0.25">
      <c r="A9890" s="100">
        <v>12773</v>
      </c>
      <c r="B9890" s="100" t="s">
        <v>27362</v>
      </c>
      <c r="C9890" s="100" t="s">
        <v>13191</v>
      </c>
      <c r="D9890" s="100">
        <v>161.02000000000001</v>
      </c>
    </row>
    <row r="9891" spans="1:4" x14ac:dyDescent="0.25">
      <c r="A9891" s="100">
        <v>12774</v>
      </c>
      <c r="B9891" s="100" t="s">
        <v>27363</v>
      </c>
      <c r="C9891" s="100" t="s">
        <v>13191</v>
      </c>
      <c r="D9891" s="100">
        <v>198.52</v>
      </c>
    </row>
    <row r="9892" spans="1:4" x14ac:dyDescent="0.25">
      <c r="A9892" s="100">
        <v>12776</v>
      </c>
      <c r="B9892" s="100" t="s">
        <v>40246</v>
      </c>
      <c r="C9892" s="100" t="s">
        <v>13191</v>
      </c>
      <c r="D9892" s="100">
        <v>2955.88</v>
      </c>
    </row>
    <row r="9893" spans="1:4" x14ac:dyDescent="0.25">
      <c r="A9893" s="100">
        <v>12777</v>
      </c>
      <c r="B9893" s="100" t="s">
        <v>40247</v>
      </c>
      <c r="C9893" s="100" t="s">
        <v>13191</v>
      </c>
      <c r="D9893" s="100">
        <v>3860.29</v>
      </c>
    </row>
    <row r="9894" spans="1:4" x14ac:dyDescent="0.25">
      <c r="A9894" s="100">
        <v>12873</v>
      </c>
      <c r="B9894" s="100" t="s">
        <v>27364</v>
      </c>
      <c r="C9894" s="100" t="s">
        <v>939</v>
      </c>
      <c r="D9894" s="100">
        <v>21.62</v>
      </c>
    </row>
    <row r="9895" spans="1:4" x14ac:dyDescent="0.25">
      <c r="A9895" s="100">
        <v>41076</v>
      </c>
      <c r="B9895" s="100" t="s">
        <v>27365</v>
      </c>
      <c r="C9895" s="100" t="s">
        <v>1906</v>
      </c>
      <c r="D9895" s="100">
        <v>3820.57</v>
      </c>
    </row>
    <row r="9896" spans="1:4" x14ac:dyDescent="0.25">
      <c r="A9896" s="100">
        <v>140</v>
      </c>
      <c r="B9896" s="100" t="s">
        <v>27366</v>
      </c>
      <c r="C9896" s="100" t="s">
        <v>943</v>
      </c>
      <c r="D9896" s="100">
        <v>16.82</v>
      </c>
    </row>
    <row r="9897" spans="1:4" x14ac:dyDescent="0.25">
      <c r="A9897" s="100">
        <v>151</v>
      </c>
      <c r="B9897" s="100" t="s">
        <v>40248</v>
      </c>
      <c r="C9897" s="100" t="s">
        <v>944</v>
      </c>
      <c r="D9897" s="100">
        <v>24.83</v>
      </c>
    </row>
    <row r="9898" spans="1:4" x14ac:dyDescent="0.25">
      <c r="A9898" s="100">
        <v>7340</v>
      </c>
      <c r="B9898" s="100" t="s">
        <v>27367</v>
      </c>
      <c r="C9898" s="100" t="s">
        <v>944</v>
      </c>
      <c r="D9898" s="100">
        <v>29.57</v>
      </c>
    </row>
    <row r="9899" spans="1:4" x14ac:dyDescent="0.25">
      <c r="A9899" s="100">
        <v>40929</v>
      </c>
      <c r="B9899" s="100" t="s">
        <v>27368</v>
      </c>
      <c r="C9899" s="100" t="s">
        <v>1906</v>
      </c>
      <c r="D9899" s="100">
        <v>3252.69</v>
      </c>
    </row>
    <row r="9900" spans="1:4" x14ac:dyDescent="0.25">
      <c r="A9900" s="100">
        <v>2701</v>
      </c>
      <c r="B9900" s="100" t="s">
        <v>27369</v>
      </c>
      <c r="C9900" s="100" t="s">
        <v>939</v>
      </c>
      <c r="D9900" s="100">
        <v>18.399999999999999</v>
      </c>
    </row>
    <row r="9901" spans="1:4" x14ac:dyDescent="0.25">
      <c r="A9901" s="100">
        <v>38114</v>
      </c>
      <c r="B9901" s="100" t="s">
        <v>27370</v>
      </c>
      <c r="C9901" s="100" t="s">
        <v>13191</v>
      </c>
      <c r="D9901" s="100">
        <v>17.11</v>
      </c>
    </row>
    <row r="9902" spans="1:4" x14ac:dyDescent="0.25">
      <c r="A9902" s="100">
        <v>38064</v>
      </c>
      <c r="B9902" s="100" t="s">
        <v>27371</v>
      </c>
      <c r="C9902" s="100" t="s">
        <v>13191</v>
      </c>
      <c r="D9902" s="100">
        <v>19.13</v>
      </c>
    </row>
    <row r="9903" spans="1:4" x14ac:dyDescent="0.25">
      <c r="A9903" s="100">
        <v>38115</v>
      </c>
      <c r="B9903" s="100" t="s">
        <v>27372</v>
      </c>
      <c r="C9903" s="100" t="s">
        <v>13191</v>
      </c>
      <c r="D9903" s="100">
        <v>18.27</v>
      </c>
    </row>
    <row r="9904" spans="1:4" x14ac:dyDescent="0.25">
      <c r="A9904" s="100">
        <v>38065</v>
      </c>
      <c r="B9904" s="100" t="s">
        <v>27373</v>
      </c>
      <c r="C9904" s="100" t="s">
        <v>13191</v>
      </c>
      <c r="D9904" s="100">
        <v>27.14</v>
      </c>
    </row>
    <row r="9905" spans="1:4" x14ac:dyDescent="0.25">
      <c r="A9905" s="100">
        <v>38078</v>
      </c>
      <c r="B9905" s="100" t="s">
        <v>27374</v>
      </c>
      <c r="C9905" s="100" t="s">
        <v>13191</v>
      </c>
      <c r="D9905" s="100">
        <v>15.83</v>
      </c>
    </row>
    <row r="9906" spans="1:4" x14ac:dyDescent="0.25">
      <c r="A9906" s="100">
        <v>38113</v>
      </c>
      <c r="B9906" s="100" t="s">
        <v>27375</v>
      </c>
      <c r="C9906" s="100" t="s">
        <v>13191</v>
      </c>
      <c r="D9906" s="100">
        <v>8.6</v>
      </c>
    </row>
    <row r="9907" spans="1:4" x14ac:dyDescent="0.25">
      <c r="A9907" s="100">
        <v>38063</v>
      </c>
      <c r="B9907" s="100" t="s">
        <v>27376</v>
      </c>
      <c r="C9907" s="100" t="s">
        <v>13191</v>
      </c>
      <c r="D9907" s="100">
        <v>9.23</v>
      </c>
    </row>
    <row r="9908" spans="1:4" x14ac:dyDescent="0.25">
      <c r="A9908" s="100">
        <v>38080</v>
      </c>
      <c r="B9908" s="100" t="s">
        <v>27377</v>
      </c>
      <c r="C9908" s="100" t="s">
        <v>13191</v>
      </c>
      <c r="D9908" s="100">
        <v>27.5</v>
      </c>
    </row>
    <row r="9909" spans="1:4" x14ac:dyDescent="0.25">
      <c r="A9909" s="100">
        <v>38069</v>
      </c>
      <c r="B9909" s="100" t="s">
        <v>27378</v>
      </c>
      <c r="C9909" s="100" t="s">
        <v>13191</v>
      </c>
      <c r="D9909" s="100">
        <v>15.04</v>
      </c>
    </row>
    <row r="9910" spans="1:4" x14ac:dyDescent="0.25">
      <c r="A9910" s="100">
        <v>38077</v>
      </c>
      <c r="B9910" s="100" t="s">
        <v>27379</v>
      </c>
      <c r="C9910" s="100" t="s">
        <v>13191</v>
      </c>
      <c r="D9910" s="100">
        <v>14.69</v>
      </c>
    </row>
    <row r="9911" spans="1:4" x14ac:dyDescent="0.25">
      <c r="A9911" s="100">
        <v>38073</v>
      </c>
      <c r="B9911" s="100" t="s">
        <v>27380</v>
      </c>
      <c r="C9911" s="100" t="s">
        <v>13191</v>
      </c>
      <c r="D9911" s="100">
        <v>22.39</v>
      </c>
    </row>
    <row r="9912" spans="1:4" x14ac:dyDescent="0.25">
      <c r="A9912" s="100">
        <v>38112</v>
      </c>
      <c r="B9912" s="100" t="s">
        <v>27381</v>
      </c>
      <c r="C9912" s="100" t="s">
        <v>13191</v>
      </c>
      <c r="D9912" s="100">
        <v>6.6</v>
      </c>
    </row>
    <row r="9913" spans="1:4" x14ac:dyDescent="0.25">
      <c r="A9913" s="100">
        <v>38062</v>
      </c>
      <c r="B9913" s="100" t="s">
        <v>27382</v>
      </c>
      <c r="C9913" s="100" t="s">
        <v>13191</v>
      </c>
      <c r="D9913" s="100">
        <v>6.78</v>
      </c>
    </row>
    <row r="9914" spans="1:4" x14ac:dyDescent="0.25">
      <c r="A9914" s="100">
        <v>12128</v>
      </c>
      <c r="B9914" s="100" t="s">
        <v>27383</v>
      </c>
      <c r="C9914" s="100" t="s">
        <v>13191</v>
      </c>
      <c r="D9914" s="100">
        <v>9.06</v>
      </c>
    </row>
    <row r="9915" spans="1:4" x14ac:dyDescent="0.25">
      <c r="A9915" s="100">
        <v>12129</v>
      </c>
      <c r="B9915" s="100" t="s">
        <v>27384</v>
      </c>
      <c r="C9915" s="100" t="s">
        <v>13191</v>
      </c>
      <c r="D9915" s="100">
        <v>11.97</v>
      </c>
    </row>
    <row r="9916" spans="1:4" x14ac:dyDescent="0.25">
      <c r="A9916" s="100">
        <v>38081</v>
      </c>
      <c r="B9916" s="100" t="s">
        <v>27385</v>
      </c>
      <c r="C9916" s="100" t="s">
        <v>13191</v>
      </c>
      <c r="D9916" s="100">
        <v>23.32</v>
      </c>
    </row>
    <row r="9917" spans="1:4" x14ac:dyDescent="0.25">
      <c r="A9917" s="100">
        <v>38070</v>
      </c>
      <c r="B9917" s="100" t="s">
        <v>27386</v>
      </c>
      <c r="C9917" s="100" t="s">
        <v>13191</v>
      </c>
      <c r="D9917" s="100">
        <v>16.07</v>
      </c>
    </row>
    <row r="9918" spans="1:4" x14ac:dyDescent="0.25">
      <c r="A9918" s="100">
        <v>38074</v>
      </c>
      <c r="B9918" s="100" t="s">
        <v>27387</v>
      </c>
      <c r="C9918" s="100" t="s">
        <v>13191</v>
      </c>
      <c r="D9918" s="100">
        <v>24.44</v>
      </c>
    </row>
    <row r="9919" spans="1:4" x14ac:dyDescent="0.25">
      <c r="A9919" s="100">
        <v>38079</v>
      </c>
      <c r="B9919" s="100" t="s">
        <v>27388</v>
      </c>
      <c r="C9919" s="100" t="s">
        <v>13191</v>
      </c>
      <c r="D9919" s="100">
        <v>20.97</v>
      </c>
    </row>
    <row r="9920" spans="1:4" x14ac:dyDescent="0.25">
      <c r="A9920" s="100">
        <v>38072</v>
      </c>
      <c r="B9920" s="100" t="s">
        <v>27389</v>
      </c>
      <c r="C9920" s="100" t="s">
        <v>13191</v>
      </c>
      <c r="D9920" s="100">
        <v>20.16</v>
      </c>
    </row>
    <row r="9921" spans="1:4" x14ac:dyDescent="0.25">
      <c r="A9921" s="100">
        <v>38068</v>
      </c>
      <c r="B9921" s="100" t="s">
        <v>27390</v>
      </c>
      <c r="C9921" s="100" t="s">
        <v>13191</v>
      </c>
      <c r="D9921" s="100">
        <v>13.91</v>
      </c>
    </row>
    <row r="9922" spans="1:4" x14ac:dyDescent="0.25">
      <c r="A9922" s="100">
        <v>38071</v>
      </c>
      <c r="B9922" s="100" t="s">
        <v>27391</v>
      </c>
      <c r="C9922" s="100" t="s">
        <v>13191</v>
      </c>
      <c r="D9922" s="100">
        <v>16.63</v>
      </c>
    </row>
    <row r="9923" spans="1:4" x14ac:dyDescent="0.25">
      <c r="A9923" s="100">
        <v>38412</v>
      </c>
      <c r="B9923" s="100" t="s">
        <v>27392</v>
      </c>
      <c r="C9923" s="100" t="s">
        <v>13191</v>
      </c>
      <c r="D9923" s="100">
        <v>1148</v>
      </c>
    </row>
    <row r="9924" spans="1:4" x14ac:dyDescent="0.25">
      <c r="A9924" s="100">
        <v>3405</v>
      </c>
      <c r="B9924" s="100" t="s">
        <v>27393</v>
      </c>
      <c r="C9924" s="100" t="s">
        <v>13191</v>
      </c>
      <c r="D9924" s="100">
        <v>96.54</v>
      </c>
    </row>
    <row r="9925" spans="1:4" x14ac:dyDescent="0.25">
      <c r="A9925" s="100">
        <v>3394</v>
      </c>
      <c r="B9925" s="100" t="s">
        <v>27394</v>
      </c>
      <c r="C9925" s="100" t="s">
        <v>13191</v>
      </c>
      <c r="D9925" s="100">
        <v>509.6</v>
      </c>
    </row>
    <row r="9926" spans="1:4" x14ac:dyDescent="0.25">
      <c r="A9926" s="100">
        <v>3393</v>
      </c>
      <c r="B9926" s="100" t="s">
        <v>27395</v>
      </c>
      <c r="C9926" s="100" t="s">
        <v>13191</v>
      </c>
      <c r="D9926" s="100">
        <v>867.65</v>
      </c>
    </row>
    <row r="9927" spans="1:4" x14ac:dyDescent="0.25">
      <c r="A9927" s="100">
        <v>3406</v>
      </c>
      <c r="B9927" s="100" t="s">
        <v>27396</v>
      </c>
      <c r="C9927" s="100" t="s">
        <v>13191</v>
      </c>
      <c r="D9927" s="100">
        <v>29.55</v>
      </c>
    </row>
    <row r="9928" spans="1:4" x14ac:dyDescent="0.25">
      <c r="A9928" s="100">
        <v>3395</v>
      </c>
      <c r="B9928" s="100" t="s">
        <v>27397</v>
      </c>
      <c r="C9928" s="100" t="s">
        <v>13191</v>
      </c>
      <c r="D9928" s="100">
        <v>124.65</v>
      </c>
    </row>
    <row r="9929" spans="1:4" x14ac:dyDescent="0.25">
      <c r="A9929" s="100">
        <v>3398</v>
      </c>
      <c r="B9929" s="100" t="s">
        <v>27398</v>
      </c>
      <c r="C9929" s="100" t="s">
        <v>13191</v>
      </c>
      <c r="D9929" s="100">
        <v>5.92</v>
      </c>
    </row>
    <row r="9930" spans="1:4" x14ac:dyDescent="0.25">
      <c r="A9930" s="100">
        <v>40662</v>
      </c>
      <c r="B9930" s="100" t="s">
        <v>27399</v>
      </c>
      <c r="C9930" s="100" t="s">
        <v>13191</v>
      </c>
      <c r="D9930" s="100">
        <v>322.18</v>
      </c>
    </row>
    <row r="9931" spans="1:4" x14ac:dyDescent="0.25">
      <c r="A9931" s="100">
        <v>3437</v>
      </c>
      <c r="B9931" s="100" t="s">
        <v>27400</v>
      </c>
      <c r="C9931" s="100" t="s">
        <v>941</v>
      </c>
      <c r="D9931" s="100">
        <v>894.96</v>
      </c>
    </row>
    <row r="9932" spans="1:4" x14ac:dyDescent="0.25">
      <c r="A9932" s="100">
        <v>11190</v>
      </c>
      <c r="B9932" s="100" t="s">
        <v>27401</v>
      </c>
      <c r="C9932" s="100" t="s">
        <v>13191</v>
      </c>
      <c r="D9932" s="100">
        <v>174.93</v>
      </c>
    </row>
    <row r="9933" spans="1:4" x14ac:dyDescent="0.25">
      <c r="A9933" s="100">
        <v>34377</v>
      </c>
      <c r="B9933" s="100" t="s">
        <v>27402</v>
      </c>
      <c r="C9933" s="100" t="s">
        <v>13191</v>
      </c>
      <c r="D9933" s="100">
        <v>196.15</v>
      </c>
    </row>
    <row r="9934" spans="1:4" x14ac:dyDescent="0.25">
      <c r="A9934" s="100">
        <v>3428</v>
      </c>
      <c r="B9934" s="100" t="s">
        <v>27403</v>
      </c>
      <c r="C9934" s="100" t="s">
        <v>941</v>
      </c>
      <c r="D9934" s="100">
        <v>1327.52</v>
      </c>
    </row>
    <row r="9935" spans="1:4" x14ac:dyDescent="0.25">
      <c r="A9935" s="100">
        <v>3429</v>
      </c>
      <c r="B9935" s="100" t="s">
        <v>40249</v>
      </c>
      <c r="C9935" s="100" t="s">
        <v>941</v>
      </c>
      <c r="D9935" s="100">
        <v>758.47</v>
      </c>
    </row>
    <row r="9936" spans="1:4" x14ac:dyDescent="0.25">
      <c r="A9936" s="100">
        <v>11199</v>
      </c>
      <c r="B9936" s="100" t="s">
        <v>40250</v>
      </c>
      <c r="C9936" s="100" t="s">
        <v>13191</v>
      </c>
      <c r="D9936" s="100">
        <v>966.1</v>
      </c>
    </row>
    <row r="9937" spans="1:4" x14ac:dyDescent="0.25">
      <c r="A9937" s="100">
        <v>36896</v>
      </c>
      <c r="B9937" s="100" t="s">
        <v>27404</v>
      </c>
      <c r="C9937" s="100" t="s">
        <v>13191</v>
      </c>
      <c r="D9937" s="100">
        <v>379.9</v>
      </c>
    </row>
    <row r="9938" spans="1:4" x14ac:dyDescent="0.25">
      <c r="A9938" s="100">
        <v>34367</v>
      </c>
      <c r="B9938" s="100" t="s">
        <v>27405</v>
      </c>
      <c r="C9938" s="100" t="s">
        <v>13191</v>
      </c>
      <c r="D9938" s="100">
        <v>489.63</v>
      </c>
    </row>
    <row r="9939" spans="1:4" x14ac:dyDescent="0.25">
      <c r="A9939" s="100">
        <v>36897</v>
      </c>
      <c r="B9939" s="100" t="s">
        <v>27406</v>
      </c>
      <c r="C9939" s="100" t="s">
        <v>13191</v>
      </c>
      <c r="D9939" s="100">
        <v>592.82000000000005</v>
      </c>
    </row>
    <row r="9940" spans="1:4" x14ac:dyDescent="0.25">
      <c r="A9940" s="100">
        <v>34369</v>
      </c>
      <c r="B9940" s="100" t="s">
        <v>40251</v>
      </c>
      <c r="C9940" s="100" t="s">
        <v>13191</v>
      </c>
      <c r="D9940" s="100">
        <v>682.23</v>
      </c>
    </row>
    <row r="9941" spans="1:4" x14ac:dyDescent="0.25">
      <c r="A9941" s="100">
        <v>34364</v>
      </c>
      <c r="B9941" s="100" t="s">
        <v>27407</v>
      </c>
      <c r="C9941" s="100" t="s">
        <v>13191</v>
      </c>
      <c r="D9941" s="100">
        <v>643.6</v>
      </c>
    </row>
    <row r="9942" spans="1:4" x14ac:dyDescent="0.25">
      <c r="A9942" s="100">
        <v>40659</v>
      </c>
      <c r="B9942" s="100" t="s">
        <v>27408</v>
      </c>
      <c r="C9942" s="100" t="s">
        <v>941</v>
      </c>
      <c r="D9942" s="100">
        <v>1266.24</v>
      </c>
    </row>
    <row r="9943" spans="1:4" x14ac:dyDescent="0.25">
      <c r="A9943" s="100">
        <v>40660</v>
      </c>
      <c r="B9943" s="100" t="s">
        <v>27409</v>
      </c>
      <c r="C9943" s="100" t="s">
        <v>941</v>
      </c>
      <c r="D9943" s="100">
        <v>1604.81</v>
      </c>
    </row>
    <row r="9944" spans="1:4" x14ac:dyDescent="0.25">
      <c r="A9944" s="100">
        <v>40661</v>
      </c>
      <c r="B9944" s="100" t="s">
        <v>40252</v>
      </c>
      <c r="C9944" s="100" t="s">
        <v>941</v>
      </c>
      <c r="D9944" s="100">
        <v>986.68</v>
      </c>
    </row>
    <row r="9945" spans="1:4" x14ac:dyDescent="0.25">
      <c r="A9945" s="100">
        <v>3421</v>
      </c>
      <c r="B9945" s="100" t="s">
        <v>27410</v>
      </c>
      <c r="C9945" s="100" t="s">
        <v>941</v>
      </c>
      <c r="D9945" s="100">
        <v>994.23</v>
      </c>
    </row>
    <row r="9946" spans="1:4" x14ac:dyDescent="0.25">
      <c r="A9946" s="100">
        <v>599</v>
      </c>
      <c r="B9946" s="100" t="s">
        <v>40253</v>
      </c>
      <c r="C9946" s="100" t="s">
        <v>941</v>
      </c>
      <c r="D9946" s="100">
        <v>692.85</v>
      </c>
    </row>
    <row r="9947" spans="1:4" x14ac:dyDescent="0.25">
      <c r="A9947" s="100">
        <v>44053</v>
      </c>
      <c r="B9947" s="100" t="s">
        <v>40254</v>
      </c>
      <c r="C9947" s="100" t="s">
        <v>13191</v>
      </c>
      <c r="D9947" s="100">
        <v>1537.81</v>
      </c>
    </row>
    <row r="9948" spans="1:4" x14ac:dyDescent="0.25">
      <c r="A9948" s="100">
        <v>3423</v>
      </c>
      <c r="B9948" s="100" t="s">
        <v>40255</v>
      </c>
      <c r="C9948" s="100" t="s">
        <v>941</v>
      </c>
      <c r="D9948" s="100">
        <v>1402.1</v>
      </c>
    </row>
    <row r="9949" spans="1:4" x14ac:dyDescent="0.25">
      <c r="A9949" s="100">
        <v>34381</v>
      </c>
      <c r="B9949" s="100" t="s">
        <v>27411</v>
      </c>
      <c r="C9949" s="100" t="s">
        <v>13191</v>
      </c>
      <c r="D9949" s="100">
        <v>279.76</v>
      </c>
    </row>
    <row r="9950" spans="1:4" x14ac:dyDescent="0.25">
      <c r="A9950" s="100">
        <v>34797</v>
      </c>
      <c r="B9950" s="100" t="s">
        <v>40256</v>
      </c>
      <c r="C9950" s="100" t="s">
        <v>13191</v>
      </c>
      <c r="D9950" s="100">
        <v>381.02</v>
      </c>
    </row>
    <row r="9951" spans="1:4" x14ac:dyDescent="0.25">
      <c r="A9951" s="100">
        <v>44054</v>
      </c>
      <c r="B9951" s="100" t="s">
        <v>27412</v>
      </c>
      <c r="C9951" s="100" t="s">
        <v>13191</v>
      </c>
      <c r="D9951" s="100">
        <v>551.66999999999996</v>
      </c>
    </row>
    <row r="9952" spans="1:4" x14ac:dyDescent="0.25">
      <c r="A9952" s="100">
        <v>44399</v>
      </c>
      <c r="B9952" s="100" t="s">
        <v>27413</v>
      </c>
      <c r="C9952" s="100" t="s">
        <v>13191</v>
      </c>
      <c r="D9952" s="100">
        <v>753.76</v>
      </c>
    </row>
    <row r="9953" spans="1:4" x14ac:dyDescent="0.25">
      <c r="A9953" s="100">
        <v>44503</v>
      </c>
      <c r="B9953" s="100" t="s">
        <v>27414</v>
      </c>
      <c r="C9953" s="100" t="s">
        <v>939</v>
      </c>
      <c r="D9953" s="100">
        <v>17.73</v>
      </c>
    </row>
    <row r="9954" spans="1:4" x14ac:dyDescent="0.25">
      <c r="A9954" s="100">
        <v>41077</v>
      </c>
      <c r="B9954" s="100" t="s">
        <v>27415</v>
      </c>
      <c r="C9954" s="100" t="s">
        <v>1906</v>
      </c>
      <c r="D9954" s="100">
        <v>3135.65</v>
      </c>
    </row>
    <row r="9955" spans="1:4" x14ac:dyDescent="0.25">
      <c r="A9955" s="100">
        <v>37963</v>
      </c>
      <c r="B9955" s="100" t="s">
        <v>27416</v>
      </c>
      <c r="C9955" s="100" t="s">
        <v>13191</v>
      </c>
      <c r="D9955" s="100">
        <v>4.3499999999999996</v>
      </c>
    </row>
    <row r="9956" spans="1:4" x14ac:dyDescent="0.25">
      <c r="A9956" s="100">
        <v>37964</v>
      </c>
      <c r="B9956" s="100" t="s">
        <v>27417</v>
      </c>
      <c r="C9956" s="100" t="s">
        <v>13191</v>
      </c>
      <c r="D9956" s="100">
        <v>5.82</v>
      </c>
    </row>
    <row r="9957" spans="1:4" x14ac:dyDescent="0.25">
      <c r="A9957" s="100">
        <v>37965</v>
      </c>
      <c r="B9957" s="100" t="s">
        <v>27418</v>
      </c>
      <c r="C9957" s="100" t="s">
        <v>13191</v>
      </c>
      <c r="D9957" s="100">
        <v>8.4</v>
      </c>
    </row>
    <row r="9958" spans="1:4" x14ac:dyDescent="0.25">
      <c r="A9958" s="100">
        <v>37966</v>
      </c>
      <c r="B9958" s="100" t="s">
        <v>27419</v>
      </c>
      <c r="C9958" s="100" t="s">
        <v>13191</v>
      </c>
      <c r="D9958" s="100">
        <v>14.75</v>
      </c>
    </row>
    <row r="9959" spans="1:4" x14ac:dyDescent="0.25">
      <c r="A9959" s="100">
        <v>37967</v>
      </c>
      <c r="B9959" s="100" t="s">
        <v>27420</v>
      </c>
      <c r="C9959" s="100" t="s">
        <v>13191</v>
      </c>
      <c r="D9959" s="100">
        <v>24.78</v>
      </c>
    </row>
    <row r="9960" spans="1:4" x14ac:dyDescent="0.25">
      <c r="A9960" s="100">
        <v>37968</v>
      </c>
      <c r="B9960" s="100" t="s">
        <v>27421</v>
      </c>
      <c r="C9960" s="100" t="s">
        <v>13191</v>
      </c>
      <c r="D9960" s="100">
        <v>52.62</v>
      </c>
    </row>
    <row r="9961" spans="1:4" x14ac:dyDescent="0.25">
      <c r="A9961" s="100">
        <v>37969</v>
      </c>
      <c r="B9961" s="100" t="s">
        <v>27422</v>
      </c>
      <c r="C9961" s="100" t="s">
        <v>13191</v>
      </c>
      <c r="D9961" s="100">
        <v>132.97</v>
      </c>
    </row>
    <row r="9962" spans="1:4" x14ac:dyDescent="0.25">
      <c r="A9962" s="100">
        <v>37970</v>
      </c>
      <c r="B9962" s="100" t="s">
        <v>27423</v>
      </c>
      <c r="C9962" s="100" t="s">
        <v>13191</v>
      </c>
      <c r="D9962" s="100">
        <v>192.38</v>
      </c>
    </row>
    <row r="9963" spans="1:4" x14ac:dyDescent="0.25">
      <c r="A9963" s="100">
        <v>44251</v>
      </c>
      <c r="B9963" s="100" t="s">
        <v>27424</v>
      </c>
      <c r="C9963" s="100" t="s">
        <v>13191</v>
      </c>
      <c r="D9963" s="100">
        <v>222.21</v>
      </c>
    </row>
    <row r="9964" spans="1:4" x14ac:dyDescent="0.25">
      <c r="A9964" s="100">
        <v>21118</v>
      </c>
      <c r="B9964" s="100" t="s">
        <v>27425</v>
      </c>
      <c r="C9964" s="100" t="s">
        <v>13191</v>
      </c>
      <c r="D9964" s="100">
        <v>3.46</v>
      </c>
    </row>
    <row r="9965" spans="1:4" x14ac:dyDescent="0.25">
      <c r="A9965" s="100">
        <v>37956</v>
      </c>
      <c r="B9965" s="100" t="s">
        <v>27426</v>
      </c>
      <c r="C9965" s="100" t="s">
        <v>13191</v>
      </c>
      <c r="D9965" s="100">
        <v>4.25</v>
      </c>
    </row>
    <row r="9966" spans="1:4" x14ac:dyDescent="0.25">
      <c r="A9966" s="100">
        <v>37957</v>
      </c>
      <c r="B9966" s="100" t="s">
        <v>27427</v>
      </c>
      <c r="C9966" s="100" t="s">
        <v>13191</v>
      </c>
      <c r="D9966" s="100">
        <v>9.0500000000000007</v>
      </c>
    </row>
    <row r="9967" spans="1:4" x14ac:dyDescent="0.25">
      <c r="A9967" s="100">
        <v>37958</v>
      </c>
      <c r="B9967" s="100" t="s">
        <v>27428</v>
      </c>
      <c r="C9967" s="100" t="s">
        <v>13191</v>
      </c>
      <c r="D9967" s="100">
        <v>16.36</v>
      </c>
    </row>
    <row r="9968" spans="1:4" x14ac:dyDescent="0.25">
      <c r="A9968" s="100">
        <v>37959</v>
      </c>
      <c r="B9968" s="100" t="s">
        <v>27429</v>
      </c>
      <c r="C9968" s="100" t="s">
        <v>13191</v>
      </c>
      <c r="D9968" s="100">
        <v>25.18</v>
      </c>
    </row>
    <row r="9969" spans="1:4" x14ac:dyDescent="0.25">
      <c r="A9969" s="100">
        <v>37960</v>
      </c>
      <c r="B9969" s="100" t="s">
        <v>27430</v>
      </c>
      <c r="C9969" s="100" t="s">
        <v>13191</v>
      </c>
      <c r="D9969" s="100">
        <v>64.34</v>
      </c>
    </row>
    <row r="9970" spans="1:4" x14ac:dyDescent="0.25">
      <c r="A9970" s="100">
        <v>37961</v>
      </c>
      <c r="B9970" s="100" t="s">
        <v>27431</v>
      </c>
      <c r="C9970" s="100" t="s">
        <v>13191</v>
      </c>
      <c r="D9970" s="100">
        <v>138.27000000000001</v>
      </c>
    </row>
    <row r="9971" spans="1:4" x14ac:dyDescent="0.25">
      <c r="A9971" s="100">
        <v>37962</v>
      </c>
      <c r="B9971" s="100" t="s">
        <v>27432</v>
      </c>
      <c r="C9971" s="100" t="s">
        <v>13191</v>
      </c>
      <c r="D9971" s="100">
        <v>159.41</v>
      </c>
    </row>
    <row r="9972" spans="1:4" x14ac:dyDescent="0.25">
      <c r="A9972" s="100">
        <v>3533</v>
      </c>
      <c r="B9972" s="100" t="s">
        <v>27433</v>
      </c>
      <c r="C9972" s="100" t="s">
        <v>13191</v>
      </c>
      <c r="D9972" s="100">
        <v>2.54</v>
      </c>
    </row>
    <row r="9973" spans="1:4" x14ac:dyDescent="0.25">
      <c r="A9973" s="100">
        <v>3538</v>
      </c>
      <c r="B9973" s="100" t="s">
        <v>27434</v>
      </c>
      <c r="C9973" s="100" t="s">
        <v>13191</v>
      </c>
      <c r="D9973" s="100">
        <v>4.8</v>
      </c>
    </row>
    <row r="9974" spans="1:4" x14ac:dyDescent="0.25">
      <c r="A9974" s="100">
        <v>3498</v>
      </c>
      <c r="B9974" s="100" t="s">
        <v>27435</v>
      </c>
      <c r="C9974" s="100" t="s">
        <v>13191</v>
      </c>
      <c r="D9974" s="100">
        <v>4.6500000000000004</v>
      </c>
    </row>
    <row r="9975" spans="1:4" x14ac:dyDescent="0.25">
      <c r="A9975" s="100">
        <v>3496</v>
      </c>
      <c r="B9975" s="100" t="s">
        <v>27436</v>
      </c>
      <c r="C9975" s="100" t="s">
        <v>13191</v>
      </c>
      <c r="D9975" s="100">
        <v>3.11</v>
      </c>
    </row>
    <row r="9976" spans="1:4" x14ac:dyDescent="0.25">
      <c r="A9976" s="100">
        <v>38429</v>
      </c>
      <c r="B9976" s="100" t="s">
        <v>27437</v>
      </c>
      <c r="C9976" s="100" t="s">
        <v>13191</v>
      </c>
      <c r="D9976" s="100">
        <v>11.77</v>
      </c>
    </row>
    <row r="9977" spans="1:4" x14ac:dyDescent="0.25">
      <c r="A9977" s="100">
        <v>38431</v>
      </c>
      <c r="B9977" s="100" t="s">
        <v>27438</v>
      </c>
      <c r="C9977" s="100" t="s">
        <v>13191</v>
      </c>
      <c r="D9977" s="100">
        <v>14.77</v>
      </c>
    </row>
    <row r="9978" spans="1:4" x14ac:dyDescent="0.25">
      <c r="A9978" s="100">
        <v>38430</v>
      </c>
      <c r="B9978" s="100" t="s">
        <v>27439</v>
      </c>
      <c r="C9978" s="100" t="s">
        <v>13191</v>
      </c>
      <c r="D9978" s="100">
        <v>22.9</v>
      </c>
    </row>
    <row r="9979" spans="1:4" x14ac:dyDescent="0.25">
      <c r="A9979" s="100">
        <v>36348</v>
      </c>
      <c r="B9979" s="100" t="s">
        <v>27440</v>
      </c>
      <c r="C9979" s="100" t="s">
        <v>13191</v>
      </c>
      <c r="D9979" s="100">
        <v>1.96</v>
      </c>
    </row>
    <row r="9980" spans="1:4" x14ac:dyDescent="0.25">
      <c r="A9980" s="100">
        <v>36349</v>
      </c>
      <c r="B9980" s="100" t="s">
        <v>27441</v>
      </c>
      <c r="C9980" s="100" t="s">
        <v>13191</v>
      </c>
      <c r="D9980" s="100">
        <v>2.7</v>
      </c>
    </row>
    <row r="9981" spans="1:4" x14ac:dyDescent="0.25">
      <c r="A9981" s="100">
        <v>38987</v>
      </c>
      <c r="B9981" s="100" t="s">
        <v>27442</v>
      </c>
      <c r="C9981" s="100" t="s">
        <v>13191</v>
      </c>
      <c r="D9981" s="100">
        <v>12.98</v>
      </c>
    </row>
    <row r="9982" spans="1:4" x14ac:dyDescent="0.25">
      <c r="A9982" s="100">
        <v>38988</v>
      </c>
      <c r="B9982" s="100" t="s">
        <v>27443</v>
      </c>
      <c r="C9982" s="100" t="s">
        <v>13191</v>
      </c>
      <c r="D9982" s="100">
        <v>21.15</v>
      </c>
    </row>
    <row r="9983" spans="1:4" x14ac:dyDescent="0.25">
      <c r="A9983" s="100">
        <v>38989</v>
      </c>
      <c r="B9983" s="100" t="s">
        <v>27444</v>
      </c>
      <c r="C9983" s="100" t="s">
        <v>13191</v>
      </c>
      <c r="D9983" s="100">
        <v>35.590000000000003</v>
      </c>
    </row>
    <row r="9984" spans="1:4" x14ac:dyDescent="0.25">
      <c r="A9984" s="100">
        <v>38990</v>
      </c>
      <c r="B9984" s="100" t="s">
        <v>27445</v>
      </c>
      <c r="C9984" s="100" t="s">
        <v>13191</v>
      </c>
      <c r="D9984" s="100">
        <v>71.12</v>
      </c>
    </row>
    <row r="9985" spans="1:4" x14ac:dyDescent="0.25">
      <c r="A9985" s="100">
        <v>38991</v>
      </c>
      <c r="B9985" s="100" t="s">
        <v>27446</v>
      </c>
      <c r="C9985" s="100" t="s">
        <v>13191</v>
      </c>
      <c r="D9985" s="100">
        <v>127.97</v>
      </c>
    </row>
    <row r="9986" spans="1:4" x14ac:dyDescent="0.25">
      <c r="A9986" s="100">
        <v>38433</v>
      </c>
      <c r="B9986" s="100" t="s">
        <v>27447</v>
      </c>
      <c r="C9986" s="100" t="s">
        <v>13191</v>
      </c>
      <c r="D9986" s="100">
        <v>6.61</v>
      </c>
    </row>
    <row r="9987" spans="1:4" x14ac:dyDescent="0.25">
      <c r="A9987" s="100">
        <v>38440</v>
      </c>
      <c r="B9987" s="100" t="s">
        <v>27448</v>
      </c>
      <c r="C9987" s="100" t="s">
        <v>13191</v>
      </c>
      <c r="D9987" s="100">
        <v>278.89999999999998</v>
      </c>
    </row>
    <row r="9988" spans="1:4" x14ac:dyDescent="0.25">
      <c r="A9988" s="100">
        <v>36359</v>
      </c>
      <c r="B9988" s="100" t="s">
        <v>27449</v>
      </c>
      <c r="C9988" s="100" t="s">
        <v>13191</v>
      </c>
      <c r="D9988" s="100">
        <v>1.74</v>
      </c>
    </row>
    <row r="9989" spans="1:4" x14ac:dyDescent="0.25">
      <c r="A9989" s="100">
        <v>36360</v>
      </c>
      <c r="B9989" s="100" t="s">
        <v>27450</v>
      </c>
      <c r="C9989" s="100" t="s">
        <v>13191</v>
      </c>
      <c r="D9989" s="100">
        <v>2.34</v>
      </c>
    </row>
    <row r="9990" spans="1:4" x14ac:dyDescent="0.25">
      <c r="A9990" s="100">
        <v>38434</v>
      </c>
      <c r="B9990" s="100" t="s">
        <v>27451</v>
      </c>
      <c r="C9990" s="100" t="s">
        <v>13191</v>
      </c>
      <c r="D9990" s="100">
        <v>3.56</v>
      </c>
    </row>
    <row r="9991" spans="1:4" x14ac:dyDescent="0.25">
      <c r="A9991" s="100">
        <v>38435</v>
      </c>
      <c r="B9991" s="100" t="s">
        <v>27452</v>
      </c>
      <c r="C9991" s="100" t="s">
        <v>13191</v>
      </c>
      <c r="D9991" s="100">
        <v>8.02</v>
      </c>
    </row>
    <row r="9992" spans="1:4" x14ac:dyDescent="0.25">
      <c r="A9992" s="100">
        <v>38436</v>
      </c>
      <c r="B9992" s="100" t="s">
        <v>27453</v>
      </c>
      <c r="C9992" s="100" t="s">
        <v>13191</v>
      </c>
      <c r="D9992" s="100">
        <v>13.3</v>
      </c>
    </row>
    <row r="9993" spans="1:4" x14ac:dyDescent="0.25">
      <c r="A9993" s="100">
        <v>38437</v>
      </c>
      <c r="B9993" s="100" t="s">
        <v>27454</v>
      </c>
      <c r="C9993" s="100" t="s">
        <v>13191</v>
      </c>
      <c r="D9993" s="100">
        <v>21.57</v>
      </c>
    </row>
    <row r="9994" spans="1:4" x14ac:dyDescent="0.25">
      <c r="A9994" s="100">
        <v>38438</v>
      </c>
      <c r="B9994" s="100" t="s">
        <v>27455</v>
      </c>
      <c r="C9994" s="100" t="s">
        <v>13191</v>
      </c>
      <c r="D9994" s="100">
        <v>62.57</v>
      </c>
    </row>
    <row r="9995" spans="1:4" x14ac:dyDescent="0.25">
      <c r="A9995" s="100">
        <v>38439</v>
      </c>
      <c r="B9995" s="100" t="s">
        <v>27456</v>
      </c>
      <c r="C9995" s="100" t="s">
        <v>13191</v>
      </c>
      <c r="D9995" s="100">
        <v>79.5</v>
      </c>
    </row>
    <row r="9996" spans="1:4" x14ac:dyDescent="0.25">
      <c r="A9996" s="100">
        <v>10836</v>
      </c>
      <c r="B9996" s="100" t="s">
        <v>27457</v>
      </c>
      <c r="C9996" s="100" t="s">
        <v>13191</v>
      </c>
      <c r="D9996" s="100">
        <v>18.850000000000001</v>
      </c>
    </row>
    <row r="9997" spans="1:4" x14ac:dyDescent="0.25">
      <c r="A9997" s="100">
        <v>10835</v>
      </c>
      <c r="B9997" s="100" t="s">
        <v>27458</v>
      </c>
      <c r="C9997" s="100" t="s">
        <v>13191</v>
      </c>
      <c r="D9997" s="100">
        <v>5.26</v>
      </c>
    </row>
    <row r="9998" spans="1:4" x14ac:dyDescent="0.25">
      <c r="A9998" s="100">
        <v>3475</v>
      </c>
      <c r="B9998" s="100" t="s">
        <v>27459</v>
      </c>
      <c r="C9998" s="100" t="s">
        <v>13191</v>
      </c>
      <c r="D9998" s="100">
        <v>4.4400000000000004</v>
      </c>
    </row>
    <row r="9999" spans="1:4" x14ac:dyDescent="0.25">
      <c r="A9999" s="100">
        <v>3485</v>
      </c>
      <c r="B9999" s="100" t="s">
        <v>27460</v>
      </c>
      <c r="C9999" s="100" t="s">
        <v>13191</v>
      </c>
      <c r="D9999" s="100">
        <v>12.29</v>
      </c>
    </row>
    <row r="10000" spans="1:4" x14ac:dyDescent="0.25">
      <c r="A10000" s="100">
        <v>3534</v>
      </c>
      <c r="B10000" s="100" t="s">
        <v>27461</v>
      </c>
      <c r="C10000" s="100" t="s">
        <v>13191</v>
      </c>
      <c r="D10000" s="100">
        <v>7.04</v>
      </c>
    </row>
    <row r="10001" spans="1:4" x14ac:dyDescent="0.25">
      <c r="A10001" s="100">
        <v>3543</v>
      </c>
      <c r="B10001" s="100" t="s">
        <v>27462</v>
      </c>
      <c r="C10001" s="100" t="s">
        <v>13191</v>
      </c>
      <c r="D10001" s="100">
        <v>1.63</v>
      </c>
    </row>
    <row r="10002" spans="1:4" x14ac:dyDescent="0.25">
      <c r="A10002" s="100">
        <v>3482</v>
      </c>
      <c r="B10002" s="100" t="s">
        <v>27463</v>
      </c>
      <c r="C10002" s="100" t="s">
        <v>13191</v>
      </c>
      <c r="D10002" s="100">
        <v>5.04</v>
      </c>
    </row>
    <row r="10003" spans="1:4" x14ac:dyDescent="0.25">
      <c r="A10003" s="100">
        <v>3505</v>
      </c>
      <c r="B10003" s="100" t="s">
        <v>27464</v>
      </c>
      <c r="C10003" s="100" t="s">
        <v>13191</v>
      </c>
      <c r="D10003" s="100">
        <v>2.4300000000000002</v>
      </c>
    </row>
    <row r="10004" spans="1:4" x14ac:dyDescent="0.25">
      <c r="A10004" s="100">
        <v>3521</v>
      </c>
      <c r="B10004" s="100" t="s">
        <v>27465</v>
      </c>
      <c r="C10004" s="100" t="s">
        <v>13191</v>
      </c>
      <c r="D10004" s="100">
        <v>1.83</v>
      </c>
    </row>
    <row r="10005" spans="1:4" x14ac:dyDescent="0.25">
      <c r="A10005" s="100">
        <v>3531</v>
      </c>
      <c r="B10005" s="100" t="s">
        <v>27466</v>
      </c>
      <c r="C10005" s="100" t="s">
        <v>13191</v>
      </c>
      <c r="D10005" s="100">
        <v>3.49</v>
      </c>
    </row>
    <row r="10006" spans="1:4" x14ac:dyDescent="0.25">
      <c r="A10006" s="100">
        <v>3522</v>
      </c>
      <c r="B10006" s="100" t="s">
        <v>27467</v>
      </c>
      <c r="C10006" s="100" t="s">
        <v>13191</v>
      </c>
      <c r="D10006" s="100">
        <v>2.25</v>
      </c>
    </row>
    <row r="10007" spans="1:4" x14ac:dyDescent="0.25">
      <c r="A10007" s="100">
        <v>3527</v>
      </c>
      <c r="B10007" s="100" t="s">
        <v>27468</v>
      </c>
      <c r="C10007" s="100" t="s">
        <v>13191</v>
      </c>
      <c r="D10007" s="100">
        <v>11.84</v>
      </c>
    </row>
    <row r="10008" spans="1:4" x14ac:dyDescent="0.25">
      <c r="A10008" s="100">
        <v>3516</v>
      </c>
      <c r="B10008" s="100" t="s">
        <v>27469</v>
      </c>
      <c r="C10008" s="100" t="s">
        <v>13191</v>
      </c>
      <c r="D10008" s="100">
        <v>2.17</v>
      </c>
    </row>
    <row r="10009" spans="1:4" x14ac:dyDescent="0.25">
      <c r="A10009" s="100">
        <v>3517</v>
      </c>
      <c r="B10009" s="100" t="s">
        <v>27470</v>
      </c>
      <c r="C10009" s="100" t="s">
        <v>13191</v>
      </c>
      <c r="D10009" s="100">
        <v>1.96</v>
      </c>
    </row>
    <row r="10010" spans="1:4" x14ac:dyDescent="0.25">
      <c r="A10010" s="100">
        <v>3515</v>
      </c>
      <c r="B10010" s="100" t="s">
        <v>27471</v>
      </c>
      <c r="C10010" s="100" t="s">
        <v>13191</v>
      </c>
      <c r="D10010" s="100">
        <v>6.04</v>
      </c>
    </row>
    <row r="10011" spans="1:4" x14ac:dyDescent="0.25">
      <c r="A10011" s="100">
        <v>20147</v>
      </c>
      <c r="B10011" s="100" t="s">
        <v>27472</v>
      </c>
      <c r="C10011" s="100" t="s">
        <v>13191</v>
      </c>
      <c r="D10011" s="100">
        <v>4.96</v>
      </c>
    </row>
    <row r="10012" spans="1:4" x14ac:dyDescent="0.25">
      <c r="A10012" s="100">
        <v>3524</v>
      </c>
      <c r="B10012" s="100" t="s">
        <v>27473</v>
      </c>
      <c r="C10012" s="100" t="s">
        <v>13191</v>
      </c>
      <c r="D10012" s="100">
        <v>7.47</v>
      </c>
    </row>
    <row r="10013" spans="1:4" x14ac:dyDescent="0.25">
      <c r="A10013" s="100">
        <v>3532</v>
      </c>
      <c r="B10013" s="100" t="s">
        <v>27474</v>
      </c>
      <c r="C10013" s="100" t="s">
        <v>13191</v>
      </c>
      <c r="D10013" s="100">
        <v>17.27</v>
      </c>
    </row>
    <row r="10014" spans="1:4" x14ac:dyDescent="0.25">
      <c r="A10014" s="100">
        <v>3528</v>
      </c>
      <c r="B10014" s="100" t="s">
        <v>27475</v>
      </c>
      <c r="C10014" s="100" t="s">
        <v>13191</v>
      </c>
      <c r="D10014" s="100">
        <v>8.49</v>
      </c>
    </row>
    <row r="10015" spans="1:4" x14ac:dyDescent="0.25">
      <c r="A10015" s="100">
        <v>37952</v>
      </c>
      <c r="B10015" s="100" t="s">
        <v>27476</v>
      </c>
      <c r="C10015" s="100" t="s">
        <v>13191</v>
      </c>
      <c r="D10015" s="100">
        <v>60.84</v>
      </c>
    </row>
    <row r="10016" spans="1:4" x14ac:dyDescent="0.25">
      <c r="A10016" s="100">
        <v>37951</v>
      </c>
      <c r="B10016" s="100" t="s">
        <v>27477</v>
      </c>
      <c r="C10016" s="100" t="s">
        <v>13191</v>
      </c>
      <c r="D10016" s="100">
        <v>2.29</v>
      </c>
    </row>
    <row r="10017" spans="1:4" x14ac:dyDescent="0.25">
      <c r="A10017" s="100">
        <v>3518</v>
      </c>
      <c r="B10017" s="100" t="s">
        <v>27478</v>
      </c>
      <c r="C10017" s="100" t="s">
        <v>13191</v>
      </c>
      <c r="D10017" s="100">
        <v>3.52</v>
      </c>
    </row>
    <row r="10018" spans="1:4" x14ac:dyDescent="0.25">
      <c r="A10018" s="100">
        <v>3519</v>
      </c>
      <c r="B10018" s="100" t="s">
        <v>27479</v>
      </c>
      <c r="C10018" s="100" t="s">
        <v>13191</v>
      </c>
      <c r="D10018" s="100">
        <v>7.36</v>
      </c>
    </row>
    <row r="10019" spans="1:4" x14ac:dyDescent="0.25">
      <c r="A10019" s="100">
        <v>3520</v>
      </c>
      <c r="B10019" s="100" t="s">
        <v>27480</v>
      </c>
      <c r="C10019" s="100" t="s">
        <v>13191</v>
      </c>
      <c r="D10019" s="100">
        <v>7.71</v>
      </c>
    </row>
    <row r="10020" spans="1:4" x14ac:dyDescent="0.25">
      <c r="A10020" s="100">
        <v>37950</v>
      </c>
      <c r="B10020" s="100" t="s">
        <v>27481</v>
      </c>
      <c r="C10020" s="100" t="s">
        <v>13191</v>
      </c>
      <c r="D10020" s="100">
        <v>56.01</v>
      </c>
    </row>
    <row r="10021" spans="1:4" x14ac:dyDescent="0.25">
      <c r="A10021" s="100">
        <v>37949</v>
      </c>
      <c r="B10021" s="100" t="s">
        <v>27482</v>
      </c>
      <c r="C10021" s="100" t="s">
        <v>13191</v>
      </c>
      <c r="D10021" s="105">
        <v>2.06</v>
      </c>
    </row>
    <row r="10022" spans="1:4" x14ac:dyDescent="0.25">
      <c r="A10022" s="100">
        <v>3526</v>
      </c>
      <c r="B10022" s="100" t="s">
        <v>27483</v>
      </c>
      <c r="C10022" s="100" t="s">
        <v>13191</v>
      </c>
      <c r="D10022" s="105">
        <v>2.84</v>
      </c>
    </row>
    <row r="10023" spans="1:4" x14ac:dyDescent="0.25">
      <c r="A10023" s="100">
        <v>3509</v>
      </c>
      <c r="B10023" s="100" t="s">
        <v>27484</v>
      </c>
      <c r="C10023" s="100" t="s">
        <v>13191</v>
      </c>
      <c r="D10023" s="100">
        <v>6.46</v>
      </c>
    </row>
    <row r="10024" spans="1:4" x14ac:dyDescent="0.25">
      <c r="A10024" s="100">
        <v>3530</v>
      </c>
      <c r="B10024" s="100" t="s">
        <v>27485</v>
      </c>
      <c r="C10024" s="100" t="s">
        <v>13191</v>
      </c>
      <c r="D10024" s="100">
        <v>191.73</v>
      </c>
    </row>
    <row r="10025" spans="1:4" x14ac:dyDescent="0.25">
      <c r="A10025" s="100">
        <v>3542</v>
      </c>
      <c r="B10025" s="100" t="s">
        <v>27486</v>
      </c>
      <c r="C10025" s="100" t="s">
        <v>13191</v>
      </c>
      <c r="D10025" s="100">
        <v>0.55000000000000004</v>
      </c>
    </row>
    <row r="10026" spans="1:4" x14ac:dyDescent="0.25">
      <c r="A10026" s="100">
        <v>3529</v>
      </c>
      <c r="B10026" s="100" t="s">
        <v>27487</v>
      </c>
      <c r="C10026" s="100" t="s">
        <v>13191</v>
      </c>
      <c r="D10026" s="100">
        <v>0.67</v>
      </c>
    </row>
    <row r="10027" spans="1:4" x14ac:dyDescent="0.25">
      <c r="A10027" s="100">
        <v>3536</v>
      </c>
      <c r="B10027" s="100" t="s">
        <v>27488</v>
      </c>
      <c r="C10027" s="100" t="s">
        <v>13191</v>
      </c>
      <c r="D10027" s="100">
        <v>2.25</v>
      </c>
    </row>
    <row r="10028" spans="1:4" x14ac:dyDescent="0.25">
      <c r="A10028" s="100">
        <v>3535</v>
      </c>
      <c r="B10028" s="100" t="s">
        <v>27489</v>
      </c>
      <c r="C10028" s="100" t="s">
        <v>13191</v>
      </c>
      <c r="D10028" s="100">
        <v>5.47</v>
      </c>
    </row>
    <row r="10029" spans="1:4" x14ac:dyDescent="0.25">
      <c r="A10029" s="100">
        <v>3540</v>
      </c>
      <c r="B10029" s="100" t="s">
        <v>27490</v>
      </c>
      <c r="C10029" s="100" t="s">
        <v>13191</v>
      </c>
      <c r="D10029" s="100">
        <v>4.63</v>
      </c>
    </row>
    <row r="10030" spans="1:4" x14ac:dyDescent="0.25">
      <c r="A10030" s="100">
        <v>3539</v>
      </c>
      <c r="B10030" s="100" t="s">
        <v>27491</v>
      </c>
      <c r="C10030" s="100" t="s">
        <v>13191</v>
      </c>
      <c r="D10030" s="100">
        <v>26.83</v>
      </c>
    </row>
    <row r="10031" spans="1:4" x14ac:dyDescent="0.25">
      <c r="A10031" s="100">
        <v>3513</v>
      </c>
      <c r="B10031" s="100" t="s">
        <v>27492</v>
      </c>
      <c r="C10031" s="100" t="s">
        <v>13191</v>
      </c>
      <c r="D10031" s="100">
        <v>94.62</v>
      </c>
    </row>
    <row r="10032" spans="1:4" x14ac:dyDescent="0.25">
      <c r="A10032" s="100">
        <v>3510</v>
      </c>
      <c r="B10032" s="100" t="s">
        <v>27493</v>
      </c>
      <c r="C10032" s="100" t="s">
        <v>13191</v>
      </c>
      <c r="D10032" s="100">
        <v>11.68</v>
      </c>
    </row>
    <row r="10033" spans="1:4" x14ac:dyDescent="0.25">
      <c r="A10033" s="100">
        <v>38913</v>
      </c>
      <c r="B10033" s="100" t="s">
        <v>27494</v>
      </c>
      <c r="C10033" s="100" t="s">
        <v>13191</v>
      </c>
      <c r="D10033" s="100">
        <v>9.85</v>
      </c>
    </row>
    <row r="10034" spans="1:4" x14ac:dyDescent="0.25">
      <c r="A10034" s="100">
        <v>38914</v>
      </c>
      <c r="B10034" s="100" t="s">
        <v>27495</v>
      </c>
      <c r="C10034" s="100" t="s">
        <v>13191</v>
      </c>
      <c r="D10034" s="100">
        <v>12.1</v>
      </c>
    </row>
    <row r="10035" spans="1:4" x14ac:dyDescent="0.25">
      <c r="A10035" s="100">
        <v>38915</v>
      </c>
      <c r="B10035" s="100" t="s">
        <v>27496</v>
      </c>
      <c r="C10035" s="100" t="s">
        <v>13191</v>
      </c>
      <c r="D10035" s="100">
        <v>23.32</v>
      </c>
    </row>
    <row r="10036" spans="1:4" x14ac:dyDescent="0.25">
      <c r="A10036" s="100">
        <v>38916</v>
      </c>
      <c r="B10036" s="100" t="s">
        <v>27497</v>
      </c>
      <c r="C10036" s="100" t="s">
        <v>13191</v>
      </c>
      <c r="D10036" s="100">
        <v>32.270000000000003</v>
      </c>
    </row>
    <row r="10037" spans="1:4" x14ac:dyDescent="0.25">
      <c r="A10037" s="100">
        <v>39300</v>
      </c>
      <c r="B10037" s="100" t="s">
        <v>27498</v>
      </c>
      <c r="C10037" s="100" t="s">
        <v>13191</v>
      </c>
      <c r="D10037" s="100">
        <v>8.8000000000000007</v>
      </c>
    </row>
    <row r="10038" spans="1:4" x14ac:dyDescent="0.25">
      <c r="A10038" s="100">
        <v>39301</v>
      </c>
      <c r="B10038" s="100" t="s">
        <v>27499</v>
      </c>
      <c r="C10038" s="100" t="s">
        <v>13191</v>
      </c>
      <c r="D10038" s="100">
        <v>11.78</v>
      </c>
    </row>
    <row r="10039" spans="1:4" x14ac:dyDescent="0.25">
      <c r="A10039" s="100">
        <v>39302</v>
      </c>
      <c r="B10039" s="100" t="s">
        <v>27500</v>
      </c>
      <c r="C10039" s="100" t="s">
        <v>13191</v>
      </c>
      <c r="D10039" s="100">
        <v>21.41</v>
      </c>
    </row>
    <row r="10040" spans="1:4" x14ac:dyDescent="0.25">
      <c r="A10040" s="100">
        <v>38941</v>
      </c>
      <c r="B10040" s="100" t="s">
        <v>31228</v>
      </c>
      <c r="C10040" s="100" t="s">
        <v>13191</v>
      </c>
      <c r="D10040" s="100">
        <v>15.9</v>
      </c>
    </row>
    <row r="10041" spans="1:4" x14ac:dyDescent="0.25">
      <c r="A10041" s="100">
        <v>38923</v>
      </c>
      <c r="B10041" s="100" t="s">
        <v>27501</v>
      </c>
      <c r="C10041" s="100" t="s">
        <v>13191</v>
      </c>
      <c r="D10041" s="100">
        <v>10.55</v>
      </c>
    </row>
    <row r="10042" spans="1:4" x14ac:dyDescent="0.25">
      <c r="A10042" s="100">
        <v>38925</v>
      </c>
      <c r="B10042" s="100" t="s">
        <v>27502</v>
      </c>
      <c r="C10042" s="100" t="s">
        <v>13191</v>
      </c>
      <c r="D10042" s="100">
        <v>12.24</v>
      </c>
    </row>
    <row r="10043" spans="1:4" x14ac:dyDescent="0.25">
      <c r="A10043" s="100">
        <v>38926</v>
      </c>
      <c r="B10043" s="100" t="s">
        <v>27503</v>
      </c>
      <c r="C10043" s="100" t="s">
        <v>13191</v>
      </c>
      <c r="D10043" s="100">
        <v>14.51</v>
      </c>
    </row>
    <row r="10044" spans="1:4" x14ac:dyDescent="0.25">
      <c r="A10044" s="100">
        <v>38927</v>
      </c>
      <c r="B10044" s="100" t="s">
        <v>27504</v>
      </c>
      <c r="C10044" s="100" t="s">
        <v>13191</v>
      </c>
      <c r="D10044" s="100">
        <v>18.329999999999998</v>
      </c>
    </row>
    <row r="10045" spans="1:4" x14ac:dyDescent="0.25">
      <c r="A10045" s="100">
        <v>39304</v>
      </c>
      <c r="B10045" s="100" t="s">
        <v>27505</v>
      </c>
      <c r="C10045" s="100" t="s">
        <v>13191</v>
      </c>
      <c r="D10045" s="100">
        <v>10.41</v>
      </c>
    </row>
    <row r="10046" spans="1:4" x14ac:dyDescent="0.25">
      <c r="A10046" s="100">
        <v>39305</v>
      </c>
      <c r="B10046" s="100" t="s">
        <v>27506</v>
      </c>
      <c r="C10046" s="100" t="s">
        <v>13191</v>
      </c>
      <c r="D10046" s="100">
        <v>11.42</v>
      </c>
    </row>
    <row r="10047" spans="1:4" x14ac:dyDescent="0.25">
      <c r="A10047" s="100">
        <v>39306</v>
      </c>
      <c r="B10047" s="100" t="s">
        <v>27507</v>
      </c>
      <c r="C10047" s="100" t="s">
        <v>13191</v>
      </c>
      <c r="D10047" s="100">
        <v>15.35</v>
      </c>
    </row>
    <row r="10048" spans="1:4" x14ac:dyDescent="0.25">
      <c r="A10048" s="100">
        <v>38928</v>
      </c>
      <c r="B10048" s="100" t="s">
        <v>27508</v>
      </c>
      <c r="C10048" s="100" t="s">
        <v>13191</v>
      </c>
      <c r="D10048" s="100">
        <v>20.29</v>
      </c>
    </row>
    <row r="10049" spans="1:4" x14ac:dyDescent="0.25">
      <c r="A10049" s="100">
        <v>38917</v>
      </c>
      <c r="B10049" s="100" t="s">
        <v>31229</v>
      </c>
      <c r="C10049" s="100" t="s">
        <v>13191</v>
      </c>
      <c r="D10049" s="100">
        <v>11.34</v>
      </c>
    </row>
    <row r="10050" spans="1:4" x14ac:dyDescent="0.25">
      <c r="A10050" s="100">
        <v>38919</v>
      </c>
      <c r="B10050" s="100" t="s">
        <v>31230</v>
      </c>
      <c r="C10050" s="100" t="s">
        <v>13191</v>
      </c>
      <c r="D10050" s="100">
        <v>13.31</v>
      </c>
    </row>
    <row r="10051" spans="1:4" x14ac:dyDescent="0.25">
      <c r="A10051" s="100">
        <v>38922</v>
      </c>
      <c r="B10051" s="100" t="s">
        <v>31231</v>
      </c>
      <c r="C10051" s="100" t="s">
        <v>13191</v>
      </c>
      <c r="D10051" s="100">
        <v>17.86</v>
      </c>
    </row>
    <row r="10052" spans="1:4" x14ac:dyDescent="0.25">
      <c r="A10052" s="100">
        <v>20151</v>
      </c>
      <c r="B10052" s="100" t="s">
        <v>27509</v>
      </c>
      <c r="C10052" s="100" t="s">
        <v>13191</v>
      </c>
      <c r="D10052" s="100">
        <v>18.97</v>
      </c>
    </row>
    <row r="10053" spans="1:4" x14ac:dyDescent="0.25">
      <c r="A10053" s="100">
        <v>20152</v>
      </c>
      <c r="B10053" s="100" t="s">
        <v>27510</v>
      </c>
      <c r="C10053" s="100" t="s">
        <v>13191</v>
      </c>
      <c r="D10053" s="100">
        <v>68.66</v>
      </c>
    </row>
    <row r="10054" spans="1:4" x14ac:dyDescent="0.25">
      <c r="A10054" s="100">
        <v>20148</v>
      </c>
      <c r="B10054" s="100" t="s">
        <v>27511</v>
      </c>
      <c r="C10054" s="100" t="s">
        <v>13191</v>
      </c>
      <c r="D10054" s="100">
        <v>3.73</v>
      </c>
    </row>
    <row r="10055" spans="1:4" x14ac:dyDescent="0.25">
      <c r="A10055" s="100">
        <v>20149</v>
      </c>
      <c r="B10055" s="100" t="s">
        <v>27512</v>
      </c>
      <c r="C10055" s="100" t="s">
        <v>13191</v>
      </c>
      <c r="D10055" s="100">
        <v>6.23</v>
      </c>
    </row>
    <row r="10056" spans="1:4" x14ac:dyDescent="0.25">
      <c r="A10056" s="100">
        <v>20150</v>
      </c>
      <c r="B10056" s="100" t="s">
        <v>27513</v>
      </c>
      <c r="C10056" s="100" t="s">
        <v>13191</v>
      </c>
      <c r="D10056" s="100">
        <v>16.059999999999999</v>
      </c>
    </row>
    <row r="10057" spans="1:4" x14ac:dyDescent="0.25">
      <c r="A10057" s="100">
        <v>20157</v>
      </c>
      <c r="B10057" s="100" t="s">
        <v>27514</v>
      </c>
      <c r="C10057" s="100" t="s">
        <v>13191</v>
      </c>
      <c r="D10057" s="100">
        <v>18.02</v>
      </c>
    </row>
    <row r="10058" spans="1:4" x14ac:dyDescent="0.25">
      <c r="A10058" s="100">
        <v>20158</v>
      </c>
      <c r="B10058" s="100" t="s">
        <v>27515</v>
      </c>
      <c r="C10058" s="100" t="s">
        <v>13191</v>
      </c>
      <c r="D10058" s="105">
        <v>71.569999999999993</v>
      </c>
    </row>
    <row r="10059" spans="1:4" x14ac:dyDescent="0.25">
      <c r="A10059" s="100">
        <v>20154</v>
      </c>
      <c r="B10059" s="100" t="s">
        <v>27516</v>
      </c>
      <c r="C10059" s="100" t="s">
        <v>13191</v>
      </c>
      <c r="D10059" s="100">
        <v>3.65</v>
      </c>
    </row>
    <row r="10060" spans="1:4" x14ac:dyDescent="0.25">
      <c r="A10060" s="100">
        <v>20155</v>
      </c>
      <c r="B10060" s="100" t="s">
        <v>27517</v>
      </c>
      <c r="C10060" s="100" t="s">
        <v>13191</v>
      </c>
      <c r="D10060" s="100">
        <v>5.56</v>
      </c>
    </row>
    <row r="10061" spans="1:4" x14ac:dyDescent="0.25">
      <c r="A10061" s="100">
        <v>20156</v>
      </c>
      <c r="B10061" s="100" t="s">
        <v>27518</v>
      </c>
      <c r="C10061" s="100" t="s">
        <v>13191</v>
      </c>
      <c r="D10061" s="105">
        <v>15.63</v>
      </c>
    </row>
    <row r="10062" spans="1:4" x14ac:dyDescent="0.25">
      <c r="A10062" s="100">
        <v>3499</v>
      </c>
      <c r="B10062" s="100" t="s">
        <v>27519</v>
      </c>
      <c r="C10062" s="100" t="s">
        <v>13191</v>
      </c>
      <c r="D10062" s="100">
        <v>1.05</v>
      </c>
    </row>
    <row r="10063" spans="1:4" x14ac:dyDescent="0.25">
      <c r="A10063" s="100">
        <v>3500</v>
      </c>
      <c r="B10063" s="100" t="s">
        <v>27520</v>
      </c>
      <c r="C10063" s="100" t="s">
        <v>13191</v>
      </c>
      <c r="D10063" s="100">
        <v>1.39</v>
      </c>
    </row>
    <row r="10064" spans="1:4" x14ac:dyDescent="0.25">
      <c r="A10064" s="100">
        <v>3501</v>
      </c>
      <c r="B10064" s="100" t="s">
        <v>27521</v>
      </c>
      <c r="C10064" s="100" t="s">
        <v>13191</v>
      </c>
      <c r="D10064" s="100">
        <v>3.84</v>
      </c>
    </row>
    <row r="10065" spans="1:4" x14ac:dyDescent="0.25">
      <c r="A10065" s="100">
        <v>3502</v>
      </c>
      <c r="B10065" s="100" t="s">
        <v>27522</v>
      </c>
      <c r="C10065" s="100" t="s">
        <v>13191</v>
      </c>
      <c r="D10065" s="100">
        <v>5.52</v>
      </c>
    </row>
    <row r="10066" spans="1:4" x14ac:dyDescent="0.25">
      <c r="A10066" s="100">
        <v>3503</v>
      </c>
      <c r="B10066" s="100" t="s">
        <v>27523</v>
      </c>
      <c r="C10066" s="100" t="s">
        <v>13191</v>
      </c>
      <c r="D10066" s="100">
        <v>6.94</v>
      </c>
    </row>
    <row r="10067" spans="1:4" x14ac:dyDescent="0.25">
      <c r="A10067" s="100">
        <v>3477</v>
      </c>
      <c r="B10067" s="100" t="s">
        <v>27524</v>
      </c>
      <c r="C10067" s="100" t="s">
        <v>13191</v>
      </c>
      <c r="D10067" s="100">
        <v>25.21</v>
      </c>
    </row>
    <row r="10068" spans="1:4" x14ac:dyDescent="0.25">
      <c r="A10068" s="100">
        <v>3478</v>
      </c>
      <c r="B10068" s="100" t="s">
        <v>27525</v>
      </c>
      <c r="C10068" s="100" t="s">
        <v>13191</v>
      </c>
      <c r="D10068" s="100">
        <v>60.46</v>
      </c>
    </row>
    <row r="10069" spans="1:4" x14ac:dyDescent="0.25">
      <c r="A10069" s="100">
        <v>3525</v>
      </c>
      <c r="B10069" s="100" t="s">
        <v>27526</v>
      </c>
      <c r="C10069" s="100" t="s">
        <v>13191</v>
      </c>
      <c r="D10069" s="100">
        <v>74.61</v>
      </c>
    </row>
    <row r="10070" spans="1:4" x14ac:dyDescent="0.25">
      <c r="A10070" s="100">
        <v>3511</v>
      </c>
      <c r="B10070" s="100" t="s">
        <v>27527</v>
      </c>
      <c r="C10070" s="100" t="s">
        <v>13191</v>
      </c>
      <c r="D10070" s="100">
        <v>79.14</v>
      </c>
    </row>
    <row r="10071" spans="1:4" x14ac:dyDescent="0.25">
      <c r="A10071" s="100">
        <v>12032</v>
      </c>
      <c r="B10071" s="100" t="s">
        <v>27528</v>
      </c>
      <c r="C10071" s="100" t="s">
        <v>946</v>
      </c>
      <c r="D10071" s="100">
        <v>57.07</v>
      </c>
    </row>
    <row r="10072" spans="1:4" x14ac:dyDescent="0.25">
      <c r="A10072" s="100">
        <v>12030</v>
      </c>
      <c r="B10072" s="100" t="s">
        <v>27529</v>
      </c>
      <c r="C10072" s="100" t="s">
        <v>946</v>
      </c>
      <c r="D10072" s="100">
        <v>53.62</v>
      </c>
    </row>
    <row r="10073" spans="1:4" x14ac:dyDescent="0.25">
      <c r="A10073" s="100">
        <v>10908</v>
      </c>
      <c r="B10073" s="100" t="s">
        <v>27530</v>
      </c>
      <c r="C10073" s="100" t="s">
        <v>13191</v>
      </c>
      <c r="D10073" s="100">
        <v>17.71</v>
      </c>
    </row>
    <row r="10074" spans="1:4" x14ac:dyDescent="0.25">
      <c r="A10074" s="100">
        <v>10909</v>
      </c>
      <c r="B10074" s="100" t="s">
        <v>27531</v>
      </c>
      <c r="C10074" s="100" t="s">
        <v>13191</v>
      </c>
      <c r="D10074" s="100">
        <v>20.61</v>
      </c>
    </row>
    <row r="10075" spans="1:4" x14ac:dyDescent="0.25">
      <c r="A10075" s="100">
        <v>3669</v>
      </c>
      <c r="B10075" s="100" t="s">
        <v>27532</v>
      </c>
      <c r="C10075" s="100" t="s">
        <v>13191</v>
      </c>
      <c r="D10075" s="100">
        <v>12.66</v>
      </c>
    </row>
    <row r="10076" spans="1:4" x14ac:dyDescent="0.25">
      <c r="A10076" s="100">
        <v>20139</v>
      </c>
      <c r="B10076" s="100" t="s">
        <v>27533</v>
      </c>
      <c r="C10076" s="100" t="s">
        <v>13191</v>
      </c>
      <c r="D10076" s="100">
        <v>108.88</v>
      </c>
    </row>
    <row r="10077" spans="1:4" x14ac:dyDescent="0.25">
      <c r="A10077" s="100">
        <v>3668</v>
      </c>
      <c r="B10077" s="100" t="s">
        <v>40257</v>
      </c>
      <c r="C10077" s="100" t="s">
        <v>13191</v>
      </c>
      <c r="D10077" s="100">
        <v>38.89</v>
      </c>
    </row>
    <row r="10078" spans="1:4" x14ac:dyDescent="0.25">
      <c r="A10078" s="100">
        <v>10911</v>
      </c>
      <c r="B10078" s="100" t="s">
        <v>27534</v>
      </c>
      <c r="C10078" s="100" t="s">
        <v>13191</v>
      </c>
      <c r="D10078" s="100">
        <v>17.05</v>
      </c>
    </row>
    <row r="10079" spans="1:4" x14ac:dyDescent="0.25">
      <c r="A10079" s="100">
        <v>3659</v>
      </c>
      <c r="B10079" s="100" t="s">
        <v>27535</v>
      </c>
      <c r="C10079" s="100" t="s">
        <v>13191</v>
      </c>
      <c r="D10079" s="100">
        <v>17.37</v>
      </c>
    </row>
    <row r="10080" spans="1:4" x14ac:dyDescent="0.25">
      <c r="A10080" s="100">
        <v>3660</v>
      </c>
      <c r="B10080" s="100" t="s">
        <v>27536</v>
      </c>
      <c r="C10080" s="100" t="s">
        <v>13191</v>
      </c>
      <c r="D10080" s="100">
        <v>22.46</v>
      </c>
    </row>
    <row r="10081" spans="1:4" x14ac:dyDescent="0.25">
      <c r="A10081" s="100">
        <v>20144</v>
      </c>
      <c r="B10081" s="100" t="s">
        <v>27537</v>
      </c>
      <c r="C10081" s="100" t="s">
        <v>13191</v>
      </c>
      <c r="D10081" s="100">
        <v>50.31</v>
      </c>
    </row>
    <row r="10082" spans="1:4" x14ac:dyDescent="0.25">
      <c r="A10082" s="100">
        <v>20143</v>
      </c>
      <c r="B10082" s="100" t="s">
        <v>27538</v>
      </c>
      <c r="C10082" s="100" t="s">
        <v>13191</v>
      </c>
      <c r="D10082" s="100">
        <v>64.36</v>
      </c>
    </row>
    <row r="10083" spans="1:4" x14ac:dyDescent="0.25">
      <c r="A10083" s="100">
        <v>20145</v>
      </c>
      <c r="B10083" s="100" t="s">
        <v>27539</v>
      </c>
      <c r="C10083" s="100" t="s">
        <v>13191</v>
      </c>
      <c r="D10083" s="100">
        <v>124.16</v>
      </c>
    </row>
    <row r="10084" spans="1:4" x14ac:dyDescent="0.25">
      <c r="A10084" s="100">
        <v>20146</v>
      </c>
      <c r="B10084" s="100" t="s">
        <v>27540</v>
      </c>
      <c r="C10084" s="100" t="s">
        <v>13191</v>
      </c>
      <c r="D10084" s="100">
        <v>169.72</v>
      </c>
    </row>
    <row r="10085" spans="1:4" x14ac:dyDescent="0.25">
      <c r="A10085" s="100">
        <v>20140</v>
      </c>
      <c r="B10085" s="100" t="s">
        <v>27541</v>
      </c>
      <c r="C10085" s="100" t="s">
        <v>13191</v>
      </c>
      <c r="D10085" s="100">
        <v>7.96</v>
      </c>
    </row>
    <row r="10086" spans="1:4" x14ac:dyDescent="0.25">
      <c r="A10086" s="100">
        <v>20141</v>
      </c>
      <c r="B10086" s="100" t="s">
        <v>27542</v>
      </c>
      <c r="C10086" s="100" t="s">
        <v>13191</v>
      </c>
      <c r="D10086" s="100">
        <v>19.5</v>
      </c>
    </row>
    <row r="10087" spans="1:4" x14ac:dyDescent="0.25">
      <c r="A10087" s="100">
        <v>20142</v>
      </c>
      <c r="B10087" s="100" t="s">
        <v>27543</v>
      </c>
      <c r="C10087" s="100" t="s">
        <v>13191</v>
      </c>
      <c r="D10087" s="100">
        <v>34.299999999999997</v>
      </c>
    </row>
    <row r="10088" spans="1:4" x14ac:dyDescent="0.25">
      <c r="A10088" s="100">
        <v>3670</v>
      </c>
      <c r="B10088" s="100" t="s">
        <v>27544</v>
      </c>
      <c r="C10088" s="100" t="s">
        <v>13191</v>
      </c>
      <c r="D10088" s="100">
        <v>22.31</v>
      </c>
    </row>
    <row r="10089" spans="1:4" x14ac:dyDescent="0.25">
      <c r="A10089" s="100">
        <v>3666</v>
      </c>
      <c r="B10089" s="100" t="s">
        <v>27545</v>
      </c>
      <c r="C10089" s="100" t="s">
        <v>13191</v>
      </c>
      <c r="D10089" s="100">
        <v>3.51</v>
      </c>
    </row>
    <row r="10090" spans="1:4" x14ac:dyDescent="0.25">
      <c r="A10090" s="100">
        <v>3662</v>
      </c>
      <c r="B10090" s="100" t="s">
        <v>27546</v>
      </c>
      <c r="C10090" s="100" t="s">
        <v>13191</v>
      </c>
      <c r="D10090" s="100">
        <v>9.15</v>
      </c>
    </row>
    <row r="10091" spans="1:4" x14ac:dyDescent="0.25">
      <c r="A10091" s="100">
        <v>3658</v>
      </c>
      <c r="B10091" s="100" t="s">
        <v>27547</v>
      </c>
      <c r="C10091" s="100" t="s">
        <v>13191</v>
      </c>
      <c r="D10091" s="100">
        <v>17.34</v>
      </c>
    </row>
    <row r="10092" spans="1:4" x14ac:dyDescent="0.25">
      <c r="A10092" s="100">
        <v>14157</v>
      </c>
      <c r="B10092" s="100" t="s">
        <v>27548</v>
      </c>
      <c r="C10092" s="100" t="s">
        <v>13191</v>
      </c>
      <c r="D10092" s="100">
        <v>2.79</v>
      </c>
    </row>
    <row r="10093" spans="1:4" x14ac:dyDescent="0.25">
      <c r="A10093" s="100">
        <v>42696</v>
      </c>
      <c r="B10093" s="100" t="s">
        <v>27549</v>
      </c>
      <c r="C10093" s="100" t="s">
        <v>13191</v>
      </c>
      <c r="D10093" s="100">
        <v>137.53</v>
      </c>
    </row>
    <row r="10094" spans="1:4" x14ac:dyDescent="0.25">
      <c r="A10094" s="100">
        <v>39875</v>
      </c>
      <c r="B10094" s="100" t="s">
        <v>27550</v>
      </c>
      <c r="C10094" s="100" t="s">
        <v>13191</v>
      </c>
      <c r="D10094" s="100">
        <v>642.87</v>
      </c>
    </row>
    <row r="10095" spans="1:4" x14ac:dyDescent="0.25">
      <c r="A10095" s="100">
        <v>39876</v>
      </c>
      <c r="B10095" s="100" t="s">
        <v>27551</v>
      </c>
      <c r="C10095" s="100" t="s">
        <v>13191</v>
      </c>
      <c r="D10095" s="100">
        <v>804.87</v>
      </c>
    </row>
    <row r="10096" spans="1:4" x14ac:dyDescent="0.25">
      <c r="A10096" s="100">
        <v>39877</v>
      </c>
      <c r="B10096" s="100" t="s">
        <v>27552</v>
      </c>
      <c r="C10096" s="100" t="s">
        <v>13191</v>
      </c>
      <c r="D10096" s="100">
        <v>1116.32</v>
      </c>
    </row>
    <row r="10097" spans="1:4" x14ac:dyDescent="0.25">
      <c r="A10097" s="100">
        <v>39878</v>
      </c>
      <c r="B10097" s="100" t="s">
        <v>27553</v>
      </c>
      <c r="C10097" s="100" t="s">
        <v>13191</v>
      </c>
      <c r="D10097" s="100">
        <v>1474.48</v>
      </c>
    </row>
    <row r="10098" spans="1:4" x14ac:dyDescent="0.25">
      <c r="A10098" s="100">
        <v>39872</v>
      </c>
      <c r="B10098" s="100" t="s">
        <v>27554</v>
      </c>
      <c r="C10098" s="100" t="s">
        <v>13191</v>
      </c>
      <c r="D10098" s="100">
        <v>440.86</v>
      </c>
    </row>
    <row r="10099" spans="1:4" x14ac:dyDescent="0.25">
      <c r="A10099" s="100">
        <v>39873</v>
      </c>
      <c r="B10099" s="100" t="s">
        <v>27555</v>
      </c>
      <c r="C10099" s="100" t="s">
        <v>13191</v>
      </c>
      <c r="D10099" s="100">
        <v>511.37</v>
      </c>
    </row>
    <row r="10100" spans="1:4" x14ac:dyDescent="0.25">
      <c r="A10100" s="100">
        <v>39874</v>
      </c>
      <c r="B10100" s="100" t="s">
        <v>27556</v>
      </c>
      <c r="C10100" s="100" t="s">
        <v>13191</v>
      </c>
      <c r="D10100" s="100">
        <v>561.67999999999995</v>
      </c>
    </row>
    <row r="10101" spans="1:4" x14ac:dyDescent="0.25">
      <c r="A10101" s="100">
        <v>3674</v>
      </c>
      <c r="B10101" s="100" t="s">
        <v>27557</v>
      </c>
      <c r="C10101" s="100" t="s">
        <v>942</v>
      </c>
      <c r="D10101" s="100">
        <v>180.5</v>
      </c>
    </row>
    <row r="10102" spans="1:4" x14ac:dyDescent="0.25">
      <c r="A10102" s="100">
        <v>3681</v>
      </c>
      <c r="B10102" s="100" t="s">
        <v>27558</v>
      </c>
      <c r="C10102" s="100" t="s">
        <v>942</v>
      </c>
      <c r="D10102" s="100">
        <v>268.56</v>
      </c>
    </row>
    <row r="10103" spans="1:4" x14ac:dyDescent="0.25">
      <c r="A10103" s="100">
        <v>3676</v>
      </c>
      <c r="B10103" s="100" t="s">
        <v>27559</v>
      </c>
      <c r="C10103" s="100" t="s">
        <v>942</v>
      </c>
      <c r="D10103" s="100">
        <v>1010.67</v>
      </c>
    </row>
    <row r="10104" spans="1:4" x14ac:dyDescent="0.25">
      <c r="A10104" s="100">
        <v>3679</v>
      </c>
      <c r="B10104" s="100" t="s">
        <v>27560</v>
      </c>
      <c r="C10104" s="100" t="s">
        <v>942</v>
      </c>
      <c r="D10104" s="100">
        <v>836.15</v>
      </c>
    </row>
    <row r="10105" spans="1:4" x14ac:dyDescent="0.25">
      <c r="A10105" s="100">
        <v>3672</v>
      </c>
      <c r="B10105" s="100" t="s">
        <v>27561</v>
      </c>
      <c r="C10105" s="100" t="s">
        <v>942</v>
      </c>
      <c r="D10105" s="105">
        <v>2.85</v>
      </c>
    </row>
    <row r="10106" spans="1:4" x14ac:dyDescent="0.25">
      <c r="A10106" s="100">
        <v>3671</v>
      </c>
      <c r="B10106" s="100" t="s">
        <v>27562</v>
      </c>
      <c r="C10106" s="100" t="s">
        <v>942</v>
      </c>
      <c r="D10106" s="100">
        <v>2.69</v>
      </c>
    </row>
    <row r="10107" spans="1:4" x14ac:dyDescent="0.25">
      <c r="A10107" s="100">
        <v>3673</v>
      </c>
      <c r="B10107" s="100" t="s">
        <v>27563</v>
      </c>
      <c r="C10107" s="100" t="s">
        <v>942</v>
      </c>
      <c r="D10107" s="100">
        <v>4.22</v>
      </c>
    </row>
    <row r="10108" spans="1:4" x14ac:dyDescent="0.25">
      <c r="A10108" s="100">
        <v>38394</v>
      </c>
      <c r="B10108" s="100" t="s">
        <v>27564</v>
      </c>
      <c r="C10108" s="100" t="s">
        <v>13191</v>
      </c>
      <c r="D10108" s="100">
        <v>382.25</v>
      </c>
    </row>
    <row r="10109" spans="1:4" x14ac:dyDescent="0.25">
      <c r="A10109" s="100">
        <v>3729</v>
      </c>
      <c r="B10109" s="100" t="s">
        <v>27565</v>
      </c>
      <c r="C10109" s="100" t="s">
        <v>13191</v>
      </c>
      <c r="D10109" s="100">
        <v>128.56</v>
      </c>
    </row>
    <row r="10110" spans="1:4" x14ac:dyDescent="0.25">
      <c r="A10110" s="100">
        <v>39357</v>
      </c>
      <c r="B10110" s="100" t="s">
        <v>27566</v>
      </c>
      <c r="C10110" s="100" t="s">
        <v>13191</v>
      </c>
      <c r="D10110" s="100">
        <v>54.61</v>
      </c>
    </row>
    <row r="10111" spans="1:4" x14ac:dyDescent="0.25">
      <c r="A10111" s="100">
        <v>39358</v>
      </c>
      <c r="B10111" s="100" t="s">
        <v>27567</v>
      </c>
      <c r="C10111" s="100" t="s">
        <v>13191</v>
      </c>
      <c r="D10111" s="100">
        <v>54.61</v>
      </c>
    </row>
    <row r="10112" spans="1:4" x14ac:dyDescent="0.25">
      <c r="A10112" s="100">
        <v>39355</v>
      </c>
      <c r="B10112" s="100" t="s">
        <v>27568</v>
      </c>
      <c r="C10112" s="100" t="s">
        <v>13191</v>
      </c>
      <c r="D10112" s="100">
        <v>79.569999999999993</v>
      </c>
    </row>
    <row r="10113" spans="1:4" x14ac:dyDescent="0.25">
      <c r="A10113" s="100">
        <v>39356</v>
      </c>
      <c r="B10113" s="100" t="s">
        <v>27569</v>
      </c>
      <c r="C10113" s="100" t="s">
        <v>13191</v>
      </c>
      <c r="D10113" s="100">
        <v>75.94</v>
      </c>
    </row>
    <row r="10114" spans="1:4" x14ac:dyDescent="0.25">
      <c r="A10114" s="100">
        <v>39353</v>
      </c>
      <c r="B10114" s="100" t="s">
        <v>27570</v>
      </c>
      <c r="C10114" s="100" t="s">
        <v>13191</v>
      </c>
      <c r="D10114" s="100">
        <v>174.34</v>
      </c>
    </row>
    <row r="10115" spans="1:4" x14ac:dyDescent="0.25">
      <c r="A10115" s="100">
        <v>39354</v>
      </c>
      <c r="B10115" s="100" t="s">
        <v>27571</v>
      </c>
      <c r="C10115" s="100" t="s">
        <v>13191</v>
      </c>
      <c r="D10115" s="100">
        <v>367.82</v>
      </c>
    </row>
    <row r="10116" spans="1:4" x14ac:dyDescent="0.25">
      <c r="A10116" s="100">
        <v>39398</v>
      </c>
      <c r="B10116" s="100" t="s">
        <v>27572</v>
      </c>
      <c r="C10116" s="100" t="s">
        <v>13191</v>
      </c>
      <c r="D10116" s="100">
        <v>79.09</v>
      </c>
    </row>
    <row r="10117" spans="1:4" x14ac:dyDescent="0.25">
      <c r="A10117" s="100">
        <v>13343</v>
      </c>
      <c r="B10117" s="100" t="s">
        <v>27573</v>
      </c>
      <c r="C10117" s="100" t="s">
        <v>13191</v>
      </c>
      <c r="D10117" s="100">
        <v>60.79</v>
      </c>
    </row>
    <row r="10118" spans="1:4" x14ac:dyDescent="0.25">
      <c r="A10118" s="100">
        <v>12118</v>
      </c>
      <c r="B10118" s="100" t="s">
        <v>27574</v>
      </c>
      <c r="C10118" s="100" t="s">
        <v>13191</v>
      </c>
      <c r="D10118" s="105">
        <v>21.74</v>
      </c>
    </row>
    <row r="10119" spans="1:4" x14ac:dyDescent="0.25">
      <c r="A10119" s="100">
        <v>39482</v>
      </c>
      <c r="B10119" s="100" t="s">
        <v>27575</v>
      </c>
      <c r="C10119" s="100" t="s">
        <v>13191</v>
      </c>
      <c r="D10119" s="100">
        <v>551.67999999999995</v>
      </c>
    </row>
    <row r="10120" spans="1:4" x14ac:dyDescent="0.25">
      <c r="A10120" s="100">
        <v>39486</v>
      </c>
      <c r="B10120" s="100" t="s">
        <v>27576</v>
      </c>
      <c r="C10120" s="100" t="s">
        <v>13191</v>
      </c>
      <c r="D10120" s="100">
        <v>450.25</v>
      </c>
    </row>
    <row r="10121" spans="1:4" x14ac:dyDescent="0.25">
      <c r="A10121" s="100">
        <v>39484</v>
      </c>
      <c r="B10121" s="100" t="s">
        <v>27577</v>
      </c>
      <c r="C10121" s="100" t="s">
        <v>13191</v>
      </c>
      <c r="D10121" s="100">
        <v>551.67999999999995</v>
      </c>
    </row>
    <row r="10122" spans="1:4" x14ac:dyDescent="0.25">
      <c r="A10122" s="100">
        <v>39488</v>
      </c>
      <c r="B10122" s="100" t="s">
        <v>27578</v>
      </c>
      <c r="C10122" s="100" t="s">
        <v>13191</v>
      </c>
      <c r="D10122" s="105">
        <v>457.62</v>
      </c>
    </row>
    <row r="10123" spans="1:4" x14ac:dyDescent="0.25">
      <c r="A10123" s="100">
        <v>39485</v>
      </c>
      <c r="B10123" s="100" t="s">
        <v>27579</v>
      </c>
      <c r="C10123" s="100" t="s">
        <v>13191</v>
      </c>
      <c r="D10123" s="105">
        <v>551.67999999999995</v>
      </c>
    </row>
    <row r="10124" spans="1:4" x14ac:dyDescent="0.25">
      <c r="A10124" s="100">
        <v>39489</v>
      </c>
      <c r="B10124" s="100" t="s">
        <v>27580</v>
      </c>
      <c r="C10124" s="100" t="s">
        <v>13191</v>
      </c>
      <c r="D10124" s="105">
        <v>465.38</v>
      </c>
    </row>
    <row r="10125" spans="1:4" x14ac:dyDescent="0.25">
      <c r="A10125" s="100">
        <v>39490</v>
      </c>
      <c r="B10125" s="100" t="s">
        <v>27581</v>
      </c>
      <c r="C10125" s="100" t="s">
        <v>13191</v>
      </c>
      <c r="D10125" s="105">
        <v>693.47</v>
      </c>
    </row>
    <row r="10126" spans="1:4" x14ac:dyDescent="0.25">
      <c r="A10126" s="100">
        <v>39494</v>
      </c>
      <c r="B10126" s="100" t="s">
        <v>27582</v>
      </c>
      <c r="C10126" s="100" t="s">
        <v>13191</v>
      </c>
      <c r="D10126" s="100">
        <v>497.97</v>
      </c>
    </row>
    <row r="10127" spans="1:4" x14ac:dyDescent="0.25">
      <c r="A10127" s="100">
        <v>39495</v>
      </c>
      <c r="B10127" s="100" t="s">
        <v>27583</v>
      </c>
      <c r="C10127" s="100" t="s">
        <v>13191</v>
      </c>
      <c r="D10127" s="100">
        <v>561.15</v>
      </c>
    </row>
    <row r="10128" spans="1:4" x14ac:dyDescent="0.25">
      <c r="A10128" s="100">
        <v>39496</v>
      </c>
      <c r="B10128" s="100" t="s">
        <v>40258</v>
      </c>
      <c r="C10128" s="100" t="s">
        <v>13191</v>
      </c>
      <c r="D10128" s="100">
        <v>617.26</v>
      </c>
    </row>
    <row r="10129" spans="1:4" x14ac:dyDescent="0.25">
      <c r="A10129" s="100">
        <v>39492</v>
      </c>
      <c r="B10129" s="100" t="s">
        <v>27584</v>
      </c>
      <c r="C10129" s="100" t="s">
        <v>13191</v>
      </c>
      <c r="D10129" s="100">
        <v>714.62</v>
      </c>
    </row>
    <row r="10130" spans="1:4" x14ac:dyDescent="0.25">
      <c r="A10130" s="100">
        <v>39497</v>
      </c>
      <c r="B10130" s="100" t="s">
        <v>27585</v>
      </c>
      <c r="C10130" s="100" t="s">
        <v>13191</v>
      </c>
      <c r="D10130" s="105">
        <v>645.49</v>
      </c>
    </row>
    <row r="10131" spans="1:4" x14ac:dyDescent="0.25">
      <c r="A10131" s="100">
        <v>39493</v>
      </c>
      <c r="B10131" s="100" t="s">
        <v>27586</v>
      </c>
      <c r="C10131" s="100" t="s">
        <v>13191</v>
      </c>
      <c r="D10131" s="100">
        <v>766.49</v>
      </c>
    </row>
    <row r="10132" spans="1:4" x14ac:dyDescent="0.25">
      <c r="A10132" s="100">
        <v>43628</v>
      </c>
      <c r="B10132" s="100" t="s">
        <v>27587</v>
      </c>
      <c r="C10132" s="100" t="s">
        <v>13191</v>
      </c>
      <c r="D10132" s="105">
        <v>813</v>
      </c>
    </row>
    <row r="10133" spans="1:4" x14ac:dyDescent="0.25">
      <c r="A10133" s="100">
        <v>39500</v>
      </c>
      <c r="B10133" s="100" t="s">
        <v>40259</v>
      </c>
      <c r="C10133" s="100" t="s">
        <v>13191</v>
      </c>
      <c r="D10133" s="100">
        <v>836.31</v>
      </c>
    </row>
    <row r="10134" spans="1:4" x14ac:dyDescent="0.25">
      <c r="A10134" s="100">
        <v>39498</v>
      </c>
      <c r="B10134" s="100" t="s">
        <v>40260</v>
      </c>
      <c r="C10134" s="100" t="s">
        <v>13191</v>
      </c>
      <c r="D10134" s="100">
        <v>1031.45</v>
      </c>
    </row>
    <row r="10135" spans="1:4" x14ac:dyDescent="0.25">
      <c r="A10135" s="100">
        <v>43621</v>
      </c>
      <c r="B10135" s="100" t="s">
        <v>27588</v>
      </c>
      <c r="C10135" s="100" t="s">
        <v>13191</v>
      </c>
      <c r="D10135" s="100">
        <v>863.81</v>
      </c>
    </row>
    <row r="10136" spans="1:4" x14ac:dyDescent="0.25">
      <c r="A10136" s="100">
        <v>39501</v>
      </c>
      <c r="B10136" s="100" t="s">
        <v>40261</v>
      </c>
      <c r="C10136" s="100" t="s">
        <v>13191</v>
      </c>
      <c r="D10136" s="100">
        <v>858.96</v>
      </c>
    </row>
    <row r="10137" spans="1:4" x14ac:dyDescent="0.25">
      <c r="A10137" s="100">
        <v>39499</v>
      </c>
      <c r="B10137" s="100" t="s">
        <v>40262</v>
      </c>
      <c r="C10137" s="100" t="s">
        <v>13191</v>
      </c>
      <c r="D10137" s="100">
        <v>1046.0899999999999</v>
      </c>
    </row>
    <row r="10138" spans="1:4" x14ac:dyDescent="0.25">
      <c r="A10138" s="100">
        <v>3733</v>
      </c>
      <c r="B10138" s="100" t="s">
        <v>40263</v>
      </c>
      <c r="C10138" s="100" t="s">
        <v>941</v>
      </c>
      <c r="D10138" s="100">
        <v>55.48</v>
      </c>
    </row>
    <row r="10139" spans="1:4" x14ac:dyDescent="0.25">
      <c r="A10139" s="100">
        <v>3731</v>
      </c>
      <c r="B10139" s="100" t="s">
        <v>40264</v>
      </c>
      <c r="C10139" s="100" t="s">
        <v>941</v>
      </c>
      <c r="D10139" s="100">
        <v>51.5</v>
      </c>
    </row>
    <row r="10140" spans="1:4" x14ac:dyDescent="0.25">
      <c r="A10140" s="100">
        <v>38137</v>
      </c>
      <c r="B10140" s="100" t="s">
        <v>40265</v>
      </c>
      <c r="C10140" s="100" t="s">
        <v>941</v>
      </c>
      <c r="D10140" s="100">
        <v>51.8</v>
      </c>
    </row>
    <row r="10141" spans="1:4" x14ac:dyDescent="0.25">
      <c r="A10141" s="100">
        <v>38138</v>
      </c>
      <c r="B10141" s="100" t="s">
        <v>40266</v>
      </c>
      <c r="C10141" s="100" t="s">
        <v>941</v>
      </c>
      <c r="D10141" s="100">
        <v>50.87</v>
      </c>
    </row>
    <row r="10142" spans="1:4" x14ac:dyDescent="0.25">
      <c r="A10142" s="100">
        <v>3736</v>
      </c>
      <c r="B10142" s="100" t="s">
        <v>27589</v>
      </c>
      <c r="C10142" s="100" t="s">
        <v>941</v>
      </c>
      <c r="D10142" s="100">
        <v>60</v>
      </c>
    </row>
    <row r="10143" spans="1:4" x14ac:dyDescent="0.25">
      <c r="A10143" s="100">
        <v>3741</v>
      </c>
      <c r="B10143" s="100" t="s">
        <v>27590</v>
      </c>
      <c r="C10143" s="100" t="s">
        <v>941</v>
      </c>
      <c r="D10143" s="105">
        <v>62.54</v>
      </c>
    </row>
    <row r="10144" spans="1:4" x14ac:dyDescent="0.25">
      <c r="A10144" s="100">
        <v>3745</v>
      </c>
      <c r="B10144" s="100" t="s">
        <v>27591</v>
      </c>
      <c r="C10144" s="100" t="s">
        <v>941</v>
      </c>
      <c r="D10144" s="105">
        <v>67.44</v>
      </c>
    </row>
    <row r="10145" spans="1:4" x14ac:dyDescent="0.25">
      <c r="A10145" s="100">
        <v>3743</v>
      </c>
      <c r="B10145" s="100" t="s">
        <v>27592</v>
      </c>
      <c r="C10145" s="100" t="s">
        <v>941</v>
      </c>
      <c r="D10145" s="100">
        <v>62.32</v>
      </c>
    </row>
    <row r="10146" spans="1:4" x14ac:dyDescent="0.25">
      <c r="A10146" s="100">
        <v>3744</v>
      </c>
      <c r="B10146" s="100" t="s">
        <v>27593</v>
      </c>
      <c r="C10146" s="100" t="s">
        <v>941</v>
      </c>
      <c r="D10146" s="100">
        <v>68.599999999999994</v>
      </c>
    </row>
    <row r="10147" spans="1:4" x14ac:dyDescent="0.25">
      <c r="A10147" s="100">
        <v>3739</v>
      </c>
      <c r="B10147" s="100" t="s">
        <v>27594</v>
      </c>
      <c r="C10147" s="100" t="s">
        <v>941</v>
      </c>
      <c r="D10147" s="105">
        <v>72.09</v>
      </c>
    </row>
    <row r="10148" spans="1:4" x14ac:dyDescent="0.25">
      <c r="A10148" s="100">
        <v>3737</v>
      </c>
      <c r="B10148" s="100" t="s">
        <v>27595</v>
      </c>
      <c r="C10148" s="100" t="s">
        <v>941</v>
      </c>
      <c r="D10148" s="100">
        <v>75.58</v>
      </c>
    </row>
    <row r="10149" spans="1:4" x14ac:dyDescent="0.25">
      <c r="A10149" s="100">
        <v>3738</v>
      </c>
      <c r="B10149" s="100" t="s">
        <v>27596</v>
      </c>
      <c r="C10149" s="100" t="s">
        <v>941</v>
      </c>
      <c r="D10149" s="100">
        <v>87.2</v>
      </c>
    </row>
    <row r="10150" spans="1:4" x14ac:dyDescent="0.25">
      <c r="A10150" s="100">
        <v>3747</v>
      </c>
      <c r="B10150" s="100" t="s">
        <v>27597</v>
      </c>
      <c r="C10150" s="100" t="s">
        <v>941</v>
      </c>
      <c r="D10150" s="100">
        <v>68.599999999999994</v>
      </c>
    </row>
    <row r="10151" spans="1:4" x14ac:dyDescent="0.25">
      <c r="A10151" s="100">
        <v>11649</v>
      </c>
      <c r="B10151" s="100" t="s">
        <v>27598</v>
      </c>
      <c r="C10151" s="100" t="s">
        <v>13191</v>
      </c>
      <c r="D10151" s="100">
        <v>497.67</v>
      </c>
    </row>
    <row r="10152" spans="1:4" x14ac:dyDescent="0.25">
      <c r="A10152" s="100">
        <v>11650</v>
      </c>
      <c r="B10152" s="100" t="s">
        <v>27599</v>
      </c>
      <c r="C10152" s="100" t="s">
        <v>13191</v>
      </c>
      <c r="D10152" s="100">
        <v>848.25</v>
      </c>
    </row>
    <row r="10153" spans="1:4" x14ac:dyDescent="0.25">
      <c r="A10153" s="100">
        <v>3742</v>
      </c>
      <c r="B10153" s="100" t="s">
        <v>27600</v>
      </c>
      <c r="C10153" s="100" t="s">
        <v>941</v>
      </c>
      <c r="D10153" s="100">
        <v>90.46</v>
      </c>
    </row>
    <row r="10154" spans="1:4" x14ac:dyDescent="0.25">
      <c r="A10154" s="100">
        <v>3746</v>
      </c>
      <c r="B10154" s="100" t="s">
        <v>27601</v>
      </c>
      <c r="C10154" s="100" t="s">
        <v>941</v>
      </c>
      <c r="D10154" s="100">
        <v>105.62</v>
      </c>
    </row>
    <row r="10155" spans="1:4" x14ac:dyDescent="0.25">
      <c r="A10155" s="100">
        <v>21106</v>
      </c>
      <c r="B10155" s="100" t="s">
        <v>27602</v>
      </c>
      <c r="C10155" s="100" t="s">
        <v>943</v>
      </c>
      <c r="D10155" s="100">
        <v>50.41</v>
      </c>
    </row>
    <row r="10156" spans="1:4" x14ac:dyDescent="0.25">
      <c r="A10156" s="100">
        <v>39388</v>
      </c>
      <c r="B10156" s="100" t="s">
        <v>27603</v>
      </c>
      <c r="C10156" s="100" t="s">
        <v>13191</v>
      </c>
      <c r="D10156" s="100">
        <v>6.15</v>
      </c>
    </row>
    <row r="10157" spans="1:4" x14ac:dyDescent="0.25">
      <c r="A10157" s="100">
        <v>39387</v>
      </c>
      <c r="B10157" s="100" t="s">
        <v>27604</v>
      </c>
      <c r="C10157" s="100" t="s">
        <v>13191</v>
      </c>
      <c r="D10157" s="100">
        <v>9.58</v>
      </c>
    </row>
    <row r="10158" spans="1:4" x14ac:dyDescent="0.25">
      <c r="A10158" s="100">
        <v>39386</v>
      </c>
      <c r="B10158" s="100" t="s">
        <v>27605</v>
      </c>
      <c r="C10158" s="100" t="s">
        <v>13191</v>
      </c>
      <c r="D10158" s="100">
        <v>6.68</v>
      </c>
    </row>
    <row r="10159" spans="1:4" x14ac:dyDescent="0.25">
      <c r="A10159" s="100">
        <v>38194</v>
      </c>
      <c r="B10159" s="100" t="s">
        <v>27606</v>
      </c>
      <c r="C10159" s="100" t="s">
        <v>13191</v>
      </c>
      <c r="D10159" s="100">
        <v>5</v>
      </c>
    </row>
    <row r="10160" spans="1:4" x14ac:dyDescent="0.25">
      <c r="A10160" s="100">
        <v>38193</v>
      </c>
      <c r="B10160" s="100" t="s">
        <v>27607</v>
      </c>
      <c r="C10160" s="100" t="s">
        <v>13191</v>
      </c>
      <c r="D10160" s="100">
        <v>4.34</v>
      </c>
    </row>
    <row r="10161" spans="1:4" x14ac:dyDescent="0.25">
      <c r="A10161" s="100">
        <v>746</v>
      </c>
      <c r="B10161" s="100" t="s">
        <v>40267</v>
      </c>
      <c r="C10161" s="100" t="s">
        <v>13191</v>
      </c>
      <c r="D10161" s="100">
        <v>2699</v>
      </c>
    </row>
    <row r="10162" spans="1:4" x14ac:dyDescent="0.25">
      <c r="A10162" s="100">
        <v>20269</v>
      </c>
      <c r="B10162" s="100" t="s">
        <v>27608</v>
      </c>
      <c r="C10162" s="100" t="s">
        <v>13191</v>
      </c>
      <c r="D10162" s="100">
        <v>98.75</v>
      </c>
    </row>
    <row r="10163" spans="1:4" x14ac:dyDescent="0.25">
      <c r="A10163" s="100">
        <v>20270</v>
      </c>
      <c r="B10163" s="100" t="s">
        <v>27609</v>
      </c>
      <c r="C10163" s="100" t="s">
        <v>13191</v>
      </c>
      <c r="D10163" s="100">
        <v>109.11</v>
      </c>
    </row>
    <row r="10164" spans="1:4" x14ac:dyDescent="0.25">
      <c r="A10164" s="100">
        <v>11696</v>
      </c>
      <c r="B10164" s="100" t="s">
        <v>27610</v>
      </c>
      <c r="C10164" s="100" t="s">
        <v>13191</v>
      </c>
      <c r="D10164" s="100">
        <v>174.67</v>
      </c>
    </row>
    <row r="10165" spans="1:4" x14ac:dyDescent="0.25">
      <c r="A10165" s="100">
        <v>10427</v>
      </c>
      <c r="B10165" s="100" t="s">
        <v>27611</v>
      </c>
      <c r="C10165" s="100" t="s">
        <v>13191</v>
      </c>
      <c r="D10165" s="100">
        <v>488.79</v>
      </c>
    </row>
    <row r="10166" spans="1:4" x14ac:dyDescent="0.25">
      <c r="A10166" s="100">
        <v>10428</v>
      </c>
      <c r="B10166" s="100" t="s">
        <v>27612</v>
      </c>
      <c r="C10166" s="100" t="s">
        <v>13191</v>
      </c>
      <c r="D10166" s="100">
        <v>503.61</v>
      </c>
    </row>
    <row r="10167" spans="1:4" x14ac:dyDescent="0.25">
      <c r="A10167" s="100">
        <v>36521</v>
      </c>
      <c r="B10167" s="100" t="s">
        <v>27613</v>
      </c>
      <c r="C10167" s="100" t="s">
        <v>13191</v>
      </c>
      <c r="D10167" s="100">
        <v>157.13</v>
      </c>
    </row>
    <row r="10168" spans="1:4" x14ac:dyDescent="0.25">
      <c r="A10168" s="100">
        <v>36794</v>
      </c>
      <c r="B10168" s="100" t="s">
        <v>27614</v>
      </c>
      <c r="C10168" s="100" t="s">
        <v>13191</v>
      </c>
      <c r="D10168" s="105">
        <v>167.28</v>
      </c>
    </row>
    <row r="10169" spans="1:4" x14ac:dyDescent="0.25">
      <c r="A10169" s="100">
        <v>10426</v>
      </c>
      <c r="B10169" s="100" t="s">
        <v>27615</v>
      </c>
      <c r="C10169" s="100" t="s">
        <v>13191</v>
      </c>
      <c r="D10169" s="100">
        <v>187.32</v>
      </c>
    </row>
    <row r="10170" spans="1:4" x14ac:dyDescent="0.25">
      <c r="A10170" s="100">
        <v>10425</v>
      </c>
      <c r="B10170" s="100" t="s">
        <v>27616</v>
      </c>
      <c r="C10170" s="100" t="s">
        <v>13191</v>
      </c>
      <c r="D10170" s="100">
        <v>95.03</v>
      </c>
    </row>
    <row r="10171" spans="1:4" x14ac:dyDescent="0.25">
      <c r="A10171" s="100">
        <v>10431</v>
      </c>
      <c r="B10171" s="100" t="s">
        <v>27617</v>
      </c>
      <c r="C10171" s="100" t="s">
        <v>13191</v>
      </c>
      <c r="D10171" s="100">
        <v>325.35000000000002</v>
      </c>
    </row>
    <row r="10172" spans="1:4" x14ac:dyDescent="0.25">
      <c r="A10172" s="100">
        <v>10429</v>
      </c>
      <c r="B10172" s="100" t="s">
        <v>27618</v>
      </c>
      <c r="C10172" s="100" t="s">
        <v>13191</v>
      </c>
      <c r="D10172" s="100">
        <v>160.5</v>
      </c>
    </row>
    <row r="10173" spans="1:4" x14ac:dyDescent="0.25">
      <c r="A10173" s="100">
        <v>10853</v>
      </c>
      <c r="B10173" s="100" t="s">
        <v>27619</v>
      </c>
      <c r="C10173" s="100" t="s">
        <v>13191</v>
      </c>
      <c r="D10173" s="100">
        <v>98.57</v>
      </c>
    </row>
    <row r="10174" spans="1:4" x14ac:dyDescent="0.25">
      <c r="A10174" s="100">
        <v>5093</v>
      </c>
      <c r="B10174" s="100" t="s">
        <v>27620</v>
      </c>
      <c r="C10174" s="100" t="s">
        <v>945</v>
      </c>
      <c r="D10174" s="100">
        <v>18.14</v>
      </c>
    </row>
    <row r="10175" spans="1:4" x14ac:dyDescent="0.25">
      <c r="A10175" s="100">
        <v>44331</v>
      </c>
      <c r="B10175" s="100" t="s">
        <v>27621</v>
      </c>
      <c r="C10175" s="100" t="s">
        <v>944</v>
      </c>
      <c r="D10175" s="100">
        <v>72.5</v>
      </c>
    </row>
    <row r="10176" spans="1:4" x14ac:dyDescent="0.25">
      <c r="A10176" s="100">
        <v>37768</v>
      </c>
      <c r="B10176" s="100" t="s">
        <v>27622</v>
      </c>
      <c r="C10176" s="100" t="s">
        <v>13191</v>
      </c>
      <c r="D10176" s="100">
        <v>295000</v>
      </c>
    </row>
    <row r="10177" spans="1:4" x14ac:dyDescent="0.25">
      <c r="A10177" s="100">
        <v>37773</v>
      </c>
      <c r="B10177" s="100" t="s">
        <v>27623</v>
      </c>
      <c r="C10177" s="100" t="s">
        <v>13191</v>
      </c>
      <c r="D10177" s="100">
        <v>250504.73</v>
      </c>
    </row>
    <row r="10178" spans="1:4" x14ac:dyDescent="0.25">
      <c r="A10178" s="100">
        <v>37769</v>
      </c>
      <c r="B10178" s="100" t="s">
        <v>27624</v>
      </c>
      <c r="C10178" s="100" t="s">
        <v>13191</v>
      </c>
      <c r="D10178" s="100">
        <v>419376.48</v>
      </c>
    </row>
    <row r="10179" spans="1:4" x14ac:dyDescent="0.25">
      <c r="A10179" s="100">
        <v>37770</v>
      </c>
      <c r="B10179" s="100" t="s">
        <v>27625</v>
      </c>
      <c r="C10179" s="100" t="s">
        <v>13191</v>
      </c>
      <c r="D10179" s="100">
        <v>711748.8</v>
      </c>
    </row>
    <row r="10180" spans="1:4" x14ac:dyDescent="0.25">
      <c r="A10180" s="100">
        <v>38382</v>
      </c>
      <c r="B10180" s="100" t="s">
        <v>27626</v>
      </c>
      <c r="C10180" s="100" t="s">
        <v>13191</v>
      </c>
      <c r="D10180" s="100">
        <v>13.91</v>
      </c>
    </row>
    <row r="10181" spans="1:4" x14ac:dyDescent="0.25">
      <c r="A10181" s="100">
        <v>38383</v>
      </c>
      <c r="B10181" s="100" t="s">
        <v>27627</v>
      </c>
      <c r="C10181" s="100" t="s">
        <v>13191</v>
      </c>
      <c r="D10181" s="100">
        <v>2.6</v>
      </c>
    </row>
    <row r="10182" spans="1:4" x14ac:dyDescent="0.25">
      <c r="A10182" s="100">
        <v>3768</v>
      </c>
      <c r="B10182" s="100" t="s">
        <v>27628</v>
      </c>
      <c r="C10182" s="100" t="s">
        <v>13191</v>
      </c>
      <c r="D10182" s="100">
        <v>3.9</v>
      </c>
    </row>
    <row r="10183" spans="1:4" x14ac:dyDescent="0.25">
      <c r="A10183" s="100">
        <v>3767</v>
      </c>
      <c r="B10183" s="100" t="s">
        <v>27629</v>
      </c>
      <c r="C10183" s="100" t="s">
        <v>13191</v>
      </c>
      <c r="D10183" s="100">
        <v>1.3</v>
      </c>
    </row>
    <row r="10184" spans="1:4" x14ac:dyDescent="0.25">
      <c r="A10184" s="100">
        <v>13192</v>
      </c>
      <c r="B10184" s="100" t="s">
        <v>40268</v>
      </c>
      <c r="C10184" s="100" t="s">
        <v>13191</v>
      </c>
      <c r="D10184" s="100">
        <v>4730.7</v>
      </c>
    </row>
    <row r="10185" spans="1:4" x14ac:dyDescent="0.25">
      <c r="A10185" s="100">
        <v>38413</v>
      </c>
      <c r="B10185" s="100" t="s">
        <v>40269</v>
      </c>
      <c r="C10185" s="100" t="s">
        <v>13191</v>
      </c>
      <c r="D10185" s="100">
        <v>782.39</v>
      </c>
    </row>
    <row r="10186" spans="1:4" x14ac:dyDescent="0.25">
      <c r="A10186" s="100">
        <v>42440</v>
      </c>
      <c r="B10186" s="100" t="s">
        <v>27630</v>
      </c>
      <c r="C10186" s="100" t="s">
        <v>13191</v>
      </c>
      <c r="D10186" s="100">
        <v>1235.9100000000001</v>
      </c>
    </row>
    <row r="10187" spans="1:4" x14ac:dyDescent="0.25">
      <c r="A10187" s="100">
        <v>20193</v>
      </c>
      <c r="B10187" s="100" t="s">
        <v>27631</v>
      </c>
      <c r="C10187" s="100" t="s">
        <v>1907</v>
      </c>
      <c r="D10187" s="100">
        <v>15</v>
      </c>
    </row>
    <row r="10188" spans="1:4" x14ac:dyDescent="0.25">
      <c r="A10188" s="100">
        <v>10527</v>
      </c>
      <c r="B10188" s="100" t="s">
        <v>27632</v>
      </c>
      <c r="C10188" s="100" t="s">
        <v>1908</v>
      </c>
      <c r="D10188" s="100">
        <v>20</v>
      </c>
    </row>
    <row r="10189" spans="1:4" x14ac:dyDescent="0.25">
      <c r="A10189" s="100">
        <v>41805</v>
      </c>
      <c r="B10189" s="100" t="s">
        <v>27633</v>
      </c>
      <c r="C10189" s="100" t="s">
        <v>1906</v>
      </c>
      <c r="D10189" s="100">
        <v>575</v>
      </c>
    </row>
    <row r="10190" spans="1:4" x14ac:dyDescent="0.25">
      <c r="A10190" s="100">
        <v>40271</v>
      </c>
      <c r="B10190" s="100" t="s">
        <v>27634</v>
      </c>
      <c r="C10190" s="100" t="s">
        <v>13192</v>
      </c>
      <c r="D10190" s="100">
        <v>15.31</v>
      </c>
    </row>
    <row r="10191" spans="1:4" x14ac:dyDescent="0.25">
      <c r="A10191" s="100">
        <v>40287</v>
      </c>
      <c r="B10191" s="100" t="s">
        <v>27635</v>
      </c>
      <c r="C10191" s="100" t="s">
        <v>1906</v>
      </c>
      <c r="D10191" s="100">
        <v>5.89</v>
      </c>
    </row>
    <row r="10192" spans="1:4" x14ac:dyDescent="0.25">
      <c r="A10192" s="100">
        <v>4084</v>
      </c>
      <c r="B10192" s="100" t="s">
        <v>27636</v>
      </c>
      <c r="C10192" s="100" t="s">
        <v>939</v>
      </c>
      <c r="D10192" s="100">
        <v>1.76</v>
      </c>
    </row>
    <row r="10193" spans="1:4" x14ac:dyDescent="0.25">
      <c r="A10193" s="100">
        <v>743</v>
      </c>
      <c r="B10193" s="100" t="s">
        <v>27637</v>
      </c>
      <c r="C10193" s="100" t="s">
        <v>939</v>
      </c>
      <c r="D10193" s="100">
        <v>1.76</v>
      </c>
    </row>
    <row r="10194" spans="1:4" x14ac:dyDescent="0.25">
      <c r="A10194" s="100">
        <v>40293</v>
      </c>
      <c r="B10194" s="100" t="s">
        <v>27638</v>
      </c>
      <c r="C10194" s="100" t="s">
        <v>939</v>
      </c>
      <c r="D10194" s="100">
        <v>2.11</v>
      </c>
    </row>
    <row r="10195" spans="1:4" x14ac:dyDescent="0.25">
      <c r="A10195" s="100">
        <v>40294</v>
      </c>
      <c r="B10195" s="100" t="s">
        <v>27639</v>
      </c>
      <c r="C10195" s="100" t="s">
        <v>939</v>
      </c>
      <c r="D10195" s="100">
        <v>1.76</v>
      </c>
    </row>
    <row r="10196" spans="1:4" x14ac:dyDescent="0.25">
      <c r="A10196" s="100">
        <v>4085</v>
      </c>
      <c r="B10196" s="100" t="s">
        <v>27640</v>
      </c>
      <c r="C10196" s="100" t="s">
        <v>939</v>
      </c>
      <c r="D10196" s="100">
        <v>2.46</v>
      </c>
    </row>
    <row r="10197" spans="1:4" x14ac:dyDescent="0.25">
      <c r="A10197" s="100">
        <v>10779</v>
      </c>
      <c r="B10197" s="100" t="s">
        <v>27641</v>
      </c>
      <c r="C10197" s="100" t="s">
        <v>1906</v>
      </c>
      <c r="D10197" s="100">
        <v>1187.5</v>
      </c>
    </row>
    <row r="10198" spans="1:4" x14ac:dyDescent="0.25">
      <c r="A10198" s="100">
        <v>10777</v>
      </c>
      <c r="B10198" s="100" t="s">
        <v>27642</v>
      </c>
      <c r="C10198" s="100" t="s">
        <v>1906</v>
      </c>
      <c r="D10198" s="100">
        <v>1078.6400000000001</v>
      </c>
    </row>
    <row r="10199" spans="1:4" x14ac:dyDescent="0.25">
      <c r="A10199" s="100">
        <v>10775</v>
      </c>
      <c r="B10199" s="100" t="s">
        <v>27643</v>
      </c>
      <c r="C10199" s="100" t="s">
        <v>1906</v>
      </c>
      <c r="D10199" s="100">
        <v>950</v>
      </c>
    </row>
    <row r="10200" spans="1:4" x14ac:dyDescent="0.25">
      <c r="A10200" s="100">
        <v>10776</v>
      </c>
      <c r="B10200" s="100" t="s">
        <v>27644</v>
      </c>
      <c r="C10200" s="100" t="s">
        <v>1906</v>
      </c>
      <c r="D10200" s="100">
        <v>742.18</v>
      </c>
    </row>
    <row r="10201" spans="1:4" x14ac:dyDescent="0.25">
      <c r="A10201" s="100">
        <v>10778</v>
      </c>
      <c r="B10201" s="100" t="s">
        <v>27645</v>
      </c>
      <c r="C10201" s="100" t="s">
        <v>1906</v>
      </c>
      <c r="D10201" s="100">
        <v>1187.5</v>
      </c>
    </row>
    <row r="10202" spans="1:4" x14ac:dyDescent="0.25">
      <c r="A10202" s="100">
        <v>40339</v>
      </c>
      <c r="B10202" s="100" t="s">
        <v>27646</v>
      </c>
      <c r="C10202" s="100" t="s">
        <v>13192</v>
      </c>
      <c r="D10202" s="100">
        <v>5.37</v>
      </c>
    </row>
    <row r="10203" spans="1:4" x14ac:dyDescent="0.25">
      <c r="A10203" s="100">
        <v>10749</v>
      </c>
      <c r="B10203" s="100" t="s">
        <v>27647</v>
      </c>
      <c r="C10203" s="100" t="s">
        <v>13192</v>
      </c>
      <c r="D10203" s="100">
        <v>17.75</v>
      </c>
    </row>
    <row r="10204" spans="1:4" x14ac:dyDescent="0.25">
      <c r="A10204" s="100">
        <v>40290</v>
      </c>
      <c r="B10204" s="100" t="s">
        <v>27648</v>
      </c>
      <c r="C10204" s="100" t="s">
        <v>13192</v>
      </c>
      <c r="D10204" s="100">
        <v>9.6</v>
      </c>
    </row>
    <row r="10205" spans="1:4" x14ac:dyDescent="0.25">
      <c r="A10205" s="100">
        <v>3346</v>
      </c>
      <c r="B10205" s="100" t="s">
        <v>27649</v>
      </c>
      <c r="C10205" s="100" t="s">
        <v>939</v>
      </c>
      <c r="D10205" s="100">
        <v>21.8</v>
      </c>
    </row>
    <row r="10206" spans="1:4" x14ac:dyDescent="0.25">
      <c r="A10206" s="100">
        <v>3348</v>
      </c>
      <c r="B10206" s="100" t="s">
        <v>27650</v>
      </c>
      <c r="C10206" s="100" t="s">
        <v>939</v>
      </c>
      <c r="D10206" s="100">
        <v>26.08</v>
      </c>
    </row>
    <row r="10207" spans="1:4" x14ac:dyDescent="0.25">
      <c r="A10207" s="100">
        <v>39833</v>
      </c>
      <c r="B10207" s="100" t="s">
        <v>27651</v>
      </c>
      <c r="C10207" s="100" t="s">
        <v>939</v>
      </c>
      <c r="D10207" s="100">
        <v>35.72</v>
      </c>
    </row>
    <row r="10208" spans="1:4" x14ac:dyDescent="0.25">
      <c r="A10208" s="100">
        <v>7252</v>
      </c>
      <c r="B10208" s="100" t="s">
        <v>27652</v>
      </c>
      <c r="C10208" s="100" t="s">
        <v>939</v>
      </c>
      <c r="D10208" s="100">
        <v>2.0299999999999998</v>
      </c>
    </row>
    <row r="10209" spans="1:4" x14ac:dyDescent="0.25">
      <c r="A10209" s="100">
        <v>7247</v>
      </c>
      <c r="B10209" s="100" t="s">
        <v>27653</v>
      </c>
      <c r="C10209" s="100" t="s">
        <v>939</v>
      </c>
      <c r="D10209" s="100">
        <v>2.0299999999999998</v>
      </c>
    </row>
    <row r="10210" spans="1:4" x14ac:dyDescent="0.25">
      <c r="A10210" s="100">
        <v>40291</v>
      </c>
      <c r="B10210" s="100" t="s">
        <v>40270</v>
      </c>
      <c r="C10210" s="100" t="s">
        <v>13192</v>
      </c>
      <c r="D10210" s="100">
        <v>500</v>
      </c>
    </row>
    <row r="10211" spans="1:4" x14ac:dyDescent="0.25">
      <c r="A10211" s="100">
        <v>40275</v>
      </c>
      <c r="B10211" s="100" t="s">
        <v>27654</v>
      </c>
      <c r="C10211" s="100" t="s">
        <v>13192</v>
      </c>
      <c r="D10211" s="100">
        <v>16</v>
      </c>
    </row>
    <row r="10212" spans="1:4" x14ac:dyDescent="0.25">
      <c r="A10212" s="100">
        <v>42408</v>
      </c>
      <c r="B10212" s="100" t="s">
        <v>27655</v>
      </c>
      <c r="C10212" s="100" t="s">
        <v>941</v>
      </c>
      <c r="D10212" s="100">
        <v>2.0099999999999998</v>
      </c>
    </row>
    <row r="10213" spans="1:4" x14ac:dyDescent="0.25">
      <c r="A10213" s="100">
        <v>3777</v>
      </c>
      <c r="B10213" s="100" t="s">
        <v>27656</v>
      </c>
      <c r="C10213" s="100" t="s">
        <v>941</v>
      </c>
      <c r="D10213" s="100">
        <v>1.45</v>
      </c>
    </row>
    <row r="10214" spans="1:4" x14ac:dyDescent="0.25">
      <c r="A10214" s="100">
        <v>44699</v>
      </c>
      <c r="B10214" s="100" t="s">
        <v>27657</v>
      </c>
      <c r="C10214" s="100" t="s">
        <v>943</v>
      </c>
      <c r="D10214" s="100">
        <v>46.15</v>
      </c>
    </row>
    <row r="10215" spans="1:4" x14ac:dyDescent="0.25">
      <c r="A10215" s="100">
        <v>3798</v>
      </c>
      <c r="B10215" s="100" t="s">
        <v>27658</v>
      </c>
      <c r="C10215" s="100" t="s">
        <v>13191</v>
      </c>
      <c r="D10215" s="100">
        <v>87.29</v>
      </c>
    </row>
    <row r="10216" spans="1:4" x14ac:dyDescent="0.25">
      <c r="A10216" s="100">
        <v>38769</v>
      </c>
      <c r="B10216" s="100" t="s">
        <v>27659</v>
      </c>
      <c r="C10216" s="100" t="s">
        <v>13191</v>
      </c>
      <c r="D10216" s="100">
        <v>68.16</v>
      </c>
    </row>
    <row r="10217" spans="1:4" x14ac:dyDescent="0.25">
      <c r="A10217" s="100">
        <v>38774</v>
      </c>
      <c r="B10217" s="100" t="s">
        <v>27660</v>
      </c>
      <c r="C10217" s="100" t="s">
        <v>13191</v>
      </c>
      <c r="D10217" s="100">
        <v>12.56</v>
      </c>
    </row>
    <row r="10218" spans="1:4" x14ac:dyDescent="0.25">
      <c r="A10218" s="100">
        <v>42247</v>
      </c>
      <c r="B10218" s="100" t="s">
        <v>27661</v>
      </c>
      <c r="C10218" s="100" t="s">
        <v>13191</v>
      </c>
      <c r="D10218" s="100">
        <v>428.74</v>
      </c>
    </row>
    <row r="10219" spans="1:4" x14ac:dyDescent="0.25">
      <c r="A10219" s="100">
        <v>42248</v>
      </c>
      <c r="B10219" s="100" t="s">
        <v>27662</v>
      </c>
      <c r="C10219" s="100" t="s">
        <v>13191</v>
      </c>
      <c r="D10219" s="100">
        <v>498.02</v>
      </c>
    </row>
    <row r="10220" spans="1:4" x14ac:dyDescent="0.25">
      <c r="A10220" s="100">
        <v>42249</v>
      </c>
      <c r="B10220" s="100" t="s">
        <v>27663</v>
      </c>
      <c r="C10220" s="100" t="s">
        <v>13191</v>
      </c>
      <c r="D10220" s="100">
        <v>825.04</v>
      </c>
    </row>
    <row r="10221" spans="1:4" x14ac:dyDescent="0.25">
      <c r="A10221" s="100">
        <v>42244</v>
      </c>
      <c r="B10221" s="100" t="s">
        <v>27664</v>
      </c>
      <c r="C10221" s="100" t="s">
        <v>13191</v>
      </c>
      <c r="D10221" s="100">
        <v>128.84</v>
      </c>
    </row>
    <row r="10222" spans="1:4" x14ac:dyDescent="0.25">
      <c r="A10222" s="100">
        <v>42245</v>
      </c>
      <c r="B10222" s="100" t="s">
        <v>27665</v>
      </c>
      <c r="C10222" s="100" t="s">
        <v>13191</v>
      </c>
      <c r="D10222" s="100">
        <v>237.76</v>
      </c>
    </row>
    <row r="10223" spans="1:4" x14ac:dyDescent="0.25">
      <c r="A10223" s="100">
        <v>42246</v>
      </c>
      <c r="B10223" s="100" t="s">
        <v>27666</v>
      </c>
      <c r="C10223" s="100" t="s">
        <v>13191</v>
      </c>
      <c r="D10223" s="100">
        <v>263.19</v>
      </c>
    </row>
    <row r="10224" spans="1:4" x14ac:dyDescent="0.25">
      <c r="A10224" s="100">
        <v>42243</v>
      </c>
      <c r="B10224" s="100" t="s">
        <v>27667</v>
      </c>
      <c r="C10224" s="100" t="s">
        <v>13191</v>
      </c>
      <c r="D10224" s="100">
        <v>317.36</v>
      </c>
    </row>
    <row r="10225" spans="1:4" x14ac:dyDescent="0.25">
      <c r="A10225" s="100">
        <v>38889</v>
      </c>
      <c r="B10225" s="100" t="s">
        <v>27668</v>
      </c>
      <c r="C10225" s="100" t="s">
        <v>13191</v>
      </c>
      <c r="D10225" s="100">
        <v>52.25</v>
      </c>
    </row>
    <row r="10226" spans="1:4" x14ac:dyDescent="0.25">
      <c r="A10226" s="100">
        <v>38784</v>
      </c>
      <c r="B10226" s="100" t="s">
        <v>27669</v>
      </c>
      <c r="C10226" s="100" t="s">
        <v>13191</v>
      </c>
      <c r="D10226" s="100">
        <v>69.900000000000006</v>
      </c>
    </row>
    <row r="10227" spans="1:4" x14ac:dyDescent="0.25">
      <c r="A10227" s="100">
        <v>3780</v>
      </c>
      <c r="B10227" s="100" t="s">
        <v>27670</v>
      </c>
      <c r="C10227" s="100" t="s">
        <v>13191</v>
      </c>
      <c r="D10227" s="100">
        <v>107.47</v>
      </c>
    </row>
    <row r="10228" spans="1:4" x14ac:dyDescent="0.25">
      <c r="A10228" s="100">
        <v>38773</v>
      </c>
      <c r="B10228" s="100" t="s">
        <v>27671</v>
      </c>
      <c r="C10228" s="100" t="s">
        <v>13191</v>
      </c>
      <c r="D10228" s="100">
        <v>6.85</v>
      </c>
    </row>
    <row r="10229" spans="1:4" x14ac:dyDescent="0.25">
      <c r="A10229" s="100">
        <v>12271</v>
      </c>
      <c r="B10229" s="100" t="s">
        <v>27672</v>
      </c>
      <c r="C10229" s="100" t="s">
        <v>13191</v>
      </c>
      <c r="D10229" s="100">
        <v>382.25</v>
      </c>
    </row>
    <row r="10230" spans="1:4" x14ac:dyDescent="0.25">
      <c r="A10230" s="100">
        <v>39385</v>
      </c>
      <c r="B10230" s="100" t="s">
        <v>40271</v>
      </c>
      <c r="C10230" s="100" t="s">
        <v>13191</v>
      </c>
      <c r="D10230" s="100">
        <v>11.48</v>
      </c>
    </row>
    <row r="10231" spans="1:4" x14ac:dyDescent="0.25">
      <c r="A10231" s="100">
        <v>39389</v>
      </c>
      <c r="B10231" s="100" t="s">
        <v>27673</v>
      </c>
      <c r="C10231" s="100" t="s">
        <v>13191</v>
      </c>
      <c r="D10231" s="100">
        <v>12.46</v>
      </c>
    </row>
    <row r="10232" spans="1:4" x14ac:dyDescent="0.25">
      <c r="A10232" s="100">
        <v>39390</v>
      </c>
      <c r="B10232" s="100" t="s">
        <v>27674</v>
      </c>
      <c r="C10232" s="100" t="s">
        <v>13191</v>
      </c>
      <c r="D10232" s="100">
        <v>26.13</v>
      </c>
    </row>
    <row r="10233" spans="1:4" x14ac:dyDescent="0.25">
      <c r="A10233" s="100">
        <v>39391</v>
      </c>
      <c r="B10233" s="100" t="s">
        <v>27675</v>
      </c>
      <c r="C10233" s="100" t="s">
        <v>13191</v>
      </c>
      <c r="D10233" s="100">
        <v>29.33</v>
      </c>
    </row>
    <row r="10234" spans="1:4" x14ac:dyDescent="0.25">
      <c r="A10234" s="100">
        <v>3803</v>
      </c>
      <c r="B10234" s="100" t="s">
        <v>27676</v>
      </c>
      <c r="C10234" s="100" t="s">
        <v>13191</v>
      </c>
      <c r="D10234" s="100">
        <v>64.63</v>
      </c>
    </row>
    <row r="10235" spans="1:4" x14ac:dyDescent="0.25">
      <c r="A10235" s="100">
        <v>38770</v>
      </c>
      <c r="B10235" s="100" t="s">
        <v>27677</v>
      </c>
      <c r="C10235" s="100" t="s">
        <v>13191</v>
      </c>
      <c r="D10235" s="100">
        <v>74.84</v>
      </c>
    </row>
    <row r="10236" spans="1:4" x14ac:dyDescent="0.25">
      <c r="A10236" s="100">
        <v>12267</v>
      </c>
      <c r="B10236" s="100" t="s">
        <v>27678</v>
      </c>
      <c r="C10236" s="100" t="s">
        <v>13191</v>
      </c>
      <c r="D10236" s="100">
        <v>219.32</v>
      </c>
    </row>
    <row r="10237" spans="1:4" x14ac:dyDescent="0.25">
      <c r="A10237" s="100">
        <v>43265</v>
      </c>
      <c r="B10237" s="100" t="s">
        <v>27679</v>
      </c>
      <c r="C10237" s="100" t="s">
        <v>13191</v>
      </c>
      <c r="D10237" s="100">
        <v>35.92</v>
      </c>
    </row>
    <row r="10238" spans="1:4" x14ac:dyDescent="0.25">
      <c r="A10238" s="100">
        <v>12266</v>
      </c>
      <c r="B10238" s="100" t="s">
        <v>27680</v>
      </c>
      <c r="C10238" s="100" t="s">
        <v>13191</v>
      </c>
      <c r="D10238" s="100">
        <v>112.25</v>
      </c>
    </row>
    <row r="10239" spans="1:4" x14ac:dyDescent="0.25">
      <c r="A10239" s="100">
        <v>39378</v>
      </c>
      <c r="B10239" s="100" t="s">
        <v>27681</v>
      </c>
      <c r="C10239" s="100" t="s">
        <v>13191</v>
      </c>
      <c r="D10239" s="100">
        <v>79.59</v>
      </c>
    </row>
    <row r="10240" spans="1:4" x14ac:dyDescent="0.25">
      <c r="A10240" s="100">
        <v>43543</v>
      </c>
      <c r="B10240" s="100" t="s">
        <v>27682</v>
      </c>
      <c r="C10240" s="100" t="s">
        <v>13191</v>
      </c>
      <c r="D10240" s="100">
        <v>165.81</v>
      </c>
    </row>
    <row r="10241" spans="1:4" x14ac:dyDescent="0.25">
      <c r="A10241" s="100">
        <v>38775</v>
      </c>
      <c r="B10241" s="100" t="s">
        <v>27683</v>
      </c>
      <c r="C10241" s="100" t="s">
        <v>13191</v>
      </c>
      <c r="D10241" s="100">
        <v>84.37</v>
      </c>
    </row>
    <row r="10242" spans="1:4" x14ac:dyDescent="0.25">
      <c r="A10242" s="100">
        <v>44252</v>
      </c>
      <c r="B10242" s="100" t="s">
        <v>27684</v>
      </c>
      <c r="C10242" s="100" t="s">
        <v>13191</v>
      </c>
      <c r="D10242" s="100">
        <v>181.86</v>
      </c>
    </row>
    <row r="10243" spans="1:4" x14ac:dyDescent="0.25">
      <c r="A10243" s="100">
        <v>21119</v>
      </c>
      <c r="B10243" s="100" t="s">
        <v>27685</v>
      </c>
      <c r="C10243" s="100" t="s">
        <v>13191</v>
      </c>
      <c r="D10243" s="100">
        <v>1.82</v>
      </c>
    </row>
    <row r="10244" spans="1:4" x14ac:dyDescent="0.25">
      <c r="A10244" s="100">
        <v>37974</v>
      </c>
      <c r="B10244" s="100" t="s">
        <v>27686</v>
      </c>
      <c r="C10244" s="100" t="s">
        <v>13191</v>
      </c>
      <c r="D10244" s="100">
        <v>2.36</v>
      </c>
    </row>
    <row r="10245" spans="1:4" x14ac:dyDescent="0.25">
      <c r="A10245" s="100">
        <v>37975</v>
      </c>
      <c r="B10245" s="100" t="s">
        <v>27687</v>
      </c>
      <c r="C10245" s="100" t="s">
        <v>13191</v>
      </c>
      <c r="D10245" s="100">
        <v>5.25</v>
      </c>
    </row>
    <row r="10246" spans="1:4" x14ac:dyDescent="0.25">
      <c r="A10246" s="100">
        <v>37976</v>
      </c>
      <c r="B10246" s="100" t="s">
        <v>27688</v>
      </c>
      <c r="C10246" s="100" t="s">
        <v>13191</v>
      </c>
      <c r="D10246" s="100">
        <v>11.69</v>
      </c>
    </row>
    <row r="10247" spans="1:4" x14ac:dyDescent="0.25">
      <c r="A10247" s="100">
        <v>37977</v>
      </c>
      <c r="B10247" s="100" t="s">
        <v>27689</v>
      </c>
      <c r="C10247" s="100" t="s">
        <v>13191</v>
      </c>
      <c r="D10247" s="100">
        <v>16.18</v>
      </c>
    </row>
    <row r="10248" spans="1:4" x14ac:dyDescent="0.25">
      <c r="A10248" s="100">
        <v>37978</v>
      </c>
      <c r="B10248" s="100" t="s">
        <v>27690</v>
      </c>
      <c r="C10248" s="100" t="s">
        <v>13191</v>
      </c>
      <c r="D10248" s="100">
        <v>32.08</v>
      </c>
    </row>
    <row r="10249" spans="1:4" x14ac:dyDescent="0.25">
      <c r="A10249" s="100">
        <v>37979</v>
      </c>
      <c r="B10249" s="100" t="s">
        <v>27691</v>
      </c>
      <c r="C10249" s="100" t="s">
        <v>13191</v>
      </c>
      <c r="D10249" s="100">
        <v>136.15</v>
      </c>
    </row>
    <row r="10250" spans="1:4" x14ac:dyDescent="0.25">
      <c r="A10250" s="100">
        <v>37980</v>
      </c>
      <c r="B10250" s="100" t="s">
        <v>27692</v>
      </c>
      <c r="C10250" s="100" t="s">
        <v>13191</v>
      </c>
      <c r="D10250" s="100">
        <v>156.38999999999999</v>
      </c>
    </row>
    <row r="10251" spans="1:4" x14ac:dyDescent="0.25">
      <c r="A10251" s="100">
        <v>36147</v>
      </c>
      <c r="B10251" s="100" t="s">
        <v>27693</v>
      </c>
      <c r="C10251" s="100" t="s">
        <v>945</v>
      </c>
      <c r="D10251" s="100">
        <v>349.33</v>
      </c>
    </row>
    <row r="10252" spans="1:4" x14ac:dyDescent="0.25">
      <c r="A10252" s="100">
        <v>12731</v>
      </c>
      <c r="B10252" s="100" t="s">
        <v>27694</v>
      </c>
      <c r="C10252" s="100" t="s">
        <v>13191</v>
      </c>
      <c r="D10252" s="100">
        <v>366.88</v>
      </c>
    </row>
    <row r="10253" spans="1:4" x14ac:dyDescent="0.25">
      <c r="A10253" s="100">
        <v>12723</v>
      </c>
      <c r="B10253" s="100" t="s">
        <v>27695</v>
      </c>
      <c r="C10253" s="100" t="s">
        <v>13191</v>
      </c>
      <c r="D10253" s="100">
        <v>2.84</v>
      </c>
    </row>
    <row r="10254" spans="1:4" x14ac:dyDescent="0.25">
      <c r="A10254" s="100">
        <v>12724</v>
      </c>
      <c r="B10254" s="100" t="s">
        <v>27696</v>
      </c>
      <c r="C10254" s="100" t="s">
        <v>13191</v>
      </c>
      <c r="D10254" s="100">
        <v>5.46</v>
      </c>
    </row>
    <row r="10255" spans="1:4" x14ac:dyDescent="0.25">
      <c r="A10255" s="100">
        <v>12725</v>
      </c>
      <c r="B10255" s="100" t="s">
        <v>27697</v>
      </c>
      <c r="C10255" s="100" t="s">
        <v>13191</v>
      </c>
      <c r="D10255" s="100">
        <v>10.96</v>
      </c>
    </row>
    <row r="10256" spans="1:4" x14ac:dyDescent="0.25">
      <c r="A10256" s="100">
        <v>12726</v>
      </c>
      <c r="B10256" s="100" t="s">
        <v>27698</v>
      </c>
      <c r="C10256" s="100" t="s">
        <v>13191</v>
      </c>
      <c r="D10256" s="100">
        <v>24.2</v>
      </c>
    </row>
    <row r="10257" spans="1:4" x14ac:dyDescent="0.25">
      <c r="A10257" s="100">
        <v>12727</v>
      </c>
      <c r="B10257" s="100" t="s">
        <v>27699</v>
      </c>
      <c r="C10257" s="100" t="s">
        <v>13191</v>
      </c>
      <c r="D10257" s="100">
        <v>30.69</v>
      </c>
    </row>
    <row r="10258" spans="1:4" x14ac:dyDescent="0.25">
      <c r="A10258" s="100">
        <v>12728</v>
      </c>
      <c r="B10258" s="100" t="s">
        <v>27700</v>
      </c>
      <c r="C10258" s="100" t="s">
        <v>13191</v>
      </c>
      <c r="D10258" s="100">
        <v>50.14</v>
      </c>
    </row>
    <row r="10259" spans="1:4" x14ac:dyDescent="0.25">
      <c r="A10259" s="100">
        <v>12729</v>
      </c>
      <c r="B10259" s="100" t="s">
        <v>27701</v>
      </c>
      <c r="C10259" s="100" t="s">
        <v>13191</v>
      </c>
      <c r="D10259" s="100">
        <v>164.33</v>
      </c>
    </row>
    <row r="10260" spans="1:4" x14ac:dyDescent="0.25">
      <c r="A10260" s="100">
        <v>12730</v>
      </c>
      <c r="B10260" s="100" t="s">
        <v>27702</v>
      </c>
      <c r="C10260" s="100" t="s">
        <v>13191</v>
      </c>
      <c r="D10260" s="100">
        <v>251.6</v>
      </c>
    </row>
    <row r="10261" spans="1:4" x14ac:dyDescent="0.25">
      <c r="A10261" s="100">
        <v>3840</v>
      </c>
      <c r="B10261" s="100" t="s">
        <v>40272</v>
      </c>
      <c r="C10261" s="100" t="s">
        <v>13191</v>
      </c>
      <c r="D10261" s="100">
        <v>40.43</v>
      </c>
    </row>
    <row r="10262" spans="1:4" x14ac:dyDescent="0.25">
      <c r="A10262" s="100">
        <v>3838</v>
      </c>
      <c r="B10262" s="100" t="s">
        <v>40273</v>
      </c>
      <c r="C10262" s="100" t="s">
        <v>13191</v>
      </c>
      <c r="D10262" s="100">
        <v>89.23</v>
      </c>
    </row>
    <row r="10263" spans="1:4" x14ac:dyDescent="0.25">
      <c r="A10263" s="100">
        <v>3844</v>
      </c>
      <c r="B10263" s="100" t="s">
        <v>40274</v>
      </c>
      <c r="C10263" s="100" t="s">
        <v>13191</v>
      </c>
      <c r="D10263" s="100">
        <v>159.16</v>
      </c>
    </row>
    <row r="10264" spans="1:4" x14ac:dyDescent="0.25">
      <c r="A10264" s="100">
        <v>3839</v>
      </c>
      <c r="B10264" s="100" t="s">
        <v>40275</v>
      </c>
      <c r="C10264" s="100" t="s">
        <v>13191</v>
      </c>
      <c r="D10264" s="100">
        <v>289.89999999999998</v>
      </c>
    </row>
    <row r="10265" spans="1:4" x14ac:dyDescent="0.25">
      <c r="A10265" s="100">
        <v>3843</v>
      </c>
      <c r="B10265" s="100" t="s">
        <v>40276</v>
      </c>
      <c r="C10265" s="100" t="s">
        <v>13191</v>
      </c>
      <c r="D10265" s="100">
        <v>397.89</v>
      </c>
    </row>
    <row r="10266" spans="1:4" x14ac:dyDescent="0.25">
      <c r="A10266" s="100">
        <v>3900</v>
      </c>
      <c r="B10266" s="100" t="s">
        <v>27703</v>
      </c>
      <c r="C10266" s="100" t="s">
        <v>13191</v>
      </c>
      <c r="D10266" s="100">
        <v>43.22</v>
      </c>
    </row>
    <row r="10267" spans="1:4" x14ac:dyDescent="0.25">
      <c r="A10267" s="100">
        <v>3846</v>
      </c>
      <c r="B10267" s="100" t="s">
        <v>27704</v>
      </c>
      <c r="C10267" s="100" t="s">
        <v>13191</v>
      </c>
      <c r="D10267" s="100">
        <v>12.99</v>
      </c>
    </row>
    <row r="10268" spans="1:4" x14ac:dyDescent="0.25">
      <c r="A10268" s="100">
        <v>3886</v>
      </c>
      <c r="B10268" s="100" t="s">
        <v>27705</v>
      </c>
      <c r="C10268" s="100" t="s">
        <v>13191</v>
      </c>
      <c r="D10268" s="100">
        <v>17.239999999999998</v>
      </c>
    </row>
    <row r="10269" spans="1:4" x14ac:dyDescent="0.25">
      <c r="A10269" s="100">
        <v>3854</v>
      </c>
      <c r="B10269" s="100" t="s">
        <v>27706</v>
      </c>
      <c r="C10269" s="100" t="s">
        <v>13191</v>
      </c>
      <c r="D10269" s="100">
        <v>9.83</v>
      </c>
    </row>
    <row r="10270" spans="1:4" x14ac:dyDescent="0.25">
      <c r="A10270" s="100">
        <v>3873</v>
      </c>
      <c r="B10270" s="100" t="s">
        <v>27707</v>
      </c>
      <c r="C10270" s="100" t="s">
        <v>13191</v>
      </c>
      <c r="D10270" s="100">
        <v>11.44</v>
      </c>
    </row>
    <row r="10271" spans="1:4" x14ac:dyDescent="0.25">
      <c r="A10271" s="100">
        <v>38021</v>
      </c>
      <c r="B10271" s="100" t="s">
        <v>27708</v>
      </c>
      <c r="C10271" s="100" t="s">
        <v>13191</v>
      </c>
      <c r="D10271" s="100">
        <v>20.309999999999999</v>
      </c>
    </row>
    <row r="10272" spans="1:4" x14ac:dyDescent="0.25">
      <c r="A10272" s="100">
        <v>43838</v>
      </c>
      <c r="B10272" s="100" t="s">
        <v>27709</v>
      </c>
      <c r="C10272" s="100" t="s">
        <v>13191</v>
      </c>
      <c r="D10272" s="100">
        <v>26.25</v>
      </c>
    </row>
    <row r="10273" spans="1:4" x14ac:dyDescent="0.25">
      <c r="A10273" s="100">
        <v>3847</v>
      </c>
      <c r="B10273" s="100" t="s">
        <v>27710</v>
      </c>
      <c r="C10273" s="100" t="s">
        <v>13191</v>
      </c>
      <c r="D10273" s="100">
        <v>26.47</v>
      </c>
    </row>
    <row r="10274" spans="1:4" x14ac:dyDescent="0.25">
      <c r="A10274" s="100">
        <v>38022</v>
      </c>
      <c r="B10274" s="100" t="s">
        <v>27711</v>
      </c>
      <c r="C10274" s="100" t="s">
        <v>13191</v>
      </c>
      <c r="D10274" s="100">
        <v>36.39</v>
      </c>
    </row>
    <row r="10275" spans="1:4" x14ac:dyDescent="0.25">
      <c r="A10275" s="100">
        <v>3826</v>
      </c>
      <c r="B10275" s="100" t="s">
        <v>40277</v>
      </c>
      <c r="C10275" s="100" t="s">
        <v>13191</v>
      </c>
      <c r="D10275" s="100">
        <v>40.11</v>
      </c>
    </row>
    <row r="10276" spans="1:4" x14ac:dyDescent="0.25">
      <c r="A10276" s="100">
        <v>3825</v>
      </c>
      <c r="B10276" s="100" t="s">
        <v>40278</v>
      </c>
      <c r="C10276" s="100" t="s">
        <v>13191</v>
      </c>
      <c r="D10276" s="100">
        <v>11.53</v>
      </c>
    </row>
    <row r="10277" spans="1:4" x14ac:dyDescent="0.25">
      <c r="A10277" s="100">
        <v>3827</v>
      </c>
      <c r="B10277" s="100" t="s">
        <v>40279</v>
      </c>
      <c r="C10277" s="100" t="s">
        <v>13191</v>
      </c>
      <c r="D10277" s="100">
        <v>25.2</v>
      </c>
    </row>
    <row r="10278" spans="1:4" x14ac:dyDescent="0.25">
      <c r="A10278" s="100">
        <v>3830</v>
      </c>
      <c r="B10278" s="100" t="s">
        <v>27712</v>
      </c>
      <c r="C10278" s="100" t="s">
        <v>13191</v>
      </c>
      <c r="D10278" s="100">
        <v>183.57</v>
      </c>
    </row>
    <row r="10279" spans="1:4" x14ac:dyDescent="0.25">
      <c r="A10279" s="100">
        <v>37981</v>
      </c>
      <c r="B10279" s="100" t="s">
        <v>27713</v>
      </c>
      <c r="C10279" s="100" t="s">
        <v>13191</v>
      </c>
      <c r="D10279" s="100">
        <v>6.81</v>
      </c>
    </row>
    <row r="10280" spans="1:4" x14ac:dyDescent="0.25">
      <c r="A10280" s="100">
        <v>37982</v>
      </c>
      <c r="B10280" s="100" t="s">
        <v>27714</v>
      </c>
      <c r="C10280" s="100" t="s">
        <v>13191</v>
      </c>
      <c r="D10280" s="100">
        <v>9.8800000000000008</v>
      </c>
    </row>
    <row r="10281" spans="1:4" x14ac:dyDescent="0.25">
      <c r="A10281" s="100">
        <v>37983</v>
      </c>
      <c r="B10281" s="100" t="s">
        <v>27715</v>
      </c>
      <c r="C10281" s="100" t="s">
        <v>13191</v>
      </c>
      <c r="D10281" s="100">
        <v>14.61</v>
      </c>
    </row>
    <row r="10282" spans="1:4" x14ac:dyDescent="0.25">
      <c r="A10282" s="100">
        <v>37984</v>
      </c>
      <c r="B10282" s="100" t="s">
        <v>27716</v>
      </c>
      <c r="C10282" s="100" t="s">
        <v>13191</v>
      </c>
      <c r="D10282" s="100">
        <v>20.53</v>
      </c>
    </row>
    <row r="10283" spans="1:4" x14ac:dyDescent="0.25">
      <c r="A10283" s="100">
        <v>37985</v>
      </c>
      <c r="B10283" s="100" t="s">
        <v>27717</v>
      </c>
      <c r="C10283" s="100" t="s">
        <v>13191</v>
      </c>
      <c r="D10283" s="100">
        <v>29.17</v>
      </c>
    </row>
    <row r="10284" spans="1:4" x14ac:dyDescent="0.25">
      <c r="A10284" s="100">
        <v>20165</v>
      </c>
      <c r="B10284" s="100" t="s">
        <v>27718</v>
      </c>
      <c r="C10284" s="100" t="s">
        <v>13191</v>
      </c>
      <c r="D10284" s="100">
        <v>22.75</v>
      </c>
    </row>
    <row r="10285" spans="1:4" x14ac:dyDescent="0.25">
      <c r="A10285" s="100">
        <v>20166</v>
      </c>
      <c r="B10285" s="100" t="s">
        <v>27719</v>
      </c>
      <c r="C10285" s="100" t="s">
        <v>13191</v>
      </c>
      <c r="D10285" s="100">
        <v>69.5</v>
      </c>
    </row>
    <row r="10286" spans="1:4" x14ac:dyDescent="0.25">
      <c r="A10286" s="100">
        <v>20164</v>
      </c>
      <c r="B10286" s="100" t="s">
        <v>27720</v>
      </c>
      <c r="C10286" s="100" t="s">
        <v>13191</v>
      </c>
      <c r="D10286" s="100">
        <v>10.93</v>
      </c>
    </row>
    <row r="10287" spans="1:4" x14ac:dyDescent="0.25">
      <c r="A10287" s="100">
        <v>3893</v>
      </c>
      <c r="B10287" s="100" t="s">
        <v>27721</v>
      </c>
      <c r="C10287" s="100" t="s">
        <v>13191</v>
      </c>
      <c r="D10287" s="100">
        <v>17.13</v>
      </c>
    </row>
    <row r="10288" spans="1:4" x14ac:dyDescent="0.25">
      <c r="A10288" s="100">
        <v>3848</v>
      </c>
      <c r="B10288" s="100" t="s">
        <v>27722</v>
      </c>
      <c r="C10288" s="100" t="s">
        <v>13191</v>
      </c>
      <c r="D10288" s="100">
        <v>10.45</v>
      </c>
    </row>
    <row r="10289" spans="1:4" x14ac:dyDescent="0.25">
      <c r="A10289" s="100">
        <v>3895</v>
      </c>
      <c r="B10289" s="100" t="s">
        <v>27723</v>
      </c>
      <c r="C10289" s="100" t="s">
        <v>13191</v>
      </c>
      <c r="D10289" s="100">
        <v>11.6</v>
      </c>
    </row>
    <row r="10290" spans="1:4" x14ac:dyDescent="0.25">
      <c r="A10290" s="100">
        <v>12404</v>
      </c>
      <c r="B10290" s="100" t="s">
        <v>27724</v>
      </c>
      <c r="C10290" s="100" t="s">
        <v>13191</v>
      </c>
      <c r="D10290" s="100">
        <v>11.38</v>
      </c>
    </row>
    <row r="10291" spans="1:4" x14ac:dyDescent="0.25">
      <c r="A10291" s="100">
        <v>3939</v>
      </c>
      <c r="B10291" s="100" t="s">
        <v>27725</v>
      </c>
      <c r="C10291" s="100" t="s">
        <v>13191</v>
      </c>
      <c r="D10291" s="100">
        <v>23.45</v>
      </c>
    </row>
    <row r="10292" spans="1:4" x14ac:dyDescent="0.25">
      <c r="A10292" s="100">
        <v>3911</v>
      </c>
      <c r="B10292" s="100" t="s">
        <v>27726</v>
      </c>
      <c r="C10292" s="100" t="s">
        <v>13191</v>
      </c>
      <c r="D10292" s="100">
        <v>19.149999999999999</v>
      </c>
    </row>
    <row r="10293" spans="1:4" x14ac:dyDescent="0.25">
      <c r="A10293" s="100">
        <v>3908</v>
      </c>
      <c r="B10293" s="100" t="s">
        <v>27727</v>
      </c>
      <c r="C10293" s="100" t="s">
        <v>13191</v>
      </c>
      <c r="D10293" s="100">
        <v>6.19</v>
      </c>
    </row>
    <row r="10294" spans="1:4" x14ac:dyDescent="0.25">
      <c r="A10294" s="100">
        <v>3910</v>
      </c>
      <c r="B10294" s="100" t="s">
        <v>27728</v>
      </c>
      <c r="C10294" s="100" t="s">
        <v>13191</v>
      </c>
      <c r="D10294" s="100">
        <v>13.71</v>
      </c>
    </row>
    <row r="10295" spans="1:4" x14ac:dyDescent="0.25">
      <c r="A10295" s="100">
        <v>3913</v>
      </c>
      <c r="B10295" s="100" t="s">
        <v>27729</v>
      </c>
      <c r="C10295" s="100" t="s">
        <v>13191</v>
      </c>
      <c r="D10295" s="100">
        <v>65.510000000000005</v>
      </c>
    </row>
    <row r="10296" spans="1:4" x14ac:dyDescent="0.25">
      <c r="A10296" s="100">
        <v>3912</v>
      </c>
      <c r="B10296" s="100" t="s">
        <v>27730</v>
      </c>
      <c r="C10296" s="100" t="s">
        <v>13191</v>
      </c>
      <c r="D10296" s="100">
        <v>35.909999999999997</v>
      </c>
    </row>
    <row r="10297" spans="1:4" x14ac:dyDescent="0.25">
      <c r="A10297" s="100">
        <v>3909</v>
      </c>
      <c r="B10297" s="100" t="s">
        <v>27731</v>
      </c>
      <c r="C10297" s="100" t="s">
        <v>13191</v>
      </c>
      <c r="D10297" s="100">
        <v>8.43</v>
      </c>
    </row>
    <row r="10298" spans="1:4" x14ac:dyDescent="0.25">
      <c r="A10298" s="100">
        <v>3914</v>
      </c>
      <c r="B10298" s="100" t="s">
        <v>27732</v>
      </c>
      <c r="C10298" s="100" t="s">
        <v>13191</v>
      </c>
      <c r="D10298" s="100">
        <v>98.83</v>
      </c>
    </row>
    <row r="10299" spans="1:4" x14ac:dyDescent="0.25">
      <c r="A10299" s="100">
        <v>3915</v>
      </c>
      <c r="B10299" s="100" t="s">
        <v>27733</v>
      </c>
      <c r="C10299" s="100" t="s">
        <v>13191</v>
      </c>
      <c r="D10299" s="100">
        <v>155.85</v>
      </c>
    </row>
    <row r="10300" spans="1:4" x14ac:dyDescent="0.25">
      <c r="A10300" s="100">
        <v>3916</v>
      </c>
      <c r="B10300" s="100" t="s">
        <v>27734</v>
      </c>
      <c r="C10300" s="100" t="s">
        <v>13191</v>
      </c>
      <c r="D10300" s="100">
        <v>283.93</v>
      </c>
    </row>
    <row r="10301" spans="1:4" x14ac:dyDescent="0.25">
      <c r="A10301" s="100">
        <v>3917</v>
      </c>
      <c r="B10301" s="100" t="s">
        <v>27735</v>
      </c>
      <c r="C10301" s="100" t="s">
        <v>13191</v>
      </c>
      <c r="D10301" s="100">
        <v>468.3</v>
      </c>
    </row>
    <row r="10302" spans="1:4" x14ac:dyDescent="0.25">
      <c r="A10302" s="100">
        <v>1904</v>
      </c>
      <c r="B10302" s="100" t="s">
        <v>27736</v>
      </c>
      <c r="C10302" s="100" t="s">
        <v>13191</v>
      </c>
      <c r="D10302" s="100">
        <v>0.98</v>
      </c>
    </row>
    <row r="10303" spans="1:4" x14ac:dyDescent="0.25">
      <c r="A10303" s="100">
        <v>1899</v>
      </c>
      <c r="B10303" s="100" t="s">
        <v>27737</v>
      </c>
      <c r="C10303" s="100" t="s">
        <v>13191</v>
      </c>
      <c r="D10303" s="100">
        <v>1.1100000000000001</v>
      </c>
    </row>
    <row r="10304" spans="1:4" x14ac:dyDescent="0.25">
      <c r="A10304" s="100">
        <v>1900</v>
      </c>
      <c r="B10304" s="100" t="s">
        <v>27738</v>
      </c>
      <c r="C10304" s="100" t="s">
        <v>13191</v>
      </c>
      <c r="D10304" s="100">
        <v>1.79</v>
      </c>
    </row>
    <row r="10305" spans="1:4" x14ac:dyDescent="0.25">
      <c r="A10305" s="100">
        <v>12407</v>
      </c>
      <c r="B10305" s="100" t="s">
        <v>27739</v>
      </c>
      <c r="C10305" s="100" t="s">
        <v>13191</v>
      </c>
      <c r="D10305" s="100">
        <v>35.450000000000003</v>
      </c>
    </row>
    <row r="10306" spans="1:4" x14ac:dyDescent="0.25">
      <c r="A10306" s="100">
        <v>12408</v>
      </c>
      <c r="B10306" s="100" t="s">
        <v>27740</v>
      </c>
      <c r="C10306" s="100" t="s">
        <v>13191</v>
      </c>
      <c r="D10306" s="100">
        <v>20.010000000000002</v>
      </c>
    </row>
    <row r="10307" spans="1:4" x14ac:dyDescent="0.25">
      <c r="A10307" s="100">
        <v>12409</v>
      </c>
      <c r="B10307" s="100" t="s">
        <v>27741</v>
      </c>
      <c r="C10307" s="100" t="s">
        <v>13191</v>
      </c>
      <c r="D10307" s="100">
        <v>20.010000000000002</v>
      </c>
    </row>
    <row r="10308" spans="1:4" x14ac:dyDescent="0.25">
      <c r="A10308" s="100">
        <v>12410</v>
      </c>
      <c r="B10308" s="100" t="s">
        <v>27742</v>
      </c>
      <c r="C10308" s="100" t="s">
        <v>13191</v>
      </c>
      <c r="D10308" s="100">
        <v>13.78</v>
      </c>
    </row>
    <row r="10309" spans="1:4" x14ac:dyDescent="0.25">
      <c r="A10309" s="100">
        <v>3936</v>
      </c>
      <c r="B10309" s="100" t="s">
        <v>27743</v>
      </c>
      <c r="C10309" s="100" t="s">
        <v>13191</v>
      </c>
      <c r="D10309" s="100">
        <v>24.91</v>
      </c>
    </row>
    <row r="10310" spans="1:4" x14ac:dyDescent="0.25">
      <c r="A10310" s="100">
        <v>3922</v>
      </c>
      <c r="B10310" s="100" t="s">
        <v>27744</v>
      </c>
      <c r="C10310" s="100" t="s">
        <v>13191</v>
      </c>
      <c r="D10310" s="100">
        <v>22.91</v>
      </c>
    </row>
    <row r="10311" spans="1:4" x14ac:dyDescent="0.25">
      <c r="A10311" s="100">
        <v>3924</v>
      </c>
      <c r="B10311" s="100" t="s">
        <v>27745</v>
      </c>
      <c r="C10311" s="100" t="s">
        <v>13191</v>
      </c>
      <c r="D10311" s="100">
        <v>24.91</v>
      </c>
    </row>
    <row r="10312" spans="1:4" x14ac:dyDescent="0.25">
      <c r="A10312" s="100">
        <v>3923</v>
      </c>
      <c r="B10312" s="100" t="s">
        <v>27746</v>
      </c>
      <c r="C10312" s="100" t="s">
        <v>13191</v>
      </c>
      <c r="D10312" s="100">
        <v>24.91</v>
      </c>
    </row>
    <row r="10313" spans="1:4" x14ac:dyDescent="0.25">
      <c r="A10313" s="100">
        <v>3937</v>
      </c>
      <c r="B10313" s="100" t="s">
        <v>27747</v>
      </c>
      <c r="C10313" s="100" t="s">
        <v>13191</v>
      </c>
      <c r="D10313" s="100">
        <v>20.55</v>
      </c>
    </row>
    <row r="10314" spans="1:4" x14ac:dyDescent="0.25">
      <c r="A10314" s="100">
        <v>3921</v>
      </c>
      <c r="B10314" s="100" t="s">
        <v>27748</v>
      </c>
      <c r="C10314" s="100" t="s">
        <v>13191</v>
      </c>
      <c r="D10314" s="100">
        <v>20.56</v>
      </c>
    </row>
    <row r="10315" spans="1:4" x14ac:dyDescent="0.25">
      <c r="A10315" s="100">
        <v>3920</v>
      </c>
      <c r="B10315" s="100" t="s">
        <v>27749</v>
      </c>
      <c r="C10315" s="100" t="s">
        <v>13191</v>
      </c>
      <c r="D10315" s="100">
        <v>20.55</v>
      </c>
    </row>
    <row r="10316" spans="1:4" x14ac:dyDescent="0.25">
      <c r="A10316" s="100">
        <v>3938</v>
      </c>
      <c r="B10316" s="100" t="s">
        <v>27750</v>
      </c>
      <c r="C10316" s="100" t="s">
        <v>13191</v>
      </c>
      <c r="D10316" s="100">
        <v>13.55</v>
      </c>
    </row>
    <row r="10317" spans="1:4" x14ac:dyDescent="0.25">
      <c r="A10317" s="100">
        <v>3919</v>
      </c>
      <c r="B10317" s="100" t="s">
        <v>27751</v>
      </c>
      <c r="C10317" s="100" t="s">
        <v>13191</v>
      </c>
      <c r="D10317" s="100">
        <v>13.81</v>
      </c>
    </row>
    <row r="10318" spans="1:4" x14ac:dyDescent="0.25">
      <c r="A10318" s="100">
        <v>3927</v>
      </c>
      <c r="B10318" s="100" t="s">
        <v>27752</v>
      </c>
      <c r="C10318" s="100" t="s">
        <v>13191</v>
      </c>
      <c r="D10318" s="100">
        <v>69.95</v>
      </c>
    </row>
    <row r="10319" spans="1:4" x14ac:dyDescent="0.25">
      <c r="A10319" s="100">
        <v>3928</v>
      </c>
      <c r="B10319" s="100" t="s">
        <v>27753</v>
      </c>
      <c r="C10319" s="100" t="s">
        <v>13191</v>
      </c>
      <c r="D10319" s="100">
        <v>69.95</v>
      </c>
    </row>
    <row r="10320" spans="1:4" x14ac:dyDescent="0.25">
      <c r="A10320" s="100">
        <v>3926</v>
      </c>
      <c r="B10320" s="100" t="s">
        <v>27754</v>
      </c>
      <c r="C10320" s="100" t="s">
        <v>13191</v>
      </c>
      <c r="D10320" s="100">
        <v>39.880000000000003</v>
      </c>
    </row>
    <row r="10321" spans="1:4" x14ac:dyDescent="0.25">
      <c r="A10321" s="100">
        <v>3935</v>
      </c>
      <c r="B10321" s="100" t="s">
        <v>27755</v>
      </c>
      <c r="C10321" s="100" t="s">
        <v>13191</v>
      </c>
      <c r="D10321" s="100">
        <v>39.880000000000003</v>
      </c>
    </row>
    <row r="10322" spans="1:4" x14ac:dyDescent="0.25">
      <c r="A10322" s="100">
        <v>3925</v>
      </c>
      <c r="B10322" s="100" t="s">
        <v>27756</v>
      </c>
      <c r="C10322" s="100" t="s">
        <v>13191</v>
      </c>
      <c r="D10322" s="100">
        <v>39.880000000000003</v>
      </c>
    </row>
    <row r="10323" spans="1:4" x14ac:dyDescent="0.25">
      <c r="A10323" s="100">
        <v>12406</v>
      </c>
      <c r="B10323" s="100" t="s">
        <v>27757</v>
      </c>
      <c r="C10323" s="100" t="s">
        <v>13191</v>
      </c>
      <c r="D10323" s="100">
        <v>9.7899999999999991</v>
      </c>
    </row>
    <row r="10324" spans="1:4" x14ac:dyDescent="0.25">
      <c r="A10324" s="100">
        <v>3929</v>
      </c>
      <c r="B10324" s="100" t="s">
        <v>27758</v>
      </c>
      <c r="C10324" s="100" t="s">
        <v>13191</v>
      </c>
      <c r="D10324" s="100">
        <v>106.58</v>
      </c>
    </row>
    <row r="10325" spans="1:4" x14ac:dyDescent="0.25">
      <c r="A10325" s="100">
        <v>3931</v>
      </c>
      <c r="B10325" s="100" t="s">
        <v>27759</v>
      </c>
      <c r="C10325" s="100" t="s">
        <v>13191</v>
      </c>
      <c r="D10325" s="100">
        <v>106.58</v>
      </c>
    </row>
    <row r="10326" spans="1:4" x14ac:dyDescent="0.25">
      <c r="A10326" s="100">
        <v>3930</v>
      </c>
      <c r="B10326" s="100" t="s">
        <v>27760</v>
      </c>
      <c r="C10326" s="100" t="s">
        <v>13191</v>
      </c>
      <c r="D10326" s="100">
        <v>106.58</v>
      </c>
    </row>
    <row r="10327" spans="1:4" x14ac:dyDescent="0.25">
      <c r="A10327" s="100">
        <v>3932</v>
      </c>
      <c r="B10327" s="100" t="s">
        <v>27761</v>
      </c>
      <c r="C10327" s="100" t="s">
        <v>13191</v>
      </c>
      <c r="D10327" s="100">
        <v>184.03</v>
      </c>
    </row>
    <row r="10328" spans="1:4" x14ac:dyDescent="0.25">
      <c r="A10328" s="100">
        <v>3933</v>
      </c>
      <c r="B10328" s="100" t="s">
        <v>27762</v>
      </c>
      <c r="C10328" s="100" t="s">
        <v>13191</v>
      </c>
      <c r="D10328" s="100">
        <v>184.03</v>
      </c>
    </row>
    <row r="10329" spans="1:4" x14ac:dyDescent="0.25">
      <c r="A10329" s="100">
        <v>3934</v>
      </c>
      <c r="B10329" s="100" t="s">
        <v>27763</v>
      </c>
      <c r="C10329" s="100" t="s">
        <v>13191</v>
      </c>
      <c r="D10329" s="100">
        <v>184.03</v>
      </c>
    </row>
    <row r="10330" spans="1:4" x14ac:dyDescent="0.25">
      <c r="A10330" s="100">
        <v>40364</v>
      </c>
      <c r="B10330" s="100" t="s">
        <v>27764</v>
      </c>
      <c r="C10330" s="100" t="s">
        <v>13191</v>
      </c>
      <c r="D10330" s="100">
        <v>58.62</v>
      </c>
    </row>
    <row r="10331" spans="1:4" x14ac:dyDescent="0.25">
      <c r="A10331" s="100">
        <v>40361</v>
      </c>
      <c r="B10331" s="100" t="s">
        <v>40280</v>
      </c>
      <c r="C10331" s="100" t="s">
        <v>13191</v>
      </c>
      <c r="D10331" s="100">
        <v>45.83</v>
      </c>
    </row>
    <row r="10332" spans="1:4" x14ac:dyDescent="0.25">
      <c r="A10332" s="100">
        <v>40358</v>
      </c>
      <c r="B10332" s="100" t="s">
        <v>27765</v>
      </c>
      <c r="C10332" s="100" t="s">
        <v>13191</v>
      </c>
      <c r="D10332" s="100">
        <v>17.47</v>
      </c>
    </row>
    <row r="10333" spans="1:4" x14ac:dyDescent="0.25">
      <c r="A10333" s="100">
        <v>40370</v>
      </c>
      <c r="B10333" s="100" t="s">
        <v>27766</v>
      </c>
      <c r="C10333" s="100" t="s">
        <v>13191</v>
      </c>
      <c r="D10333" s="100">
        <v>186</v>
      </c>
    </row>
    <row r="10334" spans="1:4" x14ac:dyDescent="0.25">
      <c r="A10334" s="100">
        <v>40367</v>
      </c>
      <c r="B10334" s="100" t="s">
        <v>27767</v>
      </c>
      <c r="C10334" s="100" t="s">
        <v>13191</v>
      </c>
      <c r="D10334" s="100">
        <v>92.45</v>
      </c>
    </row>
    <row r="10335" spans="1:4" x14ac:dyDescent="0.25">
      <c r="A10335" s="100">
        <v>40373</v>
      </c>
      <c r="B10335" s="100" t="s">
        <v>27768</v>
      </c>
      <c r="C10335" s="100" t="s">
        <v>13191</v>
      </c>
      <c r="D10335" s="100">
        <v>251.52</v>
      </c>
    </row>
    <row r="10336" spans="1:4" x14ac:dyDescent="0.25">
      <c r="A10336" s="100">
        <v>40355</v>
      </c>
      <c r="B10336" s="100" t="s">
        <v>40281</v>
      </c>
      <c r="C10336" s="100" t="s">
        <v>13191</v>
      </c>
      <c r="D10336" s="100">
        <v>12.51</v>
      </c>
    </row>
    <row r="10337" spans="1:4" x14ac:dyDescent="0.25">
      <c r="A10337" s="100">
        <v>3907</v>
      </c>
      <c r="B10337" s="100" t="s">
        <v>27769</v>
      </c>
      <c r="C10337" s="100" t="s">
        <v>13191</v>
      </c>
      <c r="D10337" s="100">
        <v>4.9800000000000004</v>
      </c>
    </row>
    <row r="10338" spans="1:4" x14ac:dyDescent="0.25">
      <c r="A10338" s="100">
        <v>3889</v>
      </c>
      <c r="B10338" s="100" t="s">
        <v>27770</v>
      </c>
      <c r="C10338" s="100" t="s">
        <v>13191</v>
      </c>
      <c r="D10338" s="100">
        <v>3.54</v>
      </c>
    </row>
    <row r="10339" spans="1:4" x14ac:dyDescent="0.25">
      <c r="A10339" s="100">
        <v>3868</v>
      </c>
      <c r="B10339" s="100" t="s">
        <v>27771</v>
      </c>
      <c r="C10339" s="100" t="s">
        <v>13191</v>
      </c>
      <c r="D10339" s="100">
        <v>1.3</v>
      </c>
    </row>
    <row r="10340" spans="1:4" x14ac:dyDescent="0.25">
      <c r="A10340" s="100">
        <v>3869</v>
      </c>
      <c r="B10340" s="100" t="s">
        <v>27772</v>
      </c>
      <c r="C10340" s="100" t="s">
        <v>13191</v>
      </c>
      <c r="D10340" s="100">
        <v>2.88</v>
      </c>
    </row>
    <row r="10341" spans="1:4" x14ac:dyDescent="0.25">
      <c r="A10341" s="100">
        <v>3872</v>
      </c>
      <c r="B10341" s="100" t="s">
        <v>27773</v>
      </c>
      <c r="C10341" s="100" t="s">
        <v>13191</v>
      </c>
      <c r="D10341" s="100">
        <v>4.91</v>
      </c>
    </row>
    <row r="10342" spans="1:4" x14ac:dyDescent="0.25">
      <c r="A10342" s="100">
        <v>3850</v>
      </c>
      <c r="B10342" s="100" t="s">
        <v>27774</v>
      </c>
      <c r="C10342" s="100" t="s">
        <v>13191</v>
      </c>
      <c r="D10342" s="100">
        <v>11.33</v>
      </c>
    </row>
    <row r="10343" spans="1:4" x14ac:dyDescent="0.25">
      <c r="A10343" s="100">
        <v>38023</v>
      </c>
      <c r="B10343" s="100" t="s">
        <v>27775</v>
      </c>
      <c r="C10343" s="100" t="s">
        <v>13191</v>
      </c>
      <c r="D10343" s="100">
        <v>5.77</v>
      </c>
    </row>
    <row r="10344" spans="1:4" x14ac:dyDescent="0.25">
      <c r="A10344" s="100">
        <v>37986</v>
      </c>
      <c r="B10344" s="100" t="s">
        <v>27776</v>
      </c>
      <c r="C10344" s="100" t="s">
        <v>13191</v>
      </c>
      <c r="D10344" s="100">
        <v>2.3199999999999998</v>
      </c>
    </row>
    <row r="10345" spans="1:4" x14ac:dyDescent="0.25">
      <c r="A10345" s="100">
        <v>37987</v>
      </c>
      <c r="B10345" s="100" t="s">
        <v>27777</v>
      </c>
      <c r="C10345" s="100" t="s">
        <v>13191</v>
      </c>
      <c r="D10345" s="100">
        <v>116.01</v>
      </c>
    </row>
    <row r="10346" spans="1:4" x14ac:dyDescent="0.25">
      <c r="A10346" s="100">
        <v>37988</v>
      </c>
      <c r="B10346" s="100" t="s">
        <v>27778</v>
      </c>
      <c r="C10346" s="100" t="s">
        <v>13191</v>
      </c>
      <c r="D10346" s="100">
        <v>184.35</v>
      </c>
    </row>
    <row r="10347" spans="1:4" x14ac:dyDescent="0.25">
      <c r="A10347" s="100">
        <v>21120</v>
      </c>
      <c r="B10347" s="100" t="s">
        <v>27779</v>
      </c>
      <c r="C10347" s="100" t="s">
        <v>13191</v>
      </c>
      <c r="D10347" s="100">
        <v>11.86</v>
      </c>
    </row>
    <row r="10348" spans="1:4" x14ac:dyDescent="0.25">
      <c r="A10348" s="100">
        <v>39318</v>
      </c>
      <c r="B10348" s="100" t="s">
        <v>27780</v>
      </c>
      <c r="C10348" s="100" t="s">
        <v>13191</v>
      </c>
      <c r="D10348" s="100">
        <v>11.03</v>
      </c>
    </row>
    <row r="10349" spans="1:4" x14ac:dyDescent="0.25">
      <c r="A10349" s="100">
        <v>40366</v>
      </c>
      <c r="B10349" s="100" t="s">
        <v>27781</v>
      </c>
      <c r="C10349" s="100" t="s">
        <v>13191</v>
      </c>
      <c r="D10349" s="100">
        <v>45.72</v>
      </c>
    </row>
    <row r="10350" spans="1:4" x14ac:dyDescent="0.25">
      <c r="A10350" s="100">
        <v>40363</v>
      </c>
      <c r="B10350" s="100" t="s">
        <v>27782</v>
      </c>
      <c r="C10350" s="100" t="s">
        <v>13191</v>
      </c>
      <c r="D10350" s="100">
        <v>35.76</v>
      </c>
    </row>
    <row r="10351" spans="1:4" x14ac:dyDescent="0.25">
      <c r="A10351" s="100">
        <v>40354</v>
      </c>
      <c r="B10351" s="100" t="s">
        <v>27783</v>
      </c>
      <c r="C10351" s="100" t="s">
        <v>13191</v>
      </c>
      <c r="D10351" s="100">
        <v>15.57</v>
      </c>
    </row>
    <row r="10352" spans="1:4" x14ac:dyDescent="0.25">
      <c r="A10352" s="100">
        <v>40360</v>
      </c>
      <c r="B10352" s="100" t="s">
        <v>27784</v>
      </c>
      <c r="C10352" s="100" t="s">
        <v>13191</v>
      </c>
      <c r="D10352" s="100">
        <v>23.44</v>
      </c>
    </row>
    <row r="10353" spans="1:4" x14ac:dyDescent="0.25">
      <c r="A10353" s="100">
        <v>40372</v>
      </c>
      <c r="B10353" s="100" t="s">
        <v>27785</v>
      </c>
      <c r="C10353" s="100" t="s">
        <v>13191</v>
      </c>
      <c r="D10353" s="100">
        <v>144.79</v>
      </c>
    </row>
    <row r="10354" spans="1:4" x14ac:dyDescent="0.25">
      <c r="A10354" s="100">
        <v>40369</v>
      </c>
      <c r="B10354" s="100" t="s">
        <v>27786</v>
      </c>
      <c r="C10354" s="100" t="s">
        <v>13191</v>
      </c>
      <c r="D10354" s="100">
        <v>72.06</v>
      </c>
    </row>
    <row r="10355" spans="1:4" x14ac:dyDescent="0.25">
      <c r="A10355" s="100">
        <v>40357</v>
      </c>
      <c r="B10355" s="100" t="s">
        <v>27787</v>
      </c>
      <c r="C10355" s="100" t="s">
        <v>13191</v>
      </c>
      <c r="D10355" s="100">
        <v>17.47</v>
      </c>
    </row>
    <row r="10356" spans="1:4" x14ac:dyDescent="0.25">
      <c r="A10356" s="100">
        <v>40375</v>
      </c>
      <c r="B10356" s="100" t="s">
        <v>27788</v>
      </c>
      <c r="C10356" s="100" t="s">
        <v>13191</v>
      </c>
      <c r="D10356" s="100">
        <v>196</v>
      </c>
    </row>
    <row r="10357" spans="1:4" x14ac:dyDescent="0.25">
      <c r="A10357" s="100">
        <v>1893</v>
      </c>
      <c r="B10357" s="100" t="s">
        <v>27789</v>
      </c>
      <c r="C10357" s="100" t="s">
        <v>13191</v>
      </c>
      <c r="D10357" s="100">
        <v>3.69</v>
      </c>
    </row>
    <row r="10358" spans="1:4" x14ac:dyDescent="0.25">
      <c r="A10358" s="100">
        <v>1902</v>
      </c>
      <c r="B10358" s="100" t="s">
        <v>27790</v>
      </c>
      <c r="C10358" s="100" t="s">
        <v>13191</v>
      </c>
      <c r="D10358" s="100">
        <v>2.68</v>
      </c>
    </row>
    <row r="10359" spans="1:4" x14ac:dyDescent="0.25">
      <c r="A10359" s="100">
        <v>1901</v>
      </c>
      <c r="B10359" s="100" t="s">
        <v>27791</v>
      </c>
      <c r="C10359" s="100" t="s">
        <v>13191</v>
      </c>
      <c r="D10359" s="100">
        <v>0.84</v>
      </c>
    </row>
    <row r="10360" spans="1:4" x14ac:dyDescent="0.25">
      <c r="A10360" s="100">
        <v>1892</v>
      </c>
      <c r="B10360" s="100" t="s">
        <v>27792</v>
      </c>
      <c r="C10360" s="100" t="s">
        <v>13191</v>
      </c>
      <c r="D10360" s="100">
        <v>1.73</v>
      </c>
    </row>
    <row r="10361" spans="1:4" x14ac:dyDescent="0.25">
      <c r="A10361" s="100">
        <v>1907</v>
      </c>
      <c r="B10361" s="100" t="s">
        <v>27793</v>
      </c>
      <c r="C10361" s="100" t="s">
        <v>13191</v>
      </c>
      <c r="D10361" s="100">
        <v>11.88</v>
      </c>
    </row>
    <row r="10362" spans="1:4" x14ac:dyDescent="0.25">
      <c r="A10362" s="100">
        <v>1894</v>
      </c>
      <c r="B10362" s="100" t="s">
        <v>27794</v>
      </c>
      <c r="C10362" s="100" t="s">
        <v>13191</v>
      </c>
      <c r="D10362" s="100">
        <v>5.34</v>
      </c>
    </row>
    <row r="10363" spans="1:4" x14ac:dyDescent="0.25">
      <c r="A10363" s="100">
        <v>1891</v>
      </c>
      <c r="B10363" s="100" t="s">
        <v>27795</v>
      </c>
      <c r="C10363" s="100" t="s">
        <v>13191</v>
      </c>
      <c r="D10363" s="100">
        <v>1.24</v>
      </c>
    </row>
    <row r="10364" spans="1:4" x14ac:dyDescent="0.25">
      <c r="A10364" s="100">
        <v>1896</v>
      </c>
      <c r="B10364" s="100" t="s">
        <v>27796</v>
      </c>
      <c r="C10364" s="100" t="s">
        <v>13191</v>
      </c>
      <c r="D10364" s="100">
        <v>15.95</v>
      </c>
    </row>
    <row r="10365" spans="1:4" x14ac:dyDescent="0.25">
      <c r="A10365" s="100">
        <v>1895</v>
      </c>
      <c r="B10365" s="100" t="s">
        <v>27797</v>
      </c>
      <c r="C10365" s="100" t="s">
        <v>13191</v>
      </c>
      <c r="D10365" s="100">
        <v>28.03</v>
      </c>
    </row>
    <row r="10366" spans="1:4" x14ac:dyDescent="0.25">
      <c r="A10366" s="100">
        <v>2641</v>
      </c>
      <c r="B10366" s="100" t="s">
        <v>40282</v>
      </c>
      <c r="C10366" s="100" t="s">
        <v>13191</v>
      </c>
      <c r="D10366" s="100">
        <v>28.16</v>
      </c>
    </row>
    <row r="10367" spans="1:4" x14ac:dyDescent="0.25">
      <c r="A10367" s="100">
        <v>2636</v>
      </c>
      <c r="B10367" s="100" t="s">
        <v>40283</v>
      </c>
      <c r="C10367" s="100" t="s">
        <v>13191</v>
      </c>
      <c r="D10367" s="100">
        <v>1.81</v>
      </c>
    </row>
    <row r="10368" spans="1:4" x14ac:dyDescent="0.25">
      <c r="A10368" s="100">
        <v>2637</v>
      </c>
      <c r="B10368" s="100" t="s">
        <v>40284</v>
      </c>
      <c r="C10368" s="100" t="s">
        <v>13191</v>
      </c>
      <c r="D10368" s="100">
        <v>1.93</v>
      </c>
    </row>
    <row r="10369" spans="1:4" x14ac:dyDescent="0.25">
      <c r="A10369" s="100">
        <v>2638</v>
      </c>
      <c r="B10369" s="100" t="s">
        <v>40285</v>
      </c>
      <c r="C10369" s="100" t="s">
        <v>13191</v>
      </c>
      <c r="D10369" s="100">
        <v>2.2400000000000002</v>
      </c>
    </row>
    <row r="10370" spans="1:4" x14ac:dyDescent="0.25">
      <c r="A10370" s="100">
        <v>2639</v>
      </c>
      <c r="B10370" s="100" t="s">
        <v>40286</v>
      </c>
      <c r="C10370" s="100" t="s">
        <v>13191</v>
      </c>
      <c r="D10370" s="100">
        <v>3.98</v>
      </c>
    </row>
    <row r="10371" spans="1:4" x14ac:dyDescent="0.25">
      <c r="A10371" s="100">
        <v>2644</v>
      </c>
      <c r="B10371" s="100" t="s">
        <v>40287</v>
      </c>
      <c r="C10371" s="100" t="s">
        <v>13191</v>
      </c>
      <c r="D10371" s="100">
        <v>5.76</v>
      </c>
    </row>
    <row r="10372" spans="1:4" x14ac:dyDescent="0.25">
      <c r="A10372" s="100">
        <v>2640</v>
      </c>
      <c r="B10372" s="100" t="s">
        <v>40288</v>
      </c>
      <c r="C10372" s="100" t="s">
        <v>13191</v>
      </c>
      <c r="D10372" s="100">
        <v>11.72</v>
      </c>
    </row>
    <row r="10373" spans="1:4" x14ac:dyDescent="0.25">
      <c r="A10373" s="100">
        <v>2642</v>
      </c>
      <c r="B10373" s="100" t="s">
        <v>40289</v>
      </c>
      <c r="C10373" s="100" t="s">
        <v>13191</v>
      </c>
      <c r="D10373" s="100">
        <v>17.850000000000001</v>
      </c>
    </row>
    <row r="10374" spans="1:4" x14ac:dyDescent="0.25">
      <c r="A10374" s="100">
        <v>2643</v>
      </c>
      <c r="B10374" s="100" t="s">
        <v>40290</v>
      </c>
      <c r="C10374" s="100" t="s">
        <v>13191</v>
      </c>
      <c r="D10374" s="100">
        <v>8.0299999999999994</v>
      </c>
    </row>
    <row r="10375" spans="1:4" x14ac:dyDescent="0.25">
      <c r="A10375" s="100">
        <v>39855</v>
      </c>
      <c r="B10375" s="100" t="s">
        <v>27798</v>
      </c>
      <c r="C10375" s="100" t="s">
        <v>13191</v>
      </c>
      <c r="D10375" s="100">
        <v>2.87</v>
      </c>
    </row>
    <row r="10376" spans="1:4" x14ac:dyDescent="0.25">
      <c r="A10376" s="100">
        <v>39856</v>
      </c>
      <c r="B10376" s="100" t="s">
        <v>27799</v>
      </c>
      <c r="C10376" s="100" t="s">
        <v>13191</v>
      </c>
      <c r="D10376" s="100">
        <v>6.77</v>
      </c>
    </row>
    <row r="10377" spans="1:4" x14ac:dyDescent="0.25">
      <c r="A10377" s="100">
        <v>39857</v>
      </c>
      <c r="B10377" s="100" t="s">
        <v>27800</v>
      </c>
      <c r="C10377" s="100" t="s">
        <v>13191</v>
      </c>
      <c r="D10377" s="100">
        <v>10.96</v>
      </c>
    </row>
    <row r="10378" spans="1:4" x14ac:dyDescent="0.25">
      <c r="A10378" s="100">
        <v>39858</v>
      </c>
      <c r="B10378" s="100" t="s">
        <v>27801</v>
      </c>
      <c r="C10378" s="100" t="s">
        <v>13191</v>
      </c>
      <c r="D10378" s="100">
        <v>24.33</v>
      </c>
    </row>
    <row r="10379" spans="1:4" x14ac:dyDescent="0.25">
      <c r="A10379" s="100">
        <v>39859</v>
      </c>
      <c r="B10379" s="100" t="s">
        <v>27802</v>
      </c>
      <c r="C10379" s="100" t="s">
        <v>13191</v>
      </c>
      <c r="D10379" s="100">
        <v>37.51</v>
      </c>
    </row>
    <row r="10380" spans="1:4" x14ac:dyDescent="0.25">
      <c r="A10380" s="100">
        <v>39860</v>
      </c>
      <c r="B10380" s="100" t="s">
        <v>27803</v>
      </c>
      <c r="C10380" s="100" t="s">
        <v>13191</v>
      </c>
      <c r="D10380" s="100">
        <v>57.56</v>
      </c>
    </row>
    <row r="10381" spans="1:4" x14ac:dyDescent="0.25">
      <c r="A10381" s="100">
        <v>39861</v>
      </c>
      <c r="B10381" s="100" t="s">
        <v>27804</v>
      </c>
      <c r="C10381" s="100" t="s">
        <v>13191</v>
      </c>
      <c r="D10381" s="100">
        <v>164.33</v>
      </c>
    </row>
    <row r="10382" spans="1:4" x14ac:dyDescent="0.25">
      <c r="A10382" s="100">
        <v>3867</v>
      </c>
      <c r="B10382" s="100" t="s">
        <v>27805</v>
      </c>
      <c r="C10382" s="100" t="s">
        <v>13191</v>
      </c>
      <c r="D10382" s="100">
        <v>69.03</v>
      </c>
    </row>
    <row r="10383" spans="1:4" x14ac:dyDescent="0.25">
      <c r="A10383" s="100">
        <v>3861</v>
      </c>
      <c r="B10383" s="100" t="s">
        <v>27806</v>
      </c>
      <c r="C10383" s="100" t="s">
        <v>13191</v>
      </c>
      <c r="D10383" s="100">
        <v>0.71</v>
      </c>
    </row>
    <row r="10384" spans="1:4" x14ac:dyDescent="0.25">
      <c r="A10384" s="100">
        <v>3904</v>
      </c>
      <c r="B10384" s="100" t="s">
        <v>27807</v>
      </c>
      <c r="C10384" s="100" t="s">
        <v>13191</v>
      </c>
      <c r="D10384" s="100">
        <v>0.76</v>
      </c>
    </row>
    <row r="10385" spans="1:4" x14ac:dyDescent="0.25">
      <c r="A10385" s="100">
        <v>3903</v>
      </c>
      <c r="B10385" s="100" t="s">
        <v>27808</v>
      </c>
      <c r="C10385" s="100" t="s">
        <v>13191</v>
      </c>
      <c r="D10385" s="100">
        <v>1.85</v>
      </c>
    </row>
    <row r="10386" spans="1:4" x14ac:dyDescent="0.25">
      <c r="A10386" s="100">
        <v>3862</v>
      </c>
      <c r="B10386" s="100" t="s">
        <v>27809</v>
      </c>
      <c r="C10386" s="100" t="s">
        <v>13191</v>
      </c>
      <c r="D10386" s="100">
        <v>3.94</v>
      </c>
    </row>
    <row r="10387" spans="1:4" x14ac:dyDescent="0.25">
      <c r="A10387" s="100">
        <v>3863</v>
      </c>
      <c r="B10387" s="100" t="s">
        <v>27810</v>
      </c>
      <c r="C10387" s="100" t="s">
        <v>13191</v>
      </c>
      <c r="D10387" s="100">
        <v>4.04</v>
      </c>
    </row>
    <row r="10388" spans="1:4" x14ac:dyDescent="0.25">
      <c r="A10388" s="100">
        <v>3864</v>
      </c>
      <c r="B10388" s="100" t="s">
        <v>27811</v>
      </c>
      <c r="C10388" s="100" t="s">
        <v>13191</v>
      </c>
      <c r="D10388" s="100">
        <v>12.38</v>
      </c>
    </row>
    <row r="10389" spans="1:4" x14ac:dyDescent="0.25">
      <c r="A10389" s="100">
        <v>3865</v>
      </c>
      <c r="B10389" s="100" t="s">
        <v>27812</v>
      </c>
      <c r="C10389" s="100" t="s">
        <v>13191</v>
      </c>
      <c r="D10389" s="100">
        <v>18.11</v>
      </c>
    </row>
    <row r="10390" spans="1:4" x14ac:dyDescent="0.25">
      <c r="A10390" s="100">
        <v>3866</v>
      </c>
      <c r="B10390" s="100" t="s">
        <v>27813</v>
      </c>
      <c r="C10390" s="100" t="s">
        <v>13191</v>
      </c>
      <c r="D10390" s="100">
        <v>40.65</v>
      </c>
    </row>
    <row r="10391" spans="1:4" x14ac:dyDescent="0.25">
      <c r="A10391" s="100">
        <v>3878</v>
      </c>
      <c r="B10391" s="100" t="s">
        <v>40291</v>
      </c>
      <c r="C10391" s="100" t="s">
        <v>13191</v>
      </c>
      <c r="D10391" s="100">
        <v>11.08</v>
      </c>
    </row>
    <row r="10392" spans="1:4" x14ac:dyDescent="0.25">
      <c r="A10392" s="100">
        <v>3883</v>
      </c>
      <c r="B10392" s="100" t="s">
        <v>27814</v>
      </c>
      <c r="C10392" s="100" t="s">
        <v>13191</v>
      </c>
      <c r="D10392" s="100">
        <v>1.42</v>
      </c>
    </row>
    <row r="10393" spans="1:4" x14ac:dyDescent="0.25">
      <c r="A10393" s="100">
        <v>3876</v>
      </c>
      <c r="B10393" s="100" t="s">
        <v>27815</v>
      </c>
      <c r="C10393" s="100" t="s">
        <v>13191</v>
      </c>
      <c r="D10393" s="100">
        <v>4.41</v>
      </c>
    </row>
    <row r="10394" spans="1:4" x14ac:dyDescent="0.25">
      <c r="A10394" s="100">
        <v>3884</v>
      </c>
      <c r="B10394" s="100" t="s">
        <v>27816</v>
      </c>
      <c r="C10394" s="100" t="s">
        <v>13191</v>
      </c>
      <c r="D10394" s="100">
        <v>2.2400000000000002</v>
      </c>
    </row>
    <row r="10395" spans="1:4" x14ac:dyDescent="0.25">
      <c r="A10395" s="100">
        <v>12892</v>
      </c>
      <c r="B10395" s="100" t="s">
        <v>27817</v>
      </c>
      <c r="C10395" s="100" t="s">
        <v>945</v>
      </c>
      <c r="D10395" s="100">
        <v>12.15</v>
      </c>
    </row>
    <row r="10396" spans="1:4" x14ac:dyDescent="0.25">
      <c r="A10396" s="100">
        <v>38447</v>
      </c>
      <c r="B10396" s="100" t="s">
        <v>27818</v>
      </c>
      <c r="C10396" s="100" t="s">
        <v>13191</v>
      </c>
      <c r="D10396" s="100">
        <v>81.650000000000006</v>
      </c>
    </row>
    <row r="10397" spans="1:4" x14ac:dyDescent="0.25">
      <c r="A10397" s="100">
        <v>36320</v>
      </c>
      <c r="B10397" s="100" t="s">
        <v>27819</v>
      </c>
      <c r="C10397" s="100" t="s">
        <v>13191</v>
      </c>
      <c r="D10397" s="100">
        <v>2.19</v>
      </c>
    </row>
    <row r="10398" spans="1:4" x14ac:dyDescent="0.25">
      <c r="A10398" s="100">
        <v>36324</v>
      </c>
      <c r="B10398" s="100" t="s">
        <v>27820</v>
      </c>
      <c r="C10398" s="100" t="s">
        <v>13191</v>
      </c>
      <c r="D10398" s="100">
        <v>2</v>
      </c>
    </row>
    <row r="10399" spans="1:4" x14ac:dyDescent="0.25">
      <c r="A10399" s="100">
        <v>38441</v>
      </c>
      <c r="B10399" s="100" t="s">
        <v>27821</v>
      </c>
      <c r="C10399" s="100" t="s">
        <v>13191</v>
      </c>
      <c r="D10399" s="100">
        <v>3.59</v>
      </c>
    </row>
    <row r="10400" spans="1:4" x14ac:dyDescent="0.25">
      <c r="A10400" s="100">
        <v>38442</v>
      </c>
      <c r="B10400" s="100" t="s">
        <v>27822</v>
      </c>
      <c r="C10400" s="100" t="s">
        <v>13191</v>
      </c>
      <c r="D10400" s="100">
        <v>10.199999999999999</v>
      </c>
    </row>
    <row r="10401" spans="1:4" x14ac:dyDescent="0.25">
      <c r="A10401" s="100">
        <v>38443</v>
      </c>
      <c r="B10401" s="100" t="s">
        <v>27823</v>
      </c>
      <c r="C10401" s="100" t="s">
        <v>13191</v>
      </c>
      <c r="D10401" s="105">
        <v>12.38</v>
      </c>
    </row>
    <row r="10402" spans="1:4" x14ac:dyDescent="0.25">
      <c r="A10402" s="100">
        <v>38444</v>
      </c>
      <c r="B10402" s="100" t="s">
        <v>27824</v>
      </c>
      <c r="C10402" s="100" t="s">
        <v>13191</v>
      </c>
      <c r="D10402" s="100">
        <v>20.79</v>
      </c>
    </row>
    <row r="10403" spans="1:4" x14ac:dyDescent="0.25">
      <c r="A10403" s="100">
        <v>38445</v>
      </c>
      <c r="B10403" s="100" t="s">
        <v>27825</v>
      </c>
      <c r="C10403" s="100" t="s">
        <v>13191</v>
      </c>
      <c r="D10403" s="100">
        <v>38.54</v>
      </c>
    </row>
    <row r="10404" spans="1:4" x14ac:dyDescent="0.25">
      <c r="A10404" s="100">
        <v>38446</v>
      </c>
      <c r="B10404" s="100" t="s">
        <v>27826</v>
      </c>
      <c r="C10404" s="100" t="s">
        <v>13191</v>
      </c>
      <c r="D10404" s="100">
        <v>63.08</v>
      </c>
    </row>
    <row r="10405" spans="1:4" x14ac:dyDescent="0.25">
      <c r="A10405" s="100">
        <v>3837</v>
      </c>
      <c r="B10405" s="100" t="s">
        <v>40292</v>
      </c>
      <c r="C10405" s="100" t="s">
        <v>13191</v>
      </c>
      <c r="D10405" s="100">
        <v>34.82</v>
      </c>
    </row>
    <row r="10406" spans="1:4" x14ac:dyDescent="0.25">
      <c r="A10406" s="100">
        <v>3845</v>
      </c>
      <c r="B10406" s="100" t="s">
        <v>40293</v>
      </c>
      <c r="C10406" s="100" t="s">
        <v>13191</v>
      </c>
      <c r="D10406" s="100">
        <v>12.72</v>
      </c>
    </row>
    <row r="10407" spans="1:4" x14ac:dyDescent="0.25">
      <c r="A10407" s="100">
        <v>11045</v>
      </c>
      <c r="B10407" s="100" t="s">
        <v>40294</v>
      </c>
      <c r="C10407" s="100" t="s">
        <v>13191</v>
      </c>
      <c r="D10407" s="100">
        <v>24.54</v>
      </c>
    </row>
    <row r="10408" spans="1:4" x14ac:dyDescent="0.25">
      <c r="A10408" s="100">
        <v>20170</v>
      </c>
      <c r="B10408" s="100" t="s">
        <v>27827</v>
      </c>
      <c r="C10408" s="100" t="s">
        <v>13191</v>
      </c>
      <c r="D10408" s="100">
        <v>12.6</v>
      </c>
    </row>
    <row r="10409" spans="1:4" x14ac:dyDescent="0.25">
      <c r="A10409" s="100">
        <v>20171</v>
      </c>
      <c r="B10409" s="100" t="s">
        <v>27828</v>
      </c>
      <c r="C10409" s="100" t="s">
        <v>13191</v>
      </c>
      <c r="D10409" s="100">
        <v>36.35</v>
      </c>
    </row>
    <row r="10410" spans="1:4" x14ac:dyDescent="0.25">
      <c r="A10410" s="100">
        <v>20167</v>
      </c>
      <c r="B10410" s="100" t="s">
        <v>27829</v>
      </c>
      <c r="C10410" s="100" t="s">
        <v>13191</v>
      </c>
      <c r="D10410" s="100">
        <v>4.57</v>
      </c>
    </row>
    <row r="10411" spans="1:4" x14ac:dyDescent="0.25">
      <c r="A10411" s="100">
        <v>20168</v>
      </c>
      <c r="B10411" s="100" t="s">
        <v>27830</v>
      </c>
      <c r="C10411" s="100" t="s">
        <v>13191</v>
      </c>
      <c r="D10411" s="100">
        <v>9.41</v>
      </c>
    </row>
    <row r="10412" spans="1:4" x14ac:dyDescent="0.25">
      <c r="A10412" s="100">
        <v>20169</v>
      </c>
      <c r="B10412" s="100" t="s">
        <v>27831</v>
      </c>
      <c r="C10412" s="100" t="s">
        <v>13191</v>
      </c>
      <c r="D10412" s="105">
        <v>10.98</v>
      </c>
    </row>
    <row r="10413" spans="1:4" x14ac:dyDescent="0.25">
      <c r="A10413" s="100">
        <v>3899</v>
      </c>
      <c r="B10413" s="100" t="s">
        <v>27832</v>
      </c>
      <c r="C10413" s="100" t="s">
        <v>13191</v>
      </c>
      <c r="D10413" s="100">
        <v>6.09</v>
      </c>
    </row>
    <row r="10414" spans="1:4" x14ac:dyDescent="0.25">
      <c r="A10414" s="100">
        <v>38676</v>
      </c>
      <c r="B10414" s="100" t="s">
        <v>27833</v>
      </c>
      <c r="C10414" s="100" t="s">
        <v>13191</v>
      </c>
      <c r="D10414" s="100">
        <v>30.46</v>
      </c>
    </row>
    <row r="10415" spans="1:4" x14ac:dyDescent="0.25">
      <c r="A10415" s="100">
        <v>3897</v>
      </c>
      <c r="B10415" s="100" t="s">
        <v>27834</v>
      </c>
      <c r="C10415" s="100" t="s">
        <v>13191</v>
      </c>
      <c r="D10415" s="100">
        <v>1.48</v>
      </c>
    </row>
    <row r="10416" spans="1:4" x14ac:dyDescent="0.25">
      <c r="A10416" s="100">
        <v>3875</v>
      </c>
      <c r="B10416" s="100" t="s">
        <v>27835</v>
      </c>
      <c r="C10416" s="100" t="s">
        <v>13191</v>
      </c>
      <c r="D10416" s="100">
        <v>3.07</v>
      </c>
    </row>
    <row r="10417" spans="1:4" x14ac:dyDescent="0.25">
      <c r="A10417" s="100">
        <v>3898</v>
      </c>
      <c r="B10417" s="100" t="s">
        <v>27836</v>
      </c>
      <c r="C10417" s="100" t="s">
        <v>13191</v>
      </c>
      <c r="D10417" s="105">
        <v>6.23</v>
      </c>
    </row>
    <row r="10418" spans="1:4" x14ac:dyDescent="0.25">
      <c r="A10418" s="100">
        <v>3855</v>
      </c>
      <c r="B10418" s="100" t="s">
        <v>27837</v>
      </c>
      <c r="C10418" s="100" t="s">
        <v>13191</v>
      </c>
      <c r="D10418" s="100">
        <v>4.79</v>
      </c>
    </row>
    <row r="10419" spans="1:4" x14ac:dyDescent="0.25">
      <c r="A10419" s="100">
        <v>3874</v>
      </c>
      <c r="B10419" s="100" t="s">
        <v>27838</v>
      </c>
      <c r="C10419" s="100" t="s">
        <v>13191</v>
      </c>
      <c r="D10419" s="100">
        <v>5.55</v>
      </c>
    </row>
    <row r="10420" spans="1:4" x14ac:dyDescent="0.25">
      <c r="A10420" s="100">
        <v>3870</v>
      </c>
      <c r="B10420" s="100" t="s">
        <v>27839</v>
      </c>
      <c r="C10420" s="100" t="s">
        <v>13191</v>
      </c>
      <c r="D10420" s="100">
        <v>6.09</v>
      </c>
    </row>
    <row r="10421" spans="1:4" x14ac:dyDescent="0.25">
      <c r="A10421" s="100">
        <v>38678</v>
      </c>
      <c r="B10421" s="100" t="s">
        <v>27840</v>
      </c>
      <c r="C10421" s="100" t="s">
        <v>13191</v>
      </c>
      <c r="D10421" s="100">
        <v>16.11</v>
      </c>
    </row>
    <row r="10422" spans="1:4" x14ac:dyDescent="0.25">
      <c r="A10422" s="100">
        <v>3859</v>
      </c>
      <c r="B10422" s="100" t="s">
        <v>27841</v>
      </c>
      <c r="C10422" s="100" t="s">
        <v>13191</v>
      </c>
      <c r="D10422" s="100">
        <v>1.23</v>
      </c>
    </row>
    <row r="10423" spans="1:4" x14ac:dyDescent="0.25">
      <c r="A10423" s="100">
        <v>3856</v>
      </c>
      <c r="B10423" s="100" t="s">
        <v>27842</v>
      </c>
      <c r="C10423" s="100" t="s">
        <v>13191</v>
      </c>
      <c r="D10423" s="100">
        <v>1.7</v>
      </c>
    </row>
    <row r="10424" spans="1:4" x14ac:dyDescent="0.25">
      <c r="A10424" s="100">
        <v>3906</v>
      </c>
      <c r="B10424" s="100" t="s">
        <v>27843</v>
      </c>
      <c r="C10424" s="100" t="s">
        <v>13191</v>
      </c>
      <c r="D10424" s="100">
        <v>1.4</v>
      </c>
    </row>
    <row r="10425" spans="1:4" x14ac:dyDescent="0.25">
      <c r="A10425" s="100">
        <v>3860</v>
      </c>
      <c r="B10425" s="100" t="s">
        <v>27844</v>
      </c>
      <c r="C10425" s="100" t="s">
        <v>13191</v>
      </c>
      <c r="D10425" s="100">
        <v>4.17</v>
      </c>
    </row>
    <row r="10426" spans="1:4" x14ac:dyDescent="0.25">
      <c r="A10426" s="100">
        <v>3905</v>
      </c>
      <c r="B10426" s="100" t="s">
        <v>27845</v>
      </c>
      <c r="C10426" s="100" t="s">
        <v>13191</v>
      </c>
      <c r="D10426" s="100">
        <v>9.57</v>
      </c>
    </row>
    <row r="10427" spans="1:4" x14ac:dyDescent="0.25">
      <c r="A10427" s="100">
        <v>3871</v>
      </c>
      <c r="B10427" s="100" t="s">
        <v>27846</v>
      </c>
      <c r="C10427" s="100" t="s">
        <v>13191</v>
      </c>
      <c r="D10427" s="100">
        <v>16.940000000000001</v>
      </c>
    </row>
    <row r="10428" spans="1:4" x14ac:dyDescent="0.25">
      <c r="A10428" s="100">
        <v>39292</v>
      </c>
      <c r="B10428" s="100" t="s">
        <v>27847</v>
      </c>
      <c r="C10428" s="100" t="s">
        <v>13191</v>
      </c>
      <c r="D10428" s="100">
        <v>7.93</v>
      </c>
    </row>
    <row r="10429" spans="1:4" x14ac:dyDescent="0.25">
      <c r="A10429" s="100">
        <v>39293</v>
      </c>
      <c r="B10429" s="100" t="s">
        <v>27848</v>
      </c>
      <c r="C10429" s="100" t="s">
        <v>13191</v>
      </c>
      <c r="D10429" s="100">
        <v>12.32</v>
      </c>
    </row>
    <row r="10430" spans="1:4" x14ac:dyDescent="0.25">
      <c r="A10430" s="100">
        <v>39294</v>
      </c>
      <c r="B10430" s="100" t="s">
        <v>27849</v>
      </c>
      <c r="C10430" s="100" t="s">
        <v>13191</v>
      </c>
      <c r="D10430" s="100">
        <v>13.17</v>
      </c>
    </row>
    <row r="10431" spans="1:4" x14ac:dyDescent="0.25">
      <c r="A10431" s="100">
        <v>39295</v>
      </c>
      <c r="B10431" s="100" t="s">
        <v>27850</v>
      </c>
      <c r="C10431" s="100" t="s">
        <v>13191</v>
      </c>
      <c r="D10431" s="100">
        <v>18.12</v>
      </c>
    </row>
    <row r="10432" spans="1:4" x14ac:dyDescent="0.25">
      <c r="A10432" s="100">
        <v>39312</v>
      </c>
      <c r="B10432" s="100" t="s">
        <v>27851</v>
      </c>
      <c r="C10432" s="100" t="s">
        <v>13191</v>
      </c>
      <c r="D10432" s="100">
        <v>12.16</v>
      </c>
    </row>
    <row r="10433" spans="1:4" x14ac:dyDescent="0.25">
      <c r="A10433" s="100">
        <v>39313</v>
      </c>
      <c r="B10433" s="100" t="s">
        <v>27852</v>
      </c>
      <c r="C10433" s="100" t="s">
        <v>13191</v>
      </c>
      <c r="D10433" s="100">
        <v>16.329999999999998</v>
      </c>
    </row>
    <row r="10434" spans="1:4" x14ac:dyDescent="0.25">
      <c r="A10434" s="100">
        <v>39314</v>
      </c>
      <c r="B10434" s="100" t="s">
        <v>27853</v>
      </c>
      <c r="C10434" s="100" t="s">
        <v>13191</v>
      </c>
      <c r="D10434" s="100">
        <v>24.03</v>
      </c>
    </row>
    <row r="10435" spans="1:4" x14ac:dyDescent="0.25">
      <c r="A10435" s="100">
        <v>39296</v>
      </c>
      <c r="B10435" s="100" t="s">
        <v>27854</v>
      </c>
      <c r="C10435" s="100" t="s">
        <v>13191</v>
      </c>
      <c r="D10435" s="100">
        <v>7.23</v>
      </c>
    </row>
    <row r="10436" spans="1:4" x14ac:dyDescent="0.25">
      <c r="A10436" s="100">
        <v>39297</v>
      </c>
      <c r="B10436" s="100" t="s">
        <v>27855</v>
      </c>
      <c r="C10436" s="100" t="s">
        <v>13191</v>
      </c>
      <c r="D10436" s="100">
        <v>9.8000000000000007</v>
      </c>
    </row>
    <row r="10437" spans="1:4" x14ac:dyDescent="0.25">
      <c r="A10437" s="100">
        <v>39298</v>
      </c>
      <c r="B10437" s="100" t="s">
        <v>27856</v>
      </c>
      <c r="C10437" s="100" t="s">
        <v>13191</v>
      </c>
      <c r="D10437" s="105">
        <v>18.82</v>
      </c>
    </row>
    <row r="10438" spans="1:4" x14ac:dyDescent="0.25">
      <c r="A10438" s="100">
        <v>39299</v>
      </c>
      <c r="B10438" s="100" t="s">
        <v>27857</v>
      </c>
      <c r="C10438" s="100" t="s">
        <v>13191</v>
      </c>
      <c r="D10438" s="105">
        <v>22.31</v>
      </c>
    </row>
    <row r="10439" spans="1:4" x14ac:dyDescent="0.25">
      <c r="A10439" s="100">
        <v>39308</v>
      </c>
      <c r="B10439" s="100" t="s">
        <v>27858</v>
      </c>
      <c r="C10439" s="100" t="s">
        <v>13191</v>
      </c>
      <c r="D10439" s="100">
        <v>6.03</v>
      </c>
    </row>
    <row r="10440" spans="1:4" x14ac:dyDescent="0.25">
      <c r="A10440" s="100">
        <v>39309</v>
      </c>
      <c r="B10440" s="100" t="s">
        <v>27859</v>
      </c>
      <c r="C10440" s="100" t="s">
        <v>13191</v>
      </c>
      <c r="D10440" s="100">
        <v>6.88</v>
      </c>
    </row>
    <row r="10441" spans="1:4" x14ac:dyDescent="0.25">
      <c r="A10441" s="100">
        <v>39310</v>
      </c>
      <c r="B10441" s="100" t="s">
        <v>27860</v>
      </c>
      <c r="C10441" s="100" t="s">
        <v>13191</v>
      </c>
      <c r="D10441" s="105">
        <v>12.84</v>
      </c>
    </row>
    <row r="10442" spans="1:4" x14ac:dyDescent="0.25">
      <c r="A10442" s="100">
        <v>39311</v>
      </c>
      <c r="B10442" s="100" t="s">
        <v>27861</v>
      </c>
      <c r="C10442" s="100" t="s">
        <v>13191</v>
      </c>
      <c r="D10442" s="105">
        <v>18.170000000000002</v>
      </c>
    </row>
    <row r="10443" spans="1:4" x14ac:dyDescent="0.25">
      <c r="A10443" s="100">
        <v>37427</v>
      </c>
      <c r="B10443" s="100" t="s">
        <v>27862</v>
      </c>
      <c r="C10443" s="100" t="s">
        <v>13191</v>
      </c>
      <c r="D10443" s="100">
        <v>60.11</v>
      </c>
    </row>
    <row r="10444" spans="1:4" x14ac:dyDescent="0.25">
      <c r="A10444" s="100">
        <v>37424</v>
      </c>
      <c r="B10444" s="100" t="s">
        <v>27863</v>
      </c>
      <c r="C10444" s="100" t="s">
        <v>13191</v>
      </c>
      <c r="D10444" s="100">
        <v>11.58</v>
      </c>
    </row>
    <row r="10445" spans="1:4" x14ac:dyDescent="0.25">
      <c r="A10445" s="100">
        <v>37428</v>
      </c>
      <c r="B10445" s="100" t="s">
        <v>27864</v>
      </c>
      <c r="C10445" s="100" t="s">
        <v>13191</v>
      </c>
      <c r="D10445" s="100">
        <v>207.17</v>
      </c>
    </row>
    <row r="10446" spans="1:4" x14ac:dyDescent="0.25">
      <c r="A10446" s="100">
        <v>37425</v>
      </c>
      <c r="B10446" s="100" t="s">
        <v>27865</v>
      </c>
      <c r="C10446" s="100" t="s">
        <v>13191</v>
      </c>
      <c r="D10446" s="100">
        <v>12.48</v>
      </c>
    </row>
    <row r="10447" spans="1:4" x14ac:dyDescent="0.25">
      <c r="A10447" s="100">
        <v>37429</v>
      </c>
      <c r="B10447" s="100" t="s">
        <v>40295</v>
      </c>
      <c r="C10447" s="100" t="s">
        <v>13191</v>
      </c>
      <c r="D10447" s="100">
        <v>2619.8200000000002</v>
      </c>
    </row>
    <row r="10448" spans="1:4" x14ac:dyDescent="0.25">
      <c r="A10448" s="100">
        <v>37426</v>
      </c>
      <c r="B10448" s="100" t="s">
        <v>40296</v>
      </c>
      <c r="C10448" s="100" t="s">
        <v>13191</v>
      </c>
      <c r="D10448" s="100">
        <v>25.2</v>
      </c>
    </row>
    <row r="10449" spans="1:4" x14ac:dyDescent="0.25">
      <c r="A10449" s="100">
        <v>11519</v>
      </c>
      <c r="B10449" s="100" t="s">
        <v>27866</v>
      </c>
      <c r="C10449" s="100" t="s">
        <v>945</v>
      </c>
      <c r="D10449" s="100">
        <v>47.86</v>
      </c>
    </row>
    <row r="10450" spans="1:4" x14ac:dyDescent="0.25">
      <c r="A10450" s="100">
        <v>11520</v>
      </c>
      <c r="B10450" s="100" t="s">
        <v>27867</v>
      </c>
      <c r="C10450" s="100" t="s">
        <v>945</v>
      </c>
      <c r="D10450" s="100">
        <v>22.13</v>
      </c>
    </row>
    <row r="10451" spans="1:4" x14ac:dyDescent="0.25">
      <c r="A10451" s="100">
        <v>11518</v>
      </c>
      <c r="B10451" s="100" t="s">
        <v>27868</v>
      </c>
      <c r="C10451" s="100" t="s">
        <v>945</v>
      </c>
      <c r="D10451" s="100">
        <v>80.45</v>
      </c>
    </row>
    <row r="10452" spans="1:4" x14ac:dyDescent="0.25">
      <c r="A10452" s="100">
        <v>38473</v>
      </c>
      <c r="B10452" s="100" t="s">
        <v>27869</v>
      </c>
      <c r="C10452" s="100" t="s">
        <v>13191</v>
      </c>
      <c r="D10452" s="100">
        <v>108.07</v>
      </c>
    </row>
    <row r="10453" spans="1:4" x14ac:dyDescent="0.25">
      <c r="A10453" s="100">
        <v>4244</v>
      </c>
      <c r="B10453" s="100" t="s">
        <v>27870</v>
      </c>
      <c r="C10453" s="100" t="s">
        <v>939</v>
      </c>
      <c r="D10453" s="100">
        <v>20.95</v>
      </c>
    </row>
    <row r="10454" spans="1:4" x14ac:dyDescent="0.25">
      <c r="A10454" s="100">
        <v>40977</v>
      </c>
      <c r="B10454" s="100" t="s">
        <v>27871</v>
      </c>
      <c r="C10454" s="100" t="s">
        <v>1906</v>
      </c>
      <c r="D10454" s="100">
        <v>3705.97</v>
      </c>
    </row>
    <row r="10455" spans="1:4" x14ac:dyDescent="0.25">
      <c r="A10455" s="100">
        <v>4115</v>
      </c>
      <c r="B10455" s="100" t="s">
        <v>27872</v>
      </c>
      <c r="C10455" s="100" t="s">
        <v>942</v>
      </c>
      <c r="D10455" s="100">
        <v>21.43</v>
      </c>
    </row>
    <row r="10456" spans="1:4" x14ac:dyDescent="0.25">
      <c r="A10456" s="100">
        <v>4119</v>
      </c>
      <c r="B10456" s="100" t="s">
        <v>27873</v>
      </c>
      <c r="C10456" s="100" t="s">
        <v>942</v>
      </c>
      <c r="D10456" s="100">
        <v>43.28</v>
      </c>
    </row>
    <row r="10457" spans="1:4" x14ac:dyDescent="0.25">
      <c r="A10457" s="100">
        <v>2794</v>
      </c>
      <c r="B10457" s="100" t="s">
        <v>27874</v>
      </c>
      <c r="C10457" s="100" t="s">
        <v>942</v>
      </c>
      <c r="D10457" s="100">
        <v>114.82</v>
      </c>
    </row>
    <row r="10458" spans="1:4" x14ac:dyDescent="0.25">
      <c r="A10458" s="100">
        <v>2788</v>
      </c>
      <c r="B10458" s="100" t="s">
        <v>27875</v>
      </c>
      <c r="C10458" s="100" t="s">
        <v>942</v>
      </c>
      <c r="D10458" s="100">
        <v>167.27</v>
      </c>
    </row>
    <row r="10459" spans="1:4" x14ac:dyDescent="0.25">
      <c r="A10459" s="100">
        <v>4006</v>
      </c>
      <c r="B10459" s="100" t="s">
        <v>27876</v>
      </c>
      <c r="C10459" s="100" t="s">
        <v>940</v>
      </c>
      <c r="D10459" s="100">
        <v>1737.49</v>
      </c>
    </row>
    <row r="10460" spans="1:4" x14ac:dyDescent="0.25">
      <c r="A10460" s="100">
        <v>36151</v>
      </c>
      <c r="B10460" s="100" t="s">
        <v>27877</v>
      </c>
      <c r="C10460" s="100" t="s">
        <v>13191</v>
      </c>
      <c r="D10460" s="100">
        <v>27</v>
      </c>
    </row>
    <row r="10461" spans="1:4" x14ac:dyDescent="0.25">
      <c r="A10461" s="100">
        <v>37457</v>
      </c>
      <c r="B10461" s="100" t="s">
        <v>27878</v>
      </c>
      <c r="C10461" s="100" t="s">
        <v>942</v>
      </c>
      <c r="D10461" s="100">
        <v>3.89</v>
      </c>
    </row>
    <row r="10462" spans="1:4" x14ac:dyDescent="0.25">
      <c r="A10462" s="100">
        <v>37456</v>
      </c>
      <c r="B10462" s="100" t="s">
        <v>27879</v>
      </c>
      <c r="C10462" s="100" t="s">
        <v>942</v>
      </c>
      <c r="D10462" s="100">
        <v>2.0499999999999998</v>
      </c>
    </row>
    <row r="10463" spans="1:4" x14ac:dyDescent="0.25">
      <c r="A10463" s="100">
        <v>37461</v>
      </c>
      <c r="B10463" s="100" t="s">
        <v>27880</v>
      </c>
      <c r="C10463" s="100" t="s">
        <v>942</v>
      </c>
      <c r="D10463" s="100">
        <v>14.46</v>
      </c>
    </row>
    <row r="10464" spans="1:4" x14ac:dyDescent="0.25">
      <c r="A10464" s="100">
        <v>37460</v>
      </c>
      <c r="B10464" s="100" t="s">
        <v>27881</v>
      </c>
      <c r="C10464" s="100" t="s">
        <v>942</v>
      </c>
      <c r="D10464" s="100">
        <v>19.75</v>
      </c>
    </row>
    <row r="10465" spans="1:4" x14ac:dyDescent="0.25">
      <c r="A10465" s="100">
        <v>37458</v>
      </c>
      <c r="B10465" s="100" t="s">
        <v>27882</v>
      </c>
      <c r="C10465" s="100" t="s">
        <v>942</v>
      </c>
      <c r="D10465" s="100">
        <v>5.79</v>
      </c>
    </row>
    <row r="10466" spans="1:4" x14ac:dyDescent="0.25">
      <c r="A10466" s="100">
        <v>37454</v>
      </c>
      <c r="B10466" s="100" t="s">
        <v>27883</v>
      </c>
      <c r="C10466" s="100" t="s">
        <v>942</v>
      </c>
      <c r="D10466" s="100">
        <v>1.52</v>
      </c>
    </row>
    <row r="10467" spans="1:4" x14ac:dyDescent="0.25">
      <c r="A10467" s="100">
        <v>37455</v>
      </c>
      <c r="B10467" s="100" t="s">
        <v>27884</v>
      </c>
      <c r="C10467" s="100" t="s">
        <v>942</v>
      </c>
      <c r="D10467" s="100">
        <v>2.5499999999999998</v>
      </c>
    </row>
    <row r="10468" spans="1:4" x14ac:dyDescent="0.25">
      <c r="A10468" s="100">
        <v>37459</v>
      </c>
      <c r="B10468" s="100" t="s">
        <v>27885</v>
      </c>
      <c r="C10468" s="100" t="s">
        <v>942</v>
      </c>
      <c r="D10468" s="100">
        <v>8.1300000000000008</v>
      </c>
    </row>
    <row r="10469" spans="1:4" x14ac:dyDescent="0.25">
      <c r="A10469" s="100">
        <v>21029</v>
      </c>
      <c r="B10469" s="100" t="s">
        <v>27886</v>
      </c>
      <c r="C10469" s="100" t="s">
        <v>13191</v>
      </c>
      <c r="D10469" s="100">
        <v>380</v>
      </c>
    </row>
    <row r="10470" spans="1:4" x14ac:dyDescent="0.25">
      <c r="A10470" s="100">
        <v>21030</v>
      </c>
      <c r="B10470" s="100" t="s">
        <v>27887</v>
      </c>
      <c r="C10470" s="100" t="s">
        <v>13191</v>
      </c>
      <c r="D10470" s="100">
        <v>468.41</v>
      </c>
    </row>
    <row r="10471" spans="1:4" x14ac:dyDescent="0.25">
      <c r="A10471" s="100">
        <v>21031</v>
      </c>
      <c r="B10471" s="100" t="s">
        <v>27888</v>
      </c>
      <c r="C10471" s="100" t="s">
        <v>13191</v>
      </c>
      <c r="D10471" s="100">
        <v>583.16</v>
      </c>
    </row>
    <row r="10472" spans="1:4" x14ac:dyDescent="0.25">
      <c r="A10472" s="100">
        <v>21032</v>
      </c>
      <c r="B10472" s="100" t="s">
        <v>27889</v>
      </c>
      <c r="C10472" s="100" t="s">
        <v>13191</v>
      </c>
      <c r="D10472" s="100">
        <v>622.66999999999996</v>
      </c>
    </row>
    <row r="10473" spans="1:4" x14ac:dyDescent="0.25">
      <c r="A10473" s="100">
        <v>37527</v>
      </c>
      <c r="B10473" s="100" t="s">
        <v>27890</v>
      </c>
      <c r="C10473" s="100" t="s">
        <v>13191</v>
      </c>
      <c r="D10473" s="100">
        <v>562.47</v>
      </c>
    </row>
    <row r="10474" spans="1:4" x14ac:dyDescent="0.25">
      <c r="A10474" s="100">
        <v>37528</v>
      </c>
      <c r="B10474" s="100" t="s">
        <v>27891</v>
      </c>
      <c r="C10474" s="100" t="s">
        <v>13191</v>
      </c>
      <c r="D10474" s="100">
        <v>670.64</v>
      </c>
    </row>
    <row r="10475" spans="1:4" x14ac:dyDescent="0.25">
      <c r="A10475" s="100">
        <v>37529</v>
      </c>
      <c r="B10475" s="100" t="s">
        <v>27892</v>
      </c>
      <c r="C10475" s="100" t="s">
        <v>13191</v>
      </c>
      <c r="D10475" s="100">
        <v>677.22</v>
      </c>
    </row>
    <row r="10476" spans="1:4" x14ac:dyDescent="0.25">
      <c r="A10476" s="100">
        <v>37530</v>
      </c>
      <c r="B10476" s="100" t="s">
        <v>27893</v>
      </c>
      <c r="C10476" s="100" t="s">
        <v>13191</v>
      </c>
      <c r="D10476" s="100">
        <v>884.15</v>
      </c>
    </row>
    <row r="10477" spans="1:4" x14ac:dyDescent="0.25">
      <c r="A10477" s="100">
        <v>21034</v>
      </c>
      <c r="B10477" s="100" t="s">
        <v>27894</v>
      </c>
      <c r="C10477" s="100" t="s">
        <v>13191</v>
      </c>
      <c r="D10477" s="100">
        <v>754.35</v>
      </c>
    </row>
    <row r="10478" spans="1:4" x14ac:dyDescent="0.25">
      <c r="A10478" s="100">
        <v>37531</v>
      </c>
      <c r="B10478" s="100" t="s">
        <v>27895</v>
      </c>
      <c r="C10478" s="100" t="s">
        <v>13191</v>
      </c>
      <c r="D10478" s="100">
        <v>950</v>
      </c>
    </row>
    <row r="10479" spans="1:4" x14ac:dyDescent="0.25">
      <c r="A10479" s="100">
        <v>21036</v>
      </c>
      <c r="B10479" s="100" t="s">
        <v>27896</v>
      </c>
      <c r="C10479" s="100" t="s">
        <v>13191</v>
      </c>
      <c r="D10479" s="105">
        <v>1155.04</v>
      </c>
    </row>
    <row r="10480" spans="1:4" x14ac:dyDescent="0.25">
      <c r="A10480" s="100">
        <v>21037</v>
      </c>
      <c r="B10480" s="100" t="s">
        <v>27897</v>
      </c>
      <c r="C10480" s="100" t="s">
        <v>13191</v>
      </c>
      <c r="D10480" s="105">
        <v>1316.83</v>
      </c>
    </row>
    <row r="10481" spans="1:4" x14ac:dyDescent="0.25">
      <c r="A10481" s="100">
        <v>20185</v>
      </c>
      <c r="B10481" s="100" t="s">
        <v>27898</v>
      </c>
      <c r="C10481" s="100" t="s">
        <v>942</v>
      </c>
      <c r="D10481" s="105">
        <v>23.52</v>
      </c>
    </row>
    <row r="10482" spans="1:4" x14ac:dyDescent="0.25">
      <c r="A10482" s="100">
        <v>20260</v>
      </c>
      <c r="B10482" s="100" t="s">
        <v>27899</v>
      </c>
      <c r="C10482" s="100" t="s">
        <v>13191</v>
      </c>
      <c r="D10482" s="105">
        <v>18.91</v>
      </c>
    </row>
    <row r="10483" spans="1:4" x14ac:dyDescent="0.25">
      <c r="A10483" s="100">
        <v>37523</v>
      </c>
      <c r="B10483" s="100" t="s">
        <v>27900</v>
      </c>
      <c r="C10483" s="100" t="s">
        <v>13191</v>
      </c>
      <c r="D10483" s="105">
        <v>467421.31</v>
      </c>
    </row>
    <row r="10484" spans="1:4" x14ac:dyDescent="0.25">
      <c r="A10484" s="100">
        <v>37515</v>
      </c>
      <c r="B10484" s="100" t="s">
        <v>27901</v>
      </c>
      <c r="C10484" s="100" t="s">
        <v>13191</v>
      </c>
      <c r="D10484" s="105">
        <v>415561.45</v>
      </c>
    </row>
    <row r="10485" spans="1:4" x14ac:dyDescent="0.25">
      <c r="A10485" s="100">
        <v>12899</v>
      </c>
      <c r="B10485" s="100" t="s">
        <v>27902</v>
      </c>
      <c r="C10485" s="100" t="s">
        <v>13191</v>
      </c>
      <c r="D10485" s="100">
        <v>104.89</v>
      </c>
    </row>
    <row r="10486" spans="1:4" x14ac:dyDescent="0.25">
      <c r="A10486" s="100">
        <v>12898</v>
      </c>
      <c r="B10486" s="100" t="s">
        <v>27903</v>
      </c>
      <c r="C10486" s="100" t="s">
        <v>13191</v>
      </c>
      <c r="D10486" s="100">
        <v>166.38</v>
      </c>
    </row>
    <row r="10487" spans="1:4" x14ac:dyDescent="0.25">
      <c r="A10487" s="100">
        <v>39699</v>
      </c>
      <c r="B10487" s="100" t="s">
        <v>27904</v>
      </c>
      <c r="C10487" s="100" t="s">
        <v>941</v>
      </c>
      <c r="D10487" s="105">
        <v>16.12</v>
      </c>
    </row>
    <row r="10488" spans="1:4" x14ac:dyDescent="0.25">
      <c r="A10488" s="100">
        <v>42528</v>
      </c>
      <c r="B10488" s="100" t="s">
        <v>27905</v>
      </c>
      <c r="C10488" s="100" t="s">
        <v>941</v>
      </c>
      <c r="D10488" s="100">
        <v>8.67</v>
      </c>
    </row>
    <row r="10489" spans="1:4" x14ac:dyDescent="0.25">
      <c r="A10489" s="100">
        <v>39696</v>
      </c>
      <c r="B10489" s="100" t="s">
        <v>27906</v>
      </c>
      <c r="C10489" s="100" t="s">
        <v>941</v>
      </c>
      <c r="D10489" s="105">
        <v>6.1</v>
      </c>
    </row>
    <row r="10490" spans="1:4" x14ac:dyDescent="0.25">
      <c r="A10490" s="100">
        <v>39700</v>
      </c>
      <c r="B10490" s="100" t="s">
        <v>27907</v>
      </c>
      <c r="C10490" s="100" t="s">
        <v>941</v>
      </c>
      <c r="D10490" s="100">
        <v>23.72</v>
      </c>
    </row>
    <row r="10491" spans="1:4" x14ac:dyDescent="0.25">
      <c r="A10491" s="100">
        <v>11621</v>
      </c>
      <c r="B10491" s="100" t="s">
        <v>27908</v>
      </c>
      <c r="C10491" s="100" t="s">
        <v>941</v>
      </c>
      <c r="D10491" s="105">
        <v>47.19</v>
      </c>
    </row>
    <row r="10492" spans="1:4" x14ac:dyDescent="0.25">
      <c r="A10492" s="100">
        <v>4014</v>
      </c>
      <c r="B10492" s="100" t="s">
        <v>27909</v>
      </c>
      <c r="C10492" s="100" t="s">
        <v>941</v>
      </c>
      <c r="D10492" s="105">
        <v>48.83</v>
      </c>
    </row>
    <row r="10493" spans="1:4" x14ac:dyDescent="0.25">
      <c r="A10493" s="100">
        <v>4015</v>
      </c>
      <c r="B10493" s="100" t="s">
        <v>27910</v>
      </c>
      <c r="C10493" s="100" t="s">
        <v>941</v>
      </c>
      <c r="D10493" s="105">
        <v>59.96</v>
      </c>
    </row>
    <row r="10494" spans="1:4" x14ac:dyDescent="0.25">
      <c r="A10494" s="100">
        <v>4017</v>
      </c>
      <c r="B10494" s="100" t="s">
        <v>27911</v>
      </c>
      <c r="C10494" s="100" t="s">
        <v>941</v>
      </c>
      <c r="D10494" s="105">
        <v>87.25</v>
      </c>
    </row>
    <row r="10495" spans="1:4" x14ac:dyDescent="0.25">
      <c r="A10495" s="100">
        <v>4016</v>
      </c>
      <c r="B10495" s="100" t="s">
        <v>27912</v>
      </c>
      <c r="C10495" s="100" t="s">
        <v>941</v>
      </c>
      <c r="D10495" s="105">
        <v>34.46</v>
      </c>
    </row>
    <row r="10496" spans="1:4" x14ac:dyDescent="0.25">
      <c r="A10496" s="100">
        <v>38544</v>
      </c>
      <c r="B10496" s="100" t="s">
        <v>27913</v>
      </c>
      <c r="C10496" s="100" t="s">
        <v>941</v>
      </c>
      <c r="D10496" s="105">
        <v>8.84</v>
      </c>
    </row>
    <row r="10497" spans="1:4" x14ac:dyDescent="0.25">
      <c r="A10497" s="100">
        <v>38545</v>
      </c>
      <c r="B10497" s="100" t="s">
        <v>27914</v>
      </c>
      <c r="C10497" s="100" t="s">
        <v>941</v>
      </c>
      <c r="D10497" s="105">
        <v>5.68</v>
      </c>
    </row>
    <row r="10498" spans="1:4" x14ac:dyDescent="0.25">
      <c r="A10498" s="100">
        <v>42527</v>
      </c>
      <c r="B10498" s="100" t="s">
        <v>40297</v>
      </c>
      <c r="C10498" s="100" t="s">
        <v>941</v>
      </c>
      <c r="D10498" s="105">
        <v>22.92</v>
      </c>
    </row>
    <row r="10499" spans="1:4" x14ac:dyDescent="0.25">
      <c r="A10499" s="100">
        <v>39323</v>
      </c>
      <c r="B10499" s="100" t="s">
        <v>27915</v>
      </c>
      <c r="C10499" s="100" t="s">
        <v>941</v>
      </c>
      <c r="D10499" s="100">
        <v>21.68</v>
      </c>
    </row>
    <row r="10500" spans="1:4" x14ac:dyDescent="0.25">
      <c r="A10500" s="100">
        <v>626</v>
      </c>
      <c r="B10500" s="100" t="s">
        <v>40298</v>
      </c>
      <c r="C10500" s="100" t="s">
        <v>943</v>
      </c>
      <c r="D10500" s="100">
        <v>19.559999999999999</v>
      </c>
    </row>
    <row r="10501" spans="1:4" x14ac:dyDescent="0.25">
      <c r="A10501" s="100">
        <v>44504</v>
      </c>
      <c r="B10501" s="100" t="s">
        <v>40299</v>
      </c>
      <c r="C10501" s="100" t="s">
        <v>941</v>
      </c>
      <c r="D10501" s="100">
        <v>13.22</v>
      </c>
    </row>
    <row r="10502" spans="1:4" x14ac:dyDescent="0.25">
      <c r="A10502" s="100">
        <v>44505</v>
      </c>
      <c r="B10502" s="100" t="s">
        <v>27916</v>
      </c>
      <c r="C10502" s="100" t="s">
        <v>941</v>
      </c>
      <c r="D10502" s="100">
        <v>19.95</v>
      </c>
    </row>
    <row r="10503" spans="1:4" x14ac:dyDescent="0.25">
      <c r="A10503" s="100">
        <v>44506</v>
      </c>
      <c r="B10503" s="100" t="s">
        <v>27917</v>
      </c>
      <c r="C10503" s="100" t="s">
        <v>941</v>
      </c>
      <c r="D10503" s="100">
        <v>21.17</v>
      </c>
    </row>
    <row r="10504" spans="1:4" x14ac:dyDescent="0.25">
      <c r="A10504" s="100">
        <v>44507</v>
      </c>
      <c r="B10504" s="100" t="s">
        <v>27918</v>
      </c>
      <c r="C10504" s="100" t="s">
        <v>941</v>
      </c>
      <c r="D10504" s="100">
        <v>26.47</v>
      </c>
    </row>
    <row r="10505" spans="1:4" x14ac:dyDescent="0.25">
      <c r="A10505" s="100">
        <v>44508</v>
      </c>
      <c r="B10505" s="100" t="s">
        <v>27919</v>
      </c>
      <c r="C10505" s="100" t="s">
        <v>941</v>
      </c>
      <c r="D10505" s="100">
        <v>39.700000000000003</v>
      </c>
    </row>
    <row r="10506" spans="1:4" x14ac:dyDescent="0.25">
      <c r="A10506" s="100">
        <v>44509</v>
      </c>
      <c r="B10506" s="100" t="s">
        <v>27920</v>
      </c>
      <c r="C10506" s="100" t="s">
        <v>941</v>
      </c>
      <c r="D10506" s="100">
        <v>53.18</v>
      </c>
    </row>
    <row r="10507" spans="1:4" x14ac:dyDescent="0.25">
      <c r="A10507" s="100">
        <v>44510</v>
      </c>
      <c r="B10507" s="100" t="s">
        <v>27921</v>
      </c>
      <c r="C10507" s="100" t="s">
        <v>941</v>
      </c>
      <c r="D10507" s="100">
        <v>66.03</v>
      </c>
    </row>
    <row r="10508" spans="1:4" x14ac:dyDescent="0.25">
      <c r="A10508" s="100">
        <v>44512</v>
      </c>
      <c r="B10508" s="100" t="s">
        <v>27922</v>
      </c>
      <c r="C10508" s="100" t="s">
        <v>941</v>
      </c>
      <c r="D10508" s="100">
        <v>14.74</v>
      </c>
    </row>
    <row r="10509" spans="1:4" x14ac:dyDescent="0.25">
      <c r="A10509" s="100">
        <v>44513</v>
      </c>
      <c r="B10509" s="100" t="s">
        <v>27923</v>
      </c>
      <c r="C10509" s="100" t="s">
        <v>941</v>
      </c>
      <c r="D10509" s="100">
        <v>20.8</v>
      </c>
    </row>
    <row r="10510" spans="1:4" x14ac:dyDescent="0.25">
      <c r="A10510" s="100">
        <v>44514</v>
      </c>
      <c r="B10510" s="100" t="s">
        <v>27924</v>
      </c>
      <c r="C10510" s="100" t="s">
        <v>941</v>
      </c>
      <c r="D10510" s="100">
        <v>23.58</v>
      </c>
    </row>
    <row r="10511" spans="1:4" x14ac:dyDescent="0.25">
      <c r="A10511" s="100">
        <v>44515</v>
      </c>
      <c r="B10511" s="100" t="s">
        <v>27925</v>
      </c>
      <c r="C10511" s="100" t="s">
        <v>941</v>
      </c>
      <c r="D10511" s="100">
        <v>28.96</v>
      </c>
    </row>
    <row r="10512" spans="1:4" x14ac:dyDescent="0.25">
      <c r="A10512" s="100">
        <v>44511</v>
      </c>
      <c r="B10512" s="100" t="s">
        <v>27926</v>
      </c>
      <c r="C10512" s="100" t="s">
        <v>941</v>
      </c>
      <c r="D10512" s="100">
        <v>42.86</v>
      </c>
    </row>
    <row r="10513" spans="1:4" x14ac:dyDescent="0.25">
      <c r="A10513" s="100">
        <v>44516</v>
      </c>
      <c r="B10513" s="100" t="s">
        <v>27927</v>
      </c>
      <c r="C10513" s="100" t="s">
        <v>941</v>
      </c>
      <c r="D10513" s="100">
        <v>57.93</v>
      </c>
    </row>
    <row r="10514" spans="1:4" x14ac:dyDescent="0.25">
      <c r="A10514" s="100">
        <v>44517</v>
      </c>
      <c r="B10514" s="100" t="s">
        <v>27928</v>
      </c>
      <c r="C10514" s="100" t="s">
        <v>941</v>
      </c>
      <c r="D10514" s="100">
        <v>72.25</v>
      </c>
    </row>
    <row r="10515" spans="1:4" x14ac:dyDescent="0.25">
      <c r="A10515" s="100">
        <v>11479</v>
      </c>
      <c r="B10515" s="100" t="s">
        <v>27929</v>
      </c>
      <c r="C10515" s="100" t="s">
        <v>13191</v>
      </c>
      <c r="D10515" s="100">
        <v>33.6</v>
      </c>
    </row>
    <row r="10516" spans="1:4" x14ac:dyDescent="0.25">
      <c r="A10516" s="100">
        <v>11481</v>
      </c>
      <c r="B10516" s="100" t="s">
        <v>27930</v>
      </c>
      <c r="C10516" s="100" t="s">
        <v>13191</v>
      </c>
      <c r="D10516" s="100">
        <v>30.4</v>
      </c>
    </row>
    <row r="10517" spans="1:4" x14ac:dyDescent="0.25">
      <c r="A10517" s="100">
        <v>43609</v>
      </c>
      <c r="B10517" s="100" t="s">
        <v>27931</v>
      </c>
      <c r="C10517" s="100" t="s">
        <v>13191</v>
      </c>
      <c r="D10517" s="100">
        <v>30.4</v>
      </c>
    </row>
    <row r="10518" spans="1:4" x14ac:dyDescent="0.25">
      <c r="A10518" s="100">
        <v>11478</v>
      </c>
      <c r="B10518" s="100" t="s">
        <v>27932</v>
      </c>
      <c r="C10518" s="100" t="s">
        <v>13191</v>
      </c>
      <c r="D10518" s="105">
        <v>57.66</v>
      </c>
    </row>
    <row r="10519" spans="1:4" x14ac:dyDescent="0.25">
      <c r="A10519" s="100">
        <v>43608</v>
      </c>
      <c r="B10519" s="100" t="s">
        <v>27933</v>
      </c>
      <c r="C10519" s="100" t="s">
        <v>13191</v>
      </c>
      <c r="D10519" s="105">
        <v>44</v>
      </c>
    </row>
    <row r="10520" spans="1:4" x14ac:dyDescent="0.25">
      <c r="A10520" s="100">
        <v>11476</v>
      </c>
      <c r="B10520" s="100" t="s">
        <v>27934</v>
      </c>
      <c r="C10520" s="100" t="s">
        <v>13191</v>
      </c>
      <c r="D10520" s="100">
        <v>44</v>
      </c>
    </row>
    <row r="10521" spans="1:4" x14ac:dyDescent="0.25">
      <c r="A10521" s="100">
        <v>40637</v>
      </c>
      <c r="B10521" s="100" t="s">
        <v>27935</v>
      </c>
      <c r="C10521" s="100" t="s">
        <v>13191</v>
      </c>
      <c r="D10521" s="105">
        <v>793072.01</v>
      </c>
    </row>
    <row r="10522" spans="1:4" x14ac:dyDescent="0.25">
      <c r="A10522" s="100">
        <v>13836</v>
      </c>
      <c r="B10522" s="100" t="s">
        <v>40300</v>
      </c>
      <c r="C10522" s="100" t="s">
        <v>13191</v>
      </c>
      <c r="D10522" s="100">
        <v>67210.86</v>
      </c>
    </row>
    <row r="10523" spans="1:4" x14ac:dyDescent="0.25">
      <c r="A10523" s="100">
        <v>14534</v>
      </c>
      <c r="B10523" s="100" t="s">
        <v>27936</v>
      </c>
      <c r="C10523" s="100" t="s">
        <v>13191</v>
      </c>
      <c r="D10523" s="105">
        <v>28136.25</v>
      </c>
    </row>
    <row r="10524" spans="1:4" x14ac:dyDescent="0.25">
      <c r="A10524" s="100">
        <v>14619</v>
      </c>
      <c r="B10524" s="100" t="s">
        <v>40301</v>
      </c>
      <c r="C10524" s="100" t="s">
        <v>13191</v>
      </c>
      <c r="D10524" s="105">
        <v>13372.39</v>
      </c>
    </row>
    <row r="10525" spans="1:4" x14ac:dyDescent="0.25">
      <c r="A10525" s="100">
        <v>14535</v>
      </c>
      <c r="B10525" s="100" t="s">
        <v>40302</v>
      </c>
      <c r="C10525" s="100" t="s">
        <v>13191</v>
      </c>
      <c r="D10525" s="100">
        <v>279254.93</v>
      </c>
    </row>
    <row r="10526" spans="1:4" x14ac:dyDescent="0.25">
      <c r="A10526" s="100">
        <v>39813</v>
      </c>
      <c r="B10526" s="100" t="s">
        <v>27937</v>
      </c>
      <c r="C10526" s="100" t="s">
        <v>13191</v>
      </c>
      <c r="D10526" s="100">
        <v>39274.629999999997</v>
      </c>
    </row>
    <row r="10527" spans="1:4" x14ac:dyDescent="0.25">
      <c r="A10527" s="100">
        <v>40403</v>
      </c>
      <c r="B10527" s="100" t="s">
        <v>27938</v>
      </c>
      <c r="C10527" s="100" t="s">
        <v>13191</v>
      </c>
      <c r="D10527" s="100">
        <v>557.16999999999996</v>
      </c>
    </row>
    <row r="10528" spans="1:4" x14ac:dyDescent="0.25">
      <c r="A10528" s="100">
        <v>12868</v>
      </c>
      <c r="B10528" s="100" t="s">
        <v>27939</v>
      </c>
      <c r="C10528" s="100" t="s">
        <v>939</v>
      </c>
      <c r="D10528" s="100">
        <v>21.64</v>
      </c>
    </row>
    <row r="10529" spans="1:4" x14ac:dyDescent="0.25">
      <c r="A10529" s="100">
        <v>40916</v>
      </c>
      <c r="B10529" s="100" t="s">
        <v>27940</v>
      </c>
      <c r="C10529" s="100" t="s">
        <v>1906</v>
      </c>
      <c r="D10529" s="100">
        <v>3825.52</v>
      </c>
    </row>
    <row r="10530" spans="1:4" x14ac:dyDescent="0.25">
      <c r="A10530" s="100">
        <v>4755</v>
      </c>
      <c r="B10530" s="100" t="s">
        <v>27941</v>
      </c>
      <c r="C10530" s="100" t="s">
        <v>939</v>
      </c>
      <c r="D10530" s="100">
        <v>22.89</v>
      </c>
    </row>
    <row r="10531" spans="1:4" x14ac:dyDescent="0.25">
      <c r="A10531" s="100">
        <v>41067</v>
      </c>
      <c r="B10531" s="100" t="s">
        <v>27942</v>
      </c>
      <c r="C10531" s="100" t="s">
        <v>1906</v>
      </c>
      <c r="D10531" s="100">
        <v>4049.12</v>
      </c>
    </row>
    <row r="10532" spans="1:4" x14ac:dyDescent="0.25">
      <c r="A10532" s="100">
        <v>38463</v>
      </c>
      <c r="B10532" s="100" t="s">
        <v>27943</v>
      </c>
      <c r="C10532" s="100" t="s">
        <v>13191</v>
      </c>
      <c r="D10532" s="100">
        <v>26.25</v>
      </c>
    </row>
    <row r="10533" spans="1:4" x14ac:dyDescent="0.25">
      <c r="A10533" s="100">
        <v>40703</v>
      </c>
      <c r="B10533" s="100" t="s">
        <v>40303</v>
      </c>
      <c r="C10533" s="100" t="s">
        <v>13191</v>
      </c>
      <c r="D10533" s="100">
        <v>12000</v>
      </c>
    </row>
    <row r="10534" spans="1:4" x14ac:dyDescent="0.25">
      <c r="A10534" s="100">
        <v>14531</v>
      </c>
      <c r="B10534" s="100" t="s">
        <v>27944</v>
      </c>
      <c r="C10534" s="100" t="s">
        <v>13191</v>
      </c>
      <c r="D10534" s="100">
        <v>22372.52</v>
      </c>
    </row>
    <row r="10535" spans="1:4" x14ac:dyDescent="0.25">
      <c r="A10535" s="100">
        <v>36533</v>
      </c>
      <c r="B10535" s="100" t="s">
        <v>27945</v>
      </c>
      <c r="C10535" s="100" t="s">
        <v>13191</v>
      </c>
      <c r="D10535" s="100">
        <v>25745.05</v>
      </c>
    </row>
    <row r="10536" spans="1:4" x14ac:dyDescent="0.25">
      <c r="A10536" s="100">
        <v>11616</v>
      </c>
      <c r="B10536" s="100" t="s">
        <v>27946</v>
      </c>
      <c r="C10536" s="100" t="s">
        <v>13191</v>
      </c>
      <c r="D10536" s="100">
        <v>24315.82</v>
      </c>
    </row>
    <row r="10537" spans="1:4" x14ac:dyDescent="0.25">
      <c r="A10537" s="100">
        <v>41898</v>
      </c>
      <c r="B10537" s="100" t="s">
        <v>40304</v>
      </c>
      <c r="C10537" s="100" t="s">
        <v>13191</v>
      </c>
      <c r="D10537" s="100">
        <v>27358.61</v>
      </c>
    </row>
    <row r="10538" spans="1:4" x14ac:dyDescent="0.25">
      <c r="A10538" s="100">
        <v>13447</v>
      </c>
      <c r="B10538" s="100" t="s">
        <v>27947</v>
      </c>
      <c r="C10538" s="100" t="s">
        <v>13191</v>
      </c>
      <c r="D10538" s="100">
        <v>50341.71</v>
      </c>
    </row>
    <row r="10539" spans="1:4" x14ac:dyDescent="0.25">
      <c r="A10539" s="100">
        <v>14529</v>
      </c>
      <c r="B10539" s="100" t="s">
        <v>27948</v>
      </c>
      <c r="C10539" s="100" t="s">
        <v>13191</v>
      </c>
      <c r="D10539" s="100">
        <v>28154.84</v>
      </c>
    </row>
    <row r="10540" spans="1:4" x14ac:dyDescent="0.25">
      <c r="A10540" s="100">
        <v>10747</v>
      </c>
      <c r="B10540" s="100" t="s">
        <v>27949</v>
      </c>
      <c r="C10540" s="100" t="s">
        <v>13191</v>
      </c>
      <c r="D10540" s="100">
        <v>27624.2</v>
      </c>
    </row>
    <row r="10541" spans="1:4" x14ac:dyDescent="0.25">
      <c r="A10541" s="100">
        <v>36141</v>
      </c>
      <c r="B10541" s="100" t="s">
        <v>27950</v>
      </c>
      <c r="C10541" s="100" t="s">
        <v>13191</v>
      </c>
      <c r="D10541" s="100">
        <v>36.450000000000003</v>
      </c>
    </row>
    <row r="10542" spans="1:4" x14ac:dyDescent="0.25">
      <c r="A10542" s="100">
        <v>43651</v>
      </c>
      <c r="B10542" s="100" t="s">
        <v>27951</v>
      </c>
      <c r="C10542" s="100" t="s">
        <v>943</v>
      </c>
      <c r="D10542" s="100">
        <v>6.94</v>
      </c>
    </row>
    <row r="10543" spans="1:4" x14ac:dyDescent="0.25">
      <c r="A10543" s="100">
        <v>43626</v>
      </c>
      <c r="B10543" s="100" t="s">
        <v>27952</v>
      </c>
      <c r="C10543" s="100" t="s">
        <v>943</v>
      </c>
      <c r="D10543" s="100">
        <v>3.86</v>
      </c>
    </row>
    <row r="10544" spans="1:4" x14ac:dyDescent="0.25">
      <c r="A10544" s="100">
        <v>39434</v>
      </c>
      <c r="B10544" s="100" t="s">
        <v>27953</v>
      </c>
      <c r="C10544" s="100" t="s">
        <v>943</v>
      </c>
      <c r="D10544" s="100">
        <v>3.64</v>
      </c>
    </row>
    <row r="10545" spans="1:4" x14ac:dyDescent="0.25">
      <c r="A10545" s="100">
        <v>39433</v>
      </c>
      <c r="B10545" s="100" t="s">
        <v>27954</v>
      </c>
      <c r="C10545" s="100" t="s">
        <v>943</v>
      </c>
      <c r="D10545" s="100">
        <v>2.89</v>
      </c>
    </row>
    <row r="10546" spans="1:4" x14ac:dyDescent="0.25">
      <c r="A10546" s="100">
        <v>4049</v>
      </c>
      <c r="B10546" s="100" t="s">
        <v>40305</v>
      </c>
      <c r="C10546" s="100" t="s">
        <v>944</v>
      </c>
      <c r="D10546" s="100">
        <v>77.47</v>
      </c>
    </row>
    <row r="10547" spans="1:4" x14ac:dyDescent="0.25">
      <c r="A10547" s="100">
        <v>38120</v>
      </c>
      <c r="B10547" s="100" t="s">
        <v>27955</v>
      </c>
      <c r="C10547" s="100" t="s">
        <v>943</v>
      </c>
      <c r="D10547" s="100">
        <v>139.19999999999999</v>
      </c>
    </row>
    <row r="10548" spans="1:4" x14ac:dyDescent="0.25">
      <c r="A10548" s="100">
        <v>43652</v>
      </c>
      <c r="B10548" s="100" t="s">
        <v>27956</v>
      </c>
      <c r="C10548" s="100" t="s">
        <v>943</v>
      </c>
      <c r="D10548" s="100">
        <v>15.55</v>
      </c>
    </row>
    <row r="10549" spans="1:4" x14ac:dyDescent="0.25">
      <c r="A10549" s="100">
        <v>10498</v>
      </c>
      <c r="B10549" s="100" t="s">
        <v>27957</v>
      </c>
      <c r="C10549" s="100" t="s">
        <v>943</v>
      </c>
      <c r="D10549" s="100">
        <v>7</v>
      </c>
    </row>
    <row r="10550" spans="1:4" x14ac:dyDescent="0.25">
      <c r="A10550" s="100">
        <v>4823</v>
      </c>
      <c r="B10550" s="100" t="s">
        <v>27958</v>
      </c>
      <c r="C10550" s="100" t="s">
        <v>943</v>
      </c>
      <c r="D10550" s="100">
        <v>36.369999999999997</v>
      </c>
    </row>
    <row r="10551" spans="1:4" x14ac:dyDescent="0.25">
      <c r="A10551" s="100">
        <v>38877</v>
      </c>
      <c r="B10551" s="100" t="s">
        <v>27959</v>
      </c>
      <c r="C10551" s="100" t="s">
        <v>943</v>
      </c>
      <c r="D10551" s="100">
        <v>7.11</v>
      </c>
    </row>
    <row r="10552" spans="1:4" x14ac:dyDescent="0.25">
      <c r="A10552" s="100">
        <v>34546</v>
      </c>
      <c r="B10552" s="100" t="s">
        <v>27960</v>
      </c>
      <c r="C10552" s="100" t="s">
        <v>943</v>
      </c>
      <c r="D10552" s="100">
        <v>7.32</v>
      </c>
    </row>
    <row r="10553" spans="1:4" x14ac:dyDescent="0.25">
      <c r="A10553" s="100">
        <v>41387</v>
      </c>
      <c r="B10553" s="100" t="s">
        <v>27961</v>
      </c>
      <c r="C10553" s="100" t="s">
        <v>942</v>
      </c>
      <c r="D10553" s="100">
        <v>47.24</v>
      </c>
    </row>
    <row r="10554" spans="1:4" x14ac:dyDescent="0.25">
      <c r="A10554" s="100">
        <v>41388</v>
      </c>
      <c r="B10554" s="100" t="s">
        <v>27962</v>
      </c>
      <c r="C10554" s="100" t="s">
        <v>942</v>
      </c>
      <c r="D10554" s="105">
        <v>56.67</v>
      </c>
    </row>
    <row r="10555" spans="1:4" x14ac:dyDescent="0.25">
      <c r="A10555" s="100">
        <v>41380</v>
      </c>
      <c r="B10555" s="100" t="s">
        <v>27963</v>
      </c>
      <c r="C10555" s="100" t="s">
        <v>13191</v>
      </c>
      <c r="D10555" s="100">
        <v>377.09</v>
      </c>
    </row>
    <row r="10556" spans="1:4" x14ac:dyDescent="0.25">
      <c r="A10556" s="100">
        <v>41381</v>
      </c>
      <c r="B10556" s="100" t="s">
        <v>27964</v>
      </c>
      <c r="C10556" s="100" t="s">
        <v>13191</v>
      </c>
      <c r="D10556" s="105">
        <v>395.05</v>
      </c>
    </row>
    <row r="10557" spans="1:4" x14ac:dyDescent="0.25">
      <c r="A10557" s="100">
        <v>41382</v>
      </c>
      <c r="B10557" s="100" t="s">
        <v>40306</v>
      </c>
      <c r="C10557" s="100" t="s">
        <v>13191</v>
      </c>
      <c r="D10557" s="100">
        <v>382.39</v>
      </c>
    </row>
    <row r="10558" spans="1:4" x14ac:dyDescent="0.25">
      <c r="A10558" s="100">
        <v>41383</v>
      </c>
      <c r="B10558" s="100" t="s">
        <v>27965</v>
      </c>
      <c r="C10558" s="100" t="s">
        <v>13191</v>
      </c>
      <c r="D10558" s="105">
        <v>519.01</v>
      </c>
    </row>
    <row r="10559" spans="1:4" x14ac:dyDescent="0.25">
      <c r="A10559" s="100">
        <v>41385</v>
      </c>
      <c r="B10559" s="100" t="s">
        <v>27966</v>
      </c>
      <c r="C10559" s="100" t="s">
        <v>13191</v>
      </c>
      <c r="D10559" s="100">
        <v>645.84</v>
      </c>
    </row>
    <row r="10560" spans="1:4" x14ac:dyDescent="0.25">
      <c r="A10560" s="100">
        <v>4058</v>
      </c>
      <c r="B10560" s="100" t="s">
        <v>27967</v>
      </c>
      <c r="C10560" s="100" t="s">
        <v>939</v>
      </c>
      <c r="D10560" s="100">
        <v>30.79</v>
      </c>
    </row>
    <row r="10561" spans="1:4" x14ac:dyDescent="0.25">
      <c r="A10561" s="100">
        <v>40974</v>
      </c>
      <c r="B10561" s="100" t="s">
        <v>27968</v>
      </c>
      <c r="C10561" s="100" t="s">
        <v>1906</v>
      </c>
      <c r="D10561" s="100">
        <v>5444.41</v>
      </c>
    </row>
    <row r="10562" spans="1:4" x14ac:dyDescent="0.25">
      <c r="A10562" s="100">
        <v>34794</v>
      </c>
      <c r="B10562" s="100" t="s">
        <v>27969</v>
      </c>
      <c r="C10562" s="100" t="s">
        <v>939</v>
      </c>
      <c r="D10562" s="100">
        <v>23.35</v>
      </c>
    </row>
    <row r="10563" spans="1:4" x14ac:dyDescent="0.25">
      <c r="A10563" s="100">
        <v>40925</v>
      </c>
      <c r="B10563" s="100" t="s">
        <v>27970</v>
      </c>
      <c r="C10563" s="100" t="s">
        <v>1906</v>
      </c>
      <c r="D10563" s="100">
        <v>4128.1000000000004</v>
      </c>
    </row>
    <row r="10564" spans="1:4" x14ac:dyDescent="0.25">
      <c r="A10564" s="100">
        <v>13741</v>
      </c>
      <c r="B10564" s="100" t="s">
        <v>27971</v>
      </c>
      <c r="C10564" s="100" t="s">
        <v>13191</v>
      </c>
      <c r="D10564" s="100">
        <v>3029.82</v>
      </c>
    </row>
    <row r="10565" spans="1:4" x14ac:dyDescent="0.25">
      <c r="A10565" s="100">
        <v>3288</v>
      </c>
      <c r="B10565" s="100" t="s">
        <v>27972</v>
      </c>
      <c r="C10565" s="100" t="s">
        <v>942</v>
      </c>
      <c r="D10565" s="100">
        <v>9.2899999999999991</v>
      </c>
    </row>
    <row r="10566" spans="1:4" x14ac:dyDescent="0.25">
      <c r="A10566" s="100">
        <v>13587</v>
      </c>
      <c r="B10566" s="100" t="s">
        <v>27973</v>
      </c>
      <c r="C10566" s="100" t="s">
        <v>942</v>
      </c>
      <c r="D10566" s="100">
        <v>5.61</v>
      </c>
    </row>
    <row r="10567" spans="1:4" x14ac:dyDescent="0.25">
      <c r="A10567" s="100">
        <v>38598</v>
      </c>
      <c r="B10567" s="100" t="s">
        <v>27974</v>
      </c>
      <c r="C10567" s="100" t="s">
        <v>13191</v>
      </c>
      <c r="D10567" s="100">
        <v>3.47</v>
      </c>
    </row>
    <row r="10568" spans="1:4" x14ac:dyDescent="0.25">
      <c r="A10568" s="100">
        <v>38595</v>
      </c>
      <c r="B10568" s="100" t="s">
        <v>27975</v>
      </c>
      <c r="C10568" s="100" t="s">
        <v>13191</v>
      </c>
      <c r="D10568" s="100">
        <v>2.94</v>
      </c>
    </row>
    <row r="10569" spans="1:4" x14ac:dyDescent="0.25">
      <c r="A10569" s="100">
        <v>38592</v>
      </c>
      <c r="B10569" s="100" t="s">
        <v>27976</v>
      </c>
      <c r="C10569" s="100" t="s">
        <v>13191</v>
      </c>
      <c r="D10569" s="100">
        <v>2.97</v>
      </c>
    </row>
    <row r="10570" spans="1:4" x14ac:dyDescent="0.25">
      <c r="A10570" s="100">
        <v>38588</v>
      </c>
      <c r="B10570" s="100" t="s">
        <v>27977</v>
      </c>
      <c r="C10570" s="100" t="s">
        <v>13191</v>
      </c>
      <c r="D10570" s="100">
        <v>2.38</v>
      </c>
    </row>
    <row r="10571" spans="1:4" x14ac:dyDescent="0.25">
      <c r="A10571" s="100">
        <v>38593</v>
      </c>
      <c r="B10571" s="100" t="s">
        <v>27978</v>
      </c>
      <c r="C10571" s="100" t="s">
        <v>13191</v>
      </c>
      <c r="D10571" s="100">
        <v>3.28</v>
      </c>
    </row>
    <row r="10572" spans="1:4" x14ac:dyDescent="0.25">
      <c r="A10572" s="100">
        <v>38589</v>
      </c>
      <c r="B10572" s="100" t="s">
        <v>27979</v>
      </c>
      <c r="C10572" s="100" t="s">
        <v>13191</v>
      </c>
      <c r="D10572" s="100">
        <v>2.4900000000000002</v>
      </c>
    </row>
    <row r="10573" spans="1:4" x14ac:dyDescent="0.25">
      <c r="A10573" s="100">
        <v>38594</v>
      </c>
      <c r="B10573" s="100" t="s">
        <v>27980</v>
      </c>
      <c r="C10573" s="100" t="s">
        <v>13191</v>
      </c>
      <c r="D10573" s="100">
        <v>5.18</v>
      </c>
    </row>
    <row r="10574" spans="1:4" x14ac:dyDescent="0.25">
      <c r="A10574" s="100">
        <v>34773</v>
      </c>
      <c r="B10574" s="100" t="s">
        <v>40307</v>
      </c>
      <c r="C10574" s="100" t="s">
        <v>13191</v>
      </c>
      <c r="D10574" s="105">
        <v>2.4500000000000002</v>
      </c>
    </row>
    <row r="10575" spans="1:4" x14ac:dyDescent="0.25">
      <c r="A10575" s="100">
        <v>34769</v>
      </c>
      <c r="B10575" s="100" t="s">
        <v>27981</v>
      </c>
      <c r="C10575" s="100" t="s">
        <v>13191</v>
      </c>
      <c r="D10575" s="105">
        <v>3.03</v>
      </c>
    </row>
    <row r="10576" spans="1:4" x14ac:dyDescent="0.25">
      <c r="A10576" s="100">
        <v>34763</v>
      </c>
      <c r="B10576" s="100" t="s">
        <v>40308</v>
      </c>
      <c r="C10576" s="100" t="s">
        <v>13191</v>
      </c>
      <c r="D10576" s="105">
        <v>1.87</v>
      </c>
    </row>
    <row r="10577" spans="1:4" x14ac:dyDescent="0.25">
      <c r="A10577" s="100">
        <v>34774</v>
      </c>
      <c r="B10577" s="100" t="s">
        <v>27982</v>
      </c>
      <c r="C10577" s="100" t="s">
        <v>13191</v>
      </c>
      <c r="D10577" s="105">
        <v>2.33</v>
      </c>
    </row>
    <row r="10578" spans="1:4" x14ac:dyDescent="0.25">
      <c r="A10578" s="100">
        <v>34771</v>
      </c>
      <c r="B10578" s="100" t="s">
        <v>27983</v>
      </c>
      <c r="C10578" s="100" t="s">
        <v>13191</v>
      </c>
      <c r="D10578" s="105">
        <v>2.81</v>
      </c>
    </row>
    <row r="10579" spans="1:4" x14ac:dyDescent="0.25">
      <c r="A10579" s="100">
        <v>34764</v>
      </c>
      <c r="B10579" s="100" t="s">
        <v>27984</v>
      </c>
      <c r="C10579" s="100" t="s">
        <v>13191</v>
      </c>
      <c r="D10579" s="100">
        <v>1.84</v>
      </c>
    </row>
    <row r="10580" spans="1:4" x14ac:dyDescent="0.25">
      <c r="A10580" s="100">
        <v>34788</v>
      </c>
      <c r="B10580" s="100" t="s">
        <v>40309</v>
      </c>
      <c r="C10580" s="100" t="s">
        <v>13191</v>
      </c>
      <c r="D10580" s="105">
        <v>1.46</v>
      </c>
    </row>
    <row r="10581" spans="1:4" x14ac:dyDescent="0.25">
      <c r="A10581" s="100">
        <v>34781</v>
      </c>
      <c r="B10581" s="100" t="s">
        <v>40310</v>
      </c>
      <c r="C10581" s="100" t="s">
        <v>13191</v>
      </c>
      <c r="D10581" s="105">
        <v>1.65</v>
      </c>
    </row>
    <row r="10582" spans="1:4" x14ac:dyDescent="0.25">
      <c r="A10582" s="100">
        <v>41682</v>
      </c>
      <c r="B10582" s="100" t="s">
        <v>27985</v>
      </c>
      <c r="C10582" s="100" t="s">
        <v>13191</v>
      </c>
      <c r="D10582" s="105">
        <v>49.42</v>
      </c>
    </row>
    <row r="10583" spans="1:4" x14ac:dyDescent="0.25">
      <c r="A10583" s="100">
        <v>41683</v>
      </c>
      <c r="B10583" s="100" t="s">
        <v>27986</v>
      </c>
      <c r="C10583" s="100" t="s">
        <v>13191</v>
      </c>
      <c r="D10583" s="100">
        <v>36.36</v>
      </c>
    </row>
    <row r="10584" spans="1:4" x14ac:dyDescent="0.25">
      <c r="A10584" s="100">
        <v>41680</v>
      </c>
      <c r="B10584" s="100" t="s">
        <v>27987</v>
      </c>
      <c r="C10584" s="100" t="s">
        <v>13191</v>
      </c>
      <c r="D10584" s="100">
        <v>19.579999999999998</v>
      </c>
    </row>
    <row r="10585" spans="1:4" x14ac:dyDescent="0.25">
      <c r="A10585" s="100">
        <v>41679</v>
      </c>
      <c r="B10585" s="100" t="s">
        <v>27988</v>
      </c>
      <c r="C10585" s="100" t="s">
        <v>13191</v>
      </c>
      <c r="D10585" s="100">
        <v>44.75</v>
      </c>
    </row>
    <row r="10586" spans="1:4" x14ac:dyDescent="0.25">
      <c r="A10586" s="100">
        <v>41681</v>
      </c>
      <c r="B10586" s="100" t="s">
        <v>27989</v>
      </c>
      <c r="C10586" s="100" t="s">
        <v>13191</v>
      </c>
      <c r="D10586" s="105">
        <v>30.63</v>
      </c>
    </row>
    <row r="10587" spans="1:4" x14ac:dyDescent="0.25">
      <c r="A10587" s="100">
        <v>43386</v>
      </c>
      <c r="B10587" s="100" t="s">
        <v>27990</v>
      </c>
      <c r="C10587" s="100" t="s">
        <v>13191</v>
      </c>
      <c r="D10587" s="100">
        <v>69.930000000000007</v>
      </c>
    </row>
    <row r="10588" spans="1:4" x14ac:dyDescent="0.25">
      <c r="A10588" s="100">
        <v>4059</v>
      </c>
      <c r="B10588" s="100" t="s">
        <v>27991</v>
      </c>
      <c r="C10588" s="100" t="s">
        <v>942</v>
      </c>
      <c r="D10588" s="100">
        <v>49.42</v>
      </c>
    </row>
    <row r="10589" spans="1:4" x14ac:dyDescent="0.25">
      <c r="A10589" s="100">
        <v>4062</v>
      </c>
      <c r="B10589" s="100" t="s">
        <v>27992</v>
      </c>
      <c r="C10589" s="100" t="s">
        <v>13191</v>
      </c>
      <c r="D10589" s="100">
        <v>49.42</v>
      </c>
    </row>
    <row r="10590" spans="1:4" x14ac:dyDescent="0.25">
      <c r="A10590" s="100">
        <v>4061</v>
      </c>
      <c r="B10590" s="100" t="s">
        <v>27993</v>
      </c>
      <c r="C10590" s="100" t="s">
        <v>13191</v>
      </c>
      <c r="D10590" s="100">
        <v>61.54</v>
      </c>
    </row>
    <row r="10591" spans="1:4" x14ac:dyDescent="0.25">
      <c r="A10591" s="100">
        <v>41315</v>
      </c>
      <c r="B10591" s="100" t="s">
        <v>27994</v>
      </c>
      <c r="C10591" s="100" t="s">
        <v>943</v>
      </c>
      <c r="D10591" s="100">
        <v>78.430000000000007</v>
      </c>
    </row>
    <row r="10592" spans="1:4" x14ac:dyDescent="0.25">
      <c r="A10592" s="100">
        <v>43148</v>
      </c>
      <c r="B10592" s="100" t="s">
        <v>27995</v>
      </c>
      <c r="C10592" s="100" t="s">
        <v>943</v>
      </c>
      <c r="D10592" s="100">
        <v>53.23</v>
      </c>
    </row>
    <row r="10593" spans="1:4" x14ac:dyDescent="0.25">
      <c r="A10593" s="100">
        <v>43147</v>
      </c>
      <c r="B10593" s="100" t="s">
        <v>27996</v>
      </c>
      <c r="C10593" s="100" t="s">
        <v>943</v>
      </c>
      <c r="D10593" s="100">
        <v>20.62</v>
      </c>
    </row>
    <row r="10594" spans="1:4" x14ac:dyDescent="0.25">
      <c r="A10594" s="100">
        <v>10608</v>
      </c>
      <c r="B10594" s="100" t="s">
        <v>27997</v>
      </c>
      <c r="C10594" s="100" t="s">
        <v>13191</v>
      </c>
      <c r="D10594" s="100">
        <v>9614.7999999999993</v>
      </c>
    </row>
    <row r="10595" spans="1:4" x14ac:dyDescent="0.25">
      <c r="A10595" s="100">
        <v>4069</v>
      </c>
      <c r="B10595" s="100" t="s">
        <v>27998</v>
      </c>
      <c r="C10595" s="100" t="s">
        <v>939</v>
      </c>
      <c r="D10595" s="105">
        <v>83.47</v>
      </c>
    </row>
    <row r="10596" spans="1:4" x14ac:dyDescent="0.25">
      <c r="A10596" s="100">
        <v>40819</v>
      </c>
      <c r="B10596" s="100" t="s">
        <v>27999</v>
      </c>
      <c r="C10596" s="100" t="s">
        <v>1906</v>
      </c>
      <c r="D10596" s="105">
        <v>14752.75</v>
      </c>
    </row>
    <row r="10597" spans="1:4" x14ac:dyDescent="0.25">
      <c r="A10597" s="100">
        <v>34361</v>
      </c>
      <c r="B10597" s="100" t="s">
        <v>28000</v>
      </c>
      <c r="C10597" s="100" t="s">
        <v>943</v>
      </c>
      <c r="D10597" s="100">
        <v>15</v>
      </c>
    </row>
    <row r="10598" spans="1:4" x14ac:dyDescent="0.25">
      <c r="A10598" s="100">
        <v>36512</v>
      </c>
      <c r="B10598" s="100" t="s">
        <v>40311</v>
      </c>
      <c r="C10598" s="100" t="s">
        <v>13191</v>
      </c>
      <c r="D10598" s="100">
        <v>24191.56</v>
      </c>
    </row>
    <row r="10599" spans="1:4" x14ac:dyDescent="0.25">
      <c r="A10599" s="100">
        <v>44478</v>
      </c>
      <c r="B10599" s="100" t="s">
        <v>28001</v>
      </c>
      <c r="C10599" s="100" t="s">
        <v>943</v>
      </c>
      <c r="D10599" s="105">
        <v>9.16</v>
      </c>
    </row>
    <row r="10600" spans="1:4" x14ac:dyDescent="0.25">
      <c r="A10600" s="100">
        <v>44477</v>
      </c>
      <c r="B10600" s="100" t="s">
        <v>28002</v>
      </c>
      <c r="C10600" s="100" t="s">
        <v>943</v>
      </c>
      <c r="D10600" s="105">
        <v>9.16</v>
      </c>
    </row>
    <row r="10601" spans="1:4" x14ac:dyDescent="0.25">
      <c r="A10601" s="100">
        <v>11697</v>
      </c>
      <c r="B10601" s="100" t="s">
        <v>28003</v>
      </c>
      <c r="C10601" s="100" t="s">
        <v>13191</v>
      </c>
      <c r="D10601" s="105">
        <v>674.43</v>
      </c>
    </row>
    <row r="10602" spans="1:4" x14ac:dyDescent="0.25">
      <c r="A10602" s="100">
        <v>11698</v>
      </c>
      <c r="B10602" s="100" t="s">
        <v>28004</v>
      </c>
      <c r="C10602" s="100" t="s">
        <v>13191</v>
      </c>
      <c r="D10602" s="105">
        <v>804.56</v>
      </c>
    </row>
    <row r="10603" spans="1:4" x14ac:dyDescent="0.25">
      <c r="A10603" s="100">
        <v>11699</v>
      </c>
      <c r="B10603" s="100" t="s">
        <v>40312</v>
      </c>
      <c r="C10603" s="100" t="s">
        <v>13191</v>
      </c>
      <c r="D10603" s="105">
        <v>889.22</v>
      </c>
    </row>
    <row r="10604" spans="1:4" x14ac:dyDescent="0.25">
      <c r="A10604" s="100">
        <v>10432</v>
      </c>
      <c r="B10604" s="100" t="s">
        <v>28005</v>
      </c>
      <c r="C10604" s="100" t="s">
        <v>13191</v>
      </c>
      <c r="D10604" s="105">
        <v>365.45</v>
      </c>
    </row>
    <row r="10605" spans="1:4" x14ac:dyDescent="0.25">
      <c r="A10605" s="100">
        <v>44020</v>
      </c>
      <c r="B10605" s="100" t="s">
        <v>28006</v>
      </c>
      <c r="C10605" s="100" t="s">
        <v>13191</v>
      </c>
      <c r="D10605" s="105">
        <v>901.61</v>
      </c>
    </row>
    <row r="10606" spans="1:4" x14ac:dyDescent="0.25">
      <c r="A10606" s="100">
        <v>41419</v>
      </c>
      <c r="B10606" s="100" t="s">
        <v>40313</v>
      </c>
      <c r="C10606" s="100" t="s">
        <v>13191</v>
      </c>
      <c r="D10606" s="105">
        <v>7.07</v>
      </c>
    </row>
    <row r="10607" spans="1:4" x14ac:dyDescent="0.25">
      <c r="A10607" s="100">
        <v>41420</v>
      </c>
      <c r="B10607" s="100" t="s">
        <v>28007</v>
      </c>
      <c r="C10607" s="100" t="s">
        <v>13191</v>
      </c>
      <c r="D10607" s="105">
        <v>9.61</v>
      </c>
    </row>
    <row r="10608" spans="1:4" x14ac:dyDescent="0.25">
      <c r="A10608" s="100">
        <v>41421</v>
      </c>
      <c r="B10608" s="100" t="s">
        <v>40314</v>
      </c>
      <c r="C10608" s="100" t="s">
        <v>13191</v>
      </c>
      <c r="D10608" s="105">
        <v>9.59</v>
      </c>
    </row>
    <row r="10609" spans="1:4" x14ac:dyDescent="0.25">
      <c r="A10609" s="100">
        <v>41422</v>
      </c>
      <c r="B10609" s="100" t="s">
        <v>28008</v>
      </c>
      <c r="C10609" s="100" t="s">
        <v>13191</v>
      </c>
      <c r="D10609" s="105">
        <v>13.13</v>
      </c>
    </row>
    <row r="10610" spans="1:4" x14ac:dyDescent="0.25">
      <c r="A10610" s="100">
        <v>41425</v>
      </c>
      <c r="B10610" s="100" t="s">
        <v>28009</v>
      </c>
      <c r="C10610" s="100" t="s">
        <v>13191</v>
      </c>
      <c r="D10610" s="105">
        <v>6.72</v>
      </c>
    </row>
    <row r="10611" spans="1:4" x14ac:dyDescent="0.25">
      <c r="A10611" s="100">
        <v>41426</v>
      </c>
      <c r="B10611" s="100" t="s">
        <v>28010</v>
      </c>
      <c r="C10611" s="100" t="s">
        <v>13191</v>
      </c>
      <c r="D10611" s="105">
        <v>12.11</v>
      </c>
    </row>
    <row r="10612" spans="1:4" x14ac:dyDescent="0.25">
      <c r="A10612" s="100">
        <v>41414</v>
      </c>
      <c r="B10612" s="100" t="s">
        <v>28011</v>
      </c>
      <c r="C10612" s="100" t="s">
        <v>13191</v>
      </c>
      <c r="D10612" s="100">
        <v>22.23</v>
      </c>
    </row>
    <row r="10613" spans="1:4" x14ac:dyDescent="0.25">
      <c r="A10613" s="100">
        <v>41415</v>
      </c>
      <c r="B10613" s="100" t="s">
        <v>28012</v>
      </c>
      <c r="C10613" s="100" t="s">
        <v>13191</v>
      </c>
      <c r="D10613" s="105">
        <v>25.89</v>
      </c>
    </row>
    <row r="10614" spans="1:4" x14ac:dyDescent="0.25">
      <c r="A10614" s="100">
        <v>37514</v>
      </c>
      <c r="B10614" s="100" t="s">
        <v>28013</v>
      </c>
      <c r="C10614" s="100" t="s">
        <v>13191</v>
      </c>
      <c r="D10614" s="100">
        <v>305000</v>
      </c>
    </row>
    <row r="10615" spans="1:4" x14ac:dyDescent="0.25">
      <c r="A10615" s="100">
        <v>37519</v>
      </c>
      <c r="B10615" s="100" t="s">
        <v>28014</v>
      </c>
      <c r="C10615" s="100" t="s">
        <v>13191</v>
      </c>
      <c r="D10615" s="100">
        <v>470704.48</v>
      </c>
    </row>
    <row r="10616" spans="1:4" x14ac:dyDescent="0.25">
      <c r="A10616" s="100">
        <v>37520</v>
      </c>
      <c r="B10616" s="100" t="s">
        <v>28015</v>
      </c>
      <c r="C10616" s="100" t="s">
        <v>13191</v>
      </c>
      <c r="D10616" s="105">
        <v>462988.01</v>
      </c>
    </row>
    <row r="10617" spans="1:4" x14ac:dyDescent="0.25">
      <c r="A10617" s="100">
        <v>37521</v>
      </c>
      <c r="B10617" s="100" t="s">
        <v>28016</v>
      </c>
      <c r="C10617" s="100" t="s">
        <v>13191</v>
      </c>
      <c r="D10617" s="100">
        <v>564845.39</v>
      </c>
    </row>
    <row r="10618" spans="1:4" x14ac:dyDescent="0.25">
      <c r="A10618" s="100">
        <v>37522</v>
      </c>
      <c r="B10618" s="100" t="s">
        <v>28017</v>
      </c>
      <c r="C10618" s="100" t="s">
        <v>13191</v>
      </c>
      <c r="D10618" s="105">
        <v>581839.18999999994</v>
      </c>
    </row>
    <row r="10619" spans="1:4" x14ac:dyDescent="0.25">
      <c r="A10619" s="100">
        <v>37546</v>
      </c>
      <c r="B10619" s="100" t="s">
        <v>28018</v>
      </c>
      <c r="C10619" s="100" t="s">
        <v>13191</v>
      </c>
      <c r="D10619" s="100">
        <v>14910.52</v>
      </c>
    </row>
    <row r="10620" spans="1:4" x14ac:dyDescent="0.25">
      <c r="A10620" s="100">
        <v>37544</v>
      </c>
      <c r="B10620" s="100" t="s">
        <v>28019</v>
      </c>
      <c r="C10620" s="100" t="s">
        <v>13191</v>
      </c>
      <c r="D10620" s="105">
        <v>15770.38</v>
      </c>
    </row>
    <row r="10621" spans="1:4" x14ac:dyDescent="0.25">
      <c r="A10621" s="100">
        <v>37545</v>
      </c>
      <c r="B10621" s="100" t="s">
        <v>28020</v>
      </c>
      <c r="C10621" s="100" t="s">
        <v>13191</v>
      </c>
      <c r="D10621" s="100">
        <v>18764.64</v>
      </c>
    </row>
    <row r="10622" spans="1:4" x14ac:dyDescent="0.25">
      <c r="A10622" s="100">
        <v>36793</v>
      </c>
      <c r="B10622" s="100" t="s">
        <v>28021</v>
      </c>
      <c r="C10622" s="100" t="s">
        <v>13191</v>
      </c>
      <c r="D10622" s="105">
        <v>913.69</v>
      </c>
    </row>
    <row r="10623" spans="1:4" x14ac:dyDescent="0.25">
      <c r="A10623" s="100">
        <v>11769</v>
      </c>
      <c r="B10623" s="100" t="s">
        <v>28022</v>
      </c>
      <c r="C10623" s="100" t="s">
        <v>13191</v>
      </c>
      <c r="D10623" s="100">
        <v>403.78</v>
      </c>
    </row>
    <row r="10624" spans="1:4" x14ac:dyDescent="0.25">
      <c r="A10624" s="100">
        <v>11771</v>
      </c>
      <c r="B10624" s="100" t="s">
        <v>28023</v>
      </c>
      <c r="C10624" s="100" t="s">
        <v>13191</v>
      </c>
      <c r="D10624" s="100">
        <v>494.58</v>
      </c>
    </row>
    <row r="10625" spans="1:4" x14ac:dyDescent="0.25">
      <c r="A10625" s="100">
        <v>39919</v>
      </c>
      <c r="B10625" s="100" t="s">
        <v>40315</v>
      </c>
      <c r="C10625" s="100" t="s">
        <v>13191</v>
      </c>
      <c r="D10625" s="100">
        <v>74635.41</v>
      </c>
    </row>
    <row r="10626" spans="1:4" x14ac:dyDescent="0.25">
      <c r="A10626" s="100">
        <v>38385</v>
      </c>
      <c r="B10626" s="100" t="s">
        <v>40316</v>
      </c>
      <c r="C10626" s="100" t="s">
        <v>13191</v>
      </c>
      <c r="D10626" s="100">
        <v>57.01</v>
      </c>
    </row>
    <row r="10627" spans="1:4" x14ac:dyDescent="0.25">
      <c r="A10627" s="100">
        <v>36800</v>
      </c>
      <c r="B10627" s="100" t="s">
        <v>40317</v>
      </c>
      <c r="C10627" s="100" t="s">
        <v>13191</v>
      </c>
      <c r="D10627" s="100">
        <v>242.62</v>
      </c>
    </row>
    <row r="10628" spans="1:4" x14ac:dyDescent="0.25">
      <c r="A10628" s="100">
        <v>37587</v>
      </c>
      <c r="B10628" s="100" t="s">
        <v>28024</v>
      </c>
      <c r="C10628" s="100" t="s">
        <v>13191</v>
      </c>
      <c r="D10628" s="100">
        <v>533.04</v>
      </c>
    </row>
    <row r="10629" spans="1:4" x14ac:dyDescent="0.25">
      <c r="A10629" s="100">
        <v>11561</v>
      </c>
      <c r="B10629" s="100" t="s">
        <v>28025</v>
      </c>
      <c r="C10629" s="100" t="s">
        <v>13191</v>
      </c>
      <c r="D10629" s="100">
        <v>242.01</v>
      </c>
    </row>
    <row r="10630" spans="1:4" x14ac:dyDescent="0.25">
      <c r="A10630" s="100">
        <v>43604</v>
      </c>
      <c r="B10630" s="100" t="s">
        <v>28026</v>
      </c>
      <c r="C10630" s="100" t="s">
        <v>13191</v>
      </c>
      <c r="D10630" s="100">
        <v>129.02000000000001</v>
      </c>
    </row>
    <row r="10631" spans="1:4" x14ac:dyDescent="0.25">
      <c r="A10631" s="100">
        <v>11560</v>
      </c>
      <c r="B10631" s="100" t="s">
        <v>28027</v>
      </c>
      <c r="C10631" s="100" t="s">
        <v>13191</v>
      </c>
      <c r="D10631" s="100">
        <v>186.8</v>
      </c>
    </row>
    <row r="10632" spans="1:4" x14ac:dyDescent="0.25">
      <c r="A10632" s="100">
        <v>11499</v>
      </c>
      <c r="B10632" s="100" t="s">
        <v>28028</v>
      </c>
      <c r="C10632" s="100" t="s">
        <v>13191</v>
      </c>
      <c r="D10632" s="100">
        <v>794.33</v>
      </c>
    </row>
    <row r="10633" spans="1:4" x14ac:dyDescent="0.25">
      <c r="A10633" s="100">
        <v>34761</v>
      </c>
      <c r="B10633" s="100" t="s">
        <v>28029</v>
      </c>
      <c r="C10633" s="100" t="s">
        <v>939</v>
      </c>
      <c r="D10633" s="100">
        <v>17.04</v>
      </c>
    </row>
    <row r="10634" spans="1:4" x14ac:dyDescent="0.25">
      <c r="A10634" s="100">
        <v>40924</v>
      </c>
      <c r="B10634" s="100" t="s">
        <v>28030</v>
      </c>
      <c r="C10634" s="100" t="s">
        <v>1906</v>
      </c>
      <c r="D10634" s="100">
        <v>3012.82</v>
      </c>
    </row>
    <row r="10635" spans="1:4" x14ac:dyDescent="0.25">
      <c r="A10635" s="100">
        <v>40983</v>
      </c>
      <c r="B10635" s="100" t="s">
        <v>28031</v>
      </c>
      <c r="C10635" s="100" t="s">
        <v>1906</v>
      </c>
      <c r="D10635" s="100">
        <v>3429.27</v>
      </c>
    </row>
    <row r="10636" spans="1:4" x14ac:dyDescent="0.25">
      <c r="A10636" s="100">
        <v>44497</v>
      </c>
      <c r="B10636" s="100" t="s">
        <v>28032</v>
      </c>
      <c r="C10636" s="100" t="s">
        <v>939</v>
      </c>
      <c r="D10636" s="100">
        <v>19.38</v>
      </c>
    </row>
    <row r="10637" spans="1:4" x14ac:dyDescent="0.25">
      <c r="A10637" s="100">
        <v>2437</v>
      </c>
      <c r="B10637" s="100" t="s">
        <v>28033</v>
      </c>
      <c r="C10637" s="100" t="s">
        <v>939</v>
      </c>
      <c r="D10637" s="100">
        <v>24.94</v>
      </c>
    </row>
    <row r="10638" spans="1:4" x14ac:dyDescent="0.25">
      <c r="A10638" s="100">
        <v>40921</v>
      </c>
      <c r="B10638" s="100" t="s">
        <v>28034</v>
      </c>
      <c r="C10638" s="100" t="s">
        <v>1906</v>
      </c>
      <c r="D10638" s="105">
        <v>4409.0600000000004</v>
      </c>
    </row>
    <row r="10639" spans="1:4" x14ac:dyDescent="0.25">
      <c r="A10639" s="100">
        <v>14252</v>
      </c>
      <c r="B10639" s="100" t="s">
        <v>28035</v>
      </c>
      <c r="C10639" s="100" t="s">
        <v>13191</v>
      </c>
      <c r="D10639" s="100">
        <v>3659.54</v>
      </c>
    </row>
    <row r="10640" spans="1:4" x14ac:dyDescent="0.25">
      <c r="A10640" s="100">
        <v>730</v>
      </c>
      <c r="B10640" s="100" t="s">
        <v>28036</v>
      </c>
      <c r="C10640" s="100" t="s">
        <v>13191</v>
      </c>
      <c r="D10640" s="100">
        <v>9777.6</v>
      </c>
    </row>
    <row r="10641" spans="1:4" x14ac:dyDescent="0.25">
      <c r="A10641" s="100">
        <v>723</v>
      </c>
      <c r="B10641" s="100" t="s">
        <v>28037</v>
      </c>
      <c r="C10641" s="100" t="s">
        <v>13191</v>
      </c>
      <c r="D10641" s="100">
        <v>4859.8100000000004</v>
      </c>
    </row>
    <row r="10642" spans="1:4" x14ac:dyDescent="0.25">
      <c r="A10642" s="100">
        <v>36502</v>
      </c>
      <c r="B10642" s="100" t="s">
        <v>28038</v>
      </c>
      <c r="C10642" s="100" t="s">
        <v>13191</v>
      </c>
      <c r="D10642" s="100">
        <v>4567.6400000000003</v>
      </c>
    </row>
    <row r="10643" spans="1:4" x14ac:dyDescent="0.25">
      <c r="A10643" s="100">
        <v>36503</v>
      </c>
      <c r="B10643" s="100" t="s">
        <v>28039</v>
      </c>
      <c r="C10643" s="100" t="s">
        <v>13191</v>
      </c>
      <c r="D10643" s="100">
        <v>5632.44</v>
      </c>
    </row>
    <row r="10644" spans="1:4" x14ac:dyDescent="0.25">
      <c r="A10644" s="100">
        <v>4090</v>
      </c>
      <c r="B10644" s="100" t="s">
        <v>40318</v>
      </c>
      <c r="C10644" s="100" t="s">
        <v>13191</v>
      </c>
      <c r="D10644" s="100">
        <v>1128021</v>
      </c>
    </row>
    <row r="10645" spans="1:4" x14ac:dyDescent="0.25">
      <c r="A10645" s="100">
        <v>13227</v>
      </c>
      <c r="B10645" s="100" t="s">
        <v>28040</v>
      </c>
      <c r="C10645" s="100" t="s">
        <v>13191</v>
      </c>
      <c r="D10645" s="100">
        <v>1401706.75</v>
      </c>
    </row>
    <row r="10646" spans="1:4" x14ac:dyDescent="0.25">
      <c r="A10646" s="100">
        <v>10597</v>
      </c>
      <c r="B10646" s="100" t="s">
        <v>28041</v>
      </c>
      <c r="C10646" s="100" t="s">
        <v>13191</v>
      </c>
      <c r="D10646" s="100">
        <v>1475477.18</v>
      </c>
    </row>
    <row r="10647" spans="1:4" x14ac:dyDescent="0.25">
      <c r="A10647" s="100">
        <v>39628</v>
      </c>
      <c r="B10647" s="100" t="s">
        <v>28042</v>
      </c>
      <c r="C10647" s="100" t="s">
        <v>13191</v>
      </c>
      <c r="D10647" s="100">
        <v>3778.74</v>
      </c>
    </row>
    <row r="10648" spans="1:4" x14ac:dyDescent="0.25">
      <c r="A10648" s="100">
        <v>39404</v>
      </c>
      <c r="B10648" s="100" t="s">
        <v>28043</v>
      </c>
      <c r="C10648" s="100" t="s">
        <v>13191</v>
      </c>
      <c r="D10648" s="100">
        <v>1873.75</v>
      </c>
    </row>
    <row r="10649" spans="1:4" x14ac:dyDescent="0.25">
      <c r="A10649" s="100">
        <v>39402</v>
      </c>
      <c r="B10649" s="100" t="s">
        <v>28044</v>
      </c>
      <c r="C10649" s="100" t="s">
        <v>13191</v>
      </c>
      <c r="D10649" s="100">
        <v>1543.61</v>
      </c>
    </row>
    <row r="10650" spans="1:4" x14ac:dyDescent="0.25">
      <c r="A10650" s="100">
        <v>39403</v>
      </c>
      <c r="B10650" s="100" t="s">
        <v>28045</v>
      </c>
      <c r="C10650" s="100" t="s">
        <v>13191</v>
      </c>
      <c r="D10650" s="100">
        <v>1510.04</v>
      </c>
    </row>
    <row r="10651" spans="1:4" x14ac:dyDescent="0.25">
      <c r="A10651" s="100">
        <v>4093</v>
      </c>
      <c r="B10651" s="100" t="s">
        <v>28046</v>
      </c>
      <c r="C10651" s="100" t="s">
        <v>939</v>
      </c>
      <c r="D10651" s="100">
        <v>24.96</v>
      </c>
    </row>
    <row r="10652" spans="1:4" x14ac:dyDescent="0.25">
      <c r="A10652" s="100">
        <v>10512</v>
      </c>
      <c r="B10652" s="100" t="s">
        <v>28047</v>
      </c>
      <c r="C10652" s="100" t="s">
        <v>1906</v>
      </c>
      <c r="D10652" s="100">
        <v>4411.1899999999996</v>
      </c>
    </row>
    <row r="10653" spans="1:4" x14ac:dyDescent="0.25">
      <c r="A10653" s="100">
        <v>4243</v>
      </c>
      <c r="B10653" s="100" t="s">
        <v>28048</v>
      </c>
      <c r="C10653" s="100" t="s">
        <v>939</v>
      </c>
      <c r="D10653" s="100">
        <v>24.96</v>
      </c>
    </row>
    <row r="10654" spans="1:4" x14ac:dyDescent="0.25">
      <c r="A10654" s="100">
        <v>20020</v>
      </c>
      <c r="B10654" s="100" t="s">
        <v>28049</v>
      </c>
      <c r="C10654" s="100" t="s">
        <v>939</v>
      </c>
      <c r="D10654" s="100">
        <v>25.92</v>
      </c>
    </row>
    <row r="10655" spans="1:4" x14ac:dyDescent="0.25">
      <c r="A10655" s="100">
        <v>41038</v>
      </c>
      <c r="B10655" s="100" t="s">
        <v>28050</v>
      </c>
      <c r="C10655" s="100" t="s">
        <v>1906</v>
      </c>
      <c r="D10655" s="100">
        <v>4584.1400000000003</v>
      </c>
    </row>
    <row r="10656" spans="1:4" x14ac:dyDescent="0.25">
      <c r="A10656" s="100">
        <v>4094</v>
      </c>
      <c r="B10656" s="100" t="s">
        <v>28051</v>
      </c>
      <c r="C10656" s="100" t="s">
        <v>939</v>
      </c>
      <c r="D10656" s="100">
        <v>31.04</v>
      </c>
    </row>
    <row r="10657" spans="1:4" x14ac:dyDescent="0.25">
      <c r="A10657" s="100">
        <v>40988</v>
      </c>
      <c r="B10657" s="100" t="s">
        <v>28052</v>
      </c>
      <c r="C10657" s="100" t="s">
        <v>1906</v>
      </c>
      <c r="D10657" s="100">
        <v>5486.74</v>
      </c>
    </row>
    <row r="10658" spans="1:4" x14ac:dyDescent="0.25">
      <c r="A10658" s="100">
        <v>4095</v>
      </c>
      <c r="B10658" s="100" t="s">
        <v>28053</v>
      </c>
      <c r="C10658" s="100" t="s">
        <v>939</v>
      </c>
      <c r="D10658" s="100">
        <v>21.89</v>
      </c>
    </row>
    <row r="10659" spans="1:4" x14ac:dyDescent="0.25">
      <c r="A10659" s="100">
        <v>40990</v>
      </c>
      <c r="B10659" s="100" t="s">
        <v>28054</v>
      </c>
      <c r="C10659" s="100" t="s">
        <v>1906</v>
      </c>
      <c r="D10659" s="100">
        <v>3872.03</v>
      </c>
    </row>
    <row r="10660" spans="1:4" x14ac:dyDescent="0.25">
      <c r="A10660" s="100">
        <v>4096</v>
      </c>
      <c r="B10660" s="100" t="s">
        <v>28055</v>
      </c>
      <c r="C10660" s="100" t="s">
        <v>939</v>
      </c>
      <c r="D10660" s="100">
        <v>27.99</v>
      </c>
    </row>
    <row r="10661" spans="1:4" x14ac:dyDescent="0.25">
      <c r="A10661" s="100">
        <v>40992</v>
      </c>
      <c r="B10661" s="100" t="s">
        <v>28056</v>
      </c>
      <c r="C10661" s="100" t="s">
        <v>1906</v>
      </c>
      <c r="D10661" s="100">
        <v>4946.6000000000004</v>
      </c>
    </row>
    <row r="10662" spans="1:4" x14ac:dyDescent="0.25">
      <c r="A10662" s="100">
        <v>4114</v>
      </c>
      <c r="B10662" s="100" t="s">
        <v>28057</v>
      </c>
      <c r="C10662" s="100" t="s">
        <v>13191</v>
      </c>
      <c r="D10662" s="100">
        <v>113.29</v>
      </c>
    </row>
    <row r="10663" spans="1:4" x14ac:dyDescent="0.25">
      <c r="A10663" s="100">
        <v>36797</v>
      </c>
      <c r="B10663" s="100" t="s">
        <v>28058</v>
      </c>
      <c r="C10663" s="100" t="s">
        <v>13191</v>
      </c>
      <c r="D10663" s="100">
        <v>100.87</v>
      </c>
    </row>
    <row r="10664" spans="1:4" x14ac:dyDescent="0.25">
      <c r="A10664" s="100">
        <v>4107</v>
      </c>
      <c r="B10664" s="100" t="s">
        <v>40319</v>
      </c>
      <c r="C10664" s="100" t="s">
        <v>13191</v>
      </c>
      <c r="D10664" s="100">
        <v>95.1</v>
      </c>
    </row>
    <row r="10665" spans="1:4" x14ac:dyDescent="0.25">
      <c r="A10665" s="100">
        <v>4102</v>
      </c>
      <c r="B10665" s="100" t="s">
        <v>28059</v>
      </c>
      <c r="C10665" s="100" t="s">
        <v>13191</v>
      </c>
      <c r="D10665" s="100">
        <v>116.09</v>
      </c>
    </row>
    <row r="10666" spans="1:4" x14ac:dyDescent="0.25">
      <c r="A10666" s="100">
        <v>36799</v>
      </c>
      <c r="B10666" s="100" t="s">
        <v>28060</v>
      </c>
      <c r="C10666" s="100" t="s">
        <v>13191</v>
      </c>
      <c r="D10666" s="100">
        <v>97.9</v>
      </c>
    </row>
    <row r="10667" spans="1:4" x14ac:dyDescent="0.25">
      <c r="A10667" s="100">
        <v>2747</v>
      </c>
      <c r="B10667" s="100" t="s">
        <v>28061</v>
      </c>
      <c r="C10667" s="100" t="s">
        <v>942</v>
      </c>
      <c r="D10667" s="100">
        <v>24.29</v>
      </c>
    </row>
    <row r="10668" spans="1:4" x14ac:dyDescent="0.25">
      <c r="A10668" s="100">
        <v>21138</v>
      </c>
      <c r="B10668" s="100" t="s">
        <v>28062</v>
      </c>
      <c r="C10668" s="100" t="s">
        <v>942</v>
      </c>
      <c r="D10668" s="100">
        <v>7.7</v>
      </c>
    </row>
    <row r="10669" spans="1:4" x14ac:dyDescent="0.25">
      <c r="A10669" s="100">
        <v>10826</v>
      </c>
      <c r="B10669" s="100" t="s">
        <v>28063</v>
      </c>
      <c r="C10669" s="100" t="s">
        <v>13191</v>
      </c>
      <c r="D10669" s="100">
        <v>100.57</v>
      </c>
    </row>
    <row r="10670" spans="1:4" x14ac:dyDescent="0.25">
      <c r="A10670" s="100">
        <v>365</v>
      </c>
      <c r="B10670" s="100" t="s">
        <v>28064</v>
      </c>
      <c r="C10670" s="100" t="s">
        <v>13191</v>
      </c>
      <c r="D10670" s="100">
        <v>62.35</v>
      </c>
    </row>
    <row r="10671" spans="1:4" x14ac:dyDescent="0.25">
      <c r="A10671" s="100">
        <v>38639</v>
      </c>
      <c r="B10671" s="100" t="s">
        <v>28065</v>
      </c>
      <c r="C10671" s="100" t="s">
        <v>13191</v>
      </c>
      <c r="D10671" s="100">
        <v>241.37</v>
      </c>
    </row>
    <row r="10672" spans="1:4" x14ac:dyDescent="0.25">
      <c r="A10672" s="100">
        <v>38640</v>
      </c>
      <c r="B10672" s="100" t="s">
        <v>28066</v>
      </c>
      <c r="C10672" s="100" t="s">
        <v>13191</v>
      </c>
      <c r="D10672" s="100">
        <v>3.62</v>
      </c>
    </row>
    <row r="10673" spans="1:4" x14ac:dyDescent="0.25">
      <c r="A10673" s="100">
        <v>358</v>
      </c>
      <c r="B10673" s="100" t="s">
        <v>40320</v>
      </c>
      <c r="C10673" s="100" t="s">
        <v>13191</v>
      </c>
      <c r="D10673" s="100">
        <v>74.42</v>
      </c>
    </row>
    <row r="10674" spans="1:4" x14ac:dyDescent="0.25">
      <c r="A10674" s="100">
        <v>359</v>
      </c>
      <c r="B10674" s="100" t="s">
        <v>40321</v>
      </c>
      <c r="C10674" s="100" t="s">
        <v>13191</v>
      </c>
      <c r="D10674" s="105">
        <v>152.87</v>
      </c>
    </row>
    <row r="10675" spans="1:4" x14ac:dyDescent="0.25">
      <c r="A10675" s="100">
        <v>38641</v>
      </c>
      <c r="B10675" s="100" t="s">
        <v>28067</v>
      </c>
      <c r="C10675" s="100" t="s">
        <v>13191</v>
      </c>
      <c r="D10675" s="105">
        <v>150.86000000000001</v>
      </c>
    </row>
    <row r="10676" spans="1:4" x14ac:dyDescent="0.25">
      <c r="A10676" s="100">
        <v>360</v>
      </c>
      <c r="B10676" s="100" t="s">
        <v>28068</v>
      </c>
      <c r="C10676" s="100" t="s">
        <v>13191</v>
      </c>
      <c r="D10676" s="105">
        <v>3.5</v>
      </c>
    </row>
    <row r="10677" spans="1:4" x14ac:dyDescent="0.25">
      <c r="A10677" s="100">
        <v>42430</v>
      </c>
      <c r="B10677" s="100" t="s">
        <v>28069</v>
      </c>
      <c r="C10677" s="100" t="s">
        <v>13191</v>
      </c>
      <c r="D10677" s="105">
        <v>6434.22</v>
      </c>
    </row>
    <row r="10678" spans="1:4" x14ac:dyDescent="0.25">
      <c r="A10678" s="100">
        <v>4209</v>
      </c>
      <c r="B10678" s="100" t="s">
        <v>28070</v>
      </c>
      <c r="C10678" s="100" t="s">
        <v>13191</v>
      </c>
      <c r="D10678" s="105">
        <v>23.11</v>
      </c>
    </row>
    <row r="10679" spans="1:4" x14ac:dyDescent="0.25">
      <c r="A10679" s="100">
        <v>4180</v>
      </c>
      <c r="B10679" s="100" t="s">
        <v>28071</v>
      </c>
      <c r="C10679" s="100" t="s">
        <v>13191</v>
      </c>
      <c r="D10679" s="105">
        <v>17.399999999999999</v>
      </c>
    </row>
    <row r="10680" spans="1:4" x14ac:dyDescent="0.25">
      <c r="A10680" s="100">
        <v>4177</v>
      </c>
      <c r="B10680" s="100" t="s">
        <v>28072</v>
      </c>
      <c r="C10680" s="100" t="s">
        <v>13191</v>
      </c>
      <c r="D10680" s="100">
        <v>5.77</v>
      </c>
    </row>
    <row r="10681" spans="1:4" x14ac:dyDescent="0.25">
      <c r="A10681" s="100">
        <v>4179</v>
      </c>
      <c r="B10681" s="100" t="s">
        <v>28073</v>
      </c>
      <c r="C10681" s="100" t="s">
        <v>13191</v>
      </c>
      <c r="D10681" s="100">
        <v>11.81</v>
      </c>
    </row>
    <row r="10682" spans="1:4" x14ac:dyDescent="0.25">
      <c r="A10682" s="100">
        <v>4208</v>
      </c>
      <c r="B10682" s="100" t="s">
        <v>28074</v>
      </c>
      <c r="C10682" s="100" t="s">
        <v>13191</v>
      </c>
      <c r="D10682" s="100">
        <v>55.01</v>
      </c>
    </row>
    <row r="10683" spans="1:4" x14ac:dyDescent="0.25">
      <c r="A10683" s="100">
        <v>4181</v>
      </c>
      <c r="B10683" s="100" t="s">
        <v>28075</v>
      </c>
      <c r="C10683" s="100" t="s">
        <v>13191</v>
      </c>
      <c r="D10683" s="100">
        <v>35.94</v>
      </c>
    </row>
    <row r="10684" spans="1:4" x14ac:dyDescent="0.25">
      <c r="A10684" s="100">
        <v>4178</v>
      </c>
      <c r="B10684" s="100" t="s">
        <v>28076</v>
      </c>
      <c r="C10684" s="100" t="s">
        <v>13191</v>
      </c>
      <c r="D10684" s="100">
        <v>8.01</v>
      </c>
    </row>
    <row r="10685" spans="1:4" x14ac:dyDescent="0.25">
      <c r="A10685" s="100">
        <v>4182</v>
      </c>
      <c r="B10685" s="100" t="s">
        <v>28077</v>
      </c>
      <c r="C10685" s="100" t="s">
        <v>13191</v>
      </c>
      <c r="D10685" s="100">
        <v>89.48</v>
      </c>
    </row>
    <row r="10686" spans="1:4" x14ac:dyDescent="0.25">
      <c r="A10686" s="100">
        <v>4183</v>
      </c>
      <c r="B10686" s="100" t="s">
        <v>28078</v>
      </c>
      <c r="C10686" s="100" t="s">
        <v>13191</v>
      </c>
      <c r="D10686" s="100">
        <v>144.06</v>
      </c>
    </row>
    <row r="10687" spans="1:4" x14ac:dyDescent="0.25">
      <c r="A10687" s="100">
        <v>4184</v>
      </c>
      <c r="B10687" s="100" t="s">
        <v>28079</v>
      </c>
      <c r="C10687" s="100" t="s">
        <v>13191</v>
      </c>
      <c r="D10687" s="105">
        <v>317.99</v>
      </c>
    </row>
    <row r="10688" spans="1:4" x14ac:dyDescent="0.25">
      <c r="A10688" s="100">
        <v>4185</v>
      </c>
      <c r="B10688" s="100" t="s">
        <v>28080</v>
      </c>
      <c r="C10688" s="100" t="s">
        <v>13191</v>
      </c>
      <c r="D10688" s="105">
        <v>528.36</v>
      </c>
    </row>
    <row r="10689" spans="1:4" x14ac:dyDescent="0.25">
      <c r="A10689" s="100">
        <v>4205</v>
      </c>
      <c r="B10689" s="100" t="s">
        <v>28081</v>
      </c>
      <c r="C10689" s="100" t="s">
        <v>13191</v>
      </c>
      <c r="D10689" s="100">
        <v>30.51</v>
      </c>
    </row>
    <row r="10690" spans="1:4" x14ac:dyDescent="0.25">
      <c r="A10690" s="100">
        <v>4192</v>
      </c>
      <c r="B10690" s="100" t="s">
        <v>28082</v>
      </c>
      <c r="C10690" s="100" t="s">
        <v>13191</v>
      </c>
      <c r="D10690" s="105">
        <v>30.51</v>
      </c>
    </row>
    <row r="10691" spans="1:4" x14ac:dyDescent="0.25">
      <c r="A10691" s="100">
        <v>4191</v>
      </c>
      <c r="B10691" s="100" t="s">
        <v>28083</v>
      </c>
      <c r="C10691" s="100" t="s">
        <v>13191</v>
      </c>
      <c r="D10691" s="100">
        <v>30.51</v>
      </c>
    </row>
    <row r="10692" spans="1:4" x14ac:dyDescent="0.25">
      <c r="A10692" s="100">
        <v>4207</v>
      </c>
      <c r="B10692" s="100" t="s">
        <v>28084</v>
      </c>
      <c r="C10692" s="100" t="s">
        <v>13191</v>
      </c>
      <c r="D10692" s="105">
        <v>24.55</v>
      </c>
    </row>
    <row r="10693" spans="1:4" x14ac:dyDescent="0.25">
      <c r="A10693" s="100">
        <v>4206</v>
      </c>
      <c r="B10693" s="100" t="s">
        <v>28085</v>
      </c>
      <c r="C10693" s="100" t="s">
        <v>13191</v>
      </c>
      <c r="D10693" s="100">
        <v>23.84</v>
      </c>
    </row>
    <row r="10694" spans="1:4" x14ac:dyDescent="0.25">
      <c r="A10694" s="100">
        <v>4190</v>
      </c>
      <c r="B10694" s="100" t="s">
        <v>28086</v>
      </c>
      <c r="C10694" s="100" t="s">
        <v>13191</v>
      </c>
      <c r="D10694" s="105">
        <v>23.84</v>
      </c>
    </row>
    <row r="10695" spans="1:4" x14ac:dyDescent="0.25">
      <c r="A10695" s="100">
        <v>4186</v>
      </c>
      <c r="B10695" s="100" t="s">
        <v>28087</v>
      </c>
      <c r="C10695" s="100" t="s">
        <v>13191</v>
      </c>
      <c r="D10695" s="100">
        <v>7.05</v>
      </c>
    </row>
    <row r="10696" spans="1:4" x14ac:dyDescent="0.25">
      <c r="A10696" s="100">
        <v>4188</v>
      </c>
      <c r="B10696" s="100" t="s">
        <v>28088</v>
      </c>
      <c r="C10696" s="100" t="s">
        <v>13191</v>
      </c>
      <c r="D10696" s="105">
        <v>14.39</v>
      </c>
    </row>
    <row r="10697" spans="1:4" x14ac:dyDescent="0.25">
      <c r="A10697" s="100">
        <v>4189</v>
      </c>
      <c r="B10697" s="100" t="s">
        <v>28089</v>
      </c>
      <c r="C10697" s="100" t="s">
        <v>13191</v>
      </c>
      <c r="D10697" s="100">
        <v>14.39</v>
      </c>
    </row>
    <row r="10698" spans="1:4" x14ac:dyDescent="0.25">
      <c r="A10698" s="100">
        <v>4197</v>
      </c>
      <c r="B10698" s="100" t="s">
        <v>28090</v>
      </c>
      <c r="C10698" s="100" t="s">
        <v>13191</v>
      </c>
      <c r="D10698" s="105">
        <v>76.19</v>
      </c>
    </row>
    <row r="10699" spans="1:4" x14ac:dyDescent="0.25">
      <c r="A10699" s="100">
        <v>4194</v>
      </c>
      <c r="B10699" s="100" t="s">
        <v>28091</v>
      </c>
      <c r="C10699" s="100" t="s">
        <v>13191</v>
      </c>
      <c r="D10699" s="100">
        <v>46.04</v>
      </c>
    </row>
    <row r="10700" spans="1:4" x14ac:dyDescent="0.25">
      <c r="A10700" s="100">
        <v>4193</v>
      </c>
      <c r="B10700" s="100" t="s">
        <v>28092</v>
      </c>
      <c r="C10700" s="100" t="s">
        <v>13191</v>
      </c>
      <c r="D10700" s="105">
        <v>46.04</v>
      </c>
    </row>
    <row r="10701" spans="1:4" x14ac:dyDescent="0.25">
      <c r="A10701" s="100">
        <v>4204</v>
      </c>
      <c r="B10701" s="100" t="s">
        <v>28093</v>
      </c>
      <c r="C10701" s="100" t="s">
        <v>13191</v>
      </c>
      <c r="D10701" s="100">
        <v>46.04</v>
      </c>
    </row>
    <row r="10702" spans="1:4" x14ac:dyDescent="0.25">
      <c r="A10702" s="100">
        <v>4187</v>
      </c>
      <c r="B10702" s="100" t="s">
        <v>28094</v>
      </c>
      <c r="C10702" s="100" t="s">
        <v>13191</v>
      </c>
      <c r="D10702" s="105">
        <v>9.17</v>
      </c>
    </row>
    <row r="10703" spans="1:4" x14ac:dyDescent="0.25">
      <c r="A10703" s="100">
        <v>4202</v>
      </c>
      <c r="B10703" s="100" t="s">
        <v>28095</v>
      </c>
      <c r="C10703" s="100" t="s">
        <v>13191</v>
      </c>
      <c r="D10703" s="100">
        <v>139.13999999999999</v>
      </c>
    </row>
    <row r="10704" spans="1:4" x14ac:dyDescent="0.25">
      <c r="A10704" s="100">
        <v>4203</v>
      </c>
      <c r="B10704" s="100" t="s">
        <v>28096</v>
      </c>
      <c r="C10704" s="100" t="s">
        <v>13191</v>
      </c>
      <c r="D10704" s="105">
        <v>122.89</v>
      </c>
    </row>
    <row r="10705" spans="1:4" x14ac:dyDescent="0.25">
      <c r="A10705" s="100">
        <v>40368</v>
      </c>
      <c r="B10705" s="100" t="s">
        <v>28097</v>
      </c>
      <c r="C10705" s="100" t="s">
        <v>13191</v>
      </c>
      <c r="D10705" s="100">
        <v>56.02</v>
      </c>
    </row>
    <row r="10706" spans="1:4" x14ac:dyDescent="0.25">
      <c r="A10706" s="100">
        <v>40365</v>
      </c>
      <c r="B10706" s="100" t="s">
        <v>28098</v>
      </c>
      <c r="C10706" s="100" t="s">
        <v>13191</v>
      </c>
      <c r="D10706" s="105">
        <v>37.79</v>
      </c>
    </row>
    <row r="10707" spans="1:4" x14ac:dyDescent="0.25">
      <c r="A10707" s="100">
        <v>40356</v>
      </c>
      <c r="B10707" s="100" t="s">
        <v>28099</v>
      </c>
      <c r="C10707" s="100" t="s">
        <v>13191</v>
      </c>
      <c r="D10707" s="100">
        <v>12.91</v>
      </c>
    </row>
    <row r="10708" spans="1:4" x14ac:dyDescent="0.25">
      <c r="A10708" s="100">
        <v>40362</v>
      </c>
      <c r="B10708" s="100" t="s">
        <v>28100</v>
      </c>
      <c r="C10708" s="100" t="s">
        <v>13191</v>
      </c>
      <c r="D10708" s="105">
        <v>25.03</v>
      </c>
    </row>
    <row r="10709" spans="1:4" x14ac:dyDescent="0.25">
      <c r="A10709" s="100">
        <v>40374</v>
      </c>
      <c r="B10709" s="100" t="s">
        <v>28101</v>
      </c>
      <c r="C10709" s="100" t="s">
        <v>13191</v>
      </c>
      <c r="D10709" s="100">
        <v>146.41</v>
      </c>
    </row>
    <row r="10710" spans="1:4" x14ac:dyDescent="0.25">
      <c r="A10710" s="100">
        <v>40371</v>
      </c>
      <c r="B10710" s="100" t="s">
        <v>28102</v>
      </c>
      <c r="C10710" s="100" t="s">
        <v>13191</v>
      </c>
      <c r="D10710" s="105">
        <v>92.16</v>
      </c>
    </row>
    <row r="10711" spans="1:4" x14ac:dyDescent="0.25">
      <c r="A10711" s="100">
        <v>40359</v>
      </c>
      <c r="B10711" s="100" t="s">
        <v>28103</v>
      </c>
      <c r="C10711" s="100" t="s">
        <v>13191</v>
      </c>
      <c r="D10711" s="100">
        <v>16.68</v>
      </c>
    </row>
    <row r="10712" spans="1:4" x14ac:dyDescent="0.25">
      <c r="A10712" s="100">
        <v>7595</v>
      </c>
      <c r="B10712" s="100" t="s">
        <v>28104</v>
      </c>
      <c r="C10712" s="100" t="s">
        <v>939</v>
      </c>
      <c r="D10712" s="105">
        <v>16.329999999999998</v>
      </c>
    </row>
    <row r="10713" spans="1:4" x14ac:dyDescent="0.25">
      <c r="A10713" s="100">
        <v>41094</v>
      </c>
      <c r="B10713" s="100" t="s">
        <v>28105</v>
      </c>
      <c r="C10713" s="100" t="s">
        <v>1906</v>
      </c>
      <c r="D10713" s="100">
        <v>2888.16</v>
      </c>
    </row>
    <row r="10714" spans="1:4" x14ac:dyDescent="0.25">
      <c r="A10714" s="100">
        <v>39609</v>
      </c>
      <c r="B10714" s="100" t="s">
        <v>28106</v>
      </c>
      <c r="C10714" s="100" t="s">
        <v>13191</v>
      </c>
      <c r="D10714" s="105">
        <v>58565.39</v>
      </c>
    </row>
    <row r="10715" spans="1:4" x14ac:dyDescent="0.25">
      <c r="A10715" s="100">
        <v>39610</v>
      </c>
      <c r="B10715" s="100" t="s">
        <v>28107</v>
      </c>
      <c r="C10715" s="100" t="s">
        <v>13191</v>
      </c>
      <c r="D10715" s="100">
        <v>85487.19</v>
      </c>
    </row>
    <row r="10716" spans="1:4" x14ac:dyDescent="0.25">
      <c r="A10716" s="100">
        <v>39611</v>
      </c>
      <c r="B10716" s="100" t="s">
        <v>28108</v>
      </c>
      <c r="C10716" s="100" t="s">
        <v>13191</v>
      </c>
      <c r="D10716" s="105">
        <v>103453.5</v>
      </c>
    </row>
    <row r="10717" spans="1:4" x14ac:dyDescent="0.25">
      <c r="A10717" s="100">
        <v>39612</v>
      </c>
      <c r="B10717" s="100" t="s">
        <v>28109</v>
      </c>
      <c r="C10717" s="100" t="s">
        <v>13191</v>
      </c>
      <c r="D10717" s="100">
        <v>162062.23000000001</v>
      </c>
    </row>
    <row r="10718" spans="1:4" x14ac:dyDescent="0.25">
      <c r="A10718" s="100">
        <v>39608</v>
      </c>
      <c r="B10718" s="100" t="s">
        <v>28110</v>
      </c>
      <c r="C10718" s="100" t="s">
        <v>13191</v>
      </c>
      <c r="D10718" s="105">
        <v>46828.27</v>
      </c>
    </row>
    <row r="10719" spans="1:4" x14ac:dyDescent="0.25">
      <c r="A10719" s="100">
        <v>38175</v>
      </c>
      <c r="B10719" s="100" t="s">
        <v>28111</v>
      </c>
      <c r="C10719" s="100" t="s">
        <v>13191</v>
      </c>
      <c r="D10719" s="100">
        <v>4.8499999999999996</v>
      </c>
    </row>
    <row r="10720" spans="1:4" x14ac:dyDescent="0.25">
      <c r="A10720" s="100">
        <v>38176</v>
      </c>
      <c r="B10720" s="100" t="s">
        <v>28112</v>
      </c>
      <c r="C10720" s="100" t="s">
        <v>13191</v>
      </c>
      <c r="D10720" s="105">
        <v>14.27</v>
      </c>
    </row>
    <row r="10721" spans="1:4" x14ac:dyDescent="0.25">
      <c r="A10721" s="100">
        <v>36152</v>
      </c>
      <c r="B10721" s="100" t="s">
        <v>28113</v>
      </c>
      <c r="C10721" s="100" t="s">
        <v>13191</v>
      </c>
      <c r="D10721" s="105">
        <v>5.26</v>
      </c>
    </row>
    <row r="10722" spans="1:4" x14ac:dyDescent="0.25">
      <c r="A10722" s="100">
        <v>4221</v>
      </c>
      <c r="B10722" s="100" t="s">
        <v>28114</v>
      </c>
      <c r="C10722" s="100" t="s">
        <v>944</v>
      </c>
      <c r="D10722" s="105">
        <v>5.78</v>
      </c>
    </row>
    <row r="10723" spans="1:4" x14ac:dyDescent="0.25">
      <c r="A10723" s="100">
        <v>4227</v>
      </c>
      <c r="B10723" s="100" t="s">
        <v>28115</v>
      </c>
      <c r="C10723" s="100" t="s">
        <v>944</v>
      </c>
      <c r="D10723" s="105">
        <v>26.95</v>
      </c>
    </row>
    <row r="10724" spans="1:4" x14ac:dyDescent="0.25">
      <c r="A10724" s="100">
        <v>38170</v>
      </c>
      <c r="B10724" s="100" t="s">
        <v>28116</v>
      </c>
      <c r="C10724" s="100" t="s">
        <v>13191</v>
      </c>
      <c r="D10724" s="105">
        <v>21.21</v>
      </c>
    </row>
    <row r="10725" spans="1:4" x14ac:dyDescent="0.25">
      <c r="A10725" s="100">
        <v>4252</v>
      </c>
      <c r="B10725" s="100" t="s">
        <v>28117</v>
      </c>
      <c r="C10725" s="100" t="s">
        <v>939</v>
      </c>
      <c r="D10725" s="100">
        <v>22.39</v>
      </c>
    </row>
    <row r="10726" spans="1:4" x14ac:dyDescent="0.25">
      <c r="A10726" s="100">
        <v>40980</v>
      </c>
      <c r="B10726" s="100" t="s">
        <v>28118</v>
      </c>
      <c r="C10726" s="100" t="s">
        <v>1906</v>
      </c>
      <c r="D10726" s="100">
        <v>3958.88</v>
      </c>
    </row>
    <row r="10727" spans="1:4" x14ac:dyDescent="0.25">
      <c r="A10727" s="100">
        <v>41031</v>
      </c>
      <c r="B10727" s="100" t="s">
        <v>28119</v>
      </c>
      <c r="C10727" s="100" t="s">
        <v>1906</v>
      </c>
      <c r="D10727" s="100">
        <v>4411.53</v>
      </c>
    </row>
    <row r="10728" spans="1:4" x14ac:dyDescent="0.25">
      <c r="A10728" s="100">
        <v>37666</v>
      </c>
      <c r="B10728" s="100" t="s">
        <v>28120</v>
      </c>
      <c r="C10728" s="100" t="s">
        <v>939</v>
      </c>
      <c r="D10728" s="100">
        <v>20.34</v>
      </c>
    </row>
    <row r="10729" spans="1:4" x14ac:dyDescent="0.25">
      <c r="A10729" s="100">
        <v>40986</v>
      </c>
      <c r="B10729" s="100" t="s">
        <v>28121</v>
      </c>
      <c r="C10729" s="100" t="s">
        <v>1906</v>
      </c>
      <c r="D10729" s="100">
        <v>3595.47</v>
      </c>
    </row>
    <row r="10730" spans="1:4" x14ac:dyDescent="0.25">
      <c r="A10730" s="100">
        <v>4250</v>
      </c>
      <c r="B10730" s="100" t="s">
        <v>28122</v>
      </c>
      <c r="C10730" s="100" t="s">
        <v>939</v>
      </c>
      <c r="D10730" s="100">
        <v>20.07</v>
      </c>
    </row>
    <row r="10731" spans="1:4" x14ac:dyDescent="0.25">
      <c r="A10731" s="100">
        <v>40978</v>
      </c>
      <c r="B10731" s="100" t="s">
        <v>28123</v>
      </c>
      <c r="C10731" s="100" t="s">
        <v>1906</v>
      </c>
      <c r="D10731" s="100">
        <v>3550.03</v>
      </c>
    </row>
    <row r="10732" spans="1:4" x14ac:dyDescent="0.25">
      <c r="A10732" s="100">
        <v>44501</v>
      </c>
      <c r="B10732" s="100" t="s">
        <v>28124</v>
      </c>
      <c r="C10732" s="100" t="s">
        <v>939</v>
      </c>
      <c r="D10732" s="100">
        <v>24.96</v>
      </c>
    </row>
    <row r="10733" spans="1:4" x14ac:dyDescent="0.25">
      <c r="A10733" s="100">
        <v>41043</v>
      </c>
      <c r="B10733" s="100" t="s">
        <v>28125</v>
      </c>
      <c r="C10733" s="100" t="s">
        <v>1906</v>
      </c>
      <c r="D10733" s="100">
        <v>4411.53</v>
      </c>
    </row>
    <row r="10734" spans="1:4" x14ac:dyDescent="0.25">
      <c r="A10734" s="100">
        <v>4234</v>
      </c>
      <c r="B10734" s="100" t="s">
        <v>28126</v>
      </c>
      <c r="C10734" s="100" t="s">
        <v>939</v>
      </c>
      <c r="D10734" s="100">
        <v>31.56</v>
      </c>
    </row>
    <row r="10735" spans="1:4" x14ac:dyDescent="0.25">
      <c r="A10735" s="100">
        <v>40987</v>
      </c>
      <c r="B10735" s="100" t="s">
        <v>28127</v>
      </c>
      <c r="C10735" s="100" t="s">
        <v>1906</v>
      </c>
      <c r="D10735" s="100">
        <v>5577.67</v>
      </c>
    </row>
    <row r="10736" spans="1:4" x14ac:dyDescent="0.25">
      <c r="A10736" s="100">
        <v>4253</v>
      </c>
      <c r="B10736" s="100" t="s">
        <v>28128</v>
      </c>
      <c r="C10736" s="100" t="s">
        <v>939</v>
      </c>
      <c r="D10736" s="100">
        <v>20.34</v>
      </c>
    </row>
    <row r="10737" spans="1:4" x14ac:dyDescent="0.25">
      <c r="A10737" s="100">
        <v>40981</v>
      </c>
      <c r="B10737" s="100" t="s">
        <v>28129</v>
      </c>
      <c r="C10737" s="100" t="s">
        <v>1906</v>
      </c>
      <c r="D10737" s="100">
        <v>3595.47</v>
      </c>
    </row>
    <row r="10738" spans="1:4" x14ac:dyDescent="0.25">
      <c r="A10738" s="100">
        <v>4254</v>
      </c>
      <c r="B10738" s="100" t="s">
        <v>28130</v>
      </c>
      <c r="C10738" s="100" t="s">
        <v>939</v>
      </c>
      <c r="D10738" s="105">
        <v>30.2</v>
      </c>
    </row>
    <row r="10739" spans="1:4" x14ac:dyDescent="0.25">
      <c r="A10739" s="100">
        <v>41036</v>
      </c>
      <c r="B10739" s="100" t="s">
        <v>28131</v>
      </c>
      <c r="C10739" s="100" t="s">
        <v>1906</v>
      </c>
      <c r="D10739" s="100">
        <v>5338.67</v>
      </c>
    </row>
    <row r="10740" spans="1:4" x14ac:dyDescent="0.25">
      <c r="A10740" s="100">
        <v>4251</v>
      </c>
      <c r="B10740" s="100" t="s">
        <v>28132</v>
      </c>
      <c r="C10740" s="100" t="s">
        <v>939</v>
      </c>
      <c r="D10740" s="100">
        <v>22.47</v>
      </c>
    </row>
    <row r="10741" spans="1:4" x14ac:dyDescent="0.25">
      <c r="A10741" s="100">
        <v>40979</v>
      </c>
      <c r="B10741" s="100" t="s">
        <v>28133</v>
      </c>
      <c r="C10741" s="100" t="s">
        <v>1906</v>
      </c>
      <c r="D10741" s="100">
        <v>3975.34</v>
      </c>
    </row>
    <row r="10742" spans="1:4" x14ac:dyDescent="0.25">
      <c r="A10742" s="100">
        <v>4230</v>
      </c>
      <c r="B10742" s="100" t="s">
        <v>28134</v>
      </c>
      <c r="C10742" s="100" t="s">
        <v>939</v>
      </c>
      <c r="D10742" s="100">
        <v>28.91</v>
      </c>
    </row>
    <row r="10743" spans="1:4" x14ac:dyDescent="0.25">
      <c r="A10743" s="100">
        <v>40998</v>
      </c>
      <c r="B10743" s="100" t="s">
        <v>28135</v>
      </c>
      <c r="C10743" s="100" t="s">
        <v>1906</v>
      </c>
      <c r="D10743" s="100">
        <v>5108.92</v>
      </c>
    </row>
    <row r="10744" spans="1:4" x14ac:dyDescent="0.25">
      <c r="A10744" s="100">
        <v>4257</v>
      </c>
      <c r="B10744" s="100" t="s">
        <v>28136</v>
      </c>
      <c r="C10744" s="100" t="s">
        <v>939</v>
      </c>
      <c r="D10744" s="100">
        <v>19.97</v>
      </c>
    </row>
    <row r="10745" spans="1:4" x14ac:dyDescent="0.25">
      <c r="A10745" s="100">
        <v>40982</v>
      </c>
      <c r="B10745" s="100" t="s">
        <v>28137</v>
      </c>
      <c r="C10745" s="100" t="s">
        <v>1906</v>
      </c>
      <c r="D10745" s="100">
        <v>3531.64</v>
      </c>
    </row>
    <row r="10746" spans="1:4" x14ac:dyDescent="0.25">
      <c r="A10746" s="100">
        <v>4240</v>
      </c>
      <c r="B10746" s="100" t="s">
        <v>28138</v>
      </c>
      <c r="C10746" s="100" t="s">
        <v>939</v>
      </c>
      <c r="D10746" s="100">
        <v>33.29</v>
      </c>
    </row>
    <row r="10747" spans="1:4" x14ac:dyDescent="0.25">
      <c r="A10747" s="100">
        <v>41026</v>
      </c>
      <c r="B10747" s="100" t="s">
        <v>28139</v>
      </c>
      <c r="C10747" s="100" t="s">
        <v>1906</v>
      </c>
      <c r="D10747" s="100">
        <v>5887.41</v>
      </c>
    </row>
    <row r="10748" spans="1:4" x14ac:dyDescent="0.25">
      <c r="A10748" s="100">
        <v>4239</v>
      </c>
      <c r="B10748" s="100" t="s">
        <v>28140</v>
      </c>
      <c r="C10748" s="100" t="s">
        <v>939</v>
      </c>
      <c r="D10748" s="100">
        <v>33.29</v>
      </c>
    </row>
    <row r="10749" spans="1:4" x14ac:dyDescent="0.25">
      <c r="A10749" s="100">
        <v>41024</v>
      </c>
      <c r="B10749" s="100" t="s">
        <v>28141</v>
      </c>
      <c r="C10749" s="100" t="s">
        <v>1906</v>
      </c>
      <c r="D10749" s="100">
        <v>5887.41</v>
      </c>
    </row>
    <row r="10750" spans="1:4" x14ac:dyDescent="0.25">
      <c r="A10750" s="100">
        <v>4248</v>
      </c>
      <c r="B10750" s="100" t="s">
        <v>28142</v>
      </c>
      <c r="C10750" s="100" t="s">
        <v>939</v>
      </c>
      <c r="D10750" s="100">
        <v>24.96</v>
      </c>
    </row>
    <row r="10751" spans="1:4" x14ac:dyDescent="0.25">
      <c r="A10751" s="100">
        <v>41033</v>
      </c>
      <c r="B10751" s="100" t="s">
        <v>28143</v>
      </c>
      <c r="C10751" s="100" t="s">
        <v>1906</v>
      </c>
      <c r="D10751" s="100">
        <v>4411.53</v>
      </c>
    </row>
    <row r="10752" spans="1:4" x14ac:dyDescent="0.25">
      <c r="A10752" s="100">
        <v>44500</v>
      </c>
      <c r="B10752" s="100" t="s">
        <v>28144</v>
      </c>
      <c r="C10752" s="100" t="s">
        <v>939</v>
      </c>
      <c r="D10752" s="100">
        <v>24.96</v>
      </c>
    </row>
    <row r="10753" spans="1:4" x14ac:dyDescent="0.25">
      <c r="A10753" s="100">
        <v>41040</v>
      </c>
      <c r="B10753" s="100" t="s">
        <v>28145</v>
      </c>
      <c r="C10753" s="100" t="s">
        <v>1906</v>
      </c>
      <c r="D10753" s="100">
        <v>4411.53</v>
      </c>
    </row>
    <row r="10754" spans="1:4" x14ac:dyDescent="0.25">
      <c r="A10754" s="100">
        <v>4238</v>
      </c>
      <c r="B10754" s="100" t="s">
        <v>28146</v>
      </c>
      <c r="C10754" s="100" t="s">
        <v>939</v>
      </c>
      <c r="D10754" s="100">
        <v>18.75</v>
      </c>
    </row>
    <row r="10755" spans="1:4" x14ac:dyDescent="0.25">
      <c r="A10755" s="100">
        <v>41012</v>
      </c>
      <c r="B10755" s="100" t="s">
        <v>28147</v>
      </c>
      <c r="C10755" s="100" t="s">
        <v>1906</v>
      </c>
      <c r="D10755" s="100">
        <v>3317.66</v>
      </c>
    </row>
    <row r="10756" spans="1:4" x14ac:dyDescent="0.25">
      <c r="A10756" s="100">
        <v>4233</v>
      </c>
      <c r="B10756" s="100" t="s">
        <v>28148</v>
      </c>
      <c r="C10756" s="100" t="s">
        <v>939</v>
      </c>
      <c r="D10756" s="100">
        <v>33.29</v>
      </c>
    </row>
    <row r="10757" spans="1:4" x14ac:dyDescent="0.25">
      <c r="A10757" s="100">
        <v>41001</v>
      </c>
      <c r="B10757" s="100" t="s">
        <v>28149</v>
      </c>
      <c r="C10757" s="100" t="s">
        <v>1906</v>
      </c>
      <c r="D10757" s="100">
        <v>5887.41</v>
      </c>
    </row>
    <row r="10758" spans="1:4" x14ac:dyDescent="0.25">
      <c r="A10758" s="100">
        <v>2</v>
      </c>
      <c r="B10758" s="100" t="s">
        <v>28150</v>
      </c>
      <c r="C10758" s="100" t="s">
        <v>940</v>
      </c>
      <c r="D10758" s="100">
        <v>21.91</v>
      </c>
    </row>
    <row r="10759" spans="1:4" x14ac:dyDescent="0.25">
      <c r="A10759" s="100">
        <v>36517</v>
      </c>
      <c r="B10759" s="100" t="s">
        <v>28151</v>
      </c>
      <c r="C10759" s="100" t="s">
        <v>13191</v>
      </c>
      <c r="D10759" s="100">
        <v>657120</v>
      </c>
    </row>
    <row r="10760" spans="1:4" x14ac:dyDescent="0.25">
      <c r="A10760" s="100">
        <v>4262</v>
      </c>
      <c r="B10760" s="100" t="s">
        <v>28152</v>
      </c>
      <c r="C10760" s="100" t="s">
        <v>13191</v>
      </c>
      <c r="D10760" s="100">
        <v>740000</v>
      </c>
    </row>
    <row r="10761" spans="1:4" x14ac:dyDescent="0.25">
      <c r="A10761" s="100">
        <v>4263</v>
      </c>
      <c r="B10761" s="100" t="s">
        <v>28153</v>
      </c>
      <c r="C10761" s="100" t="s">
        <v>13191</v>
      </c>
      <c r="D10761" s="100">
        <v>1026133.28</v>
      </c>
    </row>
    <row r="10762" spans="1:4" x14ac:dyDescent="0.25">
      <c r="A10762" s="100">
        <v>36518</v>
      </c>
      <c r="B10762" s="100" t="s">
        <v>28154</v>
      </c>
      <c r="C10762" s="100" t="s">
        <v>13191</v>
      </c>
      <c r="D10762" s="100">
        <v>1168213.28</v>
      </c>
    </row>
    <row r="10763" spans="1:4" x14ac:dyDescent="0.25">
      <c r="A10763" s="100">
        <v>14221</v>
      </c>
      <c r="B10763" s="100" t="s">
        <v>28155</v>
      </c>
      <c r="C10763" s="100" t="s">
        <v>13191</v>
      </c>
      <c r="D10763" s="100">
        <v>681786.64</v>
      </c>
    </row>
    <row r="10764" spans="1:4" x14ac:dyDescent="0.25">
      <c r="A10764" s="100">
        <v>38402</v>
      </c>
      <c r="B10764" s="100" t="s">
        <v>28156</v>
      </c>
      <c r="C10764" s="100" t="s">
        <v>13191</v>
      </c>
      <c r="D10764" s="100">
        <v>13.94</v>
      </c>
    </row>
    <row r="10765" spans="1:4" x14ac:dyDescent="0.25">
      <c r="A10765" s="100">
        <v>3412</v>
      </c>
      <c r="B10765" s="100" t="s">
        <v>28157</v>
      </c>
      <c r="C10765" s="100" t="s">
        <v>941</v>
      </c>
      <c r="D10765" s="100">
        <v>16.03</v>
      </c>
    </row>
    <row r="10766" spans="1:4" x14ac:dyDescent="0.25">
      <c r="A10766" s="100">
        <v>3413</v>
      </c>
      <c r="B10766" s="100" t="s">
        <v>28158</v>
      </c>
      <c r="C10766" s="100" t="s">
        <v>941</v>
      </c>
      <c r="D10766" s="100">
        <v>36.090000000000003</v>
      </c>
    </row>
    <row r="10767" spans="1:4" x14ac:dyDescent="0.25">
      <c r="A10767" s="100">
        <v>39744</v>
      </c>
      <c r="B10767" s="100" t="s">
        <v>28159</v>
      </c>
      <c r="C10767" s="100" t="s">
        <v>941</v>
      </c>
      <c r="D10767" s="100">
        <v>28.02</v>
      </c>
    </row>
    <row r="10768" spans="1:4" x14ac:dyDescent="0.25">
      <c r="A10768" s="100">
        <v>39745</v>
      </c>
      <c r="B10768" s="100" t="s">
        <v>28160</v>
      </c>
      <c r="C10768" s="100" t="s">
        <v>941</v>
      </c>
      <c r="D10768" s="100">
        <v>59.15</v>
      </c>
    </row>
    <row r="10769" spans="1:4" x14ac:dyDescent="0.25">
      <c r="A10769" s="100">
        <v>39637</v>
      </c>
      <c r="B10769" s="100" t="s">
        <v>28161</v>
      </c>
      <c r="C10769" s="100" t="s">
        <v>941</v>
      </c>
      <c r="D10769" s="100">
        <v>77.61</v>
      </c>
    </row>
    <row r="10770" spans="1:4" x14ac:dyDescent="0.25">
      <c r="A10770" s="100">
        <v>39638</v>
      </c>
      <c r="B10770" s="100" t="s">
        <v>28162</v>
      </c>
      <c r="C10770" s="100" t="s">
        <v>941</v>
      </c>
      <c r="D10770" s="100">
        <v>87.82</v>
      </c>
    </row>
    <row r="10771" spans="1:4" x14ac:dyDescent="0.25">
      <c r="A10771" s="100">
        <v>39639</v>
      </c>
      <c r="B10771" s="100" t="s">
        <v>28163</v>
      </c>
      <c r="C10771" s="100" t="s">
        <v>941</v>
      </c>
      <c r="D10771" s="100">
        <v>132.5</v>
      </c>
    </row>
    <row r="10772" spans="1:4" x14ac:dyDescent="0.25">
      <c r="A10772" s="100">
        <v>39517</v>
      </c>
      <c r="B10772" s="100" t="s">
        <v>28164</v>
      </c>
      <c r="C10772" s="100" t="s">
        <v>941</v>
      </c>
      <c r="D10772" s="100">
        <v>166.96</v>
      </c>
    </row>
    <row r="10773" spans="1:4" x14ac:dyDescent="0.25">
      <c r="A10773" s="100">
        <v>39518</v>
      </c>
      <c r="B10773" s="100" t="s">
        <v>28165</v>
      </c>
      <c r="C10773" s="100" t="s">
        <v>941</v>
      </c>
      <c r="D10773" s="100">
        <v>197.93</v>
      </c>
    </row>
    <row r="10774" spans="1:4" x14ac:dyDescent="0.25">
      <c r="A10774" s="100">
        <v>38366</v>
      </c>
      <c r="B10774" s="100" t="s">
        <v>28166</v>
      </c>
      <c r="C10774" s="100" t="s">
        <v>941</v>
      </c>
      <c r="D10774" s="100">
        <v>5.01</v>
      </c>
    </row>
    <row r="10775" spans="1:4" x14ac:dyDescent="0.25">
      <c r="A10775" s="100">
        <v>11703</v>
      </c>
      <c r="B10775" s="100" t="s">
        <v>28167</v>
      </c>
      <c r="C10775" s="100" t="s">
        <v>13191</v>
      </c>
      <c r="D10775" s="100">
        <v>30.77</v>
      </c>
    </row>
    <row r="10776" spans="1:4" x14ac:dyDescent="0.25">
      <c r="A10776" s="100">
        <v>37400</v>
      </c>
      <c r="B10776" s="100" t="s">
        <v>28168</v>
      </c>
      <c r="C10776" s="100" t="s">
        <v>13191</v>
      </c>
      <c r="D10776" s="100">
        <v>41.06</v>
      </c>
    </row>
    <row r="10777" spans="1:4" x14ac:dyDescent="0.25">
      <c r="A10777" s="100">
        <v>25400</v>
      </c>
      <c r="B10777" s="100" t="s">
        <v>28169</v>
      </c>
      <c r="C10777" s="100" t="s">
        <v>13191</v>
      </c>
      <c r="D10777" s="100">
        <v>2622.82</v>
      </c>
    </row>
    <row r="10778" spans="1:4" x14ac:dyDescent="0.25">
      <c r="A10778" s="100">
        <v>4276</v>
      </c>
      <c r="B10778" s="100" t="s">
        <v>28170</v>
      </c>
      <c r="C10778" s="100" t="s">
        <v>13191</v>
      </c>
      <c r="D10778" s="100">
        <v>178.95</v>
      </c>
    </row>
    <row r="10779" spans="1:4" x14ac:dyDescent="0.25">
      <c r="A10779" s="100">
        <v>4273</v>
      </c>
      <c r="B10779" s="100" t="s">
        <v>28171</v>
      </c>
      <c r="C10779" s="100" t="s">
        <v>13191</v>
      </c>
      <c r="D10779" s="100">
        <v>324.89</v>
      </c>
    </row>
    <row r="10780" spans="1:4" x14ac:dyDescent="0.25">
      <c r="A10780" s="100">
        <v>4274</v>
      </c>
      <c r="B10780" s="100" t="s">
        <v>28172</v>
      </c>
      <c r="C10780" s="100" t="s">
        <v>13191</v>
      </c>
      <c r="D10780" s="100">
        <v>118.86</v>
      </c>
    </row>
    <row r="10781" spans="1:4" x14ac:dyDescent="0.25">
      <c r="A10781" s="100">
        <v>39438</v>
      </c>
      <c r="B10781" s="100" t="s">
        <v>28173</v>
      </c>
      <c r="C10781" s="100" t="s">
        <v>13191</v>
      </c>
      <c r="D10781" s="100">
        <v>0.35</v>
      </c>
    </row>
    <row r="10782" spans="1:4" x14ac:dyDescent="0.25">
      <c r="A10782" s="100">
        <v>4379</v>
      </c>
      <c r="B10782" s="100" t="s">
        <v>28174</v>
      </c>
      <c r="C10782" s="100" t="s">
        <v>13191</v>
      </c>
      <c r="D10782" s="100">
        <v>7.0000000000000007E-2</v>
      </c>
    </row>
    <row r="10783" spans="1:4" x14ac:dyDescent="0.25">
      <c r="A10783" s="100">
        <v>4377</v>
      </c>
      <c r="B10783" s="100" t="s">
        <v>28175</v>
      </c>
      <c r="C10783" s="100" t="s">
        <v>13191</v>
      </c>
      <c r="D10783" s="100">
        <v>0.25</v>
      </c>
    </row>
    <row r="10784" spans="1:4" x14ac:dyDescent="0.25">
      <c r="A10784" s="100">
        <v>4356</v>
      </c>
      <c r="B10784" s="100" t="s">
        <v>28176</v>
      </c>
      <c r="C10784" s="100" t="s">
        <v>13191</v>
      </c>
      <c r="D10784" s="100">
        <v>0.35</v>
      </c>
    </row>
    <row r="10785" spans="1:4" x14ac:dyDescent="0.25">
      <c r="A10785" s="100">
        <v>13246</v>
      </c>
      <c r="B10785" s="100" t="s">
        <v>31232</v>
      </c>
      <c r="C10785" s="100" t="s">
        <v>13191</v>
      </c>
      <c r="D10785" s="100">
        <v>0.61</v>
      </c>
    </row>
    <row r="10786" spans="1:4" x14ac:dyDescent="0.25">
      <c r="A10786" s="100">
        <v>13294</v>
      </c>
      <c r="B10786" s="100" t="s">
        <v>31233</v>
      </c>
      <c r="C10786" s="100" t="s">
        <v>13191</v>
      </c>
      <c r="D10786" s="100">
        <v>2.0499999999999998</v>
      </c>
    </row>
    <row r="10787" spans="1:4" x14ac:dyDescent="0.25">
      <c r="A10787" s="100">
        <v>11963</v>
      </c>
      <c r="B10787" s="100" t="s">
        <v>31234</v>
      </c>
      <c r="C10787" s="100" t="s">
        <v>13191</v>
      </c>
      <c r="D10787" s="100">
        <v>12.9</v>
      </c>
    </row>
    <row r="10788" spans="1:4" x14ac:dyDescent="0.25">
      <c r="A10788" s="100">
        <v>11964</v>
      </c>
      <c r="B10788" s="100" t="s">
        <v>31235</v>
      </c>
      <c r="C10788" s="100" t="s">
        <v>13191</v>
      </c>
      <c r="D10788" s="100">
        <v>3.25</v>
      </c>
    </row>
    <row r="10789" spans="1:4" x14ac:dyDescent="0.25">
      <c r="A10789" s="100">
        <v>4346</v>
      </c>
      <c r="B10789" s="100" t="s">
        <v>28177</v>
      </c>
      <c r="C10789" s="100" t="s">
        <v>13191</v>
      </c>
      <c r="D10789" s="100">
        <v>13.82</v>
      </c>
    </row>
    <row r="10790" spans="1:4" x14ac:dyDescent="0.25">
      <c r="A10790" s="100">
        <v>11955</v>
      </c>
      <c r="B10790" s="100" t="s">
        <v>28178</v>
      </c>
      <c r="C10790" s="100" t="s">
        <v>13191</v>
      </c>
      <c r="D10790" s="100">
        <v>6.05</v>
      </c>
    </row>
    <row r="10791" spans="1:4" x14ac:dyDescent="0.25">
      <c r="A10791" s="100">
        <v>11960</v>
      </c>
      <c r="B10791" s="100" t="s">
        <v>28179</v>
      </c>
      <c r="C10791" s="100" t="s">
        <v>13191</v>
      </c>
      <c r="D10791" s="100">
        <v>0.2</v>
      </c>
    </row>
    <row r="10792" spans="1:4" x14ac:dyDescent="0.25">
      <c r="A10792" s="100">
        <v>4333</v>
      </c>
      <c r="B10792" s="100" t="s">
        <v>28180</v>
      </c>
      <c r="C10792" s="100" t="s">
        <v>13191</v>
      </c>
      <c r="D10792" s="100">
        <v>0.35</v>
      </c>
    </row>
    <row r="10793" spans="1:4" x14ac:dyDescent="0.25">
      <c r="A10793" s="100">
        <v>4358</v>
      </c>
      <c r="B10793" s="100" t="s">
        <v>28181</v>
      </c>
      <c r="C10793" s="100" t="s">
        <v>13191</v>
      </c>
      <c r="D10793" s="100">
        <v>2.77</v>
      </c>
    </row>
    <row r="10794" spans="1:4" x14ac:dyDescent="0.25">
      <c r="A10794" s="100">
        <v>39435</v>
      </c>
      <c r="B10794" s="100" t="s">
        <v>28182</v>
      </c>
      <c r="C10794" s="100" t="s">
        <v>13191</v>
      </c>
      <c r="D10794" s="100">
        <v>0.14000000000000001</v>
      </c>
    </row>
    <row r="10795" spans="1:4" x14ac:dyDescent="0.25">
      <c r="A10795" s="100">
        <v>39436</v>
      </c>
      <c r="B10795" s="100" t="s">
        <v>28183</v>
      </c>
      <c r="C10795" s="100" t="s">
        <v>13191</v>
      </c>
      <c r="D10795" s="100">
        <v>0.24</v>
      </c>
    </row>
    <row r="10796" spans="1:4" x14ac:dyDescent="0.25">
      <c r="A10796" s="100">
        <v>39437</v>
      </c>
      <c r="B10796" s="100" t="s">
        <v>28184</v>
      </c>
      <c r="C10796" s="100" t="s">
        <v>13191</v>
      </c>
      <c r="D10796" s="100">
        <v>0.31</v>
      </c>
    </row>
    <row r="10797" spans="1:4" x14ac:dyDescent="0.25">
      <c r="A10797" s="100">
        <v>39439</v>
      </c>
      <c r="B10797" s="100" t="s">
        <v>28185</v>
      </c>
      <c r="C10797" s="100" t="s">
        <v>13191</v>
      </c>
      <c r="D10797" s="100">
        <v>0.21</v>
      </c>
    </row>
    <row r="10798" spans="1:4" x14ac:dyDescent="0.25">
      <c r="A10798" s="100">
        <v>39440</v>
      </c>
      <c r="B10798" s="100" t="s">
        <v>28186</v>
      </c>
      <c r="C10798" s="100" t="s">
        <v>13191</v>
      </c>
      <c r="D10798" s="100">
        <v>0.27</v>
      </c>
    </row>
    <row r="10799" spans="1:4" x14ac:dyDescent="0.25">
      <c r="A10799" s="100">
        <v>39441</v>
      </c>
      <c r="B10799" s="100" t="s">
        <v>28187</v>
      </c>
      <c r="C10799" s="100" t="s">
        <v>13191</v>
      </c>
      <c r="D10799" s="100">
        <v>0.35</v>
      </c>
    </row>
    <row r="10800" spans="1:4" x14ac:dyDescent="0.25">
      <c r="A10800" s="100">
        <v>39442</v>
      </c>
      <c r="B10800" s="100" t="s">
        <v>28188</v>
      </c>
      <c r="C10800" s="100" t="s">
        <v>13191</v>
      </c>
      <c r="D10800" s="100">
        <v>0.25</v>
      </c>
    </row>
    <row r="10801" spans="1:4" x14ac:dyDescent="0.25">
      <c r="A10801" s="100">
        <v>39443</v>
      </c>
      <c r="B10801" s="100" t="s">
        <v>28189</v>
      </c>
      <c r="C10801" s="100" t="s">
        <v>13191</v>
      </c>
      <c r="D10801" s="100">
        <v>0.33</v>
      </c>
    </row>
    <row r="10802" spans="1:4" x14ac:dyDescent="0.25">
      <c r="A10802" s="100">
        <v>4329</v>
      </c>
      <c r="B10802" s="100" t="s">
        <v>28190</v>
      </c>
      <c r="C10802" s="100" t="s">
        <v>13191</v>
      </c>
      <c r="D10802" s="100">
        <v>2.95</v>
      </c>
    </row>
    <row r="10803" spans="1:4" x14ac:dyDescent="0.25">
      <c r="A10803" s="100">
        <v>4383</v>
      </c>
      <c r="B10803" s="100" t="s">
        <v>28191</v>
      </c>
      <c r="C10803" s="100" t="s">
        <v>13191</v>
      </c>
      <c r="D10803" s="100">
        <v>26.67</v>
      </c>
    </row>
    <row r="10804" spans="1:4" x14ac:dyDescent="0.25">
      <c r="A10804" s="100">
        <v>4344</v>
      </c>
      <c r="B10804" s="100" t="s">
        <v>28192</v>
      </c>
      <c r="C10804" s="100" t="s">
        <v>13191</v>
      </c>
      <c r="D10804" s="100">
        <v>27.96</v>
      </c>
    </row>
    <row r="10805" spans="1:4" x14ac:dyDescent="0.25">
      <c r="A10805" s="100">
        <v>436</v>
      </c>
      <c r="B10805" s="100" t="s">
        <v>28193</v>
      </c>
      <c r="C10805" s="100" t="s">
        <v>13191</v>
      </c>
      <c r="D10805" s="100">
        <v>12.13</v>
      </c>
    </row>
    <row r="10806" spans="1:4" x14ac:dyDescent="0.25">
      <c r="A10806" s="100">
        <v>442</v>
      </c>
      <c r="B10806" s="100" t="s">
        <v>28194</v>
      </c>
      <c r="C10806" s="100" t="s">
        <v>13191</v>
      </c>
      <c r="D10806" s="100">
        <v>7.17</v>
      </c>
    </row>
    <row r="10807" spans="1:4" x14ac:dyDescent="0.25">
      <c r="A10807" s="100">
        <v>4335</v>
      </c>
      <c r="B10807" s="100" t="s">
        <v>28195</v>
      </c>
      <c r="C10807" s="100" t="s">
        <v>13191</v>
      </c>
      <c r="D10807" s="100">
        <v>18.77</v>
      </c>
    </row>
    <row r="10808" spans="1:4" x14ac:dyDescent="0.25">
      <c r="A10808" s="100">
        <v>4334</v>
      </c>
      <c r="B10808" s="100" t="s">
        <v>28196</v>
      </c>
      <c r="C10808" s="100" t="s">
        <v>13191</v>
      </c>
      <c r="D10808" s="100">
        <v>25.75</v>
      </c>
    </row>
    <row r="10809" spans="1:4" x14ac:dyDescent="0.25">
      <c r="A10809" s="100">
        <v>11953</v>
      </c>
      <c r="B10809" s="100" t="s">
        <v>40322</v>
      </c>
      <c r="C10809" s="100" t="s">
        <v>13191</v>
      </c>
      <c r="D10809" s="100">
        <v>4.43</v>
      </c>
    </row>
    <row r="10810" spans="1:4" x14ac:dyDescent="0.25">
      <c r="A10810" s="100">
        <v>4343</v>
      </c>
      <c r="B10810" s="100" t="s">
        <v>28197</v>
      </c>
      <c r="C10810" s="100" t="s">
        <v>13191</v>
      </c>
      <c r="D10810" s="100">
        <v>6.33</v>
      </c>
    </row>
    <row r="10811" spans="1:4" x14ac:dyDescent="0.25">
      <c r="A10811" s="100">
        <v>430</v>
      </c>
      <c r="B10811" s="100" t="s">
        <v>28198</v>
      </c>
      <c r="C10811" s="100" t="s">
        <v>13191</v>
      </c>
      <c r="D10811" s="100">
        <v>10.85</v>
      </c>
    </row>
    <row r="10812" spans="1:4" x14ac:dyDescent="0.25">
      <c r="A10812" s="100">
        <v>441</v>
      </c>
      <c r="B10812" s="100" t="s">
        <v>28199</v>
      </c>
      <c r="C10812" s="100" t="s">
        <v>13191</v>
      </c>
      <c r="D10812" s="105">
        <v>11.94</v>
      </c>
    </row>
    <row r="10813" spans="1:4" x14ac:dyDescent="0.25">
      <c r="A10813" s="100">
        <v>431</v>
      </c>
      <c r="B10813" s="100" t="s">
        <v>28200</v>
      </c>
      <c r="C10813" s="100" t="s">
        <v>13191</v>
      </c>
      <c r="D10813" s="100">
        <v>14.42</v>
      </c>
    </row>
    <row r="10814" spans="1:4" x14ac:dyDescent="0.25">
      <c r="A10814" s="100">
        <v>432</v>
      </c>
      <c r="B10814" s="100" t="s">
        <v>28201</v>
      </c>
      <c r="C10814" s="100" t="s">
        <v>13191</v>
      </c>
      <c r="D10814" s="100">
        <v>15.91</v>
      </c>
    </row>
    <row r="10815" spans="1:4" x14ac:dyDescent="0.25">
      <c r="A10815" s="100">
        <v>429</v>
      </c>
      <c r="B10815" s="100" t="s">
        <v>28202</v>
      </c>
      <c r="C10815" s="100" t="s">
        <v>13191</v>
      </c>
      <c r="D10815" s="100">
        <v>21.45</v>
      </c>
    </row>
    <row r="10816" spans="1:4" x14ac:dyDescent="0.25">
      <c r="A10816" s="100">
        <v>439</v>
      </c>
      <c r="B10816" s="100" t="s">
        <v>28203</v>
      </c>
      <c r="C10816" s="100" t="s">
        <v>13191</v>
      </c>
      <c r="D10816" s="100">
        <v>18.28</v>
      </c>
    </row>
    <row r="10817" spans="1:4" x14ac:dyDescent="0.25">
      <c r="A10817" s="100">
        <v>433</v>
      </c>
      <c r="B10817" s="100" t="s">
        <v>28204</v>
      </c>
      <c r="C10817" s="100" t="s">
        <v>13191</v>
      </c>
      <c r="D10817" s="100">
        <v>21.34</v>
      </c>
    </row>
    <row r="10818" spans="1:4" x14ac:dyDescent="0.25">
      <c r="A10818" s="100">
        <v>437</v>
      </c>
      <c r="B10818" s="100" t="s">
        <v>28205</v>
      </c>
      <c r="C10818" s="100" t="s">
        <v>13191</v>
      </c>
      <c r="D10818" s="100">
        <v>28.35</v>
      </c>
    </row>
    <row r="10819" spans="1:4" x14ac:dyDescent="0.25">
      <c r="A10819" s="100">
        <v>11790</v>
      </c>
      <c r="B10819" s="100" t="s">
        <v>28206</v>
      </c>
      <c r="C10819" s="100" t="s">
        <v>13191</v>
      </c>
      <c r="D10819" s="100">
        <v>32.159999999999997</v>
      </c>
    </row>
    <row r="10820" spans="1:4" x14ac:dyDescent="0.25">
      <c r="A10820" s="100">
        <v>428</v>
      </c>
      <c r="B10820" s="100" t="s">
        <v>28207</v>
      </c>
      <c r="C10820" s="100" t="s">
        <v>13191</v>
      </c>
      <c r="D10820" s="100">
        <v>34.97</v>
      </c>
    </row>
    <row r="10821" spans="1:4" x14ac:dyDescent="0.25">
      <c r="A10821" s="100">
        <v>4384</v>
      </c>
      <c r="B10821" s="100" t="s">
        <v>28208</v>
      </c>
      <c r="C10821" s="100" t="s">
        <v>13191</v>
      </c>
      <c r="D10821" s="105">
        <v>30.65</v>
      </c>
    </row>
    <row r="10822" spans="1:4" x14ac:dyDescent="0.25">
      <c r="A10822" s="100">
        <v>4351</v>
      </c>
      <c r="B10822" s="100" t="s">
        <v>28209</v>
      </c>
      <c r="C10822" s="100" t="s">
        <v>13191</v>
      </c>
      <c r="D10822" s="100">
        <v>22.72</v>
      </c>
    </row>
    <row r="10823" spans="1:4" x14ac:dyDescent="0.25">
      <c r="A10823" s="100">
        <v>11054</v>
      </c>
      <c r="B10823" s="100" t="s">
        <v>28210</v>
      </c>
      <c r="C10823" s="100" t="s">
        <v>13191</v>
      </c>
      <c r="D10823" s="100">
        <v>0.06</v>
      </c>
    </row>
    <row r="10824" spans="1:4" x14ac:dyDescent="0.25">
      <c r="A10824" s="100">
        <v>11055</v>
      </c>
      <c r="B10824" s="100" t="s">
        <v>28211</v>
      </c>
      <c r="C10824" s="100" t="s">
        <v>13191</v>
      </c>
      <c r="D10824" s="100">
        <v>0.1</v>
      </c>
    </row>
    <row r="10825" spans="1:4" x14ac:dyDescent="0.25">
      <c r="A10825" s="100">
        <v>11056</v>
      </c>
      <c r="B10825" s="100" t="s">
        <v>28212</v>
      </c>
      <c r="C10825" s="100" t="s">
        <v>13191</v>
      </c>
      <c r="D10825" s="100">
        <v>0.11</v>
      </c>
    </row>
    <row r="10826" spans="1:4" x14ac:dyDescent="0.25">
      <c r="A10826" s="100">
        <v>11057</v>
      </c>
      <c r="B10826" s="100" t="s">
        <v>28213</v>
      </c>
      <c r="C10826" s="100" t="s">
        <v>13191</v>
      </c>
      <c r="D10826" s="100">
        <v>0.23</v>
      </c>
    </row>
    <row r="10827" spans="1:4" x14ac:dyDescent="0.25">
      <c r="A10827" s="100">
        <v>11059</v>
      </c>
      <c r="B10827" s="100" t="s">
        <v>28214</v>
      </c>
      <c r="C10827" s="100" t="s">
        <v>13191</v>
      </c>
      <c r="D10827" s="100">
        <v>0.45</v>
      </c>
    </row>
    <row r="10828" spans="1:4" x14ac:dyDescent="0.25">
      <c r="A10828" s="100">
        <v>11058</v>
      </c>
      <c r="B10828" s="100" t="s">
        <v>28215</v>
      </c>
      <c r="C10828" s="100" t="s">
        <v>13191</v>
      </c>
      <c r="D10828" s="105">
        <v>0.57999999999999996</v>
      </c>
    </row>
    <row r="10829" spans="1:4" x14ac:dyDescent="0.25">
      <c r="A10829" s="100">
        <v>4380</v>
      </c>
      <c r="B10829" s="100" t="s">
        <v>40323</v>
      </c>
      <c r="C10829" s="100" t="s">
        <v>13191</v>
      </c>
      <c r="D10829" s="105">
        <v>1.96</v>
      </c>
    </row>
    <row r="10830" spans="1:4" x14ac:dyDescent="0.25">
      <c r="A10830" s="100">
        <v>4299</v>
      </c>
      <c r="B10830" s="100" t="s">
        <v>40324</v>
      </c>
      <c r="C10830" s="100" t="s">
        <v>13191</v>
      </c>
      <c r="D10830" s="100">
        <v>1.85</v>
      </c>
    </row>
    <row r="10831" spans="1:4" x14ac:dyDescent="0.25">
      <c r="A10831" s="100">
        <v>4304</v>
      </c>
      <c r="B10831" s="100" t="s">
        <v>40325</v>
      </c>
      <c r="C10831" s="100" t="s">
        <v>13191</v>
      </c>
      <c r="D10831" s="100">
        <v>2.52</v>
      </c>
    </row>
    <row r="10832" spans="1:4" x14ac:dyDescent="0.25">
      <c r="A10832" s="100">
        <v>4305</v>
      </c>
      <c r="B10832" s="100" t="s">
        <v>40326</v>
      </c>
      <c r="C10832" s="100" t="s">
        <v>13191</v>
      </c>
      <c r="D10832" s="100">
        <v>2.93</v>
      </c>
    </row>
    <row r="10833" spans="1:4" x14ac:dyDescent="0.25">
      <c r="A10833" s="100">
        <v>4306</v>
      </c>
      <c r="B10833" s="100" t="s">
        <v>40327</v>
      </c>
      <c r="C10833" s="100" t="s">
        <v>13191</v>
      </c>
      <c r="D10833" s="100">
        <v>3.4</v>
      </c>
    </row>
    <row r="10834" spans="1:4" x14ac:dyDescent="0.25">
      <c r="A10834" s="100">
        <v>4308</v>
      </c>
      <c r="B10834" s="100" t="s">
        <v>40328</v>
      </c>
      <c r="C10834" s="100" t="s">
        <v>13191</v>
      </c>
      <c r="D10834" s="100">
        <v>7.04</v>
      </c>
    </row>
    <row r="10835" spans="1:4" x14ac:dyDescent="0.25">
      <c r="A10835" s="100">
        <v>4302</v>
      </c>
      <c r="B10835" s="100" t="s">
        <v>40329</v>
      </c>
      <c r="C10835" s="100" t="s">
        <v>13191</v>
      </c>
      <c r="D10835" s="100">
        <v>5.28</v>
      </c>
    </row>
    <row r="10836" spans="1:4" x14ac:dyDescent="0.25">
      <c r="A10836" s="100">
        <v>4300</v>
      </c>
      <c r="B10836" s="100" t="s">
        <v>40330</v>
      </c>
      <c r="C10836" s="100" t="s">
        <v>13191</v>
      </c>
      <c r="D10836" s="100">
        <v>1.26</v>
      </c>
    </row>
    <row r="10837" spans="1:4" x14ac:dyDescent="0.25">
      <c r="A10837" s="100">
        <v>4301</v>
      </c>
      <c r="B10837" s="100" t="s">
        <v>40331</v>
      </c>
      <c r="C10837" s="100" t="s">
        <v>13191</v>
      </c>
      <c r="D10837" s="100">
        <v>1.54</v>
      </c>
    </row>
    <row r="10838" spans="1:4" x14ac:dyDescent="0.25">
      <c r="A10838" s="100">
        <v>4320</v>
      </c>
      <c r="B10838" s="100" t="s">
        <v>40332</v>
      </c>
      <c r="C10838" s="100" t="s">
        <v>13191</v>
      </c>
      <c r="D10838" s="100">
        <v>4.66</v>
      </c>
    </row>
    <row r="10839" spans="1:4" x14ac:dyDescent="0.25">
      <c r="A10839" s="100">
        <v>4318</v>
      </c>
      <c r="B10839" s="100" t="s">
        <v>40333</v>
      </c>
      <c r="C10839" s="100" t="s">
        <v>13191</v>
      </c>
      <c r="D10839" s="100">
        <v>2.27</v>
      </c>
    </row>
    <row r="10840" spans="1:4" x14ac:dyDescent="0.25">
      <c r="A10840" s="100">
        <v>40547</v>
      </c>
      <c r="B10840" s="100" t="s">
        <v>28216</v>
      </c>
      <c r="C10840" s="100" t="s">
        <v>951</v>
      </c>
      <c r="D10840" s="100">
        <v>37.24</v>
      </c>
    </row>
    <row r="10841" spans="1:4" x14ac:dyDescent="0.25">
      <c r="A10841" s="100">
        <v>11962</v>
      </c>
      <c r="B10841" s="100" t="s">
        <v>28217</v>
      </c>
      <c r="C10841" s="100" t="s">
        <v>13191</v>
      </c>
      <c r="D10841" s="100">
        <v>0.3</v>
      </c>
    </row>
    <row r="10842" spans="1:4" x14ac:dyDescent="0.25">
      <c r="A10842" s="100">
        <v>4332</v>
      </c>
      <c r="B10842" s="100" t="s">
        <v>28218</v>
      </c>
      <c r="C10842" s="100" t="s">
        <v>13191</v>
      </c>
      <c r="D10842" s="100">
        <v>1.48</v>
      </c>
    </row>
    <row r="10843" spans="1:4" x14ac:dyDescent="0.25">
      <c r="A10843" s="100">
        <v>4331</v>
      </c>
      <c r="B10843" s="100" t="s">
        <v>28219</v>
      </c>
      <c r="C10843" s="100" t="s">
        <v>13191</v>
      </c>
      <c r="D10843" s="100">
        <v>5.59</v>
      </c>
    </row>
    <row r="10844" spans="1:4" x14ac:dyDescent="0.25">
      <c r="A10844" s="100">
        <v>4336</v>
      </c>
      <c r="B10844" s="100" t="s">
        <v>28220</v>
      </c>
      <c r="C10844" s="100" t="s">
        <v>13191</v>
      </c>
      <c r="D10844" s="100">
        <v>7.15</v>
      </c>
    </row>
    <row r="10845" spans="1:4" x14ac:dyDescent="0.25">
      <c r="A10845" s="100">
        <v>11948</v>
      </c>
      <c r="B10845" s="100" t="s">
        <v>28221</v>
      </c>
      <c r="C10845" s="100" t="s">
        <v>13191</v>
      </c>
      <c r="D10845" s="100">
        <v>0.92</v>
      </c>
    </row>
    <row r="10846" spans="1:4" x14ac:dyDescent="0.25">
      <c r="A10846" s="100">
        <v>4382</v>
      </c>
      <c r="B10846" s="100" t="s">
        <v>28222</v>
      </c>
      <c r="C10846" s="100" t="s">
        <v>13191</v>
      </c>
      <c r="D10846" s="100">
        <v>1.53</v>
      </c>
    </row>
    <row r="10847" spans="1:4" x14ac:dyDescent="0.25">
      <c r="A10847" s="100">
        <v>4354</v>
      </c>
      <c r="B10847" s="100" t="s">
        <v>28223</v>
      </c>
      <c r="C10847" s="100" t="s">
        <v>13191</v>
      </c>
      <c r="D10847" s="100">
        <v>64.13</v>
      </c>
    </row>
    <row r="10848" spans="1:4" x14ac:dyDescent="0.25">
      <c r="A10848" s="100">
        <v>40839</v>
      </c>
      <c r="B10848" s="100" t="s">
        <v>40334</v>
      </c>
      <c r="C10848" s="100" t="s">
        <v>951</v>
      </c>
      <c r="D10848" s="100">
        <v>154.31</v>
      </c>
    </row>
    <row r="10849" spans="1:4" x14ac:dyDescent="0.25">
      <c r="A10849" s="100">
        <v>40552</v>
      </c>
      <c r="B10849" s="100" t="s">
        <v>31236</v>
      </c>
      <c r="C10849" s="100" t="s">
        <v>951</v>
      </c>
      <c r="D10849" s="100">
        <v>63.85</v>
      </c>
    </row>
    <row r="10850" spans="1:4" x14ac:dyDescent="0.25">
      <c r="A10850" s="100">
        <v>40549</v>
      </c>
      <c r="B10850" s="100" t="s">
        <v>28224</v>
      </c>
      <c r="C10850" s="100" t="s">
        <v>951</v>
      </c>
      <c r="D10850" s="105">
        <v>252.75</v>
      </c>
    </row>
    <row r="10851" spans="1:4" x14ac:dyDescent="0.25">
      <c r="A10851" s="100">
        <v>4385</v>
      </c>
      <c r="B10851" s="100" t="s">
        <v>28225</v>
      </c>
      <c r="C10851" s="100" t="s">
        <v>947</v>
      </c>
      <c r="D10851" s="100">
        <v>4765.47</v>
      </c>
    </row>
    <row r="10852" spans="1:4" x14ac:dyDescent="0.25">
      <c r="A10852" s="100">
        <v>20078</v>
      </c>
      <c r="B10852" s="100" t="s">
        <v>28226</v>
      </c>
      <c r="C10852" s="100" t="s">
        <v>13191</v>
      </c>
      <c r="D10852" s="100">
        <v>25.4</v>
      </c>
    </row>
    <row r="10853" spans="1:4" x14ac:dyDescent="0.25">
      <c r="A10853" s="100">
        <v>39897</v>
      </c>
      <c r="B10853" s="100" t="s">
        <v>28227</v>
      </c>
      <c r="C10853" s="100" t="s">
        <v>13191</v>
      </c>
      <c r="D10853" s="100">
        <v>52.76</v>
      </c>
    </row>
    <row r="10854" spans="1:4" x14ac:dyDescent="0.25">
      <c r="A10854" s="100">
        <v>118</v>
      </c>
      <c r="B10854" s="100" t="s">
        <v>28228</v>
      </c>
      <c r="C10854" s="100" t="s">
        <v>13191</v>
      </c>
      <c r="D10854" s="100">
        <v>53.71</v>
      </c>
    </row>
    <row r="10855" spans="1:4" x14ac:dyDescent="0.25">
      <c r="A10855" s="100">
        <v>4396</v>
      </c>
      <c r="B10855" s="100" t="s">
        <v>40335</v>
      </c>
      <c r="C10855" s="100" t="s">
        <v>941</v>
      </c>
      <c r="D10855" s="100">
        <v>183.71</v>
      </c>
    </row>
    <row r="10856" spans="1:4" x14ac:dyDescent="0.25">
      <c r="A10856" s="100">
        <v>36881</v>
      </c>
      <c r="B10856" s="100" t="s">
        <v>40336</v>
      </c>
      <c r="C10856" s="100" t="s">
        <v>941</v>
      </c>
      <c r="D10856" s="100">
        <v>118.32</v>
      </c>
    </row>
    <row r="10857" spans="1:4" x14ac:dyDescent="0.25">
      <c r="A10857" s="100">
        <v>4397</v>
      </c>
      <c r="B10857" s="100" t="s">
        <v>40337</v>
      </c>
      <c r="C10857" s="100" t="s">
        <v>941</v>
      </c>
      <c r="D10857" s="100">
        <v>199.84</v>
      </c>
    </row>
    <row r="10858" spans="1:4" x14ac:dyDescent="0.25">
      <c r="A10858" s="100">
        <v>36882</v>
      </c>
      <c r="B10858" s="100" t="s">
        <v>40338</v>
      </c>
      <c r="C10858" s="100" t="s">
        <v>941</v>
      </c>
      <c r="D10858" s="105">
        <v>141.47999999999999</v>
      </c>
    </row>
    <row r="10859" spans="1:4" x14ac:dyDescent="0.25">
      <c r="A10859" s="100">
        <v>4751</v>
      </c>
      <c r="B10859" s="100" t="s">
        <v>28229</v>
      </c>
      <c r="C10859" s="100" t="s">
        <v>939</v>
      </c>
      <c r="D10859" s="100">
        <v>21.62</v>
      </c>
    </row>
    <row r="10860" spans="1:4" x14ac:dyDescent="0.25">
      <c r="A10860" s="100">
        <v>41066</v>
      </c>
      <c r="B10860" s="100" t="s">
        <v>28230</v>
      </c>
      <c r="C10860" s="100" t="s">
        <v>1906</v>
      </c>
      <c r="D10860" s="100">
        <v>3821.13</v>
      </c>
    </row>
    <row r="10861" spans="1:4" x14ac:dyDescent="0.25">
      <c r="A10861" s="100">
        <v>39604</v>
      </c>
      <c r="B10861" s="100" t="s">
        <v>28231</v>
      </c>
      <c r="C10861" s="100" t="s">
        <v>13191</v>
      </c>
      <c r="D10861" s="100">
        <v>11.08</v>
      </c>
    </row>
    <row r="10862" spans="1:4" x14ac:dyDescent="0.25">
      <c r="A10862" s="100">
        <v>39605</v>
      </c>
      <c r="B10862" s="100" t="s">
        <v>28232</v>
      </c>
      <c r="C10862" s="100" t="s">
        <v>13191</v>
      </c>
      <c r="D10862" s="100">
        <v>12.03</v>
      </c>
    </row>
    <row r="10863" spans="1:4" x14ac:dyDescent="0.25">
      <c r="A10863" s="100">
        <v>39606</v>
      </c>
      <c r="B10863" s="100" t="s">
        <v>28233</v>
      </c>
      <c r="C10863" s="100" t="s">
        <v>13191</v>
      </c>
      <c r="D10863" s="100">
        <v>21.07</v>
      </c>
    </row>
    <row r="10864" spans="1:4" x14ac:dyDescent="0.25">
      <c r="A10864" s="100">
        <v>39607</v>
      </c>
      <c r="B10864" s="100" t="s">
        <v>28234</v>
      </c>
      <c r="C10864" s="100" t="s">
        <v>13191</v>
      </c>
      <c r="D10864" s="100">
        <v>28.51</v>
      </c>
    </row>
    <row r="10865" spans="1:4" x14ac:dyDescent="0.25">
      <c r="A10865" s="100">
        <v>39594</v>
      </c>
      <c r="B10865" s="100" t="s">
        <v>28235</v>
      </c>
      <c r="C10865" s="100" t="s">
        <v>13191</v>
      </c>
      <c r="D10865" s="100">
        <v>340.99</v>
      </c>
    </row>
    <row r="10866" spans="1:4" x14ac:dyDescent="0.25">
      <c r="A10866" s="100">
        <v>39596</v>
      </c>
      <c r="B10866" s="100" t="s">
        <v>28236</v>
      </c>
      <c r="C10866" s="100" t="s">
        <v>13191</v>
      </c>
      <c r="D10866" s="100">
        <v>913.2</v>
      </c>
    </row>
    <row r="10867" spans="1:4" x14ac:dyDescent="0.25">
      <c r="A10867" s="100">
        <v>39595</v>
      </c>
      <c r="B10867" s="100" t="s">
        <v>28237</v>
      </c>
      <c r="C10867" s="100" t="s">
        <v>13191</v>
      </c>
      <c r="D10867" s="100">
        <v>2051.83</v>
      </c>
    </row>
    <row r="10868" spans="1:4" x14ac:dyDescent="0.25">
      <c r="A10868" s="100">
        <v>39597</v>
      </c>
      <c r="B10868" s="100" t="s">
        <v>28238</v>
      </c>
      <c r="C10868" s="100" t="s">
        <v>13191</v>
      </c>
      <c r="D10868" s="100">
        <v>3218.57</v>
      </c>
    </row>
    <row r="10869" spans="1:4" x14ac:dyDescent="0.25">
      <c r="A10869" s="100">
        <v>10731</v>
      </c>
      <c r="B10869" s="100" t="s">
        <v>28239</v>
      </c>
      <c r="C10869" s="100" t="s">
        <v>941</v>
      </c>
      <c r="D10869" s="100">
        <v>45</v>
      </c>
    </row>
    <row r="10870" spans="1:4" x14ac:dyDescent="0.25">
      <c r="A10870" s="100">
        <v>4704</v>
      </c>
      <c r="B10870" s="100" t="s">
        <v>40339</v>
      </c>
      <c r="C10870" s="100" t="s">
        <v>941</v>
      </c>
      <c r="D10870" s="100">
        <v>40.61</v>
      </c>
    </row>
    <row r="10871" spans="1:4" x14ac:dyDescent="0.25">
      <c r="A10871" s="100">
        <v>10730</v>
      </c>
      <c r="B10871" s="100" t="s">
        <v>40340</v>
      </c>
      <c r="C10871" s="100" t="s">
        <v>941</v>
      </c>
      <c r="D10871" s="100">
        <v>43.51</v>
      </c>
    </row>
    <row r="10872" spans="1:4" x14ac:dyDescent="0.25">
      <c r="A10872" s="100">
        <v>4720</v>
      </c>
      <c r="B10872" s="100" t="s">
        <v>28240</v>
      </c>
      <c r="C10872" s="100" t="s">
        <v>940</v>
      </c>
      <c r="D10872" s="100">
        <v>147.43</v>
      </c>
    </row>
    <row r="10873" spans="1:4" x14ac:dyDescent="0.25">
      <c r="A10873" s="100">
        <v>4721</v>
      </c>
      <c r="B10873" s="100" t="s">
        <v>40341</v>
      </c>
      <c r="C10873" s="100" t="s">
        <v>940</v>
      </c>
      <c r="D10873" s="100">
        <v>127.69</v>
      </c>
    </row>
    <row r="10874" spans="1:4" x14ac:dyDescent="0.25">
      <c r="A10874" s="100">
        <v>4718</v>
      </c>
      <c r="B10874" s="100" t="s">
        <v>28241</v>
      </c>
      <c r="C10874" s="100" t="s">
        <v>940</v>
      </c>
      <c r="D10874" s="100">
        <v>128.37</v>
      </c>
    </row>
    <row r="10875" spans="1:4" x14ac:dyDescent="0.25">
      <c r="A10875" s="100">
        <v>4722</v>
      </c>
      <c r="B10875" s="100" t="s">
        <v>28242</v>
      </c>
      <c r="C10875" s="100" t="s">
        <v>940</v>
      </c>
      <c r="D10875" s="100">
        <v>120.62</v>
      </c>
    </row>
    <row r="10876" spans="1:4" x14ac:dyDescent="0.25">
      <c r="A10876" s="100">
        <v>4730</v>
      </c>
      <c r="B10876" s="100" t="s">
        <v>28243</v>
      </c>
      <c r="C10876" s="100" t="s">
        <v>940</v>
      </c>
      <c r="D10876" s="100">
        <v>120.03</v>
      </c>
    </row>
    <row r="10877" spans="1:4" x14ac:dyDescent="0.25">
      <c r="A10877" s="100">
        <v>13186</v>
      </c>
      <c r="B10877" s="100" t="s">
        <v>28244</v>
      </c>
      <c r="C10877" s="100" t="s">
        <v>940</v>
      </c>
      <c r="D10877" s="100">
        <v>138.49</v>
      </c>
    </row>
    <row r="10878" spans="1:4" x14ac:dyDescent="0.25">
      <c r="A10878" s="100">
        <v>10737</v>
      </c>
      <c r="B10878" s="100" t="s">
        <v>40342</v>
      </c>
      <c r="C10878" s="100" t="s">
        <v>941</v>
      </c>
      <c r="D10878" s="100">
        <v>141.41</v>
      </c>
    </row>
    <row r="10879" spans="1:4" x14ac:dyDescent="0.25">
      <c r="A10879" s="100">
        <v>10734</v>
      </c>
      <c r="B10879" s="100" t="s">
        <v>40343</v>
      </c>
      <c r="C10879" s="100" t="s">
        <v>941</v>
      </c>
      <c r="D10879" s="100">
        <v>84.12</v>
      </c>
    </row>
    <row r="10880" spans="1:4" x14ac:dyDescent="0.25">
      <c r="A10880" s="100">
        <v>4708</v>
      </c>
      <c r="B10880" s="100" t="s">
        <v>40344</v>
      </c>
      <c r="C10880" s="100" t="s">
        <v>941</v>
      </c>
      <c r="D10880" s="100">
        <v>163.16999999999999</v>
      </c>
    </row>
    <row r="10881" spans="1:4" x14ac:dyDescent="0.25">
      <c r="A10881" s="100">
        <v>4712</v>
      </c>
      <c r="B10881" s="100" t="s">
        <v>40345</v>
      </c>
      <c r="C10881" s="100" t="s">
        <v>941</v>
      </c>
      <c r="D10881" s="100">
        <v>79.77</v>
      </c>
    </row>
    <row r="10882" spans="1:4" x14ac:dyDescent="0.25">
      <c r="A10882" s="100">
        <v>4710</v>
      </c>
      <c r="B10882" s="100" t="s">
        <v>40346</v>
      </c>
      <c r="C10882" s="100" t="s">
        <v>941</v>
      </c>
      <c r="D10882" s="100">
        <v>255.82</v>
      </c>
    </row>
    <row r="10883" spans="1:4" x14ac:dyDescent="0.25">
      <c r="A10883" s="100">
        <v>4750</v>
      </c>
      <c r="B10883" s="100" t="s">
        <v>28245</v>
      </c>
      <c r="C10883" s="100" t="s">
        <v>939</v>
      </c>
      <c r="D10883" s="100">
        <v>21.62</v>
      </c>
    </row>
    <row r="10884" spans="1:4" x14ac:dyDescent="0.25">
      <c r="A10884" s="100">
        <v>41065</v>
      </c>
      <c r="B10884" s="100" t="s">
        <v>28246</v>
      </c>
      <c r="C10884" s="100" t="s">
        <v>1906</v>
      </c>
      <c r="D10884" s="100">
        <v>3820.57</v>
      </c>
    </row>
    <row r="10885" spans="1:4" x14ac:dyDescent="0.25">
      <c r="A10885" s="100">
        <v>34747</v>
      </c>
      <c r="B10885" s="100" t="s">
        <v>40347</v>
      </c>
      <c r="C10885" s="100" t="s">
        <v>942</v>
      </c>
      <c r="D10885" s="100">
        <v>76.62</v>
      </c>
    </row>
    <row r="10886" spans="1:4" x14ac:dyDescent="0.25">
      <c r="A10886" s="100">
        <v>4826</v>
      </c>
      <c r="B10886" s="100" t="s">
        <v>40348</v>
      </c>
      <c r="C10886" s="100" t="s">
        <v>942</v>
      </c>
      <c r="D10886" s="100">
        <v>82.39</v>
      </c>
    </row>
    <row r="10887" spans="1:4" x14ac:dyDescent="0.25">
      <c r="A10887" s="100">
        <v>41975</v>
      </c>
      <c r="B10887" s="100" t="s">
        <v>28247</v>
      </c>
      <c r="C10887" s="100" t="s">
        <v>941</v>
      </c>
      <c r="D10887" s="100">
        <v>78.260000000000005</v>
      </c>
    </row>
    <row r="10888" spans="1:4" x14ac:dyDescent="0.25">
      <c r="A10888" s="100">
        <v>4825</v>
      </c>
      <c r="B10888" s="100" t="s">
        <v>40349</v>
      </c>
      <c r="C10888" s="100" t="s">
        <v>942</v>
      </c>
      <c r="D10888" s="100">
        <v>114.05</v>
      </c>
    </row>
    <row r="10889" spans="1:4" x14ac:dyDescent="0.25">
      <c r="A10889" s="100">
        <v>34744</v>
      </c>
      <c r="B10889" s="100" t="s">
        <v>28248</v>
      </c>
      <c r="C10889" s="100" t="s">
        <v>941</v>
      </c>
      <c r="D10889" s="100">
        <v>23.25</v>
      </c>
    </row>
    <row r="10890" spans="1:4" x14ac:dyDescent="0.25">
      <c r="A10890" s="100">
        <v>39430</v>
      </c>
      <c r="B10890" s="100" t="s">
        <v>28249</v>
      </c>
      <c r="C10890" s="100" t="s">
        <v>13191</v>
      </c>
      <c r="D10890" s="100">
        <v>1.89</v>
      </c>
    </row>
    <row r="10891" spans="1:4" x14ac:dyDescent="0.25">
      <c r="A10891" s="100">
        <v>39573</v>
      </c>
      <c r="B10891" s="100" t="s">
        <v>28250</v>
      </c>
      <c r="C10891" s="100" t="s">
        <v>13191</v>
      </c>
      <c r="D10891" s="100">
        <v>1.86</v>
      </c>
    </row>
    <row r="10892" spans="1:4" x14ac:dyDescent="0.25">
      <c r="A10892" s="100">
        <v>38410</v>
      </c>
      <c r="B10892" s="100" t="s">
        <v>28251</v>
      </c>
      <c r="C10892" s="100" t="s">
        <v>13191</v>
      </c>
      <c r="D10892" s="100">
        <v>17460.009999999998</v>
      </c>
    </row>
    <row r="10893" spans="1:4" x14ac:dyDescent="0.25">
      <c r="A10893" s="100">
        <v>43082</v>
      </c>
      <c r="B10893" s="100" t="s">
        <v>30405</v>
      </c>
      <c r="C10893" s="100" t="s">
        <v>943</v>
      </c>
      <c r="D10893" s="100">
        <v>8.3800000000000008</v>
      </c>
    </row>
    <row r="10894" spans="1:4" x14ac:dyDescent="0.25">
      <c r="A10894" s="100">
        <v>43083</v>
      </c>
      <c r="B10894" s="100" t="s">
        <v>30406</v>
      </c>
      <c r="C10894" s="100" t="s">
        <v>943</v>
      </c>
      <c r="D10894" s="100">
        <v>7.26</v>
      </c>
    </row>
    <row r="10895" spans="1:4" x14ac:dyDescent="0.25">
      <c r="A10895" s="100">
        <v>40535</v>
      </c>
      <c r="B10895" s="100" t="s">
        <v>30407</v>
      </c>
      <c r="C10895" s="100" t="s">
        <v>943</v>
      </c>
      <c r="D10895" s="100">
        <v>7.26</v>
      </c>
    </row>
    <row r="10896" spans="1:4" x14ac:dyDescent="0.25">
      <c r="A10896" s="100">
        <v>40598</v>
      </c>
      <c r="B10896" s="100" t="s">
        <v>30408</v>
      </c>
      <c r="C10896" s="100" t="s">
        <v>943</v>
      </c>
      <c r="D10896" s="100">
        <v>7.08</v>
      </c>
    </row>
    <row r="10897" spans="1:4" x14ac:dyDescent="0.25">
      <c r="A10897" s="100">
        <v>43692</v>
      </c>
      <c r="B10897" s="100" t="s">
        <v>30409</v>
      </c>
      <c r="C10897" s="100" t="s">
        <v>943</v>
      </c>
      <c r="D10897" s="100">
        <v>7.65</v>
      </c>
    </row>
    <row r="10898" spans="1:4" x14ac:dyDescent="0.25">
      <c r="A10898" s="100">
        <v>43665</v>
      </c>
      <c r="B10898" s="100" t="s">
        <v>30410</v>
      </c>
      <c r="C10898" s="100" t="s">
        <v>943</v>
      </c>
      <c r="D10898" s="105">
        <v>7.2</v>
      </c>
    </row>
    <row r="10899" spans="1:4" x14ac:dyDescent="0.25">
      <c r="A10899" s="100">
        <v>10966</v>
      </c>
      <c r="B10899" s="100" t="s">
        <v>30411</v>
      </c>
      <c r="C10899" s="100" t="s">
        <v>943</v>
      </c>
      <c r="D10899" s="105">
        <v>7.65</v>
      </c>
    </row>
    <row r="10900" spans="1:4" x14ac:dyDescent="0.25">
      <c r="A10900" s="100">
        <v>39427</v>
      </c>
      <c r="B10900" s="100" t="s">
        <v>28252</v>
      </c>
      <c r="C10900" s="100" t="s">
        <v>942</v>
      </c>
      <c r="D10900" s="105">
        <v>5.0199999999999996</v>
      </c>
    </row>
    <row r="10901" spans="1:4" x14ac:dyDescent="0.25">
      <c r="A10901" s="100">
        <v>39424</v>
      </c>
      <c r="B10901" s="100" t="s">
        <v>28253</v>
      </c>
      <c r="C10901" s="100" t="s">
        <v>942</v>
      </c>
      <c r="D10901" s="105">
        <v>2.98</v>
      </c>
    </row>
    <row r="10902" spans="1:4" x14ac:dyDescent="0.25">
      <c r="A10902" s="100">
        <v>39425</v>
      </c>
      <c r="B10902" s="100" t="s">
        <v>28254</v>
      </c>
      <c r="C10902" s="100" t="s">
        <v>942</v>
      </c>
      <c r="D10902" s="105">
        <v>2.94</v>
      </c>
    </row>
    <row r="10903" spans="1:4" x14ac:dyDescent="0.25">
      <c r="A10903" s="100">
        <v>40664</v>
      </c>
      <c r="B10903" s="100" t="s">
        <v>40350</v>
      </c>
      <c r="C10903" s="100" t="s">
        <v>943</v>
      </c>
      <c r="D10903" s="105">
        <v>14.89</v>
      </c>
    </row>
    <row r="10904" spans="1:4" x14ac:dyDescent="0.25">
      <c r="A10904" s="100">
        <v>34360</v>
      </c>
      <c r="B10904" s="100" t="s">
        <v>28255</v>
      </c>
      <c r="C10904" s="100" t="s">
        <v>943</v>
      </c>
      <c r="D10904" s="105">
        <v>61.23</v>
      </c>
    </row>
    <row r="10905" spans="1:4" x14ac:dyDescent="0.25">
      <c r="A10905" s="100">
        <v>20259</v>
      </c>
      <c r="B10905" s="100" t="s">
        <v>28256</v>
      </c>
      <c r="C10905" s="100" t="s">
        <v>942</v>
      </c>
      <c r="D10905" s="105">
        <v>26.9</v>
      </c>
    </row>
    <row r="10906" spans="1:4" x14ac:dyDescent="0.25">
      <c r="A10906" s="100">
        <v>14077</v>
      </c>
      <c r="B10906" s="100" t="s">
        <v>28257</v>
      </c>
      <c r="C10906" s="100" t="s">
        <v>942</v>
      </c>
      <c r="D10906" s="105">
        <v>411.73</v>
      </c>
    </row>
    <row r="10907" spans="1:4" x14ac:dyDescent="0.25">
      <c r="A10907" s="100">
        <v>3678</v>
      </c>
      <c r="B10907" s="100" t="s">
        <v>28258</v>
      </c>
      <c r="C10907" s="100" t="s">
        <v>942</v>
      </c>
      <c r="D10907" s="105">
        <v>186.1</v>
      </c>
    </row>
    <row r="10908" spans="1:4" x14ac:dyDescent="0.25">
      <c r="A10908" s="100">
        <v>11552</v>
      </c>
      <c r="B10908" s="100" t="s">
        <v>40351</v>
      </c>
      <c r="C10908" s="100" t="s">
        <v>942</v>
      </c>
      <c r="D10908" s="100">
        <v>7.48</v>
      </c>
    </row>
    <row r="10909" spans="1:4" x14ac:dyDescent="0.25">
      <c r="A10909" s="100">
        <v>585</v>
      </c>
      <c r="B10909" s="100" t="s">
        <v>28259</v>
      </c>
      <c r="C10909" s="100" t="s">
        <v>943</v>
      </c>
      <c r="D10909" s="100">
        <v>48.99</v>
      </c>
    </row>
    <row r="10910" spans="1:4" x14ac:dyDescent="0.25">
      <c r="A10910" s="100">
        <v>39418</v>
      </c>
      <c r="B10910" s="100" t="s">
        <v>40352</v>
      </c>
      <c r="C10910" s="100" t="s">
        <v>942</v>
      </c>
      <c r="D10910" s="100">
        <v>5.6</v>
      </c>
    </row>
    <row r="10911" spans="1:4" x14ac:dyDescent="0.25">
      <c r="A10911" s="100">
        <v>39419</v>
      </c>
      <c r="B10911" s="100" t="s">
        <v>28260</v>
      </c>
      <c r="C10911" s="100" t="s">
        <v>942</v>
      </c>
      <c r="D10911" s="100">
        <v>6.82</v>
      </c>
    </row>
    <row r="10912" spans="1:4" x14ac:dyDescent="0.25">
      <c r="A10912" s="100">
        <v>39420</v>
      </c>
      <c r="B10912" s="100" t="s">
        <v>28261</v>
      </c>
      <c r="C10912" s="100" t="s">
        <v>942</v>
      </c>
      <c r="D10912" s="100">
        <v>7.53</v>
      </c>
    </row>
    <row r="10913" spans="1:4" x14ac:dyDescent="0.25">
      <c r="A10913" s="100">
        <v>39571</v>
      </c>
      <c r="B10913" s="100" t="s">
        <v>28262</v>
      </c>
      <c r="C10913" s="100" t="s">
        <v>942</v>
      </c>
      <c r="D10913" s="100">
        <v>4.55</v>
      </c>
    </row>
    <row r="10914" spans="1:4" x14ac:dyDescent="0.25">
      <c r="A10914" s="100">
        <v>39421</v>
      </c>
      <c r="B10914" s="100" t="s">
        <v>28263</v>
      </c>
      <c r="C10914" s="100" t="s">
        <v>942</v>
      </c>
      <c r="D10914" s="100">
        <v>6.63</v>
      </c>
    </row>
    <row r="10915" spans="1:4" x14ac:dyDescent="0.25">
      <c r="A10915" s="100">
        <v>39422</v>
      </c>
      <c r="B10915" s="100" t="s">
        <v>28264</v>
      </c>
      <c r="C10915" s="100" t="s">
        <v>942</v>
      </c>
      <c r="D10915" s="100">
        <v>7.74</v>
      </c>
    </row>
    <row r="10916" spans="1:4" x14ac:dyDescent="0.25">
      <c r="A10916" s="100">
        <v>39423</v>
      </c>
      <c r="B10916" s="100" t="s">
        <v>28265</v>
      </c>
      <c r="C10916" s="100" t="s">
        <v>942</v>
      </c>
      <c r="D10916" s="100">
        <v>8.98</v>
      </c>
    </row>
    <row r="10917" spans="1:4" x14ac:dyDescent="0.25">
      <c r="A10917" s="100">
        <v>39426</v>
      </c>
      <c r="B10917" s="100" t="s">
        <v>28266</v>
      </c>
      <c r="C10917" s="100" t="s">
        <v>942</v>
      </c>
      <c r="D10917" s="100">
        <v>20.2</v>
      </c>
    </row>
    <row r="10918" spans="1:4" x14ac:dyDescent="0.25">
      <c r="A10918" s="100">
        <v>39429</v>
      </c>
      <c r="B10918" s="100" t="s">
        <v>28267</v>
      </c>
      <c r="C10918" s="100" t="s">
        <v>942</v>
      </c>
      <c r="D10918" s="100">
        <v>6.37</v>
      </c>
    </row>
    <row r="10919" spans="1:4" x14ac:dyDescent="0.25">
      <c r="A10919" s="100">
        <v>39428</v>
      </c>
      <c r="B10919" s="100" t="s">
        <v>28268</v>
      </c>
      <c r="C10919" s="100" t="s">
        <v>942</v>
      </c>
      <c r="D10919" s="100">
        <v>4.87</v>
      </c>
    </row>
    <row r="10920" spans="1:4" x14ac:dyDescent="0.25">
      <c r="A10920" s="100">
        <v>39572</v>
      </c>
      <c r="B10920" s="100" t="s">
        <v>28269</v>
      </c>
      <c r="C10920" s="100" t="s">
        <v>942</v>
      </c>
      <c r="D10920" s="100">
        <v>4.21</v>
      </c>
    </row>
    <row r="10921" spans="1:4" x14ac:dyDescent="0.25">
      <c r="A10921" s="100">
        <v>39570</v>
      </c>
      <c r="B10921" s="100" t="s">
        <v>40353</v>
      </c>
      <c r="C10921" s="100" t="s">
        <v>942</v>
      </c>
      <c r="D10921" s="100">
        <v>4.47</v>
      </c>
    </row>
    <row r="10922" spans="1:4" x14ac:dyDescent="0.25">
      <c r="A10922" s="100">
        <v>39569</v>
      </c>
      <c r="B10922" s="100" t="s">
        <v>28270</v>
      </c>
      <c r="C10922" s="100" t="s">
        <v>942</v>
      </c>
      <c r="D10922" s="105">
        <v>4.41</v>
      </c>
    </row>
    <row r="10923" spans="1:4" x14ac:dyDescent="0.25">
      <c r="A10923" s="100">
        <v>39029</v>
      </c>
      <c r="B10923" s="100" t="s">
        <v>28271</v>
      </c>
      <c r="C10923" s="100" t="s">
        <v>942</v>
      </c>
      <c r="D10923" s="100">
        <v>14.26</v>
      </c>
    </row>
    <row r="10924" spans="1:4" x14ac:dyDescent="0.25">
      <c r="A10924" s="100">
        <v>39028</v>
      </c>
      <c r="B10924" s="100" t="s">
        <v>28272</v>
      </c>
      <c r="C10924" s="100" t="s">
        <v>942</v>
      </c>
      <c r="D10924" s="105">
        <v>8.3000000000000007</v>
      </c>
    </row>
    <row r="10925" spans="1:4" x14ac:dyDescent="0.25">
      <c r="A10925" s="100">
        <v>39328</v>
      </c>
      <c r="B10925" s="100" t="s">
        <v>28273</v>
      </c>
      <c r="C10925" s="100" t="s">
        <v>942</v>
      </c>
      <c r="D10925" s="100">
        <v>4.5599999999999996</v>
      </c>
    </row>
    <row r="10926" spans="1:4" x14ac:dyDescent="0.25">
      <c r="A10926" s="100">
        <v>38541</v>
      </c>
      <c r="B10926" s="100" t="s">
        <v>28274</v>
      </c>
      <c r="C10926" s="100" t="s">
        <v>13191</v>
      </c>
      <c r="D10926" s="105">
        <v>3926315.76</v>
      </c>
    </row>
    <row r="10927" spans="1:4" x14ac:dyDescent="0.25">
      <c r="A10927" s="100">
        <v>38542</v>
      </c>
      <c r="B10927" s="100" t="s">
        <v>28275</v>
      </c>
      <c r="C10927" s="100" t="s">
        <v>13191</v>
      </c>
      <c r="D10927" s="100">
        <v>6105263.1200000001</v>
      </c>
    </row>
    <row r="10928" spans="1:4" x14ac:dyDescent="0.25">
      <c r="A10928" s="100">
        <v>38543</v>
      </c>
      <c r="B10928" s="100" t="s">
        <v>28276</v>
      </c>
      <c r="C10928" s="100" t="s">
        <v>13191</v>
      </c>
      <c r="D10928" s="100">
        <v>1494736.88</v>
      </c>
    </row>
    <row r="10929" spans="1:4" x14ac:dyDescent="0.25">
      <c r="A10929" s="100">
        <v>40406</v>
      </c>
      <c r="B10929" s="100" t="s">
        <v>28277</v>
      </c>
      <c r="C10929" s="100" t="s">
        <v>13191</v>
      </c>
      <c r="D10929" s="100">
        <v>80810.8</v>
      </c>
    </row>
    <row r="10930" spans="1:4" x14ac:dyDescent="0.25">
      <c r="A10930" s="100">
        <v>40789</v>
      </c>
      <c r="B10930" s="100" t="s">
        <v>28278</v>
      </c>
      <c r="C10930" s="100" t="s">
        <v>13191</v>
      </c>
      <c r="D10930" s="100">
        <v>11645.66</v>
      </c>
    </row>
    <row r="10931" spans="1:4" x14ac:dyDescent="0.25">
      <c r="A10931" s="100">
        <v>40791</v>
      </c>
      <c r="B10931" s="100" t="s">
        <v>28279</v>
      </c>
      <c r="C10931" s="100" t="s">
        <v>13191</v>
      </c>
      <c r="D10931" s="100">
        <v>36456</v>
      </c>
    </row>
    <row r="10932" spans="1:4" x14ac:dyDescent="0.25">
      <c r="A10932" s="100">
        <v>11651</v>
      </c>
      <c r="B10932" s="100" t="s">
        <v>28280</v>
      </c>
      <c r="C10932" s="100" t="s">
        <v>13191</v>
      </c>
      <c r="D10932" s="100">
        <v>19938.3</v>
      </c>
    </row>
    <row r="10933" spans="1:4" x14ac:dyDescent="0.25">
      <c r="A10933" s="100">
        <v>40435</v>
      </c>
      <c r="B10933" s="100" t="s">
        <v>28281</v>
      </c>
      <c r="C10933" s="100" t="s">
        <v>13191</v>
      </c>
      <c r="D10933" s="100">
        <v>820000</v>
      </c>
    </row>
    <row r="10934" spans="1:4" x14ac:dyDescent="0.25">
      <c r="A10934" s="100">
        <v>39012</v>
      </c>
      <c r="B10934" s="100" t="s">
        <v>28282</v>
      </c>
      <c r="C10934" s="100" t="s">
        <v>13191</v>
      </c>
      <c r="D10934" s="100">
        <v>855556.64</v>
      </c>
    </row>
    <row r="10935" spans="1:4" x14ac:dyDescent="0.25">
      <c r="A10935" s="100">
        <v>13617</v>
      </c>
      <c r="B10935" s="100" t="s">
        <v>28283</v>
      </c>
      <c r="C10935" s="100" t="s">
        <v>13191</v>
      </c>
      <c r="D10935" s="100">
        <v>101737.93</v>
      </c>
    </row>
    <row r="10936" spans="1:4" x14ac:dyDescent="0.25">
      <c r="A10936" s="100">
        <v>35274</v>
      </c>
      <c r="B10936" s="100" t="s">
        <v>28284</v>
      </c>
      <c r="C10936" s="100" t="s">
        <v>942</v>
      </c>
      <c r="D10936" s="100">
        <v>68.430000000000007</v>
      </c>
    </row>
    <row r="10937" spans="1:4" x14ac:dyDescent="0.25">
      <c r="A10937" s="100">
        <v>35275</v>
      </c>
      <c r="B10937" s="100" t="s">
        <v>28285</v>
      </c>
      <c r="C10937" s="100" t="s">
        <v>942</v>
      </c>
      <c r="D10937" s="100">
        <v>145.25</v>
      </c>
    </row>
    <row r="10938" spans="1:4" x14ac:dyDescent="0.25">
      <c r="A10938" s="100">
        <v>35276</v>
      </c>
      <c r="B10938" s="100" t="s">
        <v>28286</v>
      </c>
      <c r="C10938" s="100" t="s">
        <v>942</v>
      </c>
      <c r="D10938" s="100">
        <v>252.73</v>
      </c>
    </row>
    <row r="10939" spans="1:4" x14ac:dyDescent="0.25">
      <c r="A10939" s="100">
        <v>38386</v>
      </c>
      <c r="B10939" s="100" t="s">
        <v>40354</v>
      </c>
      <c r="C10939" s="100" t="s">
        <v>13191</v>
      </c>
      <c r="D10939" s="100">
        <v>6.12</v>
      </c>
    </row>
    <row r="10940" spans="1:4" x14ac:dyDescent="0.25">
      <c r="A10940" s="100">
        <v>11091</v>
      </c>
      <c r="B10940" s="100" t="s">
        <v>28287</v>
      </c>
      <c r="C10940" s="100" t="s">
        <v>13191</v>
      </c>
      <c r="D10940" s="100">
        <v>2.2599999999999998</v>
      </c>
    </row>
    <row r="10941" spans="1:4" x14ac:dyDescent="0.25">
      <c r="A10941" s="100">
        <v>37586</v>
      </c>
      <c r="B10941" s="100" t="s">
        <v>28288</v>
      </c>
      <c r="C10941" s="100" t="s">
        <v>951</v>
      </c>
      <c r="D10941" s="100">
        <v>103.03</v>
      </c>
    </row>
    <row r="10942" spans="1:4" x14ac:dyDescent="0.25">
      <c r="A10942" s="100">
        <v>37395</v>
      </c>
      <c r="B10942" s="100" t="s">
        <v>28289</v>
      </c>
      <c r="C10942" s="100" t="s">
        <v>951</v>
      </c>
      <c r="D10942" s="100">
        <v>88.59</v>
      </c>
    </row>
    <row r="10943" spans="1:4" x14ac:dyDescent="0.25">
      <c r="A10943" s="100">
        <v>14147</v>
      </c>
      <c r="B10943" s="100" t="s">
        <v>28290</v>
      </c>
      <c r="C10943" s="100" t="s">
        <v>951</v>
      </c>
      <c r="D10943" s="100">
        <v>117.51</v>
      </c>
    </row>
    <row r="10944" spans="1:4" x14ac:dyDescent="0.25">
      <c r="A10944" s="100">
        <v>37396</v>
      </c>
      <c r="B10944" s="100" t="s">
        <v>28291</v>
      </c>
      <c r="C10944" s="100" t="s">
        <v>951</v>
      </c>
      <c r="D10944" s="100">
        <v>72.489999999999995</v>
      </c>
    </row>
    <row r="10945" spans="1:4" x14ac:dyDescent="0.25">
      <c r="A10945" s="100">
        <v>37397</v>
      </c>
      <c r="B10945" s="100" t="s">
        <v>28292</v>
      </c>
      <c r="C10945" s="100" t="s">
        <v>951</v>
      </c>
      <c r="D10945" s="100">
        <v>75.930000000000007</v>
      </c>
    </row>
    <row r="10946" spans="1:4" x14ac:dyDescent="0.25">
      <c r="A10946" s="100">
        <v>43606</v>
      </c>
      <c r="B10946" s="100" t="s">
        <v>28293</v>
      </c>
      <c r="C10946" s="100" t="s">
        <v>13191</v>
      </c>
      <c r="D10946" s="100">
        <v>8.9700000000000006</v>
      </c>
    </row>
    <row r="10947" spans="1:4" x14ac:dyDescent="0.25">
      <c r="A10947" s="100">
        <v>444</v>
      </c>
      <c r="B10947" s="100" t="s">
        <v>28294</v>
      </c>
      <c r="C10947" s="100" t="s">
        <v>13191</v>
      </c>
      <c r="D10947" s="100">
        <v>24</v>
      </c>
    </row>
    <row r="10948" spans="1:4" x14ac:dyDescent="0.25">
      <c r="A10948" s="100">
        <v>445</v>
      </c>
      <c r="B10948" s="100" t="s">
        <v>28295</v>
      </c>
      <c r="C10948" s="100" t="s">
        <v>13191</v>
      </c>
      <c r="D10948" s="100">
        <v>32.85</v>
      </c>
    </row>
    <row r="10949" spans="1:4" x14ac:dyDescent="0.25">
      <c r="A10949" s="100">
        <v>4783</v>
      </c>
      <c r="B10949" s="100" t="s">
        <v>28296</v>
      </c>
      <c r="C10949" s="100" t="s">
        <v>939</v>
      </c>
      <c r="D10949" s="100">
        <v>21.62</v>
      </c>
    </row>
    <row r="10950" spans="1:4" x14ac:dyDescent="0.25">
      <c r="A10950" s="100">
        <v>41079</v>
      </c>
      <c r="B10950" s="100" t="s">
        <v>28297</v>
      </c>
      <c r="C10950" s="100" t="s">
        <v>1906</v>
      </c>
      <c r="D10950" s="100">
        <v>3820.57</v>
      </c>
    </row>
    <row r="10951" spans="1:4" x14ac:dyDescent="0.25">
      <c r="A10951" s="100">
        <v>12874</v>
      </c>
      <c r="B10951" s="100" t="s">
        <v>28298</v>
      </c>
      <c r="C10951" s="100" t="s">
        <v>939</v>
      </c>
      <c r="D10951" s="100">
        <v>20.99</v>
      </c>
    </row>
    <row r="10952" spans="1:4" x14ac:dyDescent="0.25">
      <c r="A10952" s="100">
        <v>41082</v>
      </c>
      <c r="B10952" s="100" t="s">
        <v>28299</v>
      </c>
      <c r="C10952" s="100" t="s">
        <v>1906</v>
      </c>
      <c r="D10952" s="100">
        <v>3710.03</v>
      </c>
    </row>
    <row r="10953" spans="1:4" x14ac:dyDescent="0.25">
      <c r="A10953" s="100">
        <v>4785</v>
      </c>
      <c r="B10953" s="100" t="s">
        <v>28300</v>
      </c>
      <c r="C10953" s="100" t="s">
        <v>939</v>
      </c>
      <c r="D10953" s="100">
        <v>21.62</v>
      </c>
    </row>
    <row r="10954" spans="1:4" x14ac:dyDescent="0.25">
      <c r="A10954" s="100">
        <v>41081</v>
      </c>
      <c r="B10954" s="100" t="s">
        <v>28301</v>
      </c>
      <c r="C10954" s="100" t="s">
        <v>1906</v>
      </c>
      <c r="D10954" s="100">
        <v>3820.57</v>
      </c>
    </row>
    <row r="10955" spans="1:4" x14ac:dyDescent="0.25">
      <c r="A10955" s="100">
        <v>4801</v>
      </c>
      <c r="B10955" s="100" t="s">
        <v>28302</v>
      </c>
      <c r="C10955" s="100" t="s">
        <v>941</v>
      </c>
      <c r="D10955" s="100">
        <v>76.83</v>
      </c>
    </row>
    <row r="10956" spans="1:4" x14ac:dyDescent="0.25">
      <c r="A10956" s="100">
        <v>4794</v>
      </c>
      <c r="B10956" s="100" t="s">
        <v>28303</v>
      </c>
      <c r="C10956" s="100" t="s">
        <v>941</v>
      </c>
      <c r="D10956" s="100">
        <v>349.94</v>
      </c>
    </row>
    <row r="10957" spans="1:4" x14ac:dyDescent="0.25">
      <c r="A10957" s="100">
        <v>4796</v>
      </c>
      <c r="B10957" s="100" t="s">
        <v>28304</v>
      </c>
      <c r="C10957" s="100" t="s">
        <v>941</v>
      </c>
      <c r="D10957" s="100">
        <v>212.55</v>
      </c>
    </row>
    <row r="10958" spans="1:4" x14ac:dyDescent="0.25">
      <c r="A10958" s="100">
        <v>4800</v>
      </c>
      <c r="B10958" s="100" t="s">
        <v>28305</v>
      </c>
      <c r="C10958" s="100" t="s">
        <v>941</v>
      </c>
      <c r="D10958" s="100">
        <v>58.45</v>
      </c>
    </row>
    <row r="10959" spans="1:4" x14ac:dyDescent="0.25">
      <c r="A10959" s="100">
        <v>4795</v>
      </c>
      <c r="B10959" s="100" t="s">
        <v>28306</v>
      </c>
      <c r="C10959" s="100" t="s">
        <v>941</v>
      </c>
      <c r="D10959" s="100">
        <v>340.65</v>
      </c>
    </row>
    <row r="10960" spans="1:4" x14ac:dyDescent="0.25">
      <c r="A10960" s="100">
        <v>39694</v>
      </c>
      <c r="B10960" s="100" t="s">
        <v>28307</v>
      </c>
      <c r="C10960" s="100" t="s">
        <v>941</v>
      </c>
      <c r="D10960" s="100">
        <v>414.65</v>
      </c>
    </row>
    <row r="10961" spans="1:4" x14ac:dyDescent="0.25">
      <c r="A10961" s="100">
        <v>1292</v>
      </c>
      <c r="B10961" s="100" t="s">
        <v>30296</v>
      </c>
      <c r="C10961" s="100" t="s">
        <v>941</v>
      </c>
      <c r="D10961" s="100">
        <v>63.19</v>
      </c>
    </row>
    <row r="10962" spans="1:4" x14ac:dyDescent="0.25">
      <c r="A10962" s="100">
        <v>1287</v>
      </c>
      <c r="B10962" s="100" t="s">
        <v>30297</v>
      </c>
      <c r="C10962" s="100" t="s">
        <v>941</v>
      </c>
      <c r="D10962" s="100">
        <v>31</v>
      </c>
    </row>
    <row r="10963" spans="1:4" x14ac:dyDescent="0.25">
      <c r="A10963" s="100">
        <v>4786</v>
      </c>
      <c r="B10963" s="100" t="s">
        <v>40355</v>
      </c>
      <c r="C10963" s="100" t="s">
        <v>941</v>
      </c>
      <c r="D10963" s="100">
        <v>90</v>
      </c>
    </row>
    <row r="10964" spans="1:4" x14ac:dyDescent="0.25">
      <c r="A10964" s="100">
        <v>10840</v>
      </c>
      <c r="B10964" s="100" t="s">
        <v>40356</v>
      </c>
      <c r="C10964" s="100" t="s">
        <v>941</v>
      </c>
      <c r="D10964" s="100">
        <v>311.95</v>
      </c>
    </row>
    <row r="10965" spans="1:4" x14ac:dyDescent="0.25">
      <c r="A10965" s="100">
        <v>10841</v>
      </c>
      <c r="B10965" s="100" t="s">
        <v>40357</v>
      </c>
      <c r="C10965" s="100" t="s">
        <v>941</v>
      </c>
      <c r="D10965" s="100">
        <v>235.43</v>
      </c>
    </row>
    <row r="10966" spans="1:4" x14ac:dyDescent="0.25">
      <c r="A10966" s="100">
        <v>44540</v>
      </c>
      <c r="B10966" s="100" t="s">
        <v>40358</v>
      </c>
      <c r="C10966" s="100" t="s">
        <v>941</v>
      </c>
      <c r="D10966" s="100">
        <v>300.83</v>
      </c>
    </row>
    <row r="10967" spans="1:4" x14ac:dyDescent="0.25">
      <c r="A10967" s="100">
        <v>10842</v>
      </c>
      <c r="B10967" s="100" t="s">
        <v>40359</v>
      </c>
      <c r="C10967" s="100" t="s">
        <v>941</v>
      </c>
      <c r="D10967" s="100">
        <v>340.07</v>
      </c>
    </row>
    <row r="10968" spans="1:4" x14ac:dyDescent="0.25">
      <c r="A10968" s="100">
        <v>21108</v>
      </c>
      <c r="B10968" s="100" t="s">
        <v>30298</v>
      </c>
      <c r="C10968" s="100" t="s">
        <v>941</v>
      </c>
      <c r="D10968" s="100">
        <v>68.31</v>
      </c>
    </row>
    <row r="10969" spans="1:4" x14ac:dyDescent="0.25">
      <c r="A10969" s="100">
        <v>38195</v>
      </c>
      <c r="B10969" s="100" t="s">
        <v>30299</v>
      </c>
      <c r="C10969" s="100" t="s">
        <v>941</v>
      </c>
      <c r="D10969" s="100">
        <v>99.47</v>
      </c>
    </row>
    <row r="10970" spans="1:4" x14ac:dyDescent="0.25">
      <c r="A10970" s="100">
        <v>38180</v>
      </c>
      <c r="B10970" s="100" t="s">
        <v>28308</v>
      </c>
      <c r="C10970" s="100" t="s">
        <v>941</v>
      </c>
      <c r="D10970" s="100">
        <v>171.13</v>
      </c>
    </row>
    <row r="10971" spans="1:4" x14ac:dyDescent="0.25">
      <c r="A10971" s="100">
        <v>40648</v>
      </c>
      <c r="B10971" s="100" t="s">
        <v>28309</v>
      </c>
      <c r="C10971" s="100" t="s">
        <v>941</v>
      </c>
      <c r="D10971" s="100">
        <v>172.8</v>
      </c>
    </row>
    <row r="10972" spans="1:4" x14ac:dyDescent="0.25">
      <c r="A10972" s="100">
        <v>40649</v>
      </c>
      <c r="B10972" s="100" t="s">
        <v>28310</v>
      </c>
      <c r="C10972" s="100" t="s">
        <v>941</v>
      </c>
      <c r="D10972" s="100">
        <v>100.65</v>
      </c>
    </row>
    <row r="10973" spans="1:4" x14ac:dyDescent="0.25">
      <c r="A10973" s="100">
        <v>40650</v>
      </c>
      <c r="B10973" s="100" t="s">
        <v>28311</v>
      </c>
      <c r="C10973" s="100" t="s">
        <v>941</v>
      </c>
      <c r="D10973" s="100">
        <v>129.6</v>
      </c>
    </row>
    <row r="10974" spans="1:4" x14ac:dyDescent="0.25">
      <c r="A10974" s="100">
        <v>40651</v>
      </c>
      <c r="B10974" s="100" t="s">
        <v>28312</v>
      </c>
      <c r="C10974" s="100" t="s">
        <v>941</v>
      </c>
      <c r="D10974" s="100">
        <v>239.04</v>
      </c>
    </row>
    <row r="10975" spans="1:4" x14ac:dyDescent="0.25">
      <c r="A10975" s="100">
        <v>40652</v>
      </c>
      <c r="B10975" s="100" t="s">
        <v>28313</v>
      </c>
      <c r="C10975" s="100" t="s">
        <v>941</v>
      </c>
      <c r="D10975" s="100">
        <v>128.16</v>
      </c>
    </row>
    <row r="10976" spans="1:4" x14ac:dyDescent="0.25">
      <c r="A10976" s="100">
        <v>40647</v>
      </c>
      <c r="B10976" s="100" t="s">
        <v>28314</v>
      </c>
      <c r="C10976" s="100" t="s">
        <v>941</v>
      </c>
      <c r="D10976" s="100">
        <v>141.12</v>
      </c>
    </row>
    <row r="10977" spans="1:4" x14ac:dyDescent="0.25">
      <c r="A10977" s="100">
        <v>40653</v>
      </c>
      <c r="B10977" s="100" t="s">
        <v>28315</v>
      </c>
      <c r="C10977" s="100" t="s">
        <v>941</v>
      </c>
      <c r="D10977" s="100">
        <v>108</v>
      </c>
    </row>
    <row r="10978" spans="1:4" x14ac:dyDescent="0.25">
      <c r="A10978" s="100">
        <v>38135</v>
      </c>
      <c r="B10978" s="100" t="s">
        <v>40360</v>
      </c>
      <c r="C10978" s="100" t="s">
        <v>941</v>
      </c>
      <c r="D10978" s="100">
        <v>65.67</v>
      </c>
    </row>
    <row r="10979" spans="1:4" x14ac:dyDescent="0.25">
      <c r="A10979" s="100">
        <v>36178</v>
      </c>
      <c r="B10979" s="100" t="s">
        <v>40361</v>
      </c>
      <c r="C10979" s="100" t="s">
        <v>13191</v>
      </c>
      <c r="D10979" s="105">
        <v>14.14</v>
      </c>
    </row>
    <row r="10980" spans="1:4" x14ac:dyDescent="0.25">
      <c r="A10980" s="100">
        <v>38181</v>
      </c>
      <c r="B10980" s="100" t="s">
        <v>28316</v>
      </c>
      <c r="C10980" s="100" t="s">
        <v>941</v>
      </c>
      <c r="D10980" s="100">
        <v>233.62</v>
      </c>
    </row>
    <row r="10981" spans="1:4" x14ac:dyDescent="0.25">
      <c r="A10981" s="100">
        <v>38182</v>
      </c>
      <c r="B10981" s="100" t="s">
        <v>28317</v>
      </c>
      <c r="C10981" s="100" t="s">
        <v>941</v>
      </c>
      <c r="D10981" s="100">
        <v>222.53</v>
      </c>
    </row>
    <row r="10982" spans="1:4" x14ac:dyDescent="0.25">
      <c r="A10982" s="100">
        <v>38186</v>
      </c>
      <c r="B10982" s="100" t="s">
        <v>28318</v>
      </c>
      <c r="C10982" s="100" t="s">
        <v>941</v>
      </c>
      <c r="D10982" s="100">
        <v>578.42999999999995</v>
      </c>
    </row>
    <row r="10983" spans="1:4" x14ac:dyDescent="0.25">
      <c r="A10983" s="100">
        <v>38185</v>
      </c>
      <c r="B10983" s="100" t="s">
        <v>28319</v>
      </c>
      <c r="C10983" s="100" t="s">
        <v>941</v>
      </c>
      <c r="D10983" s="100">
        <v>515.01</v>
      </c>
    </row>
    <row r="10984" spans="1:4" x14ac:dyDescent="0.25">
      <c r="A10984" s="100">
        <v>40654</v>
      </c>
      <c r="B10984" s="100" t="s">
        <v>40362</v>
      </c>
      <c r="C10984" s="100" t="s">
        <v>941</v>
      </c>
      <c r="D10984" s="100">
        <v>167.76</v>
      </c>
    </row>
    <row r="10985" spans="1:4" x14ac:dyDescent="0.25">
      <c r="A10985" s="100">
        <v>44541</v>
      </c>
      <c r="B10985" s="100" t="s">
        <v>28320</v>
      </c>
      <c r="C10985" s="100" t="s">
        <v>941</v>
      </c>
      <c r="D10985" s="100">
        <v>248.51</v>
      </c>
    </row>
    <row r="10986" spans="1:4" x14ac:dyDescent="0.25">
      <c r="A10986" s="100">
        <v>4822</v>
      </c>
      <c r="B10986" s="100" t="s">
        <v>28321</v>
      </c>
      <c r="C10986" s="100" t="s">
        <v>941</v>
      </c>
      <c r="D10986" s="100">
        <v>315.68</v>
      </c>
    </row>
    <row r="10987" spans="1:4" x14ac:dyDescent="0.25">
      <c r="A10987" s="100">
        <v>4818</v>
      </c>
      <c r="B10987" s="100" t="s">
        <v>28322</v>
      </c>
      <c r="C10987" s="100" t="s">
        <v>941</v>
      </c>
      <c r="D10987" s="100">
        <v>324.48</v>
      </c>
    </row>
    <row r="10988" spans="1:4" x14ac:dyDescent="0.25">
      <c r="A10988" s="100">
        <v>39567</v>
      </c>
      <c r="B10988" s="100" t="s">
        <v>28323</v>
      </c>
      <c r="C10988" s="100" t="s">
        <v>941</v>
      </c>
      <c r="D10988" s="100">
        <v>44.08</v>
      </c>
    </row>
    <row r="10989" spans="1:4" x14ac:dyDescent="0.25">
      <c r="A10989" s="100">
        <v>39566</v>
      </c>
      <c r="B10989" s="100" t="s">
        <v>28324</v>
      </c>
      <c r="C10989" s="100" t="s">
        <v>941</v>
      </c>
      <c r="D10989" s="100">
        <v>46.65</v>
      </c>
    </row>
    <row r="10990" spans="1:4" x14ac:dyDescent="0.25">
      <c r="A10990" s="100">
        <v>39416</v>
      </c>
      <c r="B10990" s="100" t="s">
        <v>28325</v>
      </c>
      <c r="C10990" s="100" t="s">
        <v>941</v>
      </c>
      <c r="D10990" s="100">
        <v>28.43</v>
      </c>
    </row>
    <row r="10991" spans="1:4" x14ac:dyDescent="0.25">
      <c r="A10991" s="100">
        <v>39417</v>
      </c>
      <c r="B10991" s="100" t="s">
        <v>28326</v>
      </c>
      <c r="C10991" s="100" t="s">
        <v>941</v>
      </c>
      <c r="D10991" s="100">
        <v>27.73</v>
      </c>
    </row>
    <row r="10992" spans="1:4" x14ac:dyDescent="0.25">
      <c r="A10992" s="100">
        <v>43742</v>
      </c>
      <c r="B10992" s="100" t="s">
        <v>28327</v>
      </c>
      <c r="C10992" s="100" t="s">
        <v>941</v>
      </c>
      <c r="D10992" s="100">
        <v>29.91</v>
      </c>
    </row>
    <row r="10993" spans="1:4" x14ac:dyDescent="0.25">
      <c r="A10993" s="100">
        <v>39414</v>
      </c>
      <c r="B10993" s="100" t="s">
        <v>28328</v>
      </c>
      <c r="C10993" s="100" t="s">
        <v>941</v>
      </c>
      <c r="D10993" s="105">
        <v>26.93</v>
      </c>
    </row>
    <row r="10994" spans="1:4" x14ac:dyDescent="0.25">
      <c r="A10994" s="100">
        <v>39415</v>
      </c>
      <c r="B10994" s="100" t="s">
        <v>28329</v>
      </c>
      <c r="C10994" s="100" t="s">
        <v>941</v>
      </c>
      <c r="D10994" s="100">
        <v>23.21</v>
      </c>
    </row>
    <row r="10995" spans="1:4" x14ac:dyDescent="0.25">
      <c r="A10995" s="100">
        <v>43740</v>
      </c>
      <c r="B10995" s="100" t="s">
        <v>28330</v>
      </c>
      <c r="C10995" s="100" t="s">
        <v>941</v>
      </c>
      <c r="D10995" s="100">
        <v>28.34</v>
      </c>
    </row>
    <row r="10996" spans="1:4" x14ac:dyDescent="0.25">
      <c r="A10996" s="100">
        <v>39412</v>
      </c>
      <c r="B10996" s="100" t="s">
        <v>28331</v>
      </c>
      <c r="C10996" s="100" t="s">
        <v>941</v>
      </c>
      <c r="D10996" s="100">
        <v>19.440000000000001</v>
      </c>
    </row>
    <row r="10997" spans="1:4" x14ac:dyDescent="0.25">
      <c r="A10997" s="100">
        <v>39413</v>
      </c>
      <c r="B10997" s="100" t="s">
        <v>28332</v>
      </c>
      <c r="C10997" s="100" t="s">
        <v>941</v>
      </c>
      <c r="D10997" s="100">
        <v>21.02</v>
      </c>
    </row>
    <row r="10998" spans="1:4" x14ac:dyDescent="0.25">
      <c r="A10998" s="100">
        <v>43741</v>
      </c>
      <c r="B10998" s="100" t="s">
        <v>28333</v>
      </c>
      <c r="C10998" s="100" t="s">
        <v>941</v>
      </c>
      <c r="D10998" s="100">
        <v>22.41</v>
      </c>
    </row>
    <row r="10999" spans="1:4" x14ac:dyDescent="0.25">
      <c r="A10999" s="100">
        <v>11062</v>
      </c>
      <c r="B10999" s="100" t="s">
        <v>28334</v>
      </c>
      <c r="C10999" s="100" t="s">
        <v>941</v>
      </c>
      <c r="D10999" s="100">
        <v>40.39</v>
      </c>
    </row>
    <row r="11000" spans="1:4" x14ac:dyDescent="0.25">
      <c r="A11000" s="100">
        <v>11063</v>
      </c>
      <c r="B11000" s="100" t="s">
        <v>28335</v>
      </c>
      <c r="C11000" s="100" t="s">
        <v>941</v>
      </c>
      <c r="D11000" s="100">
        <v>24.72</v>
      </c>
    </row>
    <row r="11001" spans="1:4" x14ac:dyDescent="0.25">
      <c r="A11001" s="100">
        <v>13521</v>
      </c>
      <c r="B11001" s="100" t="s">
        <v>40363</v>
      </c>
      <c r="C11001" s="100" t="s">
        <v>13191</v>
      </c>
      <c r="D11001" s="100">
        <v>82.5</v>
      </c>
    </row>
    <row r="11002" spans="1:4" x14ac:dyDescent="0.25">
      <c r="A11002" s="100">
        <v>10851</v>
      </c>
      <c r="B11002" s="100" t="s">
        <v>28336</v>
      </c>
      <c r="C11002" s="100" t="s">
        <v>13191</v>
      </c>
      <c r="D11002" s="100">
        <v>62.85</v>
      </c>
    </row>
    <row r="11003" spans="1:4" x14ac:dyDescent="0.25">
      <c r="A11003" s="100">
        <v>39515</v>
      </c>
      <c r="B11003" s="100" t="s">
        <v>28337</v>
      </c>
      <c r="C11003" s="100" t="s">
        <v>13191</v>
      </c>
      <c r="D11003" s="100">
        <v>56.11</v>
      </c>
    </row>
    <row r="11004" spans="1:4" x14ac:dyDescent="0.25">
      <c r="A11004" s="100">
        <v>39516</v>
      </c>
      <c r="B11004" s="100" t="s">
        <v>28338</v>
      </c>
      <c r="C11004" s="100" t="s">
        <v>13191</v>
      </c>
      <c r="D11004" s="100">
        <v>47.3</v>
      </c>
    </row>
    <row r="11005" spans="1:4" x14ac:dyDescent="0.25">
      <c r="A11005" s="100">
        <v>39514</v>
      </c>
      <c r="B11005" s="100" t="s">
        <v>28339</v>
      </c>
      <c r="C11005" s="100" t="s">
        <v>13191</v>
      </c>
      <c r="D11005" s="100">
        <v>29.43</v>
      </c>
    </row>
    <row r="11006" spans="1:4" x14ac:dyDescent="0.25">
      <c r="A11006" s="100">
        <v>4812</v>
      </c>
      <c r="B11006" s="100" t="s">
        <v>28340</v>
      </c>
      <c r="C11006" s="100" t="s">
        <v>941</v>
      </c>
      <c r="D11006" s="100">
        <v>11.66</v>
      </c>
    </row>
    <row r="11007" spans="1:4" x14ac:dyDescent="0.25">
      <c r="A11007" s="100">
        <v>10849</v>
      </c>
      <c r="B11007" s="100" t="s">
        <v>28341</v>
      </c>
      <c r="C11007" s="100" t="s">
        <v>13191</v>
      </c>
      <c r="D11007" s="100">
        <v>1200.01</v>
      </c>
    </row>
    <row r="11008" spans="1:4" x14ac:dyDescent="0.25">
      <c r="A11008" s="100">
        <v>10848</v>
      </c>
      <c r="B11008" s="100" t="s">
        <v>28342</v>
      </c>
      <c r="C11008" s="100" t="s">
        <v>13191</v>
      </c>
      <c r="D11008" s="100">
        <v>753.75</v>
      </c>
    </row>
    <row r="11009" spans="1:4" x14ac:dyDescent="0.25">
      <c r="A11009" s="100">
        <v>4813</v>
      </c>
      <c r="B11009" s="100" t="s">
        <v>28343</v>
      </c>
      <c r="C11009" s="100" t="s">
        <v>941</v>
      </c>
      <c r="D11009" s="100">
        <v>250</v>
      </c>
    </row>
    <row r="11010" spans="1:4" x14ac:dyDescent="0.25">
      <c r="A11010" s="100">
        <v>37560</v>
      </c>
      <c r="B11010" s="100" t="s">
        <v>28344</v>
      </c>
      <c r="C11010" s="100" t="s">
        <v>13191</v>
      </c>
      <c r="D11010" s="100">
        <v>50.99</v>
      </c>
    </row>
    <row r="11011" spans="1:4" x14ac:dyDescent="0.25">
      <c r="A11011" s="100">
        <v>37557</v>
      </c>
      <c r="B11011" s="100" t="s">
        <v>28345</v>
      </c>
      <c r="C11011" s="100" t="s">
        <v>13191</v>
      </c>
      <c r="D11011" s="100">
        <v>15.48</v>
      </c>
    </row>
    <row r="11012" spans="1:4" x14ac:dyDescent="0.25">
      <c r="A11012" s="100">
        <v>37556</v>
      </c>
      <c r="B11012" s="100" t="s">
        <v>28346</v>
      </c>
      <c r="C11012" s="100" t="s">
        <v>13191</v>
      </c>
      <c r="D11012" s="105">
        <v>29.95</v>
      </c>
    </row>
    <row r="11013" spans="1:4" x14ac:dyDescent="0.25">
      <c r="A11013" s="100">
        <v>37559</v>
      </c>
      <c r="B11013" s="100" t="s">
        <v>28347</v>
      </c>
      <c r="C11013" s="100" t="s">
        <v>13191</v>
      </c>
      <c r="D11013" s="105">
        <v>36.74</v>
      </c>
    </row>
    <row r="11014" spans="1:4" x14ac:dyDescent="0.25">
      <c r="A11014" s="100">
        <v>37539</v>
      </c>
      <c r="B11014" s="100" t="s">
        <v>28348</v>
      </c>
      <c r="C11014" s="100" t="s">
        <v>13191</v>
      </c>
      <c r="D11014" s="100">
        <v>25.9</v>
      </c>
    </row>
    <row r="11015" spans="1:4" x14ac:dyDescent="0.25">
      <c r="A11015" s="100">
        <v>37558</v>
      </c>
      <c r="B11015" s="100" t="s">
        <v>28349</v>
      </c>
      <c r="C11015" s="100" t="s">
        <v>13191</v>
      </c>
      <c r="D11015" s="100">
        <v>48.29</v>
      </c>
    </row>
    <row r="11016" spans="1:4" x14ac:dyDescent="0.25">
      <c r="A11016" s="100">
        <v>34723</v>
      </c>
      <c r="B11016" s="100" t="s">
        <v>28350</v>
      </c>
      <c r="C11016" s="100" t="s">
        <v>941</v>
      </c>
      <c r="D11016" s="100">
        <v>577.5</v>
      </c>
    </row>
    <row r="11017" spans="1:4" x14ac:dyDescent="0.25">
      <c r="A11017" s="100">
        <v>34721</v>
      </c>
      <c r="B11017" s="100" t="s">
        <v>28351</v>
      </c>
      <c r="C11017" s="100" t="s">
        <v>941</v>
      </c>
      <c r="D11017" s="100">
        <v>720</v>
      </c>
    </row>
    <row r="11018" spans="1:4" x14ac:dyDescent="0.25">
      <c r="A11018" s="100">
        <v>4309</v>
      </c>
      <c r="B11018" s="100" t="s">
        <v>28352</v>
      </c>
      <c r="C11018" s="100" t="s">
        <v>13191</v>
      </c>
      <c r="D11018" s="100">
        <v>10.130000000000001</v>
      </c>
    </row>
    <row r="11019" spans="1:4" x14ac:dyDescent="0.25">
      <c r="A11019" s="100">
        <v>4307</v>
      </c>
      <c r="B11019" s="100" t="s">
        <v>28353</v>
      </c>
      <c r="C11019" s="100" t="s">
        <v>13191</v>
      </c>
      <c r="D11019" s="100">
        <v>17.32</v>
      </c>
    </row>
    <row r="11020" spans="1:4" x14ac:dyDescent="0.25">
      <c r="A11020" s="100">
        <v>10850</v>
      </c>
      <c r="B11020" s="100" t="s">
        <v>28354</v>
      </c>
      <c r="C11020" s="100" t="s">
        <v>13191</v>
      </c>
      <c r="D11020" s="100">
        <v>37.5</v>
      </c>
    </row>
    <row r="11021" spans="1:4" x14ac:dyDescent="0.25">
      <c r="A11021" s="100">
        <v>42438</v>
      </c>
      <c r="B11021" s="100" t="s">
        <v>40364</v>
      </c>
      <c r="C11021" s="100" t="s">
        <v>13191</v>
      </c>
      <c r="D11021" s="100">
        <v>2090.75</v>
      </c>
    </row>
    <row r="11022" spans="1:4" x14ac:dyDescent="0.25">
      <c r="A11022" s="100">
        <v>4792</v>
      </c>
      <c r="B11022" s="100" t="s">
        <v>28355</v>
      </c>
      <c r="C11022" s="100" t="s">
        <v>941</v>
      </c>
      <c r="D11022" s="100">
        <v>164.28</v>
      </c>
    </row>
    <row r="11023" spans="1:4" x14ac:dyDescent="0.25">
      <c r="A11023" s="100">
        <v>4790</v>
      </c>
      <c r="B11023" s="100" t="s">
        <v>28356</v>
      </c>
      <c r="C11023" s="100" t="s">
        <v>941</v>
      </c>
      <c r="D11023" s="100">
        <v>98.77</v>
      </c>
    </row>
    <row r="11024" spans="1:4" x14ac:dyDescent="0.25">
      <c r="A11024" s="100">
        <v>40671</v>
      </c>
      <c r="B11024" s="100" t="s">
        <v>40365</v>
      </c>
      <c r="C11024" s="100" t="s">
        <v>941</v>
      </c>
      <c r="D11024" s="100">
        <v>92.79</v>
      </c>
    </row>
    <row r="11025" spans="1:4" x14ac:dyDescent="0.25">
      <c r="A11025" s="100">
        <v>7552</v>
      </c>
      <c r="B11025" s="100" t="s">
        <v>28357</v>
      </c>
      <c r="C11025" s="100" t="s">
        <v>13191</v>
      </c>
      <c r="D11025" s="100">
        <v>26.2</v>
      </c>
    </row>
    <row r="11026" spans="1:4" x14ac:dyDescent="0.25">
      <c r="A11026" s="100">
        <v>4893</v>
      </c>
      <c r="B11026" s="100" t="s">
        <v>28358</v>
      </c>
      <c r="C11026" s="100" t="s">
        <v>13191</v>
      </c>
      <c r="D11026" s="100">
        <v>14.41</v>
      </c>
    </row>
    <row r="11027" spans="1:4" x14ac:dyDescent="0.25">
      <c r="A11027" s="100">
        <v>4894</v>
      </c>
      <c r="B11027" s="100" t="s">
        <v>28359</v>
      </c>
      <c r="C11027" s="100" t="s">
        <v>13191</v>
      </c>
      <c r="D11027" s="100">
        <v>12.37</v>
      </c>
    </row>
    <row r="11028" spans="1:4" x14ac:dyDescent="0.25">
      <c r="A11028" s="100">
        <v>4888</v>
      </c>
      <c r="B11028" s="100" t="s">
        <v>28360</v>
      </c>
      <c r="C11028" s="100" t="s">
        <v>13191</v>
      </c>
      <c r="D11028" s="100">
        <v>4.21</v>
      </c>
    </row>
    <row r="11029" spans="1:4" x14ac:dyDescent="0.25">
      <c r="A11029" s="100">
        <v>4890</v>
      </c>
      <c r="B11029" s="100" t="s">
        <v>28361</v>
      </c>
      <c r="C11029" s="100" t="s">
        <v>13191</v>
      </c>
      <c r="D11029" s="100">
        <v>7.91</v>
      </c>
    </row>
    <row r="11030" spans="1:4" x14ac:dyDescent="0.25">
      <c r="A11030" s="100">
        <v>12411</v>
      </c>
      <c r="B11030" s="100" t="s">
        <v>28362</v>
      </c>
      <c r="C11030" s="100" t="s">
        <v>13191</v>
      </c>
      <c r="D11030" s="100">
        <v>42.62</v>
      </c>
    </row>
    <row r="11031" spans="1:4" x14ac:dyDescent="0.25">
      <c r="A11031" s="100">
        <v>4891</v>
      </c>
      <c r="B11031" s="100" t="s">
        <v>28363</v>
      </c>
      <c r="C11031" s="100" t="s">
        <v>13191</v>
      </c>
      <c r="D11031" s="100">
        <v>21.31</v>
      </c>
    </row>
    <row r="11032" spans="1:4" x14ac:dyDescent="0.25">
      <c r="A11032" s="100">
        <v>4889</v>
      </c>
      <c r="B11032" s="100" t="s">
        <v>28364</v>
      </c>
      <c r="C11032" s="100" t="s">
        <v>13191</v>
      </c>
      <c r="D11032" s="100">
        <v>5.69</v>
      </c>
    </row>
    <row r="11033" spans="1:4" x14ac:dyDescent="0.25">
      <c r="A11033" s="100">
        <v>4892</v>
      </c>
      <c r="B11033" s="100" t="s">
        <v>28365</v>
      </c>
      <c r="C11033" s="100" t="s">
        <v>13191</v>
      </c>
      <c r="D11033" s="100">
        <v>59.68</v>
      </c>
    </row>
    <row r="11034" spans="1:4" x14ac:dyDescent="0.25">
      <c r="A11034" s="100">
        <v>12412</v>
      </c>
      <c r="B11034" s="100" t="s">
        <v>28366</v>
      </c>
      <c r="C11034" s="100" t="s">
        <v>13191</v>
      </c>
      <c r="D11034" s="100">
        <v>110.92</v>
      </c>
    </row>
    <row r="11035" spans="1:4" x14ac:dyDescent="0.25">
      <c r="A11035" s="100">
        <v>4907</v>
      </c>
      <c r="B11035" s="100" t="s">
        <v>28367</v>
      </c>
      <c r="C11035" s="100" t="s">
        <v>13191</v>
      </c>
      <c r="D11035" s="100">
        <v>19.78</v>
      </c>
    </row>
    <row r="11036" spans="1:4" x14ac:dyDescent="0.25">
      <c r="A11036" s="100">
        <v>4902</v>
      </c>
      <c r="B11036" s="100" t="s">
        <v>28368</v>
      </c>
      <c r="C11036" s="100" t="s">
        <v>13191</v>
      </c>
      <c r="D11036" s="105">
        <v>51.32</v>
      </c>
    </row>
    <row r="11037" spans="1:4" x14ac:dyDescent="0.25">
      <c r="A11037" s="100">
        <v>4741</v>
      </c>
      <c r="B11037" s="100" t="s">
        <v>28369</v>
      </c>
      <c r="C11037" s="100" t="s">
        <v>940</v>
      </c>
      <c r="D11037" s="100">
        <v>120.62</v>
      </c>
    </row>
    <row r="11038" spans="1:4" x14ac:dyDescent="0.25">
      <c r="A11038" s="100">
        <v>4752</v>
      </c>
      <c r="B11038" s="100" t="s">
        <v>28370</v>
      </c>
      <c r="C11038" s="100" t="s">
        <v>939</v>
      </c>
      <c r="D11038" s="100">
        <v>20.34</v>
      </c>
    </row>
    <row r="11039" spans="1:4" x14ac:dyDescent="0.25">
      <c r="A11039" s="100">
        <v>41091</v>
      </c>
      <c r="B11039" s="100" t="s">
        <v>28371</v>
      </c>
      <c r="C11039" s="100" t="s">
        <v>1906</v>
      </c>
      <c r="D11039" s="100">
        <v>3595.47</v>
      </c>
    </row>
    <row r="11040" spans="1:4" x14ac:dyDescent="0.25">
      <c r="A11040" s="100">
        <v>13954</v>
      </c>
      <c r="B11040" s="100" t="s">
        <v>28372</v>
      </c>
      <c r="C11040" s="100" t="s">
        <v>13191</v>
      </c>
      <c r="D11040" s="100">
        <v>6630.79</v>
      </c>
    </row>
    <row r="11041" spans="1:4" x14ac:dyDescent="0.25">
      <c r="A11041" s="100">
        <v>3411</v>
      </c>
      <c r="B11041" s="100" t="s">
        <v>28373</v>
      </c>
      <c r="C11041" s="100" t="s">
        <v>943</v>
      </c>
      <c r="D11041" s="100">
        <v>45.01</v>
      </c>
    </row>
    <row r="11042" spans="1:4" x14ac:dyDescent="0.25">
      <c r="A11042" s="100">
        <v>39995</v>
      </c>
      <c r="B11042" s="100" t="s">
        <v>28374</v>
      </c>
      <c r="C11042" s="100" t="s">
        <v>940</v>
      </c>
      <c r="D11042" s="100">
        <v>346.25</v>
      </c>
    </row>
    <row r="11043" spans="1:4" x14ac:dyDescent="0.25">
      <c r="A11043" s="100">
        <v>11615</v>
      </c>
      <c r="B11043" s="100" t="s">
        <v>28375</v>
      </c>
      <c r="C11043" s="100" t="s">
        <v>941</v>
      </c>
      <c r="D11043" s="100">
        <v>2.93</v>
      </c>
    </row>
    <row r="11044" spans="1:4" x14ac:dyDescent="0.25">
      <c r="A11044" s="100">
        <v>3408</v>
      </c>
      <c r="B11044" s="100" t="s">
        <v>28376</v>
      </c>
      <c r="C11044" s="100" t="s">
        <v>941</v>
      </c>
      <c r="D11044" s="100">
        <v>7.8</v>
      </c>
    </row>
    <row r="11045" spans="1:4" x14ac:dyDescent="0.25">
      <c r="A11045" s="100">
        <v>3409</v>
      </c>
      <c r="B11045" s="100" t="s">
        <v>28377</v>
      </c>
      <c r="C11045" s="100" t="s">
        <v>941</v>
      </c>
      <c r="D11045" s="100">
        <v>19.5</v>
      </c>
    </row>
    <row r="11046" spans="1:4" x14ac:dyDescent="0.25">
      <c r="A11046" s="100">
        <v>11427</v>
      </c>
      <c r="B11046" s="100" t="s">
        <v>28378</v>
      </c>
      <c r="C11046" s="100" t="s">
        <v>943</v>
      </c>
      <c r="D11046" s="100">
        <v>88.19</v>
      </c>
    </row>
    <row r="11047" spans="1:4" x14ac:dyDescent="0.25">
      <c r="A11047" s="100">
        <v>4491</v>
      </c>
      <c r="B11047" s="100" t="s">
        <v>28379</v>
      </c>
      <c r="C11047" s="100" t="s">
        <v>942</v>
      </c>
      <c r="D11047" s="100">
        <v>7.72</v>
      </c>
    </row>
    <row r="11048" spans="1:4" x14ac:dyDescent="0.25">
      <c r="A11048" s="100">
        <v>2745</v>
      </c>
      <c r="B11048" s="100" t="s">
        <v>40366</v>
      </c>
      <c r="C11048" s="100" t="s">
        <v>942</v>
      </c>
      <c r="D11048" s="100">
        <v>2.83</v>
      </c>
    </row>
    <row r="11049" spans="1:4" x14ac:dyDescent="0.25">
      <c r="A11049" s="100">
        <v>14439</v>
      </c>
      <c r="B11049" s="100" t="s">
        <v>40367</v>
      </c>
      <c r="C11049" s="100" t="s">
        <v>942</v>
      </c>
      <c r="D11049" s="100">
        <v>3.51</v>
      </c>
    </row>
    <row r="11050" spans="1:4" x14ac:dyDescent="0.25">
      <c r="A11050" s="100">
        <v>44496</v>
      </c>
      <c r="B11050" s="100" t="s">
        <v>28380</v>
      </c>
      <c r="C11050" s="100" t="s">
        <v>13191</v>
      </c>
      <c r="D11050" s="100">
        <v>152.37</v>
      </c>
    </row>
    <row r="11051" spans="1:4" x14ac:dyDescent="0.25">
      <c r="A11051" s="100">
        <v>12362</v>
      </c>
      <c r="B11051" s="100" t="s">
        <v>28381</v>
      </c>
      <c r="C11051" s="100" t="s">
        <v>13191</v>
      </c>
      <c r="D11051" s="100">
        <v>13.04</v>
      </c>
    </row>
    <row r="11052" spans="1:4" x14ac:dyDescent="0.25">
      <c r="A11052" s="100">
        <v>421</v>
      </c>
      <c r="B11052" s="100" t="s">
        <v>40368</v>
      </c>
      <c r="C11052" s="100" t="s">
        <v>13191</v>
      </c>
      <c r="D11052" s="100">
        <v>21.12</v>
      </c>
    </row>
    <row r="11053" spans="1:4" x14ac:dyDescent="0.25">
      <c r="A11053" s="100">
        <v>14148</v>
      </c>
      <c r="B11053" s="100" t="s">
        <v>28382</v>
      </c>
      <c r="C11053" s="100" t="s">
        <v>13191</v>
      </c>
      <c r="D11053" s="100">
        <v>2</v>
      </c>
    </row>
    <row r="11054" spans="1:4" x14ac:dyDescent="0.25">
      <c r="A11054" s="100">
        <v>4341</v>
      </c>
      <c r="B11054" s="100" t="s">
        <v>28383</v>
      </c>
      <c r="C11054" s="100" t="s">
        <v>13191</v>
      </c>
      <c r="D11054" s="100">
        <v>1.38</v>
      </c>
    </row>
    <row r="11055" spans="1:4" x14ac:dyDescent="0.25">
      <c r="A11055" s="100">
        <v>4337</v>
      </c>
      <c r="B11055" s="100" t="s">
        <v>28384</v>
      </c>
      <c r="C11055" s="100" t="s">
        <v>13191</v>
      </c>
      <c r="D11055" s="100">
        <v>3.48</v>
      </c>
    </row>
    <row r="11056" spans="1:4" x14ac:dyDescent="0.25">
      <c r="A11056" s="100">
        <v>4339</v>
      </c>
      <c r="B11056" s="100" t="s">
        <v>28385</v>
      </c>
      <c r="C11056" s="100" t="s">
        <v>13191</v>
      </c>
      <c r="D11056" s="100">
        <v>0.74</v>
      </c>
    </row>
    <row r="11057" spans="1:4" x14ac:dyDescent="0.25">
      <c r="A11057" s="100">
        <v>39997</v>
      </c>
      <c r="B11057" s="100" t="s">
        <v>28386</v>
      </c>
      <c r="C11057" s="100" t="s">
        <v>13191</v>
      </c>
      <c r="D11057" s="100">
        <v>0.41</v>
      </c>
    </row>
    <row r="11058" spans="1:4" x14ac:dyDescent="0.25">
      <c r="A11058" s="100">
        <v>11971</v>
      </c>
      <c r="B11058" s="100" t="s">
        <v>28387</v>
      </c>
      <c r="C11058" s="100" t="s">
        <v>13191</v>
      </c>
      <c r="D11058" s="100">
        <v>5.77</v>
      </c>
    </row>
    <row r="11059" spans="1:4" x14ac:dyDescent="0.25">
      <c r="A11059" s="100">
        <v>4342</v>
      </c>
      <c r="B11059" s="100" t="s">
        <v>28388</v>
      </c>
      <c r="C11059" s="100" t="s">
        <v>13191</v>
      </c>
      <c r="D11059" s="100">
        <v>0.3</v>
      </c>
    </row>
    <row r="11060" spans="1:4" x14ac:dyDescent="0.25">
      <c r="A11060" s="100">
        <v>4330</v>
      </c>
      <c r="B11060" s="100" t="s">
        <v>28389</v>
      </c>
      <c r="C11060" s="100" t="s">
        <v>13191</v>
      </c>
      <c r="D11060" s="100">
        <v>0.2</v>
      </c>
    </row>
    <row r="11061" spans="1:4" x14ac:dyDescent="0.25">
      <c r="A11061" s="100">
        <v>4340</v>
      </c>
      <c r="B11061" s="100" t="s">
        <v>28390</v>
      </c>
      <c r="C11061" s="100" t="s">
        <v>13191</v>
      </c>
      <c r="D11061" s="100">
        <v>1.61</v>
      </c>
    </row>
    <row r="11062" spans="1:4" x14ac:dyDescent="0.25">
      <c r="A11062" s="100">
        <v>5088</v>
      </c>
      <c r="B11062" s="100" t="s">
        <v>40369</v>
      </c>
      <c r="C11062" s="100" t="s">
        <v>13191</v>
      </c>
      <c r="D11062" s="100">
        <v>7</v>
      </c>
    </row>
    <row r="11063" spans="1:4" x14ac:dyDescent="0.25">
      <c r="A11063" s="100">
        <v>11154</v>
      </c>
      <c r="B11063" s="100" t="s">
        <v>30300</v>
      </c>
      <c r="C11063" s="100" t="s">
        <v>13191</v>
      </c>
      <c r="D11063" s="100">
        <v>1270.21</v>
      </c>
    </row>
    <row r="11064" spans="1:4" x14ac:dyDescent="0.25">
      <c r="A11064" s="100">
        <v>4989</v>
      </c>
      <c r="B11064" s="100" t="s">
        <v>28391</v>
      </c>
      <c r="C11064" s="100" t="s">
        <v>13191</v>
      </c>
      <c r="D11064" s="100">
        <v>291.56</v>
      </c>
    </row>
    <row r="11065" spans="1:4" x14ac:dyDescent="0.25">
      <c r="A11065" s="100">
        <v>4982</v>
      </c>
      <c r="B11065" s="100" t="s">
        <v>28392</v>
      </c>
      <c r="C11065" s="100" t="s">
        <v>13191</v>
      </c>
      <c r="D11065" s="100">
        <v>273.47000000000003</v>
      </c>
    </row>
    <row r="11066" spans="1:4" x14ac:dyDescent="0.25">
      <c r="A11066" s="100">
        <v>4962</v>
      </c>
      <c r="B11066" s="100" t="s">
        <v>28393</v>
      </c>
      <c r="C11066" s="100" t="s">
        <v>13191</v>
      </c>
      <c r="D11066" s="100">
        <v>215.67</v>
      </c>
    </row>
    <row r="11067" spans="1:4" x14ac:dyDescent="0.25">
      <c r="A11067" s="100">
        <v>4981</v>
      </c>
      <c r="B11067" s="100" t="s">
        <v>28394</v>
      </c>
      <c r="C11067" s="100" t="s">
        <v>13191</v>
      </c>
      <c r="D11067" s="100">
        <v>192</v>
      </c>
    </row>
    <row r="11068" spans="1:4" x14ac:dyDescent="0.25">
      <c r="A11068" s="100">
        <v>4964</v>
      </c>
      <c r="B11068" s="100" t="s">
        <v>28395</v>
      </c>
      <c r="C11068" s="100" t="s">
        <v>13191</v>
      </c>
      <c r="D11068" s="100">
        <v>243.57</v>
      </c>
    </row>
    <row r="11069" spans="1:4" x14ac:dyDescent="0.25">
      <c r="A11069" s="100">
        <v>4992</v>
      </c>
      <c r="B11069" s="100" t="s">
        <v>28396</v>
      </c>
      <c r="C11069" s="100" t="s">
        <v>13191</v>
      </c>
      <c r="D11069" s="100">
        <v>237.93</v>
      </c>
    </row>
    <row r="11070" spans="1:4" x14ac:dyDescent="0.25">
      <c r="A11070" s="100">
        <v>4987</v>
      </c>
      <c r="B11070" s="100" t="s">
        <v>28397</v>
      </c>
      <c r="C11070" s="100" t="s">
        <v>13191</v>
      </c>
      <c r="D11070" s="100">
        <v>272.20999999999998</v>
      </c>
    </row>
    <row r="11071" spans="1:4" x14ac:dyDescent="0.25">
      <c r="A11071" s="100">
        <v>4930</v>
      </c>
      <c r="B11071" s="100" t="s">
        <v>28398</v>
      </c>
      <c r="C11071" s="100" t="s">
        <v>941</v>
      </c>
      <c r="D11071" s="100">
        <v>538.02</v>
      </c>
    </row>
    <row r="11072" spans="1:4" x14ac:dyDescent="0.25">
      <c r="A11072" s="100">
        <v>4998</v>
      </c>
      <c r="B11072" s="100" t="s">
        <v>40370</v>
      </c>
      <c r="C11072" s="100" t="s">
        <v>941</v>
      </c>
      <c r="D11072" s="100">
        <v>853.84</v>
      </c>
    </row>
    <row r="11073" spans="1:4" x14ac:dyDescent="0.25">
      <c r="A11073" s="100">
        <v>39021</v>
      </c>
      <c r="B11073" s="100" t="s">
        <v>40371</v>
      </c>
      <c r="C11073" s="100" t="s">
        <v>13191</v>
      </c>
      <c r="D11073" s="100">
        <v>572.04999999999995</v>
      </c>
    </row>
    <row r="11074" spans="1:4" x14ac:dyDescent="0.25">
      <c r="A11074" s="100">
        <v>39022</v>
      </c>
      <c r="B11074" s="100" t="s">
        <v>31237</v>
      </c>
      <c r="C11074" s="100" t="s">
        <v>13191</v>
      </c>
      <c r="D11074" s="100">
        <v>512.4</v>
      </c>
    </row>
    <row r="11075" spans="1:4" x14ac:dyDescent="0.25">
      <c r="A11075" s="100">
        <v>39024</v>
      </c>
      <c r="B11075" s="100" t="s">
        <v>40372</v>
      </c>
      <c r="C11075" s="100" t="s">
        <v>13191</v>
      </c>
      <c r="D11075" s="100">
        <v>770.3</v>
      </c>
    </row>
    <row r="11076" spans="1:4" x14ac:dyDescent="0.25">
      <c r="A11076" s="100">
        <v>4914</v>
      </c>
      <c r="B11076" s="100" t="s">
        <v>28399</v>
      </c>
      <c r="C11076" s="100" t="s">
        <v>941</v>
      </c>
      <c r="D11076" s="100">
        <v>624.58000000000004</v>
      </c>
    </row>
    <row r="11077" spans="1:4" x14ac:dyDescent="0.25">
      <c r="A11077" s="100">
        <v>4917</v>
      </c>
      <c r="B11077" s="100" t="s">
        <v>28400</v>
      </c>
      <c r="C11077" s="100" t="s">
        <v>941</v>
      </c>
      <c r="D11077" s="100">
        <v>431.34</v>
      </c>
    </row>
    <row r="11078" spans="1:4" x14ac:dyDescent="0.25">
      <c r="A11078" s="100">
        <v>39025</v>
      </c>
      <c r="B11078" s="100" t="s">
        <v>40373</v>
      </c>
      <c r="C11078" s="100" t="s">
        <v>13191</v>
      </c>
      <c r="D11078" s="100">
        <v>789.86</v>
      </c>
    </row>
    <row r="11079" spans="1:4" x14ac:dyDescent="0.25">
      <c r="A11079" s="100">
        <v>4922</v>
      </c>
      <c r="B11079" s="100" t="s">
        <v>28401</v>
      </c>
      <c r="C11079" s="100" t="s">
        <v>941</v>
      </c>
      <c r="D11079" s="100">
        <v>400.1</v>
      </c>
    </row>
    <row r="11080" spans="1:4" x14ac:dyDescent="0.25">
      <c r="A11080" s="100">
        <v>4911</v>
      </c>
      <c r="B11080" s="100" t="s">
        <v>28402</v>
      </c>
      <c r="C11080" s="100" t="s">
        <v>941</v>
      </c>
      <c r="D11080" s="100">
        <v>319.2</v>
      </c>
    </row>
    <row r="11081" spans="1:4" x14ac:dyDescent="0.25">
      <c r="A11081" s="100">
        <v>37518</v>
      </c>
      <c r="B11081" s="100" t="s">
        <v>40374</v>
      </c>
      <c r="C11081" s="100" t="s">
        <v>941</v>
      </c>
      <c r="D11081" s="100">
        <v>518.70000000000005</v>
      </c>
    </row>
    <row r="11082" spans="1:4" x14ac:dyDescent="0.25">
      <c r="A11082" s="100">
        <v>4910</v>
      </c>
      <c r="B11082" s="100" t="s">
        <v>28403</v>
      </c>
      <c r="C11082" s="100" t="s">
        <v>941</v>
      </c>
      <c r="D11082" s="100">
        <v>437.27</v>
      </c>
    </row>
    <row r="11083" spans="1:4" x14ac:dyDescent="0.25">
      <c r="A11083" s="100">
        <v>4943</v>
      </c>
      <c r="B11083" s="100" t="s">
        <v>28404</v>
      </c>
      <c r="C11083" s="100" t="s">
        <v>941</v>
      </c>
      <c r="D11083" s="100">
        <v>651.41999999999996</v>
      </c>
    </row>
    <row r="11084" spans="1:4" x14ac:dyDescent="0.25">
      <c r="A11084" s="100">
        <v>5002</v>
      </c>
      <c r="B11084" s="100" t="s">
        <v>28405</v>
      </c>
      <c r="C11084" s="100" t="s">
        <v>941</v>
      </c>
      <c r="D11084" s="105">
        <v>622.42999999999995</v>
      </c>
    </row>
    <row r="11085" spans="1:4" x14ac:dyDescent="0.25">
      <c r="A11085" s="100">
        <v>4977</v>
      </c>
      <c r="B11085" s="100" t="s">
        <v>28406</v>
      </c>
      <c r="C11085" s="100" t="s">
        <v>941</v>
      </c>
      <c r="D11085" s="105">
        <v>420.16</v>
      </c>
    </row>
    <row r="11086" spans="1:4" x14ac:dyDescent="0.25">
      <c r="A11086" s="100">
        <v>5028</v>
      </c>
      <c r="B11086" s="100" t="s">
        <v>28407</v>
      </c>
      <c r="C11086" s="100" t="s">
        <v>941</v>
      </c>
      <c r="D11086" s="105">
        <v>1028.08</v>
      </c>
    </row>
    <row r="11087" spans="1:4" x14ac:dyDescent="0.25">
      <c r="A11087" s="100">
        <v>4969</v>
      </c>
      <c r="B11087" s="100" t="s">
        <v>28408</v>
      </c>
      <c r="C11087" s="100" t="s">
        <v>941</v>
      </c>
      <c r="D11087" s="105">
        <v>594.24</v>
      </c>
    </row>
    <row r="11088" spans="1:4" x14ac:dyDescent="0.25">
      <c r="A11088" s="100">
        <v>11364</v>
      </c>
      <c r="B11088" s="100" t="s">
        <v>28409</v>
      </c>
      <c r="C11088" s="100" t="s">
        <v>13191</v>
      </c>
      <c r="D11088" s="105">
        <v>164.94</v>
      </c>
    </row>
    <row r="11089" spans="1:4" x14ac:dyDescent="0.25">
      <c r="A11089" s="100">
        <v>11365</v>
      </c>
      <c r="B11089" s="100" t="s">
        <v>28410</v>
      </c>
      <c r="C11089" s="100" t="s">
        <v>13191</v>
      </c>
      <c r="D11089" s="105">
        <v>171.17</v>
      </c>
    </row>
    <row r="11090" spans="1:4" x14ac:dyDescent="0.25">
      <c r="A11090" s="100">
        <v>11366</v>
      </c>
      <c r="B11090" s="100" t="s">
        <v>28411</v>
      </c>
      <c r="C11090" s="100" t="s">
        <v>13191</v>
      </c>
      <c r="D11090" s="105">
        <v>181.95</v>
      </c>
    </row>
    <row r="11091" spans="1:4" x14ac:dyDescent="0.25">
      <c r="A11091" s="100">
        <v>43777</v>
      </c>
      <c r="B11091" s="100" t="s">
        <v>28412</v>
      </c>
      <c r="C11091" s="100" t="s">
        <v>13191</v>
      </c>
      <c r="D11091" s="100">
        <v>213.73</v>
      </c>
    </row>
    <row r="11092" spans="1:4" x14ac:dyDescent="0.25">
      <c r="A11092" s="100">
        <v>20322</v>
      </c>
      <c r="B11092" s="100" t="s">
        <v>28413</v>
      </c>
      <c r="C11092" s="100" t="s">
        <v>13191</v>
      </c>
      <c r="D11092" s="105">
        <v>198.41</v>
      </c>
    </row>
    <row r="11093" spans="1:4" x14ac:dyDescent="0.25">
      <c r="A11093" s="100">
        <v>10553</v>
      </c>
      <c r="B11093" s="100" t="s">
        <v>28414</v>
      </c>
      <c r="C11093" s="100" t="s">
        <v>13191</v>
      </c>
      <c r="D11093" s="105">
        <v>180.15</v>
      </c>
    </row>
    <row r="11094" spans="1:4" x14ac:dyDescent="0.25">
      <c r="A11094" s="100">
        <v>5020</v>
      </c>
      <c r="B11094" s="100" t="s">
        <v>28415</v>
      </c>
      <c r="C11094" s="100" t="s">
        <v>13191</v>
      </c>
      <c r="D11094" s="105">
        <v>189.94</v>
      </c>
    </row>
    <row r="11095" spans="1:4" x14ac:dyDescent="0.25">
      <c r="A11095" s="100">
        <v>10554</v>
      </c>
      <c r="B11095" s="100" t="s">
        <v>28416</v>
      </c>
      <c r="C11095" s="100" t="s">
        <v>13191</v>
      </c>
      <c r="D11095" s="105">
        <v>181.75</v>
      </c>
    </row>
    <row r="11096" spans="1:4" x14ac:dyDescent="0.25">
      <c r="A11096" s="100">
        <v>10555</v>
      </c>
      <c r="B11096" s="100" t="s">
        <v>28417</v>
      </c>
      <c r="C11096" s="100" t="s">
        <v>13191</v>
      </c>
      <c r="D11096" s="105">
        <v>198.21</v>
      </c>
    </row>
    <row r="11097" spans="1:4" x14ac:dyDescent="0.25">
      <c r="A11097" s="100">
        <v>10556</v>
      </c>
      <c r="B11097" s="100" t="s">
        <v>28418</v>
      </c>
      <c r="C11097" s="100" t="s">
        <v>13191</v>
      </c>
      <c r="D11097" s="105">
        <v>263.54000000000002</v>
      </c>
    </row>
    <row r="11098" spans="1:4" x14ac:dyDescent="0.25">
      <c r="A11098" s="100">
        <v>39502</v>
      </c>
      <c r="B11098" s="100" t="s">
        <v>28419</v>
      </c>
      <c r="C11098" s="100" t="s">
        <v>13191</v>
      </c>
      <c r="D11098" s="105">
        <v>370.07</v>
      </c>
    </row>
    <row r="11099" spans="1:4" x14ac:dyDescent="0.25">
      <c r="A11099" s="100">
        <v>39504</v>
      </c>
      <c r="B11099" s="100" t="s">
        <v>28420</v>
      </c>
      <c r="C11099" s="100" t="s">
        <v>13191</v>
      </c>
      <c r="D11099" s="105">
        <v>409.22</v>
      </c>
    </row>
    <row r="11100" spans="1:4" x14ac:dyDescent="0.25">
      <c r="A11100" s="100">
        <v>39503</v>
      </c>
      <c r="B11100" s="100" t="s">
        <v>28421</v>
      </c>
      <c r="C11100" s="100" t="s">
        <v>13191</v>
      </c>
      <c r="D11100" s="105">
        <v>430.69</v>
      </c>
    </row>
    <row r="11101" spans="1:4" x14ac:dyDescent="0.25">
      <c r="A11101" s="100">
        <v>39505</v>
      </c>
      <c r="B11101" s="100" t="s">
        <v>28422</v>
      </c>
      <c r="C11101" s="100" t="s">
        <v>13191</v>
      </c>
      <c r="D11101" s="105">
        <v>464.13</v>
      </c>
    </row>
    <row r="11102" spans="1:4" x14ac:dyDescent="0.25">
      <c r="A11102" s="100">
        <v>44471</v>
      </c>
      <c r="B11102" s="100" t="s">
        <v>28423</v>
      </c>
      <c r="C11102" s="100" t="s">
        <v>13191</v>
      </c>
      <c r="D11102" s="105">
        <v>506.58</v>
      </c>
    </row>
    <row r="11103" spans="1:4" x14ac:dyDescent="0.25">
      <c r="A11103" s="100">
        <v>4944</v>
      </c>
      <c r="B11103" s="100" t="s">
        <v>28424</v>
      </c>
      <c r="C11103" s="100" t="s">
        <v>941</v>
      </c>
      <c r="D11103" s="105">
        <v>973.88</v>
      </c>
    </row>
    <row r="11104" spans="1:4" x14ac:dyDescent="0.25">
      <c r="A11104" s="100">
        <v>21102</v>
      </c>
      <c r="B11104" s="100" t="s">
        <v>28425</v>
      </c>
      <c r="C11104" s="100" t="s">
        <v>13191</v>
      </c>
      <c r="D11104" s="105">
        <v>36.61</v>
      </c>
    </row>
    <row r="11105" spans="1:4" x14ac:dyDescent="0.25">
      <c r="A11105" s="100">
        <v>21101</v>
      </c>
      <c r="B11105" s="100" t="s">
        <v>28426</v>
      </c>
      <c r="C11105" s="100" t="s">
        <v>13191</v>
      </c>
      <c r="D11105" s="105">
        <v>23.51</v>
      </c>
    </row>
    <row r="11106" spans="1:4" x14ac:dyDescent="0.25">
      <c r="A11106" s="100">
        <v>34713</v>
      </c>
      <c r="B11106" s="100" t="s">
        <v>28427</v>
      </c>
      <c r="C11106" s="100" t="s">
        <v>941</v>
      </c>
      <c r="D11106" s="105">
        <v>208.55</v>
      </c>
    </row>
    <row r="11107" spans="1:4" x14ac:dyDescent="0.25">
      <c r="A11107" s="100">
        <v>37563</v>
      </c>
      <c r="B11107" s="100" t="s">
        <v>28428</v>
      </c>
      <c r="C11107" s="100" t="s">
        <v>941</v>
      </c>
      <c r="D11107" s="105">
        <v>592.01</v>
      </c>
    </row>
    <row r="11108" spans="1:4" x14ac:dyDescent="0.25">
      <c r="A11108" s="100">
        <v>4948</v>
      </c>
      <c r="B11108" s="100" t="s">
        <v>40375</v>
      </c>
      <c r="C11108" s="100" t="s">
        <v>941</v>
      </c>
      <c r="D11108" s="105">
        <v>515.05999999999995</v>
      </c>
    </row>
    <row r="11109" spans="1:4" x14ac:dyDescent="0.25">
      <c r="A11109" s="100">
        <v>37561</v>
      </c>
      <c r="B11109" s="100" t="s">
        <v>28429</v>
      </c>
      <c r="C11109" s="100" t="s">
        <v>941</v>
      </c>
      <c r="D11109" s="105">
        <v>480.37</v>
      </c>
    </row>
    <row r="11110" spans="1:4" x14ac:dyDescent="0.25">
      <c r="A11110" s="100">
        <v>37562</v>
      </c>
      <c r="B11110" s="100" t="s">
        <v>28430</v>
      </c>
      <c r="C11110" s="100" t="s">
        <v>941</v>
      </c>
      <c r="D11110" s="105">
        <v>629.82000000000005</v>
      </c>
    </row>
    <row r="11111" spans="1:4" x14ac:dyDescent="0.25">
      <c r="A11111" s="100">
        <v>14164</v>
      </c>
      <c r="B11111" s="100" t="s">
        <v>40376</v>
      </c>
      <c r="C11111" s="100" t="s">
        <v>13191</v>
      </c>
      <c r="D11111" s="105">
        <v>1596.78</v>
      </c>
    </row>
    <row r="11112" spans="1:4" x14ac:dyDescent="0.25">
      <c r="A11112" s="100">
        <v>14163</v>
      </c>
      <c r="B11112" s="100" t="s">
        <v>40377</v>
      </c>
      <c r="C11112" s="100" t="s">
        <v>13191</v>
      </c>
      <c r="D11112" s="105">
        <v>1814.85</v>
      </c>
    </row>
    <row r="11113" spans="1:4" x14ac:dyDescent="0.25">
      <c r="A11113" s="100">
        <v>5051</v>
      </c>
      <c r="B11113" s="100" t="s">
        <v>40378</v>
      </c>
      <c r="C11113" s="100" t="s">
        <v>13191</v>
      </c>
      <c r="D11113" s="105">
        <v>1543.5</v>
      </c>
    </row>
    <row r="11114" spans="1:4" x14ac:dyDescent="0.25">
      <c r="A11114" s="100">
        <v>5052</v>
      </c>
      <c r="B11114" s="100" t="s">
        <v>28431</v>
      </c>
      <c r="C11114" s="100" t="s">
        <v>13191</v>
      </c>
      <c r="D11114" s="105">
        <v>1150</v>
      </c>
    </row>
    <row r="11115" spans="1:4" x14ac:dyDescent="0.25">
      <c r="A11115" s="100">
        <v>14162</v>
      </c>
      <c r="B11115" s="100" t="s">
        <v>40379</v>
      </c>
      <c r="C11115" s="100" t="s">
        <v>13191</v>
      </c>
      <c r="D11115" s="105">
        <v>1541.26</v>
      </c>
    </row>
    <row r="11116" spans="1:4" x14ac:dyDescent="0.25">
      <c r="A11116" s="100">
        <v>14166</v>
      </c>
      <c r="B11116" s="100" t="s">
        <v>40380</v>
      </c>
      <c r="C11116" s="100" t="s">
        <v>13191</v>
      </c>
      <c r="D11116" s="105">
        <v>1164.5999999999999</v>
      </c>
    </row>
    <row r="11117" spans="1:4" x14ac:dyDescent="0.25">
      <c r="A11117" s="100">
        <v>14165</v>
      </c>
      <c r="B11117" s="100" t="s">
        <v>40381</v>
      </c>
      <c r="C11117" s="100" t="s">
        <v>13191</v>
      </c>
      <c r="D11117" s="105">
        <v>1613.39</v>
      </c>
    </row>
    <row r="11118" spans="1:4" x14ac:dyDescent="0.25">
      <c r="A11118" s="100">
        <v>5050</v>
      </c>
      <c r="B11118" s="100" t="s">
        <v>40382</v>
      </c>
      <c r="C11118" s="100" t="s">
        <v>13191</v>
      </c>
      <c r="D11118" s="105">
        <v>397.09</v>
      </c>
    </row>
    <row r="11119" spans="1:4" x14ac:dyDescent="0.25">
      <c r="A11119" s="100">
        <v>12366</v>
      </c>
      <c r="B11119" s="100" t="s">
        <v>28432</v>
      </c>
      <c r="C11119" s="100" t="s">
        <v>13191</v>
      </c>
      <c r="D11119" s="105">
        <v>1557.3</v>
      </c>
    </row>
    <row r="11120" spans="1:4" x14ac:dyDescent="0.25">
      <c r="A11120" s="100">
        <v>5045</v>
      </c>
      <c r="B11120" s="100" t="s">
        <v>28433</v>
      </c>
      <c r="C11120" s="100" t="s">
        <v>13191</v>
      </c>
      <c r="D11120" s="105">
        <v>2151.3200000000002</v>
      </c>
    </row>
    <row r="11121" spans="1:4" x14ac:dyDescent="0.25">
      <c r="A11121" s="100">
        <v>5035</v>
      </c>
      <c r="B11121" s="100" t="s">
        <v>28434</v>
      </c>
      <c r="C11121" s="100" t="s">
        <v>13191</v>
      </c>
      <c r="D11121" s="105">
        <v>2473.5100000000002</v>
      </c>
    </row>
    <row r="11122" spans="1:4" x14ac:dyDescent="0.25">
      <c r="A11122" s="100">
        <v>41180</v>
      </c>
      <c r="B11122" s="100" t="s">
        <v>28435</v>
      </c>
      <c r="C11122" s="100" t="s">
        <v>13191</v>
      </c>
      <c r="D11122" s="105">
        <v>5560.41</v>
      </c>
    </row>
    <row r="11123" spans="1:4" x14ac:dyDescent="0.25">
      <c r="A11123" s="100">
        <v>41181</v>
      </c>
      <c r="B11123" s="100" t="s">
        <v>28436</v>
      </c>
      <c r="C11123" s="100" t="s">
        <v>13191</v>
      </c>
      <c r="D11123" s="105">
        <v>7361.8</v>
      </c>
    </row>
    <row r="11124" spans="1:4" x14ac:dyDescent="0.25">
      <c r="A11124" s="100">
        <v>41182</v>
      </c>
      <c r="B11124" s="100" t="s">
        <v>28437</v>
      </c>
      <c r="C11124" s="100" t="s">
        <v>13191</v>
      </c>
      <c r="D11124" s="105">
        <v>10561.12</v>
      </c>
    </row>
    <row r="11125" spans="1:4" x14ac:dyDescent="0.25">
      <c r="A11125" s="100">
        <v>41183</v>
      </c>
      <c r="B11125" s="100" t="s">
        <v>28438</v>
      </c>
      <c r="C11125" s="100" t="s">
        <v>13191</v>
      </c>
      <c r="D11125" s="105">
        <v>13185.77</v>
      </c>
    </row>
    <row r="11126" spans="1:4" x14ac:dyDescent="0.25">
      <c r="A11126" s="100">
        <v>41184</v>
      </c>
      <c r="B11126" s="100" t="s">
        <v>28439</v>
      </c>
      <c r="C11126" s="100" t="s">
        <v>13191</v>
      </c>
      <c r="D11126" s="105">
        <v>20076.14</v>
      </c>
    </row>
    <row r="11127" spans="1:4" x14ac:dyDescent="0.25">
      <c r="A11127" s="100">
        <v>41185</v>
      </c>
      <c r="B11127" s="100" t="s">
        <v>28440</v>
      </c>
      <c r="C11127" s="100" t="s">
        <v>13191</v>
      </c>
      <c r="D11127" s="105">
        <v>7445.14</v>
      </c>
    </row>
    <row r="11128" spans="1:4" x14ac:dyDescent="0.25">
      <c r="A11128" s="100">
        <v>41186</v>
      </c>
      <c r="B11128" s="100" t="s">
        <v>28441</v>
      </c>
      <c r="C11128" s="100" t="s">
        <v>13191</v>
      </c>
      <c r="D11128" s="105">
        <v>10433.5</v>
      </c>
    </row>
    <row r="11129" spans="1:4" x14ac:dyDescent="0.25">
      <c r="A11129" s="100">
        <v>41187</v>
      </c>
      <c r="B11129" s="100" t="s">
        <v>28442</v>
      </c>
      <c r="C11129" s="100" t="s">
        <v>13191</v>
      </c>
      <c r="D11129" s="105">
        <v>13992.18</v>
      </c>
    </row>
    <row r="11130" spans="1:4" x14ac:dyDescent="0.25">
      <c r="A11130" s="100">
        <v>41188</v>
      </c>
      <c r="B11130" s="100" t="s">
        <v>28443</v>
      </c>
      <c r="C11130" s="100" t="s">
        <v>13191</v>
      </c>
      <c r="D11130" s="105">
        <v>17892.89</v>
      </c>
    </row>
    <row r="11131" spans="1:4" x14ac:dyDescent="0.25">
      <c r="A11131" s="100">
        <v>5036</v>
      </c>
      <c r="B11131" s="100" t="s">
        <v>28444</v>
      </c>
      <c r="C11131" s="100" t="s">
        <v>13191</v>
      </c>
      <c r="D11131" s="105">
        <v>3794.81</v>
      </c>
    </row>
    <row r="11132" spans="1:4" x14ac:dyDescent="0.25">
      <c r="A11132" s="100">
        <v>41189</v>
      </c>
      <c r="B11132" s="100" t="s">
        <v>28445</v>
      </c>
      <c r="C11132" s="100" t="s">
        <v>13191</v>
      </c>
      <c r="D11132" s="105">
        <v>23003.18</v>
      </c>
    </row>
    <row r="11133" spans="1:4" x14ac:dyDescent="0.25">
      <c r="A11133" s="100">
        <v>41190</v>
      </c>
      <c r="B11133" s="100" t="s">
        <v>28446</v>
      </c>
      <c r="C11133" s="100" t="s">
        <v>13191</v>
      </c>
      <c r="D11133" s="105">
        <v>7999.7</v>
      </c>
    </row>
    <row r="11134" spans="1:4" x14ac:dyDescent="0.25">
      <c r="A11134" s="100">
        <v>41191</v>
      </c>
      <c r="B11134" s="100" t="s">
        <v>28447</v>
      </c>
      <c r="C11134" s="100" t="s">
        <v>13191</v>
      </c>
      <c r="D11134" s="105">
        <v>12267.24</v>
      </c>
    </row>
    <row r="11135" spans="1:4" x14ac:dyDescent="0.25">
      <c r="A11135" s="100">
        <v>41192</v>
      </c>
      <c r="B11135" s="100" t="s">
        <v>28448</v>
      </c>
      <c r="C11135" s="100" t="s">
        <v>13191</v>
      </c>
      <c r="D11135" s="105">
        <v>12788.5</v>
      </c>
    </row>
    <row r="11136" spans="1:4" x14ac:dyDescent="0.25">
      <c r="A11136" s="100">
        <v>41193</v>
      </c>
      <c r="B11136" s="100" t="s">
        <v>28449</v>
      </c>
      <c r="C11136" s="100" t="s">
        <v>13191</v>
      </c>
      <c r="D11136" s="105">
        <v>20895.990000000002</v>
      </c>
    </row>
    <row r="11137" spans="1:4" x14ac:dyDescent="0.25">
      <c r="A11137" s="100">
        <v>41194</v>
      </c>
      <c r="B11137" s="100" t="s">
        <v>28450</v>
      </c>
      <c r="C11137" s="100" t="s">
        <v>13191</v>
      </c>
      <c r="D11137" s="100">
        <v>24933.65</v>
      </c>
    </row>
    <row r="11138" spans="1:4" x14ac:dyDescent="0.25">
      <c r="A11138" s="100">
        <v>5044</v>
      </c>
      <c r="B11138" s="100" t="s">
        <v>28451</v>
      </c>
      <c r="C11138" s="100" t="s">
        <v>13191</v>
      </c>
      <c r="D11138" s="105">
        <v>1341.69</v>
      </c>
    </row>
    <row r="11139" spans="1:4" x14ac:dyDescent="0.25">
      <c r="A11139" s="100">
        <v>5059</v>
      </c>
      <c r="B11139" s="100" t="s">
        <v>28452</v>
      </c>
      <c r="C11139" s="100" t="s">
        <v>13191</v>
      </c>
      <c r="D11139" s="100">
        <v>1604.49</v>
      </c>
    </row>
    <row r="11140" spans="1:4" x14ac:dyDescent="0.25">
      <c r="A11140" s="100">
        <v>41201</v>
      </c>
      <c r="B11140" s="100" t="s">
        <v>28453</v>
      </c>
      <c r="C11140" s="100" t="s">
        <v>13191</v>
      </c>
      <c r="D11140" s="105">
        <v>3256.18</v>
      </c>
    </row>
    <row r="11141" spans="1:4" x14ac:dyDescent="0.25">
      <c r="A11141" s="100">
        <v>41199</v>
      </c>
      <c r="B11141" s="100" t="s">
        <v>28454</v>
      </c>
      <c r="C11141" s="100" t="s">
        <v>13191</v>
      </c>
      <c r="D11141" s="105">
        <v>1046.3399999999999</v>
      </c>
    </row>
    <row r="11142" spans="1:4" x14ac:dyDescent="0.25">
      <c r="A11142" s="100">
        <v>5057</v>
      </c>
      <c r="B11142" s="100" t="s">
        <v>28455</v>
      </c>
      <c r="C11142" s="100" t="s">
        <v>13191</v>
      </c>
      <c r="D11142" s="100">
        <v>1416.54</v>
      </c>
    </row>
    <row r="11143" spans="1:4" x14ac:dyDescent="0.25">
      <c r="A11143" s="100">
        <v>41200</v>
      </c>
      <c r="B11143" s="100" t="s">
        <v>28456</v>
      </c>
      <c r="C11143" s="100" t="s">
        <v>13191</v>
      </c>
      <c r="D11143" s="100">
        <v>2036.53</v>
      </c>
    </row>
    <row r="11144" spans="1:4" x14ac:dyDescent="0.25">
      <c r="A11144" s="100">
        <v>41205</v>
      </c>
      <c r="B11144" s="100" t="s">
        <v>28457</v>
      </c>
      <c r="C11144" s="100" t="s">
        <v>13191</v>
      </c>
      <c r="D11144" s="105">
        <v>3773.65</v>
      </c>
    </row>
    <row r="11145" spans="1:4" x14ac:dyDescent="0.25">
      <c r="A11145" s="100">
        <v>41202</v>
      </c>
      <c r="B11145" s="100" t="s">
        <v>28458</v>
      </c>
      <c r="C11145" s="100" t="s">
        <v>13191</v>
      </c>
      <c r="D11145" s="105">
        <v>1101.17</v>
      </c>
    </row>
    <row r="11146" spans="1:4" x14ac:dyDescent="0.25">
      <c r="A11146" s="100">
        <v>41206</v>
      </c>
      <c r="B11146" s="100" t="s">
        <v>28459</v>
      </c>
      <c r="C11146" s="100" t="s">
        <v>13191</v>
      </c>
      <c r="D11146" s="105">
        <v>4975.3999999999996</v>
      </c>
    </row>
    <row r="11147" spans="1:4" x14ac:dyDescent="0.25">
      <c r="A11147" s="100">
        <v>12372</v>
      </c>
      <c r="B11147" s="100" t="s">
        <v>28460</v>
      </c>
      <c r="C11147" s="100" t="s">
        <v>13191</v>
      </c>
      <c r="D11147" s="105">
        <v>1156.24</v>
      </c>
    </row>
    <row r="11148" spans="1:4" x14ac:dyDescent="0.25">
      <c r="A11148" s="100">
        <v>41207</v>
      </c>
      <c r="B11148" s="100" t="s">
        <v>28461</v>
      </c>
      <c r="C11148" s="100" t="s">
        <v>13191</v>
      </c>
      <c r="D11148" s="100">
        <v>6697.87</v>
      </c>
    </row>
    <row r="11149" spans="1:4" x14ac:dyDescent="0.25">
      <c r="A11149" s="100">
        <v>41203</v>
      </c>
      <c r="B11149" s="100" t="s">
        <v>28462</v>
      </c>
      <c r="C11149" s="100" t="s">
        <v>13191</v>
      </c>
      <c r="D11149" s="100">
        <v>1763.97</v>
      </c>
    </row>
    <row r="11150" spans="1:4" x14ac:dyDescent="0.25">
      <c r="A11150" s="100">
        <v>41204</v>
      </c>
      <c r="B11150" s="100" t="s">
        <v>28463</v>
      </c>
      <c r="C11150" s="100" t="s">
        <v>13191</v>
      </c>
      <c r="D11150" s="100">
        <v>2493.8000000000002</v>
      </c>
    </row>
    <row r="11151" spans="1:4" x14ac:dyDescent="0.25">
      <c r="A11151" s="100">
        <v>41210</v>
      </c>
      <c r="B11151" s="100" t="s">
        <v>28464</v>
      </c>
      <c r="C11151" s="100" t="s">
        <v>13191</v>
      </c>
      <c r="D11151" s="100">
        <v>4165.83</v>
      </c>
    </row>
    <row r="11152" spans="1:4" x14ac:dyDescent="0.25">
      <c r="A11152" s="100">
        <v>41208</v>
      </c>
      <c r="B11152" s="100" t="s">
        <v>28465</v>
      </c>
      <c r="C11152" s="100" t="s">
        <v>13191</v>
      </c>
      <c r="D11152" s="100">
        <v>1458.28</v>
      </c>
    </row>
    <row r="11153" spans="1:4" x14ac:dyDescent="0.25">
      <c r="A11153" s="100">
        <v>41211</v>
      </c>
      <c r="B11153" s="100" t="s">
        <v>28466</v>
      </c>
      <c r="C11153" s="100" t="s">
        <v>13191</v>
      </c>
      <c r="D11153" s="100">
        <v>5869.59</v>
      </c>
    </row>
    <row r="11154" spans="1:4" x14ac:dyDescent="0.25">
      <c r="A11154" s="100">
        <v>13339</v>
      </c>
      <c r="B11154" s="100" t="s">
        <v>28467</v>
      </c>
      <c r="C11154" s="100" t="s">
        <v>13191</v>
      </c>
      <c r="D11154" s="100">
        <v>1976.33</v>
      </c>
    </row>
    <row r="11155" spans="1:4" x14ac:dyDescent="0.25">
      <c r="A11155" s="100">
        <v>41213</v>
      </c>
      <c r="B11155" s="100" t="s">
        <v>28468</v>
      </c>
      <c r="C11155" s="100" t="s">
        <v>13191</v>
      </c>
      <c r="D11155" s="100">
        <v>12166.22</v>
      </c>
    </row>
    <row r="11156" spans="1:4" x14ac:dyDescent="0.25">
      <c r="A11156" s="100">
        <v>41209</v>
      </c>
      <c r="B11156" s="100" t="s">
        <v>28469</v>
      </c>
      <c r="C11156" s="100" t="s">
        <v>13191</v>
      </c>
      <c r="D11156" s="100">
        <v>2719.18</v>
      </c>
    </row>
    <row r="11157" spans="1:4" x14ac:dyDescent="0.25">
      <c r="A11157" s="100">
        <v>41216</v>
      </c>
      <c r="B11157" s="100" t="s">
        <v>28470</v>
      </c>
      <c r="C11157" s="100" t="s">
        <v>13191</v>
      </c>
      <c r="D11157" s="100">
        <v>5093.38</v>
      </c>
    </row>
    <row r="11158" spans="1:4" x14ac:dyDescent="0.25">
      <c r="A11158" s="100">
        <v>41217</v>
      </c>
      <c r="B11158" s="100" t="s">
        <v>28471</v>
      </c>
      <c r="C11158" s="100" t="s">
        <v>13191</v>
      </c>
      <c r="D11158" s="100">
        <v>8166.49</v>
      </c>
    </row>
    <row r="11159" spans="1:4" x14ac:dyDescent="0.25">
      <c r="A11159" s="100">
        <v>41218</v>
      </c>
      <c r="B11159" s="100" t="s">
        <v>28472</v>
      </c>
      <c r="C11159" s="100" t="s">
        <v>13191</v>
      </c>
      <c r="D11159" s="100">
        <v>10951.52</v>
      </c>
    </row>
    <row r="11160" spans="1:4" x14ac:dyDescent="0.25">
      <c r="A11160" s="100">
        <v>41214</v>
      </c>
      <c r="B11160" s="100" t="s">
        <v>28473</v>
      </c>
      <c r="C11160" s="100" t="s">
        <v>13191</v>
      </c>
      <c r="D11160" s="100">
        <v>2309.1</v>
      </c>
    </row>
    <row r="11161" spans="1:4" x14ac:dyDescent="0.25">
      <c r="A11161" s="100">
        <v>41215</v>
      </c>
      <c r="B11161" s="100" t="s">
        <v>28474</v>
      </c>
      <c r="C11161" s="100" t="s">
        <v>13191</v>
      </c>
      <c r="D11161" s="100">
        <v>3476.68</v>
      </c>
    </row>
    <row r="11162" spans="1:4" x14ac:dyDescent="0.25">
      <c r="A11162" s="100">
        <v>41221</v>
      </c>
      <c r="B11162" s="100" t="s">
        <v>28475</v>
      </c>
      <c r="C11162" s="100" t="s">
        <v>13191</v>
      </c>
      <c r="D11162" s="100">
        <v>10066.77</v>
      </c>
    </row>
    <row r="11163" spans="1:4" x14ac:dyDescent="0.25">
      <c r="A11163" s="100">
        <v>41222</v>
      </c>
      <c r="B11163" s="100" t="s">
        <v>28476</v>
      </c>
      <c r="C11163" s="100" t="s">
        <v>13191</v>
      </c>
      <c r="D11163" s="100">
        <v>14405.66</v>
      </c>
    </row>
    <row r="11164" spans="1:4" x14ac:dyDescent="0.25">
      <c r="A11164" s="100">
        <v>41195</v>
      </c>
      <c r="B11164" s="100" t="s">
        <v>28477</v>
      </c>
      <c r="C11164" s="100" t="s">
        <v>13191</v>
      </c>
      <c r="D11164" s="100">
        <v>740.41</v>
      </c>
    </row>
    <row r="11165" spans="1:4" x14ac:dyDescent="0.25">
      <c r="A11165" s="100">
        <v>41198</v>
      </c>
      <c r="B11165" s="100" t="s">
        <v>28478</v>
      </c>
      <c r="C11165" s="100" t="s">
        <v>13191</v>
      </c>
      <c r="D11165" s="100">
        <v>2893.35</v>
      </c>
    </row>
    <row r="11166" spans="1:4" x14ac:dyDescent="0.25">
      <c r="A11166" s="100">
        <v>41196</v>
      </c>
      <c r="B11166" s="100" t="s">
        <v>28479</v>
      </c>
      <c r="C11166" s="100" t="s">
        <v>13191</v>
      </c>
      <c r="D11166" s="100">
        <v>917.78</v>
      </c>
    </row>
    <row r="11167" spans="1:4" x14ac:dyDescent="0.25">
      <c r="A11167" s="100">
        <v>5033</v>
      </c>
      <c r="B11167" s="100" t="s">
        <v>28480</v>
      </c>
      <c r="C11167" s="100" t="s">
        <v>13191</v>
      </c>
      <c r="D11167" s="100">
        <v>1205</v>
      </c>
    </row>
    <row r="11168" spans="1:4" x14ac:dyDescent="0.25">
      <c r="A11168" s="100">
        <v>41197</v>
      </c>
      <c r="B11168" s="100" t="s">
        <v>28481</v>
      </c>
      <c r="C11168" s="100" t="s">
        <v>13191</v>
      </c>
      <c r="D11168" s="100">
        <v>1789.87</v>
      </c>
    </row>
    <row r="11169" spans="1:4" x14ac:dyDescent="0.25">
      <c r="A11169" s="100">
        <v>12388</v>
      </c>
      <c r="B11169" s="100" t="s">
        <v>28482</v>
      </c>
      <c r="C11169" s="100" t="s">
        <v>13191</v>
      </c>
      <c r="D11169" s="100">
        <v>235.05</v>
      </c>
    </row>
    <row r="11170" spans="1:4" x14ac:dyDescent="0.25">
      <c r="A11170" s="100">
        <v>2731</v>
      </c>
      <c r="B11170" s="100" t="s">
        <v>28483</v>
      </c>
      <c r="C11170" s="100" t="s">
        <v>942</v>
      </c>
      <c r="D11170" s="100">
        <v>80.91</v>
      </c>
    </row>
    <row r="11171" spans="1:4" x14ac:dyDescent="0.25">
      <c r="A11171" s="100">
        <v>41457</v>
      </c>
      <c r="B11171" s="100" t="s">
        <v>28484</v>
      </c>
      <c r="C11171" s="100" t="s">
        <v>13191</v>
      </c>
      <c r="D11171" s="100">
        <v>1401.49</v>
      </c>
    </row>
    <row r="11172" spans="1:4" x14ac:dyDescent="0.25">
      <c r="A11172" s="100">
        <v>41458</v>
      </c>
      <c r="B11172" s="100" t="s">
        <v>28485</v>
      </c>
      <c r="C11172" s="100" t="s">
        <v>13191</v>
      </c>
      <c r="D11172" s="100">
        <v>1956.55</v>
      </c>
    </row>
    <row r="11173" spans="1:4" x14ac:dyDescent="0.25">
      <c r="A11173" s="100">
        <v>41459</v>
      </c>
      <c r="B11173" s="100" t="s">
        <v>28486</v>
      </c>
      <c r="C11173" s="100" t="s">
        <v>13191</v>
      </c>
      <c r="D11173" s="100">
        <v>2729.24</v>
      </c>
    </row>
    <row r="11174" spans="1:4" x14ac:dyDescent="0.25">
      <c r="A11174" s="100">
        <v>41461</v>
      </c>
      <c r="B11174" s="100" t="s">
        <v>28487</v>
      </c>
      <c r="C11174" s="100" t="s">
        <v>13191</v>
      </c>
      <c r="D11174" s="100">
        <v>3721.18</v>
      </c>
    </row>
    <row r="11175" spans="1:4" x14ac:dyDescent="0.25">
      <c r="A11175" s="100">
        <v>44537</v>
      </c>
      <c r="B11175" s="100" t="s">
        <v>28488</v>
      </c>
      <c r="C11175" s="100" t="s">
        <v>948</v>
      </c>
      <c r="D11175" s="100">
        <v>311.69</v>
      </c>
    </row>
    <row r="11176" spans="1:4" x14ac:dyDescent="0.25">
      <c r="A11176" s="100">
        <v>11844</v>
      </c>
      <c r="B11176" s="100" t="s">
        <v>28489</v>
      </c>
      <c r="C11176" s="100" t="s">
        <v>942</v>
      </c>
      <c r="D11176" s="100">
        <v>71.66</v>
      </c>
    </row>
    <row r="11177" spans="1:4" x14ac:dyDescent="0.25">
      <c r="A11177" s="100">
        <v>4465</v>
      </c>
      <c r="B11177" s="100" t="s">
        <v>28490</v>
      </c>
      <c r="C11177" s="100" t="s">
        <v>942</v>
      </c>
      <c r="D11177" s="105">
        <v>59.55</v>
      </c>
    </row>
    <row r="11178" spans="1:4" x14ac:dyDescent="0.25">
      <c r="A11178" s="100">
        <v>35273</v>
      </c>
      <c r="B11178" s="100" t="s">
        <v>28491</v>
      </c>
      <c r="C11178" s="100" t="s">
        <v>942</v>
      </c>
      <c r="D11178" s="100">
        <v>71.42</v>
      </c>
    </row>
    <row r="11179" spans="1:4" x14ac:dyDescent="0.25">
      <c r="A11179" s="100">
        <v>4470</v>
      </c>
      <c r="B11179" s="100" t="s">
        <v>28492</v>
      </c>
      <c r="C11179" s="100" t="s">
        <v>942</v>
      </c>
      <c r="D11179" s="100">
        <v>164.82</v>
      </c>
    </row>
    <row r="11180" spans="1:4" x14ac:dyDescent="0.25">
      <c r="A11180" s="100">
        <v>20204</v>
      </c>
      <c r="B11180" s="100" t="s">
        <v>28493</v>
      </c>
      <c r="C11180" s="100" t="s">
        <v>942</v>
      </c>
      <c r="D11180" s="100">
        <v>109.88</v>
      </c>
    </row>
    <row r="11181" spans="1:4" x14ac:dyDescent="0.25">
      <c r="A11181" s="100">
        <v>20208</v>
      </c>
      <c r="B11181" s="100" t="s">
        <v>28494</v>
      </c>
      <c r="C11181" s="100" t="s">
        <v>942</v>
      </c>
      <c r="D11181" s="105">
        <v>148.34</v>
      </c>
    </row>
    <row r="11182" spans="1:4" x14ac:dyDescent="0.25">
      <c r="A11182" s="100">
        <v>4437</v>
      </c>
      <c r="B11182" s="100" t="s">
        <v>28495</v>
      </c>
      <c r="C11182" s="100" t="s">
        <v>942</v>
      </c>
      <c r="D11182" s="105">
        <v>123.62</v>
      </c>
    </row>
    <row r="11183" spans="1:4" x14ac:dyDescent="0.25">
      <c r="A11183" s="100">
        <v>14580</v>
      </c>
      <c r="B11183" s="100" t="s">
        <v>28496</v>
      </c>
      <c r="C11183" s="100" t="s">
        <v>942</v>
      </c>
      <c r="D11183" s="100">
        <v>123.62</v>
      </c>
    </row>
    <row r="11184" spans="1:4" x14ac:dyDescent="0.25">
      <c r="A11184" s="100">
        <v>40304</v>
      </c>
      <c r="B11184" s="100" t="s">
        <v>28497</v>
      </c>
      <c r="C11184" s="100" t="s">
        <v>943</v>
      </c>
      <c r="D11184" s="100">
        <v>23.54</v>
      </c>
    </row>
    <row r="11185" spans="1:4" x14ac:dyDescent="0.25">
      <c r="A11185" s="100">
        <v>5065</v>
      </c>
      <c r="B11185" s="100" t="s">
        <v>28498</v>
      </c>
      <c r="C11185" s="100" t="s">
        <v>943</v>
      </c>
      <c r="D11185" s="100">
        <v>36.28</v>
      </c>
    </row>
    <row r="11186" spans="1:4" x14ac:dyDescent="0.25">
      <c r="A11186" s="100">
        <v>5072</v>
      </c>
      <c r="B11186" s="100" t="s">
        <v>28499</v>
      </c>
      <c r="C11186" s="100" t="s">
        <v>943</v>
      </c>
      <c r="D11186" s="100">
        <v>33.56</v>
      </c>
    </row>
    <row r="11187" spans="1:4" x14ac:dyDescent="0.25">
      <c r="A11187" s="100">
        <v>5066</v>
      </c>
      <c r="B11187" s="100" t="s">
        <v>28500</v>
      </c>
      <c r="C11187" s="100" t="s">
        <v>943</v>
      </c>
      <c r="D11187" s="100">
        <v>25.13</v>
      </c>
    </row>
    <row r="11188" spans="1:4" x14ac:dyDescent="0.25">
      <c r="A11188" s="100">
        <v>5063</v>
      </c>
      <c r="B11188" s="100" t="s">
        <v>28501</v>
      </c>
      <c r="C11188" s="100" t="s">
        <v>943</v>
      </c>
      <c r="D11188" s="100">
        <v>22.76</v>
      </c>
    </row>
    <row r="11189" spans="1:4" x14ac:dyDescent="0.25">
      <c r="A11189" s="100">
        <v>20247</v>
      </c>
      <c r="B11189" s="100" t="s">
        <v>28502</v>
      </c>
      <c r="C11189" s="100" t="s">
        <v>943</v>
      </c>
      <c r="D11189" s="100">
        <v>21.12</v>
      </c>
    </row>
    <row r="11190" spans="1:4" x14ac:dyDescent="0.25">
      <c r="A11190" s="100">
        <v>5074</v>
      </c>
      <c r="B11190" s="100" t="s">
        <v>28503</v>
      </c>
      <c r="C11190" s="100" t="s">
        <v>943</v>
      </c>
      <c r="D11190" s="100">
        <v>21.37</v>
      </c>
    </row>
    <row r="11191" spans="1:4" x14ac:dyDescent="0.25">
      <c r="A11191" s="100">
        <v>5067</v>
      </c>
      <c r="B11191" s="100" t="s">
        <v>28504</v>
      </c>
      <c r="C11191" s="100" t="s">
        <v>943</v>
      </c>
      <c r="D11191" s="100">
        <v>20.329999999999998</v>
      </c>
    </row>
    <row r="11192" spans="1:4" x14ac:dyDescent="0.25">
      <c r="A11192" s="100">
        <v>5078</v>
      </c>
      <c r="B11192" s="100" t="s">
        <v>28505</v>
      </c>
      <c r="C11192" s="100" t="s">
        <v>943</v>
      </c>
      <c r="D11192" s="100">
        <v>20.100000000000001</v>
      </c>
    </row>
    <row r="11193" spans="1:4" x14ac:dyDescent="0.25">
      <c r="A11193" s="100">
        <v>5068</v>
      </c>
      <c r="B11193" s="100" t="s">
        <v>28506</v>
      </c>
      <c r="C11193" s="100" t="s">
        <v>943</v>
      </c>
      <c r="D11193" s="100">
        <v>19.07</v>
      </c>
    </row>
    <row r="11194" spans="1:4" x14ac:dyDescent="0.25">
      <c r="A11194" s="100">
        <v>5073</v>
      </c>
      <c r="B11194" s="100" t="s">
        <v>28507</v>
      </c>
      <c r="C11194" s="100" t="s">
        <v>943</v>
      </c>
      <c r="D11194" s="100">
        <v>19.440000000000001</v>
      </c>
    </row>
    <row r="11195" spans="1:4" x14ac:dyDescent="0.25">
      <c r="A11195" s="100">
        <v>5069</v>
      </c>
      <c r="B11195" s="100" t="s">
        <v>28508</v>
      </c>
      <c r="C11195" s="100" t="s">
        <v>943</v>
      </c>
      <c r="D11195" s="100">
        <v>19.440000000000001</v>
      </c>
    </row>
    <row r="11196" spans="1:4" x14ac:dyDescent="0.25">
      <c r="A11196" s="100">
        <v>5070</v>
      </c>
      <c r="B11196" s="100" t="s">
        <v>28509</v>
      </c>
      <c r="C11196" s="100" t="s">
        <v>943</v>
      </c>
      <c r="D11196" s="100">
        <v>19.649999999999999</v>
      </c>
    </row>
    <row r="11197" spans="1:4" x14ac:dyDescent="0.25">
      <c r="A11197" s="100">
        <v>5071</v>
      </c>
      <c r="B11197" s="100" t="s">
        <v>28510</v>
      </c>
      <c r="C11197" s="100" t="s">
        <v>943</v>
      </c>
      <c r="D11197" s="100">
        <v>19.07</v>
      </c>
    </row>
    <row r="11198" spans="1:4" x14ac:dyDescent="0.25">
      <c r="A11198" s="100">
        <v>5061</v>
      </c>
      <c r="B11198" s="100" t="s">
        <v>28511</v>
      </c>
      <c r="C11198" s="100" t="s">
        <v>943</v>
      </c>
      <c r="D11198" s="100">
        <v>18.75</v>
      </c>
    </row>
    <row r="11199" spans="1:4" x14ac:dyDescent="0.25">
      <c r="A11199" s="100">
        <v>5075</v>
      </c>
      <c r="B11199" s="100" t="s">
        <v>28512</v>
      </c>
      <c r="C11199" s="100" t="s">
        <v>943</v>
      </c>
      <c r="D11199" s="100">
        <v>19.07</v>
      </c>
    </row>
    <row r="11200" spans="1:4" x14ac:dyDescent="0.25">
      <c r="A11200" s="100">
        <v>39027</v>
      </c>
      <c r="B11200" s="100" t="s">
        <v>28513</v>
      </c>
      <c r="C11200" s="100" t="s">
        <v>943</v>
      </c>
      <c r="D11200" s="100">
        <v>19.05</v>
      </c>
    </row>
    <row r="11201" spans="1:4" x14ac:dyDescent="0.25">
      <c r="A11201" s="100">
        <v>5062</v>
      </c>
      <c r="B11201" s="100" t="s">
        <v>28514</v>
      </c>
      <c r="C11201" s="100" t="s">
        <v>943</v>
      </c>
      <c r="D11201" s="100">
        <v>19.32</v>
      </c>
    </row>
    <row r="11202" spans="1:4" x14ac:dyDescent="0.25">
      <c r="A11202" s="100">
        <v>40568</v>
      </c>
      <c r="B11202" s="100" t="s">
        <v>28515</v>
      </c>
      <c r="C11202" s="100" t="s">
        <v>943</v>
      </c>
      <c r="D11202" s="100">
        <v>19.21</v>
      </c>
    </row>
    <row r="11203" spans="1:4" x14ac:dyDescent="0.25">
      <c r="A11203" s="100">
        <v>39026</v>
      </c>
      <c r="B11203" s="100" t="s">
        <v>28516</v>
      </c>
      <c r="C11203" s="100" t="s">
        <v>943</v>
      </c>
      <c r="D11203" s="100">
        <v>21.45</v>
      </c>
    </row>
    <row r="11204" spans="1:4" x14ac:dyDescent="0.25">
      <c r="A11204" s="100">
        <v>42431</v>
      </c>
      <c r="B11204" s="100" t="s">
        <v>28517</v>
      </c>
      <c r="C11204" s="100" t="s">
        <v>13191</v>
      </c>
      <c r="D11204" s="100">
        <v>3957.85</v>
      </c>
    </row>
    <row r="11205" spans="1:4" x14ac:dyDescent="0.25">
      <c r="A11205" s="100">
        <v>44074</v>
      </c>
      <c r="B11205" s="100" t="s">
        <v>28518</v>
      </c>
      <c r="C11205" s="100" t="s">
        <v>944</v>
      </c>
      <c r="D11205" s="100">
        <v>497.86</v>
      </c>
    </row>
    <row r="11206" spans="1:4" x14ac:dyDescent="0.25">
      <c r="A11206" s="100">
        <v>44072</v>
      </c>
      <c r="B11206" s="100" t="s">
        <v>28519</v>
      </c>
      <c r="C11206" s="100" t="s">
        <v>944</v>
      </c>
      <c r="D11206" s="100">
        <v>137.97999999999999</v>
      </c>
    </row>
    <row r="11207" spans="1:4" x14ac:dyDescent="0.25">
      <c r="A11207" s="100">
        <v>511</v>
      </c>
      <c r="B11207" s="100" t="s">
        <v>28520</v>
      </c>
      <c r="C11207" s="100" t="s">
        <v>944</v>
      </c>
      <c r="D11207" s="100">
        <v>17.95</v>
      </c>
    </row>
    <row r="11208" spans="1:4" x14ac:dyDescent="0.25">
      <c r="A11208" s="100">
        <v>37540</v>
      </c>
      <c r="B11208" s="100" t="s">
        <v>28521</v>
      </c>
      <c r="C11208" s="100" t="s">
        <v>13191</v>
      </c>
      <c r="D11208" s="100">
        <v>97016.77</v>
      </c>
    </row>
    <row r="11209" spans="1:4" x14ac:dyDescent="0.25">
      <c r="A11209" s="100">
        <v>37548</v>
      </c>
      <c r="B11209" s="100" t="s">
        <v>28522</v>
      </c>
      <c r="C11209" s="100" t="s">
        <v>13191</v>
      </c>
      <c r="D11209" s="105">
        <v>128595.24</v>
      </c>
    </row>
    <row r="11210" spans="1:4" x14ac:dyDescent="0.25">
      <c r="A11210" s="100">
        <v>39828</v>
      </c>
      <c r="B11210" s="100" t="s">
        <v>40383</v>
      </c>
      <c r="C11210" s="100" t="s">
        <v>13191</v>
      </c>
      <c r="D11210" s="100">
        <v>771.44</v>
      </c>
    </row>
    <row r="11211" spans="1:4" x14ac:dyDescent="0.25">
      <c r="A11211" s="100">
        <v>38392</v>
      </c>
      <c r="B11211" s="100" t="s">
        <v>28523</v>
      </c>
      <c r="C11211" s="100" t="s">
        <v>13191</v>
      </c>
      <c r="D11211" s="100">
        <v>67.48</v>
      </c>
    </row>
    <row r="11212" spans="1:4" x14ac:dyDescent="0.25">
      <c r="A11212" s="100">
        <v>11735</v>
      </c>
      <c r="B11212" s="100" t="s">
        <v>28524</v>
      </c>
      <c r="C11212" s="100" t="s">
        <v>13191</v>
      </c>
      <c r="D11212" s="100">
        <v>8.9600000000000009</v>
      </c>
    </row>
    <row r="11213" spans="1:4" x14ac:dyDescent="0.25">
      <c r="A11213" s="100">
        <v>11737</v>
      </c>
      <c r="B11213" s="100" t="s">
        <v>28525</v>
      </c>
      <c r="C11213" s="100" t="s">
        <v>13191</v>
      </c>
      <c r="D11213" s="100">
        <v>12.71</v>
      </c>
    </row>
    <row r="11214" spans="1:4" x14ac:dyDescent="0.25">
      <c r="A11214" s="100">
        <v>11738</v>
      </c>
      <c r="B11214" s="100" t="s">
        <v>28526</v>
      </c>
      <c r="C11214" s="100" t="s">
        <v>13191</v>
      </c>
      <c r="D11214" s="100">
        <v>16.03</v>
      </c>
    </row>
    <row r="11215" spans="1:4" x14ac:dyDescent="0.25">
      <c r="A11215" s="100">
        <v>36143</v>
      </c>
      <c r="B11215" s="100" t="s">
        <v>28527</v>
      </c>
      <c r="C11215" s="100" t="s">
        <v>13191</v>
      </c>
      <c r="D11215" s="100">
        <v>27.67</v>
      </c>
    </row>
    <row r="11216" spans="1:4" x14ac:dyDescent="0.25">
      <c r="A11216" s="100">
        <v>36142</v>
      </c>
      <c r="B11216" s="100" t="s">
        <v>28528</v>
      </c>
      <c r="C11216" s="100" t="s">
        <v>13191</v>
      </c>
      <c r="D11216" s="100">
        <v>2.02</v>
      </c>
    </row>
    <row r="11217" spans="1:4" x14ac:dyDescent="0.25">
      <c r="A11217" s="100">
        <v>36146</v>
      </c>
      <c r="B11217" s="100" t="s">
        <v>28529</v>
      </c>
      <c r="C11217" s="100" t="s">
        <v>13191</v>
      </c>
      <c r="D11217" s="100">
        <v>229.5</v>
      </c>
    </row>
    <row r="11218" spans="1:4" x14ac:dyDescent="0.25">
      <c r="A11218" s="100">
        <v>39015</v>
      </c>
      <c r="B11218" s="100" t="s">
        <v>28530</v>
      </c>
      <c r="C11218" s="100" t="s">
        <v>13191</v>
      </c>
      <c r="D11218" s="100">
        <v>0.95</v>
      </c>
    </row>
    <row r="11219" spans="1:4" x14ac:dyDescent="0.25">
      <c r="A11219" s="100">
        <v>38377</v>
      </c>
      <c r="B11219" s="100" t="s">
        <v>28531</v>
      </c>
      <c r="C11219" s="100" t="s">
        <v>13191</v>
      </c>
      <c r="D11219" s="100">
        <v>46.1</v>
      </c>
    </row>
    <row r="11220" spans="1:4" x14ac:dyDescent="0.25">
      <c r="A11220" s="100">
        <v>38376</v>
      </c>
      <c r="B11220" s="100" t="s">
        <v>28532</v>
      </c>
      <c r="C11220" s="100" t="s">
        <v>13191</v>
      </c>
      <c r="D11220" s="100">
        <v>52.57</v>
      </c>
    </row>
    <row r="11221" spans="1:4" x14ac:dyDescent="0.25">
      <c r="A11221" s="100">
        <v>38116</v>
      </c>
      <c r="B11221" s="100" t="s">
        <v>28533</v>
      </c>
      <c r="C11221" s="100" t="s">
        <v>13191</v>
      </c>
      <c r="D11221" s="100">
        <v>5.53</v>
      </c>
    </row>
    <row r="11222" spans="1:4" x14ac:dyDescent="0.25">
      <c r="A11222" s="100">
        <v>38066</v>
      </c>
      <c r="B11222" s="100" t="s">
        <v>28534</v>
      </c>
      <c r="C11222" s="100" t="s">
        <v>13191</v>
      </c>
      <c r="D11222" s="100">
        <v>9.1300000000000008</v>
      </c>
    </row>
    <row r="11223" spans="1:4" x14ac:dyDescent="0.25">
      <c r="A11223" s="100">
        <v>38117</v>
      </c>
      <c r="B11223" s="100" t="s">
        <v>28535</v>
      </c>
      <c r="C11223" s="100" t="s">
        <v>13191</v>
      </c>
      <c r="D11223" s="100">
        <v>9.42</v>
      </c>
    </row>
    <row r="11224" spans="1:4" x14ac:dyDescent="0.25">
      <c r="A11224" s="100">
        <v>38067</v>
      </c>
      <c r="B11224" s="100" t="s">
        <v>28536</v>
      </c>
      <c r="C11224" s="100" t="s">
        <v>13191</v>
      </c>
      <c r="D11224" s="100">
        <v>12.86</v>
      </c>
    </row>
    <row r="11225" spans="1:4" x14ac:dyDescent="0.25">
      <c r="A11225" s="100">
        <v>11522</v>
      </c>
      <c r="B11225" s="100" t="s">
        <v>40384</v>
      </c>
      <c r="C11225" s="100" t="s">
        <v>13191</v>
      </c>
      <c r="D11225" s="100">
        <v>13.56</v>
      </c>
    </row>
    <row r="11226" spans="1:4" x14ac:dyDescent="0.25">
      <c r="A11226" s="100">
        <v>43600</v>
      </c>
      <c r="B11226" s="100" t="s">
        <v>28537</v>
      </c>
      <c r="C11226" s="100" t="s">
        <v>13191</v>
      </c>
      <c r="D11226" s="100">
        <v>54.36</v>
      </c>
    </row>
    <row r="11227" spans="1:4" x14ac:dyDescent="0.25">
      <c r="A11227" s="100">
        <v>5080</v>
      </c>
      <c r="B11227" s="100" t="s">
        <v>28538</v>
      </c>
      <c r="C11227" s="100" t="s">
        <v>13191</v>
      </c>
      <c r="D11227" s="100">
        <v>21.2</v>
      </c>
    </row>
    <row r="11228" spans="1:4" x14ac:dyDescent="0.25">
      <c r="A11228" s="100">
        <v>38168</v>
      </c>
      <c r="B11228" s="100" t="s">
        <v>28539</v>
      </c>
      <c r="C11228" s="100" t="s">
        <v>13191</v>
      </c>
      <c r="D11228" s="100">
        <v>147.99</v>
      </c>
    </row>
    <row r="11229" spans="1:4" x14ac:dyDescent="0.25">
      <c r="A11229" s="100">
        <v>43601</v>
      </c>
      <c r="B11229" s="100" t="s">
        <v>28540</v>
      </c>
      <c r="C11229" s="100" t="s">
        <v>13191</v>
      </c>
      <c r="D11229" s="100">
        <v>73.989999999999995</v>
      </c>
    </row>
    <row r="11230" spans="1:4" x14ac:dyDescent="0.25">
      <c r="A11230" s="100">
        <v>13393</v>
      </c>
      <c r="B11230" s="100" t="s">
        <v>28541</v>
      </c>
      <c r="C11230" s="100" t="s">
        <v>13191</v>
      </c>
      <c r="D11230" s="100">
        <v>331.2</v>
      </c>
    </row>
    <row r="11231" spans="1:4" x14ac:dyDescent="0.25">
      <c r="A11231" s="100">
        <v>13395</v>
      </c>
      <c r="B11231" s="100" t="s">
        <v>28542</v>
      </c>
      <c r="C11231" s="100" t="s">
        <v>13191</v>
      </c>
      <c r="D11231" s="100">
        <v>464.14</v>
      </c>
    </row>
    <row r="11232" spans="1:4" x14ac:dyDescent="0.25">
      <c r="A11232" s="100">
        <v>12039</v>
      </c>
      <c r="B11232" s="100" t="s">
        <v>28543</v>
      </c>
      <c r="C11232" s="100" t="s">
        <v>13191</v>
      </c>
      <c r="D11232" s="100">
        <v>487.76</v>
      </c>
    </row>
    <row r="11233" spans="1:4" x14ac:dyDescent="0.25">
      <c r="A11233" s="100">
        <v>13396</v>
      </c>
      <c r="B11233" s="100" t="s">
        <v>28544</v>
      </c>
      <c r="C11233" s="100" t="s">
        <v>13191</v>
      </c>
      <c r="D11233" s="100">
        <v>685.03</v>
      </c>
    </row>
    <row r="11234" spans="1:4" x14ac:dyDescent="0.25">
      <c r="A11234" s="100">
        <v>12041</v>
      </c>
      <c r="B11234" s="100" t="s">
        <v>28545</v>
      </c>
      <c r="C11234" s="100" t="s">
        <v>13191</v>
      </c>
      <c r="D11234" s="100">
        <v>559.37</v>
      </c>
    </row>
    <row r="11235" spans="1:4" x14ac:dyDescent="0.25">
      <c r="A11235" s="100">
        <v>12043</v>
      </c>
      <c r="B11235" s="100" t="s">
        <v>28546</v>
      </c>
      <c r="C11235" s="100" t="s">
        <v>13191</v>
      </c>
      <c r="D11235" s="105">
        <v>1181.02</v>
      </c>
    </row>
    <row r="11236" spans="1:4" x14ac:dyDescent="0.25">
      <c r="A11236" s="100">
        <v>39762</v>
      </c>
      <c r="B11236" s="100" t="s">
        <v>28547</v>
      </c>
      <c r="C11236" s="100" t="s">
        <v>13191</v>
      </c>
      <c r="D11236" s="105">
        <v>562.19000000000005</v>
      </c>
    </row>
    <row r="11237" spans="1:4" x14ac:dyDescent="0.25">
      <c r="A11237" s="100">
        <v>12042</v>
      </c>
      <c r="B11237" s="100" t="s">
        <v>28548</v>
      </c>
      <c r="C11237" s="100" t="s">
        <v>13191</v>
      </c>
      <c r="D11237" s="100">
        <v>820.79</v>
      </c>
    </row>
    <row r="11238" spans="1:4" x14ac:dyDescent="0.25">
      <c r="A11238" s="100">
        <v>39763</v>
      </c>
      <c r="B11238" s="100" t="s">
        <v>28549</v>
      </c>
      <c r="C11238" s="100" t="s">
        <v>13191</v>
      </c>
      <c r="D11238" s="100">
        <v>960.62</v>
      </c>
    </row>
    <row r="11239" spans="1:4" x14ac:dyDescent="0.25">
      <c r="A11239" s="100">
        <v>39760</v>
      </c>
      <c r="B11239" s="100" t="s">
        <v>28550</v>
      </c>
      <c r="C11239" s="100" t="s">
        <v>13191</v>
      </c>
      <c r="D11239" s="100">
        <v>957.46</v>
      </c>
    </row>
    <row r="11240" spans="1:4" x14ac:dyDescent="0.25">
      <c r="A11240" s="100">
        <v>39756</v>
      </c>
      <c r="B11240" s="100" t="s">
        <v>28551</v>
      </c>
      <c r="C11240" s="100" t="s">
        <v>13191</v>
      </c>
      <c r="D11240" s="100">
        <v>343.79</v>
      </c>
    </row>
    <row r="11241" spans="1:4" x14ac:dyDescent="0.25">
      <c r="A11241" s="100">
        <v>12038</v>
      </c>
      <c r="B11241" s="100" t="s">
        <v>28552</v>
      </c>
      <c r="C11241" s="100" t="s">
        <v>13191</v>
      </c>
      <c r="D11241" s="100">
        <v>429.57</v>
      </c>
    </row>
    <row r="11242" spans="1:4" x14ac:dyDescent="0.25">
      <c r="A11242" s="100">
        <v>39757</v>
      </c>
      <c r="B11242" s="100" t="s">
        <v>28553</v>
      </c>
      <c r="C11242" s="100" t="s">
        <v>13191</v>
      </c>
      <c r="D11242" s="100">
        <v>397.22</v>
      </c>
    </row>
    <row r="11243" spans="1:4" x14ac:dyDescent="0.25">
      <c r="A11243" s="100">
        <v>39758</v>
      </c>
      <c r="B11243" s="100" t="s">
        <v>28554</v>
      </c>
      <c r="C11243" s="100" t="s">
        <v>13191</v>
      </c>
      <c r="D11243" s="100">
        <v>578.9</v>
      </c>
    </row>
    <row r="11244" spans="1:4" x14ac:dyDescent="0.25">
      <c r="A11244" s="100">
        <v>39759</v>
      </c>
      <c r="B11244" s="100" t="s">
        <v>28555</v>
      </c>
      <c r="C11244" s="100" t="s">
        <v>13191</v>
      </c>
      <c r="D11244" s="100">
        <v>714.94</v>
      </c>
    </row>
    <row r="11245" spans="1:4" x14ac:dyDescent="0.25">
      <c r="A11245" s="100">
        <v>39761</v>
      </c>
      <c r="B11245" s="100" t="s">
        <v>28556</v>
      </c>
      <c r="C11245" s="100" t="s">
        <v>13191</v>
      </c>
      <c r="D11245" s="100">
        <v>859.38</v>
      </c>
    </row>
    <row r="11246" spans="1:4" x14ac:dyDescent="0.25">
      <c r="A11246" s="100">
        <v>39805</v>
      </c>
      <c r="B11246" s="100" t="s">
        <v>28557</v>
      </c>
      <c r="C11246" s="100" t="s">
        <v>13191</v>
      </c>
      <c r="D11246" s="100">
        <v>137.77000000000001</v>
      </c>
    </row>
    <row r="11247" spans="1:4" x14ac:dyDescent="0.25">
      <c r="A11247" s="100">
        <v>39806</v>
      </c>
      <c r="B11247" s="100" t="s">
        <v>28558</v>
      </c>
      <c r="C11247" s="100" t="s">
        <v>13191</v>
      </c>
      <c r="D11247" s="100">
        <v>255.24</v>
      </c>
    </row>
    <row r="11248" spans="1:4" x14ac:dyDescent="0.25">
      <c r="A11248" s="100">
        <v>39807</v>
      </c>
      <c r="B11248" s="100" t="s">
        <v>28559</v>
      </c>
      <c r="C11248" s="100" t="s">
        <v>13191</v>
      </c>
      <c r="D11248" s="100">
        <v>553.16999999999996</v>
      </c>
    </row>
    <row r="11249" spans="1:4" x14ac:dyDescent="0.25">
      <c r="A11249" s="100">
        <v>43100</v>
      </c>
      <c r="B11249" s="100" t="s">
        <v>28560</v>
      </c>
      <c r="C11249" s="100" t="s">
        <v>13191</v>
      </c>
      <c r="D11249" s="100">
        <v>432.46</v>
      </c>
    </row>
    <row r="11250" spans="1:4" x14ac:dyDescent="0.25">
      <c r="A11250" s="100">
        <v>39804</v>
      </c>
      <c r="B11250" s="100" t="s">
        <v>28561</v>
      </c>
      <c r="C11250" s="100" t="s">
        <v>13191</v>
      </c>
      <c r="D11250" s="100">
        <v>80.89</v>
      </c>
    </row>
    <row r="11251" spans="1:4" x14ac:dyDescent="0.25">
      <c r="A11251" s="100">
        <v>39796</v>
      </c>
      <c r="B11251" s="100" t="s">
        <v>28562</v>
      </c>
      <c r="C11251" s="100" t="s">
        <v>13191</v>
      </c>
      <c r="D11251" s="100">
        <v>83.79</v>
      </c>
    </row>
    <row r="11252" spans="1:4" x14ac:dyDescent="0.25">
      <c r="A11252" s="100">
        <v>39797</v>
      </c>
      <c r="B11252" s="100" t="s">
        <v>28563</v>
      </c>
      <c r="C11252" s="100" t="s">
        <v>13191</v>
      </c>
      <c r="D11252" s="100">
        <v>131.53</v>
      </c>
    </row>
    <row r="11253" spans="1:4" x14ac:dyDescent="0.25">
      <c r="A11253" s="100">
        <v>39798</v>
      </c>
      <c r="B11253" s="100" t="s">
        <v>28564</v>
      </c>
      <c r="C11253" s="100" t="s">
        <v>13191</v>
      </c>
      <c r="D11253" s="100">
        <v>225.61</v>
      </c>
    </row>
    <row r="11254" spans="1:4" x14ac:dyDescent="0.25">
      <c r="A11254" s="100">
        <v>39794</v>
      </c>
      <c r="B11254" s="100" t="s">
        <v>28565</v>
      </c>
      <c r="C11254" s="100" t="s">
        <v>13191</v>
      </c>
      <c r="D11254" s="100">
        <v>35.56</v>
      </c>
    </row>
    <row r="11255" spans="1:4" x14ac:dyDescent="0.25">
      <c r="A11255" s="100">
        <v>39795</v>
      </c>
      <c r="B11255" s="100" t="s">
        <v>28566</v>
      </c>
      <c r="C11255" s="100" t="s">
        <v>13191</v>
      </c>
      <c r="D11255" s="100">
        <v>56.19</v>
      </c>
    </row>
    <row r="11256" spans="1:4" x14ac:dyDescent="0.25">
      <c r="A11256" s="100">
        <v>39801</v>
      </c>
      <c r="B11256" s="100" t="s">
        <v>28567</v>
      </c>
      <c r="C11256" s="100" t="s">
        <v>13191</v>
      </c>
      <c r="D11256" s="100">
        <v>118.65</v>
      </c>
    </row>
    <row r="11257" spans="1:4" x14ac:dyDescent="0.25">
      <c r="A11257" s="100">
        <v>39802</v>
      </c>
      <c r="B11257" s="100" t="s">
        <v>28568</v>
      </c>
      <c r="C11257" s="100" t="s">
        <v>13191</v>
      </c>
      <c r="D11257" s="100">
        <v>173.92</v>
      </c>
    </row>
    <row r="11258" spans="1:4" x14ac:dyDescent="0.25">
      <c r="A11258" s="100">
        <v>39803</v>
      </c>
      <c r="B11258" s="100" t="s">
        <v>28569</v>
      </c>
      <c r="C11258" s="100" t="s">
        <v>13191</v>
      </c>
      <c r="D11258" s="100">
        <v>242.62</v>
      </c>
    </row>
    <row r="11259" spans="1:4" x14ac:dyDescent="0.25">
      <c r="A11259" s="100">
        <v>39799</v>
      </c>
      <c r="B11259" s="100" t="s">
        <v>40385</v>
      </c>
      <c r="C11259" s="100" t="s">
        <v>13191</v>
      </c>
      <c r="D11259" s="100">
        <v>41.45</v>
      </c>
    </row>
    <row r="11260" spans="1:4" x14ac:dyDescent="0.25">
      <c r="A11260" s="100">
        <v>39800</v>
      </c>
      <c r="B11260" s="100" t="s">
        <v>28570</v>
      </c>
      <c r="C11260" s="100" t="s">
        <v>13191</v>
      </c>
      <c r="D11260" s="100">
        <v>70.62</v>
      </c>
    </row>
    <row r="11261" spans="1:4" x14ac:dyDescent="0.25">
      <c r="A11261" s="100">
        <v>43837</v>
      </c>
      <c r="B11261" s="100" t="s">
        <v>28571</v>
      </c>
      <c r="C11261" s="100" t="s">
        <v>13191</v>
      </c>
      <c r="D11261" s="100">
        <v>1363.71</v>
      </c>
    </row>
    <row r="11262" spans="1:4" x14ac:dyDescent="0.25">
      <c r="A11262" s="100">
        <v>43836</v>
      </c>
      <c r="B11262" s="100" t="s">
        <v>28572</v>
      </c>
      <c r="C11262" s="100" t="s">
        <v>13191</v>
      </c>
      <c r="D11262" s="100">
        <v>2774.91</v>
      </c>
    </row>
    <row r="11263" spans="1:4" x14ac:dyDescent="0.25">
      <c r="A11263" s="100">
        <v>21059</v>
      </c>
      <c r="B11263" s="100" t="s">
        <v>28573</v>
      </c>
      <c r="C11263" s="100" t="s">
        <v>13191</v>
      </c>
      <c r="D11263" s="100">
        <v>43.21</v>
      </c>
    </row>
    <row r="11264" spans="1:4" x14ac:dyDescent="0.25">
      <c r="A11264" s="100">
        <v>11234</v>
      </c>
      <c r="B11264" s="100" t="s">
        <v>28574</v>
      </c>
      <c r="C11264" s="100" t="s">
        <v>13191</v>
      </c>
      <c r="D11264" s="100">
        <v>65.14</v>
      </c>
    </row>
    <row r="11265" spans="1:4" x14ac:dyDescent="0.25">
      <c r="A11265" s="100">
        <v>21060</v>
      </c>
      <c r="B11265" s="100" t="s">
        <v>28575</v>
      </c>
      <c r="C11265" s="100" t="s">
        <v>13191</v>
      </c>
      <c r="D11265" s="105">
        <v>80.17</v>
      </c>
    </row>
    <row r="11266" spans="1:4" x14ac:dyDescent="0.25">
      <c r="A11266" s="100">
        <v>21061</v>
      </c>
      <c r="B11266" s="100" t="s">
        <v>28576</v>
      </c>
      <c r="C11266" s="100" t="s">
        <v>13191</v>
      </c>
      <c r="D11266" s="100">
        <v>100.21</v>
      </c>
    </row>
    <row r="11267" spans="1:4" x14ac:dyDescent="0.25">
      <c r="A11267" s="100">
        <v>21062</v>
      </c>
      <c r="B11267" s="100" t="s">
        <v>28577</v>
      </c>
      <c r="C11267" s="100" t="s">
        <v>13191</v>
      </c>
      <c r="D11267" s="100">
        <v>157.84</v>
      </c>
    </row>
    <row r="11268" spans="1:4" x14ac:dyDescent="0.25">
      <c r="A11268" s="100">
        <v>11708</v>
      </c>
      <c r="B11268" s="100" t="s">
        <v>28578</v>
      </c>
      <c r="C11268" s="100" t="s">
        <v>13191</v>
      </c>
      <c r="D11268" s="100">
        <v>17.22</v>
      </c>
    </row>
    <row r="11269" spans="1:4" x14ac:dyDescent="0.25">
      <c r="A11269" s="100">
        <v>11709</v>
      </c>
      <c r="B11269" s="100" t="s">
        <v>28579</v>
      </c>
      <c r="C11269" s="100" t="s">
        <v>13191</v>
      </c>
      <c r="D11269" s="100">
        <v>40.46</v>
      </c>
    </row>
    <row r="11270" spans="1:4" x14ac:dyDescent="0.25">
      <c r="A11270" s="100">
        <v>11710</v>
      </c>
      <c r="B11270" s="100" t="s">
        <v>28580</v>
      </c>
      <c r="C11270" s="100" t="s">
        <v>13191</v>
      </c>
      <c r="D11270" s="100">
        <v>93.01</v>
      </c>
    </row>
    <row r="11271" spans="1:4" x14ac:dyDescent="0.25">
      <c r="A11271" s="100">
        <v>11707</v>
      </c>
      <c r="B11271" s="100" t="s">
        <v>28581</v>
      </c>
      <c r="C11271" s="100" t="s">
        <v>13191</v>
      </c>
      <c r="D11271" s="100">
        <v>12.9</v>
      </c>
    </row>
    <row r="11272" spans="1:4" x14ac:dyDescent="0.25">
      <c r="A11272" s="100">
        <v>5102</v>
      </c>
      <c r="B11272" s="100" t="s">
        <v>28582</v>
      </c>
      <c r="C11272" s="100" t="s">
        <v>13191</v>
      </c>
      <c r="D11272" s="100">
        <v>12.6</v>
      </c>
    </row>
    <row r="11273" spans="1:4" x14ac:dyDescent="0.25">
      <c r="A11273" s="100">
        <v>11711</v>
      </c>
      <c r="B11273" s="100" t="s">
        <v>28583</v>
      </c>
      <c r="C11273" s="100" t="s">
        <v>13191</v>
      </c>
      <c r="D11273" s="100">
        <v>10.49</v>
      </c>
    </row>
    <row r="11274" spans="1:4" x14ac:dyDescent="0.25">
      <c r="A11274" s="100">
        <v>11739</v>
      </c>
      <c r="B11274" s="100" t="s">
        <v>40386</v>
      </c>
      <c r="C11274" s="100" t="s">
        <v>13191</v>
      </c>
      <c r="D11274" s="100">
        <v>8.98</v>
      </c>
    </row>
    <row r="11275" spans="1:4" x14ac:dyDescent="0.25">
      <c r="A11275" s="100">
        <v>11741</v>
      </c>
      <c r="B11275" s="100" t="s">
        <v>40387</v>
      </c>
      <c r="C11275" s="100" t="s">
        <v>13191</v>
      </c>
      <c r="D11275" s="100">
        <v>11.43</v>
      </c>
    </row>
    <row r="11276" spans="1:4" x14ac:dyDescent="0.25">
      <c r="A11276" s="100">
        <v>11745</v>
      </c>
      <c r="B11276" s="100" t="s">
        <v>28584</v>
      </c>
      <c r="C11276" s="100" t="s">
        <v>13191</v>
      </c>
      <c r="D11276" s="100">
        <v>15.06</v>
      </c>
    </row>
    <row r="11277" spans="1:4" x14ac:dyDescent="0.25">
      <c r="A11277" s="100">
        <v>11743</v>
      </c>
      <c r="B11277" s="100" t="s">
        <v>28585</v>
      </c>
      <c r="C11277" s="100" t="s">
        <v>13191</v>
      </c>
      <c r="D11277" s="100">
        <v>9.6</v>
      </c>
    </row>
    <row r="11278" spans="1:4" x14ac:dyDescent="0.25">
      <c r="A11278" s="100">
        <v>5104</v>
      </c>
      <c r="B11278" s="100" t="s">
        <v>28586</v>
      </c>
      <c r="C11278" s="100" t="s">
        <v>943</v>
      </c>
      <c r="D11278" s="100">
        <v>99.83</v>
      </c>
    </row>
    <row r="11279" spans="1:4" x14ac:dyDescent="0.25">
      <c r="A11279" s="100">
        <v>44530</v>
      </c>
      <c r="B11279" s="100" t="s">
        <v>40388</v>
      </c>
      <c r="C11279" s="100" t="s">
        <v>13191</v>
      </c>
      <c r="D11279" s="100">
        <v>54.12</v>
      </c>
    </row>
    <row r="11280" spans="1:4" x14ac:dyDescent="0.25">
      <c r="A11280" s="100">
        <v>2710</v>
      </c>
      <c r="B11280" s="100" t="s">
        <v>40389</v>
      </c>
      <c r="C11280" s="100" t="s">
        <v>13191</v>
      </c>
      <c r="D11280" s="100">
        <v>43.22</v>
      </c>
    </row>
    <row r="11281" spans="1:4" x14ac:dyDescent="0.25">
      <c r="A11281" s="100">
        <v>14575</v>
      </c>
      <c r="B11281" s="100" t="s">
        <v>28587</v>
      </c>
      <c r="C11281" s="100" t="s">
        <v>13191</v>
      </c>
      <c r="D11281" s="100">
        <v>5116883.2699999996</v>
      </c>
    </row>
    <row r="11282" spans="1:4" x14ac:dyDescent="0.25">
      <c r="A11282" s="100">
        <v>20043</v>
      </c>
      <c r="B11282" s="100" t="s">
        <v>28588</v>
      </c>
      <c r="C11282" s="100" t="s">
        <v>13191</v>
      </c>
      <c r="D11282" s="100">
        <v>8.33</v>
      </c>
    </row>
    <row r="11283" spans="1:4" x14ac:dyDescent="0.25">
      <c r="A11283" s="100">
        <v>20044</v>
      </c>
      <c r="B11283" s="100" t="s">
        <v>28589</v>
      </c>
      <c r="C11283" s="100" t="s">
        <v>13191</v>
      </c>
      <c r="D11283" s="100">
        <v>9.66</v>
      </c>
    </row>
    <row r="11284" spans="1:4" x14ac:dyDescent="0.25">
      <c r="A11284" s="100">
        <v>20042</v>
      </c>
      <c r="B11284" s="100" t="s">
        <v>28590</v>
      </c>
      <c r="C11284" s="100" t="s">
        <v>13191</v>
      </c>
      <c r="D11284" s="100">
        <v>7.23</v>
      </c>
    </row>
    <row r="11285" spans="1:4" x14ac:dyDescent="0.25">
      <c r="A11285" s="100">
        <v>20046</v>
      </c>
      <c r="B11285" s="100" t="s">
        <v>28591</v>
      </c>
      <c r="C11285" s="100" t="s">
        <v>13191</v>
      </c>
      <c r="D11285" s="100">
        <v>17.11</v>
      </c>
    </row>
    <row r="11286" spans="1:4" x14ac:dyDescent="0.25">
      <c r="A11286" s="100">
        <v>20047</v>
      </c>
      <c r="B11286" s="100" t="s">
        <v>28592</v>
      </c>
      <c r="C11286" s="100" t="s">
        <v>13191</v>
      </c>
      <c r="D11286" s="100">
        <v>51.31</v>
      </c>
    </row>
    <row r="11287" spans="1:4" x14ac:dyDescent="0.25">
      <c r="A11287" s="100">
        <v>20045</v>
      </c>
      <c r="B11287" s="100" t="s">
        <v>28593</v>
      </c>
      <c r="C11287" s="100" t="s">
        <v>13191</v>
      </c>
      <c r="D11287" s="100">
        <v>8.65</v>
      </c>
    </row>
    <row r="11288" spans="1:4" x14ac:dyDescent="0.25">
      <c r="A11288" s="100">
        <v>20972</v>
      </c>
      <c r="B11288" s="100" t="s">
        <v>28594</v>
      </c>
      <c r="C11288" s="100" t="s">
        <v>13191</v>
      </c>
      <c r="D11288" s="100">
        <v>128.57</v>
      </c>
    </row>
    <row r="11289" spans="1:4" x14ac:dyDescent="0.25">
      <c r="A11289" s="100">
        <v>11321</v>
      </c>
      <c r="B11289" s="100" t="s">
        <v>28595</v>
      </c>
      <c r="C11289" s="100" t="s">
        <v>13191</v>
      </c>
      <c r="D11289" s="100">
        <v>22.63</v>
      </c>
    </row>
    <row r="11290" spans="1:4" x14ac:dyDescent="0.25">
      <c r="A11290" s="100">
        <v>11323</v>
      </c>
      <c r="B11290" s="100" t="s">
        <v>28596</v>
      </c>
      <c r="C11290" s="100" t="s">
        <v>13191</v>
      </c>
      <c r="D11290" s="100">
        <v>26.03</v>
      </c>
    </row>
    <row r="11291" spans="1:4" x14ac:dyDescent="0.25">
      <c r="A11291" s="100">
        <v>20327</v>
      </c>
      <c r="B11291" s="100" t="s">
        <v>28597</v>
      </c>
      <c r="C11291" s="100" t="s">
        <v>13191</v>
      </c>
      <c r="D11291" s="100">
        <v>14.77</v>
      </c>
    </row>
    <row r="11292" spans="1:4" x14ac:dyDescent="0.25">
      <c r="A11292" s="100">
        <v>6034</v>
      </c>
      <c r="B11292" s="100" t="s">
        <v>28598</v>
      </c>
      <c r="C11292" s="100" t="s">
        <v>13191</v>
      </c>
      <c r="D11292" s="100">
        <v>6.87</v>
      </c>
    </row>
    <row r="11293" spans="1:4" x14ac:dyDescent="0.25">
      <c r="A11293" s="100">
        <v>6036</v>
      </c>
      <c r="B11293" s="100" t="s">
        <v>28599</v>
      </c>
      <c r="C11293" s="100" t="s">
        <v>13191</v>
      </c>
      <c r="D11293" s="100">
        <v>9.36</v>
      </c>
    </row>
    <row r="11294" spans="1:4" x14ac:dyDescent="0.25">
      <c r="A11294" s="100">
        <v>6031</v>
      </c>
      <c r="B11294" s="100" t="s">
        <v>28600</v>
      </c>
      <c r="C11294" s="100" t="s">
        <v>13191</v>
      </c>
      <c r="D11294" s="100">
        <v>11</v>
      </c>
    </row>
    <row r="11295" spans="1:4" x14ac:dyDescent="0.25">
      <c r="A11295" s="100">
        <v>6029</v>
      </c>
      <c r="B11295" s="100" t="s">
        <v>28601</v>
      </c>
      <c r="C11295" s="100" t="s">
        <v>13191</v>
      </c>
      <c r="D11295" s="100">
        <v>11.11</v>
      </c>
    </row>
    <row r="11296" spans="1:4" x14ac:dyDescent="0.25">
      <c r="A11296" s="100">
        <v>6033</v>
      </c>
      <c r="B11296" s="100" t="s">
        <v>28602</v>
      </c>
      <c r="C11296" s="100" t="s">
        <v>13191</v>
      </c>
      <c r="D11296" s="100">
        <v>14.65</v>
      </c>
    </row>
    <row r="11297" spans="1:4" x14ac:dyDescent="0.25">
      <c r="A11297" s="100">
        <v>11672</v>
      </c>
      <c r="B11297" s="100" t="s">
        <v>28603</v>
      </c>
      <c r="C11297" s="100" t="s">
        <v>13191</v>
      </c>
      <c r="D11297" s="100">
        <v>31.87</v>
      </c>
    </row>
    <row r="11298" spans="1:4" x14ac:dyDescent="0.25">
      <c r="A11298" s="100">
        <v>11669</v>
      </c>
      <c r="B11298" s="100" t="s">
        <v>28604</v>
      </c>
      <c r="C11298" s="100" t="s">
        <v>13191</v>
      </c>
      <c r="D11298" s="100">
        <v>30.35</v>
      </c>
    </row>
    <row r="11299" spans="1:4" x14ac:dyDescent="0.25">
      <c r="A11299" s="100">
        <v>11670</v>
      </c>
      <c r="B11299" s="100" t="s">
        <v>28605</v>
      </c>
      <c r="C11299" s="100" t="s">
        <v>13191</v>
      </c>
      <c r="D11299" s="100">
        <v>11.62</v>
      </c>
    </row>
    <row r="11300" spans="1:4" x14ac:dyDescent="0.25">
      <c r="A11300" s="100">
        <v>20055</v>
      </c>
      <c r="B11300" s="100" t="s">
        <v>28606</v>
      </c>
      <c r="C11300" s="100" t="s">
        <v>13191</v>
      </c>
      <c r="D11300" s="100">
        <v>22.73</v>
      </c>
    </row>
    <row r="11301" spans="1:4" x14ac:dyDescent="0.25">
      <c r="A11301" s="100">
        <v>11671</v>
      </c>
      <c r="B11301" s="100" t="s">
        <v>28607</v>
      </c>
      <c r="C11301" s="100" t="s">
        <v>13191</v>
      </c>
      <c r="D11301" s="100">
        <v>48.77</v>
      </c>
    </row>
    <row r="11302" spans="1:4" x14ac:dyDescent="0.25">
      <c r="A11302" s="100">
        <v>6032</v>
      </c>
      <c r="B11302" s="100" t="s">
        <v>28608</v>
      </c>
      <c r="C11302" s="100" t="s">
        <v>13191</v>
      </c>
      <c r="D11302" s="100">
        <v>13.93</v>
      </c>
    </row>
    <row r="11303" spans="1:4" x14ac:dyDescent="0.25">
      <c r="A11303" s="100">
        <v>11673</v>
      </c>
      <c r="B11303" s="100" t="s">
        <v>28609</v>
      </c>
      <c r="C11303" s="100" t="s">
        <v>13191</v>
      </c>
      <c r="D11303" s="100">
        <v>10.97</v>
      </c>
    </row>
    <row r="11304" spans="1:4" x14ac:dyDescent="0.25">
      <c r="A11304" s="100">
        <v>11674</v>
      </c>
      <c r="B11304" s="100" t="s">
        <v>28610</v>
      </c>
      <c r="C11304" s="100" t="s">
        <v>13191</v>
      </c>
      <c r="D11304" s="100">
        <v>14.12</v>
      </c>
    </row>
    <row r="11305" spans="1:4" x14ac:dyDescent="0.25">
      <c r="A11305" s="100">
        <v>11675</v>
      </c>
      <c r="B11305" s="100" t="s">
        <v>28611</v>
      </c>
      <c r="C11305" s="100" t="s">
        <v>13191</v>
      </c>
      <c r="D11305" s="100">
        <v>22.43</v>
      </c>
    </row>
    <row r="11306" spans="1:4" x14ac:dyDescent="0.25">
      <c r="A11306" s="100">
        <v>11676</v>
      </c>
      <c r="B11306" s="100" t="s">
        <v>28612</v>
      </c>
      <c r="C11306" s="100" t="s">
        <v>13191</v>
      </c>
      <c r="D11306" s="100">
        <v>30</v>
      </c>
    </row>
    <row r="11307" spans="1:4" x14ac:dyDescent="0.25">
      <c r="A11307" s="100">
        <v>11677</v>
      </c>
      <c r="B11307" s="100" t="s">
        <v>28613</v>
      </c>
      <c r="C11307" s="100" t="s">
        <v>13191</v>
      </c>
      <c r="D11307" s="100">
        <v>30.98</v>
      </c>
    </row>
    <row r="11308" spans="1:4" x14ac:dyDescent="0.25">
      <c r="A11308" s="100">
        <v>11678</v>
      </c>
      <c r="B11308" s="100" t="s">
        <v>28614</v>
      </c>
      <c r="C11308" s="100" t="s">
        <v>13191</v>
      </c>
      <c r="D11308" s="100">
        <v>56.74</v>
      </c>
    </row>
    <row r="11309" spans="1:4" x14ac:dyDescent="0.25">
      <c r="A11309" s="100">
        <v>6038</v>
      </c>
      <c r="B11309" s="100" t="s">
        <v>28615</v>
      </c>
      <c r="C11309" s="100" t="s">
        <v>13191</v>
      </c>
      <c r="D11309" s="100">
        <v>3.6</v>
      </c>
    </row>
    <row r="11310" spans="1:4" x14ac:dyDescent="0.25">
      <c r="A11310" s="100">
        <v>11718</v>
      </c>
      <c r="B11310" s="100" t="s">
        <v>28616</v>
      </c>
      <c r="C11310" s="100" t="s">
        <v>13191</v>
      </c>
      <c r="D11310" s="100">
        <v>10.26</v>
      </c>
    </row>
    <row r="11311" spans="1:4" x14ac:dyDescent="0.25">
      <c r="A11311" s="100">
        <v>6037</v>
      </c>
      <c r="B11311" s="100" t="s">
        <v>28617</v>
      </c>
      <c r="C11311" s="100" t="s">
        <v>13191</v>
      </c>
      <c r="D11311" s="100">
        <v>7.49</v>
      </c>
    </row>
    <row r="11312" spans="1:4" x14ac:dyDescent="0.25">
      <c r="A11312" s="100">
        <v>11719</v>
      </c>
      <c r="B11312" s="100" t="s">
        <v>28618</v>
      </c>
      <c r="C11312" s="100" t="s">
        <v>13191</v>
      </c>
      <c r="D11312" s="100">
        <v>8.32</v>
      </c>
    </row>
    <row r="11313" spans="1:4" x14ac:dyDescent="0.25">
      <c r="A11313" s="100">
        <v>6010</v>
      </c>
      <c r="B11313" s="100" t="s">
        <v>40390</v>
      </c>
      <c r="C11313" s="100" t="s">
        <v>13191</v>
      </c>
      <c r="D11313" s="100">
        <v>129.47</v>
      </c>
    </row>
    <row r="11314" spans="1:4" x14ac:dyDescent="0.25">
      <c r="A11314" s="100">
        <v>6017</v>
      </c>
      <c r="B11314" s="100" t="s">
        <v>40391</v>
      </c>
      <c r="C11314" s="100" t="s">
        <v>13191</v>
      </c>
      <c r="D11314" s="100">
        <v>102.55</v>
      </c>
    </row>
    <row r="11315" spans="1:4" x14ac:dyDescent="0.25">
      <c r="A11315" s="100">
        <v>6020</v>
      </c>
      <c r="B11315" s="100" t="s">
        <v>40392</v>
      </c>
      <c r="C11315" s="100" t="s">
        <v>13191</v>
      </c>
      <c r="D11315" s="100">
        <v>45.19</v>
      </c>
    </row>
    <row r="11316" spans="1:4" x14ac:dyDescent="0.25">
      <c r="A11316" s="100">
        <v>6019</v>
      </c>
      <c r="B11316" s="100" t="s">
        <v>40393</v>
      </c>
      <c r="C11316" s="100" t="s">
        <v>13191</v>
      </c>
      <c r="D11316" s="100">
        <v>75.25</v>
      </c>
    </row>
    <row r="11317" spans="1:4" x14ac:dyDescent="0.25">
      <c r="A11317" s="100">
        <v>6011</v>
      </c>
      <c r="B11317" s="100" t="s">
        <v>40394</v>
      </c>
      <c r="C11317" s="100" t="s">
        <v>13191</v>
      </c>
      <c r="D11317" s="100">
        <v>374.01</v>
      </c>
    </row>
    <row r="11318" spans="1:4" x14ac:dyDescent="0.25">
      <c r="A11318" s="100">
        <v>6028</v>
      </c>
      <c r="B11318" s="100" t="s">
        <v>40395</v>
      </c>
      <c r="C11318" s="100" t="s">
        <v>13191</v>
      </c>
      <c r="D11318" s="100">
        <v>180.34</v>
      </c>
    </row>
    <row r="11319" spans="1:4" x14ac:dyDescent="0.25">
      <c r="A11319" s="100">
        <v>6016</v>
      </c>
      <c r="B11319" s="100" t="s">
        <v>40396</v>
      </c>
      <c r="C11319" s="100" t="s">
        <v>13191</v>
      </c>
      <c r="D11319" s="105">
        <v>47.67</v>
      </c>
    </row>
    <row r="11320" spans="1:4" x14ac:dyDescent="0.25">
      <c r="A11320" s="100">
        <v>6012</v>
      </c>
      <c r="B11320" s="100" t="s">
        <v>40397</v>
      </c>
      <c r="C11320" s="100" t="s">
        <v>13191</v>
      </c>
      <c r="D11320" s="105">
        <v>452.8</v>
      </c>
    </row>
    <row r="11321" spans="1:4" x14ac:dyDescent="0.25">
      <c r="A11321" s="100">
        <v>6027</v>
      </c>
      <c r="B11321" s="100" t="s">
        <v>40398</v>
      </c>
      <c r="C11321" s="100" t="s">
        <v>13191</v>
      </c>
      <c r="D11321" s="100">
        <v>943.47</v>
      </c>
    </row>
    <row r="11322" spans="1:4" x14ac:dyDescent="0.25">
      <c r="A11322" s="100">
        <v>6015</v>
      </c>
      <c r="B11322" s="100" t="s">
        <v>40399</v>
      </c>
      <c r="C11322" s="100" t="s">
        <v>13191</v>
      </c>
      <c r="D11322" s="100">
        <v>207.03</v>
      </c>
    </row>
    <row r="11323" spans="1:4" x14ac:dyDescent="0.25">
      <c r="A11323" s="100">
        <v>6014</v>
      </c>
      <c r="B11323" s="100" t="s">
        <v>40400</v>
      </c>
      <c r="C11323" s="100" t="s">
        <v>13191</v>
      </c>
      <c r="D11323" s="100">
        <v>197.94</v>
      </c>
    </row>
    <row r="11324" spans="1:4" x14ac:dyDescent="0.25">
      <c r="A11324" s="100">
        <v>6006</v>
      </c>
      <c r="B11324" s="100" t="s">
        <v>40401</v>
      </c>
      <c r="C11324" s="100" t="s">
        <v>13191</v>
      </c>
      <c r="D11324" s="100">
        <v>103.1</v>
      </c>
    </row>
    <row r="11325" spans="1:4" x14ac:dyDescent="0.25">
      <c r="A11325" s="100">
        <v>6013</v>
      </c>
      <c r="B11325" s="100" t="s">
        <v>40402</v>
      </c>
      <c r="C11325" s="100" t="s">
        <v>13191</v>
      </c>
      <c r="D11325" s="100">
        <v>142.37</v>
      </c>
    </row>
    <row r="11326" spans="1:4" x14ac:dyDescent="0.25">
      <c r="A11326" s="100">
        <v>6005</v>
      </c>
      <c r="B11326" s="100" t="s">
        <v>40403</v>
      </c>
      <c r="C11326" s="100" t="s">
        <v>13191</v>
      </c>
      <c r="D11326" s="100">
        <v>116.3</v>
      </c>
    </row>
    <row r="11327" spans="1:4" x14ac:dyDescent="0.25">
      <c r="A11327" s="100">
        <v>11756</v>
      </c>
      <c r="B11327" s="100" t="s">
        <v>28619</v>
      </c>
      <c r="C11327" s="100" t="s">
        <v>13191</v>
      </c>
      <c r="D11327" s="100">
        <v>55.54</v>
      </c>
    </row>
    <row r="11328" spans="1:4" x14ac:dyDescent="0.25">
      <c r="A11328" s="100">
        <v>10904</v>
      </c>
      <c r="B11328" s="100" t="s">
        <v>28620</v>
      </c>
      <c r="C11328" s="100" t="s">
        <v>13191</v>
      </c>
      <c r="D11328" s="105">
        <v>180</v>
      </c>
    </row>
    <row r="11329" spans="1:4" x14ac:dyDescent="0.25">
      <c r="A11329" s="100">
        <v>11752</v>
      </c>
      <c r="B11329" s="100" t="s">
        <v>40404</v>
      </c>
      <c r="C11329" s="100" t="s">
        <v>13191</v>
      </c>
      <c r="D11329" s="105">
        <v>32.03</v>
      </c>
    </row>
    <row r="11330" spans="1:4" x14ac:dyDescent="0.25">
      <c r="A11330" s="100">
        <v>11753</v>
      </c>
      <c r="B11330" s="100" t="s">
        <v>40405</v>
      </c>
      <c r="C11330" s="100" t="s">
        <v>13191</v>
      </c>
      <c r="D11330" s="105">
        <v>38.24</v>
      </c>
    </row>
    <row r="11331" spans="1:4" x14ac:dyDescent="0.25">
      <c r="A11331" s="100">
        <v>6021</v>
      </c>
      <c r="B11331" s="100" t="s">
        <v>40406</v>
      </c>
      <c r="C11331" s="100" t="s">
        <v>13191</v>
      </c>
      <c r="D11331" s="100">
        <v>106.12</v>
      </c>
    </row>
    <row r="11332" spans="1:4" x14ac:dyDescent="0.25">
      <c r="A11332" s="100">
        <v>6024</v>
      </c>
      <c r="B11332" s="100" t="s">
        <v>40407</v>
      </c>
      <c r="C11332" s="100" t="s">
        <v>13191</v>
      </c>
      <c r="D11332" s="100">
        <v>109.69</v>
      </c>
    </row>
    <row r="11333" spans="1:4" x14ac:dyDescent="0.25">
      <c r="A11333" s="100">
        <v>38379</v>
      </c>
      <c r="B11333" s="100" t="s">
        <v>40408</v>
      </c>
      <c r="C11333" s="100" t="s">
        <v>942</v>
      </c>
      <c r="D11333" s="100">
        <v>61.68</v>
      </c>
    </row>
    <row r="11334" spans="1:4" x14ac:dyDescent="0.25">
      <c r="A11334" s="100">
        <v>13897</v>
      </c>
      <c r="B11334" s="100" t="s">
        <v>28621</v>
      </c>
      <c r="C11334" s="100" t="s">
        <v>13191</v>
      </c>
      <c r="D11334" s="100">
        <v>6047.28</v>
      </c>
    </row>
    <row r="11335" spans="1:4" x14ac:dyDescent="0.25">
      <c r="A11335" s="100">
        <v>10640</v>
      </c>
      <c r="B11335" s="100" t="s">
        <v>28622</v>
      </c>
      <c r="C11335" s="100" t="s">
        <v>13191</v>
      </c>
      <c r="D11335" s="100">
        <v>13097.14</v>
      </c>
    </row>
    <row r="11336" spans="1:4" x14ac:dyDescent="0.25">
      <c r="A11336" s="100">
        <v>34357</v>
      </c>
      <c r="B11336" s="100" t="s">
        <v>28623</v>
      </c>
      <c r="C11336" s="100" t="s">
        <v>943</v>
      </c>
      <c r="D11336" s="100">
        <v>4.05</v>
      </c>
    </row>
    <row r="11337" spans="1:4" x14ac:dyDescent="0.25">
      <c r="A11337" s="100">
        <v>37329</v>
      </c>
      <c r="B11337" s="100" t="s">
        <v>28624</v>
      </c>
      <c r="C11337" s="100" t="s">
        <v>943</v>
      </c>
      <c r="D11337" s="100">
        <v>85.33</v>
      </c>
    </row>
    <row r="11338" spans="1:4" x14ac:dyDescent="0.25">
      <c r="A11338" s="100">
        <v>2510</v>
      </c>
      <c r="B11338" s="100" t="s">
        <v>28625</v>
      </c>
      <c r="C11338" s="100" t="s">
        <v>13191</v>
      </c>
      <c r="D11338" s="100">
        <v>37.04</v>
      </c>
    </row>
    <row r="11339" spans="1:4" x14ac:dyDescent="0.25">
      <c r="A11339" s="100">
        <v>12359</v>
      </c>
      <c r="B11339" s="100" t="s">
        <v>28626</v>
      </c>
      <c r="C11339" s="100" t="s">
        <v>13191</v>
      </c>
      <c r="D11339" s="100">
        <v>189.16</v>
      </c>
    </row>
    <row r="11340" spans="1:4" x14ac:dyDescent="0.25">
      <c r="A11340" s="100">
        <v>7353</v>
      </c>
      <c r="B11340" s="100" t="s">
        <v>28627</v>
      </c>
      <c r="C11340" s="100" t="s">
        <v>944</v>
      </c>
      <c r="D11340" s="100">
        <v>33.04</v>
      </c>
    </row>
    <row r="11341" spans="1:4" x14ac:dyDescent="0.25">
      <c r="A11341" s="100">
        <v>36144</v>
      </c>
      <c r="B11341" s="100" t="s">
        <v>28628</v>
      </c>
      <c r="C11341" s="100" t="s">
        <v>13191</v>
      </c>
      <c r="D11341" s="100">
        <v>1.51</v>
      </c>
    </row>
    <row r="11342" spans="1:4" x14ac:dyDescent="0.25">
      <c r="A11342" s="100">
        <v>10518</v>
      </c>
      <c r="B11342" s="100" t="s">
        <v>28629</v>
      </c>
      <c r="C11342" s="100" t="s">
        <v>13191</v>
      </c>
      <c r="D11342" s="100">
        <v>115.39</v>
      </c>
    </row>
    <row r="11343" spans="1:4" x14ac:dyDescent="0.25">
      <c r="A11343" s="100">
        <v>36530</v>
      </c>
      <c r="B11343" s="100" t="s">
        <v>40409</v>
      </c>
      <c r="C11343" s="100" t="s">
        <v>13191</v>
      </c>
      <c r="D11343" s="100">
        <v>391829.26</v>
      </c>
    </row>
    <row r="11344" spans="1:4" x14ac:dyDescent="0.25">
      <c r="A11344" s="100">
        <v>6046</v>
      </c>
      <c r="B11344" s="100" t="s">
        <v>28630</v>
      </c>
      <c r="C11344" s="100" t="s">
        <v>13191</v>
      </c>
      <c r="D11344" s="100">
        <v>425000</v>
      </c>
    </row>
    <row r="11345" spans="1:4" x14ac:dyDescent="0.25">
      <c r="A11345" s="100">
        <v>36531</v>
      </c>
      <c r="B11345" s="100" t="s">
        <v>40410</v>
      </c>
      <c r="C11345" s="100" t="s">
        <v>13191</v>
      </c>
      <c r="D11345" s="100">
        <v>440548.75</v>
      </c>
    </row>
    <row r="11346" spans="1:4" x14ac:dyDescent="0.25">
      <c r="A11346" s="100">
        <v>34684</v>
      </c>
      <c r="B11346" s="100" t="s">
        <v>28631</v>
      </c>
      <c r="C11346" s="100" t="s">
        <v>941</v>
      </c>
      <c r="D11346" s="100">
        <v>212.86</v>
      </c>
    </row>
    <row r="11347" spans="1:4" x14ac:dyDescent="0.25">
      <c r="A11347" s="100">
        <v>34683</v>
      </c>
      <c r="B11347" s="100" t="s">
        <v>28632</v>
      </c>
      <c r="C11347" s="100" t="s">
        <v>941</v>
      </c>
      <c r="D11347" s="100">
        <v>133.04</v>
      </c>
    </row>
    <row r="11348" spans="1:4" x14ac:dyDescent="0.25">
      <c r="A11348" s="100">
        <v>10515</v>
      </c>
      <c r="B11348" s="100" t="s">
        <v>28633</v>
      </c>
      <c r="C11348" s="100" t="s">
        <v>941</v>
      </c>
      <c r="D11348" s="100">
        <v>41.33</v>
      </c>
    </row>
    <row r="11349" spans="1:4" x14ac:dyDescent="0.25">
      <c r="A11349" s="100">
        <v>536</v>
      </c>
      <c r="B11349" s="100" t="s">
        <v>28634</v>
      </c>
      <c r="C11349" s="100" t="s">
        <v>941</v>
      </c>
      <c r="D11349" s="100">
        <v>29.9</v>
      </c>
    </row>
    <row r="11350" spans="1:4" x14ac:dyDescent="0.25">
      <c r="A11350" s="100">
        <v>153</v>
      </c>
      <c r="B11350" s="100" t="s">
        <v>28635</v>
      </c>
      <c r="C11350" s="100" t="s">
        <v>944</v>
      </c>
      <c r="D11350" s="100">
        <v>86.32</v>
      </c>
    </row>
    <row r="11351" spans="1:4" x14ac:dyDescent="0.25">
      <c r="A11351" s="100">
        <v>34682</v>
      </c>
      <c r="B11351" s="100" t="s">
        <v>28636</v>
      </c>
      <c r="C11351" s="100" t="s">
        <v>941</v>
      </c>
      <c r="D11351" s="100">
        <v>101.73</v>
      </c>
    </row>
    <row r="11352" spans="1:4" x14ac:dyDescent="0.25">
      <c r="A11352" s="100">
        <v>20205</v>
      </c>
      <c r="B11352" s="100" t="s">
        <v>28637</v>
      </c>
      <c r="C11352" s="100" t="s">
        <v>942</v>
      </c>
      <c r="D11352" s="100">
        <v>4.58</v>
      </c>
    </row>
    <row r="11353" spans="1:4" x14ac:dyDescent="0.25">
      <c r="A11353" s="100">
        <v>4412</v>
      </c>
      <c r="B11353" s="100" t="s">
        <v>28638</v>
      </c>
      <c r="C11353" s="100" t="s">
        <v>942</v>
      </c>
      <c r="D11353" s="100">
        <v>2.74</v>
      </c>
    </row>
    <row r="11354" spans="1:4" x14ac:dyDescent="0.25">
      <c r="A11354" s="100">
        <v>4408</v>
      </c>
      <c r="B11354" s="100" t="s">
        <v>28639</v>
      </c>
      <c r="C11354" s="100" t="s">
        <v>942</v>
      </c>
      <c r="D11354" s="100">
        <v>3.42</v>
      </c>
    </row>
    <row r="11355" spans="1:4" x14ac:dyDescent="0.25">
      <c r="A11355" s="100">
        <v>36250</v>
      </c>
      <c r="B11355" s="100" t="s">
        <v>28640</v>
      </c>
      <c r="C11355" s="100" t="s">
        <v>942</v>
      </c>
      <c r="D11355" s="105">
        <v>4.91</v>
      </c>
    </row>
    <row r="11356" spans="1:4" x14ac:dyDescent="0.25">
      <c r="A11356" s="100">
        <v>10857</v>
      </c>
      <c r="B11356" s="100" t="s">
        <v>28641</v>
      </c>
      <c r="C11356" s="100" t="s">
        <v>942</v>
      </c>
      <c r="D11356" s="105">
        <v>17.53</v>
      </c>
    </row>
    <row r="11357" spans="1:4" x14ac:dyDescent="0.25">
      <c r="A11357" s="100">
        <v>4803</v>
      </c>
      <c r="B11357" s="100" t="s">
        <v>28642</v>
      </c>
      <c r="C11357" s="100" t="s">
        <v>942</v>
      </c>
      <c r="D11357" s="105">
        <v>31.24</v>
      </c>
    </row>
    <row r="11358" spans="1:4" x14ac:dyDescent="0.25">
      <c r="A11358" s="100">
        <v>6186</v>
      </c>
      <c r="B11358" s="100" t="s">
        <v>28643</v>
      </c>
      <c r="C11358" s="100" t="s">
        <v>942</v>
      </c>
      <c r="D11358" s="105">
        <v>20.25</v>
      </c>
    </row>
    <row r="11359" spans="1:4" x14ac:dyDescent="0.25">
      <c r="A11359" s="100">
        <v>4829</v>
      </c>
      <c r="B11359" s="100" t="s">
        <v>40411</v>
      </c>
      <c r="C11359" s="100" t="s">
        <v>942</v>
      </c>
      <c r="D11359" s="105">
        <v>38.630000000000003</v>
      </c>
    </row>
    <row r="11360" spans="1:4" x14ac:dyDescent="0.25">
      <c r="A11360" s="100">
        <v>39829</v>
      </c>
      <c r="B11360" s="100" t="s">
        <v>28644</v>
      </c>
      <c r="C11360" s="100" t="s">
        <v>942</v>
      </c>
      <c r="D11360" s="105">
        <v>35.9</v>
      </c>
    </row>
    <row r="11361" spans="1:4" x14ac:dyDescent="0.25">
      <c r="A11361" s="100">
        <v>20231</v>
      </c>
      <c r="B11361" s="100" t="s">
        <v>40412</v>
      </c>
      <c r="C11361" s="100" t="s">
        <v>942</v>
      </c>
      <c r="D11361" s="105">
        <v>46.43</v>
      </c>
    </row>
    <row r="11362" spans="1:4" x14ac:dyDescent="0.25">
      <c r="A11362" s="100">
        <v>4804</v>
      </c>
      <c r="B11362" s="100" t="s">
        <v>28645</v>
      </c>
      <c r="C11362" s="100" t="s">
        <v>942</v>
      </c>
      <c r="D11362" s="105">
        <v>23.98</v>
      </c>
    </row>
    <row r="11363" spans="1:4" x14ac:dyDescent="0.25">
      <c r="A11363" s="100">
        <v>34680</v>
      </c>
      <c r="B11363" s="100" t="s">
        <v>28646</v>
      </c>
      <c r="C11363" s="100" t="s">
        <v>942</v>
      </c>
      <c r="D11363" s="105">
        <v>31.3</v>
      </c>
    </row>
    <row r="11364" spans="1:4" x14ac:dyDescent="0.25">
      <c r="A11364" s="100">
        <v>11573</v>
      </c>
      <c r="B11364" s="100" t="s">
        <v>28647</v>
      </c>
      <c r="C11364" s="100" t="s">
        <v>13191</v>
      </c>
      <c r="D11364" s="105">
        <v>6.07</v>
      </c>
    </row>
    <row r="11365" spans="1:4" x14ac:dyDescent="0.25">
      <c r="A11365" s="100">
        <v>38401</v>
      </c>
      <c r="B11365" s="100" t="s">
        <v>28648</v>
      </c>
      <c r="C11365" s="100" t="s">
        <v>13191</v>
      </c>
      <c r="D11365" s="100">
        <v>16.59</v>
      </c>
    </row>
    <row r="11366" spans="1:4" x14ac:dyDescent="0.25">
      <c r="A11366" s="100">
        <v>11575</v>
      </c>
      <c r="B11366" s="100" t="s">
        <v>28649</v>
      </c>
      <c r="C11366" s="100" t="s">
        <v>13191</v>
      </c>
      <c r="D11366" s="100">
        <v>58.54</v>
      </c>
    </row>
    <row r="11367" spans="1:4" x14ac:dyDescent="0.25">
      <c r="A11367" s="100">
        <v>38179</v>
      </c>
      <c r="B11367" s="100" t="s">
        <v>40413</v>
      </c>
      <c r="C11367" s="100" t="s">
        <v>13191</v>
      </c>
      <c r="D11367" s="105">
        <v>48.4</v>
      </c>
    </row>
    <row r="11368" spans="1:4" x14ac:dyDescent="0.25">
      <c r="A11368" s="100">
        <v>20256</v>
      </c>
      <c r="B11368" s="100" t="s">
        <v>28650</v>
      </c>
      <c r="C11368" s="100" t="s">
        <v>13191</v>
      </c>
      <c r="D11368" s="100">
        <v>0.37</v>
      </c>
    </row>
    <row r="11369" spans="1:4" x14ac:dyDescent="0.25">
      <c r="A11369" s="100">
        <v>14511</v>
      </c>
      <c r="B11369" s="100" t="s">
        <v>28651</v>
      </c>
      <c r="C11369" s="100" t="s">
        <v>13191</v>
      </c>
      <c r="D11369" s="100">
        <v>987210.25</v>
      </c>
    </row>
    <row r="11370" spans="1:4" x14ac:dyDescent="0.25">
      <c r="A11370" s="100">
        <v>10642</v>
      </c>
      <c r="B11370" s="100" t="s">
        <v>28652</v>
      </c>
      <c r="C11370" s="100" t="s">
        <v>13191</v>
      </c>
      <c r="D11370" s="105">
        <v>930000</v>
      </c>
    </row>
    <row r="11371" spans="1:4" x14ac:dyDescent="0.25">
      <c r="A11371" s="100">
        <v>14489</v>
      </c>
      <c r="B11371" s="100" t="s">
        <v>28653</v>
      </c>
      <c r="C11371" s="100" t="s">
        <v>13191</v>
      </c>
      <c r="D11371" s="105">
        <v>824892.7</v>
      </c>
    </row>
    <row r="11372" spans="1:4" x14ac:dyDescent="0.25">
      <c r="A11372" s="100">
        <v>14513</v>
      </c>
      <c r="B11372" s="100" t="s">
        <v>28654</v>
      </c>
      <c r="C11372" s="100" t="s">
        <v>13191</v>
      </c>
      <c r="D11372" s="100">
        <v>618689.1</v>
      </c>
    </row>
    <row r="11373" spans="1:4" x14ac:dyDescent="0.25">
      <c r="A11373" s="100">
        <v>13600</v>
      </c>
      <c r="B11373" s="100" t="s">
        <v>28655</v>
      </c>
      <c r="C11373" s="100" t="s">
        <v>13191</v>
      </c>
      <c r="D11373" s="100">
        <v>798283.17</v>
      </c>
    </row>
    <row r="11374" spans="1:4" x14ac:dyDescent="0.25">
      <c r="A11374" s="100">
        <v>10646</v>
      </c>
      <c r="B11374" s="100" t="s">
        <v>28656</v>
      </c>
      <c r="C11374" s="100" t="s">
        <v>13191</v>
      </c>
      <c r="D11374" s="100">
        <v>595066.91</v>
      </c>
    </row>
    <row r="11375" spans="1:4" x14ac:dyDescent="0.25">
      <c r="A11375" s="100">
        <v>6070</v>
      </c>
      <c r="B11375" s="100" t="s">
        <v>40414</v>
      </c>
      <c r="C11375" s="100" t="s">
        <v>13191</v>
      </c>
      <c r="D11375" s="100">
        <v>813085.7</v>
      </c>
    </row>
    <row r="11376" spans="1:4" x14ac:dyDescent="0.25">
      <c r="A11376" s="100">
        <v>6069</v>
      </c>
      <c r="B11376" s="100" t="s">
        <v>28657</v>
      </c>
      <c r="C11376" s="100" t="s">
        <v>13191</v>
      </c>
      <c r="D11376" s="100">
        <v>179622.89</v>
      </c>
    </row>
    <row r="11377" spans="1:4" x14ac:dyDescent="0.25">
      <c r="A11377" s="100">
        <v>14626</v>
      </c>
      <c r="B11377" s="100" t="s">
        <v>28658</v>
      </c>
      <c r="C11377" s="100" t="s">
        <v>13191</v>
      </c>
      <c r="D11377" s="100">
        <v>890142.89</v>
      </c>
    </row>
    <row r="11378" spans="1:4" x14ac:dyDescent="0.25">
      <c r="A11378" s="100">
        <v>6067</v>
      </c>
      <c r="B11378" s="100" t="s">
        <v>28659</v>
      </c>
      <c r="C11378" s="100" t="s">
        <v>13191</v>
      </c>
      <c r="D11378" s="100">
        <v>730714.29</v>
      </c>
    </row>
    <row r="11379" spans="1:4" x14ac:dyDescent="0.25">
      <c r="A11379" s="100">
        <v>38393</v>
      </c>
      <c r="B11379" s="100" t="s">
        <v>28660</v>
      </c>
      <c r="C11379" s="100" t="s">
        <v>13191</v>
      </c>
      <c r="D11379" s="100">
        <v>18.899999999999999</v>
      </c>
    </row>
    <row r="11380" spans="1:4" x14ac:dyDescent="0.25">
      <c r="A11380" s="100">
        <v>38390</v>
      </c>
      <c r="B11380" s="100" t="s">
        <v>28661</v>
      </c>
      <c r="C11380" s="100" t="s">
        <v>13191</v>
      </c>
      <c r="D11380" s="100">
        <v>41.92</v>
      </c>
    </row>
    <row r="11381" spans="1:4" x14ac:dyDescent="0.25">
      <c r="A11381" s="100">
        <v>36532</v>
      </c>
      <c r="B11381" s="100" t="s">
        <v>28662</v>
      </c>
      <c r="C11381" s="100" t="s">
        <v>13191</v>
      </c>
      <c r="D11381" s="100">
        <v>31180.38</v>
      </c>
    </row>
    <row r="11382" spans="1:4" x14ac:dyDescent="0.25">
      <c r="A11382" s="100">
        <v>11578</v>
      </c>
      <c r="B11382" s="100" t="s">
        <v>28663</v>
      </c>
      <c r="C11382" s="100" t="s">
        <v>13191</v>
      </c>
      <c r="D11382" s="100">
        <v>12.64</v>
      </c>
    </row>
    <row r="11383" spans="1:4" x14ac:dyDescent="0.25">
      <c r="A11383" s="100">
        <v>11577</v>
      </c>
      <c r="B11383" s="100" t="s">
        <v>28664</v>
      </c>
      <c r="C11383" s="100" t="s">
        <v>13191</v>
      </c>
      <c r="D11383" s="100">
        <v>12.06</v>
      </c>
    </row>
    <row r="11384" spans="1:4" x14ac:dyDescent="0.25">
      <c r="A11384" s="100">
        <v>42432</v>
      </c>
      <c r="B11384" s="100" t="s">
        <v>28665</v>
      </c>
      <c r="C11384" s="100" t="s">
        <v>13191</v>
      </c>
      <c r="D11384" s="100">
        <v>2424.64</v>
      </c>
    </row>
    <row r="11385" spans="1:4" x14ac:dyDescent="0.25">
      <c r="A11385" s="100">
        <v>42437</v>
      </c>
      <c r="B11385" s="100" t="s">
        <v>28666</v>
      </c>
      <c r="C11385" s="100" t="s">
        <v>13191</v>
      </c>
      <c r="D11385" s="100">
        <v>1843.37</v>
      </c>
    </row>
    <row r="11386" spans="1:4" x14ac:dyDescent="0.25">
      <c r="A11386" s="100">
        <v>1116</v>
      </c>
      <c r="B11386" s="100" t="s">
        <v>28667</v>
      </c>
      <c r="C11386" s="100" t="s">
        <v>942</v>
      </c>
      <c r="D11386" s="100">
        <v>19.03</v>
      </c>
    </row>
    <row r="11387" spans="1:4" x14ac:dyDescent="0.25">
      <c r="A11387" s="100">
        <v>1115</v>
      </c>
      <c r="B11387" s="100" t="s">
        <v>28668</v>
      </c>
      <c r="C11387" s="100" t="s">
        <v>942</v>
      </c>
      <c r="D11387" s="100">
        <v>22.8</v>
      </c>
    </row>
    <row r="11388" spans="1:4" x14ac:dyDescent="0.25">
      <c r="A11388" s="100">
        <v>1113</v>
      </c>
      <c r="B11388" s="100" t="s">
        <v>28669</v>
      </c>
      <c r="C11388" s="100" t="s">
        <v>942</v>
      </c>
      <c r="D11388" s="100">
        <v>26.66</v>
      </c>
    </row>
    <row r="11389" spans="1:4" x14ac:dyDescent="0.25">
      <c r="A11389" s="100">
        <v>1114</v>
      </c>
      <c r="B11389" s="100" t="s">
        <v>28670</v>
      </c>
      <c r="C11389" s="100" t="s">
        <v>942</v>
      </c>
      <c r="D11389" s="100">
        <v>31.75</v>
      </c>
    </row>
    <row r="11390" spans="1:4" x14ac:dyDescent="0.25">
      <c r="A11390" s="100">
        <v>40873</v>
      </c>
      <c r="B11390" s="100" t="s">
        <v>28671</v>
      </c>
      <c r="C11390" s="100" t="s">
        <v>942</v>
      </c>
      <c r="D11390" s="100">
        <v>24.85</v>
      </c>
    </row>
    <row r="11391" spans="1:4" x14ac:dyDescent="0.25">
      <c r="A11391" s="100">
        <v>20214</v>
      </c>
      <c r="B11391" s="100" t="s">
        <v>28672</v>
      </c>
      <c r="C11391" s="100" t="s">
        <v>13191</v>
      </c>
      <c r="D11391" s="100">
        <v>45.3</v>
      </c>
    </row>
    <row r="11392" spans="1:4" x14ac:dyDescent="0.25">
      <c r="A11392" s="100">
        <v>7237</v>
      </c>
      <c r="B11392" s="100" t="s">
        <v>28673</v>
      </c>
      <c r="C11392" s="100" t="s">
        <v>13191</v>
      </c>
      <c r="D11392" s="100">
        <v>44.35</v>
      </c>
    </row>
    <row r="11393" spans="1:4" x14ac:dyDescent="0.25">
      <c r="A11393" s="100">
        <v>11757</v>
      </c>
      <c r="B11393" s="100" t="s">
        <v>28674</v>
      </c>
      <c r="C11393" s="100" t="s">
        <v>13191</v>
      </c>
      <c r="D11393" s="100">
        <v>30</v>
      </c>
    </row>
    <row r="11394" spans="1:4" x14ac:dyDescent="0.25">
      <c r="A11394" s="100">
        <v>11758</v>
      </c>
      <c r="B11394" s="100" t="s">
        <v>28675</v>
      </c>
      <c r="C11394" s="100" t="s">
        <v>13191</v>
      </c>
      <c r="D11394" s="100">
        <v>39.44</v>
      </c>
    </row>
    <row r="11395" spans="1:4" x14ac:dyDescent="0.25">
      <c r="A11395" s="100">
        <v>37526</v>
      </c>
      <c r="B11395" s="100" t="s">
        <v>40415</v>
      </c>
      <c r="C11395" s="100" t="s">
        <v>13191</v>
      </c>
      <c r="D11395" s="100">
        <v>2.88</v>
      </c>
    </row>
    <row r="11396" spans="1:4" x14ac:dyDescent="0.25">
      <c r="A11396" s="100">
        <v>6076</v>
      </c>
      <c r="B11396" s="100" t="s">
        <v>28676</v>
      </c>
      <c r="C11396" s="100" t="s">
        <v>940</v>
      </c>
      <c r="D11396" s="100">
        <v>66.5</v>
      </c>
    </row>
    <row r="11397" spans="1:4" x14ac:dyDescent="0.25">
      <c r="A11397" s="100">
        <v>13109</v>
      </c>
      <c r="B11397" s="100" t="s">
        <v>40416</v>
      </c>
      <c r="C11397" s="100" t="s">
        <v>13191</v>
      </c>
      <c r="D11397" s="100">
        <v>271.39</v>
      </c>
    </row>
    <row r="11398" spans="1:4" x14ac:dyDescent="0.25">
      <c r="A11398" s="100">
        <v>13110</v>
      </c>
      <c r="B11398" s="100" t="s">
        <v>40417</v>
      </c>
      <c r="C11398" s="100" t="s">
        <v>13191</v>
      </c>
      <c r="D11398" s="100">
        <v>357.16</v>
      </c>
    </row>
    <row r="11399" spans="1:4" x14ac:dyDescent="0.25">
      <c r="A11399" s="100">
        <v>7581</v>
      </c>
      <c r="B11399" s="100" t="s">
        <v>28677</v>
      </c>
      <c r="C11399" s="100" t="s">
        <v>13191</v>
      </c>
      <c r="D11399" s="100">
        <v>3.44</v>
      </c>
    </row>
    <row r="11400" spans="1:4" x14ac:dyDescent="0.25">
      <c r="A11400" s="100">
        <v>4509</v>
      </c>
      <c r="B11400" s="100" t="s">
        <v>28678</v>
      </c>
      <c r="C11400" s="100" t="s">
        <v>942</v>
      </c>
      <c r="D11400" s="100">
        <v>3.91</v>
      </c>
    </row>
    <row r="11401" spans="1:4" x14ac:dyDescent="0.25">
      <c r="A11401" s="100">
        <v>4512</v>
      </c>
      <c r="B11401" s="100" t="s">
        <v>28679</v>
      </c>
      <c r="C11401" s="100" t="s">
        <v>942</v>
      </c>
      <c r="D11401" s="100">
        <v>1.87</v>
      </c>
    </row>
    <row r="11402" spans="1:4" x14ac:dyDescent="0.25">
      <c r="A11402" s="100">
        <v>4517</v>
      </c>
      <c r="B11402" s="100" t="s">
        <v>28680</v>
      </c>
      <c r="C11402" s="100" t="s">
        <v>942</v>
      </c>
      <c r="D11402" s="100">
        <v>2.7</v>
      </c>
    </row>
    <row r="11403" spans="1:4" x14ac:dyDescent="0.25">
      <c r="A11403" s="100">
        <v>20206</v>
      </c>
      <c r="B11403" s="100" t="s">
        <v>28681</v>
      </c>
      <c r="C11403" s="100" t="s">
        <v>942</v>
      </c>
      <c r="D11403" s="100">
        <v>12.36</v>
      </c>
    </row>
    <row r="11404" spans="1:4" x14ac:dyDescent="0.25">
      <c r="A11404" s="100">
        <v>4460</v>
      </c>
      <c r="B11404" s="100" t="s">
        <v>28682</v>
      </c>
      <c r="C11404" s="100" t="s">
        <v>942</v>
      </c>
      <c r="D11404" s="100">
        <v>12.69</v>
      </c>
    </row>
    <row r="11405" spans="1:4" x14ac:dyDescent="0.25">
      <c r="A11405" s="100">
        <v>4415</v>
      </c>
      <c r="B11405" s="100" t="s">
        <v>28683</v>
      </c>
      <c r="C11405" s="100" t="s">
        <v>942</v>
      </c>
      <c r="D11405" s="105">
        <v>6.79</v>
      </c>
    </row>
    <row r="11406" spans="1:4" x14ac:dyDescent="0.25">
      <c r="A11406" s="100">
        <v>4417</v>
      </c>
      <c r="B11406" s="100" t="s">
        <v>28684</v>
      </c>
      <c r="C11406" s="100" t="s">
        <v>942</v>
      </c>
      <c r="D11406" s="105">
        <v>9.7799999999999994</v>
      </c>
    </row>
    <row r="11407" spans="1:4" x14ac:dyDescent="0.25">
      <c r="A11407" s="100">
        <v>37373</v>
      </c>
      <c r="B11407" s="100" t="s">
        <v>28685</v>
      </c>
      <c r="C11407" s="100" t="s">
        <v>939</v>
      </c>
      <c r="D11407" s="105">
        <v>0.04</v>
      </c>
    </row>
    <row r="11408" spans="1:4" x14ac:dyDescent="0.25">
      <c r="A11408" s="100">
        <v>40864</v>
      </c>
      <c r="B11408" s="100" t="s">
        <v>28686</v>
      </c>
      <c r="C11408" s="100" t="s">
        <v>1906</v>
      </c>
      <c r="D11408" s="100">
        <v>7.31</v>
      </c>
    </row>
    <row r="11409" spans="1:4" x14ac:dyDescent="0.25">
      <c r="A11409" s="100">
        <v>4734</v>
      </c>
      <c r="B11409" s="100" t="s">
        <v>28687</v>
      </c>
      <c r="C11409" s="100" t="s">
        <v>940</v>
      </c>
      <c r="D11409" s="100">
        <v>419.77</v>
      </c>
    </row>
    <row r="11410" spans="1:4" x14ac:dyDescent="0.25">
      <c r="A11410" s="100">
        <v>6085</v>
      </c>
      <c r="B11410" s="100" t="s">
        <v>28688</v>
      </c>
      <c r="C11410" s="100" t="s">
        <v>944</v>
      </c>
      <c r="D11410" s="100">
        <v>11.45</v>
      </c>
    </row>
    <row r="11411" spans="1:4" x14ac:dyDescent="0.25">
      <c r="A11411" s="100">
        <v>38396</v>
      </c>
      <c r="B11411" s="100" t="s">
        <v>40418</v>
      </c>
      <c r="C11411" s="100" t="s">
        <v>13191</v>
      </c>
      <c r="D11411" s="100">
        <v>443.28</v>
      </c>
    </row>
    <row r="11412" spans="1:4" x14ac:dyDescent="0.25">
      <c r="A11412" s="100">
        <v>11622</v>
      </c>
      <c r="B11412" s="100" t="s">
        <v>28689</v>
      </c>
      <c r="C11412" s="100" t="s">
        <v>943</v>
      </c>
      <c r="D11412" s="100">
        <v>65.040000000000006</v>
      </c>
    </row>
    <row r="11413" spans="1:4" x14ac:dyDescent="0.25">
      <c r="A11413" s="100">
        <v>43143</v>
      </c>
      <c r="B11413" s="100" t="s">
        <v>28690</v>
      </c>
      <c r="C11413" s="100" t="s">
        <v>944</v>
      </c>
      <c r="D11413" s="105">
        <v>24.57</v>
      </c>
    </row>
    <row r="11414" spans="1:4" x14ac:dyDescent="0.25">
      <c r="A11414" s="100">
        <v>7317</v>
      </c>
      <c r="B11414" s="100" t="s">
        <v>28691</v>
      </c>
      <c r="C11414" s="100" t="s">
        <v>943</v>
      </c>
      <c r="D11414" s="105">
        <v>41.22</v>
      </c>
    </row>
    <row r="11415" spans="1:4" x14ac:dyDescent="0.25">
      <c r="A11415" s="100">
        <v>142</v>
      </c>
      <c r="B11415" s="100" t="s">
        <v>28692</v>
      </c>
      <c r="C11415" s="100" t="s">
        <v>954</v>
      </c>
      <c r="D11415" s="100">
        <v>30.69</v>
      </c>
    </row>
    <row r="11416" spans="1:4" x14ac:dyDescent="0.25">
      <c r="A11416" s="100">
        <v>43142</v>
      </c>
      <c r="B11416" s="100" t="s">
        <v>28693</v>
      </c>
      <c r="C11416" s="100" t="s">
        <v>944</v>
      </c>
      <c r="D11416" s="105">
        <v>139.41999999999999</v>
      </c>
    </row>
    <row r="11417" spans="1:4" x14ac:dyDescent="0.25">
      <c r="A11417" s="100">
        <v>38123</v>
      </c>
      <c r="B11417" s="100" t="s">
        <v>28694</v>
      </c>
      <c r="C11417" s="100" t="s">
        <v>943</v>
      </c>
      <c r="D11417" s="100">
        <v>72.39</v>
      </c>
    </row>
    <row r="11418" spans="1:4" x14ac:dyDescent="0.25">
      <c r="A11418" s="100">
        <v>42699</v>
      </c>
      <c r="B11418" s="100" t="s">
        <v>28695</v>
      </c>
      <c r="C11418" s="100" t="s">
        <v>13191</v>
      </c>
      <c r="D11418" s="105">
        <v>29.98</v>
      </c>
    </row>
    <row r="11419" spans="1:4" x14ac:dyDescent="0.25">
      <c r="A11419" s="100">
        <v>37743</v>
      </c>
      <c r="B11419" s="100" t="s">
        <v>40419</v>
      </c>
      <c r="C11419" s="100" t="s">
        <v>13191</v>
      </c>
      <c r="D11419" s="100">
        <v>261030.76</v>
      </c>
    </row>
    <row r="11420" spans="1:4" x14ac:dyDescent="0.25">
      <c r="A11420" s="100">
        <v>37744</v>
      </c>
      <c r="B11420" s="100" t="s">
        <v>28696</v>
      </c>
      <c r="C11420" s="100" t="s">
        <v>13191</v>
      </c>
      <c r="D11420" s="100">
        <v>306923.07</v>
      </c>
    </row>
    <row r="11421" spans="1:4" x14ac:dyDescent="0.25">
      <c r="A11421" s="100">
        <v>37741</v>
      </c>
      <c r="B11421" s="100" t="s">
        <v>28697</v>
      </c>
      <c r="C11421" s="100" t="s">
        <v>13191</v>
      </c>
      <c r="D11421" s="100">
        <v>237353.84</v>
      </c>
    </row>
    <row r="11422" spans="1:4" x14ac:dyDescent="0.25">
      <c r="A11422" s="100">
        <v>39396</v>
      </c>
      <c r="B11422" s="100" t="s">
        <v>28698</v>
      </c>
      <c r="C11422" s="100" t="s">
        <v>13191</v>
      </c>
      <c r="D11422" s="100">
        <v>72.53</v>
      </c>
    </row>
    <row r="11423" spans="1:4" x14ac:dyDescent="0.25">
      <c r="A11423" s="100">
        <v>39392</v>
      </c>
      <c r="B11423" s="100" t="s">
        <v>28699</v>
      </c>
      <c r="C11423" s="100" t="s">
        <v>13191</v>
      </c>
      <c r="D11423" s="100">
        <v>81.81</v>
      </c>
    </row>
    <row r="11424" spans="1:4" x14ac:dyDescent="0.25">
      <c r="A11424" s="100">
        <v>39393</v>
      </c>
      <c r="B11424" s="100" t="s">
        <v>28700</v>
      </c>
      <c r="C11424" s="100" t="s">
        <v>13191</v>
      </c>
      <c r="D11424" s="100">
        <v>50.59</v>
      </c>
    </row>
    <row r="11425" spans="1:4" x14ac:dyDescent="0.25">
      <c r="A11425" s="100">
        <v>39394</v>
      </c>
      <c r="B11425" s="100" t="s">
        <v>28701</v>
      </c>
      <c r="C11425" s="100" t="s">
        <v>13191</v>
      </c>
      <c r="D11425" s="100">
        <v>56.95</v>
      </c>
    </row>
    <row r="11426" spans="1:4" x14ac:dyDescent="0.25">
      <c r="A11426" s="100">
        <v>39395</v>
      </c>
      <c r="B11426" s="100" t="s">
        <v>28702</v>
      </c>
      <c r="C11426" s="100" t="s">
        <v>13191</v>
      </c>
      <c r="D11426" s="100">
        <v>52.95</v>
      </c>
    </row>
    <row r="11427" spans="1:4" x14ac:dyDescent="0.25">
      <c r="A11427" s="100">
        <v>14618</v>
      </c>
      <c r="B11427" s="100" t="s">
        <v>28703</v>
      </c>
      <c r="C11427" s="100" t="s">
        <v>13191</v>
      </c>
      <c r="D11427" s="100">
        <v>1141.8900000000001</v>
      </c>
    </row>
    <row r="11428" spans="1:4" x14ac:dyDescent="0.25">
      <c r="A11428" s="100">
        <v>40269</v>
      </c>
      <c r="B11428" s="100" t="s">
        <v>28704</v>
      </c>
      <c r="C11428" s="100" t="s">
        <v>13191</v>
      </c>
      <c r="D11428" s="100">
        <v>4600.6000000000004</v>
      </c>
    </row>
    <row r="11429" spans="1:4" x14ac:dyDescent="0.25">
      <c r="A11429" s="100">
        <v>6110</v>
      </c>
      <c r="B11429" s="100" t="s">
        <v>28705</v>
      </c>
      <c r="C11429" s="100" t="s">
        <v>939</v>
      </c>
      <c r="D11429" s="100">
        <v>21.62</v>
      </c>
    </row>
    <row r="11430" spans="1:4" x14ac:dyDescent="0.25">
      <c r="A11430" s="100">
        <v>40910</v>
      </c>
      <c r="B11430" s="100" t="s">
        <v>28706</v>
      </c>
      <c r="C11430" s="100" t="s">
        <v>1906</v>
      </c>
      <c r="D11430" s="100">
        <v>3820.57</v>
      </c>
    </row>
    <row r="11431" spans="1:4" x14ac:dyDescent="0.25">
      <c r="A11431" s="100">
        <v>6111</v>
      </c>
      <c r="B11431" s="100" t="s">
        <v>28707</v>
      </c>
      <c r="C11431" s="100" t="s">
        <v>939</v>
      </c>
      <c r="D11431" s="105">
        <v>14.18</v>
      </c>
    </row>
    <row r="11432" spans="1:4" x14ac:dyDescent="0.25">
      <c r="A11432" s="100">
        <v>41084</v>
      </c>
      <c r="B11432" s="100" t="s">
        <v>28708</v>
      </c>
      <c r="C11432" s="100" t="s">
        <v>1906</v>
      </c>
      <c r="D11432" s="105">
        <v>2506.44</v>
      </c>
    </row>
    <row r="11433" spans="1:4" x14ac:dyDescent="0.25">
      <c r="A11433" s="100">
        <v>44535</v>
      </c>
      <c r="B11433" s="100" t="s">
        <v>28709</v>
      </c>
      <c r="C11433" s="100" t="s">
        <v>940</v>
      </c>
      <c r="D11433" s="105">
        <v>53.46</v>
      </c>
    </row>
    <row r="11434" spans="1:4" x14ac:dyDescent="0.25">
      <c r="A11434" s="100">
        <v>44945</v>
      </c>
      <c r="B11434" s="100" t="s">
        <v>28710</v>
      </c>
      <c r="C11434" s="100" t="s">
        <v>13191</v>
      </c>
      <c r="D11434" s="100">
        <v>9.7100000000000009</v>
      </c>
    </row>
    <row r="11435" spans="1:4" x14ac:dyDescent="0.25">
      <c r="A11435" s="100">
        <v>38637</v>
      </c>
      <c r="B11435" s="100" t="s">
        <v>40420</v>
      </c>
      <c r="C11435" s="100" t="s">
        <v>13191</v>
      </c>
      <c r="D11435" s="100">
        <v>306.49</v>
      </c>
    </row>
    <row r="11436" spans="1:4" x14ac:dyDescent="0.25">
      <c r="A11436" s="100">
        <v>6150</v>
      </c>
      <c r="B11436" s="100" t="s">
        <v>40421</v>
      </c>
      <c r="C11436" s="100" t="s">
        <v>13191</v>
      </c>
      <c r="D11436" s="100">
        <v>310.23</v>
      </c>
    </row>
    <row r="11437" spans="1:4" x14ac:dyDescent="0.25">
      <c r="A11437" s="100">
        <v>6136</v>
      </c>
      <c r="B11437" s="100" t="s">
        <v>40422</v>
      </c>
      <c r="C11437" s="100" t="s">
        <v>13191</v>
      </c>
      <c r="D11437" s="100">
        <v>243.86</v>
      </c>
    </row>
    <row r="11438" spans="1:4" x14ac:dyDescent="0.25">
      <c r="A11438" s="100">
        <v>38638</v>
      </c>
      <c r="B11438" s="100" t="s">
        <v>40423</v>
      </c>
      <c r="C11438" s="100" t="s">
        <v>13191</v>
      </c>
      <c r="D11438" s="100">
        <v>258.26</v>
      </c>
    </row>
    <row r="11439" spans="1:4" x14ac:dyDescent="0.25">
      <c r="A11439" s="100">
        <v>20262</v>
      </c>
      <c r="B11439" s="100" t="s">
        <v>28711</v>
      </c>
      <c r="C11439" s="100" t="s">
        <v>13191</v>
      </c>
      <c r="D11439" s="100">
        <v>17.78</v>
      </c>
    </row>
    <row r="11440" spans="1:4" x14ac:dyDescent="0.25">
      <c r="A11440" s="100">
        <v>6145</v>
      </c>
      <c r="B11440" s="100" t="s">
        <v>40424</v>
      </c>
      <c r="C11440" s="100" t="s">
        <v>13191</v>
      </c>
      <c r="D11440" s="105">
        <v>19.64</v>
      </c>
    </row>
    <row r="11441" spans="1:4" x14ac:dyDescent="0.25">
      <c r="A11441" s="100">
        <v>6149</v>
      </c>
      <c r="B11441" s="100" t="s">
        <v>40425</v>
      </c>
      <c r="C11441" s="100" t="s">
        <v>13191</v>
      </c>
      <c r="D11441" s="100">
        <v>12.98</v>
      </c>
    </row>
    <row r="11442" spans="1:4" x14ac:dyDescent="0.25">
      <c r="A11442" s="100">
        <v>6146</v>
      </c>
      <c r="B11442" s="100" t="s">
        <v>40426</v>
      </c>
      <c r="C11442" s="100" t="s">
        <v>13191</v>
      </c>
      <c r="D11442" s="105">
        <v>18.66</v>
      </c>
    </row>
    <row r="11443" spans="1:4" x14ac:dyDescent="0.25">
      <c r="A11443" s="100">
        <v>44536</v>
      </c>
      <c r="B11443" s="100" t="s">
        <v>28712</v>
      </c>
      <c r="C11443" s="100" t="s">
        <v>943</v>
      </c>
      <c r="D11443" s="100">
        <v>2.58</v>
      </c>
    </row>
    <row r="11444" spans="1:4" x14ac:dyDescent="0.25">
      <c r="A11444" s="100">
        <v>39961</v>
      </c>
      <c r="B11444" s="100" t="s">
        <v>28713</v>
      </c>
      <c r="C11444" s="100" t="s">
        <v>13191</v>
      </c>
      <c r="D11444" s="100">
        <v>20.28</v>
      </c>
    </row>
    <row r="11445" spans="1:4" x14ac:dyDescent="0.25">
      <c r="A11445" s="100">
        <v>42433</v>
      </c>
      <c r="B11445" s="100" t="s">
        <v>28714</v>
      </c>
      <c r="C11445" s="100" t="s">
        <v>13191</v>
      </c>
      <c r="D11445" s="100">
        <v>4789.18</v>
      </c>
    </row>
    <row r="11446" spans="1:4" x14ac:dyDescent="0.25">
      <c r="A11446" s="100">
        <v>42434</v>
      </c>
      <c r="B11446" s="100" t="s">
        <v>28715</v>
      </c>
      <c r="C11446" s="100" t="s">
        <v>13191</v>
      </c>
      <c r="D11446" s="100">
        <v>5175.3999999999996</v>
      </c>
    </row>
    <row r="11447" spans="1:4" x14ac:dyDescent="0.25">
      <c r="A11447" s="100">
        <v>42435</v>
      </c>
      <c r="B11447" s="100" t="s">
        <v>28716</v>
      </c>
      <c r="C11447" s="100" t="s">
        <v>13191</v>
      </c>
      <c r="D11447" s="100">
        <v>2580.7800000000002</v>
      </c>
    </row>
    <row r="11448" spans="1:4" x14ac:dyDescent="0.25">
      <c r="A11448" s="100">
        <v>38061</v>
      </c>
      <c r="B11448" s="100" t="s">
        <v>28717</v>
      </c>
      <c r="C11448" s="100" t="s">
        <v>13191</v>
      </c>
      <c r="D11448" s="100">
        <v>42.38</v>
      </c>
    </row>
    <row r="11449" spans="1:4" x14ac:dyDescent="0.25">
      <c r="A11449" s="100">
        <v>20250</v>
      </c>
      <c r="B11449" s="100" t="s">
        <v>28718</v>
      </c>
      <c r="C11449" s="100" t="s">
        <v>943</v>
      </c>
      <c r="D11449" s="100">
        <v>13</v>
      </c>
    </row>
    <row r="11450" spans="1:4" x14ac:dyDescent="0.25">
      <c r="A11450" s="100">
        <v>13388</v>
      </c>
      <c r="B11450" s="100" t="s">
        <v>28719</v>
      </c>
      <c r="C11450" s="100" t="s">
        <v>943</v>
      </c>
      <c r="D11450" s="100">
        <v>273.35000000000002</v>
      </c>
    </row>
    <row r="11451" spans="1:4" x14ac:dyDescent="0.25">
      <c r="A11451" s="100">
        <v>39914</v>
      </c>
      <c r="B11451" s="100" t="s">
        <v>40427</v>
      </c>
      <c r="C11451" s="100" t="s">
        <v>943</v>
      </c>
      <c r="D11451" s="100">
        <v>249.42</v>
      </c>
    </row>
    <row r="11452" spans="1:4" x14ac:dyDescent="0.25">
      <c r="A11452" s="100">
        <v>12732</v>
      </c>
      <c r="B11452" s="100" t="s">
        <v>28720</v>
      </c>
      <c r="C11452" s="100" t="s">
        <v>13191</v>
      </c>
      <c r="D11452" s="100">
        <v>287.8</v>
      </c>
    </row>
    <row r="11453" spans="1:4" x14ac:dyDescent="0.25">
      <c r="A11453" s="100">
        <v>6160</v>
      </c>
      <c r="B11453" s="100" t="s">
        <v>28721</v>
      </c>
      <c r="C11453" s="100" t="s">
        <v>939</v>
      </c>
      <c r="D11453" s="100">
        <v>23.39</v>
      </c>
    </row>
    <row r="11454" spans="1:4" x14ac:dyDescent="0.25">
      <c r="A11454" s="100">
        <v>41087</v>
      </c>
      <c r="B11454" s="100" t="s">
        <v>28722</v>
      </c>
      <c r="C11454" s="100" t="s">
        <v>1906</v>
      </c>
      <c r="D11454" s="100">
        <v>4134.34</v>
      </c>
    </row>
    <row r="11455" spans="1:4" x14ac:dyDescent="0.25">
      <c r="A11455" s="100">
        <v>6166</v>
      </c>
      <c r="B11455" s="100" t="s">
        <v>28723</v>
      </c>
      <c r="C11455" s="100" t="s">
        <v>939</v>
      </c>
      <c r="D11455" s="100">
        <v>31.89</v>
      </c>
    </row>
    <row r="11456" spans="1:4" x14ac:dyDescent="0.25">
      <c r="A11456" s="100">
        <v>41088</v>
      </c>
      <c r="B11456" s="100" t="s">
        <v>28724</v>
      </c>
      <c r="C11456" s="100" t="s">
        <v>1906</v>
      </c>
      <c r="D11456" s="100">
        <v>5637.17</v>
      </c>
    </row>
    <row r="11457" spans="1:4" x14ac:dyDescent="0.25">
      <c r="A11457" s="100">
        <v>20232</v>
      </c>
      <c r="B11457" s="100" t="s">
        <v>40428</v>
      </c>
      <c r="C11457" s="100" t="s">
        <v>942</v>
      </c>
      <c r="D11457" s="100">
        <v>65.72</v>
      </c>
    </row>
    <row r="11458" spans="1:4" x14ac:dyDescent="0.25">
      <c r="A11458" s="100">
        <v>10856</v>
      </c>
      <c r="B11458" s="100" t="s">
        <v>28725</v>
      </c>
      <c r="C11458" s="100" t="s">
        <v>942</v>
      </c>
      <c r="D11458" s="100">
        <v>86.08</v>
      </c>
    </row>
    <row r="11459" spans="1:4" x14ac:dyDescent="0.25">
      <c r="A11459" s="100">
        <v>4828</v>
      </c>
      <c r="B11459" s="100" t="s">
        <v>40429</v>
      </c>
      <c r="C11459" s="100" t="s">
        <v>942</v>
      </c>
      <c r="D11459" s="100">
        <v>57.65</v>
      </c>
    </row>
    <row r="11460" spans="1:4" x14ac:dyDescent="0.25">
      <c r="A11460" s="100">
        <v>20249</v>
      </c>
      <c r="B11460" s="100" t="s">
        <v>40430</v>
      </c>
      <c r="C11460" s="100" t="s">
        <v>942</v>
      </c>
      <c r="D11460" s="100">
        <v>31.57</v>
      </c>
    </row>
    <row r="11461" spans="1:4" x14ac:dyDescent="0.25">
      <c r="A11461" s="100">
        <v>11609</v>
      </c>
      <c r="B11461" s="100" t="s">
        <v>28726</v>
      </c>
      <c r="C11461" s="100" t="s">
        <v>944</v>
      </c>
      <c r="D11461" s="100">
        <v>10.81</v>
      </c>
    </row>
    <row r="11462" spans="1:4" x14ac:dyDescent="0.25">
      <c r="A11462" s="100">
        <v>20083</v>
      </c>
      <c r="B11462" s="100" t="s">
        <v>28727</v>
      </c>
      <c r="C11462" s="100" t="s">
        <v>13191</v>
      </c>
      <c r="D11462" s="100">
        <v>69.739999999999995</v>
      </c>
    </row>
    <row r="11463" spans="1:4" x14ac:dyDescent="0.25">
      <c r="A11463" s="100">
        <v>10691</v>
      </c>
      <c r="B11463" s="100" t="s">
        <v>40431</v>
      </c>
      <c r="C11463" s="100" t="s">
        <v>944</v>
      </c>
      <c r="D11463" s="100">
        <v>104.99</v>
      </c>
    </row>
    <row r="11464" spans="1:4" x14ac:dyDescent="0.25">
      <c r="A11464" s="100">
        <v>12295</v>
      </c>
      <c r="B11464" s="100" t="s">
        <v>28728</v>
      </c>
      <c r="C11464" s="100" t="s">
        <v>13191</v>
      </c>
      <c r="D11464" s="100">
        <v>3.15</v>
      </c>
    </row>
    <row r="11465" spans="1:4" x14ac:dyDescent="0.25">
      <c r="A11465" s="100">
        <v>12296</v>
      </c>
      <c r="B11465" s="100" t="s">
        <v>28729</v>
      </c>
      <c r="C11465" s="100" t="s">
        <v>13191</v>
      </c>
      <c r="D11465" s="100">
        <v>4.07</v>
      </c>
    </row>
    <row r="11466" spans="1:4" x14ac:dyDescent="0.25">
      <c r="A11466" s="100">
        <v>12294</v>
      </c>
      <c r="B11466" s="100" t="s">
        <v>28730</v>
      </c>
      <c r="C11466" s="100" t="s">
        <v>13191</v>
      </c>
      <c r="D11466" s="100">
        <v>9.7799999999999994</v>
      </c>
    </row>
    <row r="11467" spans="1:4" x14ac:dyDescent="0.25">
      <c r="A11467" s="100">
        <v>14543</v>
      </c>
      <c r="B11467" s="100" t="s">
        <v>28731</v>
      </c>
      <c r="C11467" s="100" t="s">
        <v>13191</v>
      </c>
      <c r="D11467" s="100">
        <v>6.98</v>
      </c>
    </row>
    <row r="11468" spans="1:4" x14ac:dyDescent="0.25">
      <c r="A11468" s="100">
        <v>13329</v>
      </c>
      <c r="B11468" s="100" t="s">
        <v>28732</v>
      </c>
      <c r="C11468" s="100" t="s">
        <v>13191</v>
      </c>
      <c r="D11468" s="100">
        <v>4.0999999999999996</v>
      </c>
    </row>
    <row r="11469" spans="1:4" x14ac:dyDescent="0.25">
      <c r="A11469" s="100">
        <v>21047</v>
      </c>
      <c r="B11469" s="100" t="s">
        <v>28733</v>
      </c>
      <c r="C11469" s="100" t="s">
        <v>13191</v>
      </c>
      <c r="D11469" s="100">
        <v>43.21</v>
      </c>
    </row>
    <row r="11470" spans="1:4" x14ac:dyDescent="0.25">
      <c r="A11470" s="100">
        <v>21042</v>
      </c>
      <c r="B11470" s="100" t="s">
        <v>28734</v>
      </c>
      <c r="C11470" s="100" t="s">
        <v>13191</v>
      </c>
      <c r="D11470" s="100">
        <v>33.299999999999997</v>
      </c>
    </row>
    <row r="11471" spans="1:4" x14ac:dyDescent="0.25">
      <c r="A11471" s="100">
        <v>21043</v>
      </c>
      <c r="B11471" s="100" t="s">
        <v>28735</v>
      </c>
      <c r="C11471" s="100" t="s">
        <v>13191</v>
      </c>
      <c r="D11471" s="100">
        <v>42.07</v>
      </c>
    </row>
    <row r="11472" spans="1:4" x14ac:dyDescent="0.25">
      <c r="A11472" s="100">
        <v>21044</v>
      </c>
      <c r="B11472" s="100" t="s">
        <v>28736</v>
      </c>
      <c r="C11472" s="100" t="s">
        <v>13191</v>
      </c>
      <c r="D11472" s="100">
        <v>29.31</v>
      </c>
    </row>
    <row r="11473" spans="1:4" x14ac:dyDescent="0.25">
      <c r="A11473" s="100">
        <v>21045</v>
      </c>
      <c r="B11473" s="100" t="s">
        <v>28737</v>
      </c>
      <c r="C11473" s="100" t="s">
        <v>13191</v>
      </c>
      <c r="D11473" s="100">
        <v>40.14</v>
      </c>
    </row>
    <row r="11474" spans="1:4" x14ac:dyDescent="0.25">
      <c r="A11474" s="100">
        <v>21041</v>
      </c>
      <c r="B11474" s="100" t="s">
        <v>28738</v>
      </c>
      <c r="C11474" s="100" t="s">
        <v>13191</v>
      </c>
      <c r="D11474" s="105">
        <v>34.619999999999997</v>
      </c>
    </row>
    <row r="11475" spans="1:4" x14ac:dyDescent="0.25">
      <c r="A11475" s="100">
        <v>21040</v>
      </c>
      <c r="B11475" s="100" t="s">
        <v>28739</v>
      </c>
      <c r="C11475" s="100" t="s">
        <v>13191</v>
      </c>
      <c r="D11475" s="100">
        <v>28.68</v>
      </c>
    </row>
    <row r="11476" spans="1:4" x14ac:dyDescent="0.25">
      <c r="A11476" s="100">
        <v>14149</v>
      </c>
      <c r="B11476" s="100" t="s">
        <v>28740</v>
      </c>
      <c r="C11476" s="100" t="s">
        <v>951</v>
      </c>
      <c r="D11476" s="100">
        <v>418.17</v>
      </c>
    </row>
    <row r="11477" spans="1:4" x14ac:dyDescent="0.25">
      <c r="A11477" s="100">
        <v>38099</v>
      </c>
      <c r="B11477" s="100" t="s">
        <v>28741</v>
      </c>
      <c r="C11477" s="100" t="s">
        <v>13191</v>
      </c>
      <c r="D11477" s="100">
        <v>1.45</v>
      </c>
    </row>
    <row r="11478" spans="1:4" x14ac:dyDescent="0.25">
      <c r="A11478" s="100">
        <v>38100</v>
      </c>
      <c r="B11478" s="100" t="s">
        <v>28742</v>
      </c>
      <c r="C11478" s="100" t="s">
        <v>13191</v>
      </c>
      <c r="D11478" s="100">
        <v>2.37</v>
      </c>
    </row>
    <row r="11479" spans="1:4" x14ac:dyDescent="0.25">
      <c r="A11479" s="100">
        <v>7576</v>
      </c>
      <c r="B11479" s="100" t="s">
        <v>28743</v>
      </c>
      <c r="C11479" s="100" t="s">
        <v>13191</v>
      </c>
      <c r="D11479" s="100">
        <v>141.30000000000001</v>
      </c>
    </row>
    <row r="11480" spans="1:4" x14ac:dyDescent="0.25">
      <c r="A11480" s="100">
        <v>3384</v>
      </c>
      <c r="B11480" s="100" t="s">
        <v>28744</v>
      </c>
      <c r="C11480" s="100" t="s">
        <v>13191</v>
      </c>
      <c r="D11480" s="100">
        <v>12.2</v>
      </c>
    </row>
    <row r="11481" spans="1:4" x14ac:dyDescent="0.25">
      <c r="A11481" s="100">
        <v>7572</v>
      </c>
      <c r="B11481" s="100" t="s">
        <v>28745</v>
      </c>
      <c r="C11481" s="100" t="s">
        <v>13191</v>
      </c>
      <c r="D11481" s="100">
        <v>6.93</v>
      </c>
    </row>
    <row r="11482" spans="1:4" x14ac:dyDescent="0.25">
      <c r="A11482" s="100">
        <v>3396</v>
      </c>
      <c r="B11482" s="100" t="s">
        <v>28746</v>
      </c>
      <c r="C11482" s="100" t="s">
        <v>13191</v>
      </c>
      <c r="D11482" s="100">
        <v>4.68</v>
      </c>
    </row>
    <row r="11483" spans="1:4" x14ac:dyDescent="0.25">
      <c r="A11483" s="100">
        <v>37590</v>
      </c>
      <c r="B11483" s="100" t="s">
        <v>28747</v>
      </c>
      <c r="C11483" s="100" t="s">
        <v>13191</v>
      </c>
      <c r="D11483" s="100">
        <v>14.13</v>
      </c>
    </row>
    <row r="11484" spans="1:4" x14ac:dyDescent="0.25">
      <c r="A11484" s="100">
        <v>37591</v>
      </c>
      <c r="B11484" s="100" t="s">
        <v>28748</v>
      </c>
      <c r="C11484" s="100" t="s">
        <v>13191</v>
      </c>
      <c r="D11484" s="100">
        <v>16.98</v>
      </c>
    </row>
    <row r="11485" spans="1:4" x14ac:dyDescent="0.25">
      <c r="A11485" s="100">
        <v>12626</v>
      </c>
      <c r="B11485" s="100" t="s">
        <v>28749</v>
      </c>
      <c r="C11485" s="100" t="s">
        <v>13191</v>
      </c>
      <c r="D11485" s="100">
        <v>37.92</v>
      </c>
    </row>
    <row r="11486" spans="1:4" x14ac:dyDescent="0.25">
      <c r="A11486" s="100">
        <v>11033</v>
      </c>
      <c r="B11486" s="100" t="s">
        <v>31238</v>
      </c>
      <c r="C11486" s="100" t="s">
        <v>13191</v>
      </c>
      <c r="D11486" s="100">
        <v>9.69</v>
      </c>
    </row>
    <row r="11487" spans="1:4" x14ac:dyDescent="0.25">
      <c r="A11487" s="100">
        <v>390</v>
      </c>
      <c r="B11487" s="100" t="s">
        <v>28750</v>
      </c>
      <c r="C11487" s="100" t="s">
        <v>13191</v>
      </c>
      <c r="D11487" s="100">
        <v>8.4700000000000006</v>
      </c>
    </row>
    <row r="11488" spans="1:4" x14ac:dyDescent="0.25">
      <c r="A11488" s="100">
        <v>42436</v>
      </c>
      <c r="B11488" s="100" t="s">
        <v>28751</v>
      </c>
      <c r="C11488" s="100" t="s">
        <v>13191</v>
      </c>
      <c r="D11488" s="100">
        <v>2701.34</v>
      </c>
    </row>
    <row r="11489" spans="1:4" x14ac:dyDescent="0.25">
      <c r="A11489" s="100">
        <v>6194</v>
      </c>
      <c r="B11489" s="100" t="s">
        <v>28752</v>
      </c>
      <c r="C11489" s="100" t="s">
        <v>942</v>
      </c>
      <c r="D11489" s="105">
        <v>5.51</v>
      </c>
    </row>
    <row r="11490" spans="1:4" x14ac:dyDescent="0.25">
      <c r="A11490" s="100">
        <v>10567</v>
      </c>
      <c r="B11490" s="100" t="s">
        <v>28753</v>
      </c>
      <c r="C11490" s="100" t="s">
        <v>942</v>
      </c>
      <c r="D11490" s="100">
        <v>8.7200000000000006</v>
      </c>
    </row>
    <row r="11491" spans="1:4" x14ac:dyDescent="0.25">
      <c r="A11491" s="100">
        <v>6212</v>
      </c>
      <c r="B11491" s="100" t="s">
        <v>28754</v>
      </c>
      <c r="C11491" s="100" t="s">
        <v>942</v>
      </c>
      <c r="D11491" s="100">
        <v>12.8</v>
      </c>
    </row>
    <row r="11492" spans="1:4" x14ac:dyDescent="0.25">
      <c r="A11492" s="100">
        <v>3993</v>
      </c>
      <c r="B11492" s="100" t="s">
        <v>28755</v>
      </c>
      <c r="C11492" s="100" t="s">
        <v>941</v>
      </c>
      <c r="D11492" s="100">
        <v>164.23</v>
      </c>
    </row>
    <row r="11493" spans="1:4" x14ac:dyDescent="0.25">
      <c r="A11493" s="100">
        <v>3990</v>
      </c>
      <c r="B11493" s="100" t="s">
        <v>28756</v>
      </c>
      <c r="C11493" s="100" t="s">
        <v>942</v>
      </c>
      <c r="D11493" s="100">
        <v>30.9</v>
      </c>
    </row>
    <row r="11494" spans="1:4" x14ac:dyDescent="0.25">
      <c r="A11494" s="100">
        <v>3992</v>
      </c>
      <c r="B11494" s="100" t="s">
        <v>28757</v>
      </c>
      <c r="C11494" s="100" t="s">
        <v>942</v>
      </c>
      <c r="D11494" s="105">
        <v>41.72</v>
      </c>
    </row>
    <row r="11495" spans="1:4" x14ac:dyDescent="0.25">
      <c r="A11495" s="100">
        <v>6178</v>
      </c>
      <c r="B11495" s="100" t="s">
        <v>40432</v>
      </c>
      <c r="C11495" s="100" t="s">
        <v>941</v>
      </c>
      <c r="D11495" s="100">
        <v>337.87</v>
      </c>
    </row>
    <row r="11496" spans="1:4" x14ac:dyDescent="0.25">
      <c r="A11496" s="100">
        <v>6180</v>
      </c>
      <c r="B11496" s="100" t="s">
        <v>40433</v>
      </c>
      <c r="C11496" s="100" t="s">
        <v>941</v>
      </c>
      <c r="D11496" s="100">
        <v>364.65</v>
      </c>
    </row>
    <row r="11497" spans="1:4" x14ac:dyDescent="0.25">
      <c r="A11497" s="100">
        <v>6182</v>
      </c>
      <c r="B11497" s="100" t="s">
        <v>40434</v>
      </c>
      <c r="C11497" s="100" t="s">
        <v>941</v>
      </c>
      <c r="D11497" s="100">
        <v>452.62</v>
      </c>
    </row>
    <row r="11498" spans="1:4" x14ac:dyDescent="0.25">
      <c r="A11498" s="100">
        <v>43614</v>
      </c>
      <c r="B11498" s="100" t="s">
        <v>28758</v>
      </c>
      <c r="C11498" s="100" t="s">
        <v>942</v>
      </c>
      <c r="D11498" s="100">
        <v>20.87</v>
      </c>
    </row>
    <row r="11499" spans="1:4" x14ac:dyDescent="0.25">
      <c r="A11499" s="100">
        <v>6193</v>
      </c>
      <c r="B11499" s="100" t="s">
        <v>28759</v>
      </c>
      <c r="C11499" s="100" t="s">
        <v>942</v>
      </c>
      <c r="D11499" s="100">
        <v>25.41</v>
      </c>
    </row>
    <row r="11500" spans="1:4" x14ac:dyDescent="0.25">
      <c r="A11500" s="100">
        <v>6189</v>
      </c>
      <c r="B11500" s="100" t="s">
        <v>28760</v>
      </c>
      <c r="C11500" s="100" t="s">
        <v>942</v>
      </c>
      <c r="D11500" s="105">
        <v>37.08</v>
      </c>
    </row>
    <row r="11501" spans="1:4" x14ac:dyDescent="0.25">
      <c r="A11501" s="100">
        <v>6214</v>
      </c>
      <c r="B11501" s="100" t="s">
        <v>28761</v>
      </c>
      <c r="C11501" s="100" t="s">
        <v>941</v>
      </c>
      <c r="D11501" s="105">
        <v>211.65</v>
      </c>
    </row>
    <row r="11502" spans="1:4" x14ac:dyDescent="0.25">
      <c r="A11502" s="100">
        <v>36153</v>
      </c>
      <c r="B11502" s="100" t="s">
        <v>28762</v>
      </c>
      <c r="C11502" s="100" t="s">
        <v>13191</v>
      </c>
      <c r="D11502" s="100">
        <v>180.56</v>
      </c>
    </row>
    <row r="11503" spans="1:4" x14ac:dyDescent="0.25">
      <c r="A11503" s="100">
        <v>10740</v>
      </c>
      <c r="B11503" s="100" t="s">
        <v>40435</v>
      </c>
      <c r="C11503" s="100" t="s">
        <v>13191</v>
      </c>
      <c r="D11503" s="100">
        <v>8013.44</v>
      </c>
    </row>
    <row r="11504" spans="1:4" x14ac:dyDescent="0.25">
      <c r="A11504" s="100">
        <v>13914</v>
      </c>
      <c r="B11504" s="100" t="s">
        <v>28763</v>
      </c>
      <c r="C11504" s="100" t="s">
        <v>13191</v>
      </c>
      <c r="D11504" s="100">
        <v>579.79999999999995</v>
      </c>
    </row>
    <row r="11505" spans="1:4" x14ac:dyDescent="0.25">
      <c r="A11505" s="100">
        <v>10742</v>
      </c>
      <c r="B11505" s="100" t="s">
        <v>28764</v>
      </c>
      <c r="C11505" s="100" t="s">
        <v>13191</v>
      </c>
      <c r="D11505" s="100">
        <v>845.65</v>
      </c>
    </row>
    <row r="11506" spans="1:4" x14ac:dyDescent="0.25">
      <c r="A11506" s="100">
        <v>38465</v>
      </c>
      <c r="B11506" s="100" t="s">
        <v>28765</v>
      </c>
      <c r="C11506" s="100" t="s">
        <v>13191</v>
      </c>
      <c r="D11506" s="105">
        <v>26.77</v>
      </c>
    </row>
    <row r="11507" spans="1:4" x14ac:dyDescent="0.25">
      <c r="A11507" s="100">
        <v>7543</v>
      </c>
      <c r="B11507" s="100" t="s">
        <v>28766</v>
      </c>
      <c r="C11507" s="100" t="s">
        <v>13191</v>
      </c>
      <c r="D11507" s="105">
        <v>5.55</v>
      </c>
    </row>
    <row r="11508" spans="1:4" x14ac:dyDescent="0.25">
      <c r="A11508" s="100">
        <v>43427</v>
      </c>
      <c r="B11508" s="100" t="s">
        <v>28767</v>
      </c>
      <c r="C11508" s="100" t="s">
        <v>13191</v>
      </c>
      <c r="D11508" s="100">
        <v>1985.73</v>
      </c>
    </row>
    <row r="11509" spans="1:4" x14ac:dyDescent="0.25">
      <c r="A11509" s="100">
        <v>41613</v>
      </c>
      <c r="B11509" s="100" t="s">
        <v>28768</v>
      </c>
      <c r="C11509" s="100" t="s">
        <v>13191</v>
      </c>
      <c r="D11509" s="100">
        <v>127.64</v>
      </c>
    </row>
    <row r="11510" spans="1:4" x14ac:dyDescent="0.25">
      <c r="A11510" s="100">
        <v>41614</v>
      </c>
      <c r="B11510" s="100" t="s">
        <v>28769</v>
      </c>
      <c r="C11510" s="100" t="s">
        <v>13191</v>
      </c>
      <c r="D11510" s="100">
        <v>162.63999999999999</v>
      </c>
    </row>
    <row r="11511" spans="1:4" x14ac:dyDescent="0.25">
      <c r="A11511" s="100">
        <v>41615</v>
      </c>
      <c r="B11511" s="100" t="s">
        <v>28770</v>
      </c>
      <c r="C11511" s="100" t="s">
        <v>13191</v>
      </c>
      <c r="D11511" s="100">
        <v>251.38</v>
      </c>
    </row>
    <row r="11512" spans="1:4" x14ac:dyDescent="0.25">
      <c r="A11512" s="100">
        <v>41616</v>
      </c>
      <c r="B11512" s="100" t="s">
        <v>28771</v>
      </c>
      <c r="C11512" s="100" t="s">
        <v>13191</v>
      </c>
      <c r="D11512" s="100">
        <v>375.6</v>
      </c>
    </row>
    <row r="11513" spans="1:4" x14ac:dyDescent="0.25">
      <c r="A11513" s="100">
        <v>41617</v>
      </c>
      <c r="B11513" s="100" t="s">
        <v>28772</v>
      </c>
      <c r="C11513" s="100" t="s">
        <v>13191</v>
      </c>
      <c r="D11513" s="100">
        <v>746.83</v>
      </c>
    </row>
    <row r="11514" spans="1:4" x14ac:dyDescent="0.25">
      <c r="A11514" s="100">
        <v>41618</v>
      </c>
      <c r="B11514" s="100" t="s">
        <v>28773</v>
      </c>
      <c r="C11514" s="100" t="s">
        <v>13191</v>
      </c>
      <c r="D11514" s="100">
        <v>1374.88</v>
      </c>
    </row>
    <row r="11515" spans="1:4" x14ac:dyDescent="0.25">
      <c r="A11515" s="100">
        <v>43428</v>
      </c>
      <c r="B11515" s="100" t="s">
        <v>28774</v>
      </c>
      <c r="C11515" s="100" t="s">
        <v>13191</v>
      </c>
      <c r="D11515" s="100">
        <v>2415</v>
      </c>
    </row>
    <row r="11516" spans="1:4" x14ac:dyDescent="0.25">
      <c r="A11516" s="100">
        <v>41619</v>
      </c>
      <c r="B11516" s="100" t="s">
        <v>40436</v>
      </c>
      <c r="C11516" s="100" t="s">
        <v>13191</v>
      </c>
      <c r="D11516" s="100">
        <v>156.47</v>
      </c>
    </row>
    <row r="11517" spans="1:4" x14ac:dyDescent="0.25">
      <c r="A11517" s="100">
        <v>41620</v>
      </c>
      <c r="B11517" s="100" t="s">
        <v>40437</v>
      </c>
      <c r="C11517" s="100" t="s">
        <v>13191</v>
      </c>
      <c r="D11517" s="100">
        <v>197.64</v>
      </c>
    </row>
    <row r="11518" spans="1:4" x14ac:dyDescent="0.25">
      <c r="A11518" s="100">
        <v>41622</v>
      </c>
      <c r="B11518" s="100" t="s">
        <v>40438</v>
      </c>
      <c r="C11518" s="100" t="s">
        <v>13191</v>
      </c>
      <c r="D11518" s="100">
        <v>342.79</v>
      </c>
    </row>
    <row r="11519" spans="1:4" x14ac:dyDescent="0.25">
      <c r="A11519" s="100">
        <v>41623</v>
      </c>
      <c r="B11519" s="100" t="s">
        <v>40439</v>
      </c>
      <c r="C11519" s="100" t="s">
        <v>13191</v>
      </c>
      <c r="D11519" s="100">
        <v>527.04999999999995</v>
      </c>
    </row>
    <row r="11520" spans="1:4" x14ac:dyDescent="0.25">
      <c r="A11520" s="100">
        <v>41624</v>
      </c>
      <c r="B11520" s="100" t="s">
        <v>40440</v>
      </c>
      <c r="C11520" s="100" t="s">
        <v>13191</v>
      </c>
      <c r="D11520" s="100">
        <v>988.23</v>
      </c>
    </row>
    <row r="11521" spans="1:4" x14ac:dyDescent="0.25">
      <c r="A11521" s="100">
        <v>41625</v>
      </c>
      <c r="B11521" s="100" t="s">
        <v>40441</v>
      </c>
      <c r="C11521" s="100" t="s">
        <v>13191</v>
      </c>
      <c r="D11521" s="100">
        <v>1520.44</v>
      </c>
    </row>
    <row r="11522" spans="1:4" x14ac:dyDescent="0.25">
      <c r="A11522" s="100">
        <v>39352</v>
      </c>
      <c r="B11522" s="100" t="s">
        <v>28775</v>
      </c>
      <c r="C11522" s="100" t="s">
        <v>13191</v>
      </c>
      <c r="D11522" s="100">
        <v>3.43</v>
      </c>
    </row>
    <row r="11523" spans="1:4" x14ac:dyDescent="0.25">
      <c r="A11523" s="100">
        <v>39346</v>
      </c>
      <c r="B11523" s="100" t="s">
        <v>28776</v>
      </c>
      <c r="C11523" s="100" t="s">
        <v>13191</v>
      </c>
      <c r="D11523" s="100">
        <v>3.43</v>
      </c>
    </row>
    <row r="11524" spans="1:4" x14ac:dyDescent="0.25">
      <c r="A11524" s="100">
        <v>39350</v>
      </c>
      <c r="B11524" s="100" t="s">
        <v>28777</v>
      </c>
      <c r="C11524" s="100" t="s">
        <v>13191</v>
      </c>
      <c r="D11524" s="100">
        <v>3.69</v>
      </c>
    </row>
    <row r="11525" spans="1:4" x14ac:dyDescent="0.25">
      <c r="A11525" s="100">
        <v>39351</v>
      </c>
      <c r="B11525" s="100" t="s">
        <v>28778</v>
      </c>
      <c r="C11525" s="100" t="s">
        <v>13191</v>
      </c>
      <c r="D11525" s="100">
        <v>4.2699999999999996</v>
      </c>
    </row>
    <row r="11526" spans="1:4" x14ac:dyDescent="0.25">
      <c r="A11526" s="100">
        <v>38837</v>
      </c>
      <c r="B11526" s="100" t="s">
        <v>28779</v>
      </c>
      <c r="C11526" s="100" t="s">
        <v>13191</v>
      </c>
      <c r="D11526" s="100">
        <v>7.88</v>
      </c>
    </row>
    <row r="11527" spans="1:4" x14ac:dyDescent="0.25">
      <c r="A11527" s="100">
        <v>38836</v>
      </c>
      <c r="B11527" s="100" t="s">
        <v>28780</v>
      </c>
      <c r="C11527" s="100" t="s">
        <v>13191</v>
      </c>
      <c r="D11527" s="100">
        <v>5.5</v>
      </c>
    </row>
    <row r="11528" spans="1:4" x14ac:dyDescent="0.25">
      <c r="A11528" s="100">
        <v>2666</v>
      </c>
      <c r="B11528" s="100" t="s">
        <v>40442</v>
      </c>
      <c r="C11528" s="100" t="s">
        <v>13191</v>
      </c>
      <c r="D11528" s="100">
        <v>7.24</v>
      </c>
    </row>
    <row r="11529" spans="1:4" x14ac:dyDescent="0.25">
      <c r="A11529" s="100">
        <v>2668</v>
      </c>
      <c r="B11529" s="100" t="s">
        <v>40443</v>
      </c>
      <c r="C11529" s="100" t="s">
        <v>13191</v>
      </c>
      <c r="D11529" s="100">
        <v>8.27</v>
      </c>
    </row>
    <row r="11530" spans="1:4" x14ac:dyDescent="0.25">
      <c r="A11530" s="100">
        <v>2664</v>
      </c>
      <c r="B11530" s="100" t="s">
        <v>40444</v>
      </c>
      <c r="C11530" s="100" t="s">
        <v>13191</v>
      </c>
      <c r="D11530" s="105">
        <v>12.2</v>
      </c>
    </row>
    <row r="11531" spans="1:4" x14ac:dyDescent="0.25">
      <c r="A11531" s="100">
        <v>2662</v>
      </c>
      <c r="B11531" s="100" t="s">
        <v>40445</v>
      </c>
      <c r="C11531" s="100" t="s">
        <v>13191</v>
      </c>
      <c r="D11531" s="100">
        <v>14.97</v>
      </c>
    </row>
    <row r="11532" spans="1:4" x14ac:dyDescent="0.25">
      <c r="A11532" s="100">
        <v>20964</v>
      </c>
      <c r="B11532" s="100" t="s">
        <v>28781</v>
      </c>
      <c r="C11532" s="100" t="s">
        <v>13191</v>
      </c>
      <c r="D11532" s="100">
        <v>70.28</v>
      </c>
    </row>
    <row r="11533" spans="1:4" x14ac:dyDescent="0.25">
      <c r="A11533" s="100">
        <v>10905</v>
      </c>
      <c r="B11533" s="100" t="s">
        <v>28782</v>
      </c>
      <c r="C11533" s="100" t="s">
        <v>13191</v>
      </c>
      <c r="D11533" s="105">
        <v>94.28</v>
      </c>
    </row>
    <row r="11534" spans="1:4" x14ac:dyDescent="0.25">
      <c r="A11534" s="100">
        <v>11289</v>
      </c>
      <c r="B11534" s="100" t="s">
        <v>31239</v>
      </c>
      <c r="C11534" s="100" t="s">
        <v>13191</v>
      </c>
      <c r="D11534" s="105">
        <v>70.150000000000006</v>
      </c>
    </row>
    <row r="11535" spans="1:4" x14ac:dyDescent="0.25">
      <c r="A11535" s="100">
        <v>11241</v>
      </c>
      <c r="B11535" s="100" t="s">
        <v>31240</v>
      </c>
      <c r="C11535" s="100" t="s">
        <v>13191</v>
      </c>
      <c r="D11535" s="105">
        <v>175.37</v>
      </c>
    </row>
    <row r="11536" spans="1:4" x14ac:dyDescent="0.25">
      <c r="A11536" s="100">
        <v>11301</v>
      </c>
      <c r="B11536" s="100" t="s">
        <v>31241</v>
      </c>
      <c r="C11536" s="100" t="s">
        <v>13191</v>
      </c>
      <c r="D11536" s="105">
        <v>444.71</v>
      </c>
    </row>
    <row r="11537" spans="1:4" x14ac:dyDescent="0.25">
      <c r="A11537" s="100">
        <v>21090</v>
      </c>
      <c r="B11537" s="100" t="s">
        <v>31242</v>
      </c>
      <c r="C11537" s="100" t="s">
        <v>13191</v>
      </c>
      <c r="D11537" s="105">
        <v>544.92999999999995</v>
      </c>
    </row>
    <row r="11538" spans="1:4" x14ac:dyDescent="0.25">
      <c r="A11538" s="100">
        <v>11315</v>
      </c>
      <c r="B11538" s="100" t="s">
        <v>28783</v>
      </c>
      <c r="C11538" s="100" t="s">
        <v>13191</v>
      </c>
      <c r="D11538" s="105">
        <v>106.48</v>
      </c>
    </row>
    <row r="11539" spans="1:4" x14ac:dyDescent="0.25">
      <c r="A11539" s="100">
        <v>21071</v>
      </c>
      <c r="B11539" s="100" t="s">
        <v>28784</v>
      </c>
      <c r="C11539" s="100" t="s">
        <v>13191</v>
      </c>
      <c r="D11539" s="105">
        <v>162.85</v>
      </c>
    </row>
    <row r="11540" spans="1:4" x14ac:dyDescent="0.25">
      <c r="A11540" s="100">
        <v>14112</v>
      </c>
      <c r="B11540" s="100" t="s">
        <v>28785</v>
      </c>
      <c r="C11540" s="100" t="s">
        <v>13191</v>
      </c>
      <c r="D11540" s="105">
        <v>227.36</v>
      </c>
    </row>
    <row r="11541" spans="1:4" x14ac:dyDescent="0.25">
      <c r="A11541" s="100">
        <v>11316</v>
      </c>
      <c r="B11541" s="100" t="s">
        <v>28786</v>
      </c>
      <c r="C11541" s="100" t="s">
        <v>13191</v>
      </c>
      <c r="D11541" s="100">
        <v>350.75</v>
      </c>
    </row>
    <row r="11542" spans="1:4" x14ac:dyDescent="0.25">
      <c r="A11542" s="100">
        <v>6243</v>
      </c>
      <c r="B11542" s="100" t="s">
        <v>28787</v>
      </c>
      <c r="C11542" s="100" t="s">
        <v>13191</v>
      </c>
      <c r="D11542" s="100">
        <v>404</v>
      </c>
    </row>
    <row r="11543" spans="1:4" x14ac:dyDescent="0.25">
      <c r="A11543" s="100">
        <v>6240</v>
      </c>
      <c r="B11543" s="100" t="s">
        <v>31243</v>
      </c>
      <c r="C11543" s="100" t="s">
        <v>13191</v>
      </c>
      <c r="D11543" s="100">
        <v>534.9</v>
      </c>
    </row>
    <row r="11544" spans="1:4" x14ac:dyDescent="0.25">
      <c r="A11544" s="100">
        <v>11296</v>
      </c>
      <c r="B11544" s="100" t="s">
        <v>28788</v>
      </c>
      <c r="C11544" s="100" t="s">
        <v>13191</v>
      </c>
      <c r="D11544" s="100">
        <v>1704.31</v>
      </c>
    </row>
    <row r="11545" spans="1:4" x14ac:dyDescent="0.25">
      <c r="A11545" s="100">
        <v>11299</v>
      </c>
      <c r="B11545" s="100" t="s">
        <v>28789</v>
      </c>
      <c r="C11545" s="100" t="s">
        <v>13191</v>
      </c>
      <c r="D11545" s="100">
        <v>576.87</v>
      </c>
    </row>
    <row r="11546" spans="1:4" x14ac:dyDescent="0.25">
      <c r="A11546" s="100">
        <v>11688</v>
      </c>
      <c r="B11546" s="100" t="s">
        <v>28790</v>
      </c>
      <c r="C11546" s="100" t="s">
        <v>13191</v>
      </c>
      <c r="D11546" s="100">
        <v>482.89</v>
      </c>
    </row>
    <row r="11547" spans="1:4" x14ac:dyDescent="0.25">
      <c r="A11547" s="100">
        <v>37736</v>
      </c>
      <c r="B11547" s="100" t="s">
        <v>28791</v>
      </c>
      <c r="C11547" s="100" t="s">
        <v>13191</v>
      </c>
      <c r="D11547" s="100">
        <v>85950</v>
      </c>
    </row>
    <row r="11548" spans="1:4" x14ac:dyDescent="0.25">
      <c r="A11548" s="100">
        <v>37739</v>
      </c>
      <c r="B11548" s="100" t="s">
        <v>28792</v>
      </c>
      <c r="C11548" s="100" t="s">
        <v>13191</v>
      </c>
      <c r="D11548" s="105">
        <v>105784.61</v>
      </c>
    </row>
    <row r="11549" spans="1:4" x14ac:dyDescent="0.25">
      <c r="A11549" s="100">
        <v>37740</v>
      </c>
      <c r="B11549" s="100" t="s">
        <v>28793</v>
      </c>
      <c r="C11549" s="100" t="s">
        <v>13191</v>
      </c>
      <c r="D11549" s="100">
        <v>60366.21</v>
      </c>
    </row>
    <row r="11550" spans="1:4" x14ac:dyDescent="0.25">
      <c r="A11550" s="100">
        <v>37738</v>
      </c>
      <c r="B11550" s="100" t="s">
        <v>28794</v>
      </c>
      <c r="C11550" s="100" t="s">
        <v>13191</v>
      </c>
      <c r="D11550" s="100">
        <v>71720.820000000007</v>
      </c>
    </row>
    <row r="11551" spans="1:4" x14ac:dyDescent="0.25">
      <c r="A11551" s="100">
        <v>37737</v>
      </c>
      <c r="B11551" s="100" t="s">
        <v>28795</v>
      </c>
      <c r="C11551" s="100" t="s">
        <v>13191</v>
      </c>
      <c r="D11551" s="100">
        <v>57060.45</v>
      </c>
    </row>
    <row r="11552" spans="1:4" x14ac:dyDescent="0.25">
      <c r="A11552" s="100">
        <v>25014</v>
      </c>
      <c r="B11552" s="100" t="s">
        <v>28796</v>
      </c>
      <c r="C11552" s="100" t="s">
        <v>13191</v>
      </c>
      <c r="D11552" s="100">
        <v>119510.74</v>
      </c>
    </row>
    <row r="11553" spans="1:4" x14ac:dyDescent="0.25">
      <c r="A11553" s="100">
        <v>25013</v>
      </c>
      <c r="B11553" s="100" t="s">
        <v>28797</v>
      </c>
      <c r="C11553" s="100" t="s">
        <v>13191</v>
      </c>
      <c r="D11553" s="100">
        <v>125259.91</v>
      </c>
    </row>
    <row r="11554" spans="1:4" x14ac:dyDescent="0.25">
      <c r="A11554" s="100">
        <v>14405</v>
      </c>
      <c r="B11554" s="100" t="s">
        <v>28798</v>
      </c>
      <c r="C11554" s="100" t="s">
        <v>13191</v>
      </c>
      <c r="D11554" s="100">
        <v>147034.85999999999</v>
      </c>
    </row>
    <row r="11555" spans="1:4" x14ac:dyDescent="0.25">
      <c r="A11555" s="100">
        <v>20271</v>
      </c>
      <c r="B11555" s="100" t="s">
        <v>28799</v>
      </c>
      <c r="C11555" s="100" t="s">
        <v>13191</v>
      </c>
      <c r="D11555" s="100">
        <v>547.54999999999995</v>
      </c>
    </row>
    <row r="11556" spans="1:4" x14ac:dyDescent="0.25">
      <c r="A11556" s="100">
        <v>10423</v>
      </c>
      <c r="B11556" s="100" t="s">
        <v>28800</v>
      </c>
      <c r="C11556" s="100" t="s">
        <v>13191</v>
      </c>
      <c r="D11556" s="100">
        <v>402.02</v>
      </c>
    </row>
    <row r="11557" spans="1:4" x14ac:dyDescent="0.25">
      <c r="A11557" s="100">
        <v>36790</v>
      </c>
      <c r="B11557" s="100" t="s">
        <v>28801</v>
      </c>
      <c r="C11557" s="100" t="s">
        <v>13191</v>
      </c>
      <c r="D11557" s="100">
        <v>267.17</v>
      </c>
    </row>
    <row r="11558" spans="1:4" x14ac:dyDescent="0.25">
      <c r="A11558" s="100">
        <v>37589</v>
      </c>
      <c r="B11558" s="100" t="s">
        <v>28802</v>
      </c>
      <c r="C11558" s="100" t="s">
        <v>13191</v>
      </c>
      <c r="D11558" s="100">
        <v>327.35000000000002</v>
      </c>
    </row>
    <row r="11559" spans="1:4" x14ac:dyDescent="0.25">
      <c r="A11559" s="100">
        <v>11690</v>
      </c>
      <c r="B11559" s="100" t="s">
        <v>28803</v>
      </c>
      <c r="C11559" s="100" t="s">
        <v>13191</v>
      </c>
      <c r="D11559" s="100">
        <v>173.9</v>
      </c>
    </row>
    <row r="11560" spans="1:4" x14ac:dyDescent="0.25">
      <c r="A11560" s="100">
        <v>20234</v>
      </c>
      <c r="B11560" s="100" t="s">
        <v>28804</v>
      </c>
      <c r="C11560" s="100" t="s">
        <v>13191</v>
      </c>
      <c r="D11560" s="100">
        <v>220.07</v>
      </c>
    </row>
    <row r="11561" spans="1:4" x14ac:dyDescent="0.25">
      <c r="A11561" s="100">
        <v>44480</v>
      </c>
      <c r="B11561" s="100" t="s">
        <v>40446</v>
      </c>
      <c r="C11561" s="100" t="s">
        <v>940</v>
      </c>
      <c r="D11561" s="105">
        <v>19.670000000000002</v>
      </c>
    </row>
    <row r="11562" spans="1:4" x14ac:dyDescent="0.25">
      <c r="A11562" s="100">
        <v>11457</v>
      </c>
      <c r="B11562" s="100" t="s">
        <v>28805</v>
      </c>
      <c r="C11562" s="100" t="s">
        <v>13191</v>
      </c>
      <c r="D11562" s="100">
        <v>47.85</v>
      </c>
    </row>
    <row r="11563" spans="1:4" x14ac:dyDescent="0.25">
      <c r="A11563" s="100">
        <v>44073</v>
      </c>
      <c r="B11563" s="100" t="s">
        <v>28806</v>
      </c>
      <c r="C11563" s="100" t="s">
        <v>942</v>
      </c>
      <c r="D11563" s="100">
        <v>1.03</v>
      </c>
    </row>
    <row r="11564" spans="1:4" x14ac:dyDescent="0.25">
      <c r="A11564" s="100">
        <v>44253</v>
      </c>
      <c r="B11564" s="100" t="s">
        <v>28807</v>
      </c>
      <c r="C11564" s="100" t="s">
        <v>13191</v>
      </c>
      <c r="D11564" s="100">
        <v>268.64</v>
      </c>
    </row>
    <row r="11565" spans="1:4" x14ac:dyDescent="0.25">
      <c r="A11565" s="100">
        <v>21121</v>
      </c>
      <c r="B11565" s="100" t="s">
        <v>28808</v>
      </c>
      <c r="C11565" s="100" t="s">
        <v>13191</v>
      </c>
      <c r="D11565" s="100">
        <v>3.85</v>
      </c>
    </row>
    <row r="11566" spans="1:4" x14ac:dyDescent="0.25">
      <c r="A11566" s="100">
        <v>38010</v>
      </c>
      <c r="B11566" s="100" t="s">
        <v>28809</v>
      </c>
      <c r="C11566" s="100" t="s">
        <v>13191</v>
      </c>
      <c r="D11566" s="100">
        <v>4.8</v>
      </c>
    </row>
    <row r="11567" spans="1:4" x14ac:dyDescent="0.25">
      <c r="A11567" s="100">
        <v>38011</v>
      </c>
      <c r="B11567" s="100" t="s">
        <v>28810</v>
      </c>
      <c r="C11567" s="100" t="s">
        <v>13191</v>
      </c>
      <c r="D11567" s="100">
        <v>9.6199999999999992</v>
      </c>
    </row>
    <row r="11568" spans="1:4" x14ac:dyDescent="0.25">
      <c r="A11568" s="100">
        <v>38012</v>
      </c>
      <c r="B11568" s="100" t="s">
        <v>28811</v>
      </c>
      <c r="C11568" s="100" t="s">
        <v>13191</v>
      </c>
      <c r="D11568" s="100">
        <v>36.67</v>
      </c>
    </row>
    <row r="11569" spans="1:4" x14ac:dyDescent="0.25">
      <c r="A11569" s="100">
        <v>38013</v>
      </c>
      <c r="B11569" s="100" t="s">
        <v>28812</v>
      </c>
      <c r="C11569" s="100" t="s">
        <v>13191</v>
      </c>
      <c r="D11569" s="100">
        <v>47.11</v>
      </c>
    </row>
    <row r="11570" spans="1:4" x14ac:dyDescent="0.25">
      <c r="A11570" s="100">
        <v>38014</v>
      </c>
      <c r="B11570" s="100" t="s">
        <v>28813</v>
      </c>
      <c r="C11570" s="100" t="s">
        <v>13191</v>
      </c>
      <c r="D11570" s="100">
        <v>78.67</v>
      </c>
    </row>
    <row r="11571" spans="1:4" x14ac:dyDescent="0.25">
      <c r="A11571" s="100">
        <v>38015</v>
      </c>
      <c r="B11571" s="100" t="s">
        <v>28814</v>
      </c>
      <c r="C11571" s="100" t="s">
        <v>13191</v>
      </c>
      <c r="D11571" s="100">
        <v>184.96</v>
      </c>
    </row>
    <row r="11572" spans="1:4" x14ac:dyDescent="0.25">
      <c r="A11572" s="100">
        <v>38016</v>
      </c>
      <c r="B11572" s="100" t="s">
        <v>28815</v>
      </c>
      <c r="C11572" s="100" t="s">
        <v>13191</v>
      </c>
      <c r="D11572" s="100">
        <v>215.09</v>
      </c>
    </row>
    <row r="11573" spans="1:4" x14ac:dyDescent="0.25">
      <c r="A11573" s="100">
        <v>12741</v>
      </c>
      <c r="B11573" s="100" t="s">
        <v>28816</v>
      </c>
      <c r="C11573" s="100" t="s">
        <v>13191</v>
      </c>
      <c r="D11573" s="100">
        <v>1381.93</v>
      </c>
    </row>
    <row r="11574" spans="1:4" x14ac:dyDescent="0.25">
      <c r="A11574" s="100">
        <v>12733</v>
      </c>
      <c r="B11574" s="100" t="s">
        <v>28817</v>
      </c>
      <c r="C11574" s="100" t="s">
        <v>13191</v>
      </c>
      <c r="D11574" s="100">
        <v>6.95</v>
      </c>
    </row>
    <row r="11575" spans="1:4" x14ac:dyDescent="0.25">
      <c r="A11575" s="100">
        <v>12734</v>
      </c>
      <c r="B11575" s="100" t="s">
        <v>28818</v>
      </c>
      <c r="C11575" s="100" t="s">
        <v>13191</v>
      </c>
      <c r="D11575" s="100">
        <v>14.82</v>
      </c>
    </row>
    <row r="11576" spans="1:4" x14ac:dyDescent="0.25">
      <c r="A11576" s="100">
        <v>12735</v>
      </c>
      <c r="B11576" s="100" t="s">
        <v>28819</v>
      </c>
      <c r="C11576" s="100" t="s">
        <v>13191</v>
      </c>
      <c r="D11576" s="100">
        <v>24.38</v>
      </c>
    </row>
    <row r="11577" spans="1:4" x14ac:dyDescent="0.25">
      <c r="A11577" s="100">
        <v>12736</v>
      </c>
      <c r="B11577" s="100" t="s">
        <v>28820</v>
      </c>
      <c r="C11577" s="100" t="s">
        <v>13191</v>
      </c>
      <c r="D11577" s="100">
        <v>55.73</v>
      </c>
    </row>
    <row r="11578" spans="1:4" x14ac:dyDescent="0.25">
      <c r="A11578" s="100">
        <v>12737</v>
      </c>
      <c r="B11578" s="100" t="s">
        <v>28821</v>
      </c>
      <c r="C11578" s="100" t="s">
        <v>13191</v>
      </c>
      <c r="D11578" s="100">
        <v>71.8</v>
      </c>
    </row>
    <row r="11579" spans="1:4" x14ac:dyDescent="0.25">
      <c r="A11579" s="100">
        <v>12738</v>
      </c>
      <c r="B11579" s="100" t="s">
        <v>28822</v>
      </c>
      <c r="C11579" s="100" t="s">
        <v>13191</v>
      </c>
      <c r="D11579" s="100">
        <v>141.91</v>
      </c>
    </row>
    <row r="11580" spans="1:4" x14ac:dyDescent="0.25">
      <c r="A11580" s="100">
        <v>12739</v>
      </c>
      <c r="B11580" s="100" t="s">
        <v>28823</v>
      </c>
      <c r="C11580" s="100" t="s">
        <v>13191</v>
      </c>
      <c r="D11580" s="105">
        <v>403.97</v>
      </c>
    </row>
    <row r="11581" spans="1:4" x14ac:dyDescent="0.25">
      <c r="A11581" s="100">
        <v>12740</v>
      </c>
      <c r="B11581" s="100" t="s">
        <v>28824</v>
      </c>
      <c r="C11581" s="100" t="s">
        <v>13191</v>
      </c>
      <c r="D11581" s="100">
        <v>632.04</v>
      </c>
    </row>
    <row r="11582" spans="1:4" x14ac:dyDescent="0.25">
      <c r="A11582" s="100">
        <v>6297</v>
      </c>
      <c r="B11582" s="100" t="s">
        <v>28825</v>
      </c>
      <c r="C11582" s="100" t="s">
        <v>13191</v>
      </c>
      <c r="D11582" s="100">
        <v>42.82</v>
      </c>
    </row>
    <row r="11583" spans="1:4" x14ac:dyDescent="0.25">
      <c r="A11583" s="100">
        <v>6296</v>
      </c>
      <c r="B11583" s="100" t="s">
        <v>28826</v>
      </c>
      <c r="C11583" s="100" t="s">
        <v>13191</v>
      </c>
      <c r="D11583" s="100">
        <v>33.799999999999997</v>
      </c>
    </row>
    <row r="11584" spans="1:4" x14ac:dyDescent="0.25">
      <c r="A11584" s="100">
        <v>6294</v>
      </c>
      <c r="B11584" s="100" t="s">
        <v>28827</v>
      </c>
      <c r="C11584" s="100" t="s">
        <v>13191</v>
      </c>
      <c r="D11584" s="100">
        <v>9.6300000000000008</v>
      </c>
    </row>
    <row r="11585" spans="1:4" x14ac:dyDescent="0.25">
      <c r="A11585" s="100">
        <v>6323</v>
      </c>
      <c r="B11585" s="100" t="s">
        <v>28828</v>
      </c>
      <c r="C11585" s="100" t="s">
        <v>13191</v>
      </c>
      <c r="D11585" s="100">
        <v>22.08</v>
      </c>
    </row>
    <row r="11586" spans="1:4" x14ac:dyDescent="0.25">
      <c r="A11586" s="100">
        <v>6299</v>
      </c>
      <c r="B11586" s="100" t="s">
        <v>28829</v>
      </c>
      <c r="C11586" s="100" t="s">
        <v>13191</v>
      </c>
      <c r="D11586" s="100">
        <v>128.78</v>
      </c>
    </row>
    <row r="11587" spans="1:4" x14ac:dyDescent="0.25">
      <c r="A11587" s="100">
        <v>6298</v>
      </c>
      <c r="B11587" s="100" t="s">
        <v>28830</v>
      </c>
      <c r="C11587" s="100" t="s">
        <v>13191</v>
      </c>
      <c r="D11587" s="100">
        <v>67.819999999999993</v>
      </c>
    </row>
    <row r="11588" spans="1:4" x14ac:dyDescent="0.25">
      <c r="A11588" s="100">
        <v>6295</v>
      </c>
      <c r="B11588" s="100" t="s">
        <v>28831</v>
      </c>
      <c r="C11588" s="100" t="s">
        <v>13191</v>
      </c>
      <c r="D11588" s="100">
        <v>13.72</v>
      </c>
    </row>
    <row r="11589" spans="1:4" x14ac:dyDescent="0.25">
      <c r="A11589" s="100">
        <v>6322</v>
      </c>
      <c r="B11589" s="100" t="s">
        <v>28832</v>
      </c>
      <c r="C11589" s="100" t="s">
        <v>13191</v>
      </c>
      <c r="D11589" s="100">
        <v>172.49</v>
      </c>
    </row>
    <row r="11590" spans="1:4" x14ac:dyDescent="0.25">
      <c r="A11590" s="100">
        <v>6300</v>
      </c>
      <c r="B11590" s="100" t="s">
        <v>28833</v>
      </c>
      <c r="C11590" s="100" t="s">
        <v>13191</v>
      </c>
      <c r="D11590" s="100">
        <v>318</v>
      </c>
    </row>
    <row r="11591" spans="1:4" x14ac:dyDescent="0.25">
      <c r="A11591" s="100">
        <v>6321</v>
      </c>
      <c r="B11591" s="100" t="s">
        <v>28834</v>
      </c>
      <c r="C11591" s="100" t="s">
        <v>13191</v>
      </c>
      <c r="D11591" s="100">
        <v>454.25</v>
      </c>
    </row>
    <row r="11592" spans="1:4" x14ac:dyDescent="0.25">
      <c r="A11592" s="100">
        <v>6301</v>
      </c>
      <c r="B11592" s="100" t="s">
        <v>28835</v>
      </c>
      <c r="C11592" s="100" t="s">
        <v>13191</v>
      </c>
      <c r="D11592" s="100">
        <v>1064.72</v>
      </c>
    </row>
    <row r="11593" spans="1:4" x14ac:dyDescent="0.25">
      <c r="A11593" s="100">
        <v>20183</v>
      </c>
      <c r="B11593" s="100" t="s">
        <v>28836</v>
      </c>
      <c r="C11593" s="100" t="s">
        <v>13191</v>
      </c>
      <c r="D11593" s="100">
        <v>46.95</v>
      </c>
    </row>
    <row r="11594" spans="1:4" x14ac:dyDescent="0.25">
      <c r="A11594" s="100">
        <v>38448</v>
      </c>
      <c r="B11594" s="100" t="s">
        <v>28837</v>
      </c>
      <c r="C11594" s="100" t="s">
        <v>13191</v>
      </c>
      <c r="D11594" s="100">
        <v>213.06</v>
      </c>
    </row>
    <row r="11595" spans="1:4" x14ac:dyDescent="0.25">
      <c r="A11595" s="100">
        <v>20182</v>
      </c>
      <c r="B11595" s="100" t="s">
        <v>28838</v>
      </c>
      <c r="C11595" s="100" t="s">
        <v>13191</v>
      </c>
      <c r="D11595" s="100">
        <v>27.3</v>
      </c>
    </row>
    <row r="11596" spans="1:4" x14ac:dyDescent="0.25">
      <c r="A11596" s="100">
        <v>7105</v>
      </c>
      <c r="B11596" s="100" t="s">
        <v>40447</v>
      </c>
      <c r="C11596" s="100" t="s">
        <v>13191</v>
      </c>
      <c r="D11596" s="100">
        <v>38.11</v>
      </c>
    </row>
    <row r="11597" spans="1:4" x14ac:dyDescent="0.25">
      <c r="A11597" s="100">
        <v>7119</v>
      </c>
      <c r="B11597" s="100" t="s">
        <v>28839</v>
      </c>
      <c r="C11597" s="100" t="s">
        <v>13191</v>
      </c>
      <c r="D11597" s="100">
        <v>10.45</v>
      </c>
    </row>
    <row r="11598" spans="1:4" x14ac:dyDescent="0.25">
      <c r="A11598" s="100">
        <v>7126</v>
      </c>
      <c r="B11598" s="100" t="s">
        <v>28840</v>
      </c>
      <c r="C11598" s="100" t="s">
        <v>13191</v>
      </c>
      <c r="D11598" s="100">
        <v>21.33</v>
      </c>
    </row>
    <row r="11599" spans="1:4" x14ac:dyDescent="0.25">
      <c r="A11599" s="100">
        <v>7120</v>
      </c>
      <c r="B11599" s="100" t="s">
        <v>28841</v>
      </c>
      <c r="C11599" s="100" t="s">
        <v>13191</v>
      </c>
      <c r="D11599" s="100">
        <v>8.02</v>
      </c>
    </row>
    <row r="11600" spans="1:4" x14ac:dyDescent="0.25">
      <c r="A11600" s="100">
        <v>6319</v>
      </c>
      <c r="B11600" s="100" t="s">
        <v>28842</v>
      </c>
      <c r="C11600" s="100" t="s">
        <v>13191</v>
      </c>
      <c r="D11600" s="100">
        <v>50.3</v>
      </c>
    </row>
    <row r="11601" spans="1:4" x14ac:dyDescent="0.25">
      <c r="A11601" s="100">
        <v>6304</v>
      </c>
      <c r="B11601" s="100" t="s">
        <v>28843</v>
      </c>
      <c r="C11601" s="100" t="s">
        <v>13191</v>
      </c>
      <c r="D11601" s="100">
        <v>50.3</v>
      </c>
    </row>
    <row r="11602" spans="1:4" x14ac:dyDescent="0.25">
      <c r="A11602" s="100">
        <v>21116</v>
      </c>
      <c r="B11602" s="100" t="s">
        <v>28844</v>
      </c>
      <c r="C11602" s="100" t="s">
        <v>13191</v>
      </c>
      <c r="D11602" s="100">
        <v>38.090000000000003</v>
      </c>
    </row>
    <row r="11603" spans="1:4" x14ac:dyDescent="0.25">
      <c r="A11603" s="100">
        <v>6320</v>
      </c>
      <c r="B11603" s="100" t="s">
        <v>28845</v>
      </c>
      <c r="C11603" s="100" t="s">
        <v>13191</v>
      </c>
      <c r="D11603" s="100">
        <v>25.9</v>
      </c>
    </row>
    <row r="11604" spans="1:4" x14ac:dyDescent="0.25">
      <c r="A11604" s="100">
        <v>6303</v>
      </c>
      <c r="B11604" s="100" t="s">
        <v>28846</v>
      </c>
      <c r="C11604" s="100" t="s">
        <v>13191</v>
      </c>
      <c r="D11604" s="100">
        <v>25.9</v>
      </c>
    </row>
    <row r="11605" spans="1:4" x14ac:dyDescent="0.25">
      <c r="A11605" s="100">
        <v>6308</v>
      </c>
      <c r="B11605" s="100" t="s">
        <v>28847</v>
      </c>
      <c r="C11605" s="100" t="s">
        <v>13191</v>
      </c>
      <c r="D11605" s="100">
        <v>139.19999999999999</v>
      </c>
    </row>
    <row r="11606" spans="1:4" x14ac:dyDescent="0.25">
      <c r="A11606" s="100">
        <v>6317</v>
      </c>
      <c r="B11606" s="100" t="s">
        <v>28848</v>
      </c>
      <c r="C11606" s="100" t="s">
        <v>13191</v>
      </c>
      <c r="D11606" s="100">
        <v>139.19999999999999</v>
      </c>
    </row>
    <row r="11607" spans="1:4" x14ac:dyDescent="0.25">
      <c r="A11607" s="100">
        <v>6307</v>
      </c>
      <c r="B11607" s="100" t="s">
        <v>28849</v>
      </c>
      <c r="C11607" s="100" t="s">
        <v>13191</v>
      </c>
      <c r="D11607" s="100">
        <v>139.19999999999999</v>
      </c>
    </row>
    <row r="11608" spans="1:4" x14ac:dyDescent="0.25">
      <c r="A11608" s="100">
        <v>6309</v>
      </c>
      <c r="B11608" s="100" t="s">
        <v>28850</v>
      </c>
      <c r="C11608" s="100" t="s">
        <v>13191</v>
      </c>
      <c r="D11608" s="100">
        <v>143.24</v>
      </c>
    </row>
    <row r="11609" spans="1:4" x14ac:dyDescent="0.25">
      <c r="A11609" s="100">
        <v>6318</v>
      </c>
      <c r="B11609" s="100" t="s">
        <v>28851</v>
      </c>
      <c r="C11609" s="100" t="s">
        <v>13191</v>
      </c>
      <c r="D11609" s="100">
        <v>75.09</v>
      </c>
    </row>
    <row r="11610" spans="1:4" x14ac:dyDescent="0.25">
      <c r="A11610" s="100">
        <v>6306</v>
      </c>
      <c r="B11610" s="100" t="s">
        <v>28852</v>
      </c>
      <c r="C11610" s="100" t="s">
        <v>13191</v>
      </c>
      <c r="D11610" s="100">
        <v>75.09</v>
      </c>
    </row>
    <row r="11611" spans="1:4" x14ac:dyDescent="0.25">
      <c r="A11611" s="100">
        <v>6305</v>
      </c>
      <c r="B11611" s="100" t="s">
        <v>28853</v>
      </c>
      <c r="C11611" s="100" t="s">
        <v>13191</v>
      </c>
      <c r="D11611" s="100">
        <v>75.09</v>
      </c>
    </row>
    <row r="11612" spans="1:4" x14ac:dyDescent="0.25">
      <c r="A11612" s="100">
        <v>6302</v>
      </c>
      <c r="B11612" s="100" t="s">
        <v>28854</v>
      </c>
      <c r="C11612" s="100" t="s">
        <v>13191</v>
      </c>
      <c r="D11612" s="100">
        <v>15.92</v>
      </c>
    </row>
    <row r="11613" spans="1:4" x14ac:dyDescent="0.25">
      <c r="A11613" s="100">
        <v>6312</v>
      </c>
      <c r="B11613" s="100" t="s">
        <v>28855</v>
      </c>
      <c r="C11613" s="100" t="s">
        <v>13191</v>
      </c>
      <c r="D11613" s="100">
        <v>200.22</v>
      </c>
    </row>
    <row r="11614" spans="1:4" x14ac:dyDescent="0.25">
      <c r="A11614" s="100">
        <v>6311</v>
      </c>
      <c r="B11614" s="100" t="s">
        <v>28856</v>
      </c>
      <c r="C11614" s="100" t="s">
        <v>13191</v>
      </c>
      <c r="D11614" s="100">
        <v>200.22</v>
      </c>
    </row>
    <row r="11615" spans="1:4" x14ac:dyDescent="0.25">
      <c r="A11615" s="100">
        <v>6310</v>
      </c>
      <c r="B11615" s="100" t="s">
        <v>28857</v>
      </c>
      <c r="C11615" s="100" t="s">
        <v>13191</v>
      </c>
      <c r="D11615" s="100">
        <v>200.22</v>
      </c>
    </row>
    <row r="11616" spans="1:4" x14ac:dyDescent="0.25">
      <c r="A11616" s="100">
        <v>6314</v>
      </c>
      <c r="B11616" s="100" t="s">
        <v>28858</v>
      </c>
      <c r="C11616" s="100" t="s">
        <v>13191</v>
      </c>
      <c r="D11616" s="100">
        <v>200.22</v>
      </c>
    </row>
    <row r="11617" spans="1:4" x14ac:dyDescent="0.25">
      <c r="A11617" s="100">
        <v>6313</v>
      </c>
      <c r="B11617" s="100" t="s">
        <v>28859</v>
      </c>
      <c r="C11617" s="100" t="s">
        <v>13191</v>
      </c>
      <c r="D11617" s="100">
        <v>200.22</v>
      </c>
    </row>
    <row r="11618" spans="1:4" x14ac:dyDescent="0.25">
      <c r="A11618" s="100">
        <v>6315</v>
      </c>
      <c r="B11618" s="100" t="s">
        <v>28860</v>
      </c>
      <c r="C11618" s="100" t="s">
        <v>13191</v>
      </c>
      <c r="D11618" s="100">
        <v>379.11</v>
      </c>
    </row>
    <row r="11619" spans="1:4" x14ac:dyDescent="0.25">
      <c r="A11619" s="100">
        <v>6316</v>
      </c>
      <c r="B11619" s="100" t="s">
        <v>28861</v>
      </c>
      <c r="C11619" s="100" t="s">
        <v>13191</v>
      </c>
      <c r="D11619" s="100">
        <v>379.11</v>
      </c>
    </row>
    <row r="11620" spans="1:4" x14ac:dyDescent="0.25">
      <c r="A11620" s="100">
        <v>39324</v>
      </c>
      <c r="B11620" s="100" t="s">
        <v>28862</v>
      </c>
      <c r="C11620" s="100" t="s">
        <v>13191</v>
      </c>
      <c r="D11620" s="100">
        <v>5.01</v>
      </c>
    </row>
    <row r="11621" spans="1:4" x14ac:dyDescent="0.25">
      <c r="A11621" s="100">
        <v>39325</v>
      </c>
      <c r="B11621" s="100" t="s">
        <v>28863</v>
      </c>
      <c r="C11621" s="100" t="s">
        <v>13191</v>
      </c>
      <c r="D11621" s="100">
        <v>7.56</v>
      </c>
    </row>
    <row r="11622" spans="1:4" x14ac:dyDescent="0.25">
      <c r="A11622" s="100">
        <v>39326</v>
      </c>
      <c r="B11622" s="100" t="s">
        <v>28864</v>
      </c>
      <c r="C11622" s="100" t="s">
        <v>13191</v>
      </c>
      <c r="D11622" s="100">
        <v>27.12</v>
      </c>
    </row>
    <row r="11623" spans="1:4" x14ac:dyDescent="0.25">
      <c r="A11623" s="100">
        <v>39327</v>
      </c>
      <c r="B11623" s="100" t="s">
        <v>28865</v>
      </c>
      <c r="C11623" s="100" t="s">
        <v>13191</v>
      </c>
      <c r="D11623" s="100">
        <v>40.909999999999997</v>
      </c>
    </row>
    <row r="11624" spans="1:4" x14ac:dyDescent="0.25">
      <c r="A11624" s="100">
        <v>11378</v>
      </c>
      <c r="B11624" s="100" t="s">
        <v>40448</v>
      </c>
      <c r="C11624" s="100" t="s">
        <v>13191</v>
      </c>
      <c r="D11624" s="100">
        <v>70.8</v>
      </c>
    </row>
    <row r="11625" spans="1:4" x14ac:dyDescent="0.25">
      <c r="A11625" s="100">
        <v>11379</v>
      </c>
      <c r="B11625" s="100" t="s">
        <v>40449</v>
      </c>
      <c r="C11625" s="100" t="s">
        <v>13191</v>
      </c>
      <c r="D11625" s="100">
        <v>59.82</v>
      </c>
    </row>
    <row r="11626" spans="1:4" x14ac:dyDescent="0.25">
      <c r="A11626" s="100">
        <v>11493</v>
      </c>
      <c r="B11626" s="100" t="s">
        <v>40450</v>
      </c>
      <c r="C11626" s="100" t="s">
        <v>13191</v>
      </c>
      <c r="D11626" s="100">
        <v>34.5</v>
      </c>
    </row>
    <row r="11627" spans="1:4" x14ac:dyDescent="0.25">
      <c r="A11627" s="100">
        <v>7106</v>
      </c>
      <c r="B11627" s="100" t="s">
        <v>28866</v>
      </c>
      <c r="C11627" s="100" t="s">
        <v>13191</v>
      </c>
      <c r="D11627" s="100">
        <v>132</v>
      </c>
    </row>
    <row r="11628" spans="1:4" x14ac:dyDescent="0.25">
      <c r="A11628" s="100">
        <v>7104</v>
      </c>
      <c r="B11628" s="100" t="s">
        <v>28867</v>
      </c>
      <c r="C11628" s="100" t="s">
        <v>13191</v>
      </c>
      <c r="D11628" s="100">
        <v>3.56</v>
      </c>
    </row>
    <row r="11629" spans="1:4" x14ac:dyDescent="0.25">
      <c r="A11629" s="100">
        <v>7136</v>
      </c>
      <c r="B11629" s="100" t="s">
        <v>28868</v>
      </c>
      <c r="C11629" s="100" t="s">
        <v>13191</v>
      </c>
      <c r="D11629" s="100">
        <v>6.19</v>
      </c>
    </row>
    <row r="11630" spans="1:4" x14ac:dyDescent="0.25">
      <c r="A11630" s="100">
        <v>7128</v>
      </c>
      <c r="B11630" s="100" t="s">
        <v>28869</v>
      </c>
      <c r="C11630" s="100" t="s">
        <v>13191</v>
      </c>
      <c r="D11630" s="100">
        <v>8.0399999999999991</v>
      </c>
    </row>
    <row r="11631" spans="1:4" x14ac:dyDescent="0.25">
      <c r="A11631" s="100">
        <v>7108</v>
      </c>
      <c r="B11631" s="100" t="s">
        <v>28870</v>
      </c>
      <c r="C11631" s="100" t="s">
        <v>13191</v>
      </c>
      <c r="D11631" s="100">
        <v>8.02</v>
      </c>
    </row>
    <row r="11632" spans="1:4" x14ac:dyDescent="0.25">
      <c r="A11632" s="100">
        <v>7129</v>
      </c>
      <c r="B11632" s="100" t="s">
        <v>28871</v>
      </c>
      <c r="C11632" s="100" t="s">
        <v>13191</v>
      </c>
      <c r="D11632" s="100">
        <v>9.44</v>
      </c>
    </row>
    <row r="11633" spans="1:4" x14ac:dyDescent="0.25">
      <c r="A11633" s="100">
        <v>7130</v>
      </c>
      <c r="B11633" s="100" t="s">
        <v>28872</v>
      </c>
      <c r="C11633" s="100" t="s">
        <v>13191</v>
      </c>
      <c r="D11633" s="100">
        <v>13.71</v>
      </c>
    </row>
    <row r="11634" spans="1:4" x14ac:dyDescent="0.25">
      <c r="A11634" s="100">
        <v>7131</v>
      </c>
      <c r="B11634" s="100" t="s">
        <v>28873</v>
      </c>
      <c r="C11634" s="100" t="s">
        <v>13191</v>
      </c>
      <c r="D11634" s="100">
        <v>16.77</v>
      </c>
    </row>
    <row r="11635" spans="1:4" x14ac:dyDescent="0.25">
      <c r="A11635" s="100">
        <v>7132</v>
      </c>
      <c r="B11635" s="100" t="s">
        <v>28874</v>
      </c>
      <c r="C11635" s="100" t="s">
        <v>13191</v>
      </c>
      <c r="D11635" s="100">
        <v>39.479999999999997</v>
      </c>
    </row>
    <row r="11636" spans="1:4" x14ac:dyDescent="0.25">
      <c r="A11636" s="100">
        <v>7133</v>
      </c>
      <c r="B11636" s="100" t="s">
        <v>28875</v>
      </c>
      <c r="C11636" s="100" t="s">
        <v>13191</v>
      </c>
      <c r="D11636" s="100">
        <v>91.24</v>
      </c>
    </row>
    <row r="11637" spans="1:4" x14ac:dyDescent="0.25">
      <c r="A11637" s="100">
        <v>37420</v>
      </c>
      <c r="B11637" s="100" t="s">
        <v>28876</v>
      </c>
      <c r="C11637" s="100" t="s">
        <v>13191</v>
      </c>
      <c r="D11637" s="100">
        <v>40.04</v>
      </c>
    </row>
    <row r="11638" spans="1:4" x14ac:dyDescent="0.25">
      <c r="A11638" s="100">
        <v>37421</v>
      </c>
      <c r="B11638" s="100" t="s">
        <v>28877</v>
      </c>
      <c r="C11638" s="100" t="s">
        <v>13191</v>
      </c>
      <c r="D11638" s="100">
        <v>54.73</v>
      </c>
    </row>
    <row r="11639" spans="1:4" x14ac:dyDescent="0.25">
      <c r="A11639" s="100">
        <v>37422</v>
      </c>
      <c r="B11639" s="100" t="s">
        <v>28878</v>
      </c>
      <c r="C11639" s="100" t="s">
        <v>13191</v>
      </c>
      <c r="D11639" s="100">
        <v>51.23</v>
      </c>
    </row>
    <row r="11640" spans="1:4" x14ac:dyDescent="0.25">
      <c r="A11640" s="100">
        <v>37443</v>
      </c>
      <c r="B11640" s="100" t="s">
        <v>28879</v>
      </c>
      <c r="C11640" s="100" t="s">
        <v>13191</v>
      </c>
      <c r="D11640" s="100">
        <v>188.09</v>
      </c>
    </row>
    <row r="11641" spans="1:4" x14ac:dyDescent="0.25">
      <c r="A11641" s="100">
        <v>37444</v>
      </c>
      <c r="B11641" s="100" t="s">
        <v>28880</v>
      </c>
      <c r="C11641" s="100" t="s">
        <v>13191</v>
      </c>
      <c r="D11641" s="100">
        <v>191.28</v>
      </c>
    </row>
    <row r="11642" spans="1:4" x14ac:dyDescent="0.25">
      <c r="A11642" s="100">
        <v>37445</v>
      </c>
      <c r="B11642" s="100" t="s">
        <v>28881</v>
      </c>
      <c r="C11642" s="100" t="s">
        <v>13191</v>
      </c>
      <c r="D11642" s="100">
        <v>289.94</v>
      </c>
    </row>
    <row r="11643" spans="1:4" x14ac:dyDescent="0.25">
      <c r="A11643" s="100">
        <v>37446</v>
      </c>
      <c r="B11643" s="100" t="s">
        <v>28882</v>
      </c>
      <c r="C11643" s="100" t="s">
        <v>13191</v>
      </c>
      <c r="D11643" s="100">
        <v>316.08</v>
      </c>
    </row>
    <row r="11644" spans="1:4" x14ac:dyDescent="0.25">
      <c r="A11644" s="100">
        <v>37447</v>
      </c>
      <c r="B11644" s="100" t="s">
        <v>28883</v>
      </c>
      <c r="C11644" s="100" t="s">
        <v>13191</v>
      </c>
      <c r="D11644" s="100">
        <v>321.02</v>
      </c>
    </row>
    <row r="11645" spans="1:4" x14ac:dyDescent="0.25">
      <c r="A11645" s="100">
        <v>37448</v>
      </c>
      <c r="B11645" s="100" t="s">
        <v>28884</v>
      </c>
      <c r="C11645" s="100" t="s">
        <v>13191</v>
      </c>
      <c r="D11645" s="100">
        <v>440.33</v>
      </c>
    </row>
    <row r="11646" spans="1:4" x14ac:dyDescent="0.25">
      <c r="A11646" s="100">
        <v>37440</v>
      </c>
      <c r="B11646" s="100" t="s">
        <v>28885</v>
      </c>
      <c r="C11646" s="100" t="s">
        <v>13191</v>
      </c>
      <c r="D11646" s="100">
        <v>149.29</v>
      </c>
    </row>
    <row r="11647" spans="1:4" x14ac:dyDescent="0.25">
      <c r="A11647" s="100">
        <v>37441</v>
      </c>
      <c r="B11647" s="100" t="s">
        <v>28886</v>
      </c>
      <c r="C11647" s="100" t="s">
        <v>13191</v>
      </c>
      <c r="D11647" s="100">
        <v>149.29</v>
      </c>
    </row>
    <row r="11648" spans="1:4" x14ac:dyDescent="0.25">
      <c r="A11648" s="100">
        <v>37442</v>
      </c>
      <c r="B11648" s="100" t="s">
        <v>28887</v>
      </c>
      <c r="C11648" s="100" t="s">
        <v>13191</v>
      </c>
      <c r="D11648" s="100">
        <v>179.82</v>
      </c>
    </row>
    <row r="11649" spans="1:4" x14ac:dyDescent="0.25">
      <c r="A11649" s="100">
        <v>38017</v>
      </c>
      <c r="B11649" s="100" t="s">
        <v>28888</v>
      </c>
      <c r="C11649" s="100" t="s">
        <v>13191</v>
      </c>
      <c r="D11649" s="100">
        <v>10.25</v>
      </c>
    </row>
    <row r="11650" spans="1:4" x14ac:dyDescent="0.25">
      <c r="A11650" s="100">
        <v>38018</v>
      </c>
      <c r="B11650" s="100" t="s">
        <v>28889</v>
      </c>
      <c r="C11650" s="100" t="s">
        <v>13191</v>
      </c>
      <c r="D11650" s="100">
        <v>11.53</v>
      </c>
    </row>
    <row r="11651" spans="1:4" x14ac:dyDescent="0.25">
      <c r="A11651" s="100">
        <v>39895</v>
      </c>
      <c r="B11651" s="100" t="s">
        <v>28890</v>
      </c>
      <c r="C11651" s="100" t="s">
        <v>13191</v>
      </c>
      <c r="D11651" s="100">
        <v>50.2</v>
      </c>
    </row>
    <row r="11652" spans="1:4" x14ac:dyDescent="0.25">
      <c r="A11652" s="100">
        <v>39896</v>
      </c>
      <c r="B11652" s="100" t="s">
        <v>28891</v>
      </c>
      <c r="C11652" s="100" t="s">
        <v>13191</v>
      </c>
      <c r="D11652" s="100">
        <v>73.58</v>
      </c>
    </row>
    <row r="11653" spans="1:4" x14ac:dyDescent="0.25">
      <c r="A11653" s="100">
        <v>38873</v>
      </c>
      <c r="B11653" s="100" t="s">
        <v>28892</v>
      </c>
      <c r="C11653" s="100" t="s">
        <v>13191</v>
      </c>
      <c r="D11653" s="100">
        <v>15.01</v>
      </c>
    </row>
    <row r="11654" spans="1:4" x14ac:dyDescent="0.25">
      <c r="A11654" s="100">
        <v>38874</v>
      </c>
      <c r="B11654" s="100" t="s">
        <v>28893</v>
      </c>
      <c r="C11654" s="100" t="s">
        <v>13191</v>
      </c>
      <c r="D11654" s="100">
        <v>19</v>
      </c>
    </row>
    <row r="11655" spans="1:4" x14ac:dyDescent="0.25">
      <c r="A11655" s="100">
        <v>38875</v>
      </c>
      <c r="B11655" s="100" t="s">
        <v>28894</v>
      </c>
      <c r="C11655" s="100" t="s">
        <v>13191</v>
      </c>
      <c r="D11655" s="100">
        <v>30.12</v>
      </c>
    </row>
    <row r="11656" spans="1:4" x14ac:dyDescent="0.25">
      <c r="A11656" s="100">
        <v>38876</v>
      </c>
      <c r="B11656" s="100" t="s">
        <v>28895</v>
      </c>
      <c r="C11656" s="100" t="s">
        <v>13191</v>
      </c>
      <c r="D11656" s="100">
        <v>40.479999999999997</v>
      </c>
    </row>
    <row r="11657" spans="1:4" x14ac:dyDescent="0.25">
      <c r="A11657" s="100">
        <v>39000</v>
      </c>
      <c r="B11657" s="100" t="s">
        <v>28896</v>
      </c>
      <c r="C11657" s="100" t="s">
        <v>13191</v>
      </c>
      <c r="D11657" s="100">
        <v>29.79</v>
      </c>
    </row>
    <row r="11658" spans="1:4" x14ac:dyDescent="0.25">
      <c r="A11658" s="100">
        <v>38674</v>
      </c>
      <c r="B11658" s="100" t="s">
        <v>28897</v>
      </c>
      <c r="C11658" s="100" t="s">
        <v>13191</v>
      </c>
      <c r="D11658" s="100">
        <v>34.5</v>
      </c>
    </row>
    <row r="11659" spans="1:4" x14ac:dyDescent="0.25">
      <c r="A11659" s="100">
        <v>38019</v>
      </c>
      <c r="B11659" s="100" t="s">
        <v>28898</v>
      </c>
      <c r="C11659" s="100" t="s">
        <v>13191</v>
      </c>
      <c r="D11659" s="100">
        <v>7.3</v>
      </c>
    </row>
    <row r="11660" spans="1:4" x14ac:dyDescent="0.25">
      <c r="A11660" s="100">
        <v>38020</v>
      </c>
      <c r="B11660" s="100" t="s">
        <v>28899</v>
      </c>
      <c r="C11660" s="100" t="s">
        <v>13191</v>
      </c>
      <c r="D11660" s="100">
        <v>8.99</v>
      </c>
    </row>
    <row r="11661" spans="1:4" x14ac:dyDescent="0.25">
      <c r="A11661" s="100">
        <v>38454</v>
      </c>
      <c r="B11661" s="100" t="s">
        <v>28900</v>
      </c>
      <c r="C11661" s="100" t="s">
        <v>13191</v>
      </c>
      <c r="D11661" s="100">
        <v>11.17</v>
      </c>
    </row>
    <row r="11662" spans="1:4" x14ac:dyDescent="0.25">
      <c r="A11662" s="100">
        <v>38455</v>
      </c>
      <c r="B11662" s="100" t="s">
        <v>28901</v>
      </c>
      <c r="C11662" s="100" t="s">
        <v>13191</v>
      </c>
      <c r="D11662" s="100">
        <v>14.95</v>
      </c>
    </row>
    <row r="11663" spans="1:4" x14ac:dyDescent="0.25">
      <c r="A11663" s="100">
        <v>38462</v>
      </c>
      <c r="B11663" s="100" t="s">
        <v>28902</v>
      </c>
      <c r="C11663" s="100" t="s">
        <v>13191</v>
      </c>
      <c r="D11663" s="100">
        <v>241.08</v>
      </c>
    </row>
    <row r="11664" spans="1:4" x14ac:dyDescent="0.25">
      <c r="A11664" s="100">
        <v>36362</v>
      </c>
      <c r="B11664" s="100" t="s">
        <v>28903</v>
      </c>
      <c r="C11664" s="100" t="s">
        <v>13191</v>
      </c>
      <c r="D11664" s="100">
        <v>3.33</v>
      </c>
    </row>
    <row r="11665" spans="1:4" x14ac:dyDescent="0.25">
      <c r="A11665" s="100">
        <v>36298</v>
      </c>
      <c r="B11665" s="100" t="s">
        <v>28904</v>
      </c>
      <c r="C11665" s="100" t="s">
        <v>13191</v>
      </c>
      <c r="D11665" s="100">
        <v>2.86</v>
      </c>
    </row>
    <row r="11666" spans="1:4" x14ac:dyDescent="0.25">
      <c r="A11666" s="100">
        <v>38456</v>
      </c>
      <c r="B11666" s="100" t="s">
        <v>28905</v>
      </c>
      <c r="C11666" s="100" t="s">
        <v>13191</v>
      </c>
      <c r="D11666" s="100">
        <v>7.13</v>
      </c>
    </row>
    <row r="11667" spans="1:4" x14ac:dyDescent="0.25">
      <c r="A11667" s="100">
        <v>38457</v>
      </c>
      <c r="B11667" s="100" t="s">
        <v>28906</v>
      </c>
      <c r="C11667" s="100" t="s">
        <v>13191</v>
      </c>
      <c r="D11667" s="100">
        <v>12.99</v>
      </c>
    </row>
    <row r="11668" spans="1:4" x14ac:dyDescent="0.25">
      <c r="A11668" s="100">
        <v>38458</v>
      </c>
      <c r="B11668" s="100" t="s">
        <v>28907</v>
      </c>
      <c r="C11668" s="100" t="s">
        <v>13191</v>
      </c>
      <c r="D11668" s="100">
        <v>25.02</v>
      </c>
    </row>
    <row r="11669" spans="1:4" x14ac:dyDescent="0.25">
      <c r="A11669" s="100">
        <v>38459</v>
      </c>
      <c r="B11669" s="100" t="s">
        <v>28908</v>
      </c>
      <c r="C11669" s="100" t="s">
        <v>13191</v>
      </c>
      <c r="D11669" s="100">
        <v>39.340000000000003</v>
      </c>
    </row>
    <row r="11670" spans="1:4" x14ac:dyDescent="0.25">
      <c r="A11670" s="100">
        <v>38460</v>
      </c>
      <c r="B11670" s="100" t="s">
        <v>28909</v>
      </c>
      <c r="C11670" s="100" t="s">
        <v>13191</v>
      </c>
      <c r="D11670" s="100">
        <v>84.39</v>
      </c>
    </row>
    <row r="11671" spans="1:4" x14ac:dyDescent="0.25">
      <c r="A11671" s="100">
        <v>38461</v>
      </c>
      <c r="B11671" s="100" t="s">
        <v>28910</v>
      </c>
      <c r="C11671" s="100" t="s">
        <v>13191</v>
      </c>
      <c r="D11671" s="100">
        <v>113.25</v>
      </c>
    </row>
    <row r="11672" spans="1:4" x14ac:dyDescent="0.25">
      <c r="A11672" s="100">
        <v>7094</v>
      </c>
      <c r="B11672" s="100" t="s">
        <v>40451</v>
      </c>
      <c r="C11672" s="100" t="s">
        <v>13191</v>
      </c>
      <c r="D11672" s="100">
        <v>11.61</v>
      </c>
    </row>
    <row r="11673" spans="1:4" x14ac:dyDescent="0.25">
      <c r="A11673" s="100">
        <v>7116</v>
      </c>
      <c r="B11673" s="100" t="s">
        <v>28911</v>
      </c>
      <c r="C11673" s="100" t="s">
        <v>13191</v>
      </c>
      <c r="D11673" s="100">
        <v>3.41</v>
      </c>
    </row>
    <row r="11674" spans="1:4" x14ac:dyDescent="0.25">
      <c r="A11674" s="100">
        <v>7118</v>
      </c>
      <c r="B11674" s="100" t="s">
        <v>28912</v>
      </c>
      <c r="C11674" s="100" t="s">
        <v>13191</v>
      </c>
      <c r="D11674" s="100">
        <v>23.88</v>
      </c>
    </row>
    <row r="11675" spans="1:4" x14ac:dyDescent="0.25">
      <c r="A11675" s="100">
        <v>7098</v>
      </c>
      <c r="B11675" s="100" t="s">
        <v>40452</v>
      </c>
      <c r="C11675" s="100" t="s">
        <v>13191</v>
      </c>
      <c r="D11675" s="100">
        <v>3.55</v>
      </c>
    </row>
    <row r="11676" spans="1:4" x14ac:dyDescent="0.25">
      <c r="A11676" s="100">
        <v>7110</v>
      </c>
      <c r="B11676" s="100" t="s">
        <v>40453</v>
      </c>
      <c r="C11676" s="100" t="s">
        <v>13191</v>
      </c>
      <c r="D11676" s="100">
        <v>45.41</v>
      </c>
    </row>
    <row r="11677" spans="1:4" x14ac:dyDescent="0.25">
      <c r="A11677" s="100">
        <v>7123</v>
      </c>
      <c r="B11677" s="100" t="s">
        <v>28913</v>
      </c>
      <c r="C11677" s="100" t="s">
        <v>13191</v>
      </c>
      <c r="D11677" s="100">
        <v>4.29</v>
      </c>
    </row>
    <row r="11678" spans="1:4" x14ac:dyDescent="0.25">
      <c r="A11678" s="100">
        <v>7121</v>
      </c>
      <c r="B11678" s="100" t="s">
        <v>28914</v>
      </c>
      <c r="C11678" s="100" t="s">
        <v>13191</v>
      </c>
      <c r="D11678" s="100">
        <v>8.49</v>
      </c>
    </row>
    <row r="11679" spans="1:4" x14ac:dyDescent="0.25">
      <c r="A11679" s="100">
        <v>7137</v>
      </c>
      <c r="B11679" s="100" t="s">
        <v>28915</v>
      </c>
      <c r="C11679" s="100" t="s">
        <v>13191</v>
      </c>
      <c r="D11679" s="100">
        <v>9.27</v>
      </c>
    </row>
    <row r="11680" spans="1:4" x14ac:dyDescent="0.25">
      <c r="A11680" s="100">
        <v>7122</v>
      </c>
      <c r="B11680" s="100" t="s">
        <v>28916</v>
      </c>
      <c r="C11680" s="100" t="s">
        <v>13191</v>
      </c>
      <c r="D11680" s="100">
        <v>10.210000000000001</v>
      </c>
    </row>
    <row r="11681" spans="1:4" x14ac:dyDescent="0.25">
      <c r="A11681" s="100">
        <v>7114</v>
      </c>
      <c r="B11681" s="100" t="s">
        <v>28917</v>
      </c>
      <c r="C11681" s="100" t="s">
        <v>13191</v>
      </c>
      <c r="D11681" s="100">
        <v>11.87</v>
      </c>
    </row>
    <row r="11682" spans="1:4" x14ac:dyDescent="0.25">
      <c r="A11682" s="100">
        <v>7109</v>
      </c>
      <c r="B11682" s="100" t="s">
        <v>28918</v>
      </c>
      <c r="C11682" s="100" t="s">
        <v>13191</v>
      </c>
      <c r="D11682" s="100">
        <v>2.35</v>
      </c>
    </row>
    <row r="11683" spans="1:4" x14ac:dyDescent="0.25">
      <c r="A11683" s="100">
        <v>7135</v>
      </c>
      <c r="B11683" s="100" t="s">
        <v>28919</v>
      </c>
      <c r="C11683" s="100" t="s">
        <v>13191</v>
      </c>
      <c r="D11683" s="100">
        <v>4.82</v>
      </c>
    </row>
    <row r="11684" spans="1:4" x14ac:dyDescent="0.25">
      <c r="A11684" s="100">
        <v>37947</v>
      </c>
      <c r="B11684" s="100" t="s">
        <v>28920</v>
      </c>
      <c r="C11684" s="100" t="s">
        <v>13191</v>
      </c>
      <c r="D11684" s="100">
        <v>3.92</v>
      </c>
    </row>
    <row r="11685" spans="1:4" x14ac:dyDescent="0.25">
      <c r="A11685" s="100">
        <v>7103</v>
      </c>
      <c r="B11685" s="100" t="s">
        <v>28921</v>
      </c>
      <c r="C11685" s="100" t="s">
        <v>13191</v>
      </c>
      <c r="D11685" s="100">
        <v>12.77</v>
      </c>
    </row>
    <row r="11686" spans="1:4" x14ac:dyDescent="0.25">
      <c r="A11686" s="100">
        <v>40419</v>
      </c>
      <c r="B11686" s="100" t="s">
        <v>28922</v>
      </c>
      <c r="C11686" s="100" t="s">
        <v>13191</v>
      </c>
      <c r="D11686" s="100">
        <v>29.59</v>
      </c>
    </row>
    <row r="11687" spans="1:4" x14ac:dyDescent="0.25">
      <c r="A11687" s="100">
        <v>40420</v>
      </c>
      <c r="B11687" s="100" t="s">
        <v>28923</v>
      </c>
      <c r="C11687" s="100" t="s">
        <v>13191</v>
      </c>
      <c r="D11687" s="100">
        <v>43.18</v>
      </c>
    </row>
    <row r="11688" spans="1:4" x14ac:dyDescent="0.25">
      <c r="A11688" s="100">
        <v>40421</v>
      </c>
      <c r="B11688" s="100" t="s">
        <v>28924</v>
      </c>
      <c r="C11688" s="100" t="s">
        <v>13191</v>
      </c>
      <c r="D11688" s="100">
        <v>45.97</v>
      </c>
    </row>
    <row r="11689" spans="1:4" x14ac:dyDescent="0.25">
      <c r="A11689" s="100">
        <v>38905</v>
      </c>
      <c r="B11689" s="100" t="s">
        <v>28925</v>
      </c>
      <c r="C11689" s="100" t="s">
        <v>13191</v>
      </c>
      <c r="D11689" s="100">
        <v>19.420000000000002</v>
      </c>
    </row>
    <row r="11690" spans="1:4" x14ac:dyDescent="0.25">
      <c r="A11690" s="100">
        <v>38907</v>
      </c>
      <c r="B11690" s="100" t="s">
        <v>28926</v>
      </c>
      <c r="C11690" s="100" t="s">
        <v>13191</v>
      </c>
      <c r="D11690" s="100">
        <v>18.72</v>
      </c>
    </row>
    <row r="11691" spans="1:4" x14ac:dyDescent="0.25">
      <c r="A11691" s="100">
        <v>38910</v>
      </c>
      <c r="B11691" s="100" t="s">
        <v>28927</v>
      </c>
      <c r="C11691" s="100" t="s">
        <v>13191</v>
      </c>
      <c r="D11691" s="100">
        <v>21.9</v>
      </c>
    </row>
    <row r="11692" spans="1:4" x14ac:dyDescent="0.25">
      <c r="A11692" s="100">
        <v>11655</v>
      </c>
      <c r="B11692" s="100" t="s">
        <v>28928</v>
      </c>
      <c r="C11692" s="100" t="s">
        <v>13191</v>
      </c>
      <c r="D11692" s="100">
        <v>15.79</v>
      </c>
    </row>
    <row r="11693" spans="1:4" x14ac:dyDescent="0.25">
      <c r="A11693" s="100">
        <v>11656</v>
      </c>
      <c r="B11693" s="100" t="s">
        <v>28929</v>
      </c>
      <c r="C11693" s="100" t="s">
        <v>13191</v>
      </c>
      <c r="D11693" s="100">
        <v>18.13</v>
      </c>
    </row>
    <row r="11694" spans="1:4" x14ac:dyDescent="0.25">
      <c r="A11694" s="100">
        <v>7091</v>
      </c>
      <c r="B11694" s="100" t="s">
        <v>28930</v>
      </c>
      <c r="C11694" s="100" t="s">
        <v>13191</v>
      </c>
      <c r="D11694" s="100">
        <v>14.85</v>
      </c>
    </row>
    <row r="11695" spans="1:4" x14ac:dyDescent="0.25">
      <c r="A11695" s="100">
        <v>37948</v>
      </c>
      <c r="B11695" s="100" t="s">
        <v>28931</v>
      </c>
      <c r="C11695" s="100" t="s">
        <v>13191</v>
      </c>
      <c r="D11695" s="100">
        <v>3.44</v>
      </c>
    </row>
    <row r="11696" spans="1:4" x14ac:dyDescent="0.25">
      <c r="A11696" s="100">
        <v>7097</v>
      </c>
      <c r="B11696" s="100" t="s">
        <v>28932</v>
      </c>
      <c r="C11696" s="100" t="s">
        <v>13191</v>
      </c>
      <c r="D11696" s="100">
        <v>6.98</v>
      </c>
    </row>
    <row r="11697" spans="1:4" x14ac:dyDescent="0.25">
      <c r="A11697" s="100">
        <v>11658</v>
      </c>
      <c r="B11697" s="100" t="s">
        <v>28933</v>
      </c>
      <c r="C11697" s="100" t="s">
        <v>13191</v>
      </c>
      <c r="D11697" s="100">
        <v>15.42</v>
      </c>
    </row>
    <row r="11698" spans="1:4" x14ac:dyDescent="0.25">
      <c r="A11698" s="100">
        <v>7146</v>
      </c>
      <c r="B11698" s="100" t="s">
        <v>28934</v>
      </c>
      <c r="C11698" s="100" t="s">
        <v>13191</v>
      </c>
      <c r="D11698" s="100">
        <v>155.44</v>
      </c>
    </row>
    <row r="11699" spans="1:4" x14ac:dyDescent="0.25">
      <c r="A11699" s="100">
        <v>7138</v>
      </c>
      <c r="B11699" s="100" t="s">
        <v>28935</v>
      </c>
      <c r="C11699" s="100" t="s">
        <v>13191</v>
      </c>
      <c r="D11699" s="100">
        <v>0.98</v>
      </c>
    </row>
    <row r="11700" spans="1:4" x14ac:dyDescent="0.25">
      <c r="A11700" s="100">
        <v>7139</v>
      </c>
      <c r="B11700" s="100" t="s">
        <v>28936</v>
      </c>
      <c r="C11700" s="100" t="s">
        <v>13191</v>
      </c>
      <c r="D11700" s="100">
        <v>1.1100000000000001</v>
      </c>
    </row>
    <row r="11701" spans="1:4" x14ac:dyDescent="0.25">
      <c r="A11701" s="100">
        <v>7140</v>
      </c>
      <c r="B11701" s="100" t="s">
        <v>28937</v>
      </c>
      <c r="C11701" s="100" t="s">
        <v>13191</v>
      </c>
      <c r="D11701" s="100">
        <v>3.5</v>
      </c>
    </row>
    <row r="11702" spans="1:4" x14ac:dyDescent="0.25">
      <c r="A11702" s="100">
        <v>7141</v>
      </c>
      <c r="B11702" s="100" t="s">
        <v>28938</v>
      </c>
      <c r="C11702" s="100" t="s">
        <v>13191</v>
      </c>
      <c r="D11702" s="100">
        <v>8.5500000000000007</v>
      </c>
    </row>
    <row r="11703" spans="1:4" x14ac:dyDescent="0.25">
      <c r="A11703" s="100">
        <v>7143</v>
      </c>
      <c r="B11703" s="100" t="s">
        <v>28939</v>
      </c>
      <c r="C11703" s="100" t="s">
        <v>13191</v>
      </c>
      <c r="D11703" s="100">
        <v>28.7</v>
      </c>
    </row>
    <row r="11704" spans="1:4" x14ac:dyDescent="0.25">
      <c r="A11704" s="100">
        <v>7144</v>
      </c>
      <c r="B11704" s="100" t="s">
        <v>28940</v>
      </c>
      <c r="C11704" s="100" t="s">
        <v>13191</v>
      </c>
      <c r="D11704" s="100">
        <v>53.24</v>
      </c>
    </row>
    <row r="11705" spans="1:4" x14ac:dyDescent="0.25">
      <c r="A11705" s="100">
        <v>7145</v>
      </c>
      <c r="B11705" s="100" t="s">
        <v>28941</v>
      </c>
      <c r="C11705" s="100" t="s">
        <v>13191</v>
      </c>
      <c r="D11705" s="100">
        <v>72.39</v>
      </c>
    </row>
    <row r="11706" spans="1:4" x14ac:dyDescent="0.25">
      <c r="A11706" s="100">
        <v>7142</v>
      </c>
      <c r="B11706" s="100" t="s">
        <v>28942</v>
      </c>
      <c r="C11706" s="100" t="s">
        <v>13191</v>
      </c>
      <c r="D11706" s="100">
        <v>8.94</v>
      </c>
    </row>
    <row r="11707" spans="1:4" x14ac:dyDescent="0.25">
      <c r="A11707" s="100">
        <v>3593</v>
      </c>
      <c r="B11707" s="100" t="s">
        <v>28943</v>
      </c>
      <c r="C11707" s="100" t="s">
        <v>13191</v>
      </c>
      <c r="D11707" s="100">
        <v>92.93</v>
      </c>
    </row>
    <row r="11708" spans="1:4" x14ac:dyDescent="0.25">
      <c r="A11708" s="100">
        <v>3588</v>
      </c>
      <c r="B11708" s="100" t="s">
        <v>28944</v>
      </c>
      <c r="C11708" s="100" t="s">
        <v>13191</v>
      </c>
      <c r="D11708" s="100">
        <v>71.63</v>
      </c>
    </row>
    <row r="11709" spans="1:4" x14ac:dyDescent="0.25">
      <c r="A11709" s="100">
        <v>3585</v>
      </c>
      <c r="B11709" s="100" t="s">
        <v>28945</v>
      </c>
      <c r="C11709" s="100" t="s">
        <v>13191</v>
      </c>
      <c r="D11709" s="100">
        <v>22.12</v>
      </c>
    </row>
    <row r="11710" spans="1:4" x14ac:dyDescent="0.25">
      <c r="A11710" s="100">
        <v>3587</v>
      </c>
      <c r="B11710" s="100" t="s">
        <v>28946</v>
      </c>
      <c r="C11710" s="100" t="s">
        <v>13191</v>
      </c>
      <c r="D11710" s="100">
        <v>44.45</v>
      </c>
    </row>
    <row r="11711" spans="1:4" x14ac:dyDescent="0.25">
      <c r="A11711" s="100">
        <v>3590</v>
      </c>
      <c r="B11711" s="100" t="s">
        <v>28947</v>
      </c>
      <c r="C11711" s="100" t="s">
        <v>13191</v>
      </c>
      <c r="D11711" s="100">
        <v>263.86</v>
      </c>
    </row>
    <row r="11712" spans="1:4" x14ac:dyDescent="0.25">
      <c r="A11712" s="100">
        <v>3589</v>
      </c>
      <c r="B11712" s="100" t="s">
        <v>28948</v>
      </c>
      <c r="C11712" s="100" t="s">
        <v>13191</v>
      </c>
      <c r="D11712" s="100">
        <v>141.63</v>
      </c>
    </row>
    <row r="11713" spans="1:4" x14ac:dyDescent="0.25">
      <c r="A11713" s="100">
        <v>3586</v>
      </c>
      <c r="B11713" s="100" t="s">
        <v>28949</v>
      </c>
      <c r="C11713" s="100" t="s">
        <v>13191</v>
      </c>
      <c r="D11713" s="100">
        <v>28.98</v>
      </c>
    </row>
    <row r="11714" spans="1:4" x14ac:dyDescent="0.25">
      <c r="A11714" s="100">
        <v>3592</v>
      </c>
      <c r="B11714" s="100" t="s">
        <v>28950</v>
      </c>
      <c r="C11714" s="100" t="s">
        <v>13191</v>
      </c>
      <c r="D11714" s="100">
        <v>417.09</v>
      </c>
    </row>
    <row r="11715" spans="1:4" x14ac:dyDescent="0.25">
      <c r="A11715" s="100">
        <v>3591</v>
      </c>
      <c r="B11715" s="100" t="s">
        <v>28951</v>
      </c>
      <c r="C11715" s="100" t="s">
        <v>13191</v>
      </c>
      <c r="D11715" s="100">
        <v>668.61</v>
      </c>
    </row>
    <row r="11716" spans="1:4" x14ac:dyDescent="0.25">
      <c r="A11716" s="100">
        <v>40396</v>
      </c>
      <c r="B11716" s="100" t="s">
        <v>28952</v>
      </c>
      <c r="C11716" s="100" t="s">
        <v>13191</v>
      </c>
      <c r="D11716" s="100">
        <v>130.11000000000001</v>
      </c>
    </row>
    <row r="11717" spans="1:4" x14ac:dyDescent="0.25">
      <c r="A11717" s="100">
        <v>40395</v>
      </c>
      <c r="B11717" s="100" t="s">
        <v>28953</v>
      </c>
      <c r="C11717" s="100" t="s">
        <v>13191</v>
      </c>
      <c r="D11717" s="100">
        <v>99.85</v>
      </c>
    </row>
    <row r="11718" spans="1:4" x14ac:dyDescent="0.25">
      <c r="A11718" s="100">
        <v>40392</v>
      </c>
      <c r="B11718" s="100" t="s">
        <v>28954</v>
      </c>
      <c r="C11718" s="100" t="s">
        <v>13191</v>
      </c>
      <c r="D11718" s="100">
        <v>32.130000000000003</v>
      </c>
    </row>
    <row r="11719" spans="1:4" x14ac:dyDescent="0.25">
      <c r="A11719" s="100">
        <v>40394</v>
      </c>
      <c r="B11719" s="100" t="s">
        <v>28955</v>
      </c>
      <c r="C11719" s="100" t="s">
        <v>13191</v>
      </c>
      <c r="D11719" s="100">
        <v>65.010000000000005</v>
      </c>
    </row>
    <row r="11720" spans="1:4" x14ac:dyDescent="0.25">
      <c r="A11720" s="100">
        <v>40398</v>
      </c>
      <c r="B11720" s="100" t="s">
        <v>28956</v>
      </c>
      <c r="C11720" s="100" t="s">
        <v>13191</v>
      </c>
      <c r="D11720" s="100">
        <v>417.42</v>
      </c>
    </row>
    <row r="11721" spans="1:4" x14ac:dyDescent="0.25">
      <c r="A11721" s="100">
        <v>40397</v>
      </c>
      <c r="B11721" s="100" t="s">
        <v>28957</v>
      </c>
      <c r="C11721" s="100" t="s">
        <v>13191</v>
      </c>
      <c r="D11721" s="100">
        <v>213.77</v>
      </c>
    </row>
    <row r="11722" spans="1:4" x14ac:dyDescent="0.25">
      <c r="A11722" s="100">
        <v>40393</v>
      </c>
      <c r="B11722" s="100" t="s">
        <v>28958</v>
      </c>
      <c r="C11722" s="100" t="s">
        <v>13191</v>
      </c>
      <c r="D11722" s="100">
        <v>41.38</v>
      </c>
    </row>
    <row r="11723" spans="1:4" x14ac:dyDescent="0.25">
      <c r="A11723" s="100">
        <v>40399</v>
      </c>
      <c r="B11723" s="100" t="s">
        <v>28959</v>
      </c>
      <c r="C11723" s="100" t="s">
        <v>13191</v>
      </c>
      <c r="D11723" s="100">
        <v>682.89</v>
      </c>
    </row>
    <row r="11724" spans="1:4" x14ac:dyDescent="0.25">
      <c r="A11724" s="100">
        <v>39322</v>
      </c>
      <c r="B11724" s="100" t="s">
        <v>28960</v>
      </c>
      <c r="C11724" s="100" t="s">
        <v>13191</v>
      </c>
      <c r="D11724" s="100">
        <v>9.24</v>
      </c>
    </row>
    <row r="11725" spans="1:4" x14ac:dyDescent="0.25">
      <c r="A11725" s="100">
        <v>39289</v>
      </c>
      <c r="B11725" s="100" t="s">
        <v>28961</v>
      </c>
      <c r="C11725" s="100" t="s">
        <v>13191</v>
      </c>
      <c r="D11725" s="100">
        <v>17.22</v>
      </c>
    </row>
    <row r="11726" spans="1:4" x14ac:dyDescent="0.25">
      <c r="A11726" s="100">
        <v>39290</v>
      </c>
      <c r="B11726" s="100" t="s">
        <v>28962</v>
      </c>
      <c r="C11726" s="100" t="s">
        <v>13191</v>
      </c>
      <c r="D11726" s="105">
        <v>29.08</v>
      </c>
    </row>
    <row r="11727" spans="1:4" x14ac:dyDescent="0.25">
      <c r="A11727" s="100">
        <v>39291</v>
      </c>
      <c r="B11727" s="100" t="s">
        <v>28963</v>
      </c>
      <c r="C11727" s="100" t="s">
        <v>13191</v>
      </c>
      <c r="D11727" s="100">
        <v>32.15</v>
      </c>
    </row>
    <row r="11728" spans="1:4" x14ac:dyDescent="0.25">
      <c r="A11728" s="100">
        <v>41892</v>
      </c>
      <c r="B11728" s="100" t="s">
        <v>40454</v>
      </c>
      <c r="C11728" s="100" t="s">
        <v>13191</v>
      </c>
      <c r="D11728" s="105">
        <v>89.09</v>
      </c>
    </row>
    <row r="11729" spans="1:4" x14ac:dyDescent="0.25">
      <c r="A11729" s="100">
        <v>7048</v>
      </c>
      <c r="B11729" s="100" t="s">
        <v>40455</v>
      </c>
      <c r="C11729" s="100" t="s">
        <v>13191</v>
      </c>
      <c r="D11729" s="100">
        <v>19.23</v>
      </c>
    </row>
    <row r="11730" spans="1:4" x14ac:dyDescent="0.25">
      <c r="A11730" s="100">
        <v>7088</v>
      </c>
      <c r="B11730" s="100" t="s">
        <v>40456</v>
      </c>
      <c r="C11730" s="100" t="s">
        <v>13191</v>
      </c>
      <c r="D11730" s="105">
        <v>42.05</v>
      </c>
    </row>
    <row r="11731" spans="1:4" x14ac:dyDescent="0.25">
      <c r="A11731" s="100">
        <v>20179</v>
      </c>
      <c r="B11731" s="100" t="s">
        <v>28964</v>
      </c>
      <c r="C11731" s="100" t="s">
        <v>13191</v>
      </c>
      <c r="D11731" s="100">
        <v>40.65</v>
      </c>
    </row>
    <row r="11732" spans="1:4" x14ac:dyDescent="0.25">
      <c r="A11732" s="100">
        <v>20178</v>
      </c>
      <c r="B11732" s="100" t="s">
        <v>28965</v>
      </c>
      <c r="C11732" s="100" t="s">
        <v>13191</v>
      </c>
      <c r="D11732" s="105">
        <v>48.72</v>
      </c>
    </row>
    <row r="11733" spans="1:4" x14ac:dyDescent="0.25">
      <c r="A11733" s="100">
        <v>20180</v>
      </c>
      <c r="B11733" s="100" t="s">
        <v>28966</v>
      </c>
      <c r="C11733" s="100" t="s">
        <v>13191</v>
      </c>
      <c r="D11733" s="100">
        <v>80.41</v>
      </c>
    </row>
    <row r="11734" spans="1:4" x14ac:dyDescent="0.25">
      <c r="A11734" s="100">
        <v>20181</v>
      </c>
      <c r="B11734" s="100" t="s">
        <v>28967</v>
      </c>
      <c r="C11734" s="100" t="s">
        <v>13191</v>
      </c>
      <c r="D11734" s="100">
        <v>107.66</v>
      </c>
    </row>
    <row r="11735" spans="1:4" x14ac:dyDescent="0.25">
      <c r="A11735" s="100">
        <v>20177</v>
      </c>
      <c r="B11735" s="100" t="s">
        <v>28968</v>
      </c>
      <c r="C11735" s="100" t="s">
        <v>13191</v>
      </c>
      <c r="D11735" s="100">
        <v>26.63</v>
      </c>
    </row>
    <row r="11736" spans="1:4" x14ac:dyDescent="0.25">
      <c r="A11736" s="100">
        <v>7070</v>
      </c>
      <c r="B11736" s="100" t="s">
        <v>28969</v>
      </c>
      <c r="C11736" s="100" t="s">
        <v>13191</v>
      </c>
      <c r="D11736" s="100">
        <v>191.11</v>
      </c>
    </row>
    <row r="11737" spans="1:4" x14ac:dyDescent="0.25">
      <c r="A11737" s="100">
        <v>40945</v>
      </c>
      <c r="B11737" s="100" t="s">
        <v>28970</v>
      </c>
      <c r="C11737" s="100" t="s">
        <v>939</v>
      </c>
      <c r="D11737" s="100">
        <v>32.729999999999997</v>
      </c>
    </row>
    <row r="11738" spans="1:4" x14ac:dyDescent="0.25">
      <c r="A11738" s="100">
        <v>40946</v>
      </c>
      <c r="B11738" s="100" t="s">
        <v>28971</v>
      </c>
      <c r="C11738" s="100" t="s">
        <v>1906</v>
      </c>
      <c r="D11738" s="100">
        <v>5786.64</v>
      </c>
    </row>
    <row r="11739" spans="1:4" x14ac:dyDescent="0.25">
      <c r="A11739" s="100">
        <v>7153</v>
      </c>
      <c r="B11739" s="100" t="s">
        <v>28972</v>
      </c>
      <c r="C11739" s="100" t="s">
        <v>939</v>
      </c>
      <c r="D11739" s="100">
        <v>35.51</v>
      </c>
    </row>
    <row r="11740" spans="1:4" x14ac:dyDescent="0.25">
      <c r="A11740" s="100">
        <v>41089</v>
      </c>
      <c r="B11740" s="100" t="s">
        <v>28973</v>
      </c>
      <c r="C11740" s="100" t="s">
        <v>1906</v>
      </c>
      <c r="D11740" s="100">
        <v>6277.69</v>
      </c>
    </row>
    <row r="11741" spans="1:4" x14ac:dyDescent="0.25">
      <c r="A11741" s="100">
        <v>40943</v>
      </c>
      <c r="B11741" s="100" t="s">
        <v>28974</v>
      </c>
      <c r="C11741" s="100" t="s">
        <v>939</v>
      </c>
      <c r="D11741" s="100">
        <v>35.380000000000003</v>
      </c>
    </row>
    <row r="11742" spans="1:4" x14ac:dyDescent="0.25">
      <c r="A11742" s="100">
        <v>40944</v>
      </c>
      <c r="B11742" s="100" t="s">
        <v>28975</v>
      </c>
      <c r="C11742" s="100" t="s">
        <v>1906</v>
      </c>
      <c r="D11742" s="100">
        <v>6253.39</v>
      </c>
    </row>
    <row r="11743" spans="1:4" x14ac:dyDescent="0.25">
      <c r="A11743" s="100">
        <v>6175</v>
      </c>
      <c r="B11743" s="100" t="s">
        <v>28976</v>
      </c>
      <c r="C11743" s="100" t="s">
        <v>939</v>
      </c>
      <c r="D11743" s="100">
        <v>23.31</v>
      </c>
    </row>
    <row r="11744" spans="1:4" x14ac:dyDescent="0.25">
      <c r="A11744" s="100">
        <v>41092</v>
      </c>
      <c r="B11744" s="100" t="s">
        <v>28977</v>
      </c>
      <c r="C11744" s="100" t="s">
        <v>1906</v>
      </c>
      <c r="D11744" s="100">
        <v>4120.1000000000004</v>
      </c>
    </row>
    <row r="11745" spans="1:4" x14ac:dyDescent="0.25">
      <c r="A11745" s="100">
        <v>37712</v>
      </c>
      <c r="B11745" s="100" t="s">
        <v>28978</v>
      </c>
      <c r="C11745" s="100" t="s">
        <v>941</v>
      </c>
      <c r="D11745" s="100">
        <v>65.37</v>
      </c>
    </row>
    <row r="11746" spans="1:4" x14ac:dyDescent="0.25">
      <c r="A11746" s="100">
        <v>34558</v>
      </c>
      <c r="B11746" s="100" t="s">
        <v>28979</v>
      </c>
      <c r="C11746" s="100" t="s">
        <v>942</v>
      </c>
      <c r="D11746" s="100">
        <v>3.23</v>
      </c>
    </row>
    <row r="11747" spans="1:4" x14ac:dyDescent="0.25">
      <c r="A11747" s="100">
        <v>34547</v>
      </c>
      <c r="B11747" s="100" t="s">
        <v>40457</v>
      </c>
      <c r="C11747" s="100" t="s">
        <v>942</v>
      </c>
      <c r="D11747" s="100">
        <v>3.97</v>
      </c>
    </row>
    <row r="11748" spans="1:4" x14ac:dyDescent="0.25">
      <c r="A11748" s="100">
        <v>34548</v>
      </c>
      <c r="B11748" s="100" t="s">
        <v>40458</v>
      </c>
      <c r="C11748" s="100" t="s">
        <v>942</v>
      </c>
      <c r="D11748" s="100">
        <v>6.52</v>
      </c>
    </row>
    <row r="11749" spans="1:4" x14ac:dyDescent="0.25">
      <c r="A11749" s="100">
        <v>34550</v>
      </c>
      <c r="B11749" s="100" t="s">
        <v>28980</v>
      </c>
      <c r="C11749" s="100" t="s">
        <v>942</v>
      </c>
      <c r="D11749" s="100">
        <v>1.72</v>
      </c>
    </row>
    <row r="11750" spans="1:4" x14ac:dyDescent="0.25">
      <c r="A11750" s="100">
        <v>34557</v>
      </c>
      <c r="B11750" s="100" t="s">
        <v>28981</v>
      </c>
      <c r="C11750" s="100" t="s">
        <v>942</v>
      </c>
      <c r="D11750" s="100">
        <v>2.5099999999999998</v>
      </c>
    </row>
    <row r="11751" spans="1:4" x14ac:dyDescent="0.25">
      <c r="A11751" s="100">
        <v>37411</v>
      </c>
      <c r="B11751" s="100" t="s">
        <v>28982</v>
      </c>
      <c r="C11751" s="100" t="s">
        <v>941</v>
      </c>
      <c r="D11751" s="100">
        <v>18.41</v>
      </c>
    </row>
    <row r="11752" spans="1:4" x14ac:dyDescent="0.25">
      <c r="A11752" s="100">
        <v>39508</v>
      </c>
      <c r="B11752" s="100" t="s">
        <v>28983</v>
      </c>
      <c r="C11752" s="100" t="s">
        <v>941</v>
      </c>
      <c r="D11752" s="100">
        <v>10.34</v>
      </c>
    </row>
    <row r="11753" spans="1:4" x14ac:dyDescent="0.25">
      <c r="A11753" s="100">
        <v>39507</v>
      </c>
      <c r="B11753" s="100" t="s">
        <v>28984</v>
      </c>
      <c r="C11753" s="100" t="s">
        <v>941</v>
      </c>
      <c r="D11753" s="100">
        <v>15.42</v>
      </c>
    </row>
    <row r="11754" spans="1:4" x14ac:dyDescent="0.25">
      <c r="A11754" s="100">
        <v>7155</v>
      </c>
      <c r="B11754" s="100" t="s">
        <v>40459</v>
      </c>
      <c r="C11754" s="100" t="s">
        <v>941</v>
      </c>
      <c r="D11754" s="100">
        <v>19.8</v>
      </c>
    </row>
    <row r="11755" spans="1:4" x14ac:dyDescent="0.25">
      <c r="A11755" s="100">
        <v>42406</v>
      </c>
      <c r="B11755" s="100" t="s">
        <v>40460</v>
      </c>
      <c r="C11755" s="100" t="s">
        <v>941</v>
      </c>
      <c r="D11755" s="100">
        <v>22.7</v>
      </c>
    </row>
    <row r="11756" spans="1:4" x14ac:dyDescent="0.25">
      <c r="A11756" s="100">
        <v>7156</v>
      </c>
      <c r="B11756" s="100" t="s">
        <v>28985</v>
      </c>
      <c r="C11756" s="100" t="s">
        <v>941</v>
      </c>
      <c r="D11756" s="100">
        <v>28.41</v>
      </c>
    </row>
    <row r="11757" spans="1:4" x14ac:dyDescent="0.25">
      <c r="A11757" s="100">
        <v>43127</v>
      </c>
      <c r="B11757" s="100" t="s">
        <v>28986</v>
      </c>
      <c r="C11757" s="100" t="s">
        <v>941</v>
      </c>
      <c r="D11757" s="100">
        <v>40.659999999999997</v>
      </c>
    </row>
    <row r="11758" spans="1:4" x14ac:dyDescent="0.25">
      <c r="A11758" s="100">
        <v>10917</v>
      </c>
      <c r="B11758" s="100" t="s">
        <v>28987</v>
      </c>
      <c r="C11758" s="100" t="s">
        <v>941</v>
      </c>
      <c r="D11758" s="100">
        <v>8.58</v>
      </c>
    </row>
    <row r="11759" spans="1:4" x14ac:dyDescent="0.25">
      <c r="A11759" s="100">
        <v>21141</v>
      </c>
      <c r="B11759" s="100" t="s">
        <v>40461</v>
      </c>
      <c r="C11759" s="100" t="s">
        <v>941</v>
      </c>
      <c r="D11759" s="100">
        <v>13.28</v>
      </c>
    </row>
    <row r="11760" spans="1:4" x14ac:dyDescent="0.25">
      <c r="A11760" s="100">
        <v>39509</v>
      </c>
      <c r="B11760" s="100" t="s">
        <v>28988</v>
      </c>
      <c r="C11760" s="100" t="s">
        <v>941</v>
      </c>
      <c r="D11760" s="100">
        <v>12.78</v>
      </c>
    </row>
    <row r="11761" spans="1:4" x14ac:dyDescent="0.25">
      <c r="A11761" s="100">
        <v>44529</v>
      </c>
      <c r="B11761" s="100" t="s">
        <v>28989</v>
      </c>
      <c r="C11761" s="100" t="s">
        <v>941</v>
      </c>
      <c r="D11761" s="100">
        <v>11.67</v>
      </c>
    </row>
    <row r="11762" spans="1:4" x14ac:dyDescent="0.25">
      <c r="A11762" s="100">
        <v>7167</v>
      </c>
      <c r="B11762" s="100" t="s">
        <v>28990</v>
      </c>
      <c r="C11762" s="100" t="s">
        <v>941</v>
      </c>
      <c r="D11762" s="105">
        <v>22.38</v>
      </c>
    </row>
    <row r="11763" spans="1:4" x14ac:dyDescent="0.25">
      <c r="A11763" s="100">
        <v>10928</v>
      </c>
      <c r="B11763" s="100" t="s">
        <v>28991</v>
      </c>
      <c r="C11763" s="100" t="s">
        <v>941</v>
      </c>
      <c r="D11763" s="100">
        <v>12.86</v>
      </c>
    </row>
    <row r="11764" spans="1:4" x14ac:dyDescent="0.25">
      <c r="A11764" s="100">
        <v>10933</v>
      </c>
      <c r="B11764" s="100" t="s">
        <v>28992</v>
      </c>
      <c r="C11764" s="100" t="s">
        <v>941</v>
      </c>
      <c r="D11764" s="100">
        <v>19.399999999999999</v>
      </c>
    </row>
    <row r="11765" spans="1:4" x14ac:dyDescent="0.25">
      <c r="A11765" s="100">
        <v>7158</v>
      </c>
      <c r="B11765" s="100" t="s">
        <v>28993</v>
      </c>
      <c r="C11765" s="100" t="s">
        <v>941</v>
      </c>
      <c r="D11765" s="100">
        <v>32.9</v>
      </c>
    </row>
    <row r="11766" spans="1:4" x14ac:dyDescent="0.25">
      <c r="A11766" s="100">
        <v>10927</v>
      </c>
      <c r="B11766" s="100" t="s">
        <v>28994</v>
      </c>
      <c r="C11766" s="100" t="s">
        <v>941</v>
      </c>
      <c r="D11766" s="100">
        <v>21.04</v>
      </c>
    </row>
    <row r="11767" spans="1:4" x14ac:dyDescent="0.25">
      <c r="A11767" s="100">
        <v>7162</v>
      </c>
      <c r="B11767" s="100" t="s">
        <v>28995</v>
      </c>
      <c r="C11767" s="100" t="s">
        <v>941</v>
      </c>
      <c r="D11767" s="100">
        <v>51.48</v>
      </c>
    </row>
    <row r="11768" spans="1:4" x14ac:dyDescent="0.25">
      <c r="A11768" s="100">
        <v>10932</v>
      </c>
      <c r="B11768" s="100" t="s">
        <v>28996</v>
      </c>
      <c r="C11768" s="100" t="s">
        <v>941</v>
      </c>
      <c r="D11768" s="105">
        <v>89.55</v>
      </c>
    </row>
    <row r="11769" spans="1:4" x14ac:dyDescent="0.25">
      <c r="A11769" s="100">
        <v>10937</v>
      </c>
      <c r="B11769" s="100" t="s">
        <v>28997</v>
      </c>
      <c r="C11769" s="100" t="s">
        <v>941</v>
      </c>
      <c r="D11769" s="100">
        <v>23.02</v>
      </c>
    </row>
    <row r="11770" spans="1:4" x14ac:dyDescent="0.25">
      <c r="A11770" s="100">
        <v>10935</v>
      </c>
      <c r="B11770" s="100" t="s">
        <v>28998</v>
      </c>
      <c r="C11770" s="100" t="s">
        <v>941</v>
      </c>
      <c r="D11770" s="100">
        <v>39.92</v>
      </c>
    </row>
    <row r="11771" spans="1:4" x14ac:dyDescent="0.25">
      <c r="A11771" s="100">
        <v>10931</v>
      </c>
      <c r="B11771" s="100" t="s">
        <v>28999</v>
      </c>
      <c r="C11771" s="100" t="s">
        <v>941</v>
      </c>
      <c r="D11771" s="100">
        <v>11.23</v>
      </c>
    </row>
    <row r="11772" spans="1:4" x14ac:dyDescent="0.25">
      <c r="A11772" s="100">
        <v>7164</v>
      </c>
      <c r="B11772" s="100" t="s">
        <v>29000</v>
      </c>
      <c r="C11772" s="100" t="s">
        <v>941</v>
      </c>
      <c r="D11772" s="100">
        <v>37.159999999999997</v>
      </c>
    </row>
    <row r="11773" spans="1:4" x14ac:dyDescent="0.25">
      <c r="A11773" s="100">
        <v>36887</v>
      </c>
      <c r="B11773" s="100" t="s">
        <v>29001</v>
      </c>
      <c r="C11773" s="100" t="s">
        <v>941</v>
      </c>
      <c r="D11773" s="100">
        <v>9.19</v>
      </c>
    </row>
    <row r="11774" spans="1:4" x14ac:dyDescent="0.25">
      <c r="A11774" s="100">
        <v>34630</v>
      </c>
      <c r="B11774" s="100" t="s">
        <v>29002</v>
      </c>
      <c r="C11774" s="100" t="s">
        <v>13191</v>
      </c>
      <c r="D11774" s="100">
        <v>1062.47</v>
      </c>
    </row>
    <row r="11775" spans="1:4" x14ac:dyDescent="0.25">
      <c r="A11775" s="100">
        <v>7161</v>
      </c>
      <c r="B11775" s="100" t="s">
        <v>29003</v>
      </c>
      <c r="C11775" s="100" t="s">
        <v>941</v>
      </c>
      <c r="D11775" s="100">
        <v>4.62</v>
      </c>
    </row>
    <row r="11776" spans="1:4" x14ac:dyDescent="0.25">
      <c r="A11776" s="100">
        <v>7170</v>
      </c>
      <c r="B11776" s="100" t="s">
        <v>29004</v>
      </c>
      <c r="C11776" s="100" t="s">
        <v>941</v>
      </c>
      <c r="D11776" s="100">
        <v>2.2200000000000002</v>
      </c>
    </row>
    <row r="11777" spans="1:4" x14ac:dyDescent="0.25">
      <c r="A11777" s="100">
        <v>37524</v>
      </c>
      <c r="B11777" s="100" t="s">
        <v>29005</v>
      </c>
      <c r="C11777" s="100" t="s">
        <v>942</v>
      </c>
      <c r="D11777" s="100">
        <v>2.0299999999999998</v>
      </c>
    </row>
    <row r="11778" spans="1:4" x14ac:dyDescent="0.25">
      <c r="A11778" s="100">
        <v>37525</v>
      </c>
      <c r="B11778" s="100" t="s">
        <v>29006</v>
      </c>
      <c r="C11778" s="100" t="s">
        <v>942</v>
      </c>
      <c r="D11778" s="100">
        <v>2.77</v>
      </c>
    </row>
    <row r="11779" spans="1:4" x14ac:dyDescent="0.25">
      <c r="A11779" s="100">
        <v>36789</v>
      </c>
      <c r="B11779" s="100" t="s">
        <v>29007</v>
      </c>
      <c r="C11779" s="100" t="s">
        <v>13191</v>
      </c>
      <c r="D11779" s="100">
        <v>2.7</v>
      </c>
    </row>
    <row r="11780" spans="1:4" x14ac:dyDescent="0.25">
      <c r="A11780" s="100">
        <v>7173</v>
      </c>
      <c r="B11780" s="100" t="s">
        <v>29008</v>
      </c>
      <c r="C11780" s="100" t="s">
        <v>947</v>
      </c>
      <c r="D11780" s="100">
        <v>1750</v>
      </c>
    </row>
    <row r="11781" spans="1:4" x14ac:dyDescent="0.25">
      <c r="A11781" s="100">
        <v>7175</v>
      </c>
      <c r="B11781" s="100" t="s">
        <v>40462</v>
      </c>
      <c r="C11781" s="100" t="s">
        <v>13191</v>
      </c>
      <c r="D11781" s="100">
        <v>1.98</v>
      </c>
    </row>
    <row r="11782" spans="1:4" x14ac:dyDescent="0.25">
      <c r="A11782" s="100">
        <v>40741</v>
      </c>
      <c r="B11782" s="100" t="s">
        <v>40463</v>
      </c>
      <c r="C11782" s="100" t="s">
        <v>13191</v>
      </c>
      <c r="D11782" s="100">
        <v>3.17</v>
      </c>
    </row>
    <row r="11783" spans="1:4" x14ac:dyDescent="0.25">
      <c r="A11783" s="100">
        <v>7184</v>
      </c>
      <c r="B11783" s="100" t="s">
        <v>29009</v>
      </c>
      <c r="C11783" s="100" t="s">
        <v>941</v>
      </c>
      <c r="D11783" s="100">
        <v>40</v>
      </c>
    </row>
    <row r="11784" spans="1:4" x14ac:dyDescent="0.25">
      <c r="A11784" s="100">
        <v>34458</v>
      </c>
      <c r="B11784" s="100" t="s">
        <v>29010</v>
      </c>
      <c r="C11784" s="100" t="s">
        <v>13191</v>
      </c>
      <c r="D11784" s="100">
        <v>123.73</v>
      </c>
    </row>
    <row r="11785" spans="1:4" x14ac:dyDescent="0.25">
      <c r="A11785" s="100">
        <v>34464</v>
      </c>
      <c r="B11785" s="100" t="s">
        <v>29011</v>
      </c>
      <c r="C11785" s="100" t="s">
        <v>13191</v>
      </c>
      <c r="D11785" s="100">
        <v>184.18</v>
      </c>
    </row>
    <row r="11786" spans="1:4" x14ac:dyDescent="0.25">
      <c r="A11786" s="100">
        <v>34468</v>
      </c>
      <c r="B11786" s="100" t="s">
        <v>29012</v>
      </c>
      <c r="C11786" s="100" t="s">
        <v>13191</v>
      </c>
      <c r="D11786" s="100">
        <v>232.21</v>
      </c>
    </row>
    <row r="11787" spans="1:4" x14ac:dyDescent="0.25">
      <c r="A11787" s="100">
        <v>34473</v>
      </c>
      <c r="B11787" s="100" t="s">
        <v>29013</v>
      </c>
      <c r="C11787" s="100" t="s">
        <v>13191</v>
      </c>
      <c r="D11787" s="100">
        <v>140.86000000000001</v>
      </c>
    </row>
    <row r="11788" spans="1:4" x14ac:dyDescent="0.25">
      <c r="A11788" s="100">
        <v>34480</v>
      </c>
      <c r="B11788" s="100" t="s">
        <v>29014</v>
      </c>
      <c r="C11788" s="100" t="s">
        <v>13191</v>
      </c>
      <c r="D11788" s="100">
        <v>260.32</v>
      </c>
    </row>
    <row r="11789" spans="1:4" x14ac:dyDescent="0.25">
      <c r="A11789" s="100">
        <v>34486</v>
      </c>
      <c r="B11789" s="100" t="s">
        <v>29015</v>
      </c>
      <c r="C11789" s="100" t="s">
        <v>13191</v>
      </c>
      <c r="D11789" s="100">
        <v>308.20999999999998</v>
      </c>
    </row>
    <row r="11790" spans="1:4" x14ac:dyDescent="0.25">
      <c r="A11790" s="100">
        <v>7190</v>
      </c>
      <c r="B11790" s="100" t="s">
        <v>29016</v>
      </c>
      <c r="C11790" s="100" t="s">
        <v>13191</v>
      </c>
      <c r="D11790" s="100">
        <v>10.29</v>
      </c>
    </row>
    <row r="11791" spans="1:4" x14ac:dyDescent="0.25">
      <c r="A11791" s="100">
        <v>34417</v>
      </c>
      <c r="B11791" s="100" t="s">
        <v>29017</v>
      </c>
      <c r="C11791" s="100" t="s">
        <v>13191</v>
      </c>
      <c r="D11791" s="100">
        <v>16.46</v>
      </c>
    </row>
    <row r="11792" spans="1:4" x14ac:dyDescent="0.25">
      <c r="A11792" s="100">
        <v>7213</v>
      </c>
      <c r="B11792" s="100" t="s">
        <v>29018</v>
      </c>
      <c r="C11792" s="100" t="s">
        <v>941</v>
      </c>
      <c r="D11792" s="100">
        <v>15.1</v>
      </c>
    </row>
    <row r="11793" spans="1:4" x14ac:dyDescent="0.25">
      <c r="A11793" s="100">
        <v>7195</v>
      </c>
      <c r="B11793" s="100" t="s">
        <v>29019</v>
      </c>
      <c r="C11793" s="100" t="s">
        <v>13191</v>
      </c>
      <c r="D11793" s="100">
        <v>44.34</v>
      </c>
    </row>
    <row r="11794" spans="1:4" x14ac:dyDescent="0.25">
      <c r="A11794" s="100">
        <v>7186</v>
      </c>
      <c r="B11794" s="100" t="s">
        <v>29020</v>
      </c>
      <c r="C11794" s="100" t="s">
        <v>13191</v>
      </c>
      <c r="D11794" s="100">
        <v>48.3</v>
      </c>
    </row>
    <row r="11795" spans="1:4" x14ac:dyDescent="0.25">
      <c r="A11795" s="100">
        <v>7194</v>
      </c>
      <c r="B11795" s="100" t="s">
        <v>29021</v>
      </c>
      <c r="C11795" s="100" t="s">
        <v>941</v>
      </c>
      <c r="D11795" s="100">
        <v>22.27</v>
      </c>
    </row>
    <row r="11796" spans="1:4" x14ac:dyDescent="0.25">
      <c r="A11796" s="100">
        <v>7197</v>
      </c>
      <c r="B11796" s="100" t="s">
        <v>29022</v>
      </c>
      <c r="C11796" s="100" t="s">
        <v>13191</v>
      </c>
      <c r="D11796" s="100">
        <v>93.99</v>
      </c>
    </row>
    <row r="11797" spans="1:4" x14ac:dyDescent="0.25">
      <c r="A11797" s="100">
        <v>7192</v>
      </c>
      <c r="B11797" s="100" t="s">
        <v>29023</v>
      </c>
      <c r="C11797" s="100" t="s">
        <v>13191</v>
      </c>
      <c r="D11797" s="100">
        <v>84.21</v>
      </c>
    </row>
    <row r="11798" spans="1:4" x14ac:dyDescent="0.25">
      <c r="A11798" s="100">
        <v>7193</v>
      </c>
      <c r="B11798" s="100" t="s">
        <v>29024</v>
      </c>
      <c r="C11798" s="100" t="s">
        <v>13191</v>
      </c>
      <c r="D11798" s="100">
        <v>94.8</v>
      </c>
    </row>
    <row r="11799" spans="1:4" x14ac:dyDescent="0.25">
      <c r="A11799" s="100">
        <v>7189</v>
      </c>
      <c r="B11799" s="100" t="s">
        <v>29025</v>
      </c>
      <c r="C11799" s="100" t="s">
        <v>13191</v>
      </c>
      <c r="D11799" s="100">
        <v>110.17</v>
      </c>
    </row>
    <row r="11800" spans="1:4" x14ac:dyDescent="0.25">
      <c r="A11800" s="100">
        <v>34402</v>
      </c>
      <c r="B11800" s="100" t="s">
        <v>29026</v>
      </c>
      <c r="C11800" s="100" t="s">
        <v>13191</v>
      </c>
      <c r="D11800" s="100">
        <v>155.54</v>
      </c>
    </row>
    <row r="11801" spans="1:4" x14ac:dyDescent="0.25">
      <c r="A11801" s="100">
        <v>7245</v>
      </c>
      <c r="B11801" s="100" t="s">
        <v>29027</v>
      </c>
      <c r="C11801" s="100" t="s">
        <v>13191</v>
      </c>
      <c r="D11801" s="100">
        <v>41.94</v>
      </c>
    </row>
    <row r="11802" spans="1:4" x14ac:dyDescent="0.25">
      <c r="A11802" s="100">
        <v>34425</v>
      </c>
      <c r="B11802" s="100" t="s">
        <v>29028</v>
      </c>
      <c r="C11802" s="100" t="s">
        <v>13191</v>
      </c>
      <c r="D11802" s="100">
        <v>99.92</v>
      </c>
    </row>
    <row r="11803" spans="1:4" x14ac:dyDescent="0.25">
      <c r="A11803" s="100">
        <v>7223</v>
      </c>
      <c r="B11803" s="100" t="s">
        <v>29029</v>
      </c>
      <c r="C11803" s="100" t="s">
        <v>13191</v>
      </c>
      <c r="D11803" s="100">
        <v>111.35</v>
      </c>
    </row>
    <row r="11804" spans="1:4" x14ac:dyDescent="0.25">
      <c r="A11804" s="100">
        <v>7234</v>
      </c>
      <c r="B11804" s="100" t="s">
        <v>29030</v>
      </c>
      <c r="C11804" s="100" t="s">
        <v>13191</v>
      </c>
      <c r="D11804" s="100">
        <v>168.03</v>
      </c>
    </row>
    <row r="11805" spans="1:4" x14ac:dyDescent="0.25">
      <c r="A11805" s="100">
        <v>7224</v>
      </c>
      <c r="B11805" s="100" t="s">
        <v>29031</v>
      </c>
      <c r="C11805" s="100" t="s">
        <v>13191</v>
      </c>
      <c r="D11805" s="100">
        <v>204.7</v>
      </c>
    </row>
    <row r="11806" spans="1:4" x14ac:dyDescent="0.25">
      <c r="A11806" s="100">
        <v>7225</v>
      </c>
      <c r="B11806" s="100" t="s">
        <v>29032</v>
      </c>
      <c r="C11806" s="100" t="s">
        <v>13191</v>
      </c>
      <c r="D11806" s="100">
        <v>219.5</v>
      </c>
    </row>
    <row r="11807" spans="1:4" x14ac:dyDescent="0.25">
      <c r="A11807" s="100">
        <v>7226</v>
      </c>
      <c r="B11807" s="100" t="s">
        <v>29033</v>
      </c>
      <c r="C11807" s="100" t="s">
        <v>13191</v>
      </c>
      <c r="D11807" s="100">
        <v>234.23</v>
      </c>
    </row>
    <row r="11808" spans="1:4" x14ac:dyDescent="0.25">
      <c r="A11808" s="100">
        <v>7227</v>
      </c>
      <c r="B11808" s="100" t="s">
        <v>29034</v>
      </c>
      <c r="C11808" s="100" t="s">
        <v>13191</v>
      </c>
      <c r="D11808" s="100">
        <v>266.62</v>
      </c>
    </row>
    <row r="11809" spans="1:4" x14ac:dyDescent="0.25">
      <c r="A11809" s="100">
        <v>7212</v>
      </c>
      <c r="B11809" s="100" t="s">
        <v>29035</v>
      </c>
      <c r="C11809" s="100" t="s">
        <v>13191</v>
      </c>
      <c r="D11809" s="100">
        <v>292.95</v>
      </c>
    </row>
    <row r="11810" spans="1:4" x14ac:dyDescent="0.25">
      <c r="A11810" s="100">
        <v>7229</v>
      </c>
      <c r="B11810" s="100" t="s">
        <v>29036</v>
      </c>
      <c r="C11810" s="100" t="s">
        <v>13191</v>
      </c>
      <c r="D11810" s="100">
        <v>185.69</v>
      </c>
    </row>
    <row r="11811" spans="1:4" x14ac:dyDescent="0.25">
      <c r="A11811" s="100">
        <v>7230</v>
      </c>
      <c r="B11811" s="100" t="s">
        <v>29037</v>
      </c>
      <c r="C11811" s="100" t="s">
        <v>13191</v>
      </c>
      <c r="D11811" s="100">
        <v>309.14</v>
      </c>
    </row>
    <row r="11812" spans="1:4" x14ac:dyDescent="0.25">
      <c r="A11812" s="100">
        <v>7231</v>
      </c>
      <c r="B11812" s="100" t="s">
        <v>29038</v>
      </c>
      <c r="C11812" s="100" t="s">
        <v>13191</v>
      </c>
      <c r="D11812" s="100">
        <v>438.54</v>
      </c>
    </row>
    <row r="11813" spans="1:4" x14ac:dyDescent="0.25">
      <c r="A11813" s="100">
        <v>7220</v>
      </c>
      <c r="B11813" s="100" t="s">
        <v>29039</v>
      </c>
      <c r="C11813" s="100" t="s">
        <v>13191</v>
      </c>
      <c r="D11813" s="100">
        <v>541.33000000000004</v>
      </c>
    </row>
    <row r="11814" spans="1:4" x14ac:dyDescent="0.25">
      <c r="A11814" s="100">
        <v>34447</v>
      </c>
      <c r="B11814" s="100" t="s">
        <v>29040</v>
      </c>
      <c r="C11814" s="100" t="s">
        <v>13191</v>
      </c>
      <c r="D11814" s="105">
        <v>605.29</v>
      </c>
    </row>
    <row r="11815" spans="1:4" x14ac:dyDescent="0.25">
      <c r="A11815" s="100">
        <v>7233</v>
      </c>
      <c r="B11815" s="100" t="s">
        <v>29041</v>
      </c>
      <c r="C11815" s="100" t="s">
        <v>13191</v>
      </c>
      <c r="D11815" s="100">
        <v>694.36</v>
      </c>
    </row>
    <row r="11816" spans="1:4" x14ac:dyDescent="0.25">
      <c r="A11816" s="100">
        <v>40740</v>
      </c>
      <c r="B11816" s="100" t="s">
        <v>29042</v>
      </c>
      <c r="C11816" s="100" t="s">
        <v>941</v>
      </c>
      <c r="D11816" s="100">
        <v>119.97</v>
      </c>
    </row>
    <row r="11817" spans="1:4" x14ac:dyDescent="0.25">
      <c r="A11817" s="100">
        <v>25007</v>
      </c>
      <c r="B11817" s="100" t="s">
        <v>29043</v>
      </c>
      <c r="C11817" s="100" t="s">
        <v>941</v>
      </c>
      <c r="D11817" s="100">
        <v>34.33</v>
      </c>
    </row>
    <row r="11818" spans="1:4" x14ac:dyDescent="0.25">
      <c r="A11818" s="100">
        <v>43071</v>
      </c>
      <c r="B11818" s="100" t="s">
        <v>40464</v>
      </c>
      <c r="C11818" s="100" t="s">
        <v>941</v>
      </c>
      <c r="D11818" s="100">
        <v>135.09</v>
      </c>
    </row>
    <row r="11819" spans="1:4" x14ac:dyDescent="0.25">
      <c r="A11819" s="100">
        <v>39520</v>
      </c>
      <c r="B11819" s="100" t="s">
        <v>29044</v>
      </c>
      <c r="C11819" s="100" t="s">
        <v>941</v>
      </c>
      <c r="D11819" s="100">
        <v>110.21</v>
      </c>
    </row>
    <row r="11820" spans="1:4" x14ac:dyDescent="0.25">
      <c r="A11820" s="100">
        <v>39521</v>
      </c>
      <c r="B11820" s="100" t="s">
        <v>29045</v>
      </c>
      <c r="C11820" s="100" t="s">
        <v>941</v>
      </c>
      <c r="D11820" s="100">
        <v>113.81</v>
      </c>
    </row>
    <row r="11821" spans="1:4" x14ac:dyDescent="0.25">
      <c r="A11821" s="100">
        <v>39522</v>
      </c>
      <c r="B11821" s="100" t="s">
        <v>29046</v>
      </c>
      <c r="C11821" s="100" t="s">
        <v>941</v>
      </c>
      <c r="D11821" s="100">
        <v>117.52</v>
      </c>
    </row>
    <row r="11822" spans="1:4" x14ac:dyDescent="0.25">
      <c r="A11822" s="100">
        <v>7243</v>
      </c>
      <c r="B11822" s="100" t="s">
        <v>29047</v>
      </c>
      <c r="C11822" s="100" t="s">
        <v>941</v>
      </c>
      <c r="D11822" s="100">
        <v>35.869999999999997</v>
      </c>
    </row>
    <row r="11823" spans="1:4" x14ac:dyDescent="0.25">
      <c r="A11823" s="100">
        <v>11067</v>
      </c>
      <c r="B11823" s="100" t="s">
        <v>29048</v>
      </c>
      <c r="C11823" s="100" t="s">
        <v>13191</v>
      </c>
      <c r="D11823" s="100">
        <v>513.45000000000005</v>
      </c>
    </row>
    <row r="11824" spans="1:4" x14ac:dyDescent="0.25">
      <c r="A11824" s="100">
        <v>11068</v>
      </c>
      <c r="B11824" s="100" t="s">
        <v>29049</v>
      </c>
      <c r="C11824" s="100" t="s">
        <v>13191</v>
      </c>
      <c r="D11824" s="100">
        <v>648.66999999999996</v>
      </c>
    </row>
    <row r="11825" spans="1:4" x14ac:dyDescent="0.25">
      <c r="A11825" s="100">
        <v>7246</v>
      </c>
      <c r="B11825" s="100" t="s">
        <v>29050</v>
      </c>
      <c r="C11825" s="100" t="s">
        <v>13191</v>
      </c>
      <c r="D11825" s="100">
        <v>46.32</v>
      </c>
    </row>
    <row r="11826" spans="1:4" x14ac:dyDescent="0.25">
      <c r="A11826" s="100">
        <v>12869</v>
      </c>
      <c r="B11826" s="100" t="s">
        <v>40465</v>
      </c>
      <c r="C11826" s="100" t="s">
        <v>939</v>
      </c>
      <c r="D11826" s="100">
        <v>21.34</v>
      </c>
    </row>
    <row r="11827" spans="1:4" x14ac:dyDescent="0.25">
      <c r="A11827" s="100">
        <v>41097</v>
      </c>
      <c r="B11827" s="100" t="s">
        <v>40466</v>
      </c>
      <c r="C11827" s="100" t="s">
        <v>1906</v>
      </c>
      <c r="D11827" s="100">
        <v>3775.15</v>
      </c>
    </row>
    <row r="11828" spans="1:4" x14ac:dyDescent="0.25">
      <c r="A11828" s="100">
        <v>1574</v>
      </c>
      <c r="B11828" s="100" t="s">
        <v>29051</v>
      </c>
      <c r="C11828" s="100" t="s">
        <v>13191</v>
      </c>
      <c r="D11828" s="100">
        <v>2.42</v>
      </c>
    </row>
    <row r="11829" spans="1:4" x14ac:dyDescent="0.25">
      <c r="A11829" s="100">
        <v>1581</v>
      </c>
      <c r="B11829" s="100" t="s">
        <v>29052</v>
      </c>
      <c r="C11829" s="100" t="s">
        <v>13191</v>
      </c>
      <c r="D11829" s="100">
        <v>16.8</v>
      </c>
    </row>
    <row r="11830" spans="1:4" x14ac:dyDescent="0.25">
      <c r="A11830" s="100">
        <v>1575</v>
      </c>
      <c r="B11830" s="100" t="s">
        <v>29053</v>
      </c>
      <c r="C11830" s="100" t="s">
        <v>13191</v>
      </c>
      <c r="D11830" s="100">
        <v>2.87</v>
      </c>
    </row>
    <row r="11831" spans="1:4" x14ac:dyDescent="0.25">
      <c r="A11831" s="100">
        <v>1570</v>
      </c>
      <c r="B11831" s="100" t="s">
        <v>29054</v>
      </c>
      <c r="C11831" s="100" t="s">
        <v>13191</v>
      </c>
      <c r="D11831" s="100">
        <v>1.44</v>
      </c>
    </row>
    <row r="11832" spans="1:4" x14ac:dyDescent="0.25">
      <c r="A11832" s="100">
        <v>1576</v>
      </c>
      <c r="B11832" s="100" t="s">
        <v>29055</v>
      </c>
      <c r="C11832" s="100" t="s">
        <v>13191</v>
      </c>
      <c r="D11832" s="100">
        <v>3.98</v>
      </c>
    </row>
    <row r="11833" spans="1:4" x14ac:dyDescent="0.25">
      <c r="A11833" s="100">
        <v>1577</v>
      </c>
      <c r="B11833" s="100" t="s">
        <v>29056</v>
      </c>
      <c r="C11833" s="100" t="s">
        <v>13191</v>
      </c>
      <c r="D11833" s="100">
        <v>4.49</v>
      </c>
    </row>
    <row r="11834" spans="1:4" x14ac:dyDescent="0.25">
      <c r="A11834" s="100">
        <v>1571</v>
      </c>
      <c r="B11834" s="100" t="s">
        <v>29057</v>
      </c>
      <c r="C11834" s="100" t="s">
        <v>13191</v>
      </c>
      <c r="D11834" s="100">
        <v>1.88</v>
      </c>
    </row>
    <row r="11835" spans="1:4" x14ac:dyDescent="0.25">
      <c r="A11835" s="100">
        <v>1578</v>
      </c>
      <c r="B11835" s="100" t="s">
        <v>29058</v>
      </c>
      <c r="C11835" s="100" t="s">
        <v>13191</v>
      </c>
      <c r="D11835" s="100">
        <v>7.78</v>
      </c>
    </row>
    <row r="11836" spans="1:4" x14ac:dyDescent="0.25">
      <c r="A11836" s="100">
        <v>1573</v>
      </c>
      <c r="B11836" s="100" t="s">
        <v>29059</v>
      </c>
      <c r="C11836" s="100" t="s">
        <v>13191</v>
      </c>
      <c r="D11836" s="100">
        <v>2.2400000000000002</v>
      </c>
    </row>
    <row r="11837" spans="1:4" x14ac:dyDescent="0.25">
      <c r="A11837" s="100">
        <v>1579</v>
      </c>
      <c r="B11837" s="100" t="s">
        <v>29060</v>
      </c>
      <c r="C11837" s="100" t="s">
        <v>13191</v>
      </c>
      <c r="D11837" s="100">
        <v>9.6999999999999993</v>
      </c>
    </row>
    <row r="11838" spans="1:4" x14ac:dyDescent="0.25">
      <c r="A11838" s="100">
        <v>1580</v>
      </c>
      <c r="B11838" s="100" t="s">
        <v>29061</v>
      </c>
      <c r="C11838" s="100" t="s">
        <v>13191</v>
      </c>
      <c r="D11838" s="100">
        <v>11.95</v>
      </c>
    </row>
    <row r="11839" spans="1:4" x14ac:dyDescent="0.25">
      <c r="A11839" s="100">
        <v>39321</v>
      </c>
      <c r="B11839" s="100" t="s">
        <v>29062</v>
      </c>
      <c r="C11839" s="100" t="s">
        <v>13191</v>
      </c>
      <c r="D11839" s="100">
        <v>20.36</v>
      </c>
    </row>
    <row r="11840" spans="1:4" x14ac:dyDescent="0.25">
      <c r="A11840" s="100">
        <v>39319</v>
      </c>
      <c r="B11840" s="100" t="s">
        <v>29063</v>
      </c>
      <c r="C11840" s="100" t="s">
        <v>13191</v>
      </c>
      <c r="D11840" s="100">
        <v>8.4700000000000006</v>
      </c>
    </row>
    <row r="11841" spans="1:4" x14ac:dyDescent="0.25">
      <c r="A11841" s="100">
        <v>39320</v>
      </c>
      <c r="B11841" s="100" t="s">
        <v>29064</v>
      </c>
      <c r="C11841" s="100" t="s">
        <v>13191</v>
      </c>
      <c r="D11841" s="100">
        <v>16.29</v>
      </c>
    </row>
    <row r="11842" spans="1:4" x14ac:dyDescent="0.25">
      <c r="A11842" s="100">
        <v>1591</v>
      </c>
      <c r="B11842" s="100" t="s">
        <v>29065</v>
      </c>
      <c r="C11842" s="100" t="s">
        <v>13191</v>
      </c>
      <c r="D11842" s="100">
        <v>37.049999999999997</v>
      </c>
    </row>
    <row r="11843" spans="1:4" x14ac:dyDescent="0.25">
      <c r="A11843" s="100">
        <v>1547</v>
      </c>
      <c r="B11843" s="100" t="s">
        <v>29066</v>
      </c>
      <c r="C11843" s="100" t="s">
        <v>13191</v>
      </c>
      <c r="D11843" s="100">
        <v>194.14</v>
      </c>
    </row>
    <row r="11844" spans="1:4" x14ac:dyDescent="0.25">
      <c r="A11844" s="100">
        <v>38196</v>
      </c>
      <c r="B11844" s="100" t="s">
        <v>29067</v>
      </c>
      <c r="C11844" s="100" t="s">
        <v>13191</v>
      </c>
      <c r="D11844" s="100">
        <v>37.81</v>
      </c>
    </row>
    <row r="11845" spans="1:4" x14ac:dyDescent="0.25">
      <c r="A11845" s="100">
        <v>1543</v>
      </c>
      <c r="B11845" s="100" t="s">
        <v>29068</v>
      </c>
      <c r="C11845" s="100" t="s">
        <v>13191</v>
      </c>
      <c r="D11845" s="100">
        <v>40.18</v>
      </c>
    </row>
    <row r="11846" spans="1:4" x14ac:dyDescent="0.25">
      <c r="A11846" s="100">
        <v>1585</v>
      </c>
      <c r="B11846" s="100" t="s">
        <v>29069</v>
      </c>
      <c r="C11846" s="100" t="s">
        <v>13191</v>
      </c>
      <c r="D11846" s="100">
        <v>7.78</v>
      </c>
    </row>
    <row r="11847" spans="1:4" x14ac:dyDescent="0.25">
      <c r="A11847" s="100">
        <v>1593</v>
      </c>
      <c r="B11847" s="100" t="s">
        <v>29070</v>
      </c>
      <c r="C11847" s="100" t="s">
        <v>13191</v>
      </c>
      <c r="D11847" s="100">
        <v>41.32</v>
      </c>
    </row>
    <row r="11848" spans="1:4" x14ac:dyDescent="0.25">
      <c r="A11848" s="100">
        <v>11838</v>
      </c>
      <c r="B11848" s="100" t="s">
        <v>29071</v>
      </c>
      <c r="C11848" s="100" t="s">
        <v>13191</v>
      </c>
      <c r="D11848" s="100">
        <v>54.53</v>
      </c>
    </row>
    <row r="11849" spans="1:4" x14ac:dyDescent="0.25">
      <c r="A11849" s="100">
        <v>1594</v>
      </c>
      <c r="B11849" s="100" t="s">
        <v>29072</v>
      </c>
      <c r="C11849" s="100" t="s">
        <v>13191</v>
      </c>
      <c r="D11849" s="105">
        <v>55.12</v>
      </c>
    </row>
    <row r="11850" spans="1:4" x14ac:dyDescent="0.25">
      <c r="A11850" s="100">
        <v>1586</v>
      </c>
      <c r="B11850" s="100" t="s">
        <v>29073</v>
      </c>
      <c r="C11850" s="100" t="s">
        <v>13191</v>
      </c>
      <c r="D11850" s="100">
        <v>9.85</v>
      </c>
    </row>
    <row r="11851" spans="1:4" x14ac:dyDescent="0.25">
      <c r="A11851" s="100">
        <v>11839</v>
      </c>
      <c r="B11851" s="100" t="s">
        <v>29074</v>
      </c>
      <c r="C11851" s="100" t="s">
        <v>13191</v>
      </c>
      <c r="D11851" s="100">
        <v>79.34</v>
      </c>
    </row>
    <row r="11852" spans="1:4" x14ac:dyDescent="0.25">
      <c r="A11852" s="100">
        <v>1587</v>
      </c>
      <c r="B11852" s="100" t="s">
        <v>29075</v>
      </c>
      <c r="C11852" s="100" t="s">
        <v>13191</v>
      </c>
      <c r="D11852" s="100">
        <v>10.029999999999999</v>
      </c>
    </row>
    <row r="11853" spans="1:4" x14ac:dyDescent="0.25">
      <c r="A11853" s="100">
        <v>1545</v>
      </c>
      <c r="B11853" s="100" t="s">
        <v>29076</v>
      </c>
      <c r="C11853" s="100" t="s">
        <v>13191</v>
      </c>
      <c r="D11853" s="100">
        <v>95.2</v>
      </c>
    </row>
    <row r="11854" spans="1:4" x14ac:dyDescent="0.25">
      <c r="A11854" s="100">
        <v>1588</v>
      </c>
      <c r="B11854" s="100" t="s">
        <v>29077</v>
      </c>
      <c r="C11854" s="100" t="s">
        <v>13191</v>
      </c>
      <c r="D11854" s="100">
        <v>13.76</v>
      </c>
    </row>
    <row r="11855" spans="1:4" x14ac:dyDescent="0.25">
      <c r="A11855" s="100">
        <v>1535</v>
      </c>
      <c r="B11855" s="100" t="s">
        <v>29078</v>
      </c>
      <c r="C11855" s="100" t="s">
        <v>13191</v>
      </c>
      <c r="D11855" s="100">
        <v>7.93</v>
      </c>
    </row>
    <row r="11856" spans="1:4" x14ac:dyDescent="0.25">
      <c r="A11856" s="100">
        <v>1589</v>
      </c>
      <c r="B11856" s="100" t="s">
        <v>29079</v>
      </c>
      <c r="C11856" s="100" t="s">
        <v>13191</v>
      </c>
      <c r="D11856" s="100">
        <v>14.19</v>
      </c>
    </row>
    <row r="11857" spans="1:4" x14ac:dyDescent="0.25">
      <c r="A11857" s="100">
        <v>1546</v>
      </c>
      <c r="B11857" s="100" t="s">
        <v>29080</v>
      </c>
      <c r="C11857" s="100" t="s">
        <v>13191</v>
      </c>
      <c r="D11857" s="100">
        <v>160.65</v>
      </c>
    </row>
    <row r="11858" spans="1:4" x14ac:dyDescent="0.25">
      <c r="A11858" s="100">
        <v>1590</v>
      </c>
      <c r="B11858" s="100" t="s">
        <v>29081</v>
      </c>
      <c r="C11858" s="100" t="s">
        <v>13191</v>
      </c>
      <c r="D11858" s="100">
        <v>24.99</v>
      </c>
    </row>
    <row r="11859" spans="1:4" x14ac:dyDescent="0.25">
      <c r="A11859" s="100">
        <v>1542</v>
      </c>
      <c r="B11859" s="100" t="s">
        <v>29082</v>
      </c>
      <c r="C11859" s="100" t="s">
        <v>13191</v>
      </c>
      <c r="D11859" s="100">
        <v>33.1</v>
      </c>
    </row>
    <row r="11860" spans="1:4" x14ac:dyDescent="0.25">
      <c r="A11860" s="100">
        <v>38415</v>
      </c>
      <c r="B11860" s="100" t="s">
        <v>29083</v>
      </c>
      <c r="C11860" s="100" t="s">
        <v>13191</v>
      </c>
      <c r="D11860" s="100">
        <v>846.76</v>
      </c>
    </row>
    <row r="11861" spans="1:4" x14ac:dyDescent="0.25">
      <c r="A11861" s="100">
        <v>38414</v>
      </c>
      <c r="B11861" s="100" t="s">
        <v>29084</v>
      </c>
      <c r="C11861" s="100" t="s">
        <v>13191</v>
      </c>
      <c r="D11861" s="105">
        <v>1188.44</v>
      </c>
    </row>
    <row r="11862" spans="1:4" x14ac:dyDescent="0.25">
      <c r="A11862" s="100">
        <v>38128</v>
      </c>
      <c r="B11862" s="100" t="s">
        <v>29085</v>
      </c>
      <c r="C11862" s="100" t="s">
        <v>943</v>
      </c>
      <c r="D11862" s="100">
        <v>1</v>
      </c>
    </row>
    <row r="11863" spans="1:4" x14ac:dyDescent="0.25">
      <c r="A11863" s="100">
        <v>7253</v>
      </c>
      <c r="B11863" s="100" t="s">
        <v>29086</v>
      </c>
      <c r="C11863" s="100" t="s">
        <v>940</v>
      </c>
      <c r="D11863" s="100">
        <v>214.28</v>
      </c>
    </row>
    <row r="11864" spans="1:4" x14ac:dyDescent="0.25">
      <c r="A11864" s="100">
        <v>4806</v>
      </c>
      <c r="B11864" s="100" t="s">
        <v>29087</v>
      </c>
      <c r="C11864" s="100" t="s">
        <v>942</v>
      </c>
      <c r="D11864" s="100">
        <v>18.14</v>
      </c>
    </row>
    <row r="11865" spans="1:4" x14ac:dyDescent="0.25">
      <c r="A11865" s="100">
        <v>34401</v>
      </c>
      <c r="B11865" s="100" t="s">
        <v>40467</v>
      </c>
      <c r="C11865" s="100" t="s">
        <v>13191</v>
      </c>
      <c r="D11865" s="100">
        <v>1.88</v>
      </c>
    </row>
    <row r="11866" spans="1:4" x14ac:dyDescent="0.25">
      <c r="A11866" s="100">
        <v>7260</v>
      </c>
      <c r="B11866" s="100" t="s">
        <v>40468</v>
      </c>
      <c r="C11866" s="100" t="s">
        <v>13191</v>
      </c>
      <c r="D11866" s="100">
        <v>1.67</v>
      </c>
    </row>
    <row r="11867" spans="1:4" x14ac:dyDescent="0.25">
      <c r="A11867" s="100">
        <v>7256</v>
      </c>
      <c r="B11867" s="100" t="s">
        <v>40469</v>
      </c>
      <c r="C11867" s="100" t="s">
        <v>13191</v>
      </c>
      <c r="D11867" s="100">
        <v>1.65</v>
      </c>
    </row>
    <row r="11868" spans="1:4" x14ac:dyDescent="0.25">
      <c r="A11868" s="100">
        <v>7258</v>
      </c>
      <c r="B11868" s="100" t="s">
        <v>40470</v>
      </c>
      <c r="C11868" s="100" t="s">
        <v>13191</v>
      </c>
      <c r="D11868" s="100">
        <v>0.67</v>
      </c>
    </row>
    <row r="11869" spans="1:4" x14ac:dyDescent="0.25">
      <c r="A11869" s="100">
        <v>34400</v>
      </c>
      <c r="B11869" s="100" t="s">
        <v>40471</v>
      </c>
      <c r="C11869" s="100" t="s">
        <v>13191</v>
      </c>
      <c r="D11869" s="100">
        <v>2.9</v>
      </c>
    </row>
    <row r="11870" spans="1:4" x14ac:dyDescent="0.25">
      <c r="A11870" s="100">
        <v>10617</v>
      </c>
      <c r="B11870" s="100" t="s">
        <v>40472</v>
      </c>
      <c r="C11870" s="100" t="s">
        <v>13191</v>
      </c>
      <c r="D11870" s="100">
        <v>5.55</v>
      </c>
    </row>
    <row r="11871" spans="1:4" x14ac:dyDescent="0.25">
      <c r="A11871" s="100">
        <v>44261</v>
      </c>
      <c r="B11871" s="100" t="s">
        <v>29088</v>
      </c>
      <c r="C11871" s="100" t="s">
        <v>13191</v>
      </c>
      <c r="D11871" s="100">
        <v>135.31</v>
      </c>
    </row>
    <row r="11872" spans="1:4" x14ac:dyDescent="0.25">
      <c r="A11872" s="100">
        <v>7274</v>
      </c>
      <c r="B11872" s="100" t="s">
        <v>29089</v>
      </c>
      <c r="C11872" s="100" t="s">
        <v>13191</v>
      </c>
      <c r="D11872" s="100">
        <v>65.5</v>
      </c>
    </row>
    <row r="11873" spans="1:4" x14ac:dyDescent="0.25">
      <c r="A11873" s="100">
        <v>44326</v>
      </c>
      <c r="B11873" s="100" t="s">
        <v>29090</v>
      </c>
      <c r="C11873" s="100" t="s">
        <v>13191</v>
      </c>
      <c r="D11873" s="100">
        <v>1414.78</v>
      </c>
    </row>
    <row r="11874" spans="1:4" x14ac:dyDescent="0.25">
      <c r="A11874" s="100">
        <v>154</v>
      </c>
      <c r="B11874" s="100" t="s">
        <v>29091</v>
      </c>
      <c r="C11874" s="100" t="s">
        <v>944</v>
      </c>
      <c r="D11874" s="100">
        <v>64.89</v>
      </c>
    </row>
    <row r="11875" spans="1:4" x14ac:dyDescent="0.25">
      <c r="A11875" s="100">
        <v>38121</v>
      </c>
      <c r="B11875" s="100" t="s">
        <v>29092</v>
      </c>
      <c r="C11875" s="100" t="s">
        <v>944</v>
      </c>
      <c r="D11875" s="100">
        <v>23.95</v>
      </c>
    </row>
    <row r="11876" spans="1:4" x14ac:dyDescent="0.25">
      <c r="A11876" s="100">
        <v>43776</v>
      </c>
      <c r="B11876" s="100" t="s">
        <v>29093</v>
      </c>
      <c r="C11876" s="100" t="s">
        <v>944</v>
      </c>
      <c r="D11876" s="100">
        <v>30.92</v>
      </c>
    </row>
    <row r="11877" spans="1:4" x14ac:dyDescent="0.25">
      <c r="A11877" s="100">
        <v>7343</v>
      </c>
      <c r="B11877" s="100" t="s">
        <v>29094</v>
      </c>
      <c r="C11877" s="100" t="s">
        <v>944</v>
      </c>
      <c r="D11877" s="100">
        <v>35.229999999999997</v>
      </c>
    </row>
    <row r="11878" spans="1:4" x14ac:dyDescent="0.25">
      <c r="A11878" s="100">
        <v>7348</v>
      </c>
      <c r="B11878" s="100" t="s">
        <v>29095</v>
      </c>
      <c r="C11878" s="100" t="s">
        <v>944</v>
      </c>
      <c r="D11878" s="100">
        <v>20</v>
      </c>
    </row>
    <row r="11879" spans="1:4" x14ac:dyDescent="0.25">
      <c r="A11879" s="100">
        <v>7313</v>
      </c>
      <c r="B11879" s="100" t="s">
        <v>29096</v>
      </c>
      <c r="C11879" s="100" t="s">
        <v>944</v>
      </c>
      <c r="D11879" s="100">
        <v>21.77</v>
      </c>
    </row>
    <row r="11880" spans="1:4" x14ac:dyDescent="0.25">
      <c r="A11880" s="100">
        <v>7319</v>
      </c>
      <c r="B11880" s="100" t="s">
        <v>29097</v>
      </c>
      <c r="C11880" s="100" t="s">
        <v>944</v>
      </c>
      <c r="D11880" s="100">
        <v>12.46</v>
      </c>
    </row>
    <row r="11881" spans="1:4" x14ac:dyDescent="0.25">
      <c r="A11881" s="100">
        <v>7314</v>
      </c>
      <c r="B11881" s="100" t="s">
        <v>29098</v>
      </c>
      <c r="C11881" s="100" t="s">
        <v>944</v>
      </c>
      <c r="D11881" s="100">
        <v>83.72</v>
      </c>
    </row>
    <row r="11882" spans="1:4" x14ac:dyDescent="0.25">
      <c r="A11882" s="100">
        <v>7304</v>
      </c>
      <c r="B11882" s="100" t="s">
        <v>29099</v>
      </c>
      <c r="C11882" s="100" t="s">
        <v>944</v>
      </c>
      <c r="D11882" s="100">
        <v>91.64</v>
      </c>
    </row>
    <row r="11883" spans="1:4" x14ac:dyDescent="0.25">
      <c r="A11883" s="100">
        <v>43649</v>
      </c>
      <c r="B11883" s="100" t="s">
        <v>29100</v>
      </c>
      <c r="C11883" s="100" t="s">
        <v>944</v>
      </c>
      <c r="D11883" s="100">
        <v>47.39</v>
      </c>
    </row>
    <row r="11884" spans="1:4" x14ac:dyDescent="0.25">
      <c r="A11884" s="100">
        <v>43650</v>
      </c>
      <c r="B11884" s="100" t="s">
        <v>29101</v>
      </c>
      <c r="C11884" s="100" t="s">
        <v>944</v>
      </c>
      <c r="D11884" s="100">
        <v>44.79</v>
      </c>
    </row>
    <row r="11885" spans="1:4" x14ac:dyDescent="0.25">
      <c r="A11885" s="100">
        <v>7311</v>
      </c>
      <c r="B11885" s="100" t="s">
        <v>29102</v>
      </c>
      <c r="C11885" s="100" t="s">
        <v>944</v>
      </c>
      <c r="D11885" s="100">
        <v>45.88</v>
      </c>
    </row>
    <row r="11886" spans="1:4" x14ac:dyDescent="0.25">
      <c r="A11886" s="100">
        <v>7292</v>
      </c>
      <c r="B11886" s="100" t="s">
        <v>29103</v>
      </c>
      <c r="C11886" s="100" t="s">
        <v>944</v>
      </c>
      <c r="D11886" s="100">
        <v>44.42</v>
      </c>
    </row>
    <row r="11887" spans="1:4" x14ac:dyDescent="0.25">
      <c r="A11887" s="100">
        <v>7293</v>
      </c>
      <c r="B11887" s="100" t="s">
        <v>29104</v>
      </c>
      <c r="C11887" s="100" t="s">
        <v>944</v>
      </c>
      <c r="D11887" s="100">
        <v>49.14</v>
      </c>
    </row>
    <row r="11888" spans="1:4" x14ac:dyDescent="0.25">
      <c r="A11888" s="100">
        <v>7306</v>
      </c>
      <c r="B11888" s="100" t="s">
        <v>29105</v>
      </c>
      <c r="C11888" s="100" t="s">
        <v>944</v>
      </c>
      <c r="D11888" s="100">
        <v>54.23</v>
      </c>
    </row>
    <row r="11889" spans="1:4" x14ac:dyDescent="0.25">
      <c r="A11889" s="100">
        <v>7288</v>
      </c>
      <c r="B11889" s="100" t="s">
        <v>29106</v>
      </c>
      <c r="C11889" s="100" t="s">
        <v>944</v>
      </c>
      <c r="D11889" s="100">
        <v>45.03</v>
      </c>
    </row>
    <row r="11890" spans="1:4" x14ac:dyDescent="0.25">
      <c r="A11890" s="100">
        <v>43625</v>
      </c>
      <c r="B11890" s="100" t="s">
        <v>29107</v>
      </c>
      <c r="C11890" s="100" t="s">
        <v>944</v>
      </c>
      <c r="D11890" s="100">
        <v>36.36</v>
      </c>
    </row>
    <row r="11891" spans="1:4" x14ac:dyDescent="0.25">
      <c r="A11891" s="100">
        <v>43647</v>
      </c>
      <c r="B11891" s="100" t="s">
        <v>29108</v>
      </c>
      <c r="C11891" s="100" t="s">
        <v>944</v>
      </c>
      <c r="D11891" s="100">
        <v>33.03</v>
      </c>
    </row>
    <row r="11892" spans="1:4" x14ac:dyDescent="0.25">
      <c r="A11892" s="100">
        <v>43648</v>
      </c>
      <c r="B11892" s="100" t="s">
        <v>29109</v>
      </c>
      <c r="C11892" s="100" t="s">
        <v>944</v>
      </c>
      <c r="D11892" s="100">
        <v>31.87</v>
      </c>
    </row>
    <row r="11893" spans="1:4" x14ac:dyDescent="0.25">
      <c r="A11893" s="100">
        <v>35693</v>
      </c>
      <c r="B11893" s="100" t="s">
        <v>29110</v>
      </c>
      <c r="C11893" s="100" t="s">
        <v>944</v>
      </c>
      <c r="D11893" s="100">
        <v>12.44</v>
      </c>
    </row>
    <row r="11894" spans="1:4" x14ac:dyDescent="0.25">
      <c r="A11894" s="100">
        <v>7356</v>
      </c>
      <c r="B11894" s="100" t="s">
        <v>29111</v>
      </c>
      <c r="C11894" s="100" t="s">
        <v>944</v>
      </c>
      <c r="D11894" s="100">
        <v>29.82</v>
      </c>
    </row>
    <row r="11895" spans="1:4" x14ac:dyDescent="0.25">
      <c r="A11895" s="100">
        <v>35692</v>
      </c>
      <c r="B11895" s="100" t="s">
        <v>29112</v>
      </c>
      <c r="C11895" s="100" t="s">
        <v>944</v>
      </c>
      <c r="D11895" s="100">
        <v>19.52</v>
      </c>
    </row>
    <row r="11896" spans="1:4" x14ac:dyDescent="0.25">
      <c r="A11896" s="100">
        <v>43624</v>
      </c>
      <c r="B11896" s="100" t="s">
        <v>29113</v>
      </c>
      <c r="C11896" s="100" t="s">
        <v>944</v>
      </c>
      <c r="D11896" s="100">
        <v>36.340000000000003</v>
      </c>
    </row>
    <row r="11897" spans="1:4" x14ac:dyDescent="0.25">
      <c r="A11897" s="100">
        <v>7342</v>
      </c>
      <c r="B11897" s="100" t="s">
        <v>29114</v>
      </c>
      <c r="C11897" s="100" t="s">
        <v>943</v>
      </c>
      <c r="D11897" s="100">
        <v>2.39</v>
      </c>
    </row>
    <row r="11898" spans="1:4" x14ac:dyDescent="0.25">
      <c r="A11898" s="100">
        <v>7350</v>
      </c>
      <c r="B11898" s="100" t="s">
        <v>29115</v>
      </c>
      <c r="C11898" s="100" t="s">
        <v>944</v>
      </c>
      <c r="D11898" s="100">
        <v>43.04</v>
      </c>
    </row>
    <row r="11899" spans="1:4" x14ac:dyDescent="0.25">
      <c r="A11899" s="100">
        <v>39574</v>
      </c>
      <c r="B11899" s="100" t="s">
        <v>29116</v>
      </c>
      <c r="C11899" s="100" t="s">
        <v>13191</v>
      </c>
      <c r="D11899" s="100">
        <v>4.24</v>
      </c>
    </row>
    <row r="11900" spans="1:4" x14ac:dyDescent="0.25">
      <c r="A11900" s="100">
        <v>11060</v>
      </c>
      <c r="B11900" s="100" t="s">
        <v>40473</v>
      </c>
      <c r="C11900" s="100" t="s">
        <v>13191</v>
      </c>
      <c r="D11900" s="100">
        <v>57.4</v>
      </c>
    </row>
    <row r="11901" spans="1:4" x14ac:dyDescent="0.25">
      <c r="A11901" s="100">
        <v>37401</v>
      </c>
      <c r="B11901" s="100" t="s">
        <v>29117</v>
      </c>
      <c r="C11901" s="100" t="s">
        <v>13191</v>
      </c>
      <c r="D11901" s="100">
        <v>41.06</v>
      </c>
    </row>
    <row r="11902" spans="1:4" x14ac:dyDescent="0.25">
      <c r="A11902" s="100">
        <v>7525</v>
      </c>
      <c r="B11902" s="100" t="s">
        <v>29118</v>
      </c>
      <c r="C11902" s="100" t="s">
        <v>13191</v>
      </c>
      <c r="D11902" s="100">
        <v>43.48</v>
      </c>
    </row>
    <row r="11903" spans="1:4" x14ac:dyDescent="0.25">
      <c r="A11903" s="100">
        <v>7524</v>
      </c>
      <c r="B11903" s="100" t="s">
        <v>29119</v>
      </c>
      <c r="C11903" s="100" t="s">
        <v>13191</v>
      </c>
      <c r="D11903" s="100">
        <v>40.97</v>
      </c>
    </row>
    <row r="11904" spans="1:4" x14ac:dyDescent="0.25">
      <c r="A11904" s="100">
        <v>38105</v>
      </c>
      <c r="B11904" s="100" t="s">
        <v>29120</v>
      </c>
      <c r="C11904" s="100" t="s">
        <v>13191</v>
      </c>
      <c r="D11904" s="100">
        <v>10.52</v>
      </c>
    </row>
    <row r="11905" spans="1:4" x14ac:dyDescent="0.25">
      <c r="A11905" s="100">
        <v>38084</v>
      </c>
      <c r="B11905" s="100" t="s">
        <v>29121</v>
      </c>
      <c r="C11905" s="100" t="s">
        <v>13191</v>
      </c>
      <c r="D11905" s="105">
        <v>14.95</v>
      </c>
    </row>
    <row r="11906" spans="1:4" x14ac:dyDescent="0.25">
      <c r="A11906" s="100">
        <v>38103</v>
      </c>
      <c r="B11906" s="100" t="s">
        <v>29122</v>
      </c>
      <c r="C11906" s="100" t="s">
        <v>13191</v>
      </c>
      <c r="D11906" s="100">
        <v>15.8</v>
      </c>
    </row>
    <row r="11907" spans="1:4" x14ac:dyDescent="0.25">
      <c r="A11907" s="100">
        <v>38082</v>
      </c>
      <c r="B11907" s="100" t="s">
        <v>29123</v>
      </c>
      <c r="C11907" s="100" t="s">
        <v>13191</v>
      </c>
      <c r="D11907" s="100">
        <v>19.46</v>
      </c>
    </row>
    <row r="11908" spans="1:4" x14ac:dyDescent="0.25">
      <c r="A11908" s="100">
        <v>38104</v>
      </c>
      <c r="B11908" s="100" t="s">
        <v>29124</v>
      </c>
      <c r="C11908" s="100" t="s">
        <v>13191</v>
      </c>
      <c r="D11908" s="100">
        <v>30.93</v>
      </c>
    </row>
    <row r="11909" spans="1:4" x14ac:dyDescent="0.25">
      <c r="A11909" s="100">
        <v>38083</v>
      </c>
      <c r="B11909" s="100" t="s">
        <v>29125</v>
      </c>
      <c r="C11909" s="100" t="s">
        <v>13191</v>
      </c>
      <c r="D11909" s="100">
        <v>34.35</v>
      </c>
    </row>
    <row r="11910" spans="1:4" x14ac:dyDescent="0.25">
      <c r="A11910" s="100">
        <v>38101</v>
      </c>
      <c r="B11910" s="100" t="s">
        <v>40474</v>
      </c>
      <c r="C11910" s="100" t="s">
        <v>13191</v>
      </c>
      <c r="D11910" s="100">
        <v>7.51</v>
      </c>
    </row>
    <row r="11911" spans="1:4" x14ac:dyDescent="0.25">
      <c r="A11911" s="100">
        <v>7528</v>
      </c>
      <c r="B11911" s="100" t="s">
        <v>29126</v>
      </c>
      <c r="C11911" s="100" t="s">
        <v>13191</v>
      </c>
      <c r="D11911" s="100">
        <v>8.83</v>
      </c>
    </row>
    <row r="11912" spans="1:4" x14ac:dyDescent="0.25">
      <c r="A11912" s="100">
        <v>12147</v>
      </c>
      <c r="B11912" s="100" t="s">
        <v>29127</v>
      </c>
      <c r="C11912" s="100" t="s">
        <v>13191</v>
      </c>
      <c r="D11912" s="100">
        <v>13.46</v>
      </c>
    </row>
    <row r="11913" spans="1:4" x14ac:dyDescent="0.25">
      <c r="A11913" s="100">
        <v>38075</v>
      </c>
      <c r="B11913" s="100" t="s">
        <v>29128</v>
      </c>
      <c r="C11913" s="100" t="s">
        <v>13191</v>
      </c>
      <c r="D11913" s="100">
        <v>15.29</v>
      </c>
    </row>
    <row r="11914" spans="1:4" x14ac:dyDescent="0.25">
      <c r="A11914" s="100">
        <v>38102</v>
      </c>
      <c r="B11914" s="100" t="s">
        <v>40475</v>
      </c>
      <c r="C11914" s="100" t="s">
        <v>13191</v>
      </c>
      <c r="D11914" s="100">
        <v>9.61</v>
      </c>
    </row>
    <row r="11915" spans="1:4" x14ac:dyDescent="0.25">
      <c r="A11915" s="100">
        <v>38076</v>
      </c>
      <c r="B11915" s="100" t="s">
        <v>29129</v>
      </c>
      <c r="C11915" s="100" t="s">
        <v>13191</v>
      </c>
      <c r="D11915" s="100">
        <v>17.14</v>
      </c>
    </row>
    <row r="11916" spans="1:4" x14ac:dyDescent="0.25">
      <c r="A11916" s="100">
        <v>7592</v>
      </c>
      <c r="B11916" s="100" t="s">
        <v>29130</v>
      </c>
      <c r="C11916" s="100" t="s">
        <v>939</v>
      </c>
      <c r="D11916" s="100">
        <v>41.44</v>
      </c>
    </row>
    <row r="11917" spans="1:4" x14ac:dyDescent="0.25">
      <c r="A11917" s="100">
        <v>40820</v>
      </c>
      <c r="B11917" s="100" t="s">
        <v>29131</v>
      </c>
      <c r="C11917" s="100" t="s">
        <v>1906</v>
      </c>
      <c r="D11917" s="100">
        <v>7323.69</v>
      </c>
    </row>
    <row r="11918" spans="1:4" x14ac:dyDescent="0.25">
      <c r="A11918" s="100">
        <v>11826</v>
      </c>
      <c r="B11918" s="100" t="s">
        <v>29132</v>
      </c>
      <c r="C11918" s="100" t="s">
        <v>13191</v>
      </c>
      <c r="D11918" s="105">
        <v>50.56</v>
      </c>
    </row>
    <row r="11919" spans="1:4" x14ac:dyDescent="0.25">
      <c r="A11919" s="100">
        <v>7606</v>
      </c>
      <c r="B11919" s="100" t="s">
        <v>29133</v>
      </c>
      <c r="C11919" s="100" t="s">
        <v>13191</v>
      </c>
      <c r="D11919" s="100">
        <v>60.8</v>
      </c>
    </row>
    <row r="11920" spans="1:4" x14ac:dyDescent="0.25">
      <c r="A11920" s="100">
        <v>11763</v>
      </c>
      <c r="B11920" s="100" t="s">
        <v>29134</v>
      </c>
      <c r="C11920" s="100" t="s">
        <v>13191</v>
      </c>
      <c r="D11920" s="100">
        <v>132.78</v>
      </c>
    </row>
    <row r="11921" spans="1:4" x14ac:dyDescent="0.25">
      <c r="A11921" s="100">
        <v>11764</v>
      </c>
      <c r="B11921" s="100" t="s">
        <v>29135</v>
      </c>
      <c r="C11921" s="100" t="s">
        <v>13191</v>
      </c>
      <c r="D11921" s="100">
        <v>108.94</v>
      </c>
    </row>
    <row r="11922" spans="1:4" x14ac:dyDescent="0.25">
      <c r="A11922" s="100">
        <v>11829</v>
      </c>
      <c r="B11922" s="100" t="s">
        <v>29136</v>
      </c>
      <c r="C11922" s="100" t="s">
        <v>13191</v>
      </c>
      <c r="D11922" s="100">
        <v>26.33</v>
      </c>
    </row>
    <row r="11923" spans="1:4" x14ac:dyDescent="0.25">
      <c r="A11923" s="100">
        <v>11830</v>
      </c>
      <c r="B11923" s="100" t="s">
        <v>29137</v>
      </c>
      <c r="C11923" s="100" t="s">
        <v>13191</v>
      </c>
      <c r="D11923" s="100">
        <v>28.43</v>
      </c>
    </row>
    <row r="11924" spans="1:4" x14ac:dyDescent="0.25">
      <c r="A11924" s="100">
        <v>11825</v>
      </c>
      <c r="B11924" s="100" t="s">
        <v>29138</v>
      </c>
      <c r="C11924" s="100" t="s">
        <v>13191</v>
      </c>
      <c r="D11924" s="100">
        <v>63.96</v>
      </c>
    </row>
    <row r="11925" spans="1:4" x14ac:dyDescent="0.25">
      <c r="A11925" s="100">
        <v>11767</v>
      </c>
      <c r="B11925" s="100" t="s">
        <v>29139</v>
      </c>
      <c r="C11925" s="100" t="s">
        <v>13191</v>
      </c>
      <c r="D11925" s="105">
        <v>170.37</v>
      </c>
    </row>
    <row r="11926" spans="1:4" x14ac:dyDescent="0.25">
      <c r="A11926" s="100">
        <v>11766</v>
      </c>
      <c r="B11926" s="100" t="s">
        <v>29140</v>
      </c>
      <c r="C11926" s="100" t="s">
        <v>13191</v>
      </c>
      <c r="D11926" s="100">
        <v>39.71</v>
      </c>
    </row>
    <row r="11927" spans="1:4" x14ac:dyDescent="0.25">
      <c r="A11927" s="100">
        <v>11765</v>
      </c>
      <c r="B11927" s="100" t="s">
        <v>29141</v>
      </c>
      <c r="C11927" s="100" t="s">
        <v>13191</v>
      </c>
      <c r="D11927" s="100">
        <v>72.599999999999994</v>
      </c>
    </row>
    <row r="11928" spans="1:4" x14ac:dyDescent="0.25">
      <c r="A11928" s="100">
        <v>11824</v>
      </c>
      <c r="B11928" s="100" t="s">
        <v>29142</v>
      </c>
      <c r="C11928" s="100" t="s">
        <v>13191</v>
      </c>
      <c r="D11928" s="100">
        <v>46.71</v>
      </c>
    </row>
    <row r="11929" spans="1:4" x14ac:dyDescent="0.25">
      <c r="A11929" s="100">
        <v>44045</v>
      </c>
      <c r="B11929" s="100" t="s">
        <v>29143</v>
      </c>
      <c r="C11929" s="100" t="s">
        <v>13191</v>
      </c>
      <c r="D11929" s="100">
        <v>340.8</v>
      </c>
    </row>
    <row r="11930" spans="1:4" x14ac:dyDescent="0.25">
      <c r="A11930" s="100">
        <v>39702</v>
      </c>
      <c r="B11930" s="100" t="s">
        <v>29144</v>
      </c>
      <c r="C11930" s="100" t="s">
        <v>13191</v>
      </c>
      <c r="D11930" s="100">
        <v>2263.42</v>
      </c>
    </row>
    <row r="11931" spans="1:4" x14ac:dyDescent="0.25">
      <c r="A11931" s="100">
        <v>13415</v>
      </c>
      <c r="B11931" s="100" t="s">
        <v>40476</v>
      </c>
      <c r="C11931" s="100" t="s">
        <v>13191</v>
      </c>
      <c r="D11931" s="100">
        <v>74.31</v>
      </c>
    </row>
    <row r="11932" spans="1:4" x14ac:dyDescent="0.25">
      <c r="A11932" s="100">
        <v>7602</v>
      </c>
      <c r="B11932" s="100" t="s">
        <v>40477</v>
      </c>
      <c r="C11932" s="100" t="s">
        <v>13191</v>
      </c>
      <c r="D11932" s="100">
        <v>47.42</v>
      </c>
    </row>
    <row r="11933" spans="1:4" x14ac:dyDescent="0.25">
      <c r="A11933" s="100">
        <v>7603</v>
      </c>
      <c r="B11933" s="100" t="s">
        <v>40478</v>
      </c>
      <c r="C11933" s="100" t="s">
        <v>13191</v>
      </c>
      <c r="D11933" s="100">
        <v>40.229999999999997</v>
      </c>
    </row>
    <row r="11934" spans="1:4" x14ac:dyDescent="0.25">
      <c r="A11934" s="100">
        <v>11777</v>
      </c>
      <c r="B11934" s="100" t="s">
        <v>31244</v>
      </c>
      <c r="C11934" s="100" t="s">
        <v>13191</v>
      </c>
      <c r="D11934" s="100">
        <v>173.25</v>
      </c>
    </row>
    <row r="11935" spans="1:4" x14ac:dyDescent="0.25">
      <c r="A11935" s="100">
        <v>13417</v>
      </c>
      <c r="B11935" s="100" t="s">
        <v>40479</v>
      </c>
      <c r="C11935" s="100" t="s">
        <v>13191</v>
      </c>
      <c r="D11935" s="100">
        <v>96.78</v>
      </c>
    </row>
    <row r="11936" spans="1:4" x14ac:dyDescent="0.25">
      <c r="A11936" s="100">
        <v>36791</v>
      </c>
      <c r="B11936" s="100" t="s">
        <v>29145</v>
      </c>
      <c r="C11936" s="100" t="s">
        <v>13191</v>
      </c>
      <c r="D11936" s="100">
        <v>145.25</v>
      </c>
    </row>
    <row r="11937" spans="1:4" x14ac:dyDescent="0.25">
      <c r="A11937" s="100">
        <v>36795</v>
      </c>
      <c r="B11937" s="100" t="s">
        <v>29146</v>
      </c>
      <c r="C11937" s="100" t="s">
        <v>13191</v>
      </c>
      <c r="D11937" s="100">
        <v>1836.56</v>
      </c>
    </row>
    <row r="11938" spans="1:4" x14ac:dyDescent="0.25">
      <c r="A11938" s="100">
        <v>36796</v>
      </c>
      <c r="B11938" s="100" t="s">
        <v>29147</v>
      </c>
      <c r="C11938" s="100" t="s">
        <v>13191</v>
      </c>
      <c r="D11938" s="100">
        <v>152.61000000000001</v>
      </c>
    </row>
    <row r="11939" spans="1:4" x14ac:dyDescent="0.25">
      <c r="A11939" s="100">
        <v>36792</v>
      </c>
      <c r="B11939" s="100" t="s">
        <v>29148</v>
      </c>
      <c r="C11939" s="100" t="s">
        <v>13191</v>
      </c>
      <c r="D11939" s="105">
        <v>193.32</v>
      </c>
    </row>
    <row r="11940" spans="1:4" x14ac:dyDescent="0.25">
      <c r="A11940" s="100">
        <v>11773</v>
      </c>
      <c r="B11940" s="100" t="s">
        <v>40480</v>
      </c>
      <c r="C11940" s="100" t="s">
        <v>13191</v>
      </c>
      <c r="D11940" s="105">
        <v>128.69</v>
      </c>
    </row>
    <row r="11941" spans="1:4" x14ac:dyDescent="0.25">
      <c r="A11941" s="100">
        <v>11762</v>
      </c>
      <c r="B11941" s="100" t="s">
        <v>40481</v>
      </c>
      <c r="C11941" s="100" t="s">
        <v>13191</v>
      </c>
      <c r="D11941" s="105">
        <v>61.04</v>
      </c>
    </row>
    <row r="11942" spans="1:4" x14ac:dyDescent="0.25">
      <c r="A11942" s="100">
        <v>7604</v>
      </c>
      <c r="B11942" s="100" t="s">
        <v>40482</v>
      </c>
      <c r="C11942" s="100" t="s">
        <v>13191</v>
      </c>
      <c r="D11942" s="105">
        <v>51.68</v>
      </c>
    </row>
    <row r="11943" spans="1:4" x14ac:dyDescent="0.25">
      <c r="A11943" s="100">
        <v>13984</v>
      </c>
      <c r="B11943" s="100" t="s">
        <v>40483</v>
      </c>
      <c r="C11943" s="100" t="s">
        <v>13191</v>
      </c>
      <c r="D11943" s="105">
        <v>75.11</v>
      </c>
    </row>
    <row r="11944" spans="1:4" x14ac:dyDescent="0.25">
      <c r="A11944" s="100">
        <v>11772</v>
      </c>
      <c r="B11944" s="100" t="s">
        <v>40484</v>
      </c>
      <c r="C11944" s="100" t="s">
        <v>13191</v>
      </c>
      <c r="D11944" s="105">
        <v>129.1</v>
      </c>
    </row>
    <row r="11945" spans="1:4" x14ac:dyDescent="0.25">
      <c r="A11945" s="100">
        <v>13983</v>
      </c>
      <c r="B11945" s="100" t="s">
        <v>40485</v>
      </c>
      <c r="C11945" s="100" t="s">
        <v>13191</v>
      </c>
      <c r="D11945" s="105">
        <v>97.77</v>
      </c>
    </row>
    <row r="11946" spans="1:4" x14ac:dyDescent="0.25">
      <c r="A11946" s="100">
        <v>13416</v>
      </c>
      <c r="B11946" s="100" t="s">
        <v>40486</v>
      </c>
      <c r="C11946" s="100" t="s">
        <v>13191</v>
      </c>
      <c r="D11946" s="105">
        <v>86.84</v>
      </c>
    </row>
    <row r="11947" spans="1:4" x14ac:dyDescent="0.25">
      <c r="A11947" s="100">
        <v>40329</v>
      </c>
      <c r="B11947" s="100" t="s">
        <v>29149</v>
      </c>
      <c r="C11947" s="100" t="s">
        <v>13191</v>
      </c>
      <c r="D11947" s="105">
        <v>16.5</v>
      </c>
    </row>
    <row r="11948" spans="1:4" x14ac:dyDescent="0.25">
      <c r="A11948" s="100">
        <v>11823</v>
      </c>
      <c r="B11948" s="100" t="s">
        <v>40487</v>
      </c>
      <c r="C11948" s="100" t="s">
        <v>13191</v>
      </c>
      <c r="D11948" s="105">
        <v>6.95</v>
      </c>
    </row>
    <row r="11949" spans="1:4" x14ac:dyDescent="0.25">
      <c r="A11949" s="100">
        <v>11822</v>
      </c>
      <c r="B11949" s="100" t="s">
        <v>40488</v>
      </c>
      <c r="C11949" s="100" t="s">
        <v>13191</v>
      </c>
      <c r="D11949" s="105">
        <v>30.87</v>
      </c>
    </row>
    <row r="11950" spans="1:4" x14ac:dyDescent="0.25">
      <c r="A11950" s="100">
        <v>11831</v>
      </c>
      <c r="B11950" s="100" t="s">
        <v>40489</v>
      </c>
      <c r="C11950" s="100" t="s">
        <v>13191</v>
      </c>
      <c r="D11950" s="105">
        <v>18.579999999999998</v>
      </c>
    </row>
    <row r="11951" spans="1:4" x14ac:dyDescent="0.25">
      <c r="A11951" s="100">
        <v>7613</v>
      </c>
      <c r="B11951" s="100" t="s">
        <v>29150</v>
      </c>
      <c r="C11951" s="100" t="s">
        <v>13191</v>
      </c>
      <c r="D11951" s="100">
        <v>111909.31</v>
      </c>
    </row>
    <row r="11952" spans="1:4" x14ac:dyDescent="0.25">
      <c r="A11952" s="100">
        <v>7619</v>
      </c>
      <c r="B11952" s="100" t="s">
        <v>29151</v>
      </c>
      <c r="C11952" s="100" t="s">
        <v>13191</v>
      </c>
      <c r="D11952" s="100">
        <v>17298.78</v>
      </c>
    </row>
    <row r="11953" spans="1:4" x14ac:dyDescent="0.25">
      <c r="A11953" s="100">
        <v>12076</v>
      </c>
      <c r="B11953" s="100" t="s">
        <v>29152</v>
      </c>
      <c r="C11953" s="100" t="s">
        <v>13191</v>
      </c>
      <c r="D11953" s="105">
        <v>7935.22</v>
      </c>
    </row>
    <row r="11954" spans="1:4" x14ac:dyDescent="0.25">
      <c r="A11954" s="100">
        <v>7614</v>
      </c>
      <c r="B11954" s="100" t="s">
        <v>29153</v>
      </c>
      <c r="C11954" s="100" t="s">
        <v>13191</v>
      </c>
      <c r="D11954" s="105">
        <v>21817.89</v>
      </c>
    </row>
    <row r="11955" spans="1:4" x14ac:dyDescent="0.25">
      <c r="A11955" s="100">
        <v>7618</v>
      </c>
      <c r="B11955" s="100" t="s">
        <v>29154</v>
      </c>
      <c r="C11955" s="100" t="s">
        <v>13191</v>
      </c>
      <c r="D11955" s="105">
        <v>141505.42000000001</v>
      </c>
    </row>
    <row r="11956" spans="1:4" x14ac:dyDescent="0.25">
      <c r="A11956" s="100">
        <v>7620</v>
      </c>
      <c r="B11956" s="100" t="s">
        <v>29155</v>
      </c>
      <c r="C11956" s="100" t="s">
        <v>13191</v>
      </c>
      <c r="D11956" s="105">
        <v>30607.279999999999</v>
      </c>
    </row>
    <row r="11957" spans="1:4" x14ac:dyDescent="0.25">
      <c r="A11957" s="100">
        <v>7610</v>
      </c>
      <c r="B11957" s="100" t="s">
        <v>29156</v>
      </c>
      <c r="C11957" s="100" t="s">
        <v>13191</v>
      </c>
      <c r="D11957" s="105">
        <v>9692.2999999999993</v>
      </c>
    </row>
    <row r="11958" spans="1:4" x14ac:dyDescent="0.25">
      <c r="A11958" s="100">
        <v>7615</v>
      </c>
      <c r="B11958" s="100" t="s">
        <v>29157</v>
      </c>
      <c r="C11958" s="100" t="s">
        <v>13191</v>
      </c>
      <c r="D11958" s="105">
        <v>35708.5</v>
      </c>
    </row>
    <row r="11959" spans="1:4" x14ac:dyDescent="0.25">
      <c r="A11959" s="100">
        <v>7617</v>
      </c>
      <c r="B11959" s="100" t="s">
        <v>29158</v>
      </c>
      <c r="C11959" s="100" t="s">
        <v>13191</v>
      </c>
      <c r="D11959" s="105">
        <v>10825.91</v>
      </c>
    </row>
    <row r="11960" spans="1:4" x14ac:dyDescent="0.25">
      <c r="A11960" s="100">
        <v>7616</v>
      </c>
      <c r="B11960" s="100" t="s">
        <v>29159</v>
      </c>
      <c r="C11960" s="100" t="s">
        <v>13191</v>
      </c>
      <c r="D11960" s="105">
        <v>58270.6</v>
      </c>
    </row>
    <row r="11961" spans="1:4" x14ac:dyDescent="0.25">
      <c r="A11961" s="100">
        <v>7611</v>
      </c>
      <c r="B11961" s="100" t="s">
        <v>29160</v>
      </c>
      <c r="C11961" s="100" t="s">
        <v>13191</v>
      </c>
      <c r="D11961" s="105">
        <v>14000</v>
      </c>
    </row>
    <row r="11962" spans="1:4" x14ac:dyDescent="0.25">
      <c r="A11962" s="100">
        <v>7612</v>
      </c>
      <c r="B11962" s="100" t="s">
        <v>29161</v>
      </c>
      <c r="C11962" s="100" t="s">
        <v>13191</v>
      </c>
      <c r="D11962" s="105">
        <v>79928.09</v>
      </c>
    </row>
    <row r="11963" spans="1:4" x14ac:dyDescent="0.25">
      <c r="A11963" s="100">
        <v>37371</v>
      </c>
      <c r="B11963" s="100" t="s">
        <v>29162</v>
      </c>
      <c r="C11963" s="100" t="s">
        <v>939</v>
      </c>
      <c r="D11963" s="105">
        <v>0.68</v>
      </c>
    </row>
    <row r="11964" spans="1:4" x14ac:dyDescent="0.25">
      <c r="A11964" s="100">
        <v>40861</v>
      </c>
      <c r="B11964" s="100" t="s">
        <v>29163</v>
      </c>
      <c r="C11964" s="100" t="s">
        <v>1906</v>
      </c>
      <c r="D11964" s="105">
        <v>129</v>
      </c>
    </row>
    <row r="11965" spans="1:4" x14ac:dyDescent="0.25">
      <c r="A11965" s="100">
        <v>36510</v>
      </c>
      <c r="B11965" s="100" t="s">
        <v>29164</v>
      </c>
      <c r="C11965" s="100" t="s">
        <v>13191</v>
      </c>
      <c r="D11965" s="105">
        <v>1113149.8</v>
      </c>
    </row>
    <row r="11966" spans="1:4" x14ac:dyDescent="0.25">
      <c r="A11966" s="100">
        <v>25020</v>
      </c>
      <c r="B11966" s="100" t="s">
        <v>29165</v>
      </c>
      <c r="C11966" s="100" t="s">
        <v>13191</v>
      </c>
      <c r="D11966" s="105">
        <v>4585785.54</v>
      </c>
    </row>
    <row r="11967" spans="1:4" x14ac:dyDescent="0.25">
      <c r="A11967" s="100">
        <v>7622</v>
      </c>
      <c r="B11967" s="100" t="s">
        <v>29166</v>
      </c>
      <c r="C11967" s="100" t="s">
        <v>13191</v>
      </c>
      <c r="D11967" s="105">
        <v>1079918</v>
      </c>
    </row>
    <row r="11968" spans="1:4" x14ac:dyDescent="0.25">
      <c r="A11968" s="100">
        <v>7624</v>
      </c>
      <c r="B11968" s="100" t="s">
        <v>29167</v>
      </c>
      <c r="C11968" s="100" t="s">
        <v>13191</v>
      </c>
      <c r="D11968" s="100">
        <v>1400000</v>
      </c>
    </row>
    <row r="11969" spans="1:4" x14ac:dyDescent="0.25">
      <c r="A11969" s="100">
        <v>7625</v>
      </c>
      <c r="B11969" s="100" t="s">
        <v>29168</v>
      </c>
      <c r="C11969" s="100" t="s">
        <v>13191</v>
      </c>
      <c r="D11969" s="100">
        <v>1391437.18</v>
      </c>
    </row>
    <row r="11970" spans="1:4" x14ac:dyDescent="0.25">
      <c r="A11970" s="100">
        <v>7623</v>
      </c>
      <c r="B11970" s="100" t="s">
        <v>29169</v>
      </c>
      <c r="C11970" s="100" t="s">
        <v>13191</v>
      </c>
      <c r="D11970" s="100">
        <v>4585785.54</v>
      </c>
    </row>
    <row r="11971" spans="1:4" x14ac:dyDescent="0.25">
      <c r="A11971" s="100">
        <v>36508</v>
      </c>
      <c r="B11971" s="100" t="s">
        <v>29170</v>
      </c>
      <c r="C11971" s="100" t="s">
        <v>13191</v>
      </c>
      <c r="D11971" s="100">
        <v>2062409.72</v>
      </c>
    </row>
    <row r="11972" spans="1:4" x14ac:dyDescent="0.25">
      <c r="A11972" s="100">
        <v>36509</v>
      </c>
      <c r="B11972" s="100" t="s">
        <v>29171</v>
      </c>
      <c r="C11972" s="100" t="s">
        <v>13191</v>
      </c>
      <c r="D11972" s="100">
        <v>1130275.1599999999</v>
      </c>
    </row>
    <row r="11973" spans="1:4" x14ac:dyDescent="0.25">
      <c r="A11973" s="100">
        <v>13238</v>
      </c>
      <c r="B11973" s="100" t="s">
        <v>29172</v>
      </c>
      <c r="C11973" s="100" t="s">
        <v>13191</v>
      </c>
      <c r="D11973" s="100">
        <v>365046.7</v>
      </c>
    </row>
    <row r="11974" spans="1:4" x14ac:dyDescent="0.25">
      <c r="A11974" s="100">
        <v>36511</v>
      </c>
      <c r="B11974" s="100" t="s">
        <v>29173</v>
      </c>
      <c r="C11974" s="100" t="s">
        <v>13191</v>
      </c>
      <c r="D11974" s="100">
        <v>422990.62</v>
      </c>
    </row>
    <row r="11975" spans="1:4" x14ac:dyDescent="0.25">
      <c r="A11975" s="100">
        <v>36515</v>
      </c>
      <c r="B11975" s="100" t="s">
        <v>29174</v>
      </c>
      <c r="C11975" s="100" t="s">
        <v>13191</v>
      </c>
      <c r="D11975" s="100">
        <v>124579.42</v>
      </c>
    </row>
    <row r="11976" spans="1:4" x14ac:dyDescent="0.25">
      <c r="A11976" s="100">
        <v>10598</v>
      </c>
      <c r="B11976" s="100" t="s">
        <v>29175</v>
      </c>
      <c r="C11976" s="100" t="s">
        <v>13191</v>
      </c>
      <c r="D11976" s="100">
        <v>202024.36</v>
      </c>
    </row>
    <row r="11977" spans="1:4" x14ac:dyDescent="0.25">
      <c r="A11977" s="100">
        <v>7640</v>
      </c>
      <c r="B11977" s="100" t="s">
        <v>29176</v>
      </c>
      <c r="C11977" s="100" t="s">
        <v>13191</v>
      </c>
      <c r="D11977" s="100">
        <v>310000</v>
      </c>
    </row>
    <row r="11978" spans="1:4" x14ac:dyDescent="0.25">
      <c r="A11978" s="100">
        <v>36513</v>
      </c>
      <c r="B11978" s="100" t="s">
        <v>40490</v>
      </c>
      <c r="C11978" s="100" t="s">
        <v>13191</v>
      </c>
      <c r="D11978" s="100">
        <v>298628.47999999998</v>
      </c>
    </row>
    <row r="11979" spans="1:4" x14ac:dyDescent="0.25">
      <c r="A11979" s="100">
        <v>36514</v>
      </c>
      <c r="B11979" s="100" t="s">
        <v>29177</v>
      </c>
      <c r="C11979" s="100" t="s">
        <v>13191</v>
      </c>
      <c r="D11979" s="100">
        <v>333177.55</v>
      </c>
    </row>
    <row r="11980" spans="1:4" x14ac:dyDescent="0.25">
      <c r="A11980" s="100">
        <v>11572</v>
      </c>
      <c r="B11980" s="100" t="s">
        <v>29178</v>
      </c>
      <c r="C11980" s="100" t="s">
        <v>13191</v>
      </c>
      <c r="D11980" s="100">
        <v>32.53</v>
      </c>
    </row>
    <row r="11981" spans="1:4" x14ac:dyDescent="0.25">
      <c r="A11981" s="100">
        <v>36149</v>
      </c>
      <c r="B11981" s="100" t="s">
        <v>29179</v>
      </c>
      <c r="C11981" s="100" t="s">
        <v>13191</v>
      </c>
      <c r="D11981" s="100">
        <v>158.62</v>
      </c>
    </row>
    <row r="11982" spans="1:4" x14ac:dyDescent="0.25">
      <c r="A11982" s="100">
        <v>42407</v>
      </c>
      <c r="B11982" s="100" t="s">
        <v>29180</v>
      </c>
      <c r="C11982" s="100" t="s">
        <v>942</v>
      </c>
      <c r="D11982" s="100">
        <v>6.48</v>
      </c>
    </row>
    <row r="11983" spans="1:4" x14ac:dyDescent="0.25">
      <c r="A11983" s="100">
        <v>11581</v>
      </c>
      <c r="B11983" s="100" t="s">
        <v>29181</v>
      </c>
      <c r="C11983" s="100" t="s">
        <v>942</v>
      </c>
      <c r="D11983" s="100">
        <v>21.47</v>
      </c>
    </row>
    <row r="11984" spans="1:4" x14ac:dyDescent="0.25">
      <c r="A11984" s="100">
        <v>43605</v>
      </c>
      <c r="B11984" s="100" t="s">
        <v>29182</v>
      </c>
      <c r="C11984" s="100" t="s">
        <v>942</v>
      </c>
      <c r="D11984" s="100">
        <v>43.93</v>
      </c>
    </row>
    <row r="11985" spans="1:4" x14ac:dyDescent="0.25">
      <c r="A11985" s="100">
        <v>11580</v>
      </c>
      <c r="B11985" s="100" t="s">
        <v>40491</v>
      </c>
      <c r="C11985" s="100" t="s">
        <v>942</v>
      </c>
      <c r="D11985" s="100">
        <v>8.61</v>
      </c>
    </row>
    <row r="11986" spans="1:4" x14ac:dyDescent="0.25">
      <c r="A11986" s="100">
        <v>10743</v>
      </c>
      <c r="B11986" s="100" t="s">
        <v>29183</v>
      </c>
      <c r="C11986" s="100" t="s">
        <v>13191</v>
      </c>
      <c r="D11986" s="100">
        <v>468.16</v>
      </c>
    </row>
    <row r="11987" spans="1:4" x14ac:dyDescent="0.25">
      <c r="A11987" s="100">
        <v>39848</v>
      </c>
      <c r="B11987" s="100" t="s">
        <v>29184</v>
      </c>
      <c r="C11987" s="100" t="s">
        <v>942</v>
      </c>
      <c r="D11987" s="100">
        <v>1.78</v>
      </c>
    </row>
    <row r="11988" spans="1:4" x14ac:dyDescent="0.25">
      <c r="A11988" s="100">
        <v>20999</v>
      </c>
      <c r="B11988" s="100" t="s">
        <v>29185</v>
      </c>
      <c r="C11988" s="100" t="s">
        <v>942</v>
      </c>
      <c r="D11988" s="105">
        <v>12.65</v>
      </c>
    </row>
    <row r="11989" spans="1:4" x14ac:dyDescent="0.25">
      <c r="A11989" s="100">
        <v>21001</v>
      </c>
      <c r="B11989" s="100" t="s">
        <v>29186</v>
      </c>
      <c r="C11989" s="100" t="s">
        <v>942</v>
      </c>
      <c r="D11989" s="100">
        <v>23.61</v>
      </c>
    </row>
    <row r="11990" spans="1:4" x14ac:dyDescent="0.25">
      <c r="A11990" s="100">
        <v>21003</v>
      </c>
      <c r="B11990" s="100" t="s">
        <v>29187</v>
      </c>
      <c r="C11990" s="100" t="s">
        <v>942</v>
      </c>
      <c r="D11990" s="100">
        <v>38.799999999999997</v>
      </c>
    </row>
    <row r="11991" spans="1:4" x14ac:dyDescent="0.25">
      <c r="A11991" s="100">
        <v>21006</v>
      </c>
      <c r="B11991" s="100" t="s">
        <v>29188</v>
      </c>
      <c r="C11991" s="100" t="s">
        <v>942</v>
      </c>
      <c r="D11991" s="105">
        <v>82.34</v>
      </c>
    </row>
    <row r="11992" spans="1:4" x14ac:dyDescent="0.25">
      <c r="A11992" s="100">
        <v>21019</v>
      </c>
      <c r="B11992" s="100" t="s">
        <v>29189</v>
      </c>
      <c r="C11992" s="100" t="s">
        <v>942</v>
      </c>
      <c r="D11992" s="105">
        <v>28.62</v>
      </c>
    </row>
    <row r="11993" spans="1:4" x14ac:dyDescent="0.25">
      <c r="A11993" s="100">
        <v>21021</v>
      </c>
      <c r="B11993" s="100" t="s">
        <v>29190</v>
      </c>
      <c r="C11993" s="100" t="s">
        <v>942</v>
      </c>
      <c r="D11993" s="100">
        <v>45.24</v>
      </c>
    </row>
    <row r="11994" spans="1:4" x14ac:dyDescent="0.25">
      <c r="A11994" s="100">
        <v>21024</v>
      </c>
      <c r="B11994" s="100" t="s">
        <v>29191</v>
      </c>
      <c r="C11994" s="100" t="s">
        <v>942</v>
      </c>
      <c r="D11994" s="100">
        <v>96.94</v>
      </c>
    </row>
    <row r="11995" spans="1:4" x14ac:dyDescent="0.25">
      <c r="A11995" s="100">
        <v>40624</v>
      </c>
      <c r="B11995" s="100" t="s">
        <v>29192</v>
      </c>
      <c r="C11995" s="100" t="s">
        <v>942</v>
      </c>
      <c r="D11995" s="100">
        <v>86.42</v>
      </c>
    </row>
    <row r="11996" spans="1:4" x14ac:dyDescent="0.25">
      <c r="A11996" s="100">
        <v>42575</v>
      </c>
      <c r="B11996" s="100" t="s">
        <v>29193</v>
      </c>
      <c r="C11996" s="100" t="s">
        <v>942</v>
      </c>
      <c r="D11996" s="100">
        <v>79.3</v>
      </c>
    </row>
    <row r="11997" spans="1:4" x14ac:dyDescent="0.25">
      <c r="A11997" s="100">
        <v>13127</v>
      </c>
      <c r="B11997" s="100" t="s">
        <v>29194</v>
      </c>
      <c r="C11997" s="100" t="s">
        <v>942</v>
      </c>
      <c r="D11997" s="100">
        <v>38.549999999999997</v>
      </c>
    </row>
    <row r="11998" spans="1:4" x14ac:dyDescent="0.25">
      <c r="A11998" s="100">
        <v>13137</v>
      </c>
      <c r="B11998" s="100" t="s">
        <v>29195</v>
      </c>
      <c r="C11998" s="100" t="s">
        <v>942</v>
      </c>
      <c r="D11998" s="100">
        <v>51.15</v>
      </c>
    </row>
    <row r="11999" spans="1:4" x14ac:dyDescent="0.25">
      <c r="A11999" s="100">
        <v>42574</v>
      </c>
      <c r="B11999" s="100" t="s">
        <v>29196</v>
      </c>
      <c r="C11999" s="100" t="s">
        <v>942</v>
      </c>
      <c r="D11999" s="100">
        <v>59.18</v>
      </c>
    </row>
    <row r="12000" spans="1:4" x14ac:dyDescent="0.25">
      <c r="A12000" s="100">
        <v>20989</v>
      </c>
      <c r="B12000" s="100" t="s">
        <v>29197</v>
      </c>
      <c r="C12000" s="100" t="s">
        <v>942</v>
      </c>
      <c r="D12000" s="100">
        <v>1832.57</v>
      </c>
    </row>
    <row r="12001" spans="1:4" x14ac:dyDescent="0.25">
      <c r="A12001" s="100">
        <v>21147</v>
      </c>
      <c r="B12001" s="100" t="s">
        <v>29198</v>
      </c>
      <c r="C12001" s="100" t="s">
        <v>942</v>
      </c>
      <c r="D12001" s="105">
        <v>171.82</v>
      </c>
    </row>
    <row r="12002" spans="1:4" x14ac:dyDescent="0.25">
      <c r="A12002" s="100">
        <v>21148</v>
      </c>
      <c r="B12002" s="100" t="s">
        <v>29199</v>
      </c>
      <c r="C12002" s="100" t="s">
        <v>942</v>
      </c>
      <c r="D12002" s="100">
        <v>106.05</v>
      </c>
    </row>
    <row r="12003" spans="1:4" x14ac:dyDescent="0.25">
      <c r="A12003" s="100">
        <v>20984</v>
      </c>
      <c r="B12003" s="100" t="s">
        <v>29200</v>
      </c>
      <c r="C12003" s="100" t="s">
        <v>942</v>
      </c>
      <c r="D12003" s="100">
        <v>3516.34</v>
      </c>
    </row>
    <row r="12004" spans="1:4" x14ac:dyDescent="0.25">
      <c r="A12004" s="100">
        <v>13042</v>
      </c>
      <c r="B12004" s="100" t="s">
        <v>40492</v>
      </c>
      <c r="C12004" s="100" t="s">
        <v>942</v>
      </c>
      <c r="D12004" s="100">
        <v>1948.57</v>
      </c>
    </row>
    <row r="12005" spans="1:4" x14ac:dyDescent="0.25">
      <c r="A12005" s="100">
        <v>21150</v>
      </c>
      <c r="B12005" s="100" t="s">
        <v>29201</v>
      </c>
      <c r="C12005" s="100" t="s">
        <v>942</v>
      </c>
      <c r="D12005" s="100">
        <v>52.58</v>
      </c>
    </row>
    <row r="12006" spans="1:4" x14ac:dyDescent="0.25">
      <c r="A12006" s="100">
        <v>13141</v>
      </c>
      <c r="B12006" s="100" t="s">
        <v>29202</v>
      </c>
      <c r="C12006" s="100" t="s">
        <v>942</v>
      </c>
      <c r="D12006" s="100">
        <v>66.25</v>
      </c>
    </row>
    <row r="12007" spans="1:4" x14ac:dyDescent="0.25">
      <c r="A12007" s="100">
        <v>42576</v>
      </c>
      <c r="B12007" s="100" t="s">
        <v>29203</v>
      </c>
      <c r="C12007" s="100" t="s">
        <v>942</v>
      </c>
      <c r="D12007" s="100">
        <v>216.32</v>
      </c>
    </row>
    <row r="12008" spans="1:4" x14ac:dyDescent="0.25">
      <c r="A12008" s="100">
        <v>21151</v>
      </c>
      <c r="B12008" s="100" t="s">
        <v>29204</v>
      </c>
      <c r="C12008" s="100" t="s">
        <v>942</v>
      </c>
      <c r="D12008" s="100">
        <v>314.75</v>
      </c>
    </row>
    <row r="12009" spans="1:4" x14ac:dyDescent="0.25">
      <c r="A12009" s="100">
        <v>13142</v>
      </c>
      <c r="B12009" s="100" t="s">
        <v>29205</v>
      </c>
      <c r="C12009" s="100" t="s">
        <v>942</v>
      </c>
      <c r="D12009" s="100">
        <v>449.97</v>
      </c>
    </row>
    <row r="12010" spans="1:4" x14ac:dyDescent="0.25">
      <c r="A12010" s="100">
        <v>42577</v>
      </c>
      <c r="B12010" s="100" t="s">
        <v>29206</v>
      </c>
      <c r="C12010" s="100" t="s">
        <v>942</v>
      </c>
      <c r="D12010" s="100">
        <v>493.74</v>
      </c>
    </row>
    <row r="12011" spans="1:4" x14ac:dyDescent="0.25">
      <c r="A12011" s="100">
        <v>20994</v>
      </c>
      <c r="B12011" s="100" t="s">
        <v>29207</v>
      </c>
      <c r="C12011" s="100" t="s">
        <v>942</v>
      </c>
      <c r="D12011" s="100">
        <v>848.39</v>
      </c>
    </row>
    <row r="12012" spans="1:4" x14ac:dyDescent="0.25">
      <c r="A12012" s="100">
        <v>7672</v>
      </c>
      <c r="B12012" s="100" t="s">
        <v>40493</v>
      </c>
      <c r="C12012" s="100" t="s">
        <v>942</v>
      </c>
      <c r="D12012" s="100">
        <v>555.78</v>
      </c>
    </row>
    <row r="12013" spans="1:4" x14ac:dyDescent="0.25">
      <c r="A12013" s="100">
        <v>20995</v>
      </c>
      <c r="B12013" s="100" t="s">
        <v>29208</v>
      </c>
      <c r="C12013" s="100" t="s">
        <v>942</v>
      </c>
      <c r="D12013" s="100">
        <v>1114.94</v>
      </c>
    </row>
    <row r="12014" spans="1:4" x14ac:dyDescent="0.25">
      <c r="A12014" s="100">
        <v>7690</v>
      </c>
      <c r="B12014" s="100" t="s">
        <v>40494</v>
      </c>
      <c r="C12014" s="100" t="s">
        <v>942</v>
      </c>
      <c r="D12014" s="100">
        <v>644.84</v>
      </c>
    </row>
    <row r="12015" spans="1:4" x14ac:dyDescent="0.25">
      <c r="A12015" s="100">
        <v>20980</v>
      </c>
      <c r="B12015" s="100" t="s">
        <v>29209</v>
      </c>
      <c r="C12015" s="100" t="s">
        <v>942</v>
      </c>
      <c r="D12015" s="100">
        <v>703.46</v>
      </c>
    </row>
    <row r="12016" spans="1:4" x14ac:dyDescent="0.25">
      <c r="A12016" s="100">
        <v>7661</v>
      </c>
      <c r="B12016" s="100" t="s">
        <v>29210</v>
      </c>
      <c r="C12016" s="100" t="s">
        <v>942</v>
      </c>
      <c r="D12016" s="100">
        <v>836.83</v>
      </c>
    </row>
    <row r="12017" spans="1:4" x14ac:dyDescent="0.25">
      <c r="A12017" s="100">
        <v>21016</v>
      </c>
      <c r="B12017" s="100" t="s">
        <v>40495</v>
      </c>
      <c r="C12017" s="100" t="s">
        <v>942</v>
      </c>
      <c r="D12017" s="100">
        <v>167.07</v>
      </c>
    </row>
    <row r="12018" spans="1:4" x14ac:dyDescent="0.25">
      <c r="A12018" s="100">
        <v>21008</v>
      </c>
      <c r="B12018" s="100" t="s">
        <v>40496</v>
      </c>
      <c r="C12018" s="100" t="s">
        <v>942</v>
      </c>
      <c r="D12018" s="100">
        <v>19.52</v>
      </c>
    </row>
    <row r="12019" spans="1:4" x14ac:dyDescent="0.25">
      <c r="A12019" s="100">
        <v>21009</v>
      </c>
      <c r="B12019" s="100" t="s">
        <v>40497</v>
      </c>
      <c r="C12019" s="100" t="s">
        <v>942</v>
      </c>
      <c r="D12019" s="100">
        <v>25.41</v>
      </c>
    </row>
    <row r="12020" spans="1:4" x14ac:dyDescent="0.25">
      <c r="A12020" s="100">
        <v>21010</v>
      </c>
      <c r="B12020" s="100" t="s">
        <v>40498</v>
      </c>
      <c r="C12020" s="100" t="s">
        <v>942</v>
      </c>
      <c r="D12020" s="100">
        <v>34.119999999999997</v>
      </c>
    </row>
    <row r="12021" spans="1:4" x14ac:dyDescent="0.25">
      <c r="A12021" s="100">
        <v>21011</v>
      </c>
      <c r="B12021" s="100" t="s">
        <v>40499</v>
      </c>
      <c r="C12021" s="100" t="s">
        <v>942</v>
      </c>
      <c r="D12021" s="100">
        <v>49.73</v>
      </c>
    </row>
    <row r="12022" spans="1:4" x14ac:dyDescent="0.25">
      <c r="A12022" s="100">
        <v>21012</v>
      </c>
      <c r="B12022" s="100" t="s">
        <v>40500</v>
      </c>
      <c r="C12022" s="100" t="s">
        <v>942</v>
      </c>
      <c r="D12022" s="100">
        <v>54.95</v>
      </c>
    </row>
    <row r="12023" spans="1:4" x14ac:dyDescent="0.25">
      <c r="A12023" s="100">
        <v>21013</v>
      </c>
      <c r="B12023" s="100" t="s">
        <v>40501</v>
      </c>
      <c r="C12023" s="100" t="s">
        <v>942</v>
      </c>
      <c r="D12023" s="100">
        <v>71.709999999999994</v>
      </c>
    </row>
    <row r="12024" spans="1:4" x14ac:dyDescent="0.25">
      <c r="A12024" s="100">
        <v>21014</v>
      </c>
      <c r="B12024" s="100" t="s">
        <v>40502</v>
      </c>
      <c r="C12024" s="100" t="s">
        <v>942</v>
      </c>
      <c r="D12024" s="100">
        <v>100.34</v>
      </c>
    </row>
    <row r="12025" spans="1:4" x14ac:dyDescent="0.25">
      <c r="A12025" s="100">
        <v>21015</v>
      </c>
      <c r="B12025" s="100" t="s">
        <v>40503</v>
      </c>
      <c r="C12025" s="100" t="s">
        <v>942</v>
      </c>
      <c r="D12025" s="100">
        <v>115.28</v>
      </c>
    </row>
    <row r="12026" spans="1:4" x14ac:dyDescent="0.25">
      <c r="A12026" s="100">
        <v>7697</v>
      </c>
      <c r="B12026" s="100" t="s">
        <v>29211</v>
      </c>
      <c r="C12026" s="100" t="s">
        <v>942</v>
      </c>
      <c r="D12026" s="100">
        <v>55.01</v>
      </c>
    </row>
    <row r="12027" spans="1:4" x14ac:dyDescent="0.25">
      <c r="A12027" s="100">
        <v>7698</v>
      </c>
      <c r="B12027" s="100" t="s">
        <v>29212</v>
      </c>
      <c r="C12027" s="100" t="s">
        <v>942</v>
      </c>
      <c r="D12027" s="100">
        <v>47.35</v>
      </c>
    </row>
    <row r="12028" spans="1:4" x14ac:dyDescent="0.25">
      <c r="A12028" s="100">
        <v>7691</v>
      </c>
      <c r="B12028" s="100" t="s">
        <v>29213</v>
      </c>
      <c r="C12028" s="100" t="s">
        <v>942</v>
      </c>
      <c r="D12028" s="100">
        <v>20.010000000000002</v>
      </c>
    </row>
    <row r="12029" spans="1:4" x14ac:dyDescent="0.25">
      <c r="A12029" s="100">
        <v>40626</v>
      </c>
      <c r="B12029" s="100" t="s">
        <v>29214</v>
      </c>
      <c r="C12029" s="100" t="s">
        <v>942</v>
      </c>
      <c r="D12029" s="100">
        <v>37.549999999999997</v>
      </c>
    </row>
    <row r="12030" spans="1:4" x14ac:dyDescent="0.25">
      <c r="A12030" s="100">
        <v>7701</v>
      </c>
      <c r="B12030" s="100" t="s">
        <v>29215</v>
      </c>
      <c r="C12030" s="100" t="s">
        <v>942</v>
      </c>
      <c r="D12030" s="100">
        <v>98.44</v>
      </c>
    </row>
    <row r="12031" spans="1:4" x14ac:dyDescent="0.25">
      <c r="A12031" s="100">
        <v>7696</v>
      </c>
      <c r="B12031" s="100" t="s">
        <v>29216</v>
      </c>
      <c r="C12031" s="100" t="s">
        <v>942</v>
      </c>
      <c r="D12031" s="100">
        <v>79.319999999999993</v>
      </c>
    </row>
    <row r="12032" spans="1:4" x14ac:dyDescent="0.25">
      <c r="A12032" s="100">
        <v>7700</v>
      </c>
      <c r="B12032" s="100" t="s">
        <v>29217</v>
      </c>
      <c r="C12032" s="100" t="s">
        <v>942</v>
      </c>
      <c r="D12032" s="100">
        <v>25.3</v>
      </c>
    </row>
    <row r="12033" spans="1:4" x14ac:dyDescent="0.25">
      <c r="A12033" s="100">
        <v>7694</v>
      </c>
      <c r="B12033" s="100" t="s">
        <v>29218</v>
      </c>
      <c r="C12033" s="100" t="s">
        <v>942</v>
      </c>
      <c r="D12033" s="100">
        <v>132.47</v>
      </c>
    </row>
    <row r="12034" spans="1:4" x14ac:dyDescent="0.25">
      <c r="A12034" s="100">
        <v>7693</v>
      </c>
      <c r="B12034" s="100" t="s">
        <v>29219</v>
      </c>
      <c r="C12034" s="100" t="s">
        <v>942</v>
      </c>
      <c r="D12034" s="105">
        <v>182.44</v>
      </c>
    </row>
    <row r="12035" spans="1:4" x14ac:dyDescent="0.25">
      <c r="A12035" s="100">
        <v>7692</v>
      </c>
      <c r="B12035" s="100" t="s">
        <v>29220</v>
      </c>
      <c r="C12035" s="100" t="s">
        <v>942</v>
      </c>
      <c r="D12035" s="100">
        <v>273.14999999999998</v>
      </c>
    </row>
    <row r="12036" spans="1:4" x14ac:dyDescent="0.25">
      <c r="A12036" s="100">
        <v>7695</v>
      </c>
      <c r="B12036" s="100" t="s">
        <v>29221</v>
      </c>
      <c r="C12036" s="100" t="s">
        <v>942</v>
      </c>
      <c r="D12036" s="105">
        <v>296.23</v>
      </c>
    </row>
    <row r="12037" spans="1:4" x14ac:dyDescent="0.25">
      <c r="A12037" s="100">
        <v>13356</v>
      </c>
      <c r="B12037" s="100" t="s">
        <v>29222</v>
      </c>
      <c r="C12037" s="100" t="s">
        <v>942</v>
      </c>
      <c r="D12037" s="105">
        <v>21.48</v>
      </c>
    </row>
    <row r="12038" spans="1:4" x14ac:dyDescent="0.25">
      <c r="A12038" s="100">
        <v>36365</v>
      </c>
      <c r="B12038" s="100" t="s">
        <v>29223</v>
      </c>
      <c r="C12038" s="100" t="s">
        <v>942</v>
      </c>
      <c r="D12038" s="100">
        <v>37.270000000000003</v>
      </c>
    </row>
    <row r="12039" spans="1:4" x14ac:dyDescent="0.25">
      <c r="A12039" s="100">
        <v>41930</v>
      </c>
      <c r="B12039" s="100" t="s">
        <v>29224</v>
      </c>
      <c r="C12039" s="100" t="s">
        <v>942</v>
      </c>
      <c r="D12039" s="100">
        <v>124.15</v>
      </c>
    </row>
    <row r="12040" spans="1:4" x14ac:dyDescent="0.25">
      <c r="A12040" s="100">
        <v>41931</v>
      </c>
      <c r="B12040" s="100" t="s">
        <v>29225</v>
      </c>
      <c r="C12040" s="100" t="s">
        <v>942</v>
      </c>
      <c r="D12040" s="100">
        <v>194.44</v>
      </c>
    </row>
    <row r="12041" spans="1:4" x14ac:dyDescent="0.25">
      <c r="A12041" s="100">
        <v>41932</v>
      </c>
      <c r="B12041" s="100" t="s">
        <v>29226</v>
      </c>
      <c r="C12041" s="100" t="s">
        <v>942</v>
      </c>
      <c r="D12041" s="100">
        <v>299.27999999999997</v>
      </c>
    </row>
    <row r="12042" spans="1:4" x14ac:dyDescent="0.25">
      <c r="A12042" s="100">
        <v>41933</v>
      </c>
      <c r="B12042" s="100" t="s">
        <v>29227</v>
      </c>
      <c r="C12042" s="100" t="s">
        <v>942</v>
      </c>
      <c r="D12042" s="100">
        <v>422.96</v>
      </c>
    </row>
    <row r="12043" spans="1:4" x14ac:dyDescent="0.25">
      <c r="A12043" s="100">
        <v>41934</v>
      </c>
      <c r="B12043" s="100" t="s">
        <v>29228</v>
      </c>
      <c r="C12043" s="100" t="s">
        <v>942</v>
      </c>
      <c r="D12043" s="100">
        <v>492.58</v>
      </c>
    </row>
    <row r="12044" spans="1:4" x14ac:dyDescent="0.25">
      <c r="A12044" s="100">
        <v>41936</v>
      </c>
      <c r="B12044" s="100" t="s">
        <v>40504</v>
      </c>
      <c r="C12044" s="100" t="s">
        <v>942</v>
      </c>
      <c r="D12044" s="100">
        <v>73.099999999999994</v>
      </c>
    </row>
    <row r="12045" spans="1:4" x14ac:dyDescent="0.25">
      <c r="A12045" s="100">
        <v>44812</v>
      </c>
      <c r="B12045" s="100" t="s">
        <v>29229</v>
      </c>
      <c r="C12045" s="100" t="s">
        <v>942</v>
      </c>
      <c r="D12045" s="100">
        <v>500.61</v>
      </c>
    </row>
    <row r="12046" spans="1:4" x14ac:dyDescent="0.25">
      <c r="A12046" s="100">
        <v>41785</v>
      </c>
      <c r="B12046" s="100" t="s">
        <v>29230</v>
      </c>
      <c r="C12046" s="100" t="s">
        <v>942</v>
      </c>
      <c r="D12046" s="100">
        <v>1855.23</v>
      </c>
    </row>
    <row r="12047" spans="1:4" x14ac:dyDescent="0.25">
      <c r="A12047" s="100">
        <v>41781</v>
      </c>
      <c r="B12047" s="100" t="s">
        <v>29231</v>
      </c>
      <c r="C12047" s="100" t="s">
        <v>942</v>
      </c>
      <c r="D12047" s="100">
        <v>334.99</v>
      </c>
    </row>
    <row r="12048" spans="1:4" x14ac:dyDescent="0.25">
      <c r="A12048" s="100">
        <v>41783</v>
      </c>
      <c r="B12048" s="100" t="s">
        <v>29232</v>
      </c>
      <c r="C12048" s="100" t="s">
        <v>942</v>
      </c>
      <c r="D12048" s="100">
        <v>1204.32</v>
      </c>
    </row>
    <row r="12049" spans="1:4" x14ac:dyDescent="0.25">
      <c r="A12049" s="100">
        <v>41786</v>
      </c>
      <c r="B12049" s="100" t="s">
        <v>29233</v>
      </c>
      <c r="C12049" s="100" t="s">
        <v>942</v>
      </c>
      <c r="D12049" s="100">
        <v>2564.04</v>
      </c>
    </row>
    <row r="12050" spans="1:4" x14ac:dyDescent="0.25">
      <c r="A12050" s="100">
        <v>41779</v>
      </c>
      <c r="B12050" s="100" t="s">
        <v>29234</v>
      </c>
      <c r="C12050" s="100" t="s">
        <v>942</v>
      </c>
      <c r="D12050" s="100">
        <v>131.93</v>
      </c>
    </row>
    <row r="12051" spans="1:4" x14ac:dyDescent="0.25">
      <c r="A12051" s="100">
        <v>41780</v>
      </c>
      <c r="B12051" s="100" t="s">
        <v>29235</v>
      </c>
      <c r="C12051" s="100" t="s">
        <v>942</v>
      </c>
      <c r="D12051" s="100">
        <v>206.69</v>
      </c>
    </row>
    <row r="12052" spans="1:4" x14ac:dyDescent="0.25">
      <c r="A12052" s="100">
        <v>41782</v>
      </c>
      <c r="B12052" s="100" t="s">
        <v>29236</v>
      </c>
      <c r="C12052" s="100" t="s">
        <v>942</v>
      </c>
      <c r="D12052" s="100">
        <v>740.42</v>
      </c>
    </row>
    <row r="12053" spans="1:4" x14ac:dyDescent="0.25">
      <c r="A12053" s="100">
        <v>38130</v>
      </c>
      <c r="B12053" s="100" t="s">
        <v>29237</v>
      </c>
      <c r="C12053" s="100" t="s">
        <v>942</v>
      </c>
      <c r="D12053" s="100">
        <v>41.79</v>
      </c>
    </row>
    <row r="12054" spans="1:4" x14ac:dyDescent="0.25">
      <c r="A12054" s="100">
        <v>44260</v>
      </c>
      <c r="B12054" s="100" t="s">
        <v>29238</v>
      </c>
      <c r="C12054" s="100" t="s">
        <v>942</v>
      </c>
      <c r="D12054" s="100">
        <v>395.54</v>
      </c>
    </row>
    <row r="12055" spans="1:4" x14ac:dyDescent="0.25">
      <c r="A12055" s="100">
        <v>21123</v>
      </c>
      <c r="B12055" s="100" t="s">
        <v>29239</v>
      </c>
      <c r="C12055" s="100" t="s">
        <v>942</v>
      </c>
      <c r="D12055" s="100">
        <v>11.63</v>
      </c>
    </row>
    <row r="12056" spans="1:4" x14ac:dyDescent="0.25">
      <c r="A12056" s="100">
        <v>21124</v>
      </c>
      <c r="B12056" s="100" t="s">
        <v>29240</v>
      </c>
      <c r="C12056" s="100" t="s">
        <v>942</v>
      </c>
      <c r="D12056" s="100">
        <v>18.579999999999998</v>
      </c>
    </row>
    <row r="12057" spans="1:4" x14ac:dyDescent="0.25">
      <c r="A12057" s="100">
        <v>21125</v>
      </c>
      <c r="B12057" s="100" t="s">
        <v>29241</v>
      </c>
      <c r="C12057" s="100" t="s">
        <v>942</v>
      </c>
      <c r="D12057" s="100">
        <v>32</v>
      </c>
    </row>
    <row r="12058" spans="1:4" x14ac:dyDescent="0.25">
      <c r="A12058" s="100">
        <v>38028</v>
      </c>
      <c r="B12058" s="100" t="s">
        <v>29242</v>
      </c>
      <c r="C12058" s="100" t="s">
        <v>942</v>
      </c>
      <c r="D12058" s="100">
        <v>55.95</v>
      </c>
    </row>
    <row r="12059" spans="1:4" x14ac:dyDescent="0.25">
      <c r="A12059" s="100">
        <v>38029</v>
      </c>
      <c r="B12059" s="100" t="s">
        <v>29243</v>
      </c>
      <c r="C12059" s="100" t="s">
        <v>942</v>
      </c>
      <c r="D12059" s="100">
        <v>81.89</v>
      </c>
    </row>
    <row r="12060" spans="1:4" x14ac:dyDescent="0.25">
      <c r="A12060" s="100">
        <v>38030</v>
      </c>
      <c r="B12060" s="100" t="s">
        <v>29244</v>
      </c>
      <c r="C12060" s="100" t="s">
        <v>942</v>
      </c>
      <c r="D12060" s="100">
        <v>132.41</v>
      </c>
    </row>
    <row r="12061" spans="1:4" x14ac:dyDescent="0.25">
      <c r="A12061" s="100">
        <v>38031</v>
      </c>
      <c r="B12061" s="100" t="s">
        <v>29245</v>
      </c>
      <c r="C12061" s="100" t="s">
        <v>942</v>
      </c>
      <c r="D12061" s="100">
        <v>207.83</v>
      </c>
    </row>
    <row r="12062" spans="1:4" x14ac:dyDescent="0.25">
      <c r="A12062" s="100">
        <v>39735</v>
      </c>
      <c r="B12062" s="100" t="s">
        <v>40505</v>
      </c>
      <c r="C12062" s="100" t="s">
        <v>942</v>
      </c>
      <c r="D12062" s="100">
        <v>58.47</v>
      </c>
    </row>
    <row r="12063" spans="1:4" x14ac:dyDescent="0.25">
      <c r="A12063" s="100">
        <v>39734</v>
      </c>
      <c r="B12063" s="100" t="s">
        <v>40506</v>
      </c>
      <c r="C12063" s="100" t="s">
        <v>942</v>
      </c>
      <c r="D12063" s="100">
        <v>69.349999999999994</v>
      </c>
    </row>
    <row r="12064" spans="1:4" x14ac:dyDescent="0.25">
      <c r="A12064" s="100">
        <v>39736</v>
      </c>
      <c r="B12064" s="100" t="s">
        <v>40507</v>
      </c>
      <c r="C12064" s="100" t="s">
        <v>942</v>
      </c>
      <c r="D12064" s="100">
        <v>79.150000000000006</v>
      </c>
    </row>
    <row r="12065" spans="1:4" x14ac:dyDescent="0.25">
      <c r="A12065" s="100">
        <v>39737</v>
      </c>
      <c r="B12065" s="100" t="s">
        <v>40508</v>
      </c>
      <c r="C12065" s="100" t="s">
        <v>942</v>
      </c>
      <c r="D12065" s="100">
        <v>10.64</v>
      </c>
    </row>
    <row r="12066" spans="1:4" x14ac:dyDescent="0.25">
      <c r="A12066" s="100">
        <v>39738</v>
      </c>
      <c r="B12066" s="100" t="s">
        <v>40509</v>
      </c>
      <c r="C12066" s="100" t="s">
        <v>942</v>
      </c>
      <c r="D12066" s="100">
        <v>3.85</v>
      </c>
    </row>
    <row r="12067" spans="1:4" x14ac:dyDescent="0.25">
      <c r="A12067" s="100">
        <v>39739</v>
      </c>
      <c r="B12067" s="100" t="s">
        <v>40510</v>
      </c>
      <c r="C12067" s="100" t="s">
        <v>942</v>
      </c>
      <c r="D12067" s="100">
        <v>54.73</v>
      </c>
    </row>
    <row r="12068" spans="1:4" x14ac:dyDescent="0.25">
      <c r="A12068" s="100">
        <v>39733</v>
      </c>
      <c r="B12068" s="100" t="s">
        <v>40511</v>
      </c>
      <c r="C12068" s="100" t="s">
        <v>942</v>
      </c>
      <c r="D12068" s="100">
        <v>94.72</v>
      </c>
    </row>
    <row r="12069" spans="1:4" x14ac:dyDescent="0.25">
      <c r="A12069" s="100">
        <v>39854</v>
      </c>
      <c r="B12069" s="100" t="s">
        <v>29246</v>
      </c>
      <c r="C12069" s="100" t="s">
        <v>942</v>
      </c>
      <c r="D12069" s="100">
        <v>96.06</v>
      </c>
    </row>
    <row r="12070" spans="1:4" x14ac:dyDescent="0.25">
      <c r="A12070" s="100">
        <v>39740</v>
      </c>
      <c r="B12070" s="100" t="s">
        <v>40512</v>
      </c>
      <c r="C12070" s="100" t="s">
        <v>942</v>
      </c>
      <c r="D12070" s="100">
        <v>52.56</v>
      </c>
    </row>
    <row r="12071" spans="1:4" x14ac:dyDescent="0.25">
      <c r="A12071" s="100">
        <v>39741</v>
      </c>
      <c r="B12071" s="100" t="s">
        <v>40513</v>
      </c>
      <c r="C12071" s="100" t="s">
        <v>942</v>
      </c>
      <c r="D12071" s="100">
        <v>9.68</v>
      </c>
    </row>
    <row r="12072" spans="1:4" x14ac:dyDescent="0.25">
      <c r="A12072" s="100">
        <v>39853</v>
      </c>
      <c r="B12072" s="100" t="s">
        <v>29247</v>
      </c>
      <c r="C12072" s="100" t="s">
        <v>942</v>
      </c>
      <c r="D12072" s="100">
        <v>12.72</v>
      </c>
    </row>
    <row r="12073" spans="1:4" x14ac:dyDescent="0.25">
      <c r="A12073" s="100">
        <v>39742</v>
      </c>
      <c r="B12073" s="100" t="s">
        <v>40514</v>
      </c>
      <c r="C12073" s="100" t="s">
        <v>942</v>
      </c>
      <c r="D12073" s="100">
        <v>42.24</v>
      </c>
    </row>
    <row r="12074" spans="1:4" x14ac:dyDescent="0.25">
      <c r="A12074" s="100">
        <v>39751</v>
      </c>
      <c r="B12074" s="100" t="s">
        <v>40515</v>
      </c>
      <c r="C12074" s="100" t="s">
        <v>942</v>
      </c>
      <c r="D12074" s="100">
        <v>176.28</v>
      </c>
    </row>
    <row r="12075" spans="1:4" x14ac:dyDescent="0.25">
      <c r="A12075" s="100">
        <v>39750</v>
      </c>
      <c r="B12075" s="100" t="s">
        <v>40516</v>
      </c>
      <c r="C12075" s="100" t="s">
        <v>942</v>
      </c>
      <c r="D12075" s="100">
        <v>146.52000000000001</v>
      </c>
    </row>
    <row r="12076" spans="1:4" x14ac:dyDescent="0.25">
      <c r="A12076" s="100">
        <v>39747</v>
      </c>
      <c r="B12076" s="100" t="s">
        <v>40517</v>
      </c>
      <c r="C12076" s="100" t="s">
        <v>942</v>
      </c>
      <c r="D12076" s="100">
        <v>47.13</v>
      </c>
    </row>
    <row r="12077" spans="1:4" x14ac:dyDescent="0.25">
      <c r="A12077" s="100">
        <v>39749</v>
      </c>
      <c r="B12077" s="100" t="s">
        <v>40518</v>
      </c>
      <c r="C12077" s="100" t="s">
        <v>942</v>
      </c>
      <c r="D12077" s="100">
        <v>97.01</v>
      </c>
    </row>
    <row r="12078" spans="1:4" x14ac:dyDescent="0.25">
      <c r="A12078" s="100">
        <v>39753</v>
      </c>
      <c r="B12078" s="100" t="s">
        <v>40519</v>
      </c>
      <c r="C12078" s="100" t="s">
        <v>942</v>
      </c>
      <c r="D12078" s="100">
        <v>324.48</v>
      </c>
    </row>
    <row r="12079" spans="1:4" x14ac:dyDescent="0.25">
      <c r="A12079" s="100">
        <v>39748</v>
      </c>
      <c r="B12079" s="100" t="s">
        <v>40520</v>
      </c>
      <c r="C12079" s="100" t="s">
        <v>942</v>
      </c>
      <c r="D12079" s="100">
        <v>76.260000000000005</v>
      </c>
    </row>
    <row r="12080" spans="1:4" x14ac:dyDescent="0.25">
      <c r="A12080" s="100">
        <v>39754</v>
      </c>
      <c r="B12080" s="100" t="s">
        <v>40521</v>
      </c>
      <c r="C12080" s="100" t="s">
        <v>942</v>
      </c>
      <c r="D12080" s="100">
        <v>478.05</v>
      </c>
    </row>
    <row r="12081" spans="1:4" x14ac:dyDescent="0.25">
      <c r="A12081" s="100">
        <v>39755</v>
      </c>
      <c r="B12081" s="100" t="s">
        <v>40522</v>
      </c>
      <c r="C12081" s="100" t="s">
        <v>942</v>
      </c>
      <c r="D12081" s="100">
        <v>724.84</v>
      </c>
    </row>
    <row r="12082" spans="1:4" x14ac:dyDescent="0.25">
      <c r="A12082" s="100">
        <v>12742</v>
      </c>
      <c r="B12082" s="100" t="s">
        <v>29248</v>
      </c>
      <c r="C12082" s="100" t="s">
        <v>942</v>
      </c>
      <c r="D12082" s="100">
        <v>573.95000000000005</v>
      </c>
    </row>
    <row r="12083" spans="1:4" x14ac:dyDescent="0.25">
      <c r="A12083" s="100">
        <v>12713</v>
      </c>
      <c r="B12083" s="100" t="s">
        <v>29249</v>
      </c>
      <c r="C12083" s="100" t="s">
        <v>942</v>
      </c>
      <c r="D12083" s="100">
        <v>30.44</v>
      </c>
    </row>
    <row r="12084" spans="1:4" x14ac:dyDescent="0.25">
      <c r="A12084" s="100">
        <v>12743</v>
      </c>
      <c r="B12084" s="100" t="s">
        <v>29250</v>
      </c>
      <c r="C12084" s="100" t="s">
        <v>942</v>
      </c>
      <c r="D12084" s="100">
        <v>52.36</v>
      </c>
    </row>
    <row r="12085" spans="1:4" x14ac:dyDescent="0.25">
      <c r="A12085" s="100">
        <v>12744</v>
      </c>
      <c r="B12085" s="100" t="s">
        <v>29251</v>
      </c>
      <c r="C12085" s="100" t="s">
        <v>942</v>
      </c>
      <c r="D12085" s="100">
        <v>66.459999999999994</v>
      </c>
    </row>
    <row r="12086" spans="1:4" x14ac:dyDescent="0.25">
      <c r="A12086" s="100">
        <v>12745</v>
      </c>
      <c r="B12086" s="100" t="s">
        <v>29252</v>
      </c>
      <c r="C12086" s="100" t="s">
        <v>942</v>
      </c>
      <c r="D12086" s="100">
        <v>96.51</v>
      </c>
    </row>
    <row r="12087" spans="1:4" x14ac:dyDescent="0.25">
      <c r="A12087" s="100">
        <v>12746</v>
      </c>
      <c r="B12087" s="100" t="s">
        <v>29253</v>
      </c>
      <c r="C12087" s="100" t="s">
        <v>942</v>
      </c>
      <c r="D12087" s="100">
        <v>130.32</v>
      </c>
    </row>
    <row r="12088" spans="1:4" x14ac:dyDescent="0.25">
      <c r="A12088" s="100">
        <v>12747</v>
      </c>
      <c r="B12088" s="100" t="s">
        <v>29254</v>
      </c>
      <c r="C12088" s="100" t="s">
        <v>942</v>
      </c>
      <c r="D12088" s="100">
        <v>189</v>
      </c>
    </row>
    <row r="12089" spans="1:4" x14ac:dyDescent="0.25">
      <c r="A12089" s="100">
        <v>12748</v>
      </c>
      <c r="B12089" s="100" t="s">
        <v>29255</v>
      </c>
      <c r="C12089" s="100" t="s">
        <v>942</v>
      </c>
      <c r="D12089" s="100">
        <v>266.26</v>
      </c>
    </row>
    <row r="12090" spans="1:4" x14ac:dyDescent="0.25">
      <c r="A12090" s="100">
        <v>12749</v>
      </c>
      <c r="B12090" s="100" t="s">
        <v>29256</v>
      </c>
      <c r="C12090" s="100" t="s">
        <v>942</v>
      </c>
      <c r="D12090" s="100">
        <v>389.23</v>
      </c>
    </row>
    <row r="12091" spans="1:4" x14ac:dyDescent="0.25">
      <c r="A12091" s="100">
        <v>39728</v>
      </c>
      <c r="B12091" s="100" t="s">
        <v>40523</v>
      </c>
      <c r="C12091" s="100" t="s">
        <v>942</v>
      </c>
      <c r="D12091" s="100">
        <v>224.69</v>
      </c>
    </row>
    <row r="12092" spans="1:4" x14ac:dyDescent="0.25">
      <c r="A12092" s="100">
        <v>39727</v>
      </c>
      <c r="B12092" s="100" t="s">
        <v>40524</v>
      </c>
      <c r="C12092" s="100" t="s">
        <v>942</v>
      </c>
      <c r="D12092" s="100">
        <v>184.91</v>
      </c>
    </row>
    <row r="12093" spans="1:4" x14ac:dyDescent="0.25">
      <c r="A12093" s="100">
        <v>39724</v>
      </c>
      <c r="B12093" s="100" t="s">
        <v>40525</v>
      </c>
      <c r="C12093" s="100" t="s">
        <v>942</v>
      </c>
      <c r="D12093" s="100">
        <v>56.61</v>
      </c>
    </row>
    <row r="12094" spans="1:4" x14ac:dyDescent="0.25">
      <c r="A12094" s="100">
        <v>39726</v>
      </c>
      <c r="B12094" s="100" t="s">
        <v>40526</v>
      </c>
      <c r="C12094" s="100" t="s">
        <v>942</v>
      </c>
      <c r="D12094" s="100">
        <v>127.84</v>
      </c>
    </row>
    <row r="12095" spans="1:4" x14ac:dyDescent="0.25">
      <c r="A12095" s="100">
        <v>39730</v>
      </c>
      <c r="B12095" s="100" t="s">
        <v>40527</v>
      </c>
      <c r="C12095" s="100" t="s">
        <v>942</v>
      </c>
      <c r="D12095" s="100">
        <v>403.72</v>
      </c>
    </row>
    <row r="12096" spans="1:4" x14ac:dyDescent="0.25">
      <c r="A12096" s="100">
        <v>39729</v>
      </c>
      <c r="B12096" s="100" t="s">
        <v>40528</v>
      </c>
      <c r="C12096" s="100" t="s">
        <v>942</v>
      </c>
      <c r="D12096" s="100">
        <v>311.16000000000003</v>
      </c>
    </row>
    <row r="12097" spans="1:4" x14ac:dyDescent="0.25">
      <c r="A12097" s="100">
        <v>39725</v>
      </c>
      <c r="B12097" s="100" t="s">
        <v>40529</v>
      </c>
      <c r="C12097" s="100" t="s">
        <v>942</v>
      </c>
      <c r="D12097" s="100">
        <v>92.27</v>
      </c>
    </row>
    <row r="12098" spans="1:4" x14ac:dyDescent="0.25">
      <c r="A12098" s="100">
        <v>39731</v>
      </c>
      <c r="B12098" s="100" t="s">
        <v>40530</v>
      </c>
      <c r="C12098" s="100" t="s">
        <v>942</v>
      </c>
      <c r="D12098" s="100">
        <v>597.92999999999995</v>
      </c>
    </row>
    <row r="12099" spans="1:4" x14ac:dyDescent="0.25">
      <c r="A12099" s="100">
        <v>39732</v>
      </c>
      <c r="B12099" s="100" t="s">
        <v>29257</v>
      </c>
      <c r="C12099" s="100" t="s">
        <v>942</v>
      </c>
      <c r="D12099" s="100">
        <v>880.12</v>
      </c>
    </row>
    <row r="12100" spans="1:4" x14ac:dyDescent="0.25">
      <c r="A12100" s="100">
        <v>39660</v>
      </c>
      <c r="B12100" s="100" t="s">
        <v>29258</v>
      </c>
      <c r="C12100" s="100" t="s">
        <v>942</v>
      </c>
      <c r="D12100" s="105">
        <v>40.1</v>
      </c>
    </row>
    <row r="12101" spans="1:4" x14ac:dyDescent="0.25">
      <c r="A12101" s="100">
        <v>39662</v>
      </c>
      <c r="B12101" s="100" t="s">
        <v>29259</v>
      </c>
      <c r="C12101" s="100" t="s">
        <v>942</v>
      </c>
      <c r="D12101" s="105">
        <v>19.22</v>
      </c>
    </row>
    <row r="12102" spans="1:4" x14ac:dyDescent="0.25">
      <c r="A12102" s="100">
        <v>39661</v>
      </c>
      <c r="B12102" s="100" t="s">
        <v>29260</v>
      </c>
      <c r="C12102" s="100" t="s">
        <v>942</v>
      </c>
      <c r="D12102" s="100">
        <v>13.11</v>
      </c>
    </row>
    <row r="12103" spans="1:4" x14ac:dyDescent="0.25">
      <c r="A12103" s="100">
        <v>39666</v>
      </c>
      <c r="B12103" s="100" t="s">
        <v>29261</v>
      </c>
      <c r="C12103" s="100" t="s">
        <v>942</v>
      </c>
      <c r="D12103" s="100">
        <v>60.33</v>
      </c>
    </row>
    <row r="12104" spans="1:4" x14ac:dyDescent="0.25">
      <c r="A12104" s="100">
        <v>39664</v>
      </c>
      <c r="B12104" s="100" t="s">
        <v>29262</v>
      </c>
      <c r="C12104" s="100" t="s">
        <v>942</v>
      </c>
      <c r="D12104" s="100">
        <v>29.57</v>
      </c>
    </row>
    <row r="12105" spans="1:4" x14ac:dyDescent="0.25">
      <c r="A12105" s="100">
        <v>39663</v>
      </c>
      <c r="B12105" s="100" t="s">
        <v>29263</v>
      </c>
      <c r="C12105" s="100" t="s">
        <v>942</v>
      </c>
      <c r="D12105" s="100">
        <v>23.64</v>
      </c>
    </row>
    <row r="12106" spans="1:4" x14ac:dyDescent="0.25">
      <c r="A12106" s="100">
        <v>39665</v>
      </c>
      <c r="B12106" s="100" t="s">
        <v>29264</v>
      </c>
      <c r="C12106" s="100" t="s">
        <v>942</v>
      </c>
      <c r="D12106" s="100">
        <v>49.88</v>
      </c>
    </row>
    <row r="12107" spans="1:4" x14ac:dyDescent="0.25">
      <c r="A12107" s="100">
        <v>39752</v>
      </c>
      <c r="B12107" s="100" t="s">
        <v>29265</v>
      </c>
      <c r="C12107" s="100" t="s">
        <v>942</v>
      </c>
      <c r="D12107" s="100">
        <v>250.83</v>
      </c>
    </row>
    <row r="12108" spans="1:4" x14ac:dyDescent="0.25">
      <c r="A12108" s="100">
        <v>7725</v>
      </c>
      <c r="B12108" s="100" t="s">
        <v>29266</v>
      </c>
      <c r="C12108" s="100" t="s">
        <v>942</v>
      </c>
      <c r="D12108" s="100">
        <v>245</v>
      </c>
    </row>
    <row r="12109" spans="1:4" x14ac:dyDescent="0.25">
      <c r="A12109" s="100">
        <v>7753</v>
      </c>
      <c r="B12109" s="100" t="s">
        <v>29267</v>
      </c>
      <c r="C12109" s="100" t="s">
        <v>942</v>
      </c>
      <c r="D12109" s="100">
        <v>477.64</v>
      </c>
    </row>
    <row r="12110" spans="1:4" x14ac:dyDescent="0.25">
      <c r="A12110" s="100">
        <v>13256</v>
      </c>
      <c r="B12110" s="100" t="s">
        <v>29268</v>
      </c>
      <c r="C12110" s="100" t="s">
        <v>942</v>
      </c>
      <c r="D12110" s="100">
        <v>669.11</v>
      </c>
    </row>
    <row r="12111" spans="1:4" x14ac:dyDescent="0.25">
      <c r="A12111" s="100">
        <v>7757</v>
      </c>
      <c r="B12111" s="100" t="s">
        <v>29269</v>
      </c>
      <c r="C12111" s="100" t="s">
        <v>942</v>
      </c>
      <c r="D12111" s="105">
        <v>713.38</v>
      </c>
    </row>
    <row r="12112" spans="1:4" x14ac:dyDescent="0.25">
      <c r="A12112" s="100">
        <v>7758</v>
      </c>
      <c r="B12112" s="100" t="s">
        <v>29270</v>
      </c>
      <c r="C12112" s="100" t="s">
        <v>942</v>
      </c>
      <c r="D12112" s="105">
        <v>1033.52</v>
      </c>
    </row>
    <row r="12113" spans="1:4" x14ac:dyDescent="0.25">
      <c r="A12113" s="100">
        <v>7759</v>
      </c>
      <c r="B12113" s="100" t="s">
        <v>29271</v>
      </c>
      <c r="C12113" s="100" t="s">
        <v>942</v>
      </c>
      <c r="D12113" s="100">
        <v>2863.9</v>
      </c>
    </row>
    <row r="12114" spans="1:4" x14ac:dyDescent="0.25">
      <c r="A12114" s="100">
        <v>40334</v>
      </c>
      <c r="B12114" s="100" t="s">
        <v>29272</v>
      </c>
      <c r="C12114" s="100" t="s">
        <v>942</v>
      </c>
      <c r="D12114" s="100">
        <v>112.2</v>
      </c>
    </row>
    <row r="12115" spans="1:4" x14ac:dyDescent="0.25">
      <c r="A12115" s="100">
        <v>7745</v>
      </c>
      <c r="B12115" s="100" t="s">
        <v>29273</v>
      </c>
      <c r="C12115" s="100" t="s">
        <v>942</v>
      </c>
      <c r="D12115" s="100">
        <v>126.61</v>
      </c>
    </row>
    <row r="12116" spans="1:4" x14ac:dyDescent="0.25">
      <c r="A12116" s="100">
        <v>7742</v>
      </c>
      <c r="B12116" s="100" t="s">
        <v>29274</v>
      </c>
      <c r="C12116" s="100" t="s">
        <v>942</v>
      </c>
      <c r="D12116" s="100">
        <v>333.94</v>
      </c>
    </row>
    <row r="12117" spans="1:4" x14ac:dyDescent="0.25">
      <c r="A12117" s="100">
        <v>7750</v>
      </c>
      <c r="B12117" s="100" t="s">
        <v>29275</v>
      </c>
      <c r="C12117" s="100" t="s">
        <v>942</v>
      </c>
      <c r="D12117" s="100">
        <v>407.64</v>
      </c>
    </row>
    <row r="12118" spans="1:4" x14ac:dyDescent="0.25">
      <c r="A12118" s="100">
        <v>7756</v>
      </c>
      <c r="B12118" s="100" t="s">
        <v>29276</v>
      </c>
      <c r="C12118" s="100" t="s">
        <v>942</v>
      </c>
      <c r="D12118" s="100">
        <v>468.38</v>
      </c>
    </row>
    <row r="12119" spans="1:4" x14ac:dyDescent="0.25">
      <c r="A12119" s="100">
        <v>7765</v>
      </c>
      <c r="B12119" s="100" t="s">
        <v>29277</v>
      </c>
      <c r="C12119" s="100" t="s">
        <v>942</v>
      </c>
      <c r="D12119" s="100">
        <v>524.99</v>
      </c>
    </row>
    <row r="12120" spans="1:4" x14ac:dyDescent="0.25">
      <c r="A12120" s="100">
        <v>12569</v>
      </c>
      <c r="B12120" s="100" t="s">
        <v>29278</v>
      </c>
      <c r="C12120" s="100" t="s">
        <v>942</v>
      </c>
      <c r="D12120" s="100">
        <v>724.7</v>
      </c>
    </row>
    <row r="12121" spans="1:4" x14ac:dyDescent="0.25">
      <c r="A12121" s="100">
        <v>7766</v>
      </c>
      <c r="B12121" s="100" t="s">
        <v>29279</v>
      </c>
      <c r="C12121" s="100" t="s">
        <v>942</v>
      </c>
      <c r="D12121" s="100">
        <v>769.99</v>
      </c>
    </row>
    <row r="12122" spans="1:4" x14ac:dyDescent="0.25">
      <c r="A12122" s="100">
        <v>7767</v>
      </c>
      <c r="B12122" s="100" t="s">
        <v>29280</v>
      </c>
      <c r="C12122" s="100" t="s">
        <v>942</v>
      </c>
      <c r="D12122" s="105">
        <v>1105.58</v>
      </c>
    </row>
    <row r="12123" spans="1:4" x14ac:dyDescent="0.25">
      <c r="A12123" s="100">
        <v>7727</v>
      </c>
      <c r="B12123" s="100" t="s">
        <v>29281</v>
      </c>
      <c r="C12123" s="100" t="s">
        <v>942</v>
      </c>
      <c r="D12123" s="105">
        <v>3211.76</v>
      </c>
    </row>
    <row r="12124" spans="1:4" x14ac:dyDescent="0.25">
      <c r="A12124" s="100">
        <v>7760</v>
      </c>
      <c r="B12124" s="100" t="s">
        <v>29282</v>
      </c>
      <c r="C12124" s="100" t="s">
        <v>942</v>
      </c>
      <c r="D12124" s="100">
        <v>127.64</v>
      </c>
    </row>
    <row r="12125" spans="1:4" x14ac:dyDescent="0.25">
      <c r="A12125" s="100">
        <v>7761</v>
      </c>
      <c r="B12125" s="100" t="s">
        <v>29283</v>
      </c>
      <c r="C12125" s="100" t="s">
        <v>942</v>
      </c>
      <c r="D12125" s="100">
        <v>133.82</v>
      </c>
    </row>
    <row r="12126" spans="1:4" x14ac:dyDescent="0.25">
      <c r="A12126" s="100">
        <v>7752</v>
      </c>
      <c r="B12126" s="100" t="s">
        <v>29284</v>
      </c>
      <c r="C12126" s="100" t="s">
        <v>942</v>
      </c>
      <c r="D12126" s="100">
        <v>162.63999999999999</v>
      </c>
    </row>
    <row r="12127" spans="1:4" x14ac:dyDescent="0.25">
      <c r="A12127" s="100">
        <v>7762</v>
      </c>
      <c r="B12127" s="100" t="s">
        <v>29285</v>
      </c>
      <c r="C12127" s="100" t="s">
        <v>942</v>
      </c>
      <c r="D12127" s="100">
        <v>212.57</v>
      </c>
    </row>
    <row r="12128" spans="1:4" x14ac:dyDescent="0.25">
      <c r="A12128" s="100">
        <v>7722</v>
      </c>
      <c r="B12128" s="100" t="s">
        <v>29286</v>
      </c>
      <c r="C12128" s="100" t="s">
        <v>942</v>
      </c>
      <c r="D12128" s="100">
        <v>325.29000000000002</v>
      </c>
    </row>
    <row r="12129" spans="1:4" x14ac:dyDescent="0.25">
      <c r="A12129" s="100">
        <v>7763</v>
      </c>
      <c r="B12129" s="100" t="s">
        <v>29287</v>
      </c>
      <c r="C12129" s="100" t="s">
        <v>942</v>
      </c>
      <c r="D12129" s="100">
        <v>396.32</v>
      </c>
    </row>
    <row r="12130" spans="1:4" x14ac:dyDescent="0.25">
      <c r="A12130" s="100">
        <v>7764</v>
      </c>
      <c r="B12130" s="100" t="s">
        <v>29288</v>
      </c>
      <c r="C12130" s="100" t="s">
        <v>942</v>
      </c>
      <c r="D12130" s="100">
        <v>473.52</v>
      </c>
    </row>
    <row r="12131" spans="1:4" x14ac:dyDescent="0.25">
      <c r="A12131" s="100">
        <v>12572</v>
      </c>
      <c r="B12131" s="100" t="s">
        <v>29289</v>
      </c>
      <c r="C12131" s="100" t="s">
        <v>942</v>
      </c>
      <c r="D12131" s="100">
        <v>669.11</v>
      </c>
    </row>
    <row r="12132" spans="1:4" x14ac:dyDescent="0.25">
      <c r="A12132" s="100">
        <v>12573</v>
      </c>
      <c r="B12132" s="100" t="s">
        <v>29290</v>
      </c>
      <c r="C12132" s="100" t="s">
        <v>942</v>
      </c>
      <c r="D12132" s="100">
        <v>880.14</v>
      </c>
    </row>
    <row r="12133" spans="1:4" x14ac:dyDescent="0.25">
      <c r="A12133" s="100">
        <v>12574</v>
      </c>
      <c r="B12133" s="100" t="s">
        <v>29291</v>
      </c>
      <c r="C12133" s="100" t="s">
        <v>942</v>
      </c>
      <c r="D12133" s="100">
        <v>1064.2</v>
      </c>
    </row>
    <row r="12134" spans="1:4" x14ac:dyDescent="0.25">
      <c r="A12134" s="100">
        <v>12575</v>
      </c>
      <c r="B12134" s="100" t="s">
        <v>29292</v>
      </c>
      <c r="C12134" s="100" t="s">
        <v>942</v>
      </c>
      <c r="D12134" s="100">
        <v>1616.17</v>
      </c>
    </row>
    <row r="12135" spans="1:4" x14ac:dyDescent="0.25">
      <c r="A12135" s="100">
        <v>12576</v>
      </c>
      <c r="B12135" s="100" t="s">
        <v>29293</v>
      </c>
      <c r="C12135" s="100" t="s">
        <v>942</v>
      </c>
      <c r="D12135" s="100">
        <v>195.58</v>
      </c>
    </row>
    <row r="12136" spans="1:4" x14ac:dyDescent="0.25">
      <c r="A12136" s="100">
        <v>12577</v>
      </c>
      <c r="B12136" s="100" t="s">
        <v>29294</v>
      </c>
      <c r="C12136" s="100" t="s">
        <v>942</v>
      </c>
      <c r="D12136" s="100">
        <v>263.52</v>
      </c>
    </row>
    <row r="12137" spans="1:4" x14ac:dyDescent="0.25">
      <c r="A12137" s="100">
        <v>12578</v>
      </c>
      <c r="B12137" s="100" t="s">
        <v>29295</v>
      </c>
      <c r="C12137" s="100" t="s">
        <v>942</v>
      </c>
      <c r="D12137" s="100">
        <v>319.11</v>
      </c>
    </row>
    <row r="12138" spans="1:4" x14ac:dyDescent="0.25">
      <c r="A12138" s="100">
        <v>12579</v>
      </c>
      <c r="B12138" s="100" t="s">
        <v>29296</v>
      </c>
      <c r="C12138" s="100" t="s">
        <v>942</v>
      </c>
      <c r="D12138" s="105">
        <v>549.70000000000005</v>
      </c>
    </row>
    <row r="12139" spans="1:4" x14ac:dyDescent="0.25">
      <c r="A12139" s="100">
        <v>12580</v>
      </c>
      <c r="B12139" s="100" t="s">
        <v>29297</v>
      </c>
      <c r="C12139" s="100" t="s">
        <v>942</v>
      </c>
      <c r="D12139" s="100">
        <v>572.76</v>
      </c>
    </row>
    <row r="12140" spans="1:4" x14ac:dyDescent="0.25">
      <c r="A12140" s="100">
        <v>12581</v>
      </c>
      <c r="B12140" s="100" t="s">
        <v>29298</v>
      </c>
      <c r="C12140" s="100" t="s">
        <v>942</v>
      </c>
      <c r="D12140" s="100">
        <v>613.52</v>
      </c>
    </row>
    <row r="12141" spans="1:4" x14ac:dyDescent="0.25">
      <c r="A12141" s="100">
        <v>7720</v>
      </c>
      <c r="B12141" s="100" t="s">
        <v>29299</v>
      </c>
      <c r="C12141" s="100" t="s">
        <v>942</v>
      </c>
      <c r="D12141" s="100">
        <v>959.41</v>
      </c>
    </row>
    <row r="12142" spans="1:4" x14ac:dyDescent="0.25">
      <c r="A12142" s="100">
        <v>40335</v>
      </c>
      <c r="B12142" s="100" t="s">
        <v>29300</v>
      </c>
      <c r="C12142" s="100" t="s">
        <v>942</v>
      </c>
      <c r="D12142" s="100">
        <v>200.73</v>
      </c>
    </row>
    <row r="12143" spans="1:4" x14ac:dyDescent="0.25">
      <c r="A12143" s="100">
        <v>7740</v>
      </c>
      <c r="B12143" s="100" t="s">
        <v>29301</v>
      </c>
      <c r="C12143" s="100" t="s">
        <v>942</v>
      </c>
      <c r="D12143" s="100">
        <v>205.88</v>
      </c>
    </row>
    <row r="12144" spans="1:4" x14ac:dyDescent="0.25">
      <c r="A12144" s="100">
        <v>7741</v>
      </c>
      <c r="B12144" s="100" t="s">
        <v>29302</v>
      </c>
      <c r="C12144" s="100" t="s">
        <v>942</v>
      </c>
      <c r="D12144" s="105">
        <v>380.88</v>
      </c>
    </row>
    <row r="12145" spans="1:4" x14ac:dyDescent="0.25">
      <c r="A12145" s="100">
        <v>7774</v>
      </c>
      <c r="B12145" s="100" t="s">
        <v>29303</v>
      </c>
      <c r="C12145" s="100" t="s">
        <v>942</v>
      </c>
      <c r="D12145" s="100">
        <v>467.35</v>
      </c>
    </row>
    <row r="12146" spans="1:4" x14ac:dyDescent="0.25">
      <c r="A12146" s="100">
        <v>7744</v>
      </c>
      <c r="B12146" s="100" t="s">
        <v>29304</v>
      </c>
      <c r="C12146" s="100" t="s">
        <v>942</v>
      </c>
      <c r="D12146" s="100">
        <v>610.44000000000005</v>
      </c>
    </row>
    <row r="12147" spans="1:4" x14ac:dyDescent="0.25">
      <c r="A12147" s="100">
        <v>7773</v>
      </c>
      <c r="B12147" s="100" t="s">
        <v>29305</v>
      </c>
      <c r="C12147" s="100" t="s">
        <v>942</v>
      </c>
      <c r="D12147" s="100">
        <v>623.91999999999996</v>
      </c>
    </row>
    <row r="12148" spans="1:4" x14ac:dyDescent="0.25">
      <c r="A12148" s="100">
        <v>7754</v>
      </c>
      <c r="B12148" s="100" t="s">
        <v>29306</v>
      </c>
      <c r="C12148" s="100" t="s">
        <v>942</v>
      </c>
      <c r="D12148" s="100">
        <v>946.02</v>
      </c>
    </row>
    <row r="12149" spans="1:4" x14ac:dyDescent="0.25">
      <c r="A12149" s="100">
        <v>7735</v>
      </c>
      <c r="B12149" s="100" t="s">
        <v>29307</v>
      </c>
      <c r="C12149" s="100" t="s">
        <v>942</v>
      </c>
      <c r="D12149" s="100">
        <v>1225</v>
      </c>
    </row>
    <row r="12150" spans="1:4" x14ac:dyDescent="0.25">
      <c r="A12150" s="100">
        <v>7755</v>
      </c>
      <c r="B12150" s="100" t="s">
        <v>29308</v>
      </c>
      <c r="C12150" s="100" t="s">
        <v>942</v>
      </c>
      <c r="D12150" s="100">
        <v>242.94</v>
      </c>
    </row>
    <row r="12151" spans="1:4" x14ac:dyDescent="0.25">
      <c r="A12151" s="100">
        <v>7776</v>
      </c>
      <c r="B12151" s="100" t="s">
        <v>29309</v>
      </c>
      <c r="C12151" s="100" t="s">
        <v>942</v>
      </c>
      <c r="D12151" s="100">
        <v>506.47</v>
      </c>
    </row>
    <row r="12152" spans="1:4" x14ac:dyDescent="0.25">
      <c r="A12152" s="100">
        <v>7743</v>
      </c>
      <c r="B12152" s="100" t="s">
        <v>29310</v>
      </c>
      <c r="C12152" s="100" t="s">
        <v>942</v>
      </c>
      <c r="D12152" s="100">
        <v>536.32000000000005</v>
      </c>
    </row>
    <row r="12153" spans="1:4" x14ac:dyDescent="0.25">
      <c r="A12153" s="100">
        <v>7733</v>
      </c>
      <c r="B12153" s="100" t="s">
        <v>29311</v>
      </c>
      <c r="C12153" s="100" t="s">
        <v>942</v>
      </c>
      <c r="D12153" s="100">
        <v>700</v>
      </c>
    </row>
    <row r="12154" spans="1:4" x14ac:dyDescent="0.25">
      <c r="A12154" s="100">
        <v>7775</v>
      </c>
      <c r="B12154" s="100" t="s">
        <v>29312</v>
      </c>
      <c r="C12154" s="100" t="s">
        <v>942</v>
      </c>
      <c r="D12154" s="100">
        <v>766.91</v>
      </c>
    </row>
    <row r="12155" spans="1:4" x14ac:dyDescent="0.25">
      <c r="A12155" s="100">
        <v>7734</v>
      </c>
      <c r="B12155" s="100" t="s">
        <v>29313</v>
      </c>
      <c r="C12155" s="100" t="s">
        <v>942</v>
      </c>
      <c r="D12155" s="100">
        <v>1086.02</v>
      </c>
    </row>
    <row r="12156" spans="1:4" x14ac:dyDescent="0.25">
      <c r="A12156" s="100">
        <v>7714</v>
      </c>
      <c r="B12156" s="100" t="s">
        <v>40531</v>
      </c>
      <c r="C12156" s="100" t="s">
        <v>942</v>
      </c>
      <c r="D12156" s="100">
        <v>151.32</v>
      </c>
    </row>
    <row r="12157" spans="1:4" x14ac:dyDescent="0.25">
      <c r="A12157" s="100">
        <v>37449</v>
      </c>
      <c r="B12157" s="100" t="s">
        <v>29314</v>
      </c>
      <c r="C12157" s="100" t="s">
        <v>942</v>
      </c>
      <c r="D12157" s="100">
        <v>58.86</v>
      </c>
    </row>
    <row r="12158" spans="1:4" x14ac:dyDescent="0.25">
      <c r="A12158" s="100">
        <v>37450</v>
      </c>
      <c r="B12158" s="100" t="s">
        <v>29315</v>
      </c>
      <c r="C12158" s="100" t="s">
        <v>942</v>
      </c>
      <c r="D12158" s="100">
        <v>82.41</v>
      </c>
    </row>
    <row r="12159" spans="1:4" x14ac:dyDescent="0.25">
      <c r="A12159" s="100">
        <v>37451</v>
      </c>
      <c r="B12159" s="100" t="s">
        <v>29316</v>
      </c>
      <c r="C12159" s="100" t="s">
        <v>942</v>
      </c>
      <c r="D12159" s="100">
        <v>115.05</v>
      </c>
    </row>
    <row r="12160" spans="1:4" x14ac:dyDescent="0.25">
      <c r="A12160" s="100">
        <v>37452</v>
      </c>
      <c r="B12160" s="100" t="s">
        <v>29317</v>
      </c>
      <c r="C12160" s="100" t="s">
        <v>942</v>
      </c>
      <c r="D12160" s="100">
        <v>167.22</v>
      </c>
    </row>
    <row r="12161" spans="1:4" x14ac:dyDescent="0.25">
      <c r="A12161" s="100">
        <v>37453</v>
      </c>
      <c r="B12161" s="100" t="s">
        <v>29318</v>
      </c>
      <c r="C12161" s="100" t="s">
        <v>942</v>
      </c>
      <c r="D12161" s="100">
        <v>192.58</v>
      </c>
    </row>
    <row r="12162" spans="1:4" x14ac:dyDescent="0.25">
      <c r="A12162" s="100">
        <v>7778</v>
      </c>
      <c r="B12162" s="100" t="s">
        <v>29319</v>
      </c>
      <c r="C12162" s="100" t="s">
        <v>942</v>
      </c>
      <c r="D12162" s="100">
        <v>72.239999999999995</v>
      </c>
    </row>
    <row r="12163" spans="1:4" x14ac:dyDescent="0.25">
      <c r="A12163" s="100">
        <v>7796</v>
      </c>
      <c r="B12163" s="100" t="s">
        <v>29320</v>
      </c>
      <c r="C12163" s="100" t="s">
        <v>942</v>
      </c>
      <c r="D12163" s="100">
        <v>99</v>
      </c>
    </row>
    <row r="12164" spans="1:4" x14ac:dyDescent="0.25">
      <c r="A12164" s="100">
        <v>7781</v>
      </c>
      <c r="B12164" s="100" t="s">
        <v>29321</v>
      </c>
      <c r="C12164" s="100" t="s">
        <v>942</v>
      </c>
      <c r="D12164" s="100">
        <v>116.99</v>
      </c>
    </row>
    <row r="12165" spans="1:4" x14ac:dyDescent="0.25">
      <c r="A12165" s="100">
        <v>7795</v>
      </c>
      <c r="B12165" s="100" t="s">
        <v>29322</v>
      </c>
      <c r="C12165" s="100" t="s">
        <v>942</v>
      </c>
      <c r="D12165" s="100">
        <v>174.11</v>
      </c>
    </row>
    <row r="12166" spans="1:4" x14ac:dyDescent="0.25">
      <c r="A12166" s="100">
        <v>7791</v>
      </c>
      <c r="B12166" s="100" t="s">
        <v>29323</v>
      </c>
      <c r="C12166" s="100" t="s">
        <v>942</v>
      </c>
      <c r="D12166" s="100">
        <v>208.43</v>
      </c>
    </row>
    <row r="12167" spans="1:4" x14ac:dyDescent="0.25">
      <c r="A12167" s="100">
        <v>7783</v>
      </c>
      <c r="B12167" s="100" t="s">
        <v>29324</v>
      </c>
      <c r="C12167" s="100" t="s">
        <v>942</v>
      </c>
      <c r="D12167" s="100">
        <v>73.86</v>
      </c>
    </row>
    <row r="12168" spans="1:4" x14ac:dyDescent="0.25">
      <c r="A12168" s="100">
        <v>7790</v>
      </c>
      <c r="B12168" s="100" t="s">
        <v>29325</v>
      </c>
      <c r="C12168" s="100" t="s">
        <v>942</v>
      </c>
      <c r="D12168" s="100">
        <v>116.39</v>
      </c>
    </row>
    <row r="12169" spans="1:4" x14ac:dyDescent="0.25">
      <c r="A12169" s="100">
        <v>7785</v>
      </c>
      <c r="B12169" s="100" t="s">
        <v>29326</v>
      </c>
      <c r="C12169" s="100" t="s">
        <v>942</v>
      </c>
      <c r="D12169" s="100">
        <v>128.43</v>
      </c>
    </row>
    <row r="12170" spans="1:4" x14ac:dyDescent="0.25">
      <c r="A12170" s="100">
        <v>7792</v>
      </c>
      <c r="B12170" s="100" t="s">
        <v>29327</v>
      </c>
      <c r="C12170" s="100" t="s">
        <v>942</v>
      </c>
      <c r="D12170" s="100">
        <v>182.14</v>
      </c>
    </row>
    <row r="12171" spans="1:4" x14ac:dyDescent="0.25">
      <c r="A12171" s="100">
        <v>7793</v>
      </c>
      <c r="B12171" s="100" t="s">
        <v>29328</v>
      </c>
      <c r="C12171" s="100" t="s">
        <v>942</v>
      </c>
      <c r="D12171" s="100">
        <v>215.12</v>
      </c>
    </row>
    <row r="12172" spans="1:4" x14ac:dyDescent="0.25">
      <c r="A12172" s="100">
        <v>13159</v>
      </c>
      <c r="B12172" s="100" t="s">
        <v>29329</v>
      </c>
      <c r="C12172" s="100" t="s">
        <v>942</v>
      </c>
      <c r="D12172" s="100">
        <v>187.29</v>
      </c>
    </row>
    <row r="12173" spans="1:4" x14ac:dyDescent="0.25">
      <c r="A12173" s="100">
        <v>13168</v>
      </c>
      <c r="B12173" s="100" t="s">
        <v>29330</v>
      </c>
      <c r="C12173" s="100" t="s">
        <v>942</v>
      </c>
      <c r="D12173" s="100">
        <v>227.43</v>
      </c>
    </row>
    <row r="12174" spans="1:4" x14ac:dyDescent="0.25">
      <c r="A12174" s="100">
        <v>13173</v>
      </c>
      <c r="B12174" s="100" t="s">
        <v>29331</v>
      </c>
      <c r="C12174" s="100" t="s">
        <v>942</v>
      </c>
      <c r="D12174" s="100">
        <v>307.7</v>
      </c>
    </row>
    <row r="12175" spans="1:4" x14ac:dyDescent="0.25">
      <c r="A12175" s="100">
        <v>12583</v>
      </c>
      <c r="B12175" s="100" t="s">
        <v>29332</v>
      </c>
      <c r="C12175" s="100" t="s">
        <v>942</v>
      </c>
      <c r="D12175" s="100">
        <v>61.54</v>
      </c>
    </row>
    <row r="12176" spans="1:4" x14ac:dyDescent="0.25">
      <c r="A12176" s="100">
        <v>12584</v>
      </c>
      <c r="B12176" s="100" t="s">
        <v>29333</v>
      </c>
      <c r="C12176" s="100" t="s">
        <v>942</v>
      </c>
      <c r="D12176" s="100">
        <v>80.27</v>
      </c>
    </row>
    <row r="12177" spans="1:4" x14ac:dyDescent="0.25">
      <c r="A12177" s="100">
        <v>12613</v>
      </c>
      <c r="B12177" s="100" t="s">
        <v>29334</v>
      </c>
      <c r="C12177" s="100" t="s">
        <v>13191</v>
      </c>
      <c r="D12177" s="100">
        <v>19.16</v>
      </c>
    </row>
    <row r="12178" spans="1:4" x14ac:dyDescent="0.25">
      <c r="A12178" s="100">
        <v>1031</v>
      </c>
      <c r="B12178" s="100" t="s">
        <v>29335</v>
      </c>
      <c r="C12178" s="100" t="s">
        <v>13191</v>
      </c>
      <c r="D12178" s="100">
        <v>15.15</v>
      </c>
    </row>
    <row r="12179" spans="1:4" x14ac:dyDescent="0.25">
      <c r="A12179" s="100">
        <v>39707</v>
      </c>
      <c r="B12179" s="100" t="s">
        <v>40532</v>
      </c>
      <c r="C12179" s="100" t="s">
        <v>942</v>
      </c>
      <c r="D12179" s="100">
        <v>4.67</v>
      </c>
    </row>
    <row r="12180" spans="1:4" x14ac:dyDescent="0.25">
      <c r="A12180" s="100">
        <v>39708</v>
      </c>
      <c r="B12180" s="100" t="s">
        <v>40533</v>
      </c>
      <c r="C12180" s="100" t="s">
        <v>942</v>
      </c>
      <c r="D12180" s="105">
        <v>4.53</v>
      </c>
    </row>
    <row r="12181" spans="1:4" x14ac:dyDescent="0.25">
      <c r="A12181" s="100">
        <v>39710</v>
      </c>
      <c r="B12181" s="100" t="s">
        <v>40534</v>
      </c>
      <c r="C12181" s="100" t="s">
        <v>942</v>
      </c>
      <c r="D12181" s="100">
        <v>3.18</v>
      </c>
    </row>
    <row r="12182" spans="1:4" x14ac:dyDescent="0.25">
      <c r="A12182" s="100">
        <v>39709</v>
      </c>
      <c r="B12182" s="100" t="s">
        <v>40535</v>
      </c>
      <c r="C12182" s="100" t="s">
        <v>942</v>
      </c>
      <c r="D12182" s="100">
        <v>4.42</v>
      </c>
    </row>
    <row r="12183" spans="1:4" x14ac:dyDescent="0.25">
      <c r="A12183" s="100">
        <v>39711</v>
      </c>
      <c r="B12183" s="100" t="s">
        <v>40536</v>
      </c>
      <c r="C12183" s="100" t="s">
        <v>942</v>
      </c>
      <c r="D12183" s="105">
        <v>4.96</v>
      </c>
    </row>
    <row r="12184" spans="1:4" x14ac:dyDescent="0.25">
      <c r="A12184" s="100">
        <v>39712</v>
      </c>
      <c r="B12184" s="100" t="s">
        <v>40537</v>
      </c>
      <c r="C12184" s="100" t="s">
        <v>942</v>
      </c>
      <c r="D12184" s="100">
        <v>1.74</v>
      </c>
    </row>
    <row r="12185" spans="1:4" x14ac:dyDescent="0.25">
      <c r="A12185" s="100">
        <v>39713</v>
      </c>
      <c r="B12185" s="100" t="s">
        <v>40538</v>
      </c>
      <c r="C12185" s="100" t="s">
        <v>942</v>
      </c>
      <c r="D12185" s="105">
        <v>1.37</v>
      </c>
    </row>
    <row r="12186" spans="1:4" x14ac:dyDescent="0.25">
      <c r="A12186" s="100">
        <v>39714</v>
      </c>
      <c r="B12186" s="100" t="s">
        <v>40539</v>
      </c>
      <c r="C12186" s="100" t="s">
        <v>942</v>
      </c>
      <c r="D12186" s="105">
        <v>3.15</v>
      </c>
    </row>
    <row r="12187" spans="1:4" x14ac:dyDescent="0.25">
      <c r="A12187" s="100">
        <v>39715</v>
      </c>
      <c r="B12187" s="100" t="s">
        <v>40540</v>
      </c>
      <c r="C12187" s="100" t="s">
        <v>942</v>
      </c>
      <c r="D12187" s="100">
        <v>2.2400000000000002</v>
      </c>
    </row>
    <row r="12188" spans="1:4" x14ac:dyDescent="0.25">
      <c r="A12188" s="100">
        <v>39716</v>
      </c>
      <c r="B12188" s="100" t="s">
        <v>40541</v>
      </c>
      <c r="C12188" s="100" t="s">
        <v>942</v>
      </c>
      <c r="D12188" s="105">
        <v>1.7</v>
      </c>
    </row>
    <row r="12189" spans="1:4" x14ac:dyDescent="0.25">
      <c r="A12189" s="100">
        <v>39718</v>
      </c>
      <c r="B12189" s="100" t="s">
        <v>40542</v>
      </c>
      <c r="C12189" s="100" t="s">
        <v>942</v>
      </c>
      <c r="D12189" s="105">
        <v>2.9</v>
      </c>
    </row>
    <row r="12190" spans="1:4" x14ac:dyDescent="0.25">
      <c r="A12190" s="100">
        <v>9813</v>
      </c>
      <c r="B12190" s="100" t="s">
        <v>29336</v>
      </c>
      <c r="C12190" s="100" t="s">
        <v>942</v>
      </c>
      <c r="D12190" s="105">
        <v>5.1100000000000003</v>
      </c>
    </row>
    <row r="12191" spans="1:4" x14ac:dyDescent="0.25">
      <c r="A12191" s="100">
        <v>9815</v>
      </c>
      <c r="B12191" s="100" t="s">
        <v>29337</v>
      </c>
      <c r="C12191" s="100" t="s">
        <v>942</v>
      </c>
      <c r="D12191" s="100">
        <v>10.09</v>
      </c>
    </row>
    <row r="12192" spans="1:4" x14ac:dyDescent="0.25">
      <c r="A12192" s="100">
        <v>44543</v>
      </c>
      <c r="B12192" s="100" t="s">
        <v>40543</v>
      </c>
      <c r="C12192" s="100" t="s">
        <v>942</v>
      </c>
      <c r="D12192" s="105">
        <v>5021.42</v>
      </c>
    </row>
    <row r="12193" spans="1:4" x14ac:dyDescent="0.25">
      <c r="A12193" s="100">
        <v>44526</v>
      </c>
      <c r="B12193" s="100" t="s">
        <v>40544</v>
      </c>
      <c r="C12193" s="100" t="s">
        <v>942</v>
      </c>
      <c r="D12193" s="100">
        <v>123.07</v>
      </c>
    </row>
    <row r="12194" spans="1:4" x14ac:dyDescent="0.25">
      <c r="A12194" s="100">
        <v>44545</v>
      </c>
      <c r="B12194" s="100" t="s">
        <v>40545</v>
      </c>
      <c r="C12194" s="100" t="s">
        <v>942</v>
      </c>
      <c r="D12194" s="100">
        <v>264.17</v>
      </c>
    </row>
    <row r="12195" spans="1:4" x14ac:dyDescent="0.25">
      <c r="A12195" s="100">
        <v>44525</v>
      </c>
      <c r="B12195" s="100" t="s">
        <v>40546</v>
      </c>
      <c r="C12195" s="100" t="s">
        <v>942</v>
      </c>
      <c r="D12195" s="105">
        <v>4554.3999999999996</v>
      </c>
    </row>
    <row r="12196" spans="1:4" x14ac:dyDescent="0.25">
      <c r="A12196" s="100">
        <v>44547</v>
      </c>
      <c r="B12196" s="100" t="s">
        <v>40547</v>
      </c>
      <c r="C12196" s="100" t="s">
        <v>942</v>
      </c>
      <c r="D12196" s="105">
        <v>411.8</v>
      </c>
    </row>
    <row r="12197" spans="1:4" x14ac:dyDescent="0.25">
      <c r="A12197" s="100">
        <v>44519</v>
      </c>
      <c r="B12197" s="100" t="s">
        <v>40548</v>
      </c>
      <c r="C12197" s="100" t="s">
        <v>942</v>
      </c>
      <c r="D12197" s="105">
        <v>1009.03</v>
      </c>
    </row>
    <row r="12198" spans="1:4" x14ac:dyDescent="0.25">
      <c r="A12198" s="100">
        <v>44520</v>
      </c>
      <c r="B12198" s="100" t="s">
        <v>40549</v>
      </c>
      <c r="C12198" s="100" t="s">
        <v>942</v>
      </c>
      <c r="D12198" s="105">
        <v>1625.17</v>
      </c>
    </row>
    <row r="12199" spans="1:4" x14ac:dyDescent="0.25">
      <c r="A12199" s="100">
        <v>44521</v>
      </c>
      <c r="B12199" s="100" t="s">
        <v>29338</v>
      </c>
      <c r="C12199" s="100" t="s">
        <v>942</v>
      </c>
      <c r="D12199" s="105">
        <v>26.22</v>
      </c>
    </row>
    <row r="12200" spans="1:4" x14ac:dyDescent="0.25">
      <c r="A12200" s="100">
        <v>44522</v>
      </c>
      <c r="B12200" s="100" t="s">
        <v>40550</v>
      </c>
      <c r="C12200" s="100" t="s">
        <v>942</v>
      </c>
      <c r="D12200" s="105">
        <v>2853.21</v>
      </c>
    </row>
    <row r="12201" spans="1:4" x14ac:dyDescent="0.25">
      <c r="A12201" s="100">
        <v>44523</v>
      </c>
      <c r="B12201" s="100" t="s">
        <v>40551</v>
      </c>
      <c r="C12201" s="100" t="s">
        <v>942</v>
      </c>
      <c r="D12201" s="105">
        <v>4243.5200000000004</v>
      </c>
    </row>
    <row r="12202" spans="1:4" x14ac:dyDescent="0.25">
      <c r="A12202" s="100">
        <v>44527</v>
      </c>
      <c r="B12202" s="100" t="s">
        <v>40552</v>
      </c>
      <c r="C12202" s="100" t="s">
        <v>942</v>
      </c>
      <c r="D12202" s="100">
        <v>2128.02</v>
      </c>
    </row>
    <row r="12203" spans="1:4" x14ac:dyDescent="0.25">
      <c r="A12203" s="100">
        <v>44524</v>
      </c>
      <c r="B12203" s="100" t="s">
        <v>40553</v>
      </c>
      <c r="C12203" s="100" t="s">
        <v>942</v>
      </c>
      <c r="D12203" s="100">
        <v>58.63</v>
      </c>
    </row>
    <row r="12204" spans="1:4" x14ac:dyDescent="0.25">
      <c r="A12204" s="100">
        <v>44542</v>
      </c>
      <c r="B12204" s="100" t="s">
        <v>40554</v>
      </c>
      <c r="C12204" s="100" t="s">
        <v>942</v>
      </c>
      <c r="D12204" s="100">
        <v>2776.35</v>
      </c>
    </row>
    <row r="12205" spans="1:4" x14ac:dyDescent="0.25">
      <c r="A12205" s="100">
        <v>9877</v>
      </c>
      <c r="B12205" s="100" t="s">
        <v>40555</v>
      </c>
      <c r="C12205" s="100" t="s">
        <v>942</v>
      </c>
      <c r="D12205" s="100">
        <v>114.84</v>
      </c>
    </row>
    <row r="12206" spans="1:4" x14ac:dyDescent="0.25">
      <c r="A12206" s="100">
        <v>9878</v>
      </c>
      <c r="B12206" s="100" t="s">
        <v>40556</v>
      </c>
      <c r="C12206" s="100" t="s">
        <v>942</v>
      </c>
      <c r="D12206" s="100">
        <v>141.37</v>
      </c>
    </row>
    <row r="12207" spans="1:4" x14ac:dyDescent="0.25">
      <c r="A12207" s="100">
        <v>41986</v>
      </c>
      <c r="B12207" s="100" t="s">
        <v>40557</v>
      </c>
      <c r="C12207" s="100" t="s">
        <v>942</v>
      </c>
      <c r="D12207" s="100">
        <v>3316.68</v>
      </c>
    </row>
    <row r="12208" spans="1:4" x14ac:dyDescent="0.25">
      <c r="A12208" s="100">
        <v>43422</v>
      </c>
      <c r="B12208" s="100" t="s">
        <v>29339</v>
      </c>
      <c r="C12208" s="100" t="s">
        <v>942</v>
      </c>
      <c r="D12208" s="100">
        <v>4067.58</v>
      </c>
    </row>
    <row r="12209" spans="1:4" x14ac:dyDescent="0.25">
      <c r="A12209" s="100">
        <v>41987</v>
      </c>
      <c r="B12209" s="100" t="s">
        <v>40558</v>
      </c>
      <c r="C12209" s="100" t="s">
        <v>942</v>
      </c>
      <c r="D12209" s="100">
        <v>4714.67</v>
      </c>
    </row>
    <row r="12210" spans="1:4" x14ac:dyDescent="0.25">
      <c r="A12210" s="100">
        <v>41988</v>
      </c>
      <c r="B12210" s="100" t="s">
        <v>40559</v>
      </c>
      <c r="C12210" s="100" t="s">
        <v>942</v>
      </c>
      <c r="D12210" s="100">
        <v>6227.41</v>
      </c>
    </row>
    <row r="12211" spans="1:4" x14ac:dyDescent="0.25">
      <c r="A12211" s="100">
        <v>41697</v>
      </c>
      <c r="B12211" s="100" t="s">
        <v>40560</v>
      </c>
      <c r="C12211" s="100" t="s">
        <v>942</v>
      </c>
      <c r="D12211" s="100">
        <v>1103.79</v>
      </c>
    </row>
    <row r="12212" spans="1:4" x14ac:dyDescent="0.25">
      <c r="A12212" s="100">
        <v>41985</v>
      </c>
      <c r="B12212" s="100" t="s">
        <v>40561</v>
      </c>
      <c r="C12212" s="100" t="s">
        <v>942</v>
      </c>
      <c r="D12212" s="100">
        <v>1537.28</v>
      </c>
    </row>
    <row r="12213" spans="1:4" x14ac:dyDescent="0.25">
      <c r="A12213" s="100">
        <v>41699</v>
      </c>
      <c r="B12213" s="100" t="s">
        <v>40562</v>
      </c>
      <c r="C12213" s="100" t="s">
        <v>942</v>
      </c>
      <c r="D12213" s="100">
        <v>2189.0100000000002</v>
      </c>
    </row>
    <row r="12214" spans="1:4" x14ac:dyDescent="0.25">
      <c r="A12214" s="100">
        <v>38053</v>
      </c>
      <c r="B12214" s="100" t="s">
        <v>29340</v>
      </c>
      <c r="C12214" s="100" t="s">
        <v>942</v>
      </c>
      <c r="D12214" s="100">
        <v>26.15</v>
      </c>
    </row>
    <row r="12215" spans="1:4" x14ac:dyDescent="0.25">
      <c r="A12215" s="100">
        <v>38054</v>
      </c>
      <c r="B12215" s="100" t="s">
        <v>29341</v>
      </c>
      <c r="C12215" s="100" t="s">
        <v>942</v>
      </c>
      <c r="D12215" s="100">
        <v>44.95</v>
      </c>
    </row>
    <row r="12216" spans="1:4" x14ac:dyDescent="0.25">
      <c r="A12216" s="100">
        <v>38052</v>
      </c>
      <c r="B12216" s="100" t="s">
        <v>29342</v>
      </c>
      <c r="C12216" s="100" t="s">
        <v>942</v>
      </c>
      <c r="D12216" s="100">
        <v>12.66</v>
      </c>
    </row>
    <row r="12217" spans="1:4" x14ac:dyDescent="0.25">
      <c r="A12217" s="100">
        <v>38051</v>
      </c>
      <c r="B12217" s="100" t="s">
        <v>29343</v>
      </c>
      <c r="C12217" s="100" t="s">
        <v>942</v>
      </c>
      <c r="D12217" s="100">
        <v>7.89</v>
      </c>
    </row>
    <row r="12218" spans="1:4" x14ac:dyDescent="0.25">
      <c r="A12218" s="100">
        <v>38787</v>
      </c>
      <c r="B12218" s="100" t="s">
        <v>29344</v>
      </c>
      <c r="C12218" s="100" t="s">
        <v>942</v>
      </c>
      <c r="D12218" s="100">
        <v>4.7699999999999996</v>
      </c>
    </row>
    <row r="12219" spans="1:4" x14ac:dyDescent="0.25">
      <c r="A12219" s="100">
        <v>38825</v>
      </c>
      <c r="B12219" s="100" t="s">
        <v>29345</v>
      </c>
      <c r="C12219" s="100" t="s">
        <v>942</v>
      </c>
      <c r="D12219" s="100">
        <v>6.16</v>
      </c>
    </row>
    <row r="12220" spans="1:4" x14ac:dyDescent="0.25">
      <c r="A12220" s="100">
        <v>38826</v>
      </c>
      <c r="B12220" s="100" t="s">
        <v>29346</v>
      </c>
      <c r="C12220" s="100" t="s">
        <v>942</v>
      </c>
      <c r="D12220" s="100">
        <v>8.77</v>
      </c>
    </row>
    <row r="12221" spans="1:4" x14ac:dyDescent="0.25">
      <c r="A12221" s="100">
        <v>38827</v>
      </c>
      <c r="B12221" s="100" t="s">
        <v>29347</v>
      </c>
      <c r="C12221" s="100" t="s">
        <v>942</v>
      </c>
      <c r="D12221" s="100">
        <v>14.34</v>
      </c>
    </row>
    <row r="12222" spans="1:4" x14ac:dyDescent="0.25">
      <c r="A12222" s="100">
        <v>38828</v>
      </c>
      <c r="B12222" s="100" t="s">
        <v>40563</v>
      </c>
      <c r="C12222" s="100" t="s">
        <v>942</v>
      </c>
      <c r="D12222" s="100">
        <v>9.18</v>
      </c>
    </row>
    <row r="12223" spans="1:4" x14ac:dyDescent="0.25">
      <c r="A12223" s="100">
        <v>38829</v>
      </c>
      <c r="B12223" s="100" t="s">
        <v>40564</v>
      </c>
      <c r="C12223" s="100" t="s">
        <v>942</v>
      </c>
      <c r="D12223" s="100">
        <v>15.05</v>
      </c>
    </row>
    <row r="12224" spans="1:4" x14ac:dyDescent="0.25">
      <c r="A12224" s="100">
        <v>38830</v>
      </c>
      <c r="B12224" s="100" t="s">
        <v>40565</v>
      </c>
      <c r="C12224" s="100" t="s">
        <v>942</v>
      </c>
      <c r="D12224" s="100">
        <v>20.83</v>
      </c>
    </row>
    <row r="12225" spans="1:4" x14ac:dyDescent="0.25">
      <c r="A12225" s="100">
        <v>38831</v>
      </c>
      <c r="B12225" s="100" t="s">
        <v>40566</v>
      </c>
      <c r="C12225" s="100" t="s">
        <v>942</v>
      </c>
      <c r="D12225" s="100">
        <v>29.05</v>
      </c>
    </row>
    <row r="12226" spans="1:4" x14ac:dyDescent="0.25">
      <c r="A12226" s="100">
        <v>36274</v>
      </c>
      <c r="B12226" s="100" t="s">
        <v>29348</v>
      </c>
      <c r="C12226" s="100" t="s">
        <v>942</v>
      </c>
      <c r="D12226" s="100">
        <v>8.94</v>
      </c>
    </row>
    <row r="12227" spans="1:4" x14ac:dyDescent="0.25">
      <c r="A12227" s="100">
        <v>36278</v>
      </c>
      <c r="B12227" s="100" t="s">
        <v>29349</v>
      </c>
      <c r="C12227" s="100" t="s">
        <v>942</v>
      </c>
      <c r="D12227" s="100">
        <v>12.12</v>
      </c>
    </row>
    <row r="12228" spans="1:4" x14ac:dyDescent="0.25">
      <c r="A12228" s="100">
        <v>38977</v>
      </c>
      <c r="B12228" s="100" t="s">
        <v>29350</v>
      </c>
      <c r="C12228" s="100" t="s">
        <v>942</v>
      </c>
      <c r="D12228" s="100">
        <v>118.6</v>
      </c>
    </row>
    <row r="12229" spans="1:4" x14ac:dyDescent="0.25">
      <c r="A12229" s="100">
        <v>38971</v>
      </c>
      <c r="B12229" s="100" t="s">
        <v>29351</v>
      </c>
      <c r="C12229" s="100" t="s">
        <v>942</v>
      </c>
      <c r="D12229" s="100">
        <v>9.9499999999999993</v>
      </c>
    </row>
    <row r="12230" spans="1:4" x14ac:dyDescent="0.25">
      <c r="A12230" s="100">
        <v>38972</v>
      </c>
      <c r="B12230" s="100" t="s">
        <v>29352</v>
      </c>
      <c r="C12230" s="100" t="s">
        <v>942</v>
      </c>
      <c r="D12230" s="100">
        <v>13.42</v>
      </c>
    </row>
    <row r="12231" spans="1:4" x14ac:dyDescent="0.25">
      <c r="A12231" s="100">
        <v>38973</v>
      </c>
      <c r="B12231" s="100" t="s">
        <v>29353</v>
      </c>
      <c r="C12231" s="100" t="s">
        <v>942</v>
      </c>
      <c r="D12231" s="100">
        <v>22.17</v>
      </c>
    </row>
    <row r="12232" spans="1:4" x14ac:dyDescent="0.25">
      <c r="A12232" s="100">
        <v>38974</v>
      </c>
      <c r="B12232" s="100" t="s">
        <v>29354</v>
      </c>
      <c r="C12232" s="100" t="s">
        <v>942</v>
      </c>
      <c r="D12232" s="100">
        <v>36.01</v>
      </c>
    </row>
    <row r="12233" spans="1:4" x14ac:dyDescent="0.25">
      <c r="A12233" s="100">
        <v>38975</v>
      </c>
      <c r="B12233" s="100" t="s">
        <v>29355</v>
      </c>
      <c r="C12233" s="100" t="s">
        <v>942</v>
      </c>
      <c r="D12233" s="100">
        <v>46.17</v>
      </c>
    </row>
    <row r="12234" spans="1:4" x14ac:dyDescent="0.25">
      <c r="A12234" s="100">
        <v>38976</v>
      </c>
      <c r="B12234" s="100" t="s">
        <v>29356</v>
      </c>
      <c r="C12234" s="100" t="s">
        <v>942</v>
      </c>
      <c r="D12234" s="100">
        <v>79.38</v>
      </c>
    </row>
    <row r="12235" spans="1:4" x14ac:dyDescent="0.25">
      <c r="A12235" s="100">
        <v>44176</v>
      </c>
      <c r="B12235" s="100" t="s">
        <v>29357</v>
      </c>
      <c r="C12235" s="100" t="s">
        <v>942</v>
      </c>
      <c r="D12235" s="100">
        <v>18.239999999999998</v>
      </c>
    </row>
    <row r="12236" spans="1:4" x14ac:dyDescent="0.25">
      <c r="A12236" s="100">
        <v>38986</v>
      </c>
      <c r="B12236" s="100" t="s">
        <v>29358</v>
      </c>
      <c r="C12236" s="100" t="s">
        <v>942</v>
      </c>
      <c r="D12236" s="100">
        <v>239.62</v>
      </c>
    </row>
    <row r="12237" spans="1:4" x14ac:dyDescent="0.25">
      <c r="A12237" s="100">
        <v>38978</v>
      </c>
      <c r="B12237" s="100" t="s">
        <v>29359</v>
      </c>
      <c r="C12237" s="100" t="s">
        <v>942</v>
      </c>
      <c r="D12237" s="100">
        <v>9.83</v>
      </c>
    </row>
    <row r="12238" spans="1:4" x14ac:dyDescent="0.25">
      <c r="A12238" s="100">
        <v>38979</v>
      </c>
      <c r="B12238" s="100" t="s">
        <v>29360</v>
      </c>
      <c r="C12238" s="100" t="s">
        <v>942</v>
      </c>
      <c r="D12238" s="100">
        <v>13.59</v>
      </c>
    </row>
    <row r="12239" spans="1:4" x14ac:dyDescent="0.25">
      <c r="A12239" s="100">
        <v>38980</v>
      </c>
      <c r="B12239" s="100" t="s">
        <v>29361</v>
      </c>
      <c r="C12239" s="100" t="s">
        <v>942</v>
      </c>
      <c r="D12239" s="100">
        <v>18.190000000000001</v>
      </c>
    </row>
    <row r="12240" spans="1:4" x14ac:dyDescent="0.25">
      <c r="A12240" s="100">
        <v>38981</v>
      </c>
      <c r="B12240" s="100" t="s">
        <v>29362</v>
      </c>
      <c r="C12240" s="100" t="s">
        <v>942</v>
      </c>
      <c r="D12240" s="100">
        <v>26.24</v>
      </c>
    </row>
    <row r="12241" spans="1:4" x14ac:dyDescent="0.25">
      <c r="A12241" s="100">
        <v>38982</v>
      </c>
      <c r="B12241" s="100" t="s">
        <v>29363</v>
      </c>
      <c r="C12241" s="100" t="s">
        <v>942</v>
      </c>
      <c r="D12241" s="100">
        <v>41.46</v>
      </c>
    </row>
    <row r="12242" spans="1:4" x14ac:dyDescent="0.25">
      <c r="A12242" s="100">
        <v>38983</v>
      </c>
      <c r="B12242" s="100" t="s">
        <v>29364</v>
      </c>
      <c r="C12242" s="100" t="s">
        <v>942</v>
      </c>
      <c r="D12242" s="100">
        <v>72.959999999999994</v>
      </c>
    </row>
    <row r="12243" spans="1:4" x14ac:dyDescent="0.25">
      <c r="A12243" s="100">
        <v>38984</v>
      </c>
      <c r="B12243" s="100" t="s">
        <v>29365</v>
      </c>
      <c r="C12243" s="100" t="s">
        <v>942</v>
      </c>
      <c r="D12243" s="100">
        <v>100.3</v>
      </c>
    </row>
    <row r="12244" spans="1:4" x14ac:dyDescent="0.25">
      <c r="A12244" s="100">
        <v>38985</v>
      </c>
      <c r="B12244" s="100" t="s">
        <v>29366</v>
      </c>
      <c r="C12244" s="100" t="s">
        <v>942</v>
      </c>
      <c r="D12244" s="100">
        <v>172.44</v>
      </c>
    </row>
    <row r="12245" spans="1:4" x14ac:dyDescent="0.25">
      <c r="A12245" s="100">
        <v>38032</v>
      </c>
      <c r="B12245" s="100" t="s">
        <v>29367</v>
      </c>
      <c r="C12245" s="100" t="s">
        <v>942</v>
      </c>
      <c r="D12245" s="100">
        <v>54.69</v>
      </c>
    </row>
    <row r="12246" spans="1:4" x14ac:dyDescent="0.25">
      <c r="A12246" s="100">
        <v>38033</v>
      </c>
      <c r="B12246" s="100" t="s">
        <v>29368</v>
      </c>
      <c r="C12246" s="100" t="s">
        <v>942</v>
      </c>
      <c r="D12246" s="100">
        <v>92.96</v>
      </c>
    </row>
    <row r="12247" spans="1:4" x14ac:dyDescent="0.25">
      <c r="A12247" s="100">
        <v>38034</v>
      </c>
      <c r="B12247" s="100" t="s">
        <v>29369</v>
      </c>
      <c r="C12247" s="100" t="s">
        <v>942</v>
      </c>
      <c r="D12247" s="100">
        <v>145.62</v>
      </c>
    </row>
    <row r="12248" spans="1:4" x14ac:dyDescent="0.25">
      <c r="A12248" s="100">
        <v>38035</v>
      </c>
      <c r="B12248" s="100" t="s">
        <v>40567</v>
      </c>
      <c r="C12248" s="100" t="s">
        <v>942</v>
      </c>
      <c r="D12248" s="100">
        <v>214.23</v>
      </c>
    </row>
    <row r="12249" spans="1:4" x14ac:dyDescent="0.25">
      <c r="A12249" s="100">
        <v>38036</v>
      </c>
      <c r="B12249" s="100" t="s">
        <v>29370</v>
      </c>
      <c r="C12249" s="100" t="s">
        <v>942</v>
      </c>
      <c r="D12249" s="100">
        <v>288.60000000000002</v>
      </c>
    </row>
    <row r="12250" spans="1:4" x14ac:dyDescent="0.25">
      <c r="A12250" s="100">
        <v>38037</v>
      </c>
      <c r="B12250" s="100" t="s">
        <v>29371</v>
      </c>
      <c r="C12250" s="100" t="s">
        <v>942</v>
      </c>
      <c r="D12250" s="100">
        <v>381.2</v>
      </c>
    </row>
    <row r="12251" spans="1:4" x14ac:dyDescent="0.25">
      <c r="A12251" s="100">
        <v>9850</v>
      </c>
      <c r="B12251" s="100" t="s">
        <v>29372</v>
      </c>
      <c r="C12251" s="100" t="s">
        <v>942</v>
      </c>
      <c r="D12251" s="100">
        <v>148</v>
      </c>
    </row>
    <row r="12252" spans="1:4" x14ac:dyDescent="0.25">
      <c r="A12252" s="100">
        <v>9853</v>
      </c>
      <c r="B12252" s="100" t="s">
        <v>29373</v>
      </c>
      <c r="C12252" s="100" t="s">
        <v>942</v>
      </c>
      <c r="D12252" s="100">
        <v>263.19</v>
      </c>
    </row>
    <row r="12253" spans="1:4" x14ac:dyDescent="0.25">
      <c r="A12253" s="100">
        <v>9854</v>
      </c>
      <c r="B12253" s="100" t="s">
        <v>29374</v>
      </c>
      <c r="C12253" s="100" t="s">
        <v>942</v>
      </c>
      <c r="D12253" s="100">
        <v>115.31</v>
      </c>
    </row>
    <row r="12254" spans="1:4" x14ac:dyDescent="0.25">
      <c r="A12254" s="100">
        <v>9851</v>
      </c>
      <c r="B12254" s="100" t="s">
        <v>29375</v>
      </c>
      <c r="C12254" s="100" t="s">
        <v>942</v>
      </c>
      <c r="D12254" s="100">
        <v>199.96</v>
      </c>
    </row>
    <row r="12255" spans="1:4" x14ac:dyDescent="0.25">
      <c r="A12255" s="100">
        <v>9825</v>
      </c>
      <c r="B12255" s="100" t="s">
        <v>29376</v>
      </c>
      <c r="C12255" s="100" t="s">
        <v>942</v>
      </c>
      <c r="D12255" s="100">
        <v>36.11</v>
      </c>
    </row>
    <row r="12256" spans="1:4" x14ac:dyDescent="0.25">
      <c r="A12256" s="100">
        <v>9828</v>
      </c>
      <c r="B12256" s="100" t="s">
        <v>40568</v>
      </c>
      <c r="C12256" s="100" t="s">
        <v>942</v>
      </c>
      <c r="D12256" s="100">
        <v>97.17</v>
      </c>
    </row>
    <row r="12257" spans="1:4" x14ac:dyDescent="0.25">
      <c r="A12257" s="100">
        <v>9829</v>
      </c>
      <c r="B12257" s="100" t="s">
        <v>29377</v>
      </c>
      <c r="C12257" s="100" t="s">
        <v>942</v>
      </c>
      <c r="D12257" s="100">
        <v>164.67</v>
      </c>
    </row>
    <row r="12258" spans="1:4" x14ac:dyDescent="0.25">
      <c r="A12258" s="100">
        <v>9826</v>
      </c>
      <c r="B12258" s="100" t="s">
        <v>29378</v>
      </c>
      <c r="C12258" s="100" t="s">
        <v>942</v>
      </c>
      <c r="D12258" s="100">
        <v>250.69</v>
      </c>
    </row>
    <row r="12259" spans="1:4" x14ac:dyDescent="0.25">
      <c r="A12259" s="100">
        <v>9827</v>
      </c>
      <c r="B12259" s="100" t="s">
        <v>29379</v>
      </c>
      <c r="C12259" s="100" t="s">
        <v>942</v>
      </c>
      <c r="D12259" s="100">
        <v>355.98</v>
      </c>
    </row>
    <row r="12260" spans="1:4" x14ac:dyDescent="0.25">
      <c r="A12260" s="100">
        <v>36374</v>
      </c>
      <c r="B12260" s="100" t="s">
        <v>29380</v>
      </c>
      <c r="C12260" s="100" t="s">
        <v>942</v>
      </c>
      <c r="D12260" s="100">
        <v>43.27</v>
      </c>
    </row>
    <row r="12261" spans="1:4" x14ac:dyDescent="0.25">
      <c r="A12261" s="100">
        <v>36084</v>
      </c>
      <c r="B12261" s="100" t="s">
        <v>29381</v>
      </c>
      <c r="C12261" s="100" t="s">
        <v>942</v>
      </c>
      <c r="D12261" s="100">
        <v>12.82</v>
      </c>
    </row>
    <row r="12262" spans="1:4" x14ac:dyDescent="0.25">
      <c r="A12262" s="100">
        <v>36373</v>
      </c>
      <c r="B12262" s="100" t="s">
        <v>29382</v>
      </c>
      <c r="C12262" s="100" t="s">
        <v>942</v>
      </c>
      <c r="D12262" s="100">
        <v>26.62</v>
      </c>
    </row>
    <row r="12263" spans="1:4" x14ac:dyDescent="0.25">
      <c r="A12263" s="100">
        <v>36377</v>
      </c>
      <c r="B12263" s="100" t="s">
        <v>29383</v>
      </c>
      <c r="C12263" s="100" t="s">
        <v>942</v>
      </c>
      <c r="D12263" s="100">
        <v>51.91</v>
      </c>
    </row>
    <row r="12264" spans="1:4" x14ac:dyDescent="0.25">
      <c r="A12264" s="100">
        <v>36375</v>
      </c>
      <c r="B12264" s="100" t="s">
        <v>29384</v>
      </c>
      <c r="C12264" s="100" t="s">
        <v>942</v>
      </c>
      <c r="D12264" s="100">
        <v>15.82</v>
      </c>
    </row>
    <row r="12265" spans="1:4" x14ac:dyDescent="0.25">
      <c r="A12265" s="100">
        <v>36376</v>
      </c>
      <c r="B12265" s="100" t="s">
        <v>29385</v>
      </c>
      <c r="C12265" s="100" t="s">
        <v>942</v>
      </c>
      <c r="D12265" s="100">
        <v>31.07</v>
      </c>
    </row>
    <row r="12266" spans="1:4" x14ac:dyDescent="0.25">
      <c r="A12266" s="100">
        <v>36380</v>
      </c>
      <c r="B12266" s="100" t="s">
        <v>29386</v>
      </c>
      <c r="C12266" s="100" t="s">
        <v>942</v>
      </c>
      <c r="D12266" s="100">
        <v>64.900000000000006</v>
      </c>
    </row>
    <row r="12267" spans="1:4" x14ac:dyDescent="0.25">
      <c r="A12267" s="100">
        <v>36378</v>
      </c>
      <c r="B12267" s="100" t="s">
        <v>29387</v>
      </c>
      <c r="C12267" s="100" t="s">
        <v>942</v>
      </c>
      <c r="D12267" s="100">
        <v>19.45</v>
      </c>
    </row>
    <row r="12268" spans="1:4" x14ac:dyDescent="0.25">
      <c r="A12268" s="100">
        <v>36379</v>
      </c>
      <c r="B12268" s="100" t="s">
        <v>29388</v>
      </c>
      <c r="C12268" s="100" t="s">
        <v>942</v>
      </c>
      <c r="D12268" s="100">
        <v>39.200000000000003</v>
      </c>
    </row>
    <row r="12269" spans="1:4" x14ac:dyDescent="0.25">
      <c r="A12269" s="100">
        <v>9859</v>
      </c>
      <c r="B12269" s="100" t="s">
        <v>40569</v>
      </c>
      <c r="C12269" s="100" t="s">
        <v>942</v>
      </c>
      <c r="D12269" s="100">
        <v>9.42</v>
      </c>
    </row>
    <row r="12270" spans="1:4" x14ac:dyDescent="0.25">
      <c r="A12270" s="100">
        <v>9836</v>
      </c>
      <c r="B12270" s="100" t="s">
        <v>40570</v>
      </c>
      <c r="C12270" s="100" t="s">
        <v>942</v>
      </c>
      <c r="D12270" s="100">
        <v>13.84</v>
      </c>
    </row>
    <row r="12271" spans="1:4" x14ac:dyDescent="0.25">
      <c r="A12271" s="100">
        <v>20065</v>
      </c>
      <c r="B12271" s="100" t="s">
        <v>40571</v>
      </c>
      <c r="C12271" s="100" t="s">
        <v>942</v>
      </c>
      <c r="D12271" s="100">
        <v>36.18</v>
      </c>
    </row>
    <row r="12272" spans="1:4" x14ac:dyDescent="0.25">
      <c r="A12272" s="100">
        <v>9835</v>
      </c>
      <c r="B12272" s="100" t="s">
        <v>40572</v>
      </c>
      <c r="C12272" s="100" t="s">
        <v>942</v>
      </c>
      <c r="D12272" s="100">
        <v>6.04</v>
      </c>
    </row>
    <row r="12273" spans="1:4" x14ac:dyDescent="0.25">
      <c r="A12273" s="100">
        <v>9838</v>
      </c>
      <c r="B12273" s="100" t="s">
        <v>29389</v>
      </c>
      <c r="C12273" s="100" t="s">
        <v>942</v>
      </c>
      <c r="D12273" s="100">
        <v>9.98</v>
      </c>
    </row>
    <row r="12274" spans="1:4" x14ac:dyDescent="0.25">
      <c r="A12274" s="100">
        <v>9837</v>
      </c>
      <c r="B12274" s="100" t="s">
        <v>29390</v>
      </c>
      <c r="C12274" s="100" t="s">
        <v>942</v>
      </c>
      <c r="D12274" s="100">
        <v>13.1</v>
      </c>
    </row>
    <row r="12275" spans="1:4" x14ac:dyDescent="0.25">
      <c r="A12275" s="100">
        <v>44315</v>
      </c>
      <c r="B12275" s="100" t="s">
        <v>29391</v>
      </c>
      <c r="C12275" s="100" t="s">
        <v>942</v>
      </c>
      <c r="D12275" s="100">
        <v>54.18</v>
      </c>
    </row>
    <row r="12276" spans="1:4" x14ac:dyDescent="0.25">
      <c r="A12276" s="100">
        <v>9862</v>
      </c>
      <c r="B12276" s="100" t="s">
        <v>40573</v>
      </c>
      <c r="C12276" s="100" t="s">
        <v>942</v>
      </c>
      <c r="D12276" s="100">
        <v>29.05</v>
      </c>
    </row>
    <row r="12277" spans="1:4" x14ac:dyDescent="0.25">
      <c r="A12277" s="100">
        <v>9861</v>
      </c>
      <c r="B12277" s="100" t="s">
        <v>29392</v>
      </c>
      <c r="C12277" s="100" t="s">
        <v>942</v>
      </c>
      <c r="D12277" s="100">
        <v>22.81</v>
      </c>
    </row>
    <row r="12278" spans="1:4" x14ac:dyDescent="0.25">
      <c r="A12278" s="100">
        <v>9856</v>
      </c>
      <c r="B12278" s="100" t="s">
        <v>29393</v>
      </c>
      <c r="C12278" s="100" t="s">
        <v>942</v>
      </c>
      <c r="D12278" s="100">
        <v>7.36</v>
      </c>
    </row>
    <row r="12279" spans="1:4" x14ac:dyDescent="0.25">
      <c r="A12279" s="100">
        <v>9866</v>
      </c>
      <c r="B12279" s="100" t="s">
        <v>29394</v>
      </c>
      <c r="C12279" s="100" t="s">
        <v>942</v>
      </c>
      <c r="D12279" s="100">
        <v>19.690000000000001</v>
      </c>
    </row>
    <row r="12280" spans="1:4" x14ac:dyDescent="0.25">
      <c r="A12280" s="100">
        <v>9863</v>
      </c>
      <c r="B12280" s="100" t="s">
        <v>40574</v>
      </c>
      <c r="C12280" s="100" t="s">
        <v>942</v>
      </c>
      <c r="D12280" s="100">
        <v>56.95</v>
      </c>
    </row>
    <row r="12281" spans="1:4" x14ac:dyDescent="0.25">
      <c r="A12281" s="100">
        <v>9860</v>
      </c>
      <c r="B12281" s="100" t="s">
        <v>40575</v>
      </c>
      <c r="C12281" s="100" t="s">
        <v>942</v>
      </c>
      <c r="D12281" s="100">
        <v>41.57</v>
      </c>
    </row>
    <row r="12282" spans="1:4" x14ac:dyDescent="0.25">
      <c r="A12282" s="100">
        <v>9841</v>
      </c>
      <c r="B12282" s="100" t="s">
        <v>29395</v>
      </c>
      <c r="C12282" s="100" t="s">
        <v>942</v>
      </c>
      <c r="D12282" s="100">
        <v>26.06</v>
      </c>
    </row>
    <row r="12283" spans="1:4" x14ac:dyDescent="0.25">
      <c r="A12283" s="100">
        <v>9840</v>
      </c>
      <c r="B12283" s="100" t="s">
        <v>29396</v>
      </c>
      <c r="C12283" s="100" t="s">
        <v>942</v>
      </c>
      <c r="D12283" s="100">
        <v>55.05</v>
      </c>
    </row>
    <row r="12284" spans="1:4" x14ac:dyDescent="0.25">
      <c r="A12284" s="100">
        <v>20067</v>
      </c>
      <c r="B12284" s="100" t="s">
        <v>29397</v>
      </c>
      <c r="C12284" s="100" t="s">
        <v>942</v>
      </c>
      <c r="D12284" s="105">
        <v>8.4499999999999993</v>
      </c>
    </row>
    <row r="12285" spans="1:4" x14ac:dyDescent="0.25">
      <c r="A12285" s="100">
        <v>20068</v>
      </c>
      <c r="B12285" s="100" t="s">
        <v>29398</v>
      </c>
      <c r="C12285" s="100" t="s">
        <v>942</v>
      </c>
      <c r="D12285" s="105">
        <v>11.9</v>
      </c>
    </row>
    <row r="12286" spans="1:4" x14ac:dyDescent="0.25">
      <c r="A12286" s="100">
        <v>9839</v>
      </c>
      <c r="B12286" s="100" t="s">
        <v>29399</v>
      </c>
      <c r="C12286" s="100" t="s">
        <v>942</v>
      </c>
      <c r="D12286" s="105">
        <v>21.59</v>
      </c>
    </row>
    <row r="12287" spans="1:4" x14ac:dyDescent="0.25">
      <c r="A12287" s="100">
        <v>9870</v>
      </c>
      <c r="B12287" s="100" t="s">
        <v>29400</v>
      </c>
      <c r="C12287" s="100" t="s">
        <v>942</v>
      </c>
      <c r="D12287" s="100">
        <v>84.93</v>
      </c>
    </row>
    <row r="12288" spans="1:4" x14ac:dyDescent="0.25">
      <c r="A12288" s="100">
        <v>9867</v>
      </c>
      <c r="B12288" s="100" t="s">
        <v>29401</v>
      </c>
      <c r="C12288" s="100" t="s">
        <v>942</v>
      </c>
      <c r="D12288" s="100">
        <v>3.41</v>
      </c>
    </row>
    <row r="12289" spans="1:4" x14ac:dyDescent="0.25">
      <c r="A12289" s="100">
        <v>9868</v>
      </c>
      <c r="B12289" s="100" t="s">
        <v>29402</v>
      </c>
      <c r="C12289" s="100" t="s">
        <v>942</v>
      </c>
      <c r="D12289" s="100">
        <v>3.85</v>
      </c>
    </row>
    <row r="12290" spans="1:4" x14ac:dyDescent="0.25">
      <c r="A12290" s="100">
        <v>9869</v>
      </c>
      <c r="B12290" s="100" t="s">
        <v>29403</v>
      </c>
      <c r="C12290" s="100" t="s">
        <v>942</v>
      </c>
      <c r="D12290" s="100">
        <v>8.31</v>
      </c>
    </row>
    <row r="12291" spans="1:4" x14ac:dyDescent="0.25">
      <c r="A12291" s="100">
        <v>9874</v>
      </c>
      <c r="B12291" s="100" t="s">
        <v>29404</v>
      </c>
      <c r="C12291" s="100" t="s">
        <v>942</v>
      </c>
      <c r="D12291" s="100">
        <v>13.05</v>
      </c>
    </row>
    <row r="12292" spans="1:4" x14ac:dyDescent="0.25">
      <c r="A12292" s="100">
        <v>9875</v>
      </c>
      <c r="B12292" s="100" t="s">
        <v>29405</v>
      </c>
      <c r="C12292" s="100" t="s">
        <v>942</v>
      </c>
      <c r="D12292" s="100">
        <v>14.31</v>
      </c>
    </row>
    <row r="12293" spans="1:4" x14ac:dyDescent="0.25">
      <c r="A12293" s="100">
        <v>9873</v>
      </c>
      <c r="B12293" s="100" t="s">
        <v>29406</v>
      </c>
      <c r="C12293" s="100" t="s">
        <v>942</v>
      </c>
      <c r="D12293" s="100">
        <v>23.54</v>
      </c>
    </row>
    <row r="12294" spans="1:4" x14ac:dyDescent="0.25">
      <c r="A12294" s="100">
        <v>9871</v>
      </c>
      <c r="B12294" s="100" t="s">
        <v>29407</v>
      </c>
      <c r="C12294" s="100" t="s">
        <v>942</v>
      </c>
      <c r="D12294" s="100">
        <v>39.01</v>
      </c>
    </row>
    <row r="12295" spans="1:4" x14ac:dyDescent="0.25">
      <c r="A12295" s="100">
        <v>9872</v>
      </c>
      <c r="B12295" s="100" t="s">
        <v>29408</v>
      </c>
      <c r="C12295" s="100" t="s">
        <v>942</v>
      </c>
      <c r="D12295" s="100">
        <v>54.27</v>
      </c>
    </row>
    <row r="12296" spans="1:4" x14ac:dyDescent="0.25">
      <c r="A12296" s="100">
        <v>7667</v>
      </c>
      <c r="B12296" s="100" t="s">
        <v>29409</v>
      </c>
      <c r="C12296" s="100" t="s">
        <v>942</v>
      </c>
      <c r="D12296" s="100">
        <v>3130.32</v>
      </c>
    </row>
    <row r="12297" spans="1:4" x14ac:dyDescent="0.25">
      <c r="A12297" s="100">
        <v>7660</v>
      </c>
      <c r="B12297" s="100" t="s">
        <v>29410</v>
      </c>
      <c r="C12297" s="100" t="s">
        <v>942</v>
      </c>
      <c r="D12297" s="100">
        <v>3990.41</v>
      </c>
    </row>
    <row r="12298" spans="1:4" x14ac:dyDescent="0.25">
      <c r="A12298" s="100">
        <v>7676</v>
      </c>
      <c r="B12298" s="100" t="s">
        <v>29411</v>
      </c>
      <c r="C12298" s="100" t="s">
        <v>942</v>
      </c>
      <c r="D12298" s="100">
        <v>4036.01</v>
      </c>
    </row>
    <row r="12299" spans="1:4" x14ac:dyDescent="0.25">
      <c r="A12299" s="100">
        <v>12426</v>
      </c>
      <c r="B12299" s="100" t="s">
        <v>29412</v>
      </c>
      <c r="C12299" s="100" t="s">
        <v>13191</v>
      </c>
      <c r="D12299" s="100">
        <v>46.43</v>
      </c>
    </row>
    <row r="12300" spans="1:4" x14ac:dyDescent="0.25">
      <c r="A12300" s="100">
        <v>12425</v>
      </c>
      <c r="B12300" s="100" t="s">
        <v>29413</v>
      </c>
      <c r="C12300" s="100" t="s">
        <v>13191</v>
      </c>
      <c r="D12300" s="100">
        <v>63.79</v>
      </c>
    </row>
    <row r="12301" spans="1:4" x14ac:dyDescent="0.25">
      <c r="A12301" s="100">
        <v>12427</v>
      </c>
      <c r="B12301" s="100" t="s">
        <v>29414</v>
      </c>
      <c r="C12301" s="100" t="s">
        <v>13191</v>
      </c>
      <c r="D12301" s="100">
        <v>264.77999999999997</v>
      </c>
    </row>
    <row r="12302" spans="1:4" x14ac:dyDescent="0.25">
      <c r="A12302" s="100">
        <v>12428</v>
      </c>
      <c r="B12302" s="100" t="s">
        <v>29415</v>
      </c>
      <c r="C12302" s="100" t="s">
        <v>13191</v>
      </c>
      <c r="D12302" s="100">
        <v>169.95</v>
      </c>
    </row>
    <row r="12303" spans="1:4" x14ac:dyDescent="0.25">
      <c r="A12303" s="100">
        <v>12430</v>
      </c>
      <c r="B12303" s="100" t="s">
        <v>29416</v>
      </c>
      <c r="C12303" s="100" t="s">
        <v>13191</v>
      </c>
      <c r="D12303" s="100">
        <v>56.92</v>
      </c>
    </row>
    <row r="12304" spans="1:4" x14ac:dyDescent="0.25">
      <c r="A12304" s="100">
        <v>12429</v>
      </c>
      <c r="B12304" s="100" t="s">
        <v>29417</v>
      </c>
      <c r="C12304" s="100" t="s">
        <v>13191</v>
      </c>
      <c r="D12304" s="100">
        <v>428.16</v>
      </c>
    </row>
    <row r="12305" spans="1:4" x14ac:dyDescent="0.25">
      <c r="A12305" s="100">
        <v>12431</v>
      </c>
      <c r="B12305" s="100" t="s">
        <v>29418</v>
      </c>
      <c r="C12305" s="100" t="s">
        <v>13191</v>
      </c>
      <c r="D12305" s="100">
        <v>728.65</v>
      </c>
    </row>
    <row r="12306" spans="1:4" x14ac:dyDescent="0.25">
      <c r="A12306" s="100">
        <v>12432</v>
      </c>
      <c r="B12306" s="100" t="s">
        <v>29419</v>
      </c>
      <c r="C12306" s="100" t="s">
        <v>13191</v>
      </c>
      <c r="D12306" s="100">
        <v>149.86000000000001</v>
      </c>
    </row>
    <row r="12307" spans="1:4" x14ac:dyDescent="0.25">
      <c r="A12307" s="100">
        <v>12434</v>
      </c>
      <c r="B12307" s="100" t="s">
        <v>29420</v>
      </c>
      <c r="C12307" s="100" t="s">
        <v>13191</v>
      </c>
      <c r="D12307" s="100">
        <v>48.83</v>
      </c>
    </row>
    <row r="12308" spans="1:4" x14ac:dyDescent="0.25">
      <c r="A12308" s="100">
        <v>12433</v>
      </c>
      <c r="B12308" s="100" t="s">
        <v>29421</v>
      </c>
      <c r="C12308" s="100" t="s">
        <v>13191</v>
      </c>
      <c r="D12308" s="100">
        <v>95.4</v>
      </c>
    </row>
    <row r="12309" spans="1:4" x14ac:dyDescent="0.25">
      <c r="A12309" s="100">
        <v>12435</v>
      </c>
      <c r="B12309" s="100" t="s">
        <v>29422</v>
      </c>
      <c r="C12309" s="100" t="s">
        <v>13191</v>
      </c>
      <c r="D12309" s="100">
        <v>295.25</v>
      </c>
    </row>
    <row r="12310" spans="1:4" x14ac:dyDescent="0.25">
      <c r="A12310" s="100">
        <v>12437</v>
      </c>
      <c r="B12310" s="100" t="s">
        <v>29423</v>
      </c>
      <c r="C12310" s="100" t="s">
        <v>13191</v>
      </c>
      <c r="D12310" s="100">
        <v>238.45</v>
      </c>
    </row>
    <row r="12311" spans="1:4" x14ac:dyDescent="0.25">
      <c r="A12311" s="100">
        <v>12439</v>
      </c>
      <c r="B12311" s="100" t="s">
        <v>29424</v>
      </c>
      <c r="C12311" s="100" t="s">
        <v>13191</v>
      </c>
      <c r="D12311" s="100">
        <v>76.53</v>
      </c>
    </row>
    <row r="12312" spans="1:4" x14ac:dyDescent="0.25">
      <c r="A12312" s="100">
        <v>12438</v>
      </c>
      <c r="B12312" s="100" t="s">
        <v>29425</v>
      </c>
      <c r="C12312" s="100" t="s">
        <v>13191</v>
      </c>
      <c r="D12312" s="100">
        <v>431.52</v>
      </c>
    </row>
    <row r="12313" spans="1:4" x14ac:dyDescent="0.25">
      <c r="A12313" s="100">
        <v>12436</v>
      </c>
      <c r="B12313" s="100" t="s">
        <v>29426</v>
      </c>
      <c r="C12313" s="100" t="s">
        <v>13191</v>
      </c>
      <c r="D12313" s="100">
        <v>545.1</v>
      </c>
    </row>
    <row r="12314" spans="1:4" x14ac:dyDescent="0.25">
      <c r="A12314" s="100">
        <v>36357</v>
      </c>
      <c r="B12314" s="100" t="s">
        <v>29427</v>
      </c>
      <c r="C12314" s="100" t="s">
        <v>13191</v>
      </c>
      <c r="D12314" s="100">
        <v>132.33000000000001</v>
      </c>
    </row>
    <row r="12315" spans="1:4" x14ac:dyDescent="0.25">
      <c r="A12315" s="100">
        <v>12424</v>
      </c>
      <c r="B12315" s="100" t="s">
        <v>29428</v>
      </c>
      <c r="C12315" s="100" t="s">
        <v>13191</v>
      </c>
      <c r="D12315" s="100">
        <v>98.22</v>
      </c>
    </row>
    <row r="12316" spans="1:4" x14ac:dyDescent="0.25">
      <c r="A12316" s="100">
        <v>12440</v>
      </c>
      <c r="B12316" s="100" t="s">
        <v>29429</v>
      </c>
      <c r="C12316" s="100" t="s">
        <v>13191</v>
      </c>
      <c r="D12316" s="100">
        <v>94.94</v>
      </c>
    </row>
    <row r="12317" spans="1:4" x14ac:dyDescent="0.25">
      <c r="A12317" s="100">
        <v>9884</v>
      </c>
      <c r="B12317" s="100" t="s">
        <v>29430</v>
      </c>
      <c r="C12317" s="100" t="s">
        <v>13191</v>
      </c>
      <c r="D12317" s="100">
        <v>70.819999999999993</v>
      </c>
    </row>
    <row r="12318" spans="1:4" x14ac:dyDescent="0.25">
      <c r="A12318" s="100">
        <v>9888</v>
      </c>
      <c r="B12318" s="100" t="s">
        <v>29431</v>
      </c>
      <c r="C12318" s="100" t="s">
        <v>13191</v>
      </c>
      <c r="D12318" s="100">
        <v>56.9</v>
      </c>
    </row>
    <row r="12319" spans="1:4" x14ac:dyDescent="0.25">
      <c r="A12319" s="100">
        <v>9883</v>
      </c>
      <c r="B12319" s="100" t="s">
        <v>29432</v>
      </c>
      <c r="C12319" s="100" t="s">
        <v>13191</v>
      </c>
      <c r="D12319" s="100">
        <v>24.83</v>
      </c>
    </row>
    <row r="12320" spans="1:4" x14ac:dyDescent="0.25">
      <c r="A12320" s="100">
        <v>9886</v>
      </c>
      <c r="B12320" s="100" t="s">
        <v>29433</v>
      </c>
      <c r="C12320" s="100" t="s">
        <v>13191</v>
      </c>
      <c r="D12320" s="100">
        <v>34.01</v>
      </c>
    </row>
    <row r="12321" spans="1:4" x14ac:dyDescent="0.25">
      <c r="A12321" s="100">
        <v>9889</v>
      </c>
      <c r="B12321" s="100" t="s">
        <v>29434</v>
      </c>
      <c r="C12321" s="100" t="s">
        <v>13191</v>
      </c>
      <c r="D12321" s="100">
        <v>172.29</v>
      </c>
    </row>
    <row r="12322" spans="1:4" x14ac:dyDescent="0.25">
      <c r="A12322" s="100">
        <v>9887</v>
      </c>
      <c r="B12322" s="100" t="s">
        <v>29435</v>
      </c>
      <c r="C12322" s="100" t="s">
        <v>13191</v>
      </c>
      <c r="D12322" s="100">
        <v>104.13</v>
      </c>
    </row>
    <row r="12323" spans="1:4" x14ac:dyDescent="0.25">
      <c r="A12323" s="100">
        <v>9885</v>
      </c>
      <c r="B12323" s="100" t="s">
        <v>29436</v>
      </c>
      <c r="C12323" s="100" t="s">
        <v>13191</v>
      </c>
      <c r="D12323" s="100">
        <v>32.880000000000003</v>
      </c>
    </row>
    <row r="12324" spans="1:4" x14ac:dyDescent="0.25">
      <c r="A12324" s="100">
        <v>9890</v>
      </c>
      <c r="B12324" s="100" t="s">
        <v>29437</v>
      </c>
      <c r="C12324" s="100" t="s">
        <v>13191</v>
      </c>
      <c r="D12324" s="100">
        <v>266.92</v>
      </c>
    </row>
    <row r="12325" spans="1:4" x14ac:dyDescent="0.25">
      <c r="A12325" s="100">
        <v>9891</v>
      </c>
      <c r="B12325" s="100" t="s">
        <v>29438</v>
      </c>
      <c r="C12325" s="100" t="s">
        <v>13191</v>
      </c>
      <c r="D12325" s="100">
        <v>374.71</v>
      </c>
    </row>
    <row r="12326" spans="1:4" x14ac:dyDescent="0.25">
      <c r="A12326" s="100">
        <v>36316</v>
      </c>
      <c r="B12326" s="100" t="s">
        <v>40576</v>
      </c>
      <c r="C12326" s="100" t="s">
        <v>13191</v>
      </c>
      <c r="D12326" s="100">
        <v>21.57</v>
      </c>
    </row>
    <row r="12327" spans="1:4" x14ac:dyDescent="0.25">
      <c r="A12327" s="100">
        <v>36313</v>
      </c>
      <c r="B12327" s="100" t="s">
        <v>29439</v>
      </c>
      <c r="C12327" s="100" t="s">
        <v>13191</v>
      </c>
      <c r="D12327" s="100">
        <v>13.85</v>
      </c>
    </row>
    <row r="12328" spans="1:4" x14ac:dyDescent="0.25">
      <c r="A12328" s="100">
        <v>64</v>
      </c>
      <c r="B12328" s="100" t="s">
        <v>29440</v>
      </c>
      <c r="C12328" s="100" t="s">
        <v>13191</v>
      </c>
      <c r="D12328" s="100">
        <v>4.76</v>
      </c>
    </row>
    <row r="12329" spans="1:4" x14ac:dyDescent="0.25">
      <c r="A12329" s="100">
        <v>37423</v>
      </c>
      <c r="B12329" s="100" t="s">
        <v>29441</v>
      </c>
      <c r="C12329" s="100" t="s">
        <v>13191</v>
      </c>
      <c r="D12329" s="100">
        <v>11.76</v>
      </c>
    </row>
    <row r="12330" spans="1:4" x14ac:dyDescent="0.25">
      <c r="A12330" s="100">
        <v>9892</v>
      </c>
      <c r="B12330" s="100" t="s">
        <v>40577</v>
      </c>
      <c r="C12330" s="100" t="s">
        <v>13191</v>
      </c>
      <c r="D12330" s="100">
        <v>6.25</v>
      </c>
    </row>
    <row r="12331" spans="1:4" x14ac:dyDescent="0.25">
      <c r="A12331" s="100">
        <v>9901</v>
      </c>
      <c r="B12331" s="100" t="s">
        <v>40578</v>
      </c>
      <c r="C12331" s="100" t="s">
        <v>13191</v>
      </c>
      <c r="D12331" s="100">
        <v>30.23</v>
      </c>
    </row>
    <row r="12332" spans="1:4" x14ac:dyDescent="0.25">
      <c r="A12332" s="100">
        <v>9900</v>
      </c>
      <c r="B12332" s="100" t="s">
        <v>40579</v>
      </c>
      <c r="C12332" s="100" t="s">
        <v>13191</v>
      </c>
      <c r="D12332" s="100">
        <v>17.510000000000002</v>
      </c>
    </row>
    <row r="12333" spans="1:4" x14ac:dyDescent="0.25">
      <c r="A12333" s="100">
        <v>9899</v>
      </c>
      <c r="B12333" s="100" t="s">
        <v>40580</v>
      </c>
      <c r="C12333" s="100" t="s">
        <v>13191</v>
      </c>
      <c r="D12333" s="100">
        <v>7.85</v>
      </c>
    </row>
    <row r="12334" spans="1:4" x14ac:dyDescent="0.25">
      <c r="A12334" s="100">
        <v>9908</v>
      </c>
      <c r="B12334" s="100" t="s">
        <v>40581</v>
      </c>
      <c r="C12334" s="100" t="s">
        <v>13191</v>
      </c>
      <c r="D12334" s="100">
        <v>353.1</v>
      </c>
    </row>
    <row r="12335" spans="1:4" x14ac:dyDescent="0.25">
      <c r="A12335" s="100">
        <v>9905</v>
      </c>
      <c r="B12335" s="100" t="s">
        <v>40582</v>
      </c>
      <c r="C12335" s="100" t="s">
        <v>13191</v>
      </c>
      <c r="D12335" s="100">
        <v>6.14</v>
      </c>
    </row>
    <row r="12336" spans="1:4" x14ac:dyDescent="0.25">
      <c r="A12336" s="100">
        <v>9906</v>
      </c>
      <c r="B12336" s="100" t="s">
        <v>40583</v>
      </c>
      <c r="C12336" s="100" t="s">
        <v>13191</v>
      </c>
      <c r="D12336" s="100">
        <v>7.41</v>
      </c>
    </row>
    <row r="12337" spans="1:4" x14ac:dyDescent="0.25">
      <c r="A12337" s="100">
        <v>9895</v>
      </c>
      <c r="B12337" s="100" t="s">
        <v>40584</v>
      </c>
      <c r="C12337" s="100" t="s">
        <v>13191</v>
      </c>
      <c r="D12337" s="100">
        <v>12.47</v>
      </c>
    </row>
    <row r="12338" spans="1:4" x14ac:dyDescent="0.25">
      <c r="A12338" s="100">
        <v>9894</v>
      </c>
      <c r="B12338" s="100" t="s">
        <v>40585</v>
      </c>
      <c r="C12338" s="100" t="s">
        <v>13191</v>
      </c>
      <c r="D12338" s="100">
        <v>23.99</v>
      </c>
    </row>
    <row r="12339" spans="1:4" x14ac:dyDescent="0.25">
      <c r="A12339" s="100">
        <v>9897</v>
      </c>
      <c r="B12339" s="100" t="s">
        <v>40586</v>
      </c>
      <c r="C12339" s="100" t="s">
        <v>13191</v>
      </c>
      <c r="D12339" s="100">
        <v>25.62</v>
      </c>
    </row>
    <row r="12340" spans="1:4" x14ac:dyDescent="0.25">
      <c r="A12340" s="100">
        <v>9910</v>
      </c>
      <c r="B12340" s="100" t="s">
        <v>40587</v>
      </c>
      <c r="C12340" s="100" t="s">
        <v>13191</v>
      </c>
      <c r="D12340" s="100">
        <v>66.650000000000006</v>
      </c>
    </row>
    <row r="12341" spans="1:4" x14ac:dyDescent="0.25">
      <c r="A12341" s="100">
        <v>9909</v>
      </c>
      <c r="B12341" s="100" t="s">
        <v>40588</v>
      </c>
      <c r="C12341" s="100" t="s">
        <v>13191</v>
      </c>
      <c r="D12341" s="105">
        <v>135.74</v>
      </c>
    </row>
    <row r="12342" spans="1:4" x14ac:dyDescent="0.25">
      <c r="A12342" s="100">
        <v>9907</v>
      </c>
      <c r="B12342" s="100" t="s">
        <v>40589</v>
      </c>
      <c r="C12342" s="100" t="s">
        <v>13191</v>
      </c>
      <c r="D12342" s="105">
        <v>160.27000000000001</v>
      </c>
    </row>
    <row r="12343" spans="1:4" x14ac:dyDescent="0.25">
      <c r="A12343" s="100">
        <v>20973</v>
      </c>
      <c r="B12343" s="100" t="s">
        <v>29442</v>
      </c>
      <c r="C12343" s="100" t="s">
        <v>13191</v>
      </c>
      <c r="D12343" s="105">
        <v>110.23</v>
      </c>
    </row>
    <row r="12344" spans="1:4" x14ac:dyDescent="0.25">
      <c r="A12344" s="100">
        <v>20974</v>
      </c>
      <c r="B12344" s="100" t="s">
        <v>29443</v>
      </c>
      <c r="C12344" s="100" t="s">
        <v>13191</v>
      </c>
      <c r="D12344" s="105">
        <v>157.71</v>
      </c>
    </row>
    <row r="12345" spans="1:4" x14ac:dyDescent="0.25">
      <c r="A12345" s="100">
        <v>37989</v>
      </c>
      <c r="B12345" s="100" t="s">
        <v>29444</v>
      </c>
      <c r="C12345" s="100" t="s">
        <v>13191</v>
      </c>
      <c r="D12345" s="105">
        <v>14.57</v>
      </c>
    </row>
    <row r="12346" spans="1:4" x14ac:dyDescent="0.25">
      <c r="A12346" s="100">
        <v>37990</v>
      </c>
      <c r="B12346" s="100" t="s">
        <v>29445</v>
      </c>
      <c r="C12346" s="100" t="s">
        <v>13191</v>
      </c>
      <c r="D12346" s="105">
        <v>16.059999999999999</v>
      </c>
    </row>
    <row r="12347" spans="1:4" x14ac:dyDescent="0.25">
      <c r="A12347" s="100">
        <v>37991</v>
      </c>
      <c r="B12347" s="100" t="s">
        <v>29446</v>
      </c>
      <c r="C12347" s="100" t="s">
        <v>13191</v>
      </c>
      <c r="D12347" s="105">
        <v>21.38</v>
      </c>
    </row>
    <row r="12348" spans="1:4" x14ac:dyDescent="0.25">
      <c r="A12348" s="100">
        <v>37992</v>
      </c>
      <c r="B12348" s="100" t="s">
        <v>29447</v>
      </c>
      <c r="C12348" s="100" t="s">
        <v>13191</v>
      </c>
      <c r="D12348" s="105">
        <v>33.18</v>
      </c>
    </row>
    <row r="12349" spans="1:4" x14ac:dyDescent="0.25">
      <c r="A12349" s="100">
        <v>37993</v>
      </c>
      <c r="B12349" s="100" t="s">
        <v>29448</v>
      </c>
      <c r="C12349" s="100" t="s">
        <v>13191</v>
      </c>
      <c r="D12349" s="105">
        <v>50.34</v>
      </c>
    </row>
    <row r="12350" spans="1:4" x14ac:dyDescent="0.25">
      <c r="A12350" s="100">
        <v>37994</v>
      </c>
      <c r="B12350" s="100" t="s">
        <v>29449</v>
      </c>
      <c r="C12350" s="100" t="s">
        <v>13191</v>
      </c>
      <c r="D12350" s="105">
        <v>119.87</v>
      </c>
    </row>
    <row r="12351" spans="1:4" x14ac:dyDescent="0.25">
      <c r="A12351" s="100">
        <v>37995</v>
      </c>
      <c r="B12351" s="100" t="s">
        <v>29450</v>
      </c>
      <c r="C12351" s="100" t="s">
        <v>13191</v>
      </c>
      <c r="D12351" s="105">
        <v>156.24</v>
      </c>
    </row>
    <row r="12352" spans="1:4" x14ac:dyDescent="0.25">
      <c r="A12352" s="100">
        <v>37996</v>
      </c>
      <c r="B12352" s="100" t="s">
        <v>29451</v>
      </c>
      <c r="C12352" s="100" t="s">
        <v>13191</v>
      </c>
      <c r="D12352" s="100">
        <v>237.92</v>
      </c>
    </row>
    <row r="12353" spans="1:4" x14ac:dyDescent="0.25">
      <c r="A12353" s="100">
        <v>13883</v>
      </c>
      <c r="B12353" s="100" t="s">
        <v>29452</v>
      </c>
      <c r="C12353" s="100" t="s">
        <v>13191</v>
      </c>
      <c r="D12353" s="100">
        <v>172381.7</v>
      </c>
    </row>
    <row r="12354" spans="1:4" x14ac:dyDescent="0.25">
      <c r="A12354" s="100">
        <v>38604</v>
      </c>
      <c r="B12354" s="100" t="s">
        <v>29453</v>
      </c>
      <c r="C12354" s="100" t="s">
        <v>13191</v>
      </c>
      <c r="D12354" s="100">
        <v>214699.12</v>
      </c>
    </row>
    <row r="12355" spans="1:4" x14ac:dyDescent="0.25">
      <c r="A12355" s="100">
        <v>10601</v>
      </c>
      <c r="B12355" s="100" t="s">
        <v>29454</v>
      </c>
      <c r="C12355" s="100" t="s">
        <v>13191</v>
      </c>
      <c r="D12355" s="100">
        <v>4176326.08</v>
      </c>
    </row>
    <row r="12356" spans="1:4" x14ac:dyDescent="0.25">
      <c r="A12356" s="100">
        <v>44469</v>
      </c>
      <c r="B12356" s="100" t="s">
        <v>29455</v>
      </c>
      <c r="C12356" s="100" t="s">
        <v>13191</v>
      </c>
      <c r="D12356" s="100">
        <v>10996119.18</v>
      </c>
    </row>
    <row r="12357" spans="1:4" x14ac:dyDescent="0.25">
      <c r="A12357" s="100">
        <v>13894</v>
      </c>
      <c r="B12357" s="100" t="s">
        <v>29456</v>
      </c>
      <c r="C12357" s="100" t="s">
        <v>13191</v>
      </c>
      <c r="D12357" s="100">
        <v>399604.75</v>
      </c>
    </row>
    <row r="12358" spans="1:4" x14ac:dyDescent="0.25">
      <c r="A12358" s="100">
        <v>13895</v>
      </c>
      <c r="B12358" s="100" t="s">
        <v>29457</v>
      </c>
      <c r="C12358" s="100" t="s">
        <v>13191</v>
      </c>
      <c r="D12358" s="100">
        <v>537335.18000000005</v>
      </c>
    </row>
    <row r="12359" spans="1:4" x14ac:dyDescent="0.25">
      <c r="A12359" s="100">
        <v>13892</v>
      </c>
      <c r="B12359" s="100" t="s">
        <v>29458</v>
      </c>
      <c r="C12359" s="100" t="s">
        <v>13191</v>
      </c>
      <c r="D12359" s="100">
        <v>658491.12</v>
      </c>
    </row>
    <row r="12360" spans="1:4" x14ac:dyDescent="0.25">
      <c r="A12360" s="100">
        <v>9914</v>
      </c>
      <c r="B12360" s="100" t="s">
        <v>29459</v>
      </c>
      <c r="C12360" s="100" t="s">
        <v>13191</v>
      </c>
      <c r="D12360" s="100">
        <v>712400</v>
      </c>
    </row>
    <row r="12361" spans="1:4" x14ac:dyDescent="0.25">
      <c r="A12361" s="100">
        <v>36485</v>
      </c>
      <c r="B12361" s="100" t="s">
        <v>29460</v>
      </c>
      <c r="C12361" s="100" t="s">
        <v>13191</v>
      </c>
      <c r="D12361" s="100">
        <v>665336.65</v>
      </c>
    </row>
    <row r="12362" spans="1:4" x14ac:dyDescent="0.25">
      <c r="A12362" s="100">
        <v>9912</v>
      </c>
      <c r="B12362" s="100" t="s">
        <v>29461</v>
      </c>
      <c r="C12362" s="100" t="s">
        <v>13191</v>
      </c>
      <c r="D12362" s="100">
        <v>3400000</v>
      </c>
    </row>
    <row r="12363" spans="1:4" x14ac:dyDescent="0.25">
      <c r="A12363" s="100">
        <v>9921</v>
      </c>
      <c r="B12363" s="100" t="s">
        <v>40590</v>
      </c>
      <c r="C12363" s="100" t="s">
        <v>13191</v>
      </c>
      <c r="D12363" s="100">
        <v>1753880.82</v>
      </c>
    </row>
    <row r="12364" spans="1:4" x14ac:dyDescent="0.25">
      <c r="A12364" s="100">
        <v>21112</v>
      </c>
      <c r="B12364" s="100" t="s">
        <v>29462</v>
      </c>
      <c r="C12364" s="100" t="s">
        <v>13191</v>
      </c>
      <c r="D12364" s="100">
        <v>295.77</v>
      </c>
    </row>
    <row r="12365" spans="1:4" x14ac:dyDescent="0.25">
      <c r="A12365" s="100">
        <v>10228</v>
      </c>
      <c r="B12365" s="100" t="s">
        <v>40591</v>
      </c>
      <c r="C12365" s="100" t="s">
        <v>13191</v>
      </c>
      <c r="D12365" s="100">
        <v>343.6</v>
      </c>
    </row>
    <row r="12366" spans="1:4" x14ac:dyDescent="0.25">
      <c r="A12366" s="100">
        <v>11781</v>
      </c>
      <c r="B12366" s="100" t="s">
        <v>40592</v>
      </c>
      <c r="C12366" s="100" t="s">
        <v>13191</v>
      </c>
      <c r="D12366" s="100">
        <v>278.36</v>
      </c>
    </row>
    <row r="12367" spans="1:4" x14ac:dyDescent="0.25">
      <c r="A12367" s="100">
        <v>37588</v>
      </c>
      <c r="B12367" s="100" t="s">
        <v>29463</v>
      </c>
      <c r="C12367" s="100" t="s">
        <v>13191</v>
      </c>
      <c r="D12367" s="100">
        <v>76.709999999999994</v>
      </c>
    </row>
    <row r="12368" spans="1:4" x14ac:dyDescent="0.25">
      <c r="A12368" s="100">
        <v>11751</v>
      </c>
      <c r="B12368" s="100" t="s">
        <v>40593</v>
      </c>
      <c r="C12368" s="100" t="s">
        <v>13191</v>
      </c>
      <c r="D12368" s="100">
        <v>189.61</v>
      </c>
    </row>
    <row r="12369" spans="1:4" x14ac:dyDescent="0.25">
      <c r="A12369" s="100">
        <v>11750</v>
      </c>
      <c r="B12369" s="100" t="s">
        <v>40594</v>
      </c>
      <c r="C12369" s="100" t="s">
        <v>13191</v>
      </c>
      <c r="D12369" s="100">
        <v>157.35</v>
      </c>
    </row>
    <row r="12370" spans="1:4" x14ac:dyDescent="0.25">
      <c r="A12370" s="100">
        <v>11748</v>
      </c>
      <c r="B12370" s="100" t="s">
        <v>40595</v>
      </c>
      <c r="C12370" s="100" t="s">
        <v>13191</v>
      </c>
      <c r="D12370" s="100">
        <v>67.75</v>
      </c>
    </row>
    <row r="12371" spans="1:4" x14ac:dyDescent="0.25">
      <c r="A12371" s="100">
        <v>11746</v>
      </c>
      <c r="B12371" s="100" t="s">
        <v>40596</v>
      </c>
      <c r="C12371" s="100" t="s">
        <v>13191</v>
      </c>
      <c r="D12371" s="100">
        <v>105.57</v>
      </c>
    </row>
    <row r="12372" spans="1:4" x14ac:dyDescent="0.25">
      <c r="A12372" s="100">
        <v>11747</v>
      </c>
      <c r="B12372" s="100" t="s">
        <v>40597</v>
      </c>
      <c r="C12372" s="100" t="s">
        <v>13191</v>
      </c>
      <c r="D12372" s="100">
        <v>292.39</v>
      </c>
    </row>
    <row r="12373" spans="1:4" x14ac:dyDescent="0.25">
      <c r="A12373" s="100">
        <v>11749</v>
      </c>
      <c r="B12373" s="100" t="s">
        <v>40598</v>
      </c>
      <c r="C12373" s="100" t="s">
        <v>13191</v>
      </c>
      <c r="D12373" s="100">
        <v>78.2</v>
      </c>
    </row>
    <row r="12374" spans="1:4" x14ac:dyDescent="0.25">
      <c r="A12374" s="100">
        <v>10236</v>
      </c>
      <c r="B12374" s="100" t="s">
        <v>29464</v>
      </c>
      <c r="C12374" s="100" t="s">
        <v>13191</v>
      </c>
      <c r="D12374" s="100">
        <v>103.96</v>
      </c>
    </row>
    <row r="12375" spans="1:4" x14ac:dyDescent="0.25">
      <c r="A12375" s="100">
        <v>10233</v>
      </c>
      <c r="B12375" s="100" t="s">
        <v>29465</v>
      </c>
      <c r="C12375" s="100" t="s">
        <v>13191</v>
      </c>
      <c r="D12375" s="100">
        <v>97.42</v>
      </c>
    </row>
    <row r="12376" spans="1:4" x14ac:dyDescent="0.25">
      <c r="A12376" s="100">
        <v>10234</v>
      </c>
      <c r="B12376" s="100" t="s">
        <v>29466</v>
      </c>
      <c r="C12376" s="100" t="s">
        <v>13191</v>
      </c>
      <c r="D12376" s="100">
        <v>61.37</v>
      </c>
    </row>
    <row r="12377" spans="1:4" x14ac:dyDescent="0.25">
      <c r="A12377" s="100">
        <v>10231</v>
      </c>
      <c r="B12377" s="100" t="s">
        <v>29467</v>
      </c>
      <c r="C12377" s="100" t="s">
        <v>13191</v>
      </c>
      <c r="D12377" s="100">
        <v>281.42</v>
      </c>
    </row>
    <row r="12378" spans="1:4" x14ac:dyDescent="0.25">
      <c r="A12378" s="100">
        <v>10232</v>
      </c>
      <c r="B12378" s="100" t="s">
        <v>29468</v>
      </c>
      <c r="C12378" s="100" t="s">
        <v>13191</v>
      </c>
      <c r="D12378" s="100">
        <v>157.47</v>
      </c>
    </row>
    <row r="12379" spans="1:4" x14ac:dyDescent="0.25">
      <c r="A12379" s="100">
        <v>10229</v>
      </c>
      <c r="B12379" s="100" t="s">
        <v>29469</v>
      </c>
      <c r="C12379" s="100" t="s">
        <v>13191</v>
      </c>
      <c r="D12379" s="100">
        <v>55.5</v>
      </c>
    </row>
    <row r="12380" spans="1:4" x14ac:dyDescent="0.25">
      <c r="A12380" s="100">
        <v>10235</v>
      </c>
      <c r="B12380" s="100" t="s">
        <v>29470</v>
      </c>
      <c r="C12380" s="100" t="s">
        <v>13191</v>
      </c>
      <c r="D12380" s="100">
        <v>385.79</v>
      </c>
    </row>
    <row r="12381" spans="1:4" x14ac:dyDescent="0.25">
      <c r="A12381" s="100">
        <v>10230</v>
      </c>
      <c r="B12381" s="100" t="s">
        <v>29471</v>
      </c>
      <c r="C12381" s="100" t="s">
        <v>13191</v>
      </c>
      <c r="D12381" s="100">
        <v>678.95</v>
      </c>
    </row>
    <row r="12382" spans="1:4" x14ac:dyDescent="0.25">
      <c r="A12382" s="100">
        <v>10409</v>
      </c>
      <c r="B12382" s="100" t="s">
        <v>29472</v>
      </c>
      <c r="C12382" s="100" t="s">
        <v>13191</v>
      </c>
      <c r="D12382" s="100">
        <v>201.71</v>
      </c>
    </row>
    <row r="12383" spans="1:4" x14ac:dyDescent="0.25">
      <c r="A12383" s="100">
        <v>10411</v>
      </c>
      <c r="B12383" s="100" t="s">
        <v>29473</v>
      </c>
      <c r="C12383" s="100" t="s">
        <v>13191</v>
      </c>
      <c r="D12383" s="100">
        <v>180.49</v>
      </c>
    </row>
    <row r="12384" spans="1:4" x14ac:dyDescent="0.25">
      <c r="A12384" s="100">
        <v>10404</v>
      </c>
      <c r="B12384" s="100" t="s">
        <v>29474</v>
      </c>
      <c r="C12384" s="100" t="s">
        <v>13191</v>
      </c>
      <c r="D12384" s="100">
        <v>73.2</v>
      </c>
    </row>
    <row r="12385" spans="1:4" x14ac:dyDescent="0.25">
      <c r="A12385" s="100">
        <v>10410</v>
      </c>
      <c r="B12385" s="100" t="s">
        <v>29475</v>
      </c>
      <c r="C12385" s="100" t="s">
        <v>13191</v>
      </c>
      <c r="D12385" s="100">
        <v>120.56</v>
      </c>
    </row>
    <row r="12386" spans="1:4" x14ac:dyDescent="0.25">
      <c r="A12386" s="100">
        <v>10405</v>
      </c>
      <c r="B12386" s="100" t="s">
        <v>29476</v>
      </c>
      <c r="C12386" s="100" t="s">
        <v>13191</v>
      </c>
      <c r="D12386" s="100">
        <v>404.12</v>
      </c>
    </row>
    <row r="12387" spans="1:4" x14ac:dyDescent="0.25">
      <c r="A12387" s="100">
        <v>10408</v>
      </c>
      <c r="B12387" s="100" t="s">
        <v>29477</v>
      </c>
      <c r="C12387" s="100" t="s">
        <v>13191</v>
      </c>
      <c r="D12387" s="100">
        <v>282.60000000000002</v>
      </c>
    </row>
    <row r="12388" spans="1:4" x14ac:dyDescent="0.25">
      <c r="A12388" s="100">
        <v>10412</v>
      </c>
      <c r="B12388" s="100" t="s">
        <v>29478</v>
      </c>
      <c r="C12388" s="100" t="s">
        <v>13191</v>
      </c>
      <c r="D12388" s="100">
        <v>88.71</v>
      </c>
    </row>
    <row r="12389" spans="1:4" x14ac:dyDescent="0.25">
      <c r="A12389" s="100">
        <v>10406</v>
      </c>
      <c r="B12389" s="100" t="s">
        <v>29479</v>
      </c>
      <c r="C12389" s="100" t="s">
        <v>13191</v>
      </c>
      <c r="D12389" s="100">
        <v>558.17999999999995</v>
      </c>
    </row>
    <row r="12390" spans="1:4" x14ac:dyDescent="0.25">
      <c r="A12390" s="100">
        <v>10407</v>
      </c>
      <c r="B12390" s="100" t="s">
        <v>29480</v>
      </c>
      <c r="C12390" s="100" t="s">
        <v>13191</v>
      </c>
      <c r="D12390" s="100">
        <v>865.74</v>
      </c>
    </row>
    <row r="12391" spans="1:4" x14ac:dyDescent="0.25">
      <c r="A12391" s="100">
        <v>10416</v>
      </c>
      <c r="B12391" s="100" t="s">
        <v>29481</v>
      </c>
      <c r="C12391" s="100" t="s">
        <v>13191</v>
      </c>
      <c r="D12391" s="100">
        <v>107.38</v>
      </c>
    </row>
    <row r="12392" spans="1:4" x14ac:dyDescent="0.25">
      <c r="A12392" s="100">
        <v>10419</v>
      </c>
      <c r="B12392" s="100" t="s">
        <v>29482</v>
      </c>
      <c r="C12392" s="100" t="s">
        <v>13191</v>
      </c>
      <c r="D12392" s="100">
        <v>93.21</v>
      </c>
    </row>
    <row r="12393" spans="1:4" x14ac:dyDescent="0.25">
      <c r="A12393" s="100">
        <v>21092</v>
      </c>
      <c r="B12393" s="100" t="s">
        <v>29483</v>
      </c>
      <c r="C12393" s="100" t="s">
        <v>13191</v>
      </c>
      <c r="D12393" s="100">
        <v>53.29</v>
      </c>
    </row>
    <row r="12394" spans="1:4" x14ac:dyDescent="0.25">
      <c r="A12394" s="100">
        <v>10418</v>
      </c>
      <c r="B12394" s="100" t="s">
        <v>29484</v>
      </c>
      <c r="C12394" s="100" t="s">
        <v>13191</v>
      </c>
      <c r="D12394" s="100">
        <v>62.13</v>
      </c>
    </row>
    <row r="12395" spans="1:4" x14ac:dyDescent="0.25">
      <c r="A12395" s="100">
        <v>12657</v>
      </c>
      <c r="B12395" s="100" t="s">
        <v>29485</v>
      </c>
      <c r="C12395" s="100" t="s">
        <v>13191</v>
      </c>
      <c r="D12395" s="100">
        <v>250.72</v>
      </c>
    </row>
    <row r="12396" spans="1:4" x14ac:dyDescent="0.25">
      <c r="A12396" s="100">
        <v>10417</v>
      </c>
      <c r="B12396" s="100" t="s">
        <v>29486</v>
      </c>
      <c r="C12396" s="100" t="s">
        <v>13191</v>
      </c>
      <c r="D12396" s="100">
        <v>156.46</v>
      </c>
    </row>
    <row r="12397" spans="1:4" x14ac:dyDescent="0.25">
      <c r="A12397" s="100">
        <v>10413</v>
      </c>
      <c r="B12397" s="100" t="s">
        <v>29487</v>
      </c>
      <c r="C12397" s="100" t="s">
        <v>13191</v>
      </c>
      <c r="D12397" s="100">
        <v>56.86</v>
      </c>
    </row>
    <row r="12398" spans="1:4" x14ac:dyDescent="0.25">
      <c r="A12398" s="100">
        <v>10414</v>
      </c>
      <c r="B12398" s="100" t="s">
        <v>29488</v>
      </c>
      <c r="C12398" s="100" t="s">
        <v>13191</v>
      </c>
      <c r="D12398" s="100">
        <v>342.38</v>
      </c>
    </row>
    <row r="12399" spans="1:4" x14ac:dyDescent="0.25">
      <c r="A12399" s="100">
        <v>10415</v>
      </c>
      <c r="B12399" s="100" t="s">
        <v>29489</v>
      </c>
      <c r="C12399" s="100" t="s">
        <v>13191</v>
      </c>
      <c r="D12399" s="100">
        <v>594.21</v>
      </c>
    </row>
    <row r="12400" spans="1:4" x14ac:dyDescent="0.25">
      <c r="A12400" s="100">
        <v>38643</v>
      </c>
      <c r="B12400" s="100" t="s">
        <v>40599</v>
      </c>
      <c r="C12400" s="100" t="s">
        <v>13191</v>
      </c>
      <c r="D12400" s="100">
        <v>60.96</v>
      </c>
    </row>
    <row r="12401" spans="1:4" x14ac:dyDescent="0.25">
      <c r="A12401" s="100">
        <v>6157</v>
      </c>
      <c r="B12401" s="100" t="s">
        <v>40600</v>
      </c>
      <c r="C12401" s="100" t="s">
        <v>13191</v>
      </c>
      <c r="D12401" s="100">
        <v>83.28</v>
      </c>
    </row>
    <row r="12402" spans="1:4" x14ac:dyDescent="0.25">
      <c r="A12402" s="100">
        <v>6158</v>
      </c>
      <c r="B12402" s="100" t="s">
        <v>29490</v>
      </c>
      <c r="C12402" s="100" t="s">
        <v>13191</v>
      </c>
      <c r="D12402" s="100">
        <v>8.2899999999999991</v>
      </c>
    </row>
    <row r="12403" spans="1:4" x14ac:dyDescent="0.25">
      <c r="A12403" s="100">
        <v>6153</v>
      </c>
      <c r="B12403" s="100" t="s">
        <v>29491</v>
      </c>
      <c r="C12403" s="100" t="s">
        <v>13191</v>
      </c>
      <c r="D12403" s="100">
        <v>5.71</v>
      </c>
    </row>
    <row r="12404" spans="1:4" x14ac:dyDescent="0.25">
      <c r="A12404" s="100">
        <v>6156</v>
      </c>
      <c r="B12404" s="100" t="s">
        <v>40601</v>
      </c>
      <c r="C12404" s="100" t="s">
        <v>13191</v>
      </c>
      <c r="D12404" s="100">
        <v>7.12</v>
      </c>
    </row>
    <row r="12405" spans="1:4" x14ac:dyDescent="0.25">
      <c r="A12405" s="100">
        <v>6154</v>
      </c>
      <c r="B12405" s="100" t="s">
        <v>29492</v>
      </c>
      <c r="C12405" s="100" t="s">
        <v>13191</v>
      </c>
      <c r="D12405" s="105">
        <v>10.15</v>
      </c>
    </row>
    <row r="12406" spans="1:4" x14ac:dyDescent="0.25">
      <c r="A12406" s="100">
        <v>6155</v>
      </c>
      <c r="B12406" s="100" t="s">
        <v>40602</v>
      </c>
      <c r="C12406" s="100" t="s">
        <v>13191</v>
      </c>
      <c r="D12406" s="100">
        <v>23.36</v>
      </c>
    </row>
    <row r="12407" spans="1:4" x14ac:dyDescent="0.25">
      <c r="A12407" s="100">
        <v>43595</v>
      </c>
      <c r="B12407" s="100" t="s">
        <v>29493</v>
      </c>
      <c r="C12407" s="100" t="s">
        <v>13191</v>
      </c>
      <c r="D12407" s="100">
        <v>19.45</v>
      </c>
    </row>
    <row r="12408" spans="1:4" x14ac:dyDescent="0.25">
      <c r="A12408" s="100">
        <v>43596</v>
      </c>
      <c r="B12408" s="100" t="s">
        <v>29494</v>
      </c>
      <c r="C12408" s="100" t="s">
        <v>13191</v>
      </c>
      <c r="D12408" s="100">
        <v>22.48</v>
      </c>
    </row>
    <row r="12409" spans="1:4" x14ac:dyDescent="0.25">
      <c r="A12409" s="100">
        <v>38108</v>
      </c>
      <c r="B12409" s="100" t="s">
        <v>29495</v>
      </c>
      <c r="C12409" s="100" t="s">
        <v>13191</v>
      </c>
      <c r="D12409" s="100">
        <v>45.98</v>
      </c>
    </row>
    <row r="12410" spans="1:4" x14ac:dyDescent="0.25">
      <c r="A12410" s="100">
        <v>38087</v>
      </c>
      <c r="B12410" s="100" t="s">
        <v>29496</v>
      </c>
      <c r="C12410" s="100" t="s">
        <v>13191</v>
      </c>
      <c r="D12410" s="100">
        <v>59.15</v>
      </c>
    </row>
    <row r="12411" spans="1:4" x14ac:dyDescent="0.25">
      <c r="A12411" s="100">
        <v>38109</v>
      </c>
      <c r="B12411" s="100" t="s">
        <v>29497</v>
      </c>
      <c r="C12411" s="100" t="s">
        <v>13191</v>
      </c>
      <c r="D12411" s="100">
        <v>73.489999999999995</v>
      </c>
    </row>
    <row r="12412" spans="1:4" x14ac:dyDescent="0.25">
      <c r="A12412" s="100">
        <v>38088</v>
      </c>
      <c r="B12412" s="100" t="s">
        <v>29498</v>
      </c>
      <c r="C12412" s="100" t="s">
        <v>13191</v>
      </c>
      <c r="D12412" s="100">
        <v>77.28</v>
      </c>
    </row>
    <row r="12413" spans="1:4" x14ac:dyDescent="0.25">
      <c r="A12413" s="100">
        <v>38110</v>
      </c>
      <c r="B12413" s="100" t="s">
        <v>29499</v>
      </c>
      <c r="C12413" s="100" t="s">
        <v>13191</v>
      </c>
      <c r="D12413" s="100">
        <v>28.27</v>
      </c>
    </row>
    <row r="12414" spans="1:4" x14ac:dyDescent="0.25">
      <c r="A12414" s="100">
        <v>38089</v>
      </c>
      <c r="B12414" s="100" t="s">
        <v>29500</v>
      </c>
      <c r="C12414" s="100" t="s">
        <v>13191</v>
      </c>
      <c r="D12414" s="105">
        <v>49.26</v>
      </c>
    </row>
    <row r="12415" spans="1:4" x14ac:dyDescent="0.25">
      <c r="A12415" s="100">
        <v>38111</v>
      </c>
      <c r="B12415" s="100" t="s">
        <v>29501</v>
      </c>
      <c r="C12415" s="100" t="s">
        <v>13191</v>
      </c>
      <c r="D12415" s="105">
        <v>31.61</v>
      </c>
    </row>
    <row r="12416" spans="1:4" x14ac:dyDescent="0.25">
      <c r="A12416" s="100">
        <v>38090</v>
      </c>
      <c r="B12416" s="100" t="s">
        <v>29502</v>
      </c>
      <c r="C12416" s="100" t="s">
        <v>13191</v>
      </c>
      <c r="D12416" s="105">
        <v>50.92</v>
      </c>
    </row>
    <row r="12417" spans="1:4" x14ac:dyDescent="0.25">
      <c r="A12417" s="100">
        <v>13726</v>
      </c>
      <c r="B12417" s="100" t="s">
        <v>29503</v>
      </c>
      <c r="C12417" s="100" t="s">
        <v>13191</v>
      </c>
      <c r="D12417" s="105">
        <v>68007.649999999994</v>
      </c>
    </row>
    <row r="12418" spans="1:4" x14ac:dyDescent="0.25">
      <c r="A12418" s="100">
        <v>38400</v>
      </c>
      <c r="B12418" s="100" t="s">
        <v>29504</v>
      </c>
      <c r="C12418" s="100" t="s">
        <v>13191</v>
      </c>
      <c r="D12418" s="105">
        <v>23.21</v>
      </c>
    </row>
    <row r="12419" spans="1:4" x14ac:dyDescent="0.25">
      <c r="A12419" s="100">
        <v>12627</v>
      </c>
      <c r="B12419" s="100" t="s">
        <v>29505</v>
      </c>
      <c r="C12419" s="100" t="s">
        <v>13191</v>
      </c>
      <c r="D12419" s="105">
        <v>1.19</v>
      </c>
    </row>
    <row r="12420" spans="1:4" x14ac:dyDescent="0.25">
      <c r="A12420" s="100">
        <v>39996</v>
      </c>
      <c r="B12420" s="100" t="s">
        <v>40603</v>
      </c>
      <c r="C12420" s="100" t="s">
        <v>942</v>
      </c>
      <c r="D12420" s="105">
        <v>3.19</v>
      </c>
    </row>
    <row r="12421" spans="1:4" x14ac:dyDescent="0.25">
      <c r="A12421" s="100">
        <v>10478</v>
      </c>
      <c r="B12421" s="100" t="s">
        <v>29506</v>
      </c>
      <c r="C12421" s="100" t="s">
        <v>944</v>
      </c>
      <c r="D12421" s="105">
        <v>41.79</v>
      </c>
    </row>
    <row r="12422" spans="1:4" x14ac:dyDescent="0.25">
      <c r="A12422" s="100">
        <v>10481</v>
      </c>
      <c r="B12422" s="100" t="s">
        <v>29507</v>
      </c>
      <c r="C12422" s="100" t="s">
        <v>944</v>
      </c>
      <c r="D12422" s="105">
        <v>37.159999999999997</v>
      </c>
    </row>
    <row r="12423" spans="1:4" x14ac:dyDescent="0.25">
      <c r="A12423" s="100">
        <v>10475</v>
      </c>
      <c r="B12423" s="100" t="s">
        <v>29508</v>
      </c>
      <c r="C12423" s="100" t="s">
        <v>944</v>
      </c>
      <c r="D12423" s="105">
        <v>35.96</v>
      </c>
    </row>
    <row r="12424" spans="1:4" x14ac:dyDescent="0.25">
      <c r="A12424" s="100">
        <v>4030</v>
      </c>
      <c r="B12424" s="100" t="s">
        <v>29509</v>
      </c>
      <c r="C12424" s="100" t="s">
        <v>941</v>
      </c>
      <c r="D12424" s="105">
        <v>6.4</v>
      </c>
    </row>
    <row r="12425" spans="1:4" x14ac:dyDescent="0.25">
      <c r="A12425" s="100">
        <v>4031</v>
      </c>
      <c r="B12425" s="100" t="s">
        <v>29510</v>
      </c>
      <c r="C12425" s="100" t="s">
        <v>941</v>
      </c>
      <c r="D12425" s="100">
        <v>30.08</v>
      </c>
    </row>
    <row r="12426" spans="1:4" x14ac:dyDescent="0.25">
      <c r="A12426" s="100">
        <v>39399</v>
      </c>
      <c r="B12426" s="100" t="s">
        <v>29511</v>
      </c>
      <c r="C12426" s="100" t="s">
        <v>13191</v>
      </c>
      <c r="D12426" s="105">
        <v>1231.32</v>
      </c>
    </row>
    <row r="12427" spans="1:4" x14ac:dyDescent="0.25">
      <c r="A12427" s="100">
        <v>39400</v>
      </c>
      <c r="B12427" s="100" t="s">
        <v>29512</v>
      </c>
      <c r="C12427" s="100" t="s">
        <v>13191</v>
      </c>
      <c r="D12427" s="100">
        <v>1338.39</v>
      </c>
    </row>
    <row r="12428" spans="1:4" x14ac:dyDescent="0.25">
      <c r="A12428" s="100">
        <v>39401</v>
      </c>
      <c r="B12428" s="100" t="s">
        <v>29513</v>
      </c>
      <c r="C12428" s="100" t="s">
        <v>13191</v>
      </c>
      <c r="D12428" s="100">
        <v>1501.36</v>
      </c>
    </row>
    <row r="12429" spans="1:4" x14ac:dyDescent="0.25">
      <c r="A12429" s="100">
        <v>11652</v>
      </c>
      <c r="B12429" s="100" t="s">
        <v>29514</v>
      </c>
      <c r="C12429" s="100" t="s">
        <v>13191</v>
      </c>
      <c r="D12429" s="105">
        <v>3230</v>
      </c>
    </row>
    <row r="12430" spans="1:4" x14ac:dyDescent="0.25">
      <c r="A12430" s="100">
        <v>13896</v>
      </c>
      <c r="B12430" s="100" t="s">
        <v>29515</v>
      </c>
      <c r="C12430" s="100" t="s">
        <v>13191</v>
      </c>
      <c r="D12430" s="105">
        <v>2897.59</v>
      </c>
    </row>
    <row r="12431" spans="1:4" x14ac:dyDescent="0.25">
      <c r="A12431" s="100">
        <v>13475</v>
      </c>
      <c r="B12431" s="100" t="s">
        <v>29516</v>
      </c>
      <c r="C12431" s="100" t="s">
        <v>13191</v>
      </c>
      <c r="D12431" s="100">
        <v>3529.61</v>
      </c>
    </row>
    <row r="12432" spans="1:4" ht="15" customHeight="1" x14ac:dyDescent="0.25">
      <c r="A12432" s="100">
        <v>44491</v>
      </c>
      <c r="B12432" s="100" t="s">
        <v>29517</v>
      </c>
      <c r="C12432" s="100" t="s">
        <v>13191</v>
      </c>
      <c r="D12432" s="100">
        <v>4107038.08</v>
      </c>
    </row>
    <row r="12433" spans="1:4" ht="15" customHeight="1" x14ac:dyDescent="0.25">
      <c r="A12433" s="100">
        <v>44470</v>
      </c>
      <c r="B12433" s="100" t="s">
        <v>29518</v>
      </c>
      <c r="C12433" s="100" t="s">
        <v>13191</v>
      </c>
      <c r="D12433" s="100">
        <v>1729015.36</v>
      </c>
    </row>
    <row r="12434" spans="1:4" ht="15" customHeight="1" x14ac:dyDescent="0.25">
      <c r="A12434" s="100">
        <v>13476</v>
      </c>
      <c r="B12434" s="100" t="s">
        <v>29519</v>
      </c>
      <c r="C12434" s="100" t="s">
        <v>13191</v>
      </c>
      <c r="D12434" s="100">
        <v>1741544.58</v>
      </c>
    </row>
    <row r="12435" spans="1:4" ht="15" customHeight="1" x14ac:dyDescent="0.25">
      <c r="A12435" s="100">
        <v>10488</v>
      </c>
      <c r="B12435" s="100" t="s">
        <v>29520</v>
      </c>
      <c r="C12435" s="100" t="s">
        <v>13191</v>
      </c>
      <c r="D12435" s="100">
        <v>2109900</v>
      </c>
    </row>
    <row r="12436" spans="1:4" ht="15" customHeight="1" x14ac:dyDescent="0.25">
      <c r="A12436" s="100">
        <v>13606</v>
      </c>
      <c r="B12436" s="100" t="s">
        <v>29521</v>
      </c>
      <c r="C12436" s="100" t="s">
        <v>13191</v>
      </c>
      <c r="D12436" s="100">
        <v>1869341.22</v>
      </c>
    </row>
    <row r="12437" spans="1:4" ht="15" customHeight="1" x14ac:dyDescent="0.25">
      <c r="A12437" s="100">
        <v>10489</v>
      </c>
      <c r="B12437" s="100" t="s">
        <v>29522</v>
      </c>
      <c r="C12437" s="100" t="s">
        <v>939</v>
      </c>
      <c r="D12437" s="100">
        <v>16.309999999999999</v>
      </c>
    </row>
    <row r="12438" spans="1:4" ht="15" customHeight="1" x14ac:dyDescent="0.25">
      <c r="A12438" s="100">
        <v>41073</v>
      </c>
      <c r="B12438" s="100" t="s">
        <v>29523</v>
      </c>
      <c r="C12438" s="100" t="s">
        <v>1906</v>
      </c>
      <c r="D12438" s="100">
        <v>2886.3</v>
      </c>
    </row>
    <row r="12439" spans="1:4" ht="15" customHeight="1" x14ac:dyDescent="0.25">
      <c r="A12439" s="100">
        <v>34391</v>
      </c>
      <c r="B12439" s="100" t="s">
        <v>29524</v>
      </c>
      <c r="C12439" s="100" t="s">
        <v>941</v>
      </c>
      <c r="D12439" s="100">
        <v>526.62</v>
      </c>
    </row>
    <row r="12440" spans="1:4" ht="15" customHeight="1" x14ac:dyDescent="0.25">
      <c r="A12440" s="100">
        <v>10496</v>
      </c>
      <c r="B12440" s="100" t="s">
        <v>29525</v>
      </c>
      <c r="C12440" s="100" t="s">
        <v>941</v>
      </c>
      <c r="D12440" s="100">
        <v>458.33</v>
      </c>
    </row>
    <row r="12441" spans="1:4" ht="15" customHeight="1" x14ac:dyDescent="0.25">
      <c r="A12441" s="100">
        <v>10497</v>
      </c>
      <c r="B12441" s="100" t="s">
        <v>40604</v>
      </c>
      <c r="C12441" s="100" t="s">
        <v>941</v>
      </c>
      <c r="D12441" s="100">
        <v>1191.6600000000001</v>
      </c>
    </row>
    <row r="12442" spans="1:4" ht="15" customHeight="1" x14ac:dyDescent="0.25">
      <c r="A12442" s="100">
        <v>10504</v>
      </c>
      <c r="B12442" s="100" t="s">
        <v>29526</v>
      </c>
      <c r="C12442" s="100" t="s">
        <v>941</v>
      </c>
      <c r="D12442" s="100">
        <v>1393.33</v>
      </c>
    </row>
    <row r="12443" spans="1:4" ht="15" customHeight="1" x14ac:dyDescent="0.25">
      <c r="A12443" s="100">
        <v>34390</v>
      </c>
      <c r="B12443" s="100" t="s">
        <v>29527</v>
      </c>
      <c r="C12443" s="100" t="s">
        <v>941</v>
      </c>
      <c r="D12443" s="100">
        <v>410.66</v>
      </c>
    </row>
    <row r="12444" spans="1:4" ht="15" customHeight="1" x14ac:dyDescent="0.25">
      <c r="A12444" s="100">
        <v>34389</v>
      </c>
      <c r="B12444" s="100" t="s">
        <v>29528</v>
      </c>
      <c r="C12444" s="100" t="s">
        <v>941</v>
      </c>
      <c r="D12444" s="100">
        <v>128.33000000000001</v>
      </c>
    </row>
    <row r="12445" spans="1:4" ht="15" customHeight="1" x14ac:dyDescent="0.25">
      <c r="A12445" s="100">
        <v>34388</v>
      </c>
      <c r="B12445" s="100" t="s">
        <v>29529</v>
      </c>
      <c r="C12445" s="100" t="s">
        <v>941</v>
      </c>
      <c r="D12445" s="100">
        <v>182.39</v>
      </c>
    </row>
    <row r="12446" spans="1:4" ht="15" customHeight="1" x14ac:dyDescent="0.25">
      <c r="A12446" s="100">
        <v>34387</v>
      </c>
      <c r="B12446" s="100" t="s">
        <v>29530</v>
      </c>
      <c r="C12446" s="100" t="s">
        <v>941</v>
      </c>
      <c r="D12446" s="100">
        <v>296.08</v>
      </c>
    </row>
    <row r="12447" spans="1:4" ht="15" customHeight="1" x14ac:dyDescent="0.25">
      <c r="A12447" s="100">
        <v>11188</v>
      </c>
      <c r="B12447" s="100" t="s">
        <v>29531</v>
      </c>
      <c r="C12447" s="100" t="s">
        <v>941</v>
      </c>
      <c r="D12447" s="100">
        <v>146.66</v>
      </c>
    </row>
    <row r="12448" spans="1:4" ht="15" customHeight="1" x14ac:dyDescent="0.25">
      <c r="A12448" s="100">
        <v>11189</v>
      </c>
      <c r="B12448" s="100" t="s">
        <v>29532</v>
      </c>
      <c r="C12448" s="100" t="s">
        <v>941</v>
      </c>
      <c r="D12448" s="100">
        <v>220</v>
      </c>
    </row>
    <row r="12449" spans="1:4" ht="15" customHeight="1" x14ac:dyDescent="0.25">
      <c r="A12449" s="100">
        <v>21107</v>
      </c>
      <c r="B12449" s="100" t="s">
        <v>29533</v>
      </c>
      <c r="C12449" s="100" t="s">
        <v>941</v>
      </c>
      <c r="D12449" s="100">
        <v>158.32</v>
      </c>
    </row>
    <row r="12450" spans="1:4" ht="15" customHeight="1" x14ac:dyDescent="0.25">
      <c r="A12450" s="100">
        <v>34386</v>
      </c>
      <c r="B12450" s="100" t="s">
        <v>29534</v>
      </c>
      <c r="C12450" s="100" t="s">
        <v>941</v>
      </c>
      <c r="D12450" s="100">
        <v>275</v>
      </c>
    </row>
    <row r="12451" spans="1:4" ht="15" customHeight="1" x14ac:dyDescent="0.25">
      <c r="A12451" s="100">
        <v>10490</v>
      </c>
      <c r="B12451" s="100" t="s">
        <v>29535</v>
      </c>
      <c r="C12451" s="100" t="s">
        <v>941</v>
      </c>
      <c r="D12451" s="100">
        <v>96.25</v>
      </c>
    </row>
    <row r="12452" spans="1:4" ht="15" customHeight="1" x14ac:dyDescent="0.25">
      <c r="A12452" s="100">
        <v>10492</v>
      </c>
      <c r="B12452" s="100" t="s">
        <v>29536</v>
      </c>
      <c r="C12452" s="100" t="s">
        <v>941</v>
      </c>
      <c r="D12452" s="100">
        <v>110</v>
      </c>
    </row>
    <row r="12453" spans="1:4" ht="15" customHeight="1" x14ac:dyDescent="0.25">
      <c r="A12453" s="100">
        <v>10493</v>
      </c>
      <c r="B12453" s="100" t="s">
        <v>29537</v>
      </c>
      <c r="C12453" s="100" t="s">
        <v>941</v>
      </c>
      <c r="D12453" s="100">
        <v>128.33000000000001</v>
      </c>
    </row>
    <row r="12454" spans="1:4" ht="15" customHeight="1" x14ac:dyDescent="0.25">
      <c r="A12454" s="100">
        <v>10491</v>
      </c>
      <c r="B12454" s="100" t="s">
        <v>29538</v>
      </c>
      <c r="C12454" s="100" t="s">
        <v>941</v>
      </c>
      <c r="D12454" s="100">
        <v>155.83000000000001</v>
      </c>
    </row>
    <row r="12455" spans="1:4" ht="15" customHeight="1" x14ac:dyDescent="0.25">
      <c r="A12455" s="100">
        <v>34385</v>
      </c>
      <c r="B12455" s="100" t="s">
        <v>29539</v>
      </c>
      <c r="C12455" s="100" t="s">
        <v>941</v>
      </c>
      <c r="D12455" s="100">
        <v>227.33</v>
      </c>
    </row>
    <row r="12456" spans="1:4" ht="15" customHeight="1" x14ac:dyDescent="0.25">
      <c r="A12456" s="100">
        <v>10499</v>
      </c>
      <c r="B12456" s="100" t="s">
        <v>29540</v>
      </c>
      <c r="C12456" s="100" t="s">
        <v>941</v>
      </c>
      <c r="D12456" s="100">
        <v>91.66</v>
      </c>
    </row>
    <row r="12457" spans="1:4" ht="15" customHeight="1" x14ac:dyDescent="0.25">
      <c r="A12457" s="100">
        <v>34384</v>
      </c>
      <c r="B12457" s="100" t="s">
        <v>29541</v>
      </c>
      <c r="C12457" s="100" t="s">
        <v>941</v>
      </c>
      <c r="D12457" s="100">
        <v>275</v>
      </c>
    </row>
    <row r="12458" spans="1:4" ht="15" customHeight="1" x14ac:dyDescent="0.25">
      <c r="A12458" s="100">
        <v>11185</v>
      </c>
      <c r="B12458" s="100" t="s">
        <v>29542</v>
      </c>
      <c r="C12458" s="100" t="s">
        <v>941</v>
      </c>
      <c r="D12458" s="100">
        <v>284.16000000000003</v>
      </c>
    </row>
    <row r="12459" spans="1:4" ht="15" customHeight="1" x14ac:dyDescent="0.25">
      <c r="A12459" s="100">
        <v>10507</v>
      </c>
      <c r="B12459" s="100" t="s">
        <v>29543</v>
      </c>
      <c r="C12459" s="100" t="s">
        <v>941</v>
      </c>
      <c r="D12459" s="100">
        <v>203.4</v>
      </c>
    </row>
    <row r="12460" spans="1:4" ht="15" customHeight="1" x14ac:dyDescent="0.25">
      <c r="A12460" s="100">
        <v>10505</v>
      </c>
      <c r="B12460" s="100" t="s">
        <v>29544</v>
      </c>
      <c r="C12460" s="100" t="s">
        <v>941</v>
      </c>
      <c r="D12460" s="100">
        <v>120.02</v>
      </c>
    </row>
    <row r="12461" spans="1:4" ht="15" customHeight="1" x14ac:dyDescent="0.25">
      <c r="A12461" s="100">
        <v>10506</v>
      </c>
      <c r="B12461" s="100" t="s">
        <v>29545</v>
      </c>
      <c r="C12461" s="100" t="s">
        <v>941</v>
      </c>
      <c r="D12461" s="100">
        <v>156.66999999999999</v>
      </c>
    </row>
    <row r="12462" spans="1:4" ht="15" customHeight="1" x14ac:dyDescent="0.25">
      <c r="A12462" s="100">
        <v>5031</v>
      </c>
      <c r="B12462" s="100" t="s">
        <v>29546</v>
      </c>
      <c r="C12462" s="100" t="s">
        <v>941</v>
      </c>
      <c r="D12462" s="100">
        <v>220</v>
      </c>
    </row>
    <row r="12463" spans="1:4" ht="15" customHeight="1" x14ac:dyDescent="0.25">
      <c r="A12463" s="100">
        <v>10502</v>
      </c>
      <c r="B12463" s="100" t="s">
        <v>29547</v>
      </c>
      <c r="C12463" s="100" t="s">
        <v>941</v>
      </c>
      <c r="D12463" s="100">
        <v>256.35000000000002</v>
      </c>
    </row>
    <row r="12464" spans="1:4" ht="15" customHeight="1" x14ac:dyDescent="0.25">
      <c r="A12464" s="100">
        <v>10501</v>
      </c>
      <c r="B12464" s="100" t="s">
        <v>29548</v>
      </c>
      <c r="C12464" s="100" t="s">
        <v>941</v>
      </c>
      <c r="D12464" s="105">
        <v>144.83000000000001</v>
      </c>
    </row>
    <row r="12465" spans="1:4" x14ac:dyDescent="0.25">
      <c r="A12465" s="100">
        <v>10503</v>
      </c>
      <c r="B12465" s="100" t="s">
        <v>29549</v>
      </c>
      <c r="C12465" s="100" t="s">
        <v>941</v>
      </c>
      <c r="D12465" s="100">
        <v>195.66</v>
      </c>
    </row>
    <row r="12466" spans="1:4" ht="15" customHeight="1" x14ac:dyDescent="0.25">
      <c r="A12466" s="100">
        <v>4500</v>
      </c>
      <c r="B12466" s="100" t="s">
        <v>29550</v>
      </c>
      <c r="C12466" s="100" t="s">
        <v>942</v>
      </c>
      <c r="D12466" s="105">
        <v>14.88</v>
      </c>
    </row>
    <row r="12467" spans="1:4" ht="15" customHeight="1" x14ac:dyDescent="0.25">
      <c r="A12467" s="100">
        <v>4448</v>
      </c>
      <c r="B12467" s="100" t="s">
        <v>29551</v>
      </c>
      <c r="C12467" s="100" t="s">
        <v>942</v>
      </c>
      <c r="D12467" s="100">
        <v>20.440000000000001</v>
      </c>
    </row>
    <row r="12468" spans="1:4" ht="15" customHeight="1" x14ac:dyDescent="0.25">
      <c r="A12468" s="73">
        <v>20213</v>
      </c>
      <c r="B12468" s="73" t="s">
        <v>29552</v>
      </c>
      <c r="C12468" s="73" t="s">
        <v>942</v>
      </c>
      <c r="D12468" s="73">
        <v>34.75</v>
      </c>
    </row>
    <row r="12469" spans="1:4" ht="15" customHeight="1" x14ac:dyDescent="0.25">
      <c r="A12469" s="73">
        <v>20211</v>
      </c>
      <c r="B12469" s="73" t="s">
        <v>29553</v>
      </c>
      <c r="C12469" s="73" t="s">
        <v>942</v>
      </c>
      <c r="D12469" s="73">
        <v>46.01</v>
      </c>
    </row>
    <row r="12470" spans="1:4" ht="15" customHeight="1" x14ac:dyDescent="0.25">
      <c r="A12470" s="73">
        <v>40270</v>
      </c>
      <c r="B12470" s="73" t="s">
        <v>40605</v>
      </c>
      <c r="C12470" s="73" t="s">
        <v>942</v>
      </c>
      <c r="D12470" s="73">
        <v>114.03</v>
      </c>
    </row>
    <row r="12471" spans="1:4" ht="15" customHeight="1" x14ac:dyDescent="0.25">
      <c r="A12471" s="73">
        <v>4425</v>
      </c>
      <c r="B12471" s="73" t="s">
        <v>29554</v>
      </c>
      <c r="C12471" s="73" t="s">
        <v>942</v>
      </c>
      <c r="D12471" s="73">
        <v>38.03</v>
      </c>
    </row>
    <row r="12472" spans="1:4" ht="15" customHeight="1" x14ac:dyDescent="0.25">
      <c r="A12472" s="73">
        <v>4472</v>
      </c>
      <c r="B12472" s="73" t="s">
        <v>29555</v>
      </c>
      <c r="C12472" s="73" t="s">
        <v>942</v>
      </c>
      <c r="D12472" s="73">
        <v>47.51</v>
      </c>
    </row>
    <row r="12473" spans="1:4" ht="15" customHeight="1" x14ac:dyDescent="0.25">
      <c r="A12473" s="73">
        <v>35272</v>
      </c>
      <c r="B12473" s="73" t="s">
        <v>29556</v>
      </c>
      <c r="C12473" s="73" t="s">
        <v>942</v>
      </c>
      <c r="D12473" s="73">
        <v>68.67</v>
      </c>
    </row>
    <row r="12474" spans="1:4" x14ac:dyDescent="0.25">
      <c r="A12474" s="73">
        <v>4481</v>
      </c>
      <c r="B12474" s="73" t="s">
        <v>29557</v>
      </c>
      <c r="C12474" s="73" t="s">
        <v>942</v>
      </c>
      <c r="D12474" s="106">
        <v>73.510000000000005</v>
      </c>
    </row>
    <row r="12475" spans="1:4" x14ac:dyDescent="0.25">
      <c r="A12475" s="73">
        <v>34345</v>
      </c>
      <c r="B12475" s="73" t="s">
        <v>29558</v>
      </c>
      <c r="C12475" s="73" t="s">
        <v>939</v>
      </c>
      <c r="D12475" s="106">
        <v>17.27</v>
      </c>
    </row>
    <row r="12476" spans="1:4" x14ac:dyDescent="0.25">
      <c r="A12476" s="73">
        <v>41096</v>
      </c>
      <c r="B12476" s="73" t="s">
        <v>29559</v>
      </c>
      <c r="C12476" s="73" t="s">
        <v>1906</v>
      </c>
      <c r="D12476" s="106">
        <v>3055.69</v>
      </c>
    </row>
    <row r="12477" spans="1:4" x14ac:dyDescent="0.25">
      <c r="D12477" s="106"/>
    </row>
    <row r="12478" spans="1:4" x14ac:dyDescent="0.25">
      <c r="D12478" s="106"/>
    </row>
    <row r="12479" spans="1:4" x14ac:dyDescent="0.25">
      <c r="D12479" s="106"/>
    </row>
    <row r="12480" spans="1:4" x14ac:dyDescent="0.25">
      <c r="D12480" s="106"/>
    </row>
    <row r="12481" spans="4:4" x14ac:dyDescent="0.25">
      <c r="D12481" s="106"/>
    </row>
    <row r="12482" spans="4:4" x14ac:dyDescent="0.25">
      <c r="D12482" s="106"/>
    </row>
    <row r="12483" spans="4:4" x14ac:dyDescent="0.25">
      <c r="D12483" s="106"/>
    </row>
    <row r="12484" spans="4:4" x14ac:dyDescent="0.25">
      <c r="D12484" s="106"/>
    </row>
    <row r="12486" spans="4:4" x14ac:dyDescent="0.25">
      <c r="D12486" s="106"/>
    </row>
    <row r="12489" spans="4:4" x14ac:dyDescent="0.25">
      <c r="D12489" s="106"/>
    </row>
    <row r="12490" spans="4:4" x14ac:dyDescent="0.25">
      <c r="D12490" s="106"/>
    </row>
    <row r="12524" spans="4:4" x14ac:dyDescent="0.25">
      <c r="D12524" s="106"/>
    </row>
  </sheetData>
  <printOptions horizontalCentered="1"/>
  <pageMargins left="0.23622047244094491" right="0.23622047244094491" top="0.74803149606299213" bottom="0.74803149606299213"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45"/>
  <sheetViews>
    <sheetView showGridLines="0" zoomScaleNormal="100" zoomScaleSheetLayoutView="100" workbookViewId="0">
      <selection sqref="A1:H1"/>
    </sheetView>
  </sheetViews>
  <sheetFormatPr defaultColWidth="15.7109375" defaultRowHeight="15" x14ac:dyDescent="0.25"/>
  <cols>
    <col min="1" max="1" width="16.140625" bestFit="1" customWidth="1"/>
    <col min="2" max="2" width="45.7109375" customWidth="1"/>
    <col min="3" max="3" width="17.7109375" bestFit="1" customWidth="1"/>
    <col min="4" max="4" width="3.7109375" customWidth="1"/>
  </cols>
  <sheetData>
    <row r="1" spans="1:17" ht="60" customHeight="1" x14ac:dyDescent="0.25">
      <c r="A1" s="250" t="s">
        <v>12797</v>
      </c>
      <c r="B1" s="251"/>
      <c r="C1" s="251"/>
      <c r="D1" s="251"/>
      <c r="E1" s="251"/>
      <c r="F1" s="251"/>
      <c r="G1" s="251"/>
      <c r="H1" s="251"/>
      <c r="I1" s="251"/>
      <c r="J1" s="251"/>
      <c r="K1" s="251"/>
      <c r="L1" s="251"/>
      <c r="M1" s="251"/>
      <c r="N1" s="251"/>
      <c r="O1" s="252"/>
      <c r="P1" s="246" t="str">
        <f>PLANILHA!I1</f>
        <v>DATA: 21/11/2024</v>
      </c>
      <c r="Q1" s="246"/>
    </row>
    <row r="2" spans="1:17" ht="30" customHeight="1" x14ac:dyDescent="0.25">
      <c r="A2" s="57" t="str">
        <f>PLANILHA!A2</f>
        <v xml:space="preserve">CLIENTE: </v>
      </c>
      <c r="B2" s="240" t="str">
        <f>PLANILHA!C2</f>
        <v>PREFEITURA MUNICIPAL DE BRUMADINHO</v>
      </c>
      <c r="C2" s="241"/>
      <c r="D2" s="241"/>
      <c r="E2" s="241"/>
      <c r="F2" s="241"/>
      <c r="G2" s="241"/>
      <c r="H2" s="241"/>
      <c r="I2" s="241"/>
      <c r="J2" s="241"/>
      <c r="K2" s="241"/>
      <c r="L2" s="241"/>
      <c r="M2" s="242"/>
      <c r="N2" s="257" t="s">
        <v>12796</v>
      </c>
      <c r="O2" s="258"/>
      <c r="P2" s="249" t="s">
        <v>12795</v>
      </c>
      <c r="Q2" s="249"/>
    </row>
    <row r="3" spans="1:17" ht="30" customHeight="1" x14ac:dyDescent="0.25">
      <c r="A3" s="29" t="str">
        <f>PLANILHA!A3</f>
        <v xml:space="preserve">OBRA: </v>
      </c>
      <c r="B3" s="240" t="str">
        <f>PLANILHA!C3</f>
        <v>PROJETO DE ENGENHARIA RODOVIÁRIA PARA MELHORAMENTOS E PAVIMENTAÇÃO - MG 040 - TRECHO: BRUMADINHO - BONFIM</v>
      </c>
      <c r="C3" s="241"/>
      <c r="D3" s="241"/>
      <c r="E3" s="241"/>
      <c r="F3" s="241"/>
      <c r="G3" s="241"/>
      <c r="H3" s="241"/>
      <c r="I3" s="241"/>
      <c r="J3" s="241"/>
      <c r="K3" s="241"/>
      <c r="L3" s="241"/>
      <c r="M3" s="242"/>
      <c r="N3" s="68" t="str">
        <f>PLANILHA!G3</f>
        <v>BDI:</v>
      </c>
      <c r="O3" s="70">
        <f>PLANILHA!H3</f>
        <v>0.2467</v>
      </c>
      <c r="P3" s="253" t="str">
        <f>PLANILHA!I3</f>
        <v>ABRIL/2024 - SETOP (CENTRAL);
JULHO/2024 - SINAPI;
ABRIL/2024 - SICRO.</v>
      </c>
      <c r="Q3" s="254"/>
    </row>
    <row r="4" spans="1:17" ht="30" customHeight="1" x14ac:dyDescent="0.25">
      <c r="A4" s="29" t="str">
        <f>PLANILHA!A4</f>
        <v>ENDEREÇO:</v>
      </c>
      <c r="B4" s="240" t="str">
        <f>PLANILHA!C4</f>
        <v>MG 040 - CEP: 35460-000</v>
      </c>
      <c r="C4" s="241"/>
      <c r="D4" s="241"/>
      <c r="E4" s="241"/>
      <c r="F4" s="241"/>
      <c r="G4" s="241"/>
      <c r="H4" s="241"/>
      <c r="I4" s="241"/>
      <c r="J4" s="241"/>
      <c r="K4" s="241"/>
      <c r="L4" s="241"/>
      <c r="M4" s="242"/>
      <c r="N4" s="68" t="str">
        <f>PLANILHA!G4</f>
        <v xml:space="preserve">PRAZO OBRA: </v>
      </c>
      <c r="O4" s="69" t="str">
        <f>PLANILHA!H4</f>
        <v>12 MESES</v>
      </c>
      <c r="P4" s="255"/>
      <c r="Q4" s="256"/>
    </row>
    <row r="5" spans="1:17" x14ac:dyDescent="0.25">
      <c r="A5" s="30" t="s">
        <v>6</v>
      </c>
      <c r="B5" s="31" t="s">
        <v>10</v>
      </c>
      <c r="C5" s="31" t="s">
        <v>44</v>
      </c>
      <c r="D5" s="31"/>
      <c r="E5" s="31" t="s">
        <v>964</v>
      </c>
      <c r="F5" s="31" t="s">
        <v>965</v>
      </c>
      <c r="G5" s="31" t="s">
        <v>966</v>
      </c>
      <c r="H5" s="31" t="s">
        <v>979</v>
      </c>
      <c r="I5" s="31" t="s">
        <v>31368</v>
      </c>
      <c r="J5" s="31" t="s">
        <v>31369</v>
      </c>
      <c r="K5" s="31" t="s">
        <v>31370</v>
      </c>
      <c r="L5" s="31" t="s">
        <v>31371</v>
      </c>
      <c r="M5" s="31" t="s">
        <v>31372</v>
      </c>
      <c r="N5" s="31" t="s">
        <v>31373</v>
      </c>
      <c r="O5" s="31" t="s">
        <v>31374</v>
      </c>
      <c r="P5" s="31" t="s">
        <v>31375</v>
      </c>
      <c r="Q5" s="31" t="s">
        <v>5</v>
      </c>
    </row>
    <row r="6" spans="1:17" x14ac:dyDescent="0.25">
      <c r="A6" s="234">
        <v>1</v>
      </c>
      <c r="B6" s="243" t="str">
        <f>VLOOKUP(A6,PLANILHA!$A:$J,4,)</f>
        <v>ADMINISTRATIVO</v>
      </c>
      <c r="C6" s="237">
        <f>VLOOKUP(A6,PLANILHA!$A:$J,10,)</f>
        <v>2177018.25</v>
      </c>
      <c r="D6" s="32" t="s">
        <v>9</v>
      </c>
      <c r="E6" s="37">
        <v>1.4999999999999999E-2</v>
      </c>
      <c r="F6" s="37">
        <v>3.5000000000000003E-2</v>
      </c>
      <c r="G6" s="37">
        <v>2.5000000000000001E-2</v>
      </c>
      <c r="H6" s="37">
        <v>0.03</v>
      </c>
      <c r="I6" s="37">
        <v>3.5000000000000003E-2</v>
      </c>
      <c r="J6" s="37">
        <v>0.16500000000000001</v>
      </c>
      <c r="K6" s="37">
        <v>0.13500000000000001</v>
      </c>
      <c r="L6" s="37">
        <v>0.125</v>
      </c>
      <c r="M6" s="37">
        <v>0.115</v>
      </c>
      <c r="N6" s="37">
        <v>0.125</v>
      </c>
      <c r="O6" s="37">
        <v>9.5000000000000001E-2</v>
      </c>
      <c r="P6" s="37">
        <v>0.1</v>
      </c>
      <c r="Q6" s="33">
        <f>SUM(E6:P6)</f>
        <v>1</v>
      </c>
    </row>
    <row r="7" spans="1:17" ht="4.9000000000000004" customHeight="1" x14ac:dyDescent="0.25">
      <c r="A7" s="235"/>
      <c r="B7" s="244"/>
      <c r="C7" s="238"/>
      <c r="D7" s="32"/>
      <c r="E7" s="34"/>
      <c r="F7" s="34"/>
      <c r="G7" s="34"/>
      <c r="H7" s="34"/>
      <c r="I7" s="34"/>
      <c r="J7" s="34"/>
      <c r="K7" s="34"/>
      <c r="L7" s="34"/>
      <c r="M7" s="34"/>
      <c r="N7" s="34"/>
      <c r="O7" s="34"/>
      <c r="P7" s="197"/>
      <c r="Q7" s="34"/>
    </row>
    <row r="8" spans="1:17" x14ac:dyDescent="0.25">
      <c r="A8" s="236"/>
      <c r="B8" s="245"/>
      <c r="C8" s="239"/>
      <c r="D8" s="32" t="s">
        <v>45</v>
      </c>
      <c r="E8" s="34">
        <f>IF(E6=0,"",$C$6*E6)</f>
        <v>32655.27375</v>
      </c>
      <c r="F8" s="34">
        <f t="shared" ref="F8:P8" si="0">IF(F6=0,"",$C$6*F6)</f>
        <v>76195.638750000013</v>
      </c>
      <c r="G8" s="34">
        <f t="shared" si="0"/>
        <v>54425.456250000003</v>
      </c>
      <c r="H8" s="34">
        <f t="shared" si="0"/>
        <v>65310.547500000001</v>
      </c>
      <c r="I8" s="34">
        <f t="shared" si="0"/>
        <v>76195.638750000013</v>
      </c>
      <c r="J8" s="34">
        <f t="shared" si="0"/>
        <v>359208.01125000004</v>
      </c>
      <c r="K8" s="34">
        <f t="shared" si="0"/>
        <v>293897.46375</v>
      </c>
      <c r="L8" s="34">
        <f t="shared" si="0"/>
        <v>272127.28125</v>
      </c>
      <c r="M8" s="34">
        <f t="shared" si="0"/>
        <v>250357.09875</v>
      </c>
      <c r="N8" s="34">
        <f t="shared" si="0"/>
        <v>272127.28125</v>
      </c>
      <c r="O8" s="34">
        <f t="shared" si="0"/>
        <v>206816.73375000001</v>
      </c>
      <c r="P8" s="34">
        <f t="shared" si="0"/>
        <v>217701.82500000001</v>
      </c>
      <c r="Q8" s="34">
        <f t="shared" ref="Q8" si="1">IF(Q6=0,"",$C$6*Q6)</f>
        <v>2177018.25</v>
      </c>
    </row>
    <row r="9" spans="1:17" x14ac:dyDescent="0.25">
      <c r="A9" s="234">
        <v>2</v>
      </c>
      <c r="B9" s="243" t="str">
        <f>VLOOKUP(A9,PLANILHA!$A:$J,4,)</f>
        <v>IMPLANTAÇÃO</v>
      </c>
      <c r="C9" s="237">
        <f>VLOOKUP(A9,PLANILHA!$A:$J,10,)</f>
        <v>236563.15999999997</v>
      </c>
      <c r="D9" s="32" t="s">
        <v>9</v>
      </c>
      <c r="E9" s="37">
        <v>1</v>
      </c>
      <c r="F9" s="37"/>
      <c r="G9" s="37"/>
      <c r="H9" s="37"/>
      <c r="I9" s="37"/>
      <c r="J9" s="37"/>
      <c r="K9" s="37"/>
      <c r="L9" s="37"/>
      <c r="M9" s="37"/>
      <c r="N9" s="37"/>
      <c r="O9" s="37"/>
      <c r="P9" s="37"/>
      <c r="Q9" s="33">
        <f>SUM(E9:P9)</f>
        <v>1</v>
      </c>
    </row>
    <row r="10" spans="1:17" ht="4.9000000000000004" customHeight="1" x14ac:dyDescent="0.25">
      <c r="A10" s="235"/>
      <c r="B10" s="244"/>
      <c r="C10" s="238"/>
      <c r="D10" s="32"/>
      <c r="E10" s="34"/>
      <c r="F10" s="34"/>
      <c r="G10" s="34"/>
      <c r="H10" s="34"/>
      <c r="I10" s="34"/>
      <c r="J10" s="34"/>
      <c r="K10" s="34"/>
      <c r="L10" s="34"/>
      <c r="M10" s="34"/>
      <c r="N10" s="34"/>
      <c r="O10" s="34"/>
      <c r="P10" s="34"/>
      <c r="Q10" s="34"/>
    </row>
    <row r="11" spans="1:17" x14ac:dyDescent="0.25">
      <c r="A11" s="236"/>
      <c r="B11" s="245"/>
      <c r="C11" s="239"/>
      <c r="D11" s="32" t="s">
        <v>45</v>
      </c>
      <c r="E11" s="34">
        <f>IF(E9=0,"",$C$9*E9)</f>
        <v>236563.15999999997</v>
      </c>
      <c r="F11" s="34" t="str">
        <f t="shared" ref="F11:P11" si="2">IF(F9=0,"",$C$9*F9)</f>
        <v/>
      </c>
      <c r="G11" s="34" t="str">
        <f t="shared" si="2"/>
        <v/>
      </c>
      <c r="H11" s="34" t="str">
        <f t="shared" si="2"/>
        <v/>
      </c>
      <c r="I11" s="34" t="str">
        <f t="shared" si="2"/>
        <v/>
      </c>
      <c r="J11" s="34" t="str">
        <f t="shared" si="2"/>
        <v/>
      </c>
      <c r="K11" s="34" t="str">
        <f t="shared" si="2"/>
        <v/>
      </c>
      <c r="L11" s="34" t="str">
        <f t="shared" si="2"/>
        <v/>
      </c>
      <c r="M11" s="34" t="str">
        <f t="shared" si="2"/>
        <v/>
      </c>
      <c r="N11" s="34" t="str">
        <f t="shared" si="2"/>
        <v/>
      </c>
      <c r="O11" s="34" t="str">
        <f t="shared" si="2"/>
        <v/>
      </c>
      <c r="P11" s="34" t="str">
        <f t="shared" si="2"/>
        <v/>
      </c>
      <c r="Q11" s="34">
        <f>IF(Q9=0,"",$C$9*Q9)</f>
        <v>236563.15999999997</v>
      </c>
    </row>
    <row r="12" spans="1:17" ht="15" customHeight="1" x14ac:dyDescent="0.25">
      <c r="A12" s="234">
        <v>3</v>
      </c>
      <c r="B12" s="243" t="str">
        <f>VLOOKUP(A12,PLANILHA!$A:$J,4,)</f>
        <v>MOBILIZAÇÃO E DESMOBILIZAÇÃO</v>
      </c>
      <c r="C12" s="237">
        <f>VLOOKUP(A12,PLANILHA!$A:$J,10,)</f>
        <v>45620.06</v>
      </c>
      <c r="D12" s="32" t="s">
        <v>9</v>
      </c>
      <c r="E12" s="33">
        <v>0.5</v>
      </c>
      <c r="F12" s="33"/>
      <c r="G12" s="33"/>
      <c r="H12" s="33"/>
      <c r="I12" s="33"/>
      <c r="J12" s="33"/>
      <c r="K12" s="33"/>
      <c r="L12" s="33"/>
      <c r="M12" s="33"/>
      <c r="N12" s="33"/>
      <c r="O12" s="33"/>
      <c r="P12" s="33">
        <v>0.5</v>
      </c>
      <c r="Q12" s="33">
        <f>SUM(E12:P12)</f>
        <v>1</v>
      </c>
    </row>
    <row r="13" spans="1:17" ht="4.9000000000000004" customHeight="1" x14ac:dyDescent="0.25">
      <c r="A13" s="235"/>
      <c r="B13" s="244"/>
      <c r="C13" s="238"/>
      <c r="D13" s="32"/>
      <c r="E13" s="34"/>
      <c r="F13" s="34"/>
      <c r="G13" s="34"/>
      <c r="H13" s="34"/>
      <c r="I13" s="34"/>
      <c r="J13" s="34"/>
      <c r="K13" s="34"/>
      <c r="L13" s="34"/>
      <c r="M13" s="34"/>
      <c r="N13" s="34"/>
      <c r="O13" s="34"/>
      <c r="P13" s="34"/>
      <c r="Q13" s="34"/>
    </row>
    <row r="14" spans="1:17" x14ac:dyDescent="0.25">
      <c r="A14" s="236"/>
      <c r="B14" s="245"/>
      <c r="C14" s="239"/>
      <c r="D14" s="32" t="s">
        <v>45</v>
      </c>
      <c r="E14" s="34">
        <f>IF(E12=0,"",$C$12*E12)</f>
        <v>22810.03</v>
      </c>
      <c r="F14" s="34" t="str">
        <f t="shared" ref="F14:P14" si="3">IF(F12=0,"",$C$12*F12)</f>
        <v/>
      </c>
      <c r="G14" s="34" t="str">
        <f t="shared" si="3"/>
        <v/>
      </c>
      <c r="H14" s="34" t="str">
        <f t="shared" si="3"/>
        <v/>
      </c>
      <c r="I14" s="34" t="str">
        <f t="shared" si="3"/>
        <v/>
      </c>
      <c r="J14" s="34" t="str">
        <f t="shared" si="3"/>
        <v/>
      </c>
      <c r="K14" s="34" t="str">
        <f t="shared" si="3"/>
        <v/>
      </c>
      <c r="L14" s="34" t="str">
        <f t="shared" si="3"/>
        <v/>
      </c>
      <c r="M14" s="34" t="str">
        <f t="shared" si="3"/>
        <v/>
      </c>
      <c r="N14" s="34" t="str">
        <f t="shared" si="3"/>
        <v/>
      </c>
      <c r="O14" s="34" t="str">
        <f t="shared" si="3"/>
        <v/>
      </c>
      <c r="P14" s="34">
        <f t="shared" si="3"/>
        <v>22810.03</v>
      </c>
      <c r="Q14" s="34">
        <f>IF(Q12=0,"",$C$12*Q12)</f>
        <v>45620.06</v>
      </c>
    </row>
    <row r="15" spans="1:17" x14ac:dyDescent="0.25">
      <c r="A15" s="234">
        <v>4</v>
      </c>
      <c r="B15" s="243" t="str">
        <f>VLOOKUP(A15,PLANILHA!$A:$J,4,)</f>
        <v>TERRAPLENAGEM</v>
      </c>
      <c r="C15" s="237">
        <f>VLOOKUP(A15,PLANILHA!$A:$J,10,)</f>
        <v>19742697.670000002</v>
      </c>
      <c r="D15" s="32" t="s">
        <v>9</v>
      </c>
      <c r="E15" s="33"/>
      <c r="F15" s="33">
        <v>0.2</v>
      </c>
      <c r="G15" s="33">
        <v>0.2</v>
      </c>
      <c r="H15" s="33">
        <v>0.2</v>
      </c>
      <c r="I15" s="33">
        <v>0.2</v>
      </c>
      <c r="J15" s="33">
        <v>0.2</v>
      </c>
      <c r="K15" s="33"/>
      <c r="L15" s="33"/>
      <c r="M15" s="33"/>
      <c r="N15" s="33"/>
      <c r="O15" s="33"/>
      <c r="P15" s="33"/>
      <c r="Q15" s="33">
        <f>SUM(E15:P15)</f>
        <v>1</v>
      </c>
    </row>
    <row r="16" spans="1:17" ht="4.9000000000000004" customHeight="1" x14ac:dyDescent="0.25">
      <c r="A16" s="235"/>
      <c r="B16" s="244"/>
      <c r="C16" s="238"/>
      <c r="D16" s="32"/>
      <c r="E16" s="34"/>
      <c r="F16" s="34"/>
      <c r="G16" s="34"/>
      <c r="H16" s="34"/>
      <c r="I16" s="34"/>
      <c r="J16" s="34"/>
      <c r="K16" s="34"/>
      <c r="L16" s="34"/>
      <c r="M16" s="34"/>
      <c r="N16" s="34"/>
      <c r="O16" s="34"/>
      <c r="P16" s="34"/>
      <c r="Q16" s="34"/>
    </row>
    <row r="17" spans="1:17" x14ac:dyDescent="0.25">
      <c r="A17" s="236"/>
      <c r="B17" s="245"/>
      <c r="C17" s="239"/>
      <c r="D17" s="32" t="s">
        <v>45</v>
      </c>
      <c r="E17" s="34" t="str">
        <f>IF(E15=0,"",$C$15*E15)</f>
        <v/>
      </c>
      <c r="F17" s="34">
        <f t="shared" ref="F17:P17" si="4">IF(F15=0,"",$C$15*F15)</f>
        <v>3948539.5340000005</v>
      </c>
      <c r="G17" s="34">
        <f t="shared" si="4"/>
        <v>3948539.5340000005</v>
      </c>
      <c r="H17" s="34">
        <f t="shared" si="4"/>
        <v>3948539.5340000005</v>
      </c>
      <c r="I17" s="34">
        <f t="shared" si="4"/>
        <v>3948539.5340000005</v>
      </c>
      <c r="J17" s="34">
        <f t="shared" si="4"/>
        <v>3948539.5340000005</v>
      </c>
      <c r="K17" s="34" t="str">
        <f t="shared" si="4"/>
        <v/>
      </c>
      <c r="L17" s="34" t="str">
        <f t="shared" si="4"/>
        <v/>
      </c>
      <c r="M17" s="34" t="str">
        <f t="shared" si="4"/>
        <v/>
      </c>
      <c r="N17" s="34" t="str">
        <f t="shared" si="4"/>
        <v/>
      </c>
      <c r="O17" s="34" t="str">
        <f t="shared" si="4"/>
        <v/>
      </c>
      <c r="P17" s="34" t="str">
        <f t="shared" si="4"/>
        <v/>
      </c>
      <c r="Q17" s="34">
        <f t="shared" ref="Q17" si="5">IF(Q15=0,"",$C$15*Q15)</f>
        <v>19742697.670000002</v>
      </c>
    </row>
    <row r="18" spans="1:17" x14ac:dyDescent="0.25">
      <c r="A18" s="234">
        <v>5</v>
      </c>
      <c r="B18" s="243" t="str">
        <f>VLOOKUP(A18,PLANILHA!$A:$J,4,)</f>
        <v>PAVIMENTAÇÃO</v>
      </c>
      <c r="C18" s="237">
        <f>VLOOKUP(A18,PLANILHA!$A:$J,10,)</f>
        <v>68062451.769999996</v>
      </c>
      <c r="D18" s="32" t="s">
        <v>9</v>
      </c>
      <c r="E18" s="33"/>
      <c r="F18" s="33"/>
      <c r="G18" s="33"/>
      <c r="H18" s="33"/>
      <c r="I18" s="33"/>
      <c r="J18" s="33">
        <v>0.2</v>
      </c>
      <c r="K18" s="33">
        <v>0.2</v>
      </c>
      <c r="L18" s="33">
        <v>0.2</v>
      </c>
      <c r="M18" s="33">
        <v>0.2</v>
      </c>
      <c r="N18" s="33">
        <v>0.2</v>
      </c>
      <c r="O18" s="33"/>
      <c r="P18" s="33"/>
      <c r="Q18" s="33">
        <f>SUM(E18:P18)</f>
        <v>1</v>
      </c>
    </row>
    <row r="19" spans="1:17" ht="4.9000000000000004" customHeight="1" x14ac:dyDescent="0.25">
      <c r="A19" s="235"/>
      <c r="B19" s="244"/>
      <c r="C19" s="238"/>
      <c r="D19" s="32"/>
      <c r="E19" s="34"/>
      <c r="F19" s="34"/>
      <c r="G19" s="34"/>
      <c r="H19" s="34"/>
      <c r="I19" s="34"/>
      <c r="J19" s="34"/>
      <c r="K19" s="34"/>
      <c r="L19" s="34"/>
      <c r="M19" s="34"/>
      <c r="N19" s="34"/>
      <c r="O19" s="34"/>
      <c r="P19" s="34"/>
      <c r="Q19" s="34"/>
    </row>
    <row r="20" spans="1:17" x14ac:dyDescent="0.25">
      <c r="A20" s="236"/>
      <c r="B20" s="245"/>
      <c r="C20" s="239"/>
      <c r="D20" s="32" t="s">
        <v>45</v>
      </c>
      <c r="E20" s="34" t="str">
        <f>IF(E18=0,"",$C$18*E18)</f>
        <v/>
      </c>
      <c r="F20" s="34" t="str">
        <f t="shared" ref="F20:P20" si="6">IF(F18=0,"",$C$18*F18)</f>
        <v/>
      </c>
      <c r="G20" s="34" t="str">
        <f t="shared" si="6"/>
        <v/>
      </c>
      <c r="H20" s="34" t="str">
        <f t="shared" si="6"/>
        <v/>
      </c>
      <c r="I20" s="34" t="str">
        <f t="shared" si="6"/>
        <v/>
      </c>
      <c r="J20" s="34">
        <f t="shared" si="6"/>
        <v>13612490.354</v>
      </c>
      <c r="K20" s="34">
        <f t="shared" si="6"/>
        <v>13612490.354</v>
      </c>
      <c r="L20" s="34">
        <f t="shared" si="6"/>
        <v>13612490.354</v>
      </c>
      <c r="M20" s="34">
        <f t="shared" si="6"/>
        <v>13612490.354</v>
      </c>
      <c r="N20" s="34">
        <f t="shared" si="6"/>
        <v>13612490.354</v>
      </c>
      <c r="O20" s="34" t="str">
        <f t="shared" si="6"/>
        <v/>
      </c>
      <c r="P20" s="34" t="str">
        <f t="shared" si="6"/>
        <v/>
      </c>
      <c r="Q20" s="34">
        <f t="shared" ref="Q20" si="7">IF(Q18=0,"",$C$18*Q18)</f>
        <v>68062451.769999996</v>
      </c>
    </row>
    <row r="21" spans="1:17" x14ac:dyDescent="0.25">
      <c r="A21" s="234">
        <v>6</v>
      </c>
      <c r="B21" s="243" t="str">
        <f>VLOOKUP(A21,PLANILHA!$A:$J,4,)</f>
        <v>DRENAGEM</v>
      </c>
      <c r="C21" s="237">
        <f>VLOOKUP(A21,PLANILHA!$A:$J,10,)</f>
        <v>14873570.719999997</v>
      </c>
      <c r="D21" s="32" t="s">
        <v>9</v>
      </c>
      <c r="E21" s="33"/>
      <c r="F21" s="33"/>
      <c r="G21" s="33"/>
      <c r="H21" s="33"/>
      <c r="I21" s="33"/>
      <c r="J21" s="33">
        <v>0.2</v>
      </c>
      <c r="K21" s="33">
        <v>0.2</v>
      </c>
      <c r="L21" s="33">
        <v>0.2</v>
      </c>
      <c r="M21" s="33">
        <v>0.2</v>
      </c>
      <c r="N21" s="33">
        <v>0.2</v>
      </c>
      <c r="O21" s="33"/>
      <c r="P21" s="33"/>
      <c r="Q21" s="33">
        <f>SUM(E21:P21)</f>
        <v>1</v>
      </c>
    </row>
    <row r="22" spans="1:17" ht="4.9000000000000004" customHeight="1" x14ac:dyDescent="0.25">
      <c r="A22" s="235"/>
      <c r="B22" s="244"/>
      <c r="C22" s="238"/>
      <c r="D22" s="32"/>
      <c r="E22" s="34"/>
      <c r="F22" s="34"/>
      <c r="G22" s="34"/>
      <c r="H22" s="34"/>
      <c r="I22" s="34"/>
      <c r="J22" s="34"/>
      <c r="K22" s="34"/>
      <c r="L22" s="34"/>
      <c r="M22" s="34"/>
      <c r="N22" s="34"/>
      <c r="O22" s="34"/>
      <c r="P22" s="34"/>
      <c r="Q22" s="34"/>
    </row>
    <row r="23" spans="1:17" x14ac:dyDescent="0.25">
      <c r="A23" s="236"/>
      <c r="B23" s="245"/>
      <c r="C23" s="239"/>
      <c r="D23" s="32" t="s">
        <v>45</v>
      </c>
      <c r="E23" s="34" t="str">
        <f>IF(E21=0,"",$C$21*E21)</f>
        <v/>
      </c>
      <c r="F23" s="34" t="str">
        <f t="shared" ref="F23:P23" si="8">IF(F21=0,"",$C$21*F21)</f>
        <v/>
      </c>
      <c r="G23" s="34" t="str">
        <f t="shared" si="8"/>
        <v/>
      </c>
      <c r="H23" s="34" t="str">
        <f t="shared" si="8"/>
        <v/>
      </c>
      <c r="I23" s="34" t="str">
        <f t="shared" si="8"/>
        <v/>
      </c>
      <c r="J23" s="34">
        <f t="shared" si="8"/>
        <v>2974714.1439999994</v>
      </c>
      <c r="K23" s="34">
        <f t="shared" si="8"/>
        <v>2974714.1439999994</v>
      </c>
      <c r="L23" s="34">
        <f t="shared" si="8"/>
        <v>2974714.1439999994</v>
      </c>
      <c r="M23" s="34">
        <f t="shared" si="8"/>
        <v>2974714.1439999994</v>
      </c>
      <c r="N23" s="34">
        <f t="shared" si="8"/>
        <v>2974714.1439999994</v>
      </c>
      <c r="O23" s="34" t="str">
        <f t="shared" si="8"/>
        <v/>
      </c>
      <c r="P23" s="34" t="str">
        <f t="shared" si="8"/>
        <v/>
      </c>
      <c r="Q23" s="34">
        <f t="shared" ref="Q23" si="9">IF(Q21=0,"",$C$21*Q21)</f>
        <v>14873570.719999997</v>
      </c>
    </row>
    <row r="24" spans="1:17" x14ac:dyDescent="0.25">
      <c r="A24" s="234">
        <v>7</v>
      </c>
      <c r="B24" s="243" t="str">
        <f>VLOOKUP(A24,PLANILHA!$A:$J,4,)</f>
        <v>SINALIZAÇÃO</v>
      </c>
      <c r="C24" s="237">
        <f>VLOOKUP(A24,PLANILHA!$A:$J,10,)</f>
        <v>1178689.42</v>
      </c>
      <c r="D24" s="32" t="s">
        <v>9</v>
      </c>
      <c r="E24" s="33"/>
      <c r="F24" s="33"/>
      <c r="G24" s="33"/>
      <c r="H24" s="33"/>
      <c r="I24" s="33"/>
      <c r="J24" s="33"/>
      <c r="K24" s="33"/>
      <c r="L24" s="33"/>
      <c r="M24" s="33"/>
      <c r="N24" s="33"/>
      <c r="O24" s="33">
        <v>0.5</v>
      </c>
      <c r="P24" s="33">
        <v>0.5</v>
      </c>
      <c r="Q24" s="33">
        <f>SUM(E24:P24)</f>
        <v>1</v>
      </c>
    </row>
    <row r="25" spans="1:17" ht="4.9000000000000004" customHeight="1" x14ac:dyDescent="0.25">
      <c r="A25" s="235"/>
      <c r="B25" s="244"/>
      <c r="C25" s="238"/>
      <c r="D25" s="32"/>
      <c r="E25" s="34"/>
      <c r="F25" s="34"/>
      <c r="G25" s="34"/>
      <c r="H25" s="34"/>
      <c r="I25" s="34"/>
      <c r="J25" s="34"/>
      <c r="K25" s="34"/>
      <c r="L25" s="34"/>
      <c r="M25" s="34"/>
      <c r="N25" s="34"/>
      <c r="O25" s="34"/>
      <c r="P25" s="34"/>
      <c r="Q25" s="34"/>
    </row>
    <row r="26" spans="1:17" x14ac:dyDescent="0.25">
      <c r="A26" s="236"/>
      <c r="B26" s="245"/>
      <c r="C26" s="239"/>
      <c r="D26" s="32" t="s">
        <v>45</v>
      </c>
      <c r="E26" s="34" t="str">
        <f>IF(E24=0,"",$C$24*E24)</f>
        <v/>
      </c>
      <c r="F26" s="34" t="str">
        <f t="shared" ref="F26:P26" si="10">IF(F24=0,"",$C$24*F24)</f>
        <v/>
      </c>
      <c r="G26" s="34" t="str">
        <f t="shared" si="10"/>
        <v/>
      </c>
      <c r="H26" s="34" t="str">
        <f t="shared" si="10"/>
        <v/>
      </c>
      <c r="I26" s="34" t="str">
        <f t="shared" si="10"/>
        <v/>
      </c>
      <c r="J26" s="34" t="str">
        <f t="shared" si="10"/>
        <v/>
      </c>
      <c r="K26" s="34" t="str">
        <f t="shared" si="10"/>
        <v/>
      </c>
      <c r="L26" s="34" t="str">
        <f t="shared" si="10"/>
        <v/>
      </c>
      <c r="M26" s="34" t="str">
        <f t="shared" si="10"/>
        <v/>
      </c>
      <c r="N26" s="34" t="str">
        <f t="shared" si="10"/>
        <v/>
      </c>
      <c r="O26" s="34">
        <f t="shared" si="10"/>
        <v>589344.71</v>
      </c>
      <c r="P26" s="34">
        <f t="shared" si="10"/>
        <v>589344.71</v>
      </c>
      <c r="Q26" s="34">
        <f t="shared" ref="Q26" si="11">IF(Q24=0,"",$C$24*Q24)</f>
        <v>1178689.42</v>
      </c>
    </row>
    <row r="27" spans="1:17" ht="15" customHeight="1" x14ac:dyDescent="0.25">
      <c r="A27" s="234">
        <v>8</v>
      </c>
      <c r="B27" s="243" t="str">
        <f>VLOOKUP(A27,PLANILHA!$A:$J,4,)</f>
        <v>OBRAS COMPLEMENTARES</v>
      </c>
      <c r="C27" s="237">
        <f>VLOOKUP(A27,PLANILHA!$A:$J,10,)</f>
        <v>1808570.4</v>
      </c>
      <c r="D27" s="32" t="s">
        <v>9</v>
      </c>
      <c r="E27" s="33"/>
      <c r="F27" s="33"/>
      <c r="G27" s="33"/>
      <c r="H27" s="33"/>
      <c r="I27" s="33"/>
      <c r="J27" s="33"/>
      <c r="K27" s="33"/>
      <c r="L27" s="33"/>
      <c r="M27" s="33"/>
      <c r="N27" s="33">
        <v>0.3</v>
      </c>
      <c r="O27" s="33">
        <v>0.3</v>
      </c>
      <c r="P27" s="33">
        <v>0.4</v>
      </c>
      <c r="Q27" s="33">
        <f>SUM(E27:P27)</f>
        <v>1</v>
      </c>
    </row>
    <row r="28" spans="1:17" ht="4.9000000000000004" customHeight="1" x14ac:dyDescent="0.25">
      <c r="A28" s="235"/>
      <c r="B28" s="244"/>
      <c r="C28" s="238"/>
      <c r="D28" s="32"/>
      <c r="E28" s="34"/>
      <c r="F28" s="34"/>
      <c r="G28" s="34"/>
      <c r="H28" s="34"/>
      <c r="I28" s="34"/>
      <c r="J28" s="34"/>
      <c r="K28" s="34"/>
      <c r="L28" s="34"/>
      <c r="M28" s="34"/>
      <c r="N28" s="34"/>
      <c r="O28" s="34"/>
      <c r="P28" s="34"/>
      <c r="Q28" s="34"/>
    </row>
    <row r="29" spans="1:17" x14ac:dyDescent="0.25">
      <c r="A29" s="236"/>
      <c r="B29" s="245"/>
      <c r="C29" s="239"/>
      <c r="D29" s="32" t="s">
        <v>45</v>
      </c>
      <c r="E29" s="34" t="str">
        <f>IF(E27=0,"",$C$27*E27)</f>
        <v/>
      </c>
      <c r="F29" s="34" t="str">
        <f t="shared" ref="F29:P29" si="12">IF(F27=0,"",$C$27*F27)</f>
        <v/>
      </c>
      <c r="G29" s="34" t="str">
        <f t="shared" si="12"/>
        <v/>
      </c>
      <c r="H29" s="34" t="str">
        <f t="shared" si="12"/>
        <v/>
      </c>
      <c r="I29" s="34" t="str">
        <f t="shared" si="12"/>
        <v/>
      </c>
      <c r="J29" s="34" t="str">
        <f t="shared" si="12"/>
        <v/>
      </c>
      <c r="K29" s="34" t="str">
        <f t="shared" si="12"/>
        <v/>
      </c>
      <c r="L29" s="34" t="str">
        <f t="shared" si="12"/>
        <v/>
      </c>
      <c r="M29" s="34" t="str">
        <f t="shared" si="12"/>
        <v/>
      </c>
      <c r="N29" s="34">
        <f t="shared" si="12"/>
        <v>542571.12</v>
      </c>
      <c r="O29" s="34">
        <f t="shared" si="12"/>
        <v>542571.12</v>
      </c>
      <c r="P29" s="34">
        <f t="shared" si="12"/>
        <v>723428.16</v>
      </c>
      <c r="Q29" s="34">
        <f t="shared" ref="Q29" si="13">IF(Q27=0,"",$C$27*Q27)</f>
        <v>1808570.4</v>
      </c>
    </row>
    <row r="30" spans="1:17" ht="15" customHeight="1" x14ac:dyDescent="0.25">
      <c r="A30" s="234">
        <v>9</v>
      </c>
      <c r="B30" s="243" t="str">
        <f>VLOOKUP(A30,PLANILHA!$A:$J,4,)</f>
        <v>OBRAS DE ARTE ESPECIAIS - RIBEIRÃO ÁGUAS CLARAS - ESTACA 275 + 0,00</v>
      </c>
      <c r="C30" s="237">
        <f>VLOOKUP(A30,PLANILHA!$A:$J,10,)</f>
        <v>7181724.4900000002</v>
      </c>
      <c r="D30" s="32" t="s">
        <v>9</v>
      </c>
      <c r="E30" s="33"/>
      <c r="F30" s="33"/>
      <c r="G30" s="33"/>
      <c r="H30" s="33">
        <v>0.3</v>
      </c>
      <c r="I30" s="33">
        <v>0.4</v>
      </c>
      <c r="J30" s="33">
        <v>0.3</v>
      </c>
      <c r="K30" s="33"/>
      <c r="L30" s="33"/>
      <c r="M30" s="33"/>
      <c r="N30" s="33"/>
      <c r="O30" s="33"/>
      <c r="P30" s="33"/>
      <c r="Q30" s="33">
        <f>SUM(E30:P30)</f>
        <v>1</v>
      </c>
    </row>
    <row r="31" spans="1:17" ht="4.9000000000000004" customHeight="1" x14ac:dyDescent="0.25">
      <c r="A31" s="235"/>
      <c r="B31" s="244"/>
      <c r="C31" s="238"/>
      <c r="D31" s="32"/>
      <c r="E31" s="34"/>
      <c r="F31" s="34"/>
      <c r="G31" s="34"/>
      <c r="H31" s="34"/>
      <c r="I31" s="34"/>
      <c r="J31" s="34"/>
      <c r="K31" s="34"/>
      <c r="L31" s="34"/>
      <c r="M31" s="34"/>
      <c r="N31" s="34"/>
      <c r="O31" s="34"/>
      <c r="P31" s="34"/>
      <c r="Q31" s="34"/>
    </row>
    <row r="32" spans="1:17" x14ac:dyDescent="0.25">
      <c r="A32" s="236"/>
      <c r="B32" s="245"/>
      <c r="C32" s="239"/>
      <c r="D32" s="32" t="s">
        <v>45</v>
      </c>
      <c r="E32" s="34" t="str">
        <f>IF(E30=0,"",$C$30*E30)</f>
        <v/>
      </c>
      <c r="F32" s="34" t="str">
        <f t="shared" ref="F32:P32" si="14">IF(F30=0,"",$C$30*F30)</f>
        <v/>
      </c>
      <c r="G32" s="34" t="str">
        <f t="shared" si="14"/>
        <v/>
      </c>
      <c r="H32" s="34">
        <f t="shared" si="14"/>
        <v>2154517.3470000001</v>
      </c>
      <c r="I32" s="34">
        <f t="shared" si="14"/>
        <v>2872689.7960000001</v>
      </c>
      <c r="J32" s="34">
        <f t="shared" si="14"/>
        <v>2154517.3470000001</v>
      </c>
      <c r="K32" s="34" t="str">
        <f t="shared" si="14"/>
        <v/>
      </c>
      <c r="L32" s="34" t="str">
        <f t="shared" si="14"/>
        <v/>
      </c>
      <c r="M32" s="34" t="str">
        <f t="shared" si="14"/>
        <v/>
      </c>
      <c r="N32" s="34" t="str">
        <f t="shared" si="14"/>
        <v/>
      </c>
      <c r="O32" s="34" t="str">
        <f t="shared" si="14"/>
        <v/>
      </c>
      <c r="P32" s="34" t="str">
        <f t="shared" si="14"/>
        <v/>
      </c>
      <c r="Q32" s="34">
        <f t="shared" ref="Q32" si="15">IF(Q30=0,"",$C$30*Q30)</f>
        <v>7181724.4900000002</v>
      </c>
    </row>
    <row r="33" spans="1:17" x14ac:dyDescent="0.25">
      <c r="A33" s="234">
        <v>10</v>
      </c>
      <c r="B33" s="243" t="str">
        <f>VLOOKUP(A33,PLANILHA!$A:$J,4,)</f>
        <v>OBRAS DE ARTE ESPECIAIS - RIBEIRÃO ÁGUAS CLARAS - ESTACA 152 + 0,00</v>
      </c>
      <c r="C33" s="237">
        <f>VLOOKUP(A33,PLANILHA!$A:$J,10,)</f>
        <v>2297706.04</v>
      </c>
      <c r="D33" s="32" t="s">
        <v>9</v>
      </c>
      <c r="E33" s="33"/>
      <c r="F33" s="33"/>
      <c r="G33" s="33"/>
      <c r="H33" s="33"/>
      <c r="I33" s="33">
        <v>0.3</v>
      </c>
      <c r="J33" s="33">
        <v>0.4</v>
      </c>
      <c r="K33" s="33">
        <v>0.3</v>
      </c>
      <c r="L33" s="33"/>
      <c r="M33" s="33"/>
      <c r="N33" s="33"/>
      <c r="O33" s="33"/>
      <c r="P33" s="33"/>
      <c r="Q33" s="33">
        <f>SUM(E33:P33)</f>
        <v>1</v>
      </c>
    </row>
    <row r="34" spans="1:17" ht="4.9000000000000004" customHeight="1" x14ac:dyDescent="0.25">
      <c r="A34" s="235"/>
      <c r="B34" s="244"/>
      <c r="C34" s="238"/>
      <c r="D34" s="32"/>
      <c r="E34" s="34"/>
      <c r="F34" s="34"/>
      <c r="G34" s="34"/>
      <c r="H34" s="34"/>
      <c r="I34" s="34"/>
      <c r="J34" s="34"/>
      <c r="K34" s="34"/>
      <c r="L34" s="34"/>
      <c r="M34" s="34"/>
      <c r="N34" s="34"/>
      <c r="O34" s="34"/>
      <c r="P34" s="34"/>
      <c r="Q34" s="34"/>
    </row>
    <row r="35" spans="1:17" x14ac:dyDescent="0.25">
      <c r="A35" s="236"/>
      <c r="B35" s="245"/>
      <c r="C35" s="239"/>
      <c r="D35" s="32" t="s">
        <v>45</v>
      </c>
      <c r="E35" s="34" t="str">
        <f>IF(E33=0,"",$C$33*E33)</f>
        <v/>
      </c>
      <c r="F35" s="34" t="str">
        <f t="shared" ref="F35:P35" si="16">IF(F33=0,"",$C$33*F33)</f>
        <v/>
      </c>
      <c r="G35" s="34" t="str">
        <f t="shared" si="16"/>
        <v/>
      </c>
      <c r="H35" s="34" t="str">
        <f t="shared" si="16"/>
        <v/>
      </c>
      <c r="I35" s="34">
        <f t="shared" si="16"/>
        <v>689311.81200000003</v>
      </c>
      <c r="J35" s="34">
        <f t="shared" si="16"/>
        <v>919082.41600000008</v>
      </c>
      <c r="K35" s="34">
        <f t="shared" si="16"/>
        <v>689311.81200000003</v>
      </c>
      <c r="L35" s="34" t="str">
        <f t="shared" si="16"/>
        <v/>
      </c>
      <c r="M35" s="34" t="str">
        <f t="shared" si="16"/>
        <v/>
      </c>
      <c r="N35" s="34" t="str">
        <f t="shared" si="16"/>
        <v/>
      </c>
      <c r="O35" s="34" t="str">
        <f t="shared" si="16"/>
        <v/>
      </c>
      <c r="P35" s="34" t="str">
        <f t="shared" si="16"/>
        <v/>
      </c>
      <c r="Q35" s="34">
        <f t="shared" ref="Q35" si="17">IF(Q33=0,"",$C$33*Q33)</f>
        <v>2297706.04</v>
      </c>
    </row>
    <row r="36" spans="1:17" x14ac:dyDescent="0.25">
      <c r="A36" s="234">
        <v>11</v>
      </c>
      <c r="B36" s="243" t="str">
        <f>VLOOKUP(A36,PLANILHA!$A:$J,4,)</f>
        <v>ATERRO EM SOLO COMPRESSÍVEL - BRUMADINHO - BONFIM</v>
      </c>
      <c r="C36" s="237">
        <f>VLOOKUP(A36,PLANILHA!$A:$J,10,)</f>
        <v>1757790.1</v>
      </c>
      <c r="D36" s="32" t="s">
        <v>9</v>
      </c>
      <c r="E36" s="33"/>
      <c r="F36" s="33"/>
      <c r="G36" s="33"/>
      <c r="H36" s="33"/>
      <c r="I36" s="33"/>
      <c r="J36" s="33">
        <v>0.3</v>
      </c>
      <c r="K36" s="33">
        <v>0.4</v>
      </c>
      <c r="L36" s="33">
        <v>0.3</v>
      </c>
      <c r="M36" s="33"/>
      <c r="N36" s="33"/>
      <c r="O36" s="33"/>
      <c r="P36" s="33"/>
      <c r="Q36" s="33">
        <f>SUM(E36:P36)</f>
        <v>1</v>
      </c>
    </row>
    <row r="37" spans="1:17" ht="4.9000000000000004" customHeight="1" x14ac:dyDescent="0.25">
      <c r="A37" s="235"/>
      <c r="B37" s="244"/>
      <c r="C37" s="238"/>
      <c r="D37" s="32"/>
      <c r="E37" s="34"/>
      <c r="F37" s="34"/>
      <c r="G37" s="34"/>
      <c r="H37" s="34"/>
      <c r="I37" s="34"/>
      <c r="J37" s="34"/>
      <c r="K37" s="34"/>
      <c r="L37" s="34"/>
      <c r="M37" s="34"/>
      <c r="N37" s="34"/>
      <c r="O37" s="34"/>
      <c r="P37" s="34"/>
      <c r="Q37" s="34"/>
    </row>
    <row r="38" spans="1:17" x14ac:dyDescent="0.25">
      <c r="A38" s="236"/>
      <c r="B38" s="245"/>
      <c r="C38" s="239"/>
      <c r="D38" s="32" t="s">
        <v>45</v>
      </c>
      <c r="E38" s="34" t="str">
        <f>IF(E36=0,"",$C$36*E36)</f>
        <v/>
      </c>
      <c r="F38" s="34" t="str">
        <f t="shared" ref="F38:P38" si="18">IF(F36=0,"",$C$36*F36)</f>
        <v/>
      </c>
      <c r="G38" s="34" t="str">
        <f t="shared" si="18"/>
        <v/>
      </c>
      <c r="H38" s="34" t="str">
        <f t="shared" si="18"/>
        <v/>
      </c>
      <c r="I38" s="34" t="str">
        <f t="shared" si="18"/>
        <v/>
      </c>
      <c r="J38" s="34">
        <f t="shared" si="18"/>
        <v>527337.03</v>
      </c>
      <c r="K38" s="34">
        <f t="shared" si="18"/>
        <v>703116.04</v>
      </c>
      <c r="L38" s="34">
        <f t="shared" si="18"/>
        <v>527337.03</v>
      </c>
      <c r="M38" s="34" t="str">
        <f t="shared" si="18"/>
        <v/>
      </c>
      <c r="N38" s="34" t="str">
        <f t="shared" si="18"/>
        <v/>
      </c>
      <c r="O38" s="34" t="str">
        <f t="shared" si="18"/>
        <v/>
      </c>
      <c r="P38" s="34" t="str">
        <f t="shared" si="18"/>
        <v/>
      </c>
      <c r="Q38" s="34">
        <f>IF(Q36=0,"",$C$36*Q36)</f>
        <v>1757790.1</v>
      </c>
    </row>
    <row r="39" spans="1:17" x14ac:dyDescent="0.25">
      <c r="A39" s="30"/>
      <c r="B39" s="35" t="s">
        <v>46</v>
      </c>
      <c r="C39" s="36">
        <f>SUM(C6:C38)</f>
        <v>119362402.08</v>
      </c>
      <c r="D39" s="32"/>
      <c r="E39" s="32"/>
      <c r="F39" s="32"/>
      <c r="G39" s="32"/>
      <c r="H39" s="32"/>
      <c r="I39" s="32"/>
      <c r="J39" s="32"/>
      <c r="K39" s="32"/>
      <c r="L39" s="32"/>
      <c r="M39" s="32"/>
      <c r="N39" s="32"/>
      <c r="O39" s="32"/>
      <c r="P39" s="32"/>
      <c r="Q39" s="37"/>
    </row>
    <row r="40" spans="1:17" x14ac:dyDescent="0.25">
      <c r="A40" s="30"/>
      <c r="B40" s="35" t="s">
        <v>47</v>
      </c>
      <c r="C40" s="38"/>
      <c r="D40" s="32" t="s">
        <v>45</v>
      </c>
      <c r="E40" s="34">
        <f t="shared" ref="E40:P40" si="19">SUMIF($D$6:$D$38,$D$8,E6:E38)</f>
        <v>292028.46375</v>
      </c>
      <c r="F40" s="34">
        <f t="shared" si="19"/>
        <v>4024735.1727500004</v>
      </c>
      <c r="G40" s="34">
        <f t="shared" si="19"/>
        <v>4002964.9902500003</v>
      </c>
      <c r="H40" s="34">
        <f t="shared" si="19"/>
        <v>6168367.4285000004</v>
      </c>
      <c r="I40" s="34">
        <f t="shared" si="19"/>
        <v>7586736.7807499999</v>
      </c>
      <c r="J40" s="34">
        <f t="shared" si="19"/>
        <v>24495888.836250003</v>
      </c>
      <c r="K40" s="34">
        <f t="shared" si="19"/>
        <v>18273529.813749999</v>
      </c>
      <c r="L40" s="34">
        <f t="shared" si="19"/>
        <v>17386668.809250001</v>
      </c>
      <c r="M40" s="34">
        <f t="shared" si="19"/>
        <v>16837561.596749999</v>
      </c>
      <c r="N40" s="34">
        <f t="shared" si="19"/>
        <v>17401902.899250001</v>
      </c>
      <c r="O40" s="34">
        <f t="shared" si="19"/>
        <v>1338732.56375</v>
      </c>
      <c r="P40" s="34">
        <f t="shared" si="19"/>
        <v>1553284.7250000001</v>
      </c>
      <c r="Q40" s="34">
        <f>SUM(E40:P40)</f>
        <v>119362402.07999998</v>
      </c>
    </row>
    <row r="41" spans="1:17" x14ac:dyDescent="0.25">
      <c r="A41" s="30"/>
      <c r="B41" s="35" t="s">
        <v>48</v>
      </c>
      <c r="C41" s="38"/>
      <c r="D41" s="33" t="s">
        <v>9</v>
      </c>
      <c r="E41" s="37">
        <f>E40/$C$39</f>
        <v>2.446569930406347E-3</v>
      </c>
      <c r="F41" s="37">
        <f>F40/$C$39</f>
        <v>3.3718617442471635E-2</v>
      </c>
      <c r="G41" s="37">
        <f t="shared" ref="G41:P41" si="20">G40/$C$39</f>
        <v>3.3536230173778693E-2</v>
      </c>
      <c r="H41" s="37">
        <f t="shared" si="20"/>
        <v>5.1677641543823732E-2</v>
      </c>
      <c r="I41" s="37">
        <f t="shared" si="20"/>
        <v>6.3560523653546766E-2</v>
      </c>
      <c r="J41" s="37">
        <f t="shared" si="20"/>
        <v>0.20522282066535641</v>
      </c>
      <c r="K41" s="37">
        <f t="shared" si="20"/>
        <v>0.15309284578156002</v>
      </c>
      <c r="L41" s="37">
        <f t="shared" si="20"/>
        <v>0.14566285954598143</v>
      </c>
      <c r="M41" s="37">
        <f t="shared" si="20"/>
        <v>0.14106252306706257</v>
      </c>
      <c r="N41" s="37">
        <f t="shared" si="20"/>
        <v>0.14579048842856532</v>
      </c>
      <c r="O41" s="37">
        <f t="shared" si="20"/>
        <v>1.1215697241521197E-2</v>
      </c>
      <c r="P41" s="37">
        <f t="shared" si="20"/>
        <v>1.3013182525925924E-2</v>
      </c>
      <c r="Q41" s="33">
        <f>Q40/$C$39</f>
        <v>0.99999999999999989</v>
      </c>
    </row>
    <row r="42" spans="1:17" x14ac:dyDescent="0.25">
      <c r="A42" s="30"/>
      <c r="B42" s="35" t="s">
        <v>49</v>
      </c>
      <c r="C42" s="38"/>
      <c r="D42" s="32" t="s">
        <v>45</v>
      </c>
      <c r="E42" s="34">
        <f>E40</f>
        <v>292028.46375</v>
      </c>
      <c r="F42" s="34">
        <f>E42+F40</f>
        <v>4316763.6365</v>
      </c>
      <c r="G42" s="34">
        <f t="shared" ref="G42:P42" si="21">F42+G40</f>
        <v>8319728.6267499998</v>
      </c>
      <c r="H42" s="34">
        <f t="shared" si="21"/>
        <v>14488096.05525</v>
      </c>
      <c r="I42" s="34">
        <f t="shared" si="21"/>
        <v>22074832.835999999</v>
      </c>
      <c r="J42" s="34">
        <f t="shared" si="21"/>
        <v>46570721.672250003</v>
      </c>
      <c r="K42" s="34">
        <f t="shared" si="21"/>
        <v>64844251.486000001</v>
      </c>
      <c r="L42" s="34">
        <f t="shared" si="21"/>
        <v>82230920.295249999</v>
      </c>
      <c r="M42" s="34">
        <f t="shared" si="21"/>
        <v>99068481.89199999</v>
      </c>
      <c r="N42" s="34">
        <f t="shared" si="21"/>
        <v>116470384.79124999</v>
      </c>
      <c r="O42" s="34">
        <f t="shared" si="21"/>
        <v>117809117.35499999</v>
      </c>
      <c r="P42" s="34">
        <f t="shared" si="21"/>
        <v>119362402.07999998</v>
      </c>
      <c r="Q42" s="247"/>
    </row>
    <row r="43" spans="1:17" x14ac:dyDescent="0.25">
      <c r="A43" s="30"/>
      <c r="B43" s="35" t="s">
        <v>50</v>
      </c>
      <c r="C43" s="38"/>
      <c r="D43" s="33" t="s">
        <v>9</v>
      </c>
      <c r="E43" s="37">
        <f>E42/$C$39</f>
        <v>2.446569930406347E-3</v>
      </c>
      <c r="F43" s="37">
        <f>F42/$C$39</f>
        <v>3.616518737287798E-2</v>
      </c>
      <c r="G43" s="37">
        <f t="shared" ref="G43:P43" si="22">G42/$C$39</f>
        <v>6.9701417546656666E-2</v>
      </c>
      <c r="H43" s="37">
        <f t="shared" si="22"/>
        <v>0.1213790590904804</v>
      </c>
      <c r="I43" s="37">
        <f t="shared" si="22"/>
        <v>0.18493958274402716</v>
      </c>
      <c r="J43" s="37">
        <f t="shared" si="22"/>
        <v>0.39016240340938357</v>
      </c>
      <c r="K43" s="37">
        <f t="shared" si="22"/>
        <v>0.54325524919094359</v>
      </c>
      <c r="L43" s="37">
        <f t="shared" si="22"/>
        <v>0.68891810873692494</v>
      </c>
      <c r="M43" s="37">
        <f t="shared" si="22"/>
        <v>0.82998063180398751</v>
      </c>
      <c r="N43" s="37">
        <f t="shared" si="22"/>
        <v>0.97577112023255286</v>
      </c>
      <c r="O43" s="37">
        <f t="shared" si="22"/>
        <v>0.98698681747407402</v>
      </c>
      <c r="P43" s="37">
        <f t="shared" si="22"/>
        <v>0.99999999999999989</v>
      </c>
      <c r="Q43" s="248"/>
    </row>
    <row r="44" spans="1:17" ht="150" customHeight="1" x14ac:dyDescent="0.25">
      <c r="A44" s="216" t="s">
        <v>31522</v>
      </c>
      <c r="B44" s="217"/>
      <c r="C44" s="217"/>
      <c r="D44" s="217"/>
      <c r="E44" s="217"/>
      <c r="F44" s="217"/>
      <c r="G44" s="217"/>
      <c r="H44" s="217"/>
      <c r="I44" s="218"/>
      <c r="J44" s="216" t="str">
        <f>PLANILHA!E267</f>
        <v>Raquel de Amorim Zago
Engenheira Civil
CREA MG 227533/D</v>
      </c>
      <c r="K44" s="217"/>
      <c r="L44" s="217"/>
      <c r="M44" s="217"/>
      <c r="N44" s="217"/>
      <c r="O44" s="217"/>
      <c r="P44" s="217"/>
      <c r="Q44" s="218"/>
    </row>
    <row r="45" spans="1:17" x14ac:dyDescent="0.25">
      <c r="A45" s="219" t="s">
        <v>31523</v>
      </c>
      <c r="B45" s="220"/>
      <c r="C45" s="220"/>
      <c r="D45" s="220"/>
      <c r="E45" s="220"/>
      <c r="F45" s="220"/>
      <c r="G45" s="220"/>
      <c r="H45" s="220"/>
      <c r="I45" s="221"/>
      <c r="J45" s="219" t="str">
        <f>PLANILHA!E268</f>
        <v>Autoria do Orçamento</v>
      </c>
      <c r="K45" s="220"/>
      <c r="L45" s="220"/>
      <c r="M45" s="220"/>
      <c r="N45" s="220"/>
      <c r="O45" s="220"/>
      <c r="P45" s="220"/>
      <c r="Q45" s="221"/>
    </row>
  </sheetData>
  <mergeCells count="46">
    <mergeCell ref="A45:I45"/>
    <mergeCell ref="J44:Q44"/>
    <mergeCell ref="J45:Q45"/>
    <mergeCell ref="A36:A38"/>
    <mergeCell ref="B36:B38"/>
    <mergeCell ref="A33:A35"/>
    <mergeCell ref="B33:B35"/>
    <mergeCell ref="A44:I44"/>
    <mergeCell ref="A21:A23"/>
    <mergeCell ref="B21:B23"/>
    <mergeCell ref="B30:B32"/>
    <mergeCell ref="B27:B29"/>
    <mergeCell ref="C27:C29"/>
    <mergeCell ref="C30:C32"/>
    <mergeCell ref="A24:A26"/>
    <mergeCell ref="B24:B26"/>
    <mergeCell ref="C24:C26"/>
    <mergeCell ref="A27:A29"/>
    <mergeCell ref="P1:Q1"/>
    <mergeCell ref="Q42:Q43"/>
    <mergeCell ref="B6:B8"/>
    <mergeCell ref="C6:C8"/>
    <mergeCell ref="C12:C14"/>
    <mergeCell ref="B9:B11"/>
    <mergeCell ref="C9:C11"/>
    <mergeCell ref="P2:Q2"/>
    <mergeCell ref="A1:O1"/>
    <mergeCell ref="C36:C38"/>
    <mergeCell ref="C33:C35"/>
    <mergeCell ref="C18:C20"/>
    <mergeCell ref="C15:C17"/>
    <mergeCell ref="P3:Q4"/>
    <mergeCell ref="N2:O2"/>
    <mergeCell ref="A30:A32"/>
    <mergeCell ref="A6:A8"/>
    <mergeCell ref="C21:C23"/>
    <mergeCell ref="B2:M2"/>
    <mergeCell ref="B3:M3"/>
    <mergeCell ref="B4:M4"/>
    <mergeCell ref="A12:A14"/>
    <mergeCell ref="B12:B14"/>
    <mergeCell ref="A9:A11"/>
    <mergeCell ref="A15:A17"/>
    <mergeCell ref="B18:B20"/>
    <mergeCell ref="B15:B17"/>
    <mergeCell ref="A18:A20"/>
  </mergeCells>
  <phoneticPr fontId="13" type="noConversion"/>
  <conditionalFormatting sqref="E7:Q7">
    <cfRule type="expression" dxfId="27" priority="15">
      <formula>E6&lt;&gt;0</formula>
    </cfRule>
  </conditionalFormatting>
  <conditionalFormatting sqref="E10:Q10">
    <cfRule type="expression" dxfId="26" priority="14">
      <formula>E9&lt;&gt;0</formula>
    </cfRule>
  </conditionalFormatting>
  <conditionalFormatting sqref="E13:Q13">
    <cfRule type="expression" dxfId="25" priority="13">
      <formula>E12&lt;&gt;0</formula>
    </cfRule>
  </conditionalFormatting>
  <conditionalFormatting sqref="E16:Q16">
    <cfRule type="expression" dxfId="24" priority="12">
      <formula>E15&lt;&gt;0</formula>
    </cfRule>
  </conditionalFormatting>
  <conditionalFormatting sqref="E19:Q19">
    <cfRule type="expression" dxfId="23" priority="11">
      <formula>E18&lt;&gt;0</formula>
    </cfRule>
  </conditionalFormatting>
  <conditionalFormatting sqref="E22:Q22">
    <cfRule type="expression" dxfId="22" priority="10">
      <formula>E21&lt;&gt;0</formula>
    </cfRule>
  </conditionalFormatting>
  <conditionalFormatting sqref="E25:Q25">
    <cfRule type="expression" dxfId="21" priority="9">
      <formula>E24&lt;&gt;0</formula>
    </cfRule>
  </conditionalFormatting>
  <conditionalFormatting sqref="E28:Q28">
    <cfRule type="expression" dxfId="20" priority="8">
      <formula>E27&lt;&gt;0</formula>
    </cfRule>
  </conditionalFormatting>
  <conditionalFormatting sqref="E31:Q31">
    <cfRule type="expression" dxfId="19" priority="7">
      <formula>E30&lt;&gt;0</formula>
    </cfRule>
  </conditionalFormatting>
  <conditionalFormatting sqref="E34:Q34">
    <cfRule type="expression" dxfId="18" priority="6">
      <formula>E33&lt;&gt;0</formula>
    </cfRule>
  </conditionalFormatting>
  <conditionalFormatting sqref="E37:Q37">
    <cfRule type="expression" dxfId="17" priority="2">
      <formula>E36&lt;&gt;0</formula>
    </cfRule>
  </conditionalFormatting>
  <printOptions horizontalCentered="1"/>
  <pageMargins left="0.23622047244094491" right="0.23622047244094491" top="0.74803149606299213" bottom="0.74803149606299213" header="0.31496062992125984" footer="0.31496062992125984"/>
  <pageSetup paperSize="9" scale="4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32"/>
  <sheetViews>
    <sheetView showGridLines="0" zoomScaleNormal="100" zoomScaleSheetLayoutView="100" workbookViewId="0">
      <selection sqref="A1:H1"/>
    </sheetView>
  </sheetViews>
  <sheetFormatPr defaultColWidth="10.7109375" defaultRowHeight="15" x14ac:dyDescent="0.25"/>
  <cols>
    <col min="1" max="1" width="30.7109375" style="44" customWidth="1"/>
    <col min="2" max="7" width="5.7109375" style="44" customWidth="1"/>
    <col min="8" max="8" width="30.7109375" style="44" customWidth="1"/>
    <col min="9" max="9" width="8.7109375" style="44" customWidth="1"/>
    <col min="10" max="16384" width="10.7109375" style="44"/>
  </cols>
  <sheetData>
    <row r="1" spans="1:9" ht="60" customHeight="1" x14ac:dyDescent="0.25">
      <c r="A1" s="264" t="s">
        <v>52</v>
      </c>
      <c r="B1" s="265"/>
      <c r="C1" s="265"/>
      <c r="D1" s="265"/>
      <c r="E1" s="265"/>
      <c r="F1" s="265"/>
      <c r="G1" s="265"/>
      <c r="H1" s="265"/>
      <c r="I1" s="266"/>
    </row>
    <row r="2" spans="1:9" x14ac:dyDescent="0.25">
      <c r="A2" s="269" t="s">
        <v>1877</v>
      </c>
      <c r="B2" s="269"/>
      <c r="C2" s="269"/>
      <c r="D2" s="269"/>
      <c r="E2" s="269"/>
      <c r="F2" s="269"/>
      <c r="G2" s="269"/>
      <c r="H2" s="269"/>
      <c r="I2" s="269"/>
    </row>
    <row r="3" spans="1:9" x14ac:dyDescent="0.25">
      <c r="A3" s="269" t="s">
        <v>1872</v>
      </c>
      <c r="B3" s="269"/>
      <c r="C3" s="269"/>
      <c r="D3" s="269"/>
      <c r="E3" s="269"/>
      <c r="F3" s="269"/>
      <c r="G3" s="269"/>
      <c r="H3" s="269"/>
      <c r="I3" s="269"/>
    </row>
    <row r="4" spans="1:9" x14ac:dyDescent="0.25">
      <c r="A4" s="268" t="s">
        <v>31</v>
      </c>
      <c r="B4" s="268"/>
      <c r="C4" s="268"/>
      <c r="D4" s="268"/>
      <c r="E4" s="268"/>
      <c r="F4" s="268"/>
      <c r="G4" s="268"/>
      <c r="H4" s="268"/>
      <c r="I4" s="268"/>
    </row>
    <row r="5" spans="1:9" x14ac:dyDescent="0.25">
      <c r="A5" s="270" t="str">
        <f>PLANILHA!C2</f>
        <v>PREFEITURA MUNICIPAL DE BRUMADINHO</v>
      </c>
      <c r="B5" s="270"/>
      <c r="C5" s="270"/>
      <c r="D5" s="270"/>
      <c r="E5" s="270"/>
      <c r="F5" s="270"/>
      <c r="G5" s="270"/>
      <c r="H5" s="270"/>
      <c r="I5" s="270"/>
    </row>
    <row r="6" spans="1:9" x14ac:dyDescent="0.25">
      <c r="A6" s="268" t="s">
        <v>32</v>
      </c>
      <c r="B6" s="268"/>
      <c r="C6" s="268"/>
      <c r="D6" s="268"/>
      <c r="E6" s="268"/>
      <c r="F6" s="268"/>
      <c r="G6" s="268"/>
      <c r="H6" s="268"/>
      <c r="I6" s="268"/>
    </row>
    <row r="7" spans="1:9" ht="30" customHeight="1" x14ac:dyDescent="0.25">
      <c r="A7" s="271" t="str">
        <f>PLANILHA!C3</f>
        <v>PROJETO DE ENGENHARIA RODOVIÁRIA PARA MELHORAMENTOS E PAVIMENTAÇÃO - MG 040 - TRECHO: BRUMADINHO - BONFIM</v>
      </c>
      <c r="B7" s="271"/>
      <c r="C7" s="271"/>
      <c r="D7" s="271"/>
      <c r="E7" s="271"/>
      <c r="F7" s="271"/>
      <c r="G7" s="271"/>
      <c r="H7" s="271"/>
      <c r="I7" s="271"/>
    </row>
    <row r="8" spans="1:9" x14ac:dyDescent="0.25">
      <c r="A8" s="268" t="s">
        <v>33</v>
      </c>
      <c r="B8" s="268"/>
      <c r="C8" s="268"/>
      <c r="D8" s="268"/>
      <c r="E8" s="268"/>
      <c r="F8" s="268"/>
      <c r="G8" s="268"/>
      <c r="H8" s="268"/>
      <c r="I8" s="268"/>
    </row>
    <row r="9" spans="1:9" x14ac:dyDescent="0.25">
      <c r="A9" s="270" t="str">
        <f>PLANILHA!C4</f>
        <v>MG 040 - CEP: 35460-000</v>
      </c>
      <c r="B9" s="270"/>
      <c r="C9" s="270"/>
      <c r="D9" s="270"/>
      <c r="E9" s="270"/>
      <c r="F9" s="270"/>
      <c r="G9" s="270"/>
      <c r="H9" s="270"/>
      <c r="I9" s="270"/>
    </row>
    <row r="10" spans="1:9" x14ac:dyDescent="0.25">
      <c r="A10" s="268" t="s">
        <v>11</v>
      </c>
      <c r="B10" s="268"/>
      <c r="C10" s="268"/>
      <c r="D10" s="268"/>
      <c r="E10" s="268"/>
      <c r="F10" s="268"/>
      <c r="G10" s="268"/>
      <c r="H10" s="268"/>
      <c r="I10" s="39" t="s">
        <v>12</v>
      </c>
    </row>
    <row r="11" spans="1:9" x14ac:dyDescent="0.25">
      <c r="A11" s="270" t="s">
        <v>31367</v>
      </c>
      <c r="B11" s="270"/>
      <c r="C11" s="270"/>
      <c r="D11" s="270"/>
      <c r="E11" s="270"/>
      <c r="F11" s="270"/>
      <c r="G11" s="270"/>
      <c r="H11" s="270"/>
      <c r="I11" s="40" t="s">
        <v>967</v>
      </c>
    </row>
    <row r="12" spans="1:9" x14ac:dyDescent="0.25">
      <c r="A12" s="267" t="s">
        <v>13</v>
      </c>
      <c r="B12" s="267"/>
      <c r="C12" s="267"/>
      <c r="D12" s="267"/>
      <c r="E12" s="267"/>
      <c r="F12" s="267"/>
      <c r="G12" s="267"/>
      <c r="H12" s="267"/>
      <c r="I12" s="267"/>
    </row>
    <row r="13" spans="1:9" x14ac:dyDescent="0.25">
      <c r="A13" s="41" t="s">
        <v>14</v>
      </c>
      <c r="B13" s="263" t="s">
        <v>15</v>
      </c>
      <c r="C13" s="263"/>
      <c r="D13" s="263"/>
      <c r="E13" s="263"/>
      <c r="F13" s="263"/>
      <c r="G13" s="263"/>
      <c r="H13" s="272" t="s">
        <v>16</v>
      </c>
      <c r="I13" s="272"/>
    </row>
    <row r="14" spans="1:9" x14ac:dyDescent="0.25">
      <c r="A14" s="42" t="s">
        <v>17</v>
      </c>
      <c r="B14" s="37" t="s">
        <v>18</v>
      </c>
      <c r="C14" s="262">
        <v>3.7999999999999999E-2</v>
      </c>
      <c r="D14" s="262"/>
      <c r="E14" s="32" t="s">
        <v>19</v>
      </c>
      <c r="F14" s="262">
        <v>4.6699999999999998E-2</v>
      </c>
      <c r="G14" s="262"/>
      <c r="H14" s="42" t="s">
        <v>17</v>
      </c>
      <c r="I14" s="58">
        <v>4.0099999999999997E-2</v>
      </c>
    </row>
    <row r="15" spans="1:9" x14ac:dyDescent="0.25">
      <c r="A15" s="42" t="s">
        <v>20</v>
      </c>
      <c r="B15" s="37" t="s">
        <v>18</v>
      </c>
      <c r="C15" s="262">
        <v>3.2000000000000002E-3</v>
      </c>
      <c r="D15" s="262"/>
      <c r="E15" s="32" t="s">
        <v>19</v>
      </c>
      <c r="F15" s="262">
        <v>7.4000000000000003E-3</v>
      </c>
      <c r="G15" s="262"/>
      <c r="H15" s="42" t="s">
        <v>20</v>
      </c>
      <c r="I15" s="58">
        <v>4.0000000000000001E-3</v>
      </c>
    </row>
    <row r="16" spans="1:9" x14ac:dyDescent="0.25">
      <c r="A16" s="42" t="s">
        <v>21</v>
      </c>
      <c r="B16" s="37" t="s">
        <v>18</v>
      </c>
      <c r="C16" s="262">
        <v>5.0000000000000001E-3</v>
      </c>
      <c r="D16" s="262"/>
      <c r="E16" s="32" t="s">
        <v>19</v>
      </c>
      <c r="F16" s="262">
        <v>9.7000000000000003E-3</v>
      </c>
      <c r="G16" s="262"/>
      <c r="H16" s="42" t="s">
        <v>21</v>
      </c>
      <c r="I16" s="58">
        <v>5.5999999999999999E-3</v>
      </c>
    </row>
    <row r="17" spans="1:9" x14ac:dyDescent="0.25">
      <c r="A17" s="42" t="s">
        <v>22</v>
      </c>
      <c r="B17" s="37" t="s">
        <v>18</v>
      </c>
      <c r="C17" s="262">
        <v>1.0200000000000001E-2</v>
      </c>
      <c r="D17" s="262"/>
      <c r="E17" s="32" t="s">
        <v>19</v>
      </c>
      <c r="F17" s="262">
        <v>1.21E-2</v>
      </c>
      <c r="G17" s="262"/>
      <c r="H17" s="42" t="s">
        <v>22</v>
      </c>
      <c r="I17" s="58">
        <v>1.11E-2</v>
      </c>
    </row>
    <row r="18" spans="1:9" x14ac:dyDescent="0.25">
      <c r="A18" s="42" t="s">
        <v>23</v>
      </c>
      <c r="B18" s="37" t="s">
        <v>18</v>
      </c>
      <c r="C18" s="262">
        <v>6.6400000000000001E-2</v>
      </c>
      <c r="D18" s="262"/>
      <c r="E18" s="32" t="s">
        <v>19</v>
      </c>
      <c r="F18" s="262">
        <v>8.6900000000000005E-2</v>
      </c>
      <c r="G18" s="262"/>
      <c r="H18" s="42" t="s">
        <v>23</v>
      </c>
      <c r="I18" s="58">
        <v>7.2999999999999995E-2</v>
      </c>
    </row>
    <row r="19" spans="1:9" x14ac:dyDescent="0.25">
      <c r="A19" s="42" t="s">
        <v>24</v>
      </c>
      <c r="B19" s="37" t="s">
        <v>18</v>
      </c>
      <c r="C19" s="262">
        <f>SUM(C20:D22)</f>
        <v>3.6499999999999998E-2</v>
      </c>
      <c r="D19" s="262"/>
      <c r="E19" s="32" t="s">
        <v>19</v>
      </c>
      <c r="F19" s="262">
        <f>SUM(F20:G22)</f>
        <v>8.6499999999999994E-2</v>
      </c>
      <c r="G19" s="262"/>
      <c r="H19" s="42" t="s">
        <v>24</v>
      </c>
      <c r="I19" s="58">
        <f>SUM(I20:I22)</f>
        <v>8.6499999999999994E-2</v>
      </c>
    </row>
    <row r="20" spans="1:9" x14ac:dyDescent="0.25">
      <c r="A20" s="42" t="s">
        <v>34</v>
      </c>
      <c r="B20" s="37" t="s">
        <v>18</v>
      </c>
      <c r="C20" s="262">
        <v>0</v>
      </c>
      <c r="D20" s="262"/>
      <c r="E20" s="32" t="s">
        <v>19</v>
      </c>
      <c r="F20" s="262">
        <v>0.05</v>
      </c>
      <c r="G20" s="262"/>
      <c r="H20" s="42" t="s">
        <v>34</v>
      </c>
      <c r="I20" s="58">
        <v>0.05</v>
      </c>
    </row>
    <row r="21" spans="1:9" x14ac:dyDescent="0.25">
      <c r="A21" s="42" t="s">
        <v>35</v>
      </c>
      <c r="B21" s="37" t="s">
        <v>18</v>
      </c>
      <c r="C21" s="262">
        <v>6.4999999999999997E-3</v>
      </c>
      <c r="D21" s="262"/>
      <c r="E21" s="32" t="s">
        <v>19</v>
      </c>
      <c r="F21" s="262">
        <v>6.4999999999999997E-3</v>
      </c>
      <c r="G21" s="262"/>
      <c r="H21" s="42" t="s">
        <v>35</v>
      </c>
      <c r="I21" s="58">
        <v>6.4999999999999997E-3</v>
      </c>
    </row>
    <row r="22" spans="1:9" x14ac:dyDescent="0.25">
      <c r="A22" s="42" t="s">
        <v>36</v>
      </c>
      <c r="B22" s="37" t="s">
        <v>18</v>
      </c>
      <c r="C22" s="262">
        <v>0.03</v>
      </c>
      <c r="D22" s="262"/>
      <c r="E22" s="32" t="s">
        <v>19</v>
      </c>
      <c r="F22" s="262">
        <v>0.03</v>
      </c>
      <c r="G22" s="262"/>
      <c r="H22" s="42" t="s">
        <v>36</v>
      </c>
      <c r="I22" s="58">
        <v>0.03</v>
      </c>
    </row>
    <row r="23" spans="1:9" x14ac:dyDescent="0.25">
      <c r="A23" s="42" t="s">
        <v>37</v>
      </c>
      <c r="B23" s="37" t="s">
        <v>18</v>
      </c>
      <c r="C23" s="262">
        <v>0</v>
      </c>
      <c r="D23" s="262"/>
      <c r="E23" s="32" t="s">
        <v>19</v>
      </c>
      <c r="F23" s="262">
        <v>4.4999999999999998E-2</v>
      </c>
      <c r="G23" s="262"/>
      <c r="H23" s="42" t="s">
        <v>37</v>
      </c>
      <c r="I23" s="58">
        <v>0</v>
      </c>
    </row>
    <row r="24" spans="1:9" x14ac:dyDescent="0.25">
      <c r="A24" s="260" t="s">
        <v>25</v>
      </c>
      <c r="B24" s="260"/>
      <c r="C24" s="260"/>
      <c r="D24" s="260"/>
      <c r="E24" s="260"/>
      <c r="F24" s="260"/>
      <c r="G24" s="260"/>
      <c r="H24" s="260"/>
      <c r="I24" s="260"/>
    </row>
    <row r="25" spans="1:9" x14ac:dyDescent="0.25">
      <c r="A25" s="42" t="s">
        <v>17</v>
      </c>
      <c r="B25" s="261" t="str">
        <f t="shared" ref="B25:B30" si="0">IF(I14&gt;F14,"Incidência maior que a permitida",IF(I14&lt;C14,"Incidência menor que a permitida","ok"))</f>
        <v>ok</v>
      </c>
      <c r="C25" s="261"/>
      <c r="D25" s="261"/>
      <c r="E25" s="261"/>
      <c r="F25" s="261"/>
      <c r="G25" s="261"/>
      <c r="H25" s="261"/>
      <c r="I25" s="261"/>
    </row>
    <row r="26" spans="1:9" x14ac:dyDescent="0.25">
      <c r="A26" s="42" t="s">
        <v>20</v>
      </c>
      <c r="B26" s="261" t="str">
        <f t="shared" si="0"/>
        <v>ok</v>
      </c>
      <c r="C26" s="261"/>
      <c r="D26" s="261"/>
      <c r="E26" s="261"/>
      <c r="F26" s="261"/>
      <c r="G26" s="261"/>
      <c r="H26" s="261"/>
      <c r="I26" s="261"/>
    </row>
    <row r="27" spans="1:9" x14ac:dyDescent="0.25">
      <c r="A27" s="42" t="s">
        <v>21</v>
      </c>
      <c r="B27" s="261" t="str">
        <f t="shared" si="0"/>
        <v>ok</v>
      </c>
      <c r="C27" s="261"/>
      <c r="D27" s="261"/>
      <c r="E27" s="261"/>
      <c r="F27" s="261"/>
      <c r="G27" s="261"/>
      <c r="H27" s="261"/>
      <c r="I27" s="261"/>
    </row>
    <row r="28" spans="1:9" x14ac:dyDescent="0.25">
      <c r="A28" s="42" t="s">
        <v>22</v>
      </c>
      <c r="B28" s="261" t="str">
        <f t="shared" si="0"/>
        <v>ok</v>
      </c>
      <c r="C28" s="261"/>
      <c r="D28" s="261"/>
      <c r="E28" s="261"/>
      <c r="F28" s="261"/>
      <c r="G28" s="261"/>
      <c r="H28" s="261"/>
      <c r="I28" s="261"/>
    </row>
    <row r="29" spans="1:9" x14ac:dyDescent="0.25">
      <c r="A29" s="42" t="s">
        <v>23</v>
      </c>
      <c r="B29" s="261" t="str">
        <f t="shared" si="0"/>
        <v>ok</v>
      </c>
      <c r="C29" s="261"/>
      <c r="D29" s="261"/>
      <c r="E29" s="261"/>
      <c r="F29" s="261"/>
      <c r="G29" s="261"/>
      <c r="H29" s="261"/>
      <c r="I29" s="261"/>
    </row>
    <row r="30" spans="1:9" x14ac:dyDescent="0.25">
      <c r="A30" s="42" t="s">
        <v>24</v>
      </c>
      <c r="B30" s="261" t="str">
        <f t="shared" si="0"/>
        <v>ok</v>
      </c>
      <c r="C30" s="261"/>
      <c r="D30" s="261"/>
      <c r="E30" s="261"/>
      <c r="F30" s="261"/>
      <c r="G30" s="261"/>
      <c r="H30" s="261"/>
      <c r="I30" s="261"/>
    </row>
    <row r="31" spans="1:9" x14ac:dyDescent="0.25">
      <c r="A31" s="42" t="s">
        <v>37</v>
      </c>
      <c r="B31" s="261" t="str">
        <f>IF(I23&gt;F23,"Incidência maior que a permitida",IF(I23&lt;C23,"Incidência menor que a permitida","ok"))</f>
        <v>ok</v>
      </c>
      <c r="C31" s="261"/>
      <c r="D31" s="261"/>
      <c r="E31" s="261"/>
      <c r="F31" s="261"/>
      <c r="G31" s="261"/>
      <c r="H31" s="261"/>
      <c r="I31" s="261"/>
    </row>
    <row r="32" spans="1:9" x14ac:dyDescent="0.25">
      <c r="A32" s="42" t="s">
        <v>26</v>
      </c>
      <c r="B32" s="259" t="s">
        <v>27</v>
      </c>
      <c r="C32" s="259"/>
      <c r="D32" s="259"/>
      <c r="E32" s="259"/>
      <c r="F32" s="259"/>
      <c r="G32" s="259"/>
      <c r="H32" s="259"/>
      <c r="I32" s="43">
        <f>ROUND(((1+I14+I15+I16)*(1+I17)*(1+I18)/(1-(I19+I23))-1),4)</f>
        <v>0.2467</v>
      </c>
    </row>
  </sheetData>
  <mergeCells count="43">
    <mergeCell ref="A1:I1"/>
    <mergeCell ref="B26:I26"/>
    <mergeCell ref="B27:I27"/>
    <mergeCell ref="B28:I28"/>
    <mergeCell ref="A12:I12"/>
    <mergeCell ref="A4:I4"/>
    <mergeCell ref="A6:I6"/>
    <mergeCell ref="A8:I8"/>
    <mergeCell ref="A10:H10"/>
    <mergeCell ref="A2:I2"/>
    <mergeCell ref="A3:I3"/>
    <mergeCell ref="A5:I5"/>
    <mergeCell ref="A7:I7"/>
    <mergeCell ref="A9:I9"/>
    <mergeCell ref="A11:H11"/>
    <mergeCell ref="H13:I13"/>
    <mergeCell ref="B13:G13"/>
    <mergeCell ref="C15:D15"/>
    <mergeCell ref="F15:G15"/>
    <mergeCell ref="C20:D20"/>
    <mergeCell ref="F20:G20"/>
    <mergeCell ref="F16:G16"/>
    <mergeCell ref="C17:D17"/>
    <mergeCell ref="F17:G17"/>
    <mergeCell ref="C14:D14"/>
    <mergeCell ref="F14:G14"/>
    <mergeCell ref="C16:D16"/>
    <mergeCell ref="F19:G19"/>
    <mergeCell ref="C18:D18"/>
    <mergeCell ref="F18:G18"/>
    <mergeCell ref="C23:D23"/>
    <mergeCell ref="F23:G23"/>
    <mergeCell ref="C19:D19"/>
    <mergeCell ref="C22:D22"/>
    <mergeCell ref="F22:G22"/>
    <mergeCell ref="C21:D21"/>
    <mergeCell ref="F21:G21"/>
    <mergeCell ref="B32:H32"/>
    <mergeCell ref="A24:I24"/>
    <mergeCell ref="B25:I25"/>
    <mergeCell ref="B31:I31"/>
    <mergeCell ref="B30:I30"/>
    <mergeCell ref="B29:I29"/>
  </mergeCells>
  <conditionalFormatting sqref="B25:B31">
    <cfRule type="cellIs" dxfId="16" priority="2" stopIfTrue="1" operator="notEqual">
      <formula>"ok"</formula>
    </cfRule>
  </conditionalFormatting>
  <conditionalFormatting sqref="I14:I18">
    <cfRule type="cellIs" dxfId="15" priority="1" stopIfTrue="1" operator="notBetween">
      <formula>C14</formula>
      <formula>F14</formula>
    </cfRule>
  </conditionalFormatting>
  <conditionalFormatting sqref="I20:I22">
    <cfRule type="cellIs" dxfId="14" priority="3" stopIfTrue="1" operator="notBetween">
      <formula>C20</formula>
      <formula>F20</formula>
    </cfRule>
  </conditionalFormatting>
  <dataValidations count="1">
    <dataValidation allowBlank="1" showInputMessage="1" showErrorMessage="1" promptTitle="Fórmula TCU Acórdão 2622/2013" prompt="Edificações" sqref="B32:H32" xr:uid="{00000000-0002-0000-0300-000000000000}"/>
  </dataValidations>
  <printOptions horizontalCentered="1"/>
  <pageMargins left="0.23622047244094491" right="0.23622047244094491" top="0.74803149606299213" bottom="0.74803149606299213" header="0.31496062992125984" footer="0.31496062992125984"/>
  <pageSetup paperSize="9" scale="95"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45"/>
  <sheetViews>
    <sheetView showGridLines="0" zoomScaleNormal="100" zoomScaleSheetLayoutView="100" workbookViewId="0">
      <selection activeCell="E15" sqref="E15"/>
    </sheetView>
  </sheetViews>
  <sheetFormatPr defaultColWidth="15.7109375" defaultRowHeight="15" x14ac:dyDescent="0.25"/>
  <sheetData>
    <row r="1" spans="1:9" x14ac:dyDescent="0.25">
      <c r="A1" s="273" t="s">
        <v>980</v>
      </c>
      <c r="B1" s="273"/>
      <c r="C1" s="273"/>
      <c r="D1" s="273"/>
      <c r="E1" s="273"/>
      <c r="F1" s="273"/>
      <c r="G1" s="273"/>
      <c r="H1" s="274"/>
      <c r="I1" s="275"/>
    </row>
    <row r="2" spans="1:9" x14ac:dyDescent="0.25">
      <c r="A2" s="280" t="s">
        <v>977</v>
      </c>
      <c r="B2" s="280"/>
      <c r="C2" s="280"/>
      <c r="D2" s="281" t="str">
        <f>PLANILHA!H4</f>
        <v>12 MESES</v>
      </c>
      <c r="E2" s="281"/>
      <c r="F2" s="281"/>
      <c r="G2" s="281"/>
      <c r="H2" s="276"/>
      <c r="I2" s="277"/>
    </row>
    <row r="3" spans="1:9" x14ac:dyDescent="0.25">
      <c r="A3" s="4" t="s">
        <v>937</v>
      </c>
      <c r="B3" s="282" t="str">
        <f>PLANILHA!C2</f>
        <v>PREFEITURA MUNICIPAL DE BRUMADINHO</v>
      </c>
      <c r="C3" s="282"/>
      <c r="D3" s="282"/>
      <c r="E3" s="282"/>
      <c r="F3" s="282"/>
      <c r="G3" s="282"/>
      <c r="H3" s="276"/>
      <c r="I3" s="277"/>
    </row>
    <row r="4" spans="1:9" x14ac:dyDescent="0.25">
      <c r="A4" s="4" t="s">
        <v>938</v>
      </c>
      <c r="B4" s="282" t="str">
        <f>PLANILHA!C3</f>
        <v>PROJETO DE ENGENHARIA RODOVIÁRIA PARA MELHORAMENTOS E PAVIMENTAÇÃO - MG 040 - TRECHO: BRUMADINHO - BONFIM</v>
      </c>
      <c r="C4" s="282"/>
      <c r="D4" s="282"/>
      <c r="E4" s="282"/>
      <c r="F4" s="282"/>
      <c r="G4" s="282"/>
      <c r="H4" s="276"/>
      <c r="I4" s="277"/>
    </row>
    <row r="5" spans="1:9" x14ac:dyDescent="0.25">
      <c r="A5" s="5" t="s">
        <v>981</v>
      </c>
      <c r="B5" s="282" t="str">
        <f>PLANILHA!C4</f>
        <v>MG 040 - CEP: 35460-000</v>
      </c>
      <c r="C5" s="282"/>
      <c r="D5" s="282"/>
      <c r="E5" s="282"/>
      <c r="F5" s="282"/>
      <c r="G5" s="282"/>
      <c r="H5" s="278"/>
      <c r="I5" s="279"/>
    </row>
    <row r="6" spans="1:9" x14ac:dyDescent="0.25">
      <c r="A6" s="283" t="s">
        <v>51</v>
      </c>
      <c r="B6" s="283"/>
      <c r="C6" s="283"/>
      <c r="D6" s="283"/>
      <c r="E6" s="283"/>
      <c r="F6" s="283"/>
      <c r="G6" s="283"/>
      <c r="H6" s="283"/>
      <c r="I6" s="283"/>
    </row>
    <row r="7" spans="1:9" x14ac:dyDescent="0.25">
      <c r="A7" s="6" t="s">
        <v>6</v>
      </c>
      <c r="B7" s="7" t="s">
        <v>10</v>
      </c>
      <c r="C7" s="7" t="s">
        <v>44</v>
      </c>
      <c r="D7" s="7"/>
      <c r="E7" s="7" t="s">
        <v>964</v>
      </c>
      <c r="F7" s="7" t="s">
        <v>965</v>
      </c>
      <c r="G7" s="7" t="s">
        <v>966</v>
      </c>
      <c r="H7" s="7" t="s">
        <v>979</v>
      </c>
      <c r="I7" s="7" t="s">
        <v>5</v>
      </c>
    </row>
    <row r="8" spans="1:9" x14ac:dyDescent="0.25">
      <c r="A8" s="284">
        <v>1</v>
      </c>
      <c r="B8" s="286" t="str">
        <f>VLOOKUP(A8,PLANILHA!$A:$J,4,)</f>
        <v>ADMINISTRATIVO</v>
      </c>
      <c r="C8" s="288">
        <f>VLOOKUP(A8,PLANILHA!$A:$J,10,)</f>
        <v>2177018.25</v>
      </c>
      <c r="D8" s="1" t="s">
        <v>9</v>
      </c>
      <c r="E8" s="11">
        <v>0.25</v>
      </c>
      <c r="F8" s="11">
        <v>0.25</v>
      </c>
      <c r="G8" s="11">
        <v>0.25</v>
      </c>
      <c r="H8" s="11">
        <v>0.25</v>
      </c>
      <c r="I8" s="11">
        <f>SUM(E8:H8)</f>
        <v>1</v>
      </c>
    </row>
    <row r="9" spans="1:9" x14ac:dyDescent="0.25">
      <c r="A9" s="285"/>
      <c r="B9" s="287"/>
      <c r="C9" s="288"/>
      <c r="D9" s="1"/>
      <c r="E9" s="3"/>
      <c r="F9" s="3"/>
      <c r="G9" s="3"/>
      <c r="H9" s="3"/>
      <c r="I9" s="3"/>
    </row>
    <row r="10" spans="1:9" x14ac:dyDescent="0.25">
      <c r="A10" s="285"/>
      <c r="B10" s="287"/>
      <c r="C10" s="288"/>
      <c r="D10" s="1" t="s">
        <v>45</v>
      </c>
      <c r="E10" s="3">
        <f>$C$8*E8</f>
        <v>544254.5625</v>
      </c>
      <c r="F10" s="3">
        <f>$C$8*F8</f>
        <v>544254.5625</v>
      </c>
      <c r="G10" s="3">
        <f>$C$8*G8</f>
        <v>544254.5625</v>
      </c>
      <c r="H10" s="3">
        <f>$C$8*H8</f>
        <v>544254.5625</v>
      </c>
      <c r="I10" s="3">
        <f>SUM(E10:H10)</f>
        <v>2177018.25</v>
      </c>
    </row>
    <row r="11" spans="1:9" x14ac:dyDescent="0.25">
      <c r="A11" s="284">
        <v>2</v>
      </c>
      <c r="B11" s="286" t="str">
        <f>VLOOKUP(A11,PLANILHA!$A:$J,4,)</f>
        <v>IMPLANTAÇÃO</v>
      </c>
      <c r="C11" s="288">
        <f>VLOOKUP(A11,PLANILHA!$A:$J,10,)</f>
        <v>236563.15999999997</v>
      </c>
      <c r="D11" s="1" t="s">
        <v>9</v>
      </c>
      <c r="E11" s="11">
        <f>1-H11</f>
        <v>1</v>
      </c>
      <c r="F11" s="11"/>
      <c r="G11" s="11"/>
      <c r="H11" s="11">
        <f>PLANILHA!K9</f>
        <v>0</v>
      </c>
      <c r="I11" s="11">
        <f>SUM(E11:H11)</f>
        <v>1</v>
      </c>
    </row>
    <row r="12" spans="1:9" x14ac:dyDescent="0.25">
      <c r="A12" s="285"/>
      <c r="B12" s="287"/>
      <c r="C12" s="288"/>
      <c r="D12" s="1"/>
      <c r="E12" s="3"/>
      <c r="F12" s="3"/>
      <c r="G12" s="3"/>
      <c r="H12" s="3"/>
      <c r="I12" s="3"/>
    </row>
    <row r="13" spans="1:9" x14ac:dyDescent="0.25">
      <c r="A13" s="285"/>
      <c r="B13" s="287"/>
      <c r="C13" s="288"/>
      <c r="D13" s="1" t="s">
        <v>45</v>
      </c>
      <c r="E13" s="3">
        <f>$C$11*E11</f>
        <v>236563.15999999997</v>
      </c>
      <c r="F13" s="3">
        <f>$C$11*F11</f>
        <v>0</v>
      </c>
      <c r="G13" s="3">
        <f>$C$11*G11</f>
        <v>0</v>
      </c>
      <c r="H13" s="3">
        <f>$C$11*H11</f>
        <v>0</v>
      </c>
      <c r="I13" s="3">
        <f>SUM(E13:H13)</f>
        <v>236563.15999999997</v>
      </c>
    </row>
    <row r="14" spans="1:9" ht="15" customHeight="1" x14ac:dyDescent="0.25">
      <c r="A14" s="284">
        <v>3</v>
      </c>
      <c r="B14" s="286" t="str">
        <f>VLOOKUP(A14,PLANILHA!$A:$J,4,)</f>
        <v>MOBILIZAÇÃO E DESMOBILIZAÇÃO</v>
      </c>
      <c r="C14" s="288">
        <f>VLOOKUP(A14,PLANILHA!$A:$J,10,)</f>
        <v>45620.06</v>
      </c>
      <c r="D14" s="1" t="s">
        <v>9</v>
      </c>
      <c r="E14" s="11">
        <v>0.5</v>
      </c>
      <c r="F14" s="11"/>
      <c r="G14" s="11"/>
      <c r="H14" s="11">
        <v>0.5</v>
      </c>
      <c r="I14" s="11">
        <f>SUM(E14:H14)</f>
        <v>1</v>
      </c>
    </row>
    <row r="15" spans="1:9" x14ac:dyDescent="0.25">
      <c r="A15" s="285"/>
      <c r="B15" s="287"/>
      <c r="C15" s="288"/>
      <c r="D15" s="1"/>
      <c r="E15" s="3"/>
      <c r="F15" s="3"/>
      <c r="G15" s="3"/>
      <c r="H15" s="3"/>
      <c r="I15" s="3"/>
    </row>
    <row r="16" spans="1:9" x14ac:dyDescent="0.25">
      <c r="A16" s="285"/>
      <c r="B16" s="287"/>
      <c r="C16" s="288"/>
      <c r="D16" s="1" t="s">
        <v>45</v>
      </c>
      <c r="E16" s="3">
        <f>$C$14*E14</f>
        <v>22810.03</v>
      </c>
      <c r="F16" s="3">
        <f>$C$14*F14</f>
        <v>0</v>
      </c>
      <c r="G16" s="3">
        <f>$C$14*G14</f>
        <v>0</v>
      </c>
      <c r="H16" s="3">
        <f>$C$14*H14</f>
        <v>22810.03</v>
      </c>
      <c r="I16" s="3">
        <f>SUM(E16:H16)</f>
        <v>45620.06</v>
      </c>
    </row>
    <row r="17" spans="1:9" x14ac:dyDescent="0.25">
      <c r="A17" s="284">
        <v>4</v>
      </c>
      <c r="B17" s="286" t="str">
        <f>VLOOKUP(A17,PLANILHA!$A:$J,4,)</f>
        <v>TERRAPLENAGEM</v>
      </c>
      <c r="C17" s="288">
        <f>VLOOKUP(A17,PLANILHA!$A:$J,10,)</f>
        <v>19742697.670000002</v>
      </c>
      <c r="D17" s="1" t="s">
        <v>9</v>
      </c>
      <c r="E17" s="11"/>
      <c r="F17" s="11"/>
      <c r="G17" s="11"/>
      <c r="H17" s="11"/>
      <c r="I17" s="11">
        <f>SUM(E17:H17)</f>
        <v>0</v>
      </c>
    </row>
    <row r="18" spans="1:9" x14ac:dyDescent="0.25">
      <c r="A18" s="285"/>
      <c r="B18" s="287"/>
      <c r="C18" s="288"/>
      <c r="D18" s="1"/>
      <c r="E18" s="3"/>
      <c r="F18" s="3"/>
      <c r="G18" s="3"/>
      <c r="H18" s="3"/>
      <c r="I18" s="3"/>
    </row>
    <row r="19" spans="1:9" x14ac:dyDescent="0.25">
      <c r="A19" s="285"/>
      <c r="B19" s="287"/>
      <c r="C19" s="288"/>
      <c r="D19" s="1" t="s">
        <v>45</v>
      </c>
      <c r="E19" s="3">
        <f>$C$17*E17</f>
        <v>0</v>
      </c>
      <c r="F19" s="3">
        <f>$C$17*F17</f>
        <v>0</v>
      </c>
      <c r="G19" s="3">
        <f>$C$17*G17</f>
        <v>0</v>
      </c>
      <c r="H19" s="3">
        <f>$C$17*H17</f>
        <v>0</v>
      </c>
      <c r="I19" s="3">
        <f>SUM(E19:H19)</f>
        <v>0</v>
      </c>
    </row>
    <row r="20" spans="1:9" x14ac:dyDescent="0.25">
      <c r="A20" s="284">
        <v>5</v>
      </c>
      <c r="B20" s="286" t="str">
        <f>VLOOKUP(A20,PLANILHA!$A:$J,4,)</f>
        <v>PAVIMENTAÇÃO</v>
      </c>
      <c r="C20" s="288">
        <f>VLOOKUP(A20,PLANILHA!$A:$J,10,)</f>
        <v>68062451.769999996</v>
      </c>
      <c r="D20" s="1" t="s">
        <v>9</v>
      </c>
      <c r="E20" s="11"/>
      <c r="F20" s="11"/>
      <c r="G20" s="11"/>
      <c r="H20" s="11"/>
      <c r="I20" s="11">
        <f>SUM(E20:H20)</f>
        <v>0</v>
      </c>
    </row>
    <row r="21" spans="1:9" x14ac:dyDescent="0.25">
      <c r="A21" s="285"/>
      <c r="B21" s="287"/>
      <c r="C21" s="288"/>
      <c r="D21" s="1"/>
      <c r="E21" s="3"/>
      <c r="F21" s="3"/>
      <c r="G21" s="3"/>
      <c r="H21" s="3"/>
      <c r="I21" s="3"/>
    </row>
    <row r="22" spans="1:9" x14ac:dyDescent="0.25">
      <c r="A22" s="285"/>
      <c r="B22" s="287"/>
      <c r="C22" s="288"/>
      <c r="D22" s="1" t="s">
        <v>45</v>
      </c>
      <c r="E22" s="3">
        <f>$C$20*E20</f>
        <v>0</v>
      </c>
      <c r="F22" s="3">
        <f>$C$20*F20</f>
        <v>0</v>
      </c>
      <c r="G22" s="3">
        <f>$C$20*G20</f>
        <v>0</v>
      </c>
      <c r="H22" s="3">
        <f>$C$20*H20</f>
        <v>0</v>
      </c>
      <c r="I22" s="3">
        <f>SUM(E22:H22)</f>
        <v>0</v>
      </c>
    </row>
    <row r="23" spans="1:9" x14ac:dyDescent="0.25">
      <c r="A23" s="284">
        <v>6</v>
      </c>
      <c r="B23" s="286" t="str">
        <f>VLOOKUP(A23,PLANILHA!$A:$J,4,)</f>
        <v>DRENAGEM</v>
      </c>
      <c r="C23" s="288">
        <f>VLOOKUP(A23,PLANILHA!$A:$J,10,)</f>
        <v>14873570.719999997</v>
      </c>
      <c r="D23" s="1" t="s">
        <v>9</v>
      </c>
      <c r="E23" s="11"/>
      <c r="F23" s="11">
        <v>0.05</v>
      </c>
      <c r="G23" s="11"/>
      <c r="H23" s="11"/>
      <c r="I23" s="11">
        <f>SUM(E23:H23)</f>
        <v>0.05</v>
      </c>
    </row>
    <row r="24" spans="1:9" x14ac:dyDescent="0.25">
      <c r="A24" s="285"/>
      <c r="B24" s="287"/>
      <c r="C24" s="288"/>
      <c r="D24" s="1"/>
      <c r="E24" s="3"/>
      <c r="F24" s="3"/>
      <c r="G24" s="3"/>
      <c r="H24" s="3"/>
      <c r="I24" s="3"/>
    </row>
    <row r="25" spans="1:9" x14ac:dyDescent="0.25">
      <c r="A25" s="285"/>
      <c r="B25" s="287"/>
      <c r="C25" s="288"/>
      <c r="D25" s="1" t="s">
        <v>45</v>
      </c>
      <c r="E25" s="3">
        <f>$C$23*E23</f>
        <v>0</v>
      </c>
      <c r="F25" s="3">
        <f>$C$23*F23</f>
        <v>743678.53599999985</v>
      </c>
      <c r="G25" s="3">
        <f>$C$23*G23</f>
        <v>0</v>
      </c>
      <c r="H25" s="3">
        <f>$C$23*H23</f>
        <v>0</v>
      </c>
      <c r="I25" s="3">
        <f>SUM(E25:H25)</f>
        <v>743678.53599999985</v>
      </c>
    </row>
    <row r="26" spans="1:9" x14ac:dyDescent="0.25">
      <c r="A26" s="284">
        <v>7</v>
      </c>
      <c r="B26" s="286" t="str">
        <f>VLOOKUP(A26,PLANILHA!$A:$J,4,)</f>
        <v>SINALIZAÇÃO</v>
      </c>
      <c r="C26" s="288">
        <f>VLOOKUP(A26,PLANILHA!$A:$J,10,)</f>
        <v>1178689.42</v>
      </c>
      <c r="D26" s="1" t="s">
        <v>9</v>
      </c>
      <c r="E26" s="11"/>
      <c r="F26" s="11"/>
      <c r="G26" s="11"/>
      <c r="H26" s="11"/>
      <c r="I26" s="11">
        <f>SUM(E26:H26)</f>
        <v>0</v>
      </c>
    </row>
    <row r="27" spans="1:9" x14ac:dyDescent="0.25">
      <c r="A27" s="285"/>
      <c r="B27" s="287"/>
      <c r="C27" s="288"/>
      <c r="D27" s="1"/>
      <c r="E27" s="3"/>
      <c r="F27" s="3"/>
      <c r="G27" s="3"/>
      <c r="H27" s="3"/>
      <c r="I27" s="3"/>
    </row>
    <row r="28" spans="1:9" x14ac:dyDescent="0.25">
      <c r="A28" s="285"/>
      <c r="B28" s="287"/>
      <c r="C28" s="288"/>
      <c r="D28" s="1" t="s">
        <v>45</v>
      </c>
      <c r="E28" s="3">
        <f>$C$26*E26</f>
        <v>0</v>
      </c>
      <c r="F28" s="3">
        <f>$C$26*F26</f>
        <v>0</v>
      </c>
      <c r="G28" s="3">
        <f>$C$26*G26</f>
        <v>0</v>
      </c>
      <c r="H28" s="3">
        <f>$C$26*H26</f>
        <v>0</v>
      </c>
      <c r="I28" s="3">
        <f>SUM(E28:H28)</f>
        <v>0</v>
      </c>
    </row>
    <row r="29" spans="1:9" ht="15" customHeight="1" x14ac:dyDescent="0.25">
      <c r="A29" s="284">
        <v>8</v>
      </c>
      <c r="B29" s="286" t="str">
        <f>VLOOKUP(A29,PLANILHA!$A:$J,4,)</f>
        <v>OBRAS COMPLEMENTARES</v>
      </c>
      <c r="C29" s="288">
        <f>VLOOKUP(A29,PLANILHA!$A:$J,10,)</f>
        <v>1808570.4</v>
      </c>
      <c r="D29" s="1" t="s">
        <v>9</v>
      </c>
      <c r="E29" s="11"/>
      <c r="F29" s="11"/>
      <c r="G29" s="11"/>
      <c r="H29" s="11"/>
      <c r="I29" s="11">
        <f>SUM(E29:H29)</f>
        <v>0</v>
      </c>
    </row>
    <row r="30" spans="1:9" x14ac:dyDescent="0.25">
      <c r="A30" s="285"/>
      <c r="B30" s="287"/>
      <c r="C30" s="288"/>
      <c r="D30" s="1"/>
      <c r="E30" s="3"/>
      <c r="F30" s="3"/>
      <c r="G30" s="3"/>
      <c r="H30" s="3"/>
      <c r="I30" s="3"/>
    </row>
    <row r="31" spans="1:9" x14ac:dyDescent="0.25">
      <c r="A31" s="285"/>
      <c r="B31" s="287"/>
      <c r="C31" s="288"/>
      <c r="D31" s="1" t="s">
        <v>45</v>
      </c>
      <c r="E31" s="3">
        <f>$C$29*E29</f>
        <v>0</v>
      </c>
      <c r="F31" s="3">
        <f>$C$29*F29</f>
        <v>0</v>
      </c>
      <c r="G31" s="3">
        <f>$C$29*G29</f>
        <v>0</v>
      </c>
      <c r="H31" s="3">
        <f>$C$29*H29</f>
        <v>0</v>
      </c>
      <c r="I31" s="3">
        <f>SUM(E31:H31)</f>
        <v>0</v>
      </c>
    </row>
    <row r="32" spans="1:9" ht="15" customHeight="1" x14ac:dyDescent="0.25">
      <c r="A32" s="284">
        <v>9</v>
      </c>
      <c r="B32" s="286" t="str">
        <f>VLOOKUP(A32,PLANILHA!$A:$J,4,)</f>
        <v>OBRAS DE ARTE ESPECIAIS - RIBEIRÃO ÁGUAS CLARAS - ESTACA 275 + 0,00</v>
      </c>
      <c r="C32" s="288">
        <f>VLOOKUP(A32,PLANILHA!$A:$J,10,)</f>
        <v>7181724.4900000002</v>
      </c>
      <c r="D32" s="1" t="s">
        <v>9</v>
      </c>
      <c r="E32" s="11"/>
      <c r="F32" s="11"/>
      <c r="G32" s="11"/>
      <c r="H32" s="11"/>
      <c r="I32" s="11">
        <f>SUM(E32:H32)</f>
        <v>0</v>
      </c>
    </row>
    <row r="33" spans="1:9" x14ac:dyDescent="0.25">
      <c r="A33" s="285"/>
      <c r="B33" s="287"/>
      <c r="C33" s="288"/>
      <c r="D33" s="1"/>
      <c r="E33" s="3"/>
      <c r="F33" s="3"/>
      <c r="G33" s="3"/>
      <c r="H33" s="3"/>
      <c r="I33" s="3"/>
    </row>
    <row r="34" spans="1:9" x14ac:dyDescent="0.25">
      <c r="A34" s="285"/>
      <c r="B34" s="287"/>
      <c r="C34" s="288"/>
      <c r="D34" s="1" t="s">
        <v>45</v>
      </c>
      <c r="E34" s="3">
        <f>$C$32*E32</f>
        <v>0</v>
      </c>
      <c r="F34" s="3">
        <f>$C$32*F32</f>
        <v>0</v>
      </c>
      <c r="G34" s="3">
        <f>$C$32*G32</f>
        <v>0</v>
      </c>
      <c r="H34" s="3">
        <f>$C$32*H32</f>
        <v>0</v>
      </c>
      <c r="I34" s="3">
        <f>SUM(E34:H34)</f>
        <v>0</v>
      </c>
    </row>
    <row r="35" spans="1:9" x14ac:dyDescent="0.25">
      <c r="A35" s="284">
        <v>10</v>
      </c>
      <c r="B35" s="286" t="str">
        <f>VLOOKUP(A35,PLANILHA!$A:$J,4,)</f>
        <v>OBRAS DE ARTE ESPECIAIS - RIBEIRÃO ÁGUAS CLARAS - ESTACA 152 + 0,00</v>
      </c>
      <c r="C35" s="288">
        <f>VLOOKUP(A35,PLANILHA!$A:$J,10,)</f>
        <v>2297706.04</v>
      </c>
      <c r="D35" s="1" t="s">
        <v>9</v>
      </c>
      <c r="E35" s="11"/>
      <c r="F35" s="11"/>
      <c r="G35" s="11"/>
      <c r="H35" s="11"/>
      <c r="I35" s="11">
        <f>SUM(E35:H35)</f>
        <v>0</v>
      </c>
    </row>
    <row r="36" spans="1:9" x14ac:dyDescent="0.25">
      <c r="A36" s="285"/>
      <c r="B36" s="287"/>
      <c r="C36" s="288"/>
      <c r="D36" s="1"/>
      <c r="E36" s="3"/>
      <c r="F36" s="3"/>
      <c r="G36" s="3"/>
      <c r="H36" s="3"/>
      <c r="I36" s="3"/>
    </row>
    <row r="37" spans="1:9" x14ac:dyDescent="0.25">
      <c r="A37" s="285"/>
      <c r="B37" s="287"/>
      <c r="C37" s="288"/>
      <c r="D37" s="1" t="s">
        <v>45</v>
      </c>
      <c r="E37" s="3">
        <f>$C$35*E35</f>
        <v>0</v>
      </c>
      <c r="F37" s="3">
        <f>$C$35*F35</f>
        <v>0</v>
      </c>
      <c r="G37" s="3">
        <f>$C$35*G35</f>
        <v>0</v>
      </c>
      <c r="H37" s="3">
        <f>$C$35*H35</f>
        <v>0</v>
      </c>
      <c r="I37" s="3">
        <f>SUM(E37:H37)</f>
        <v>0</v>
      </c>
    </row>
    <row r="38" spans="1:9" x14ac:dyDescent="0.25">
      <c r="A38" s="284">
        <v>11</v>
      </c>
      <c r="B38" s="286" t="str">
        <f>VLOOKUP(A38,PLANILHA!$A:$J,4,)</f>
        <v>ATERRO EM SOLO COMPRESSÍVEL - BRUMADINHO - BONFIM</v>
      </c>
      <c r="C38" s="288">
        <f>VLOOKUP(A38,PLANILHA!$A:$J,10,)</f>
        <v>1757790.1</v>
      </c>
      <c r="D38" s="1" t="s">
        <v>9</v>
      </c>
      <c r="E38" s="11"/>
      <c r="F38" s="11"/>
      <c r="G38" s="11"/>
      <c r="H38" s="11">
        <v>1</v>
      </c>
      <c r="I38" s="11">
        <f>SUM(E38:H38)</f>
        <v>1</v>
      </c>
    </row>
    <row r="39" spans="1:9" x14ac:dyDescent="0.25">
      <c r="A39" s="285"/>
      <c r="B39" s="287"/>
      <c r="C39" s="288"/>
      <c r="D39" s="1"/>
      <c r="E39" s="3"/>
      <c r="F39" s="3"/>
      <c r="G39" s="3"/>
      <c r="H39" s="3"/>
      <c r="I39" s="3"/>
    </row>
    <row r="40" spans="1:9" x14ac:dyDescent="0.25">
      <c r="A40" s="285"/>
      <c r="B40" s="287"/>
      <c r="C40" s="288"/>
      <c r="D40" s="1" t="s">
        <v>45</v>
      </c>
      <c r="E40" s="3">
        <f>$C$38*E38</f>
        <v>0</v>
      </c>
      <c r="F40" s="3">
        <f>$C$38*F38</f>
        <v>0</v>
      </c>
      <c r="G40" s="3">
        <f>$C$38*G38</f>
        <v>0</v>
      </c>
      <c r="H40" s="3">
        <f>$C$38*H38</f>
        <v>1757790.1</v>
      </c>
      <c r="I40" s="3">
        <f>SUM(E40:H40)</f>
        <v>1757790.1</v>
      </c>
    </row>
    <row r="41" spans="1:9" x14ac:dyDescent="0.25">
      <c r="A41" s="6"/>
      <c r="B41" s="8" t="s">
        <v>46</v>
      </c>
      <c r="C41" s="9">
        <f>SUM(C8:C40)</f>
        <v>119362402.08</v>
      </c>
      <c r="D41" s="1"/>
      <c r="E41" s="1"/>
      <c r="F41" s="1"/>
      <c r="G41" s="1"/>
      <c r="H41" s="1"/>
      <c r="I41" s="2">
        <f>SUM(E41:H41)</f>
        <v>0</v>
      </c>
    </row>
    <row r="42" spans="1:9" x14ac:dyDescent="0.25">
      <c r="A42" s="6"/>
      <c r="B42" s="8" t="s">
        <v>47</v>
      </c>
      <c r="C42" s="10"/>
      <c r="D42" s="1" t="s">
        <v>45</v>
      </c>
      <c r="E42" s="3">
        <f>SUMIF($D$8:$D$40,$D$10,E8:E40)</f>
        <v>803627.75249999994</v>
      </c>
      <c r="F42" s="3">
        <f>SUMIF($D$8:$D$40,$D$10,F8:F40)</f>
        <v>1287933.0984999998</v>
      </c>
      <c r="G42" s="3">
        <f>SUMIF($D$8:$D$40,$D$10,G8:G40)</f>
        <v>544254.5625</v>
      </c>
      <c r="H42" s="3">
        <f>SUMIF($D$8:$D$40,$D$10,H8:H40)</f>
        <v>2324854.6924999999</v>
      </c>
      <c r="I42" s="3">
        <f>SUM(E42:H42)</f>
        <v>4960670.1059999997</v>
      </c>
    </row>
    <row r="43" spans="1:9" x14ac:dyDescent="0.25">
      <c r="A43" s="6"/>
      <c r="B43" s="8" t="s">
        <v>48</v>
      </c>
      <c r="C43" s="10"/>
      <c r="D43" s="11" t="s">
        <v>9</v>
      </c>
      <c r="E43" s="2">
        <f>E42/$C$41</f>
        <v>6.7326707446904955E-3</v>
      </c>
      <c r="F43" s="2">
        <f>F42/$C$41</f>
        <v>1.0790107069366712E-2</v>
      </c>
      <c r="G43" s="2">
        <f>G42/$C$41</f>
        <v>4.5596817173235629E-3</v>
      </c>
      <c r="H43" s="2">
        <f>H42/$C$41</f>
        <v>1.9477278037198158E-2</v>
      </c>
      <c r="I43" s="11">
        <f>I42/$C$41</f>
        <v>4.1559737568578926E-2</v>
      </c>
    </row>
    <row r="44" spans="1:9" x14ac:dyDescent="0.25">
      <c r="A44" s="6"/>
      <c r="B44" s="8" t="s">
        <v>49</v>
      </c>
      <c r="C44" s="10"/>
      <c r="D44" s="1" t="s">
        <v>45</v>
      </c>
      <c r="E44" s="3">
        <f>E42</f>
        <v>803627.75249999994</v>
      </c>
      <c r="F44" s="3">
        <f>E44+F42</f>
        <v>2091560.8509999998</v>
      </c>
      <c r="G44" s="3">
        <f>F44+G42</f>
        <v>2635815.4134999998</v>
      </c>
      <c r="H44" s="3">
        <f>G44+H42</f>
        <v>4960670.1059999997</v>
      </c>
      <c r="I44" s="289"/>
    </row>
    <row r="45" spans="1:9" x14ac:dyDescent="0.25">
      <c r="A45" s="6"/>
      <c r="B45" s="8" t="s">
        <v>50</v>
      </c>
      <c r="C45" s="10"/>
      <c r="D45" s="11" t="s">
        <v>9</v>
      </c>
      <c r="E45" s="2">
        <f>E44/$C$41</f>
        <v>6.7326707446904955E-3</v>
      </c>
      <c r="F45" s="2">
        <f>F44/$C$41</f>
        <v>1.7522777814057207E-2</v>
      </c>
      <c r="G45" s="2">
        <f>G44/$C$41</f>
        <v>2.2082459531380771E-2</v>
      </c>
      <c r="H45" s="11">
        <f>H44/$C$41</f>
        <v>4.1559737568578926E-2</v>
      </c>
      <c r="I45" s="289"/>
    </row>
  </sheetData>
  <mergeCells count="42">
    <mergeCell ref="A38:A40"/>
    <mergeCell ref="B38:B40"/>
    <mergeCell ref="C38:C40"/>
    <mergeCell ref="I44:I45"/>
    <mergeCell ref="A32:A34"/>
    <mergeCell ref="B32:B34"/>
    <mergeCell ref="C32:C34"/>
    <mergeCell ref="A35:A37"/>
    <mergeCell ref="B35:B37"/>
    <mergeCell ref="C35:C37"/>
    <mergeCell ref="A26:A28"/>
    <mergeCell ref="B26:B28"/>
    <mergeCell ref="C26:C28"/>
    <mergeCell ref="A29:A31"/>
    <mergeCell ref="B29:B31"/>
    <mergeCell ref="C29:C31"/>
    <mergeCell ref="A20:A22"/>
    <mergeCell ref="B20:B22"/>
    <mergeCell ref="C20:C22"/>
    <mergeCell ref="A23:A25"/>
    <mergeCell ref="B23:B25"/>
    <mergeCell ref="C23:C25"/>
    <mergeCell ref="A14:A16"/>
    <mergeCell ref="B14:B16"/>
    <mergeCell ref="C14:C16"/>
    <mergeCell ref="A17:A19"/>
    <mergeCell ref="B17:B19"/>
    <mergeCell ref="C17:C19"/>
    <mergeCell ref="A6:I6"/>
    <mergeCell ref="A8:A10"/>
    <mergeCell ref="B8:B10"/>
    <mergeCell ref="C8:C10"/>
    <mergeCell ref="A11:A13"/>
    <mergeCell ref="B11:B13"/>
    <mergeCell ref="C11:C13"/>
    <mergeCell ref="A1:G1"/>
    <mergeCell ref="H1:I5"/>
    <mergeCell ref="A2:C2"/>
    <mergeCell ref="D2:G2"/>
    <mergeCell ref="B3:G3"/>
    <mergeCell ref="B4:G4"/>
    <mergeCell ref="B5:G5"/>
  </mergeCells>
  <conditionalFormatting sqref="E9:I9">
    <cfRule type="expression" dxfId="13" priority="11">
      <formula>E8&lt;&gt;0</formula>
    </cfRule>
  </conditionalFormatting>
  <conditionalFormatting sqref="E12:I12">
    <cfRule type="expression" dxfId="12" priority="10">
      <formula>E11&lt;&gt;0</formula>
    </cfRule>
  </conditionalFormatting>
  <conditionalFormatting sqref="E15:I15">
    <cfRule type="expression" dxfId="11" priority="9">
      <formula>E14&lt;&gt;0</formula>
    </cfRule>
  </conditionalFormatting>
  <conditionalFormatting sqref="E18:I18">
    <cfRule type="expression" dxfId="10" priority="8">
      <formula>E17&lt;&gt;0</formula>
    </cfRule>
  </conditionalFormatting>
  <conditionalFormatting sqref="E21:I21">
    <cfRule type="expression" dxfId="9" priority="7">
      <formula>E20&lt;&gt;0</formula>
    </cfRule>
  </conditionalFormatting>
  <conditionalFormatting sqref="E24:I24">
    <cfRule type="expression" dxfId="8" priority="6">
      <formula>E23&lt;&gt;0</formula>
    </cfRule>
  </conditionalFormatting>
  <conditionalFormatting sqref="E27:I27">
    <cfRule type="expression" dxfId="7" priority="5">
      <formula>E26&lt;&gt;0</formula>
    </cfRule>
  </conditionalFormatting>
  <conditionalFormatting sqref="E30:I30">
    <cfRule type="expression" dxfId="6" priority="4">
      <formula>E29&lt;&gt;0</formula>
    </cfRule>
  </conditionalFormatting>
  <conditionalFormatting sqref="E33:I33">
    <cfRule type="expression" dxfId="5" priority="3">
      <formula>E32&lt;&gt;0</formula>
    </cfRule>
  </conditionalFormatting>
  <conditionalFormatting sqref="E36:I36">
    <cfRule type="expression" dxfId="4" priority="2">
      <formula>E35&lt;&gt;0</formula>
    </cfRule>
  </conditionalFormatting>
  <conditionalFormatting sqref="E39:I39">
    <cfRule type="expression" dxfId="3" priority="1">
      <formula>E38&lt;&gt;0</formula>
    </cfRule>
  </conditionalFormatting>
  <printOptions horizontalCentered="1"/>
  <pageMargins left="0.23622047244094491" right="0.23622047244094491" top="0.74803149606299213" bottom="0.74803149606299213" header="0.31496062992125984" footer="0.31496062992125984"/>
  <pageSetup paperSize="9" scale="7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32"/>
  <sheetViews>
    <sheetView showGridLines="0" zoomScaleNormal="100" zoomScaleSheetLayoutView="100" workbookViewId="0">
      <selection sqref="A1:H1"/>
    </sheetView>
  </sheetViews>
  <sheetFormatPr defaultColWidth="10.7109375" defaultRowHeight="15" x14ac:dyDescent="0.25"/>
  <cols>
    <col min="1" max="1" width="30.7109375" style="44" customWidth="1"/>
    <col min="2" max="7" width="5.7109375" style="44" customWidth="1"/>
    <col min="8" max="8" width="30.7109375" style="44" customWidth="1"/>
    <col min="9" max="9" width="8.7109375" style="44" customWidth="1"/>
    <col min="10" max="16384" width="10.7109375" style="44"/>
  </cols>
  <sheetData>
    <row r="1" spans="1:9" ht="60" customHeight="1" x14ac:dyDescent="0.25">
      <c r="A1" s="264" t="s">
        <v>42363</v>
      </c>
      <c r="B1" s="265"/>
      <c r="C1" s="265"/>
      <c r="D1" s="265"/>
      <c r="E1" s="265"/>
      <c r="F1" s="265"/>
      <c r="G1" s="265"/>
      <c r="H1" s="265"/>
      <c r="I1" s="266"/>
    </row>
    <row r="2" spans="1:9" x14ac:dyDescent="0.25">
      <c r="A2" s="269" t="s">
        <v>1877</v>
      </c>
      <c r="B2" s="269"/>
      <c r="C2" s="269"/>
      <c r="D2" s="269"/>
      <c r="E2" s="269"/>
      <c r="F2" s="269"/>
      <c r="G2" s="269"/>
      <c r="H2" s="269"/>
      <c r="I2" s="269"/>
    </row>
    <row r="3" spans="1:9" x14ac:dyDescent="0.25">
      <c r="A3" s="269" t="s">
        <v>1872</v>
      </c>
      <c r="B3" s="269"/>
      <c r="C3" s="269"/>
      <c r="D3" s="269"/>
      <c r="E3" s="269"/>
      <c r="F3" s="269"/>
      <c r="G3" s="269"/>
      <c r="H3" s="269"/>
      <c r="I3" s="269"/>
    </row>
    <row r="4" spans="1:9" x14ac:dyDescent="0.25">
      <c r="A4" s="268" t="s">
        <v>31</v>
      </c>
      <c r="B4" s="268"/>
      <c r="C4" s="268"/>
      <c r="D4" s="268"/>
      <c r="E4" s="268"/>
      <c r="F4" s="268"/>
      <c r="G4" s="268"/>
      <c r="H4" s="268"/>
      <c r="I4" s="268"/>
    </row>
    <row r="5" spans="1:9" x14ac:dyDescent="0.25">
      <c r="A5" s="270" t="str">
        <f>PLANILHA!C2</f>
        <v>PREFEITURA MUNICIPAL DE BRUMADINHO</v>
      </c>
      <c r="B5" s="270"/>
      <c r="C5" s="270"/>
      <c r="D5" s="270"/>
      <c r="E5" s="270"/>
      <c r="F5" s="270"/>
      <c r="G5" s="270"/>
      <c r="H5" s="270"/>
      <c r="I5" s="270"/>
    </row>
    <row r="6" spans="1:9" x14ac:dyDescent="0.25">
      <c r="A6" s="268" t="s">
        <v>32</v>
      </c>
      <c r="B6" s="268"/>
      <c r="C6" s="268"/>
      <c r="D6" s="268"/>
      <c r="E6" s="268"/>
      <c r="F6" s="268"/>
      <c r="G6" s="268"/>
      <c r="H6" s="268"/>
      <c r="I6" s="268"/>
    </row>
    <row r="7" spans="1:9" ht="30" customHeight="1" x14ac:dyDescent="0.25">
      <c r="A7" s="271" t="str">
        <f>PLANILHA!C3</f>
        <v>PROJETO DE ENGENHARIA RODOVIÁRIA PARA MELHORAMENTOS E PAVIMENTAÇÃO - MG 040 - TRECHO: BRUMADINHO - BONFIM</v>
      </c>
      <c r="B7" s="271"/>
      <c r="C7" s="271"/>
      <c r="D7" s="271"/>
      <c r="E7" s="271"/>
      <c r="F7" s="271"/>
      <c r="G7" s="271"/>
      <c r="H7" s="271"/>
      <c r="I7" s="271"/>
    </row>
    <row r="8" spans="1:9" x14ac:dyDescent="0.25">
      <c r="A8" s="268" t="s">
        <v>33</v>
      </c>
      <c r="B8" s="268"/>
      <c r="C8" s="268"/>
      <c r="D8" s="268"/>
      <c r="E8" s="268"/>
      <c r="F8" s="268"/>
      <c r="G8" s="268"/>
      <c r="H8" s="268"/>
      <c r="I8" s="268"/>
    </row>
    <row r="9" spans="1:9" x14ac:dyDescent="0.25">
      <c r="A9" s="270" t="str">
        <f>PLANILHA!C4</f>
        <v>MG 040 - CEP: 35460-000</v>
      </c>
      <c r="B9" s="270"/>
      <c r="C9" s="270"/>
      <c r="D9" s="270"/>
      <c r="E9" s="270"/>
      <c r="F9" s="270"/>
      <c r="G9" s="270"/>
      <c r="H9" s="270"/>
      <c r="I9" s="270"/>
    </row>
    <row r="10" spans="1:9" x14ac:dyDescent="0.25">
      <c r="A10" s="268" t="s">
        <v>11</v>
      </c>
      <c r="B10" s="268"/>
      <c r="C10" s="268"/>
      <c r="D10" s="268"/>
      <c r="E10" s="268"/>
      <c r="F10" s="268"/>
      <c r="G10" s="268"/>
      <c r="H10" s="268"/>
      <c r="I10" s="39" t="s">
        <v>12</v>
      </c>
    </row>
    <row r="11" spans="1:9" x14ac:dyDescent="0.25">
      <c r="A11" s="270" t="s">
        <v>31367</v>
      </c>
      <c r="B11" s="270"/>
      <c r="C11" s="270"/>
      <c r="D11" s="270"/>
      <c r="E11" s="270"/>
      <c r="F11" s="270"/>
      <c r="G11" s="270"/>
      <c r="H11" s="270"/>
      <c r="I11" s="40" t="s">
        <v>967</v>
      </c>
    </row>
    <row r="12" spans="1:9" x14ac:dyDescent="0.25">
      <c r="A12" s="267" t="s">
        <v>13</v>
      </c>
      <c r="B12" s="267"/>
      <c r="C12" s="267"/>
      <c r="D12" s="267"/>
      <c r="E12" s="267"/>
      <c r="F12" s="267"/>
      <c r="G12" s="267"/>
      <c r="H12" s="267"/>
      <c r="I12" s="267"/>
    </row>
    <row r="13" spans="1:9" x14ac:dyDescent="0.25">
      <c r="A13" s="41" t="s">
        <v>14</v>
      </c>
      <c r="B13" s="263" t="s">
        <v>15</v>
      </c>
      <c r="C13" s="263"/>
      <c r="D13" s="263"/>
      <c r="E13" s="263"/>
      <c r="F13" s="263"/>
      <c r="G13" s="263"/>
      <c r="H13" s="272" t="s">
        <v>16</v>
      </c>
      <c r="I13" s="272"/>
    </row>
    <row r="14" spans="1:9" x14ac:dyDescent="0.25">
      <c r="A14" s="42" t="s">
        <v>17</v>
      </c>
      <c r="B14" s="37" t="s">
        <v>18</v>
      </c>
      <c r="C14" s="262">
        <v>1.4999999999999999E-2</v>
      </c>
      <c r="D14" s="262"/>
      <c r="E14" s="32" t="s">
        <v>19</v>
      </c>
      <c r="F14" s="262">
        <v>4.4900000000000002E-2</v>
      </c>
      <c r="G14" s="262"/>
      <c r="H14" s="42" t="s">
        <v>17</v>
      </c>
      <c r="I14" s="58">
        <v>3.4200000000000001E-2</v>
      </c>
    </row>
    <row r="15" spans="1:9" x14ac:dyDescent="0.25">
      <c r="A15" s="42" t="s">
        <v>20</v>
      </c>
      <c r="B15" s="37" t="s">
        <v>18</v>
      </c>
      <c r="C15" s="262">
        <v>3.0000000000000001E-3</v>
      </c>
      <c r="D15" s="262"/>
      <c r="E15" s="32" t="s">
        <v>19</v>
      </c>
      <c r="F15" s="262">
        <v>8.2000000000000007E-3</v>
      </c>
      <c r="G15" s="262"/>
      <c r="H15" s="42" t="s">
        <v>20</v>
      </c>
      <c r="I15" s="58">
        <v>5.3E-3</v>
      </c>
    </row>
    <row r="16" spans="1:9" x14ac:dyDescent="0.25">
      <c r="A16" s="42" t="s">
        <v>21</v>
      </c>
      <c r="B16" s="37" t="s">
        <v>18</v>
      </c>
      <c r="C16" s="262">
        <v>5.5999999999999999E-3</v>
      </c>
      <c r="D16" s="262"/>
      <c r="E16" s="32" t="s">
        <v>19</v>
      </c>
      <c r="F16" s="262">
        <v>8.8999999999999999E-3</v>
      </c>
      <c r="G16" s="262"/>
      <c r="H16" s="42" t="s">
        <v>21</v>
      </c>
      <c r="I16" s="58">
        <v>7.6E-3</v>
      </c>
    </row>
    <row r="17" spans="1:9" x14ac:dyDescent="0.25">
      <c r="A17" s="42" t="s">
        <v>22</v>
      </c>
      <c r="B17" s="37" t="s">
        <v>18</v>
      </c>
      <c r="C17" s="262">
        <v>8.5000000000000006E-3</v>
      </c>
      <c r="D17" s="262"/>
      <c r="E17" s="32" t="s">
        <v>19</v>
      </c>
      <c r="F17" s="262">
        <v>1.11E-2</v>
      </c>
      <c r="G17" s="262"/>
      <c r="H17" s="42" t="s">
        <v>22</v>
      </c>
      <c r="I17" s="58">
        <v>8.5000000000000006E-3</v>
      </c>
    </row>
    <row r="18" spans="1:9" x14ac:dyDescent="0.25">
      <c r="A18" s="42" t="s">
        <v>23</v>
      </c>
      <c r="B18" s="37" t="s">
        <v>18</v>
      </c>
      <c r="C18" s="262">
        <v>3.5000000000000003E-2</v>
      </c>
      <c r="D18" s="262"/>
      <c r="E18" s="32" t="s">
        <v>19</v>
      </c>
      <c r="F18" s="262">
        <v>6.2199999999999998E-2</v>
      </c>
      <c r="G18" s="262"/>
      <c r="H18" s="42" t="s">
        <v>23</v>
      </c>
      <c r="I18" s="58">
        <v>4.9399999999999999E-2</v>
      </c>
    </row>
    <row r="19" spans="1:9" x14ac:dyDescent="0.25">
      <c r="A19" s="42" t="s">
        <v>24</v>
      </c>
      <c r="B19" s="37" t="s">
        <v>18</v>
      </c>
      <c r="C19" s="262">
        <v>3.6499999999999998E-2</v>
      </c>
      <c r="D19" s="262"/>
      <c r="E19" s="32" t="s">
        <v>19</v>
      </c>
      <c r="F19" s="262">
        <v>8.6499999999999994E-2</v>
      </c>
      <c r="G19" s="262"/>
      <c r="H19" s="42" t="s">
        <v>24</v>
      </c>
      <c r="I19" s="58">
        <v>3.6499999999999998E-2</v>
      </c>
    </row>
    <row r="20" spans="1:9" x14ac:dyDescent="0.25">
      <c r="A20" s="42" t="s">
        <v>34</v>
      </c>
      <c r="B20" s="37" t="s">
        <v>18</v>
      </c>
      <c r="C20" s="262">
        <v>0</v>
      </c>
      <c r="D20" s="262"/>
      <c r="E20" s="32" t="s">
        <v>19</v>
      </c>
      <c r="F20" s="262">
        <v>0.05</v>
      </c>
      <c r="G20" s="262"/>
      <c r="H20" s="42" t="s">
        <v>34</v>
      </c>
      <c r="I20" s="58">
        <v>0</v>
      </c>
    </row>
    <row r="21" spans="1:9" x14ac:dyDescent="0.25">
      <c r="A21" s="42" t="s">
        <v>35</v>
      </c>
      <c r="B21" s="37" t="s">
        <v>18</v>
      </c>
      <c r="C21" s="262">
        <v>6.4999999999999997E-3</v>
      </c>
      <c r="D21" s="262"/>
      <c r="E21" s="32" t="s">
        <v>19</v>
      </c>
      <c r="F21" s="262">
        <v>6.4999999999999997E-3</v>
      </c>
      <c r="G21" s="262"/>
      <c r="H21" s="42" t="s">
        <v>35</v>
      </c>
      <c r="I21" s="58">
        <v>6.4999999999999997E-3</v>
      </c>
    </row>
    <row r="22" spans="1:9" x14ac:dyDescent="0.25">
      <c r="A22" s="42" t="s">
        <v>36</v>
      </c>
      <c r="B22" s="37" t="s">
        <v>18</v>
      </c>
      <c r="C22" s="262">
        <v>0.03</v>
      </c>
      <c r="D22" s="262"/>
      <c r="E22" s="32" t="s">
        <v>19</v>
      </c>
      <c r="F22" s="262">
        <v>0.03</v>
      </c>
      <c r="G22" s="262"/>
      <c r="H22" s="42" t="s">
        <v>36</v>
      </c>
      <c r="I22" s="58">
        <v>0.03</v>
      </c>
    </row>
    <row r="23" spans="1:9" x14ac:dyDescent="0.25">
      <c r="A23" s="42" t="s">
        <v>37</v>
      </c>
      <c r="B23" s="37" t="s">
        <v>18</v>
      </c>
      <c r="C23" s="262">
        <v>0</v>
      </c>
      <c r="D23" s="262"/>
      <c r="E23" s="32" t="s">
        <v>19</v>
      </c>
      <c r="F23" s="262">
        <v>4.4999999999999998E-2</v>
      </c>
      <c r="G23" s="262"/>
      <c r="H23" s="42" t="s">
        <v>37</v>
      </c>
      <c r="I23" s="58">
        <v>0</v>
      </c>
    </row>
    <row r="24" spans="1:9" x14ac:dyDescent="0.25">
      <c r="A24" s="260" t="s">
        <v>25</v>
      </c>
      <c r="B24" s="260"/>
      <c r="C24" s="260"/>
      <c r="D24" s="260"/>
      <c r="E24" s="260"/>
      <c r="F24" s="260"/>
      <c r="G24" s="260"/>
      <c r="H24" s="260"/>
      <c r="I24" s="260"/>
    </row>
    <row r="25" spans="1:9" x14ac:dyDescent="0.25">
      <c r="A25" s="42" t="s">
        <v>17</v>
      </c>
      <c r="B25" s="261" t="str">
        <f t="shared" ref="B25:B30" si="0">IF(I14&gt;F14,"Incidência maior que a permitida",IF(I14&lt;C14,"Incidência menor que a permitida","ok"))</f>
        <v>ok</v>
      </c>
      <c r="C25" s="261"/>
      <c r="D25" s="261"/>
      <c r="E25" s="261"/>
      <c r="F25" s="261"/>
      <c r="G25" s="261"/>
      <c r="H25" s="261"/>
      <c r="I25" s="261"/>
    </row>
    <row r="26" spans="1:9" x14ac:dyDescent="0.25">
      <c r="A26" s="42" t="s">
        <v>20</v>
      </c>
      <c r="B26" s="261" t="str">
        <f t="shared" si="0"/>
        <v>ok</v>
      </c>
      <c r="C26" s="261"/>
      <c r="D26" s="261"/>
      <c r="E26" s="261"/>
      <c r="F26" s="261"/>
      <c r="G26" s="261"/>
      <c r="H26" s="261"/>
      <c r="I26" s="261"/>
    </row>
    <row r="27" spans="1:9" x14ac:dyDescent="0.25">
      <c r="A27" s="42" t="s">
        <v>21</v>
      </c>
      <c r="B27" s="261" t="str">
        <f t="shared" si="0"/>
        <v>ok</v>
      </c>
      <c r="C27" s="261"/>
      <c r="D27" s="261"/>
      <c r="E27" s="261"/>
      <c r="F27" s="261"/>
      <c r="G27" s="261"/>
      <c r="H27" s="261"/>
      <c r="I27" s="261"/>
    </row>
    <row r="28" spans="1:9" x14ac:dyDescent="0.25">
      <c r="A28" s="42" t="s">
        <v>22</v>
      </c>
      <c r="B28" s="261" t="str">
        <f t="shared" si="0"/>
        <v>ok</v>
      </c>
      <c r="C28" s="261"/>
      <c r="D28" s="261"/>
      <c r="E28" s="261"/>
      <c r="F28" s="261"/>
      <c r="G28" s="261"/>
      <c r="H28" s="261"/>
      <c r="I28" s="261"/>
    </row>
    <row r="29" spans="1:9" x14ac:dyDescent="0.25">
      <c r="A29" s="42" t="s">
        <v>23</v>
      </c>
      <c r="B29" s="261" t="str">
        <f t="shared" si="0"/>
        <v>ok</v>
      </c>
      <c r="C29" s="261"/>
      <c r="D29" s="261"/>
      <c r="E29" s="261"/>
      <c r="F29" s="261"/>
      <c r="G29" s="261"/>
      <c r="H29" s="261"/>
      <c r="I29" s="261"/>
    </row>
    <row r="30" spans="1:9" x14ac:dyDescent="0.25">
      <c r="A30" s="42" t="s">
        <v>24</v>
      </c>
      <c r="B30" s="261" t="str">
        <f t="shared" si="0"/>
        <v>ok</v>
      </c>
      <c r="C30" s="261"/>
      <c r="D30" s="261"/>
      <c r="E30" s="261"/>
      <c r="F30" s="261"/>
      <c r="G30" s="261"/>
      <c r="H30" s="261"/>
      <c r="I30" s="261"/>
    </row>
    <row r="31" spans="1:9" x14ac:dyDescent="0.25">
      <c r="A31" s="42" t="s">
        <v>37</v>
      </c>
      <c r="B31" s="261" t="str">
        <f>IF(I23&gt;F23,"Incidência maior que a permitida",IF(I23&lt;C23,"Incidência menor que a permitida","ok"))</f>
        <v>ok</v>
      </c>
      <c r="C31" s="261"/>
      <c r="D31" s="261"/>
      <c r="E31" s="261"/>
      <c r="F31" s="261"/>
      <c r="G31" s="261"/>
      <c r="H31" s="261"/>
      <c r="I31" s="261"/>
    </row>
    <row r="32" spans="1:9" x14ac:dyDescent="0.25">
      <c r="A32" s="42" t="s">
        <v>26</v>
      </c>
      <c r="B32" s="259" t="s">
        <v>27</v>
      </c>
      <c r="C32" s="259"/>
      <c r="D32" s="259"/>
      <c r="E32" s="259"/>
      <c r="F32" s="259"/>
      <c r="G32" s="259"/>
      <c r="H32" s="259"/>
      <c r="I32" s="43">
        <f>ROUND(((1+I14+I15+I16)*(1+I17)*(1+I18)/(1-(I19+I23))-1),4)</f>
        <v>0.15010000000000001</v>
      </c>
    </row>
  </sheetData>
  <mergeCells count="43">
    <mergeCell ref="B32:H32"/>
    <mergeCell ref="B26:I26"/>
    <mergeCell ref="B27:I27"/>
    <mergeCell ref="B28:I28"/>
    <mergeCell ref="B29:I29"/>
    <mergeCell ref="B30:I30"/>
    <mergeCell ref="B31:I31"/>
    <mergeCell ref="B25:I25"/>
    <mergeCell ref="C19:D19"/>
    <mergeCell ref="F19:G19"/>
    <mergeCell ref="C20:D20"/>
    <mergeCell ref="F20:G20"/>
    <mergeCell ref="C21:D21"/>
    <mergeCell ref="F21:G21"/>
    <mergeCell ref="C22:D22"/>
    <mergeCell ref="F22:G22"/>
    <mergeCell ref="C23:D23"/>
    <mergeCell ref="F23:G23"/>
    <mergeCell ref="A24:I24"/>
    <mergeCell ref="C16:D16"/>
    <mergeCell ref="F16:G16"/>
    <mergeCell ref="C17:D17"/>
    <mergeCell ref="F17:G17"/>
    <mergeCell ref="C18:D18"/>
    <mergeCell ref="F18:G18"/>
    <mergeCell ref="B13:G13"/>
    <mergeCell ref="H13:I13"/>
    <mergeCell ref="C14:D14"/>
    <mergeCell ref="F14:G14"/>
    <mergeCell ref="C15:D15"/>
    <mergeCell ref="F15:G15"/>
    <mergeCell ref="A12:I12"/>
    <mergeCell ref="A1:I1"/>
    <mergeCell ref="A2:I2"/>
    <mergeCell ref="A3:I3"/>
    <mergeCell ref="A4:I4"/>
    <mergeCell ref="A5:I5"/>
    <mergeCell ref="A6:I6"/>
    <mergeCell ref="A7:I7"/>
    <mergeCell ref="A8:I8"/>
    <mergeCell ref="A9:I9"/>
    <mergeCell ref="A10:H10"/>
    <mergeCell ref="A11:H11"/>
  </mergeCells>
  <conditionalFormatting sqref="B25:B31">
    <cfRule type="cellIs" dxfId="2" priority="2" stopIfTrue="1" operator="notEqual">
      <formula>"ok"</formula>
    </cfRule>
  </conditionalFormatting>
  <conditionalFormatting sqref="I14:I18">
    <cfRule type="cellIs" dxfId="1" priority="1" stopIfTrue="1" operator="notBetween">
      <formula>C14</formula>
      <formula>F14</formula>
    </cfRule>
  </conditionalFormatting>
  <conditionalFormatting sqref="I20:I22">
    <cfRule type="cellIs" dxfId="0" priority="3" stopIfTrue="1" operator="notBetween">
      <formula>C20</formula>
      <formula>F20</formula>
    </cfRule>
  </conditionalFormatting>
  <dataValidations count="1">
    <dataValidation allowBlank="1" showInputMessage="1" showErrorMessage="1" promptTitle="Fórmula TCU Acórdão 2622/2013" prompt="Edificações" sqref="B32:H32" xr:uid="{00000000-0002-0000-0500-000000000000}"/>
  </dataValidations>
  <printOptions horizontalCentered="1"/>
  <pageMargins left="0.23622047244094491" right="0.23622047244094491" top="0.74803149606299213" bottom="0.74803149606299213" header="0.31496062992125984" footer="0.31496062992125984"/>
  <pageSetup paperSize="9" scale="95"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27"/>
  <sheetViews>
    <sheetView showGridLines="0" zoomScaleNormal="100" zoomScaleSheetLayoutView="100" workbookViewId="0">
      <selection sqref="A1:H1"/>
    </sheetView>
  </sheetViews>
  <sheetFormatPr defaultColWidth="15.7109375" defaultRowHeight="15.75" customHeight="1" x14ac:dyDescent="0.25"/>
  <cols>
    <col min="1" max="1" width="25.7109375" customWidth="1"/>
    <col min="2" max="2" width="15.7109375" customWidth="1"/>
    <col min="4" max="4" width="80.7109375" customWidth="1"/>
    <col min="5" max="5" width="8.7109375" customWidth="1"/>
  </cols>
  <sheetData>
    <row r="1" spans="1:11" ht="60" customHeight="1" x14ac:dyDescent="0.25">
      <c r="A1" s="298" t="s">
        <v>1878</v>
      </c>
      <c r="B1" s="299"/>
      <c r="C1" s="299"/>
      <c r="D1" s="299"/>
      <c r="E1" s="299"/>
      <c r="F1" s="300"/>
      <c r="G1" s="291" t="str">
        <f>PLANILHA!I3</f>
        <v>ABRIL/2024 - SETOP (CENTRAL);
JULHO/2024 - SINAPI;
ABRIL/2024 - SICRO.</v>
      </c>
      <c r="H1" s="291"/>
    </row>
    <row r="2" spans="1:11" ht="15.75" customHeight="1" x14ac:dyDescent="0.25">
      <c r="A2" s="61"/>
      <c r="B2" s="60" t="s">
        <v>976</v>
      </c>
      <c r="C2" s="60" t="s">
        <v>975</v>
      </c>
      <c r="D2" s="61" t="s">
        <v>974</v>
      </c>
      <c r="E2" s="60" t="s">
        <v>973</v>
      </c>
      <c r="F2" s="60" t="s">
        <v>972</v>
      </c>
      <c r="G2" s="62"/>
      <c r="H2" s="62"/>
      <c r="I2" s="103"/>
      <c r="J2" s="103"/>
    </row>
    <row r="3" spans="1:11" ht="75" x14ac:dyDescent="0.25">
      <c r="A3" s="63" t="s">
        <v>969</v>
      </c>
      <c r="B3" s="64" t="s">
        <v>30414</v>
      </c>
      <c r="C3" s="64" t="s">
        <v>42367</v>
      </c>
      <c r="D3" s="63" t="s">
        <v>30415</v>
      </c>
      <c r="E3" s="64" t="s">
        <v>38</v>
      </c>
      <c r="F3" s="65">
        <v>1</v>
      </c>
      <c r="G3" s="66"/>
      <c r="H3" s="110">
        <f>H23</f>
        <v>116.27000000000001</v>
      </c>
      <c r="I3" s="103"/>
      <c r="J3" s="103"/>
    </row>
    <row r="4" spans="1:11" ht="15.75" customHeight="1" x14ac:dyDescent="0.25">
      <c r="A4" s="22"/>
      <c r="B4" s="45"/>
      <c r="C4" s="45"/>
      <c r="D4" s="22"/>
      <c r="E4" s="23" t="s">
        <v>30416</v>
      </c>
      <c r="F4" s="46" t="s">
        <v>30417</v>
      </c>
      <c r="G4" s="25" t="s">
        <v>30418</v>
      </c>
      <c r="H4" s="47" t="s">
        <v>30419</v>
      </c>
      <c r="I4" s="47" t="s">
        <v>30420</v>
      </c>
      <c r="J4" s="102" t="s">
        <v>30421</v>
      </c>
    </row>
    <row r="5" spans="1:11" ht="15.75" customHeight="1" x14ac:dyDescent="0.25">
      <c r="A5" s="22" t="s">
        <v>30422</v>
      </c>
      <c r="B5" s="45" t="s">
        <v>42341</v>
      </c>
      <c r="C5" s="45" t="s">
        <v>30448</v>
      </c>
      <c r="D5" s="22" t="s">
        <v>42342</v>
      </c>
      <c r="E5" s="23">
        <v>2</v>
      </c>
      <c r="F5" s="46">
        <v>0.6</v>
      </c>
      <c r="G5" s="46">
        <v>0.4</v>
      </c>
      <c r="H5" s="111">
        <v>322.79000000000002</v>
      </c>
      <c r="I5" s="112">
        <v>82.03</v>
      </c>
      <c r="J5" s="112">
        <f>ROUND(E5*((F5*H5)+(G5*I5)),2)</f>
        <v>452.97</v>
      </c>
      <c r="K5" s="210"/>
    </row>
    <row r="6" spans="1:11" ht="15.75" customHeight="1" x14ac:dyDescent="0.25">
      <c r="A6" s="22" t="s">
        <v>30422</v>
      </c>
      <c r="B6" s="45" t="s">
        <v>42343</v>
      </c>
      <c r="C6" s="45" t="s">
        <v>30424</v>
      </c>
      <c r="D6" s="22" t="s">
        <v>42344</v>
      </c>
      <c r="E6" s="23">
        <v>1</v>
      </c>
      <c r="F6" s="46">
        <v>0.72</v>
      </c>
      <c r="G6" s="46">
        <v>0.28000000000000003</v>
      </c>
      <c r="H6" s="47">
        <v>4.7091000000000003</v>
      </c>
      <c r="I6" s="112">
        <v>3.2793000000000001</v>
      </c>
      <c r="J6" s="112">
        <f t="shared" ref="J6:J10" si="0">ROUND(E6*((F6*H6)+(G6*I6)),2)</f>
        <v>4.3099999999999996</v>
      </c>
    </row>
    <row r="7" spans="1:11" ht="15.75" customHeight="1" x14ac:dyDescent="0.25">
      <c r="A7" s="22" t="s">
        <v>30422</v>
      </c>
      <c r="B7" s="45" t="s">
        <v>42346</v>
      </c>
      <c r="C7" s="45" t="s">
        <v>30424</v>
      </c>
      <c r="D7" s="22" t="s">
        <v>42345</v>
      </c>
      <c r="E7" s="23">
        <v>1</v>
      </c>
      <c r="F7" s="46">
        <v>0.95</v>
      </c>
      <c r="G7" s="46">
        <v>0.05</v>
      </c>
      <c r="H7" s="47">
        <v>337.55169999999998</v>
      </c>
      <c r="I7" s="112">
        <v>128.64609999999999</v>
      </c>
      <c r="J7" s="112">
        <f t="shared" si="0"/>
        <v>327.11</v>
      </c>
    </row>
    <row r="8" spans="1:11" ht="30" x14ac:dyDescent="0.25">
      <c r="A8" s="22" t="s">
        <v>30422</v>
      </c>
      <c r="B8" s="45" t="s">
        <v>42366</v>
      </c>
      <c r="C8" s="45" t="s">
        <v>30424</v>
      </c>
      <c r="D8" s="22" t="s">
        <v>30427</v>
      </c>
      <c r="E8" s="23">
        <v>1</v>
      </c>
      <c r="F8" s="46">
        <v>0.8</v>
      </c>
      <c r="G8" s="46">
        <v>0.2</v>
      </c>
      <c r="H8" s="47">
        <v>237.29</v>
      </c>
      <c r="I8" s="112">
        <v>105.91</v>
      </c>
      <c r="J8" s="112">
        <f t="shared" si="0"/>
        <v>211.01</v>
      </c>
    </row>
    <row r="9" spans="1:11" ht="30" x14ac:dyDescent="0.25">
      <c r="A9" s="22" t="s">
        <v>30422</v>
      </c>
      <c r="B9" s="45" t="s">
        <v>42348</v>
      </c>
      <c r="C9" s="45" t="s">
        <v>30424</v>
      </c>
      <c r="D9" s="22" t="s">
        <v>42347</v>
      </c>
      <c r="E9" s="23">
        <v>1</v>
      </c>
      <c r="F9" s="46">
        <v>1</v>
      </c>
      <c r="G9" s="46">
        <v>0</v>
      </c>
      <c r="H9" s="47">
        <v>228.2739</v>
      </c>
      <c r="I9" s="112">
        <v>95.769800000000004</v>
      </c>
      <c r="J9" s="112">
        <f t="shared" si="0"/>
        <v>228.27</v>
      </c>
    </row>
    <row r="10" spans="1:11" ht="15.75" customHeight="1" x14ac:dyDescent="0.25">
      <c r="A10" s="22" t="s">
        <v>30422</v>
      </c>
      <c r="B10" s="45" t="s">
        <v>42349</v>
      </c>
      <c r="C10" s="45" t="s">
        <v>30424</v>
      </c>
      <c r="D10" s="22" t="s">
        <v>42350</v>
      </c>
      <c r="E10" s="23">
        <v>1</v>
      </c>
      <c r="F10" s="46">
        <v>0.72</v>
      </c>
      <c r="G10" s="46">
        <v>0.28000000000000003</v>
      </c>
      <c r="H10" s="47">
        <v>143.29810000000001</v>
      </c>
      <c r="I10" s="112">
        <v>50.468699999999998</v>
      </c>
      <c r="J10" s="112">
        <f t="shared" si="0"/>
        <v>117.31</v>
      </c>
    </row>
    <row r="11" spans="1:11" ht="15.75" customHeight="1" x14ac:dyDescent="0.25">
      <c r="A11" s="292" t="s">
        <v>30429</v>
      </c>
      <c r="B11" s="292"/>
      <c r="C11" s="292"/>
      <c r="D11" s="292"/>
      <c r="E11" s="292"/>
      <c r="F11" s="292"/>
      <c r="G11" s="292"/>
      <c r="H11" s="292"/>
      <c r="I11" s="292"/>
      <c r="J11" s="113">
        <f>SUM(J5:J10)</f>
        <v>1340.98</v>
      </c>
    </row>
    <row r="12" spans="1:11" ht="15.75" customHeight="1" x14ac:dyDescent="0.25">
      <c r="A12" s="22"/>
      <c r="B12" s="45"/>
      <c r="C12" s="45"/>
      <c r="D12" s="22"/>
      <c r="E12" s="23" t="s">
        <v>30416</v>
      </c>
      <c r="F12" s="46" t="s">
        <v>30430</v>
      </c>
      <c r="G12" s="102" t="s">
        <v>30421</v>
      </c>
      <c r="H12" s="114"/>
      <c r="I12" s="49"/>
      <c r="J12" s="49"/>
    </row>
    <row r="13" spans="1:11" ht="15.75" customHeight="1" x14ac:dyDescent="0.25">
      <c r="A13" s="22" t="s">
        <v>30431</v>
      </c>
      <c r="B13" s="45">
        <v>90776</v>
      </c>
      <c r="C13" s="45" t="s">
        <v>31105</v>
      </c>
      <c r="D13" s="22" t="s">
        <v>42338</v>
      </c>
      <c r="E13" s="23">
        <v>0.1</v>
      </c>
      <c r="F13" s="111">
        <v>55.15</v>
      </c>
      <c r="G13" s="25">
        <f>ROUND(F13*E13,2)</f>
        <v>5.52</v>
      </c>
      <c r="H13" s="114"/>
      <c r="I13" s="49"/>
      <c r="J13" s="49"/>
    </row>
    <row r="14" spans="1:11" ht="15.75" customHeight="1" x14ac:dyDescent="0.25">
      <c r="A14" s="22" t="s">
        <v>30431</v>
      </c>
      <c r="B14" s="45">
        <v>88316</v>
      </c>
      <c r="C14" s="45" t="s">
        <v>31105</v>
      </c>
      <c r="D14" s="22" t="s">
        <v>39</v>
      </c>
      <c r="E14" s="23">
        <v>3</v>
      </c>
      <c r="F14" s="111">
        <v>20.41</v>
      </c>
      <c r="G14" s="25">
        <f>ROUND(F14*E14,2)</f>
        <v>61.23</v>
      </c>
      <c r="H14" s="114"/>
      <c r="I14" s="49"/>
      <c r="J14" s="49"/>
    </row>
    <row r="15" spans="1:11" ht="15.75" customHeight="1" x14ac:dyDescent="0.25">
      <c r="A15" s="293" t="s">
        <v>30432</v>
      </c>
      <c r="B15" s="294"/>
      <c r="C15" s="294"/>
      <c r="D15" s="294"/>
      <c r="E15" s="294"/>
      <c r="F15" s="295"/>
      <c r="G15" s="25">
        <f>SUM(G13:G14)</f>
        <v>66.75</v>
      </c>
      <c r="H15" s="114"/>
      <c r="I15" s="49"/>
      <c r="J15" s="49"/>
    </row>
    <row r="16" spans="1:11" ht="15.75" customHeight="1" x14ac:dyDescent="0.25">
      <c r="A16" s="293" t="s">
        <v>30433</v>
      </c>
      <c r="B16" s="294"/>
      <c r="C16" s="294"/>
      <c r="D16" s="294"/>
      <c r="E16" s="294"/>
      <c r="F16" s="295"/>
      <c r="G16" s="115">
        <v>80</v>
      </c>
      <c r="H16" s="114"/>
      <c r="I16" s="49"/>
      <c r="J16" s="49"/>
    </row>
    <row r="17" spans="1:10" ht="15.75" customHeight="1" x14ac:dyDescent="0.25">
      <c r="A17" s="293" t="s">
        <v>30434</v>
      </c>
      <c r="B17" s="294"/>
      <c r="C17" s="294"/>
      <c r="D17" s="294"/>
      <c r="E17" s="296"/>
      <c r="F17" s="297"/>
      <c r="G17" s="116">
        <f>ROUND((G15+J11)/G16,2)</f>
        <v>17.600000000000001</v>
      </c>
      <c r="H17" s="114"/>
      <c r="I17" s="49"/>
      <c r="J17" s="49"/>
    </row>
    <row r="18" spans="1:10" ht="15.75" customHeight="1" x14ac:dyDescent="0.25">
      <c r="A18" s="22"/>
      <c r="B18" s="45"/>
      <c r="C18" s="45"/>
      <c r="D18" s="22"/>
      <c r="E18" s="23" t="s">
        <v>30435</v>
      </c>
      <c r="F18" s="46" t="s">
        <v>30416</v>
      </c>
      <c r="G18" s="25" t="s">
        <v>30436</v>
      </c>
      <c r="H18" s="47" t="s">
        <v>30436</v>
      </c>
      <c r="I18" s="49"/>
      <c r="J18" s="49"/>
    </row>
    <row r="19" spans="1:10" ht="15.75" customHeight="1" x14ac:dyDescent="0.25">
      <c r="A19" s="22" t="s">
        <v>30437</v>
      </c>
      <c r="B19" s="45" t="s">
        <v>32893</v>
      </c>
      <c r="C19" s="45" t="s">
        <v>30424</v>
      </c>
      <c r="D19" s="22" t="s">
        <v>30438</v>
      </c>
      <c r="E19" s="23" t="s">
        <v>30439</v>
      </c>
      <c r="F19" s="46">
        <v>0.97943999999999998</v>
      </c>
      <c r="G19" s="25">
        <v>98.76</v>
      </c>
      <c r="H19" s="47">
        <f>ROUND(G19*F19,2)</f>
        <v>96.73</v>
      </c>
      <c r="I19" s="49"/>
      <c r="J19" s="49"/>
    </row>
    <row r="20" spans="1:10" ht="15.75" customHeight="1" x14ac:dyDescent="0.25">
      <c r="A20" s="22"/>
      <c r="B20" s="45"/>
      <c r="C20" s="45"/>
      <c r="D20" s="22"/>
      <c r="E20" s="23" t="s">
        <v>30435</v>
      </c>
      <c r="F20" s="46" t="s">
        <v>30416</v>
      </c>
      <c r="G20" s="25" t="s">
        <v>30436</v>
      </c>
      <c r="H20" s="47" t="s">
        <v>30436</v>
      </c>
      <c r="I20" s="49"/>
      <c r="J20" s="49"/>
    </row>
    <row r="21" spans="1:10" ht="15.75" customHeight="1" x14ac:dyDescent="0.25">
      <c r="A21" s="22" t="s">
        <v>30440</v>
      </c>
      <c r="B21" s="45" t="s">
        <v>42351</v>
      </c>
      <c r="C21" s="45" t="s">
        <v>30424</v>
      </c>
      <c r="D21" s="22" t="s">
        <v>42352</v>
      </c>
      <c r="E21" s="23" t="s">
        <v>30439</v>
      </c>
      <c r="F21" s="46">
        <v>0.41976000000000002</v>
      </c>
      <c r="G21" s="25">
        <v>1.5</v>
      </c>
      <c r="H21" s="47">
        <f>ROUND(G21*F21,2)</f>
        <v>0.63</v>
      </c>
      <c r="I21" s="49"/>
      <c r="J21" s="49"/>
    </row>
    <row r="22" spans="1:10" ht="15.75" customHeight="1" x14ac:dyDescent="0.25">
      <c r="A22" s="22" t="s">
        <v>30440</v>
      </c>
      <c r="B22" s="45" t="s">
        <v>32336</v>
      </c>
      <c r="C22" s="45" t="s">
        <v>30424</v>
      </c>
      <c r="D22" s="22" t="s">
        <v>20391</v>
      </c>
      <c r="E22" s="23" t="s">
        <v>30439</v>
      </c>
      <c r="F22" s="46">
        <v>0.41976000000000002</v>
      </c>
      <c r="G22" s="25">
        <v>3.13</v>
      </c>
      <c r="H22" s="47">
        <f>ROUND(G22*F22,2)</f>
        <v>1.31</v>
      </c>
      <c r="I22" s="49"/>
      <c r="J22" s="49"/>
    </row>
    <row r="23" spans="1:10" ht="15.75" customHeight="1" x14ac:dyDescent="0.25">
      <c r="A23" s="290" t="s">
        <v>30441</v>
      </c>
      <c r="B23" s="290"/>
      <c r="C23" s="290"/>
      <c r="D23" s="290"/>
      <c r="E23" s="290"/>
      <c r="F23" s="290"/>
      <c r="G23" s="290"/>
      <c r="H23" s="48">
        <f>H21+G17+H19+H22</f>
        <v>116.27000000000001</v>
      </c>
      <c r="I23" s="49"/>
      <c r="J23" s="49"/>
    </row>
    <row r="25" spans="1:10" ht="15" x14ac:dyDescent="0.25">
      <c r="A25" s="61"/>
      <c r="B25" s="60" t="s">
        <v>976</v>
      </c>
      <c r="C25" s="60" t="s">
        <v>975</v>
      </c>
      <c r="D25" s="61" t="s">
        <v>974</v>
      </c>
      <c r="E25" s="60" t="s">
        <v>973</v>
      </c>
      <c r="F25" s="60" t="s">
        <v>972</v>
      </c>
      <c r="G25" s="62"/>
      <c r="H25" s="62"/>
      <c r="I25" s="103"/>
      <c r="J25" s="103"/>
    </row>
    <row r="26" spans="1:10" ht="45" x14ac:dyDescent="0.25">
      <c r="A26" s="63" t="s">
        <v>969</v>
      </c>
      <c r="B26" s="64" t="s">
        <v>30442</v>
      </c>
      <c r="C26" s="64" t="s">
        <v>42368</v>
      </c>
      <c r="D26" s="63" t="s">
        <v>30443</v>
      </c>
      <c r="E26" s="64" t="s">
        <v>38</v>
      </c>
      <c r="F26" s="65">
        <v>1</v>
      </c>
      <c r="G26" s="66"/>
      <c r="H26" s="110">
        <f>H46</f>
        <v>136.05999999999997</v>
      </c>
      <c r="I26" s="103"/>
      <c r="J26" s="103"/>
    </row>
    <row r="27" spans="1:10" ht="15" x14ac:dyDescent="0.25">
      <c r="A27" s="22"/>
      <c r="B27" s="45"/>
      <c r="C27" s="45"/>
      <c r="D27" s="22"/>
      <c r="E27" s="23" t="s">
        <v>30416</v>
      </c>
      <c r="F27" s="46" t="s">
        <v>30417</v>
      </c>
      <c r="G27" s="25" t="s">
        <v>30418</v>
      </c>
      <c r="H27" s="47" t="s">
        <v>30419</v>
      </c>
      <c r="I27" s="47" t="s">
        <v>30420</v>
      </c>
      <c r="J27" s="102" t="s">
        <v>30421</v>
      </c>
    </row>
    <row r="28" spans="1:10" ht="15" x14ac:dyDescent="0.25">
      <c r="A28" s="22" t="s">
        <v>30422</v>
      </c>
      <c r="B28" s="45" t="s">
        <v>42341</v>
      </c>
      <c r="C28" s="45" t="s">
        <v>30448</v>
      </c>
      <c r="D28" s="22" t="s">
        <v>42342</v>
      </c>
      <c r="E28" s="23">
        <v>2</v>
      </c>
      <c r="F28" s="46">
        <v>0.6</v>
      </c>
      <c r="G28" s="46">
        <v>0.4</v>
      </c>
      <c r="H28" s="111">
        <v>322.79000000000002</v>
      </c>
      <c r="I28" s="112">
        <v>82.03</v>
      </c>
      <c r="J28" s="112">
        <f>ROUND(E28*((F28*H28)+(G28*I28)),2)</f>
        <v>452.97</v>
      </c>
    </row>
    <row r="29" spans="1:10" ht="15" x14ac:dyDescent="0.25">
      <c r="A29" s="22" t="s">
        <v>30422</v>
      </c>
      <c r="B29" s="45" t="s">
        <v>42343</v>
      </c>
      <c r="C29" s="45" t="s">
        <v>30424</v>
      </c>
      <c r="D29" s="22" t="s">
        <v>42344</v>
      </c>
      <c r="E29" s="23">
        <v>1</v>
      </c>
      <c r="F29" s="46">
        <v>0.72</v>
      </c>
      <c r="G29" s="46">
        <v>0.28000000000000003</v>
      </c>
      <c r="H29" s="47">
        <v>4.7091000000000003</v>
      </c>
      <c r="I29" s="112">
        <v>3.2793000000000001</v>
      </c>
      <c r="J29" s="112">
        <f t="shared" ref="J29:J33" si="1">ROUND(E29*((F29*H29)+(G29*I29)),2)</f>
        <v>4.3099999999999996</v>
      </c>
    </row>
    <row r="30" spans="1:10" ht="15" x14ac:dyDescent="0.25">
      <c r="A30" s="22" t="s">
        <v>30422</v>
      </c>
      <c r="B30" s="45" t="s">
        <v>42346</v>
      </c>
      <c r="C30" s="45" t="s">
        <v>30424</v>
      </c>
      <c r="D30" s="22" t="s">
        <v>42345</v>
      </c>
      <c r="E30" s="23">
        <v>1</v>
      </c>
      <c r="F30" s="46">
        <v>0.95</v>
      </c>
      <c r="G30" s="46">
        <v>0.05</v>
      </c>
      <c r="H30" s="47">
        <v>337.55169999999998</v>
      </c>
      <c r="I30" s="112">
        <v>128.64609999999999</v>
      </c>
      <c r="J30" s="112">
        <f t="shared" si="1"/>
        <v>327.11</v>
      </c>
    </row>
    <row r="31" spans="1:10" ht="30" x14ac:dyDescent="0.25">
      <c r="A31" s="22" t="s">
        <v>30422</v>
      </c>
      <c r="B31" s="45" t="s">
        <v>30426</v>
      </c>
      <c r="C31" s="45" t="s">
        <v>30424</v>
      </c>
      <c r="D31" s="22" t="s">
        <v>30427</v>
      </c>
      <c r="E31" s="23">
        <v>1</v>
      </c>
      <c r="F31" s="46">
        <v>0.8</v>
      </c>
      <c r="G31" s="46">
        <v>0.2</v>
      </c>
      <c r="H31" s="47">
        <v>243.38</v>
      </c>
      <c r="I31" s="112">
        <v>93.26</v>
      </c>
      <c r="J31" s="112">
        <f t="shared" si="1"/>
        <v>213.36</v>
      </c>
    </row>
    <row r="32" spans="1:10" ht="30" x14ac:dyDescent="0.25">
      <c r="A32" s="22" t="s">
        <v>30422</v>
      </c>
      <c r="B32" s="45" t="s">
        <v>42348</v>
      </c>
      <c r="C32" s="45" t="s">
        <v>30424</v>
      </c>
      <c r="D32" s="22" t="s">
        <v>42347</v>
      </c>
      <c r="E32" s="23">
        <v>1</v>
      </c>
      <c r="F32" s="46">
        <v>1</v>
      </c>
      <c r="G32" s="46">
        <v>0</v>
      </c>
      <c r="H32" s="47">
        <v>228.2739</v>
      </c>
      <c r="I32" s="112">
        <v>95.769800000000004</v>
      </c>
      <c r="J32" s="112">
        <f t="shared" si="1"/>
        <v>228.27</v>
      </c>
    </row>
    <row r="33" spans="1:10" ht="15" x14ac:dyDescent="0.25">
      <c r="A33" s="22" t="s">
        <v>30422</v>
      </c>
      <c r="B33" s="45" t="s">
        <v>42349</v>
      </c>
      <c r="C33" s="45" t="s">
        <v>30424</v>
      </c>
      <c r="D33" s="22" t="s">
        <v>42350</v>
      </c>
      <c r="E33" s="23">
        <v>1</v>
      </c>
      <c r="F33" s="46">
        <v>0.72</v>
      </c>
      <c r="G33" s="46">
        <v>0.28000000000000003</v>
      </c>
      <c r="H33" s="47">
        <v>143.29810000000001</v>
      </c>
      <c r="I33" s="112">
        <v>50.468699999999998</v>
      </c>
      <c r="J33" s="112">
        <f t="shared" si="1"/>
        <v>117.31</v>
      </c>
    </row>
    <row r="34" spans="1:10" ht="15" x14ac:dyDescent="0.25">
      <c r="A34" s="292" t="s">
        <v>30429</v>
      </c>
      <c r="B34" s="292"/>
      <c r="C34" s="292"/>
      <c r="D34" s="292"/>
      <c r="E34" s="292"/>
      <c r="F34" s="292"/>
      <c r="G34" s="292"/>
      <c r="H34" s="292"/>
      <c r="I34" s="292"/>
      <c r="J34" s="113">
        <f>SUM(J28:J33)</f>
        <v>1343.3300000000002</v>
      </c>
    </row>
    <row r="35" spans="1:10" ht="15" x14ac:dyDescent="0.25">
      <c r="A35" s="22"/>
      <c r="B35" s="45"/>
      <c r="C35" s="45"/>
      <c r="D35" s="22"/>
      <c r="E35" s="23" t="s">
        <v>30416</v>
      </c>
      <c r="F35" s="46" t="s">
        <v>30430</v>
      </c>
      <c r="G35" s="102" t="s">
        <v>30421</v>
      </c>
      <c r="H35" s="114"/>
      <c r="I35" s="49"/>
      <c r="J35" s="49"/>
    </row>
    <row r="36" spans="1:10" ht="15" x14ac:dyDescent="0.25">
      <c r="A36" s="22" t="s">
        <v>30431</v>
      </c>
      <c r="B36" s="45">
        <v>90776</v>
      </c>
      <c r="C36" s="45" t="s">
        <v>31105</v>
      </c>
      <c r="D36" s="22" t="s">
        <v>42338</v>
      </c>
      <c r="E36" s="23">
        <v>0.1</v>
      </c>
      <c r="F36" s="111">
        <v>55.15</v>
      </c>
      <c r="G36" s="25">
        <f>ROUND(F36*E36,2)</f>
        <v>5.52</v>
      </c>
      <c r="H36" s="114"/>
      <c r="I36" s="49"/>
      <c r="J36" s="49"/>
    </row>
    <row r="37" spans="1:10" ht="15" x14ac:dyDescent="0.25">
      <c r="A37" s="22" t="s">
        <v>30431</v>
      </c>
      <c r="B37" s="45">
        <v>88316</v>
      </c>
      <c r="C37" s="45" t="s">
        <v>31105</v>
      </c>
      <c r="D37" s="22" t="s">
        <v>39</v>
      </c>
      <c r="E37" s="23">
        <v>3</v>
      </c>
      <c r="F37" s="111">
        <v>20.41</v>
      </c>
      <c r="G37" s="25">
        <f>ROUND(F37*E37,2)</f>
        <v>61.23</v>
      </c>
      <c r="H37" s="114"/>
      <c r="I37" s="49"/>
      <c r="J37" s="49"/>
    </row>
    <row r="38" spans="1:10" ht="15" x14ac:dyDescent="0.25">
      <c r="A38" s="293" t="s">
        <v>30432</v>
      </c>
      <c r="B38" s="294"/>
      <c r="C38" s="294"/>
      <c r="D38" s="294"/>
      <c r="E38" s="294"/>
      <c r="F38" s="295"/>
      <c r="G38" s="25">
        <f>SUM(G36:G37)</f>
        <v>66.75</v>
      </c>
      <c r="H38" s="114"/>
      <c r="I38" s="49"/>
      <c r="J38" s="49"/>
    </row>
    <row r="39" spans="1:10" ht="15" x14ac:dyDescent="0.25">
      <c r="A39" s="293" t="s">
        <v>30433</v>
      </c>
      <c r="B39" s="294"/>
      <c r="C39" s="294"/>
      <c r="D39" s="294"/>
      <c r="E39" s="294"/>
      <c r="F39" s="295"/>
      <c r="G39" s="115">
        <v>80</v>
      </c>
      <c r="H39" s="114"/>
      <c r="I39" s="49"/>
      <c r="J39" s="49"/>
    </row>
    <row r="40" spans="1:10" ht="15" x14ac:dyDescent="0.25">
      <c r="A40" s="293" t="s">
        <v>30434</v>
      </c>
      <c r="B40" s="294"/>
      <c r="C40" s="294"/>
      <c r="D40" s="294"/>
      <c r="E40" s="296"/>
      <c r="F40" s="297"/>
      <c r="G40" s="116">
        <f>ROUND((G38+J34)/G39,2)</f>
        <v>17.63</v>
      </c>
      <c r="H40" s="114"/>
      <c r="I40" s="49"/>
      <c r="J40" s="49"/>
    </row>
    <row r="41" spans="1:10" ht="15" x14ac:dyDescent="0.25">
      <c r="A41" s="22"/>
      <c r="B41" s="45"/>
      <c r="C41" s="45"/>
      <c r="D41" s="22"/>
      <c r="E41" s="23" t="s">
        <v>30435</v>
      </c>
      <c r="F41" s="46" t="s">
        <v>30416</v>
      </c>
      <c r="G41" s="25" t="s">
        <v>30436</v>
      </c>
      <c r="H41" s="47" t="s">
        <v>30436</v>
      </c>
      <c r="I41" s="49"/>
      <c r="J41" s="49"/>
    </row>
    <row r="42" spans="1:10" ht="15" x14ac:dyDescent="0.25">
      <c r="A42" s="22" t="s">
        <v>30437</v>
      </c>
      <c r="B42" s="45" t="s">
        <v>32893</v>
      </c>
      <c r="C42" s="45" t="s">
        <v>30424</v>
      </c>
      <c r="D42" s="22" t="s">
        <v>30438</v>
      </c>
      <c r="E42" s="23" t="s">
        <v>30439</v>
      </c>
      <c r="F42" s="46">
        <v>1.1893199999999999</v>
      </c>
      <c r="G42" s="25">
        <v>98.76</v>
      </c>
      <c r="H42" s="47">
        <f>ROUND(G42*F42,2)</f>
        <v>117.46</v>
      </c>
      <c r="I42" s="49"/>
      <c r="J42" s="49"/>
    </row>
    <row r="43" spans="1:10" ht="15" x14ac:dyDescent="0.25">
      <c r="A43" s="22"/>
      <c r="B43" s="45"/>
      <c r="C43" s="45"/>
      <c r="D43" s="22"/>
      <c r="E43" s="23" t="s">
        <v>30435</v>
      </c>
      <c r="F43" s="46" t="s">
        <v>30416</v>
      </c>
      <c r="G43" s="25" t="s">
        <v>30436</v>
      </c>
      <c r="H43" s="47" t="s">
        <v>30436</v>
      </c>
      <c r="I43" s="49"/>
      <c r="J43" s="49"/>
    </row>
    <row r="44" spans="1:10" ht="30" x14ac:dyDescent="0.25">
      <c r="A44" s="22" t="s">
        <v>30440</v>
      </c>
      <c r="B44" s="45" t="s">
        <v>42351</v>
      </c>
      <c r="C44" s="45" t="s">
        <v>30424</v>
      </c>
      <c r="D44" s="22" t="s">
        <v>42352</v>
      </c>
      <c r="E44" s="23" t="s">
        <v>30439</v>
      </c>
      <c r="F44" s="46">
        <v>0.20988000000000001</v>
      </c>
      <c r="G44" s="25">
        <v>1.5</v>
      </c>
      <c r="H44" s="47">
        <f>ROUND(G44*F44,2)</f>
        <v>0.31</v>
      </c>
      <c r="I44" s="49"/>
      <c r="J44" s="49"/>
    </row>
    <row r="45" spans="1:10" ht="15" x14ac:dyDescent="0.25">
      <c r="A45" s="22" t="s">
        <v>30440</v>
      </c>
      <c r="B45" s="45" t="s">
        <v>32336</v>
      </c>
      <c r="C45" s="45" t="s">
        <v>30424</v>
      </c>
      <c r="D45" s="22" t="s">
        <v>20391</v>
      </c>
      <c r="E45" s="23" t="s">
        <v>30439</v>
      </c>
      <c r="F45" s="46">
        <v>0.20988000000000001</v>
      </c>
      <c r="G45" s="25">
        <v>3.13</v>
      </c>
      <c r="H45" s="47">
        <f>ROUND(G45*F45,2)</f>
        <v>0.66</v>
      </c>
      <c r="I45" s="49"/>
      <c r="J45" s="49"/>
    </row>
    <row r="46" spans="1:10" ht="15" x14ac:dyDescent="0.25">
      <c r="A46" s="290" t="s">
        <v>30441</v>
      </c>
      <c r="B46" s="290"/>
      <c r="C46" s="290"/>
      <c r="D46" s="290"/>
      <c r="E46" s="290"/>
      <c r="F46" s="290"/>
      <c r="G46" s="290"/>
      <c r="H46" s="48">
        <f>H44+G40+H42+H45</f>
        <v>136.05999999999997</v>
      </c>
      <c r="I46" s="49"/>
      <c r="J46" s="49"/>
    </row>
    <row r="48" spans="1:10" ht="15" x14ac:dyDescent="0.25">
      <c r="A48" s="59"/>
      <c r="B48" s="60" t="s">
        <v>976</v>
      </c>
      <c r="C48" s="60" t="s">
        <v>975</v>
      </c>
      <c r="D48" s="61" t="s">
        <v>974</v>
      </c>
      <c r="E48" s="60" t="s">
        <v>973</v>
      </c>
      <c r="F48" s="60" t="s">
        <v>972</v>
      </c>
      <c r="G48" s="62" t="s">
        <v>971</v>
      </c>
      <c r="H48" s="62" t="s">
        <v>970</v>
      </c>
    </row>
    <row r="49" spans="1:8" ht="30" x14ac:dyDescent="0.25">
      <c r="A49" s="63" t="s">
        <v>969</v>
      </c>
      <c r="B49" s="64" t="s">
        <v>30455</v>
      </c>
      <c r="C49" s="64" t="s">
        <v>42369</v>
      </c>
      <c r="D49" s="63" t="s">
        <v>30456</v>
      </c>
      <c r="E49" s="64" t="s">
        <v>2</v>
      </c>
      <c r="F49" s="65">
        <v>1</v>
      </c>
      <c r="G49" s="66"/>
      <c r="H49" s="67">
        <f>H56</f>
        <v>120.01</v>
      </c>
    </row>
    <row r="50" spans="1:8" ht="15" x14ac:dyDescent="0.25">
      <c r="A50" s="22" t="s">
        <v>72</v>
      </c>
      <c r="B50" s="45">
        <v>4011422</v>
      </c>
      <c r="C50" s="45" t="s">
        <v>30448</v>
      </c>
      <c r="D50" s="22" t="s">
        <v>19157</v>
      </c>
      <c r="E50" s="23" t="s">
        <v>38</v>
      </c>
      <c r="F50" s="46">
        <v>0.15</v>
      </c>
      <c r="G50" s="25">
        <v>388.89</v>
      </c>
      <c r="H50" s="47">
        <f>ROUND(F50*G50,2)</f>
        <v>58.33</v>
      </c>
    </row>
    <row r="51" spans="1:8" ht="15" x14ac:dyDescent="0.25">
      <c r="A51" s="22" t="s">
        <v>42353</v>
      </c>
      <c r="B51" s="45" t="s">
        <v>42330</v>
      </c>
      <c r="C51" s="45" t="str">
        <f>IF(IFERROR(VLOOKUP(B51,SINAPI!$A:$D,1,FALSE),"")=B51,"SINAPI",IF(IFERROR(VLOOKUP(B51,SETOP!$A:$E,1,FALSE),"")=B51,"SETOP",IF(IFERROR(VLOOKUP(B51,SETOP!$B:$E,1,FALSE),"")=B51,"SETOP","COTAÇÃO")))</f>
        <v>COTAÇÃO</v>
      </c>
      <c r="D51" s="22" t="s">
        <v>42354</v>
      </c>
      <c r="E51" s="23" t="s">
        <v>62</v>
      </c>
      <c r="F51" s="46">
        <f>ROUND(F50*0.1862,2)</f>
        <v>0.03</v>
      </c>
      <c r="G51" s="25">
        <f>ROUND(1.42233*1000*1.18,2)</f>
        <v>1678.35</v>
      </c>
      <c r="H51" s="47">
        <f>ROUND(F51*G51,2)</f>
        <v>50.35</v>
      </c>
    </row>
    <row r="52" spans="1:8" ht="15" x14ac:dyDescent="0.25">
      <c r="A52" s="22" t="s">
        <v>72</v>
      </c>
      <c r="B52" s="27">
        <v>4011353</v>
      </c>
      <c r="C52" s="45" t="s">
        <v>30448</v>
      </c>
      <c r="D52" s="22" t="s">
        <v>19151</v>
      </c>
      <c r="E52" s="23" t="s">
        <v>2</v>
      </c>
      <c r="F52" s="46">
        <v>1</v>
      </c>
      <c r="G52" s="25">
        <v>0.27</v>
      </c>
      <c r="H52" s="47">
        <f t="shared" ref="H52:H55" si="2">ROUND(F52*G52,2)</f>
        <v>0.27</v>
      </c>
    </row>
    <row r="53" spans="1:8" ht="15" x14ac:dyDescent="0.25">
      <c r="A53" s="22" t="s">
        <v>42353</v>
      </c>
      <c r="B53" s="45" t="s">
        <v>42330</v>
      </c>
      <c r="C53" s="45" t="str">
        <f>IF(IFERROR(VLOOKUP(B53,SINAPI!$A:$D,1,FALSE),"")=B53,"SINAPI",IF(IFERROR(VLOOKUP(B53,SETOP!$A:$E,1,FALSE),"")=B53,"SETOP",IF(IFERROR(VLOOKUP(B53,SETOP!$B:$E,1,FALSE),"")=B53,"SETOP","COTAÇÃO")))</f>
        <v>COTAÇÃO</v>
      </c>
      <c r="D53" s="22" t="s">
        <v>42331</v>
      </c>
      <c r="E53" s="23" t="s">
        <v>2</v>
      </c>
      <c r="F53" s="46">
        <v>4.4999999999999999E-4</v>
      </c>
      <c r="G53" s="25">
        <v>2728.89</v>
      </c>
      <c r="H53" s="47">
        <f t="shared" si="2"/>
        <v>1.23</v>
      </c>
    </row>
    <row r="54" spans="1:8" ht="30" x14ac:dyDescent="0.25">
      <c r="A54" s="22" t="s">
        <v>72</v>
      </c>
      <c r="B54" s="45">
        <v>95876</v>
      </c>
      <c r="C54" s="45" t="str">
        <f>IF(IFERROR(VLOOKUP(B54,SINAPI!$A:$D,1,FALSE),"")=B54,"SINAPI",IF(IFERROR(VLOOKUP(B54,SETOP!$A:$E,1,FALSE),"")=B54,"SETOP",IF(IFERROR(VLOOKUP(B54,SETOP!$B:$E,1,FALSE),"")=B54,"SETOP","COTAÇÃO")))</f>
        <v>SINAPI</v>
      </c>
      <c r="D54" s="22" t="str">
        <f>IFERROR(VLOOKUP(B54,SINAPI!$A:$D,2,FALSE),IFERROR(VLOOKUP(B54,SETOP!$A:$E,3,FALSE),VLOOKUP(B54,SETOP!$B:$E,2,FALSE)))</f>
        <v>TRANSPORTE COM CAMINHÃO BASCULANTE DE 14 M³, EM VIA URBANA PAVIMENTADA, DMT ATÉ 30 KM (UNIDADE: M3XKM). AF_07/2020</v>
      </c>
      <c r="E54" s="23" t="str">
        <f>IFERROR(VLOOKUP(B54,SINAPI!$A:$D,3,FALSE),IFERROR(VLOOKUP(B54,SETOP!$A:$E,4,FALSE),VLOOKUP(B54,SETOP!$B:$E,3,FALSE)))</f>
        <v>M3XKM</v>
      </c>
      <c r="F54" s="46">
        <f>F50*30</f>
        <v>4.5</v>
      </c>
      <c r="G54" s="25">
        <f>IFERROR(VLOOKUP(B54,SINAPI!$A:$D,4,FALSE),IFERROR(VLOOKUP(B54,SETOP!$A:$E,5,FALSE),VLOOKUP(B54,SETOP!$B:$E,4,FALSE)))</f>
        <v>2.1800000000000002</v>
      </c>
      <c r="H54" s="47">
        <f t="shared" si="2"/>
        <v>9.81</v>
      </c>
    </row>
    <row r="55" spans="1:8" ht="30" x14ac:dyDescent="0.25">
      <c r="A55" s="22" t="s">
        <v>72</v>
      </c>
      <c r="B55" s="45">
        <v>102330</v>
      </c>
      <c r="C55" s="45" t="str">
        <f>IF(IFERROR(VLOOKUP(B55,SINAPI!$A:$D,1,FALSE),"")=B55,"SINAPI",IF(IFERROR(VLOOKUP(B55,SETOP!$A:$E,1,FALSE),"")=B55,"SETOP",IF(IFERROR(VLOOKUP(B55,SETOP!$B:$E,1,FALSE),"")=B55,"SETOP","COTAÇÃO")))</f>
        <v>SINAPI</v>
      </c>
      <c r="D55" s="22" t="str">
        <f>IFERROR(VLOOKUP(B55,SINAPI!$A:$D,2,FALSE),IFERROR(VLOOKUP(B55,SETOP!$A:$E,3,FALSE),VLOOKUP(B55,SETOP!$B:$E,2,FALSE)))</f>
        <v>TRANSPORTE COM CAMINHÃO TANQUE DE TRANSPORTE DE MATERIAL ASFÁLTICO DE 30000 L, EM VIA URBANA PAVIMENTADA, DMT ATÉ 30KM (UNIDADE: TXKM). AF_07/2020</v>
      </c>
      <c r="E55" s="23" t="str">
        <f>IFERROR(VLOOKUP(B55,SINAPI!$A:$D,3,FALSE),IFERROR(VLOOKUP(B55,SETOP!$A:$E,4,FALSE),VLOOKUP(B55,SETOP!$B:$E,3,FALSE)))</f>
        <v>TXKM</v>
      </c>
      <c r="F55" s="46">
        <f>F53*30</f>
        <v>1.35E-2</v>
      </c>
      <c r="G55" s="25">
        <f>IFERROR(VLOOKUP(B55,SINAPI!$A:$D,4,FALSE),IFERROR(VLOOKUP(B55,SETOP!$A:$E,5,FALSE),VLOOKUP(B55,SETOP!$B:$E,4,FALSE)))</f>
        <v>1.4</v>
      </c>
      <c r="H55" s="47">
        <f t="shared" si="2"/>
        <v>0.02</v>
      </c>
    </row>
    <row r="56" spans="1:8" ht="15.75" customHeight="1" x14ac:dyDescent="0.25">
      <c r="A56" s="290" t="s">
        <v>30441</v>
      </c>
      <c r="B56" s="290"/>
      <c r="C56" s="290"/>
      <c r="D56" s="290"/>
      <c r="E56" s="290"/>
      <c r="F56" s="290"/>
      <c r="G56" s="290"/>
      <c r="H56" s="48">
        <f>SUM(H50:H55)</f>
        <v>120.01</v>
      </c>
    </row>
    <row r="58" spans="1:8" ht="15.75" customHeight="1" x14ac:dyDescent="0.25">
      <c r="A58" s="59"/>
      <c r="B58" s="60" t="s">
        <v>976</v>
      </c>
      <c r="C58" s="60" t="s">
        <v>975</v>
      </c>
      <c r="D58" s="61" t="s">
        <v>974</v>
      </c>
      <c r="E58" s="60" t="s">
        <v>973</v>
      </c>
      <c r="F58" s="60" t="s">
        <v>972</v>
      </c>
      <c r="G58" s="62" t="s">
        <v>971</v>
      </c>
      <c r="H58" s="62" t="s">
        <v>970</v>
      </c>
    </row>
    <row r="59" spans="1:8" ht="15.75" customHeight="1" x14ac:dyDescent="0.25">
      <c r="A59" s="63" t="s">
        <v>969</v>
      </c>
      <c r="B59" s="64" t="s">
        <v>7893</v>
      </c>
      <c r="C59" s="64"/>
      <c r="D59" s="63" t="s">
        <v>7895</v>
      </c>
      <c r="E59" s="64" t="s">
        <v>934</v>
      </c>
      <c r="F59" s="65">
        <v>1</v>
      </c>
      <c r="G59" s="66"/>
      <c r="H59" s="67">
        <f>H72</f>
        <v>1746224.64</v>
      </c>
    </row>
    <row r="60" spans="1:8" ht="15.75" customHeight="1" x14ac:dyDescent="0.25">
      <c r="A60" s="22" t="s">
        <v>72</v>
      </c>
      <c r="B60" s="45" t="s">
        <v>7786</v>
      </c>
      <c r="C60" s="45" t="str">
        <f>IF(IFERROR(VLOOKUP(B60,SINAPI!$A:$D,1,FALSE),"")=B60,"SINAPI",IF(IFERROR(VLOOKUP(B60,SETOP!$A:$E,1,FALSE),"")=B60,"SETOP",IF(IFERROR(VLOOKUP(B60,SETOP!$B:$E,1,FALSE),"")=B60,"SETOP","COTAÇÃO")))</f>
        <v>SETOP</v>
      </c>
      <c r="D60" s="22" t="str">
        <f>IFERROR(VLOOKUP(B60,SINAPI!$A:$D,2,FALSE),IFERROR(VLOOKUP(B60,SETOP!$A:$E,3,FALSE),VLOOKUP(B60,SETOP!$B:$E,2,FALSE)))</f>
        <v>ENGENHEIRO CIVIL DE OBRA SÊNIOR COM ENCARGOS COMPLEMENTARES</v>
      </c>
      <c r="E60" s="23" t="str">
        <f>IFERROR(VLOOKUP(B60,SINAPI!$A:$D,3,FALSE),IFERROR(VLOOKUP(B60,SETOP!$A:$E,4,FALSE),VLOOKUP(B60,SETOP!$B:$E,3,FALSE)))</f>
        <v>MÊS</v>
      </c>
      <c r="F60" s="46">
        <v>12</v>
      </c>
      <c r="G60" s="25">
        <f>IFERROR(VLOOKUP(B60,SINAPI!$A:$D,4,FALSE),IFERROR(VLOOKUP(B60,SETOP!$A:$E,5,FALSE),VLOOKUP(B60,SETOP!$B:$E,4,FALSE)))</f>
        <v>26791.83</v>
      </c>
      <c r="H60" s="47">
        <f>ROUND(F60*G60,2)</f>
        <v>321501.96000000002</v>
      </c>
    </row>
    <row r="61" spans="1:8" ht="15.75" customHeight="1" x14ac:dyDescent="0.25">
      <c r="A61" s="22" t="s">
        <v>72</v>
      </c>
      <c r="B61" s="45" t="s">
        <v>7800</v>
      </c>
      <c r="C61" s="45" t="str">
        <f>IF(IFERROR(VLOOKUP(B61,SINAPI!$A:$D,1,FALSE),"")=B61,"SINAPI",IF(IFERROR(VLOOKUP(B61,SETOP!$A:$E,1,FALSE),"")=B61,"SETOP",IF(IFERROR(VLOOKUP(B61,SETOP!$B:$E,1,FALSE),"")=B61,"SETOP","COTAÇÃO")))</f>
        <v>SETOP</v>
      </c>
      <c r="D61" s="22" t="str">
        <f>IFERROR(VLOOKUP(B61,SINAPI!$A:$D,2,FALSE),IFERROR(VLOOKUP(B61,SETOP!$A:$E,3,FALSE),VLOOKUP(B61,SETOP!$B:$E,2,FALSE)))</f>
        <v>MESTRE DE OBRAS COM ENCARGOS COMPLEMENTARES</v>
      </c>
      <c r="E61" s="23" t="str">
        <f>IFERROR(VLOOKUP(B61,SINAPI!$A:$D,3,FALSE),IFERROR(VLOOKUP(B61,SETOP!$A:$E,4,FALSE),VLOOKUP(B61,SETOP!$B:$E,3,FALSE)))</f>
        <v>MÊS</v>
      </c>
      <c r="F61" s="46">
        <v>12</v>
      </c>
      <c r="G61" s="25">
        <f>IFERROR(VLOOKUP(B61,SINAPI!$A:$D,4,FALSE),IFERROR(VLOOKUP(B61,SETOP!$A:$E,5,FALSE),VLOOKUP(B61,SETOP!$B:$E,4,FALSE)))</f>
        <v>15358.61</v>
      </c>
      <c r="H61" s="47">
        <f t="shared" ref="H61" si="3">ROUND(F61*G61,2)</f>
        <v>184303.32</v>
      </c>
    </row>
    <row r="62" spans="1:8" ht="15.75" customHeight="1" x14ac:dyDescent="0.25">
      <c r="A62" s="22" t="s">
        <v>72</v>
      </c>
      <c r="B62" s="45" t="s">
        <v>7782</v>
      </c>
      <c r="C62" s="45" t="str">
        <f>IF(IFERROR(VLOOKUP(B62,SINAPI!$A:$D,1,FALSE),"")=B62,"SINAPI",IF(IFERROR(VLOOKUP(B62,SETOP!$A:$E,1,FALSE),"")=B62,"SETOP",IF(IFERROR(VLOOKUP(B62,SETOP!$B:$E,1,FALSE),"")=B62,"SETOP","COTAÇÃO")))</f>
        <v>SETOP</v>
      </c>
      <c r="D62" s="22" t="str">
        <f>IFERROR(VLOOKUP(B62,SINAPI!$A:$D,2,FALSE),IFERROR(VLOOKUP(B62,SETOP!$A:$E,3,FALSE),VLOOKUP(B62,SETOP!$B:$E,2,FALSE)))</f>
        <v>ENCARREGADO GERAL DE OBRAS COM ENCARGOS COMPLEMENTARES</v>
      </c>
      <c r="E62" s="23" t="str">
        <f>IFERROR(VLOOKUP(B62,SINAPI!$A:$D,3,FALSE),IFERROR(VLOOKUP(B62,SETOP!$A:$E,4,FALSE),VLOOKUP(B62,SETOP!$B:$E,3,FALSE)))</f>
        <v>MÊS</v>
      </c>
      <c r="F62" s="46">
        <v>36</v>
      </c>
      <c r="G62" s="25">
        <f>IFERROR(VLOOKUP(B62,SINAPI!$A:$D,4,FALSE),IFERROR(VLOOKUP(B62,SETOP!$A:$E,5,FALSE),VLOOKUP(B62,SETOP!$B:$E,4,FALSE)))</f>
        <v>9614.2999999999993</v>
      </c>
      <c r="H62" s="47">
        <f t="shared" ref="H62:H71" si="4">ROUND(F62*G62,2)</f>
        <v>346114.8</v>
      </c>
    </row>
    <row r="63" spans="1:8" ht="15.75" customHeight="1" x14ac:dyDescent="0.25">
      <c r="A63" s="22" t="s">
        <v>72</v>
      </c>
      <c r="B63" s="45" t="s">
        <v>7770</v>
      </c>
      <c r="C63" s="45" t="str">
        <f>IF(IFERROR(VLOOKUP(B63,SINAPI!$A:$D,1,FALSE),"")=B63,"SINAPI",IF(IFERROR(VLOOKUP(B63,SETOP!$A:$E,1,FALSE),"")=B63,"SETOP",IF(IFERROR(VLOOKUP(B63,SETOP!$B:$E,1,FALSE),"")=B63,"SETOP","COTAÇÃO")))</f>
        <v>SETOP</v>
      </c>
      <c r="D63" s="22" t="str">
        <f>IFERROR(VLOOKUP(B63,SINAPI!$A:$D,2,FALSE),IFERROR(VLOOKUP(B63,SETOP!$A:$E,3,FALSE),VLOOKUP(B63,SETOP!$B:$E,2,FALSE)))</f>
        <v>APONTADOR OU APROPRIADOR DE MAO DE OBRA COM ENCARGOS COMPLEMENTARES</v>
      </c>
      <c r="E63" s="23" t="str">
        <f>IFERROR(VLOOKUP(B63,SINAPI!$A:$D,3,FALSE),IFERROR(VLOOKUP(B63,SETOP!$A:$E,4,FALSE),VLOOKUP(B63,SETOP!$B:$E,3,FALSE)))</f>
        <v>MÊS</v>
      </c>
      <c r="F63" s="46">
        <v>36</v>
      </c>
      <c r="G63" s="25">
        <f>IFERROR(VLOOKUP(B63,SINAPI!$A:$D,4,FALSE),IFERROR(VLOOKUP(B63,SETOP!$A:$E,5,FALSE),VLOOKUP(B63,SETOP!$B:$E,4,FALSE)))</f>
        <v>3800.17</v>
      </c>
      <c r="H63" s="47">
        <f t="shared" si="4"/>
        <v>136806.12</v>
      </c>
    </row>
    <row r="64" spans="1:8" ht="15.75" customHeight="1" x14ac:dyDescent="0.25">
      <c r="A64" s="22" t="s">
        <v>72</v>
      </c>
      <c r="B64" s="45" t="s">
        <v>13701</v>
      </c>
      <c r="C64" s="45" t="str">
        <f>IF(IFERROR(VLOOKUP(B64,SINAPI!$A:$D,1,FALSE),"")=B64,"SINAPI",IF(IFERROR(VLOOKUP(B64,SETOP!$A:$E,1,FALSE),"")=B64,"SETOP",IF(IFERROR(VLOOKUP(B64,SETOP!$B:$E,1,FALSE),"")=B64,"SETOP","COTAÇÃO")))</f>
        <v>SETOP</v>
      </c>
      <c r="D64" s="22" t="str">
        <f>IFERROR(VLOOKUP(B64,SINAPI!$A:$D,2,FALSE),IFERROR(VLOOKUP(B64,SETOP!$A:$E,3,FALSE),VLOOKUP(B64,SETOP!$B:$E,2,FALSE)))</f>
        <v>TOPÓGRAFO COM ENCARGOS COMPLEMENTARES</v>
      </c>
      <c r="E64" s="23" t="str">
        <f>IFERROR(VLOOKUP(B64,SINAPI!$A:$D,3,FALSE),IFERROR(VLOOKUP(B64,SETOP!$A:$E,4,FALSE),VLOOKUP(B64,SETOP!$B:$E,3,FALSE)))</f>
        <v>HORA</v>
      </c>
      <c r="F64" s="46">
        <v>2640</v>
      </c>
      <c r="G64" s="25">
        <f>IFERROR(VLOOKUP(B64,SINAPI!$A:$D,4,FALSE),IFERROR(VLOOKUP(B64,SETOP!$A:$E,5,FALSE),VLOOKUP(B64,SETOP!$B:$E,4,FALSE)))</f>
        <v>45.16</v>
      </c>
      <c r="H64" s="47">
        <f t="shared" si="4"/>
        <v>119222.39999999999</v>
      </c>
    </row>
    <row r="65" spans="1:8" ht="15.75" customHeight="1" x14ac:dyDescent="0.25">
      <c r="A65" s="22" t="s">
        <v>72</v>
      </c>
      <c r="B65" s="45" t="s">
        <v>13700</v>
      </c>
      <c r="C65" s="45" t="str">
        <f>IF(IFERROR(VLOOKUP(B65,SINAPI!$A:$D,1,FALSE),"")=B65,"SINAPI",IF(IFERROR(VLOOKUP(B65,SETOP!$A:$E,1,FALSE),"")=B65,"SETOP",IF(IFERROR(VLOOKUP(B65,SETOP!$B:$E,1,FALSE),"")=B65,"SETOP","COTAÇÃO")))</f>
        <v>SETOP</v>
      </c>
      <c r="D65" s="22" t="str">
        <f>IFERROR(VLOOKUP(B65,SINAPI!$A:$D,2,FALSE),IFERROR(VLOOKUP(B65,SETOP!$A:$E,3,FALSE),VLOOKUP(B65,SETOP!$B:$E,2,FALSE)))</f>
        <v>AUXILIAR DE TOPÓGRAFO COM ENCARGOS COMPLEMENTARES</v>
      </c>
      <c r="E65" s="23" t="str">
        <f>IFERROR(VLOOKUP(B65,SINAPI!$A:$D,3,FALSE),IFERROR(VLOOKUP(B65,SETOP!$A:$E,4,FALSE),VLOOKUP(B65,SETOP!$B:$E,3,FALSE)))</f>
        <v>HORA</v>
      </c>
      <c r="F65" s="46">
        <v>5280</v>
      </c>
      <c r="G65" s="25">
        <f>IFERROR(VLOOKUP(B65,SINAPI!$A:$D,4,FALSE),IFERROR(VLOOKUP(B65,SETOP!$A:$E,5,FALSE),VLOOKUP(B65,SETOP!$B:$E,4,FALSE)))</f>
        <v>21.5</v>
      </c>
      <c r="H65" s="47">
        <f t="shared" si="4"/>
        <v>113520</v>
      </c>
    </row>
    <row r="66" spans="1:8" ht="15.75" customHeight="1" x14ac:dyDescent="0.25">
      <c r="A66" s="22" t="s">
        <v>72</v>
      </c>
      <c r="B66" s="45" t="s">
        <v>7816</v>
      </c>
      <c r="C66" s="45" t="str">
        <f>IF(IFERROR(VLOOKUP(B66,SINAPI!$A:$D,1,FALSE),"")=B66,"SINAPI",IF(IFERROR(VLOOKUP(B66,SETOP!$A:$E,1,FALSE),"")=B66,"SETOP",IF(IFERROR(VLOOKUP(B66,SETOP!$B:$E,1,FALSE),"")=B66,"SETOP","COTAÇÃO")))</f>
        <v>SETOP</v>
      </c>
      <c r="D66" s="22" t="str">
        <f>IFERROR(VLOOKUP(B66,SINAPI!$A:$D,2,FALSE),IFERROR(VLOOKUP(B66,SETOP!$A:$E,3,FALSE),VLOOKUP(B66,SETOP!$B:$E,2,FALSE)))</f>
        <v>TÉCNICO EM SEGURANÇA DO TRABALHO COM ENCARGOS COMPLEMENTARES</v>
      </c>
      <c r="E66" s="23" t="str">
        <f>IFERROR(VLOOKUP(B66,SINAPI!$A:$D,3,FALSE),IFERROR(VLOOKUP(B66,SETOP!$A:$E,4,FALSE),VLOOKUP(B66,SETOP!$B:$E,3,FALSE)))</f>
        <v>MÊS</v>
      </c>
      <c r="F66" s="46">
        <v>12</v>
      </c>
      <c r="G66" s="25">
        <f>IFERROR(VLOOKUP(B66,SINAPI!$A:$D,4,FALSE),IFERROR(VLOOKUP(B66,SETOP!$A:$E,5,FALSE),VLOOKUP(B66,SETOP!$B:$E,4,FALSE)))</f>
        <v>6768.56</v>
      </c>
      <c r="H66" s="47">
        <f t="shared" si="4"/>
        <v>81222.720000000001</v>
      </c>
    </row>
    <row r="67" spans="1:8" ht="15.75" customHeight="1" x14ac:dyDescent="0.25">
      <c r="A67" s="22" t="s">
        <v>72</v>
      </c>
      <c r="B67" s="45" t="s">
        <v>25351</v>
      </c>
      <c r="C67" s="45" t="str">
        <f>IF(IFERROR(VLOOKUP(B67,SINAPI!$A:$D,1,FALSE),"")=B67,"SINAPI",IF(IFERROR(VLOOKUP(B67,SETOP!$A:$E,1,FALSE),"")=B67,"SETOP",IF(IFERROR(VLOOKUP(B67,SETOP!$B:$E,1,FALSE),"")=B67,"SETOP","COTAÇÃO")))</f>
        <v>SETOP</v>
      </c>
      <c r="D67" s="22" t="str">
        <f>IFERROR(VLOOKUP(B67,SINAPI!$A:$D,2,FALSE),IFERROR(VLOOKUP(B67,SETOP!$A:$E,3,FALSE),VLOOKUP(B67,SETOP!$B:$E,2,FALSE)))</f>
        <v>AUXILIAR ADMINISTRATIVO, INCLUSIVE ENCARGOS COMPLEMENTARES</v>
      </c>
      <c r="E67" s="23" t="str">
        <f>IFERROR(VLOOKUP(B67,SINAPI!$A:$D,3,FALSE),IFERROR(VLOOKUP(B67,SETOP!$A:$E,4,FALSE),VLOOKUP(B67,SETOP!$B:$E,3,FALSE)))</f>
        <v>HORA</v>
      </c>
      <c r="F67" s="46">
        <f>220*12</f>
        <v>2640</v>
      </c>
      <c r="G67" s="25">
        <f>IFERROR(VLOOKUP(B67,SINAPI!$A:$D,4,FALSE),IFERROR(VLOOKUP(B67,SETOP!$A:$E,5,FALSE),VLOOKUP(B67,SETOP!$B:$E,4,FALSE)))</f>
        <v>21.63</v>
      </c>
      <c r="H67" s="47">
        <f t="shared" si="4"/>
        <v>57103.199999999997</v>
      </c>
    </row>
    <row r="68" spans="1:8" ht="15.75" customHeight="1" x14ac:dyDescent="0.25">
      <c r="A68" s="22" t="s">
        <v>72</v>
      </c>
      <c r="B68" s="45" t="s">
        <v>7769</v>
      </c>
      <c r="C68" s="45" t="str">
        <f>IF(IFERROR(VLOOKUP(B68,SINAPI!$A:$D,1,FALSE),"")=B68,"SINAPI",IF(IFERROR(VLOOKUP(B68,SETOP!$A:$E,1,FALSE),"")=B68,"SETOP",IF(IFERROR(VLOOKUP(B68,SETOP!$B:$E,1,FALSE),"")=B68,"SETOP","COTAÇÃO")))</f>
        <v>SETOP</v>
      </c>
      <c r="D68" s="22" t="str">
        <f>IFERROR(VLOOKUP(B68,SINAPI!$A:$D,2,FALSE),IFERROR(VLOOKUP(B68,SETOP!$A:$E,3,FALSE),VLOOKUP(B68,SETOP!$B:$E,2,FALSE)))</f>
        <v>ALMOXARIFE COM ENCARGOS COMPLEMENTARES</v>
      </c>
      <c r="E68" s="23" t="str">
        <f>IFERROR(VLOOKUP(B68,SINAPI!$A:$D,3,FALSE),IFERROR(VLOOKUP(B68,SETOP!$A:$E,4,FALSE),VLOOKUP(B68,SETOP!$B:$E,3,FALSE)))</f>
        <v>MÊS</v>
      </c>
      <c r="F68" s="46">
        <v>12</v>
      </c>
      <c r="G68" s="25">
        <f>IFERROR(VLOOKUP(B68,SINAPI!$A:$D,4,FALSE),IFERROR(VLOOKUP(B68,SETOP!$A:$E,5,FALSE),VLOOKUP(B68,SETOP!$B:$E,4,FALSE)))</f>
        <v>4255.62</v>
      </c>
      <c r="H68" s="47">
        <f t="shared" ref="H68" si="5">ROUND(F68*G68,2)</f>
        <v>51067.44</v>
      </c>
    </row>
    <row r="69" spans="1:8" ht="15.75" customHeight="1" x14ac:dyDescent="0.25">
      <c r="A69" s="22" t="s">
        <v>72</v>
      </c>
      <c r="B69" s="45">
        <v>101456</v>
      </c>
      <c r="C69" s="45" t="str">
        <f>IF(IFERROR(VLOOKUP(B69,SINAPI!$A:$D,1,FALSE),"")=B69,"SINAPI",IF(IFERROR(VLOOKUP(B69,SETOP!$A:$E,1,FALSE),"")=B69,"SETOP",IF(IFERROR(VLOOKUP(B69,SETOP!$B:$E,1,FALSE),"")=B69,"SETOP","COTAÇÃO")))</f>
        <v>SINAPI</v>
      </c>
      <c r="D69" s="22" t="str">
        <f>IFERROR(VLOOKUP(B69,SINAPI!$A:$D,2,FALSE),IFERROR(VLOOKUP(B69,SETOP!$A:$E,3,FALSE),VLOOKUP(B69,SETOP!$B:$E,2,FALSE)))</f>
        <v>TÉCNICO DE LABORATÓRIO E CAMPO DE CONSTRUÇÃO COM ENCARGOS COMPLEMENTARES</v>
      </c>
      <c r="E69" s="23" t="str">
        <f>IFERROR(VLOOKUP(B69,SINAPI!$A:$D,3,FALSE),IFERROR(VLOOKUP(B69,SETOP!$A:$E,4,FALSE),VLOOKUP(B69,SETOP!$B:$E,3,FALSE)))</f>
        <v>MES</v>
      </c>
      <c r="F69" s="46">
        <v>12</v>
      </c>
      <c r="G69" s="25">
        <f>IFERROR(VLOOKUP(B69,SINAPI!$A:$D,4,FALSE),IFERROR(VLOOKUP(B69,SETOP!$A:$E,5,FALSE),VLOOKUP(B69,SETOP!$B:$E,4,FALSE)))</f>
        <v>6740.95</v>
      </c>
      <c r="H69" s="47">
        <f t="shared" ref="H69:H70" si="6">ROUND(F69*G69,2)</f>
        <v>80891.399999999994</v>
      </c>
    </row>
    <row r="70" spans="1:8" ht="30" x14ac:dyDescent="0.25">
      <c r="A70" s="22" t="s">
        <v>72</v>
      </c>
      <c r="B70" s="45">
        <v>101385</v>
      </c>
      <c r="C70" s="45" t="str">
        <f>IF(IFERROR(VLOOKUP(B70,SINAPI!$A:$D,1,FALSE),"")=B70,"SINAPI",IF(IFERROR(VLOOKUP(B70,SETOP!$A:$E,1,FALSE),"")=B70,"SETOP",IF(IFERROR(VLOOKUP(B70,SETOP!$B:$E,1,FALSE),"")=B70,"SETOP","COTAÇÃO")))</f>
        <v>SINAPI</v>
      </c>
      <c r="D70" s="22" t="str">
        <f>IFERROR(VLOOKUP(B70,SINAPI!$A:$D,2,FALSE),IFERROR(VLOOKUP(B70,SETOP!$A:$E,3,FALSE),VLOOKUP(B70,SETOP!$B:$E,2,FALSE)))</f>
        <v>AUXILIAR DE LABORATORISTA DE SOLOS E DE CONCRETO COM ENCARGOS COMPLEMENTARES</v>
      </c>
      <c r="E70" s="23" t="str">
        <f>IFERROR(VLOOKUP(B70,SINAPI!$A:$D,3,FALSE),IFERROR(VLOOKUP(B70,SETOP!$A:$E,4,FALSE),VLOOKUP(B70,SETOP!$B:$E,3,FALSE)))</f>
        <v>MES</v>
      </c>
      <c r="F70" s="46">
        <f>12*3</f>
        <v>36</v>
      </c>
      <c r="G70" s="25">
        <f>IFERROR(VLOOKUP(B70,SINAPI!$A:$D,4,FALSE),IFERROR(VLOOKUP(B70,SETOP!$A:$E,5,FALSE),VLOOKUP(B70,SETOP!$B:$E,4,FALSE)))</f>
        <v>5353.82</v>
      </c>
      <c r="H70" s="47">
        <f t="shared" si="6"/>
        <v>192737.52</v>
      </c>
    </row>
    <row r="71" spans="1:8" ht="15.75" customHeight="1" x14ac:dyDescent="0.25">
      <c r="A71" s="22" t="s">
        <v>72</v>
      </c>
      <c r="B71" s="45" t="s">
        <v>7819</v>
      </c>
      <c r="C71" s="45" t="str">
        <f>IF(IFERROR(VLOOKUP(B71,SINAPI!$A:$D,1,FALSE),"")=B71,"SINAPI",IF(IFERROR(VLOOKUP(B71,SETOP!$A:$E,1,FALSE),"")=B71,"SETOP",IF(IFERROR(VLOOKUP(B71,SETOP!$B:$E,1,FALSE),"")=B71,"SETOP","COTAÇÃO")))</f>
        <v>SETOP</v>
      </c>
      <c r="D71" s="22" t="str">
        <f>IFERROR(VLOOKUP(B71,SINAPI!$A:$D,2,FALSE),IFERROR(VLOOKUP(B71,SETOP!$A:$E,3,FALSE),VLOOKUP(B71,SETOP!$B:$E,2,FALSE)))</f>
        <v>VIGIA NOTURNO COM ENCARGOS COMPLEMENTARES</v>
      </c>
      <c r="E71" s="23" t="str">
        <f>IFERROR(VLOOKUP(B71,SINAPI!$A:$D,3,FALSE),IFERROR(VLOOKUP(B71,SETOP!$A:$E,4,FALSE),VLOOKUP(B71,SETOP!$B:$E,3,FALSE)))</f>
        <v>MÊS</v>
      </c>
      <c r="F71" s="46">
        <v>12</v>
      </c>
      <c r="G71" s="25">
        <f>IFERROR(VLOOKUP(B71,SINAPI!$A:$D,4,FALSE),IFERROR(VLOOKUP(B71,SETOP!$A:$E,5,FALSE),VLOOKUP(B71,SETOP!$B:$E,4,FALSE)))</f>
        <v>5144.4799999999996</v>
      </c>
      <c r="H71" s="47">
        <f t="shared" si="4"/>
        <v>61733.760000000002</v>
      </c>
    </row>
    <row r="72" spans="1:8" ht="15.75" customHeight="1" x14ac:dyDescent="0.25">
      <c r="A72" s="290" t="s">
        <v>30441</v>
      </c>
      <c r="B72" s="290"/>
      <c r="C72" s="290"/>
      <c r="D72" s="290"/>
      <c r="E72" s="290"/>
      <c r="F72" s="290"/>
      <c r="G72" s="290"/>
      <c r="H72" s="48">
        <f>SUM(H60:H71)</f>
        <v>1746224.64</v>
      </c>
    </row>
    <row r="74" spans="1:8" ht="15" x14ac:dyDescent="0.25">
      <c r="A74" s="59"/>
      <c r="B74" s="60" t="s">
        <v>976</v>
      </c>
      <c r="C74" s="60" t="s">
        <v>975</v>
      </c>
      <c r="D74" s="61" t="s">
        <v>974</v>
      </c>
      <c r="E74" s="60" t="s">
        <v>973</v>
      </c>
      <c r="F74" s="60" t="s">
        <v>972</v>
      </c>
      <c r="G74" s="62" t="s">
        <v>971</v>
      </c>
      <c r="H74" s="62" t="s">
        <v>970</v>
      </c>
    </row>
    <row r="75" spans="1:8" ht="15" x14ac:dyDescent="0.25">
      <c r="A75" s="63" t="s">
        <v>969</v>
      </c>
      <c r="B75" s="64" t="s">
        <v>30538</v>
      </c>
      <c r="C75" s="64" t="s">
        <v>42370</v>
      </c>
      <c r="D75" s="63" t="s">
        <v>14405</v>
      </c>
      <c r="E75" s="64" t="s">
        <v>934</v>
      </c>
      <c r="F75" s="65">
        <v>1</v>
      </c>
      <c r="G75" s="66"/>
      <c r="H75" s="67">
        <f>H78</f>
        <v>736.38</v>
      </c>
    </row>
    <row r="76" spans="1:8" ht="30" x14ac:dyDescent="0.25">
      <c r="A76" s="22" t="s">
        <v>72</v>
      </c>
      <c r="B76" s="45" t="s">
        <v>32331</v>
      </c>
      <c r="C76" s="45" t="str">
        <f>IF(IFERROR(VLOOKUP(B76,SINAPI!$A:$D,1,FALSE),"")=B76,"SINAPI",IF(IFERROR(VLOOKUP(B76,SETOP!$A:$E,1,FALSE),"")=B76,"SETOP",IF(IFERROR(VLOOKUP(B76,SETOP!$B:$E,1,FALSE),"")=B76,"SETOP","COTAÇÃO")))</f>
        <v>SETOP</v>
      </c>
      <c r="D76" s="22" t="str">
        <f>IFERROR(VLOOKUP(B76,SINAPI!$A:$D,2,FALSE),IFERROR(VLOOKUP(B76,SETOP!$A:$E,3,FALSE),VLOOKUP(B76,SETOP!$B:$E,2,FALSE)))</f>
        <v>ESCAVAÇÃO MANUAL DE VALA EM MATERIAL DE 1ª CATEGORIA NA PROFUNDIDADE DE 0 A 1,50 M</v>
      </c>
      <c r="E76" s="23" t="str">
        <f>IFERROR(VLOOKUP(B76,SINAPI!$A:$D,3,FALSE),IFERROR(VLOOKUP(B76,SETOP!$A:$E,4,FALSE),VLOOKUP(B76,SETOP!$B:$E,3,FALSE)))</f>
        <v>M3</v>
      </c>
      <c r="F76" s="46">
        <v>7.4</v>
      </c>
      <c r="G76" s="25">
        <f>IFERROR(VLOOKUP(B76,SINAPI!$A:$D,4,FALSE),IFERROR(VLOOKUP(B76,SETOP!$A:$E,5,FALSE),VLOOKUP(B76,SETOP!$B:$E,4,FALSE)))</f>
        <v>71.989999999999995</v>
      </c>
      <c r="H76" s="47">
        <f>ROUND(F76*G76,2)</f>
        <v>532.73</v>
      </c>
    </row>
    <row r="77" spans="1:8" ht="30" x14ac:dyDescent="0.25">
      <c r="A77" s="22" t="s">
        <v>72</v>
      </c>
      <c r="B77" s="45" t="s">
        <v>32333</v>
      </c>
      <c r="C77" s="45" t="str">
        <f>IF(IFERROR(VLOOKUP(B77,SINAPI!$A:$D,1,FALSE),"")=B77,"SINAPI",IF(IFERROR(VLOOKUP(B77,SETOP!$A:$E,1,FALSE),"")=B77,"SETOP",IF(IFERROR(VLOOKUP(B77,SETOP!$B:$E,1,FALSE),"")=B77,"SETOP","COTAÇÃO")))</f>
        <v>SETOP</v>
      </c>
      <c r="D77" s="22" t="str">
        <f>IFERROR(VLOOKUP(B77,SINAPI!$A:$D,2,FALSE),IFERROR(VLOOKUP(B77,SETOP!$A:$E,3,FALSE),VLOOKUP(B77,SETOP!$B:$E,2,FALSE)))</f>
        <v>ESCAVAÇÃO MECÂNICA DE VALA COM DESCARGA LATERAL EM MATERIAL DE 1ª CATEGORIA</v>
      </c>
      <c r="E77" s="23" t="str">
        <f>IFERROR(VLOOKUP(B77,SINAPI!$A:$D,3,FALSE),IFERROR(VLOOKUP(B77,SETOP!$A:$E,4,FALSE),VLOOKUP(B77,SETOP!$B:$E,3,FALSE)))</f>
        <v>M3</v>
      </c>
      <c r="F77" s="46">
        <v>29.6</v>
      </c>
      <c r="G77" s="25">
        <f>IFERROR(VLOOKUP(B77,SINAPI!$A:$D,4,FALSE),IFERROR(VLOOKUP(B77,SETOP!$A:$E,5,FALSE),VLOOKUP(B77,SETOP!$B:$E,4,FALSE)))</f>
        <v>6.88</v>
      </c>
      <c r="H77" s="47">
        <f t="shared" ref="H77" si="7">ROUND(F77*G77,2)</f>
        <v>203.65</v>
      </c>
    </row>
    <row r="78" spans="1:8" ht="15.75" customHeight="1" x14ac:dyDescent="0.25">
      <c r="A78" s="290" t="s">
        <v>30441</v>
      </c>
      <c r="B78" s="290"/>
      <c r="C78" s="290"/>
      <c r="D78" s="290"/>
      <c r="E78" s="290"/>
      <c r="F78" s="290"/>
      <c r="G78" s="290"/>
      <c r="H78" s="48">
        <f>SUM(H76:H77)</f>
        <v>736.38</v>
      </c>
    </row>
    <row r="80" spans="1:8" ht="15" x14ac:dyDescent="0.25">
      <c r="A80" s="59"/>
      <c r="B80" s="60" t="s">
        <v>976</v>
      </c>
      <c r="C80" s="60" t="s">
        <v>975</v>
      </c>
      <c r="D80" s="61" t="s">
        <v>974</v>
      </c>
      <c r="E80" s="60" t="s">
        <v>973</v>
      </c>
      <c r="F80" s="60" t="s">
        <v>972</v>
      </c>
      <c r="G80" s="62" t="s">
        <v>971</v>
      </c>
      <c r="H80" s="62" t="s">
        <v>970</v>
      </c>
    </row>
    <row r="81" spans="1:11" ht="15" x14ac:dyDescent="0.25">
      <c r="A81" s="63" t="s">
        <v>969</v>
      </c>
      <c r="B81" s="64" t="s">
        <v>30539</v>
      </c>
      <c r="C81" s="64" t="s">
        <v>42371</v>
      </c>
      <c r="D81" s="63" t="s">
        <v>14406</v>
      </c>
      <c r="E81" s="64" t="s">
        <v>934</v>
      </c>
      <c r="F81" s="65">
        <v>1</v>
      </c>
      <c r="G81" s="66"/>
      <c r="H81" s="67">
        <f>H84</f>
        <v>1114.51</v>
      </c>
    </row>
    <row r="82" spans="1:11" ht="30" x14ac:dyDescent="0.25">
      <c r="A82" s="22" t="s">
        <v>72</v>
      </c>
      <c r="B82" s="45" t="s">
        <v>32331</v>
      </c>
      <c r="C82" s="45" t="str">
        <f>IF(IFERROR(VLOOKUP(B82,SINAPI!$A:$D,1,FALSE),"")=B82,"SINAPI",IF(IFERROR(VLOOKUP(B82,SETOP!$A:$E,1,FALSE),"")=B82,"SETOP",IF(IFERROR(VLOOKUP(B82,SETOP!$B:$E,1,FALSE),"")=B82,"SETOP","COTAÇÃO")))</f>
        <v>SETOP</v>
      </c>
      <c r="D82" s="22" t="str">
        <f>IFERROR(VLOOKUP(B82,SINAPI!$A:$D,2,FALSE),IFERROR(VLOOKUP(B82,SETOP!$A:$E,3,FALSE),VLOOKUP(B82,SETOP!$B:$E,2,FALSE)))</f>
        <v>ESCAVAÇÃO MANUAL DE VALA EM MATERIAL DE 1ª CATEGORIA NA PROFUNDIDADE DE 0 A 1,50 M</v>
      </c>
      <c r="E82" s="23" t="str">
        <f>IFERROR(VLOOKUP(B82,SINAPI!$A:$D,3,FALSE),IFERROR(VLOOKUP(B82,SETOP!$A:$E,4,FALSE),VLOOKUP(B82,SETOP!$B:$E,3,FALSE)))</f>
        <v>M3</v>
      </c>
      <c r="F82" s="46">
        <v>11.2</v>
      </c>
      <c r="G82" s="25">
        <f>IFERROR(VLOOKUP(B82,SINAPI!$A:$D,4,FALSE),IFERROR(VLOOKUP(B82,SETOP!$A:$E,5,FALSE),VLOOKUP(B82,SETOP!$B:$E,4,FALSE)))</f>
        <v>71.989999999999995</v>
      </c>
      <c r="H82" s="47">
        <f>ROUND(F82*G82,2)</f>
        <v>806.29</v>
      </c>
    </row>
    <row r="83" spans="1:11" ht="30" x14ac:dyDescent="0.25">
      <c r="A83" s="22" t="s">
        <v>72</v>
      </c>
      <c r="B83" s="45" t="s">
        <v>32333</v>
      </c>
      <c r="C83" s="45" t="str">
        <f>IF(IFERROR(VLOOKUP(B83,SINAPI!$A:$D,1,FALSE),"")=B83,"SINAPI",IF(IFERROR(VLOOKUP(B83,SETOP!$A:$E,1,FALSE),"")=B83,"SETOP",IF(IFERROR(VLOOKUP(B83,SETOP!$B:$E,1,FALSE),"")=B83,"SETOP","COTAÇÃO")))</f>
        <v>SETOP</v>
      </c>
      <c r="D83" s="22" t="str">
        <f>IFERROR(VLOOKUP(B83,SINAPI!$A:$D,2,FALSE),IFERROR(VLOOKUP(B83,SETOP!$A:$E,3,FALSE),VLOOKUP(B83,SETOP!$B:$E,2,FALSE)))</f>
        <v>ESCAVAÇÃO MECÂNICA DE VALA COM DESCARGA LATERAL EM MATERIAL DE 1ª CATEGORIA</v>
      </c>
      <c r="E83" s="23" t="str">
        <f>IFERROR(VLOOKUP(B83,SINAPI!$A:$D,3,FALSE),IFERROR(VLOOKUP(B83,SETOP!$A:$E,4,FALSE),VLOOKUP(B83,SETOP!$B:$E,3,FALSE)))</f>
        <v>M3</v>
      </c>
      <c r="F83" s="46">
        <v>44.8</v>
      </c>
      <c r="G83" s="25">
        <f>IFERROR(VLOOKUP(B83,SINAPI!$A:$D,4,FALSE),IFERROR(VLOOKUP(B83,SETOP!$A:$E,5,FALSE),VLOOKUP(B83,SETOP!$B:$E,4,FALSE)))</f>
        <v>6.88</v>
      </c>
      <c r="H83" s="47">
        <f t="shared" ref="H83" si="8">ROUND(F83*G83,2)</f>
        <v>308.22000000000003</v>
      </c>
    </row>
    <row r="84" spans="1:11" ht="15.75" customHeight="1" x14ac:dyDescent="0.25">
      <c r="A84" s="290" t="s">
        <v>30441</v>
      </c>
      <c r="B84" s="290"/>
      <c r="C84" s="290"/>
      <c r="D84" s="290"/>
      <c r="E84" s="290"/>
      <c r="F84" s="290"/>
      <c r="G84" s="290"/>
      <c r="H84" s="48">
        <f>SUM(H82:H83)</f>
        <v>1114.51</v>
      </c>
    </row>
    <row r="86" spans="1:11" ht="15.75" customHeight="1" x14ac:dyDescent="0.25">
      <c r="A86" s="61"/>
      <c r="B86" s="60" t="s">
        <v>976</v>
      </c>
      <c r="C86" s="60" t="s">
        <v>975</v>
      </c>
      <c r="D86" s="61" t="s">
        <v>974</v>
      </c>
      <c r="E86" s="60" t="s">
        <v>973</v>
      </c>
      <c r="F86" s="60" t="s">
        <v>972</v>
      </c>
      <c r="G86" s="62"/>
      <c r="H86" s="62"/>
      <c r="I86" s="103"/>
      <c r="J86" s="103"/>
    </row>
    <row r="87" spans="1:11" ht="45" x14ac:dyDescent="0.25">
      <c r="A87" s="63" t="s">
        <v>969</v>
      </c>
      <c r="B87" s="64" t="s">
        <v>42332</v>
      </c>
      <c r="C87" s="64" t="s">
        <v>42372</v>
      </c>
      <c r="D87" s="63" t="s">
        <v>14444</v>
      </c>
      <c r="E87" s="64" t="s">
        <v>38</v>
      </c>
      <c r="F87" s="65">
        <v>1</v>
      </c>
      <c r="G87" s="66"/>
      <c r="H87" s="110">
        <f>H101</f>
        <v>161.83000000000001</v>
      </c>
      <c r="I87" s="103"/>
      <c r="J87" s="103"/>
    </row>
    <row r="88" spans="1:11" ht="15.75" customHeight="1" x14ac:dyDescent="0.25">
      <c r="A88" s="22"/>
      <c r="B88" s="45"/>
      <c r="C88" s="45"/>
      <c r="D88" s="22"/>
      <c r="E88" s="23" t="s">
        <v>30416</v>
      </c>
      <c r="F88" s="46" t="s">
        <v>30417</v>
      </c>
      <c r="G88" s="25" t="s">
        <v>30418</v>
      </c>
      <c r="H88" s="47" t="s">
        <v>30419</v>
      </c>
      <c r="I88" s="47" t="s">
        <v>30420</v>
      </c>
      <c r="J88" s="102" t="s">
        <v>30421</v>
      </c>
    </row>
    <row r="89" spans="1:11" ht="15.75" customHeight="1" x14ac:dyDescent="0.25">
      <c r="A89" s="22" t="s">
        <v>30422</v>
      </c>
      <c r="B89" s="45" t="s">
        <v>42333</v>
      </c>
      <c r="C89" s="45" t="s">
        <v>30424</v>
      </c>
      <c r="D89" s="22" t="s">
        <v>42334</v>
      </c>
      <c r="E89" s="23">
        <v>1</v>
      </c>
      <c r="F89" s="46">
        <v>0.8</v>
      </c>
      <c r="G89" s="46">
        <v>0.2</v>
      </c>
      <c r="H89" s="111">
        <v>196.3931</v>
      </c>
      <c r="I89" s="112">
        <v>97.168099999999995</v>
      </c>
      <c r="J89" s="112">
        <f>ROUND(E89*((F89*H89)+(G89*I89)),2)</f>
        <v>176.55</v>
      </c>
      <c r="K89" t="s">
        <v>42336</v>
      </c>
    </row>
    <row r="90" spans="1:11" ht="15.75" customHeight="1" x14ac:dyDescent="0.25">
      <c r="A90" s="22" t="s">
        <v>30422</v>
      </c>
      <c r="B90" s="45" t="s">
        <v>42335</v>
      </c>
      <c r="C90" s="45" t="s">
        <v>30424</v>
      </c>
      <c r="D90" s="22" t="s">
        <v>42337</v>
      </c>
      <c r="E90" s="23">
        <v>1</v>
      </c>
      <c r="F90" s="46">
        <v>1</v>
      </c>
      <c r="G90" s="46">
        <v>0</v>
      </c>
      <c r="H90" s="111">
        <v>773.82820000000004</v>
      </c>
      <c r="I90" s="112">
        <v>303.88029999999998</v>
      </c>
      <c r="J90" s="112">
        <f>ROUND(E90*((F90*H90)+(G90*I90)),2)</f>
        <v>773.83</v>
      </c>
      <c r="K90" t="str">
        <f>UPPER(K89)</f>
        <v>TRATOR SOBRE ESTEIRAS COM LÂMINA E ESCARIFICADOR - 269 KW</v>
      </c>
    </row>
    <row r="91" spans="1:11" ht="15.75" customHeight="1" x14ac:dyDescent="0.25">
      <c r="A91" s="292" t="s">
        <v>30429</v>
      </c>
      <c r="B91" s="292"/>
      <c r="C91" s="292"/>
      <c r="D91" s="292"/>
      <c r="E91" s="292"/>
      <c r="F91" s="292"/>
      <c r="G91" s="292"/>
      <c r="H91" s="292"/>
      <c r="I91" s="292"/>
      <c r="J91" s="113">
        <f>SUM(J89:J90)</f>
        <v>950.38000000000011</v>
      </c>
    </row>
    <row r="92" spans="1:11" ht="15.75" customHeight="1" x14ac:dyDescent="0.25">
      <c r="A92" s="22"/>
      <c r="B92" s="45"/>
      <c r="C92" s="45"/>
      <c r="D92" s="22"/>
      <c r="E92" s="23" t="s">
        <v>30416</v>
      </c>
      <c r="F92" s="46" t="s">
        <v>30430</v>
      </c>
      <c r="G92" s="102" t="s">
        <v>30421</v>
      </c>
      <c r="H92" s="114"/>
      <c r="I92" s="49"/>
      <c r="J92" s="49"/>
    </row>
    <row r="93" spans="1:11" ht="15.75" customHeight="1" x14ac:dyDescent="0.25">
      <c r="A93" s="22" t="s">
        <v>30431</v>
      </c>
      <c r="B93" s="45">
        <v>90776</v>
      </c>
      <c r="C93" s="45" t="s">
        <v>31105</v>
      </c>
      <c r="D93" s="22" t="s">
        <v>42338</v>
      </c>
      <c r="E93" s="23">
        <v>0.1</v>
      </c>
      <c r="F93" s="111">
        <v>55.15</v>
      </c>
      <c r="G93" s="25">
        <f>ROUND(F93*E93,2)</f>
        <v>5.52</v>
      </c>
      <c r="H93" s="114"/>
      <c r="I93" s="49"/>
      <c r="J93" s="49"/>
    </row>
    <row r="94" spans="1:11" ht="15.75" customHeight="1" x14ac:dyDescent="0.25">
      <c r="A94" s="22" t="s">
        <v>30431</v>
      </c>
      <c r="B94" s="45">
        <v>88316</v>
      </c>
      <c r="C94" s="45" t="s">
        <v>31105</v>
      </c>
      <c r="D94" s="22" t="s">
        <v>39</v>
      </c>
      <c r="E94" s="23">
        <v>2</v>
      </c>
      <c r="F94" s="111">
        <v>20.41</v>
      </c>
      <c r="G94" s="25">
        <f>ROUND(F94*E94,2)</f>
        <v>40.82</v>
      </c>
      <c r="H94" s="114"/>
      <c r="I94" s="49"/>
      <c r="J94" s="49"/>
    </row>
    <row r="95" spans="1:11" ht="15.75" customHeight="1" x14ac:dyDescent="0.25">
      <c r="A95" s="293" t="s">
        <v>30432</v>
      </c>
      <c r="B95" s="294"/>
      <c r="C95" s="294"/>
      <c r="D95" s="294"/>
      <c r="E95" s="294"/>
      <c r="F95" s="295"/>
      <c r="G95" s="25">
        <f>SUM(G93:G94)</f>
        <v>46.34</v>
      </c>
      <c r="H95" s="114"/>
      <c r="I95" s="49"/>
      <c r="J95" s="49"/>
    </row>
    <row r="96" spans="1:11" ht="15.75" customHeight="1" x14ac:dyDescent="0.25">
      <c r="A96" s="293" t="s">
        <v>30433</v>
      </c>
      <c r="B96" s="294"/>
      <c r="C96" s="294"/>
      <c r="D96" s="294"/>
      <c r="E96" s="294"/>
      <c r="F96" s="295"/>
      <c r="G96" s="115">
        <v>80</v>
      </c>
      <c r="H96" s="114"/>
      <c r="I96" s="49"/>
      <c r="J96" s="49"/>
    </row>
    <row r="97" spans="1:10" ht="15.75" customHeight="1" x14ac:dyDescent="0.25">
      <c r="A97" s="293" t="s">
        <v>30434</v>
      </c>
      <c r="B97" s="294"/>
      <c r="C97" s="294"/>
      <c r="D97" s="294"/>
      <c r="E97" s="296"/>
      <c r="F97" s="297"/>
      <c r="G97" s="116">
        <f>ROUND((G95+J91)/G96,2)</f>
        <v>12.46</v>
      </c>
      <c r="H97" s="114"/>
      <c r="I97" s="49"/>
      <c r="J97" s="49"/>
    </row>
    <row r="98" spans="1:10" ht="15.75" customHeight="1" x14ac:dyDescent="0.25">
      <c r="A98" s="22"/>
      <c r="B98" s="45"/>
      <c r="C98" s="45"/>
      <c r="D98" s="22"/>
      <c r="E98" s="23" t="s">
        <v>30435</v>
      </c>
      <c r="F98" s="46" t="s">
        <v>30416</v>
      </c>
      <c r="G98" s="25" t="s">
        <v>30436</v>
      </c>
      <c r="H98" s="47" t="s">
        <v>30436</v>
      </c>
      <c r="I98" s="49"/>
      <c r="J98" s="49"/>
    </row>
    <row r="99" spans="1:10" ht="15.75" customHeight="1" x14ac:dyDescent="0.25">
      <c r="A99" s="22" t="s">
        <v>30437</v>
      </c>
      <c r="B99" s="45">
        <v>4721</v>
      </c>
      <c r="C99" s="45" t="s">
        <v>31105</v>
      </c>
      <c r="D99" s="22" t="s">
        <v>42339</v>
      </c>
      <c r="E99" s="23" t="s">
        <v>38</v>
      </c>
      <c r="F99" s="46">
        <v>1</v>
      </c>
      <c r="G99" s="25">
        <v>127.69</v>
      </c>
      <c r="H99" s="47">
        <f>ROUND(G99*F99,2)</f>
        <v>127.69</v>
      </c>
      <c r="I99" s="49"/>
      <c r="J99" s="49"/>
    </row>
    <row r="100" spans="1:10" ht="30" x14ac:dyDescent="0.25">
      <c r="A100" s="22" t="s">
        <v>30437</v>
      </c>
      <c r="B100" s="45">
        <v>39323</v>
      </c>
      <c r="C100" s="45" t="s">
        <v>31105</v>
      </c>
      <c r="D100" s="22" t="s">
        <v>42340</v>
      </c>
      <c r="E100" s="23" t="s">
        <v>2</v>
      </c>
      <c r="F100" s="46">
        <v>1</v>
      </c>
      <c r="G100" s="25">
        <v>21.68</v>
      </c>
      <c r="H100" s="47">
        <f>ROUND(G100*F100,2)</f>
        <v>21.68</v>
      </c>
      <c r="I100" s="49"/>
      <c r="J100" s="49"/>
    </row>
    <row r="101" spans="1:10" ht="15.75" customHeight="1" x14ac:dyDescent="0.25">
      <c r="A101" s="290" t="s">
        <v>30441</v>
      </c>
      <c r="B101" s="290"/>
      <c r="C101" s="290"/>
      <c r="D101" s="290"/>
      <c r="E101" s="290"/>
      <c r="F101" s="290"/>
      <c r="G101" s="290"/>
      <c r="H101" s="209">
        <f>G97+H99+H100</f>
        <v>161.83000000000001</v>
      </c>
      <c r="I101" s="49"/>
      <c r="J101" s="49"/>
    </row>
    <row r="103" spans="1:10" ht="15" x14ac:dyDescent="0.25">
      <c r="A103" s="59"/>
      <c r="B103" s="60" t="s">
        <v>976</v>
      </c>
      <c r="C103" s="60" t="s">
        <v>975</v>
      </c>
      <c r="D103" s="61" t="s">
        <v>974</v>
      </c>
      <c r="E103" s="60" t="s">
        <v>973</v>
      </c>
      <c r="F103" s="60" t="s">
        <v>972</v>
      </c>
      <c r="G103" s="62" t="s">
        <v>971</v>
      </c>
      <c r="H103" s="62" t="s">
        <v>970</v>
      </c>
    </row>
    <row r="104" spans="1:10" ht="30" x14ac:dyDescent="0.25">
      <c r="A104" s="63" t="s">
        <v>969</v>
      </c>
      <c r="B104" s="64" t="s">
        <v>31376</v>
      </c>
      <c r="C104" s="64"/>
      <c r="D104" s="63" t="s">
        <v>42356</v>
      </c>
      <c r="E104" s="64" t="s">
        <v>2</v>
      </c>
      <c r="F104" s="65">
        <v>1</v>
      </c>
      <c r="G104" s="66"/>
      <c r="H104" s="67">
        <f>H107</f>
        <v>83.99</v>
      </c>
    </row>
    <row r="105" spans="1:10" ht="15" x14ac:dyDescent="0.25">
      <c r="A105" s="22" t="s">
        <v>72</v>
      </c>
      <c r="B105" s="45">
        <v>88316</v>
      </c>
      <c r="C105" s="45" t="str">
        <f>IF(IFERROR(VLOOKUP(B105,SINAPI!$A:$D,1,FALSE),"")=B105,"SINAPI",IF(IFERROR(VLOOKUP(B105,SETOP!$A:$E,1,FALSE),"")=B105,"SETOP",IF(IFERROR(VLOOKUP(B105,SETOP!$B:$E,1,FALSE),"")=B105,"SETOP","COTAÇÃO")))</f>
        <v>SINAPI</v>
      </c>
      <c r="D105" s="22" t="str">
        <f>IFERROR(VLOOKUP(B105,SINAPI!$A:$D,2,FALSE),IFERROR(VLOOKUP(B105,SETOP!$A:$E,3,FALSE),VLOOKUP(B105,SETOP!$B:$E,2,FALSE)))</f>
        <v>SERVENTE COM ENCARGOS COMPLEMENTARES</v>
      </c>
      <c r="E105" s="23" t="str">
        <f>IFERROR(VLOOKUP(B105,SINAPI!$A:$D,3,FALSE),IFERROR(VLOOKUP(B105,SETOP!$A:$E,4,FALSE),VLOOKUP(B105,SETOP!$B:$E,3,FALSE)))</f>
        <v>H</v>
      </c>
      <c r="F105" s="46">
        <v>3</v>
      </c>
      <c r="G105" s="25">
        <f>IFERROR(VLOOKUP(B105,SINAPI!$A:$D,4,FALSE),IFERROR(VLOOKUP(B105,SETOP!$A:$E,5,FALSE),VLOOKUP(B105,SETOP!$B:$E,4,FALSE)))</f>
        <v>20.41</v>
      </c>
      <c r="H105" s="47">
        <f>ROUND(F105*G105,2)</f>
        <v>61.23</v>
      </c>
    </row>
    <row r="106" spans="1:10" ht="30" x14ac:dyDescent="0.25">
      <c r="A106" s="22" t="s">
        <v>42353</v>
      </c>
      <c r="B106" s="45">
        <v>39323</v>
      </c>
      <c r="C106" s="45" t="str">
        <f>IF(IFERROR(VLOOKUP(B106,SINAPI!$A:$D,1,FALSE),"")=B106,"SINAPI",IF(IFERROR(VLOOKUP(B106,SETOP!$A:$E,1,FALSE),"")=B106,"SETOP",IF(IFERROR(VLOOKUP(B106,SETOP!$B:$E,1,FALSE),"")=B106,"SETOP","COTAÇÃO")))</f>
        <v>SINAPI</v>
      </c>
      <c r="D106" s="22" t="str">
        <f>IFERROR(VLOOKUP(B106,SINAPI!$A:$D,2,FALSE),IFERROR(VLOOKUP(B106,SETOP!$A:$E,3,FALSE),VLOOKUP(B106,SETOP!$B:$E,2,FALSE)))</f>
        <v xml:space="preserve">MANTA GEOTEXTIL TECIDO DE LAMINETES DE POLIPROPILENO, RESISTENCIA A TRACAO = *25* KN/M                                                                                                                                                                                                                                                                                                                                                                                                                    </v>
      </c>
      <c r="E106" s="23" t="str">
        <f>IFERROR(VLOOKUP(B106,SINAPI!$A:$D,3,FALSE),IFERROR(VLOOKUP(B106,SETOP!$A:$E,4,FALSE),VLOOKUP(B106,SETOP!$B:$E,3,FALSE)))</f>
        <v xml:space="preserve">M2    </v>
      </c>
      <c r="F106" s="46">
        <v>1.05</v>
      </c>
      <c r="G106" s="25">
        <f>IFERROR(VLOOKUP(B106,SINAPI!$A:$D,4,FALSE),IFERROR(VLOOKUP(B106,SETOP!$A:$E,5,FALSE),VLOOKUP(B106,SETOP!$B:$E,4,FALSE)))</f>
        <v>21.68</v>
      </c>
      <c r="H106" s="47">
        <f t="shared" ref="H106" si="9">ROUND(F106*G106,2)</f>
        <v>22.76</v>
      </c>
    </row>
    <row r="107" spans="1:10" ht="15.75" customHeight="1" x14ac:dyDescent="0.25">
      <c r="A107" s="290" t="s">
        <v>30441</v>
      </c>
      <c r="B107" s="290"/>
      <c r="C107" s="290"/>
      <c r="D107" s="290"/>
      <c r="E107" s="290"/>
      <c r="F107" s="290"/>
      <c r="G107" s="290"/>
      <c r="H107" s="48">
        <f>SUM(H105:H106)</f>
        <v>83.99</v>
      </c>
    </row>
    <row r="109" spans="1:10" ht="15" x14ac:dyDescent="0.25">
      <c r="A109" s="59"/>
      <c r="B109" s="60" t="s">
        <v>976</v>
      </c>
      <c r="C109" s="60" t="s">
        <v>975</v>
      </c>
      <c r="D109" s="61" t="s">
        <v>974</v>
      </c>
      <c r="E109" s="60" t="s">
        <v>973</v>
      </c>
      <c r="F109" s="60" t="s">
        <v>972</v>
      </c>
      <c r="G109" s="62" t="s">
        <v>971</v>
      </c>
      <c r="H109" s="62" t="s">
        <v>970</v>
      </c>
    </row>
    <row r="110" spans="1:10" ht="45" x14ac:dyDescent="0.25">
      <c r="A110" s="63" t="s">
        <v>969</v>
      </c>
      <c r="B110" s="64" t="s">
        <v>31377</v>
      </c>
      <c r="C110" s="64"/>
      <c r="D110" s="63" t="s">
        <v>42357</v>
      </c>
      <c r="E110" s="64" t="s">
        <v>38</v>
      </c>
      <c r="F110" s="65">
        <v>1</v>
      </c>
      <c r="G110" s="66"/>
      <c r="H110" s="67">
        <f>H114</f>
        <v>176.57999999999998</v>
      </c>
    </row>
    <row r="111" spans="1:10" ht="15" x14ac:dyDescent="0.25">
      <c r="A111" s="22" t="s">
        <v>72</v>
      </c>
      <c r="B111" s="45">
        <v>88316</v>
      </c>
      <c r="C111" s="45" t="str">
        <f>IF(IFERROR(VLOOKUP(B111,SINAPI!$A:$D,1,FALSE),"")=B111,"SINAPI",IF(IFERROR(VLOOKUP(B111,SETOP!$A:$E,1,FALSE),"")=B111,"SETOP",IF(IFERROR(VLOOKUP(B111,SETOP!$B:$E,1,FALSE),"")=B111,"SETOP","COTAÇÃO")))</f>
        <v>SINAPI</v>
      </c>
      <c r="D111" s="22" t="str">
        <f>IFERROR(VLOOKUP(B111,SINAPI!$A:$D,2,FALSE),IFERROR(VLOOKUP(B111,SETOP!$A:$E,3,FALSE),VLOOKUP(B111,SETOP!$B:$E,2,FALSE)))</f>
        <v>SERVENTE COM ENCARGOS COMPLEMENTARES</v>
      </c>
      <c r="E111" s="23" t="str">
        <f>IFERROR(VLOOKUP(B111,SINAPI!$A:$D,3,FALSE),IFERROR(VLOOKUP(B111,SETOP!$A:$E,4,FALSE),VLOOKUP(B111,SETOP!$B:$E,3,FALSE)))</f>
        <v>H</v>
      </c>
      <c r="F111" s="46">
        <v>2.5</v>
      </c>
      <c r="G111" s="25">
        <f>IFERROR(VLOOKUP(B111,SINAPI!$A:$D,4,FALSE),IFERROR(VLOOKUP(B111,SETOP!$A:$E,5,FALSE),VLOOKUP(B111,SETOP!$B:$E,4,FALSE)))</f>
        <v>20.41</v>
      </c>
      <c r="H111" s="47">
        <f>ROUND(F111*G111,2)</f>
        <v>51.03</v>
      </c>
    </row>
    <row r="112" spans="1:10" ht="15" x14ac:dyDescent="0.25">
      <c r="A112" s="22" t="s">
        <v>72</v>
      </c>
      <c r="B112" s="45">
        <v>90776</v>
      </c>
      <c r="C112" s="45" t="str">
        <f>IF(IFERROR(VLOOKUP(B112,SINAPI!$A:$D,1,FALSE),"")=B112,"SINAPI",IF(IFERROR(VLOOKUP(B112,SETOP!$A:$E,1,FALSE),"")=B112,"SETOP",IF(IFERROR(VLOOKUP(B112,SETOP!$B:$E,1,FALSE),"")=B112,"SETOP","COTAÇÃO")))</f>
        <v>SINAPI</v>
      </c>
      <c r="D112" s="22" t="str">
        <f>IFERROR(VLOOKUP(B112,SINAPI!$A:$D,2,FALSE),IFERROR(VLOOKUP(B112,SETOP!$A:$E,3,FALSE),VLOOKUP(B112,SETOP!$B:$E,2,FALSE)))</f>
        <v>ENCARREGADO GERAL COM ENCARGOS COMPLEMENTARES</v>
      </c>
      <c r="E112" s="23" t="str">
        <f>IFERROR(VLOOKUP(B112,SINAPI!$A:$D,3,FALSE),IFERROR(VLOOKUP(B112,SETOP!$A:$E,4,FALSE),VLOOKUP(B112,SETOP!$B:$E,3,FALSE)))</f>
        <v>H</v>
      </c>
      <c r="F112" s="46">
        <v>0.1</v>
      </c>
      <c r="G112" s="25">
        <f>IFERROR(VLOOKUP(B112,SINAPI!$A:$D,4,FALSE),IFERROR(VLOOKUP(B112,SETOP!$A:$E,5,FALSE),VLOOKUP(B112,SETOP!$B:$E,4,FALSE)))</f>
        <v>55.15</v>
      </c>
      <c r="H112" s="47">
        <f>ROUND(F112*G112,2)</f>
        <v>5.52</v>
      </c>
    </row>
    <row r="113" spans="1:8" ht="30" x14ac:dyDescent="0.25">
      <c r="A113" s="22" t="s">
        <v>42353</v>
      </c>
      <c r="B113" s="45">
        <v>4730</v>
      </c>
      <c r="C113" s="45" t="str">
        <f>IF(IFERROR(VLOOKUP(B113,SINAPI!$A:$D,1,FALSE),"")=B113,"SINAPI",IF(IFERROR(VLOOKUP(B113,SETOP!$A:$E,1,FALSE),"")=B113,"SETOP",IF(IFERROR(VLOOKUP(B113,SETOP!$B:$E,1,FALSE),"")=B113,"SETOP","COTAÇÃO")))</f>
        <v>SINAPI</v>
      </c>
      <c r="D113" s="22" t="str">
        <f>IFERROR(VLOOKUP(B113,SINAPI!$A:$D,2,FALSE),IFERROR(VLOOKUP(B113,SETOP!$A:$E,3,FALSE),VLOOKUP(B113,SETOP!$B:$E,2,FALSE)))</f>
        <v xml:space="preserve">PEDRA DE MAO OU PEDRA RACHAO PARA ARRIMO/FUNDACAO (POSTO PEDREIRA/FORNECEDOR, SEM FRETE)                                                                                                                                                                                                                                                                                                                                                                                                                  </v>
      </c>
      <c r="E113" s="23" t="str">
        <f>IFERROR(VLOOKUP(B113,SINAPI!$A:$D,3,FALSE),IFERROR(VLOOKUP(B113,SETOP!$A:$E,4,FALSE),VLOOKUP(B113,SETOP!$B:$E,3,FALSE)))</f>
        <v xml:space="preserve">M3    </v>
      </c>
      <c r="F113" s="46">
        <v>1</v>
      </c>
      <c r="G113" s="25">
        <f>IFERROR(VLOOKUP(B113,SINAPI!$A:$D,4,FALSE),IFERROR(VLOOKUP(B113,SETOP!$A:$E,5,FALSE),VLOOKUP(B113,SETOP!$B:$E,4,FALSE)))</f>
        <v>120.03</v>
      </c>
      <c r="H113" s="47">
        <f t="shared" ref="H113" si="10">ROUND(F113*G113,2)</f>
        <v>120.03</v>
      </c>
    </row>
    <row r="114" spans="1:8" ht="15.75" customHeight="1" x14ac:dyDescent="0.25">
      <c r="A114" s="290" t="s">
        <v>30441</v>
      </c>
      <c r="B114" s="290"/>
      <c r="C114" s="290"/>
      <c r="D114" s="290"/>
      <c r="E114" s="290"/>
      <c r="F114" s="290"/>
      <c r="G114" s="290"/>
      <c r="H114" s="48">
        <f>SUM(H111:H113)</f>
        <v>176.57999999999998</v>
      </c>
    </row>
    <row r="116" spans="1:8" ht="15" x14ac:dyDescent="0.25">
      <c r="A116" s="59"/>
      <c r="B116" s="60" t="s">
        <v>976</v>
      </c>
      <c r="C116" s="60" t="s">
        <v>975</v>
      </c>
      <c r="D116" s="61" t="s">
        <v>974</v>
      </c>
      <c r="E116" s="60" t="s">
        <v>973</v>
      </c>
      <c r="F116" s="60" t="s">
        <v>972</v>
      </c>
      <c r="G116" s="62" t="s">
        <v>971</v>
      </c>
      <c r="H116" s="62" t="s">
        <v>970</v>
      </c>
    </row>
    <row r="117" spans="1:8" ht="30" x14ac:dyDescent="0.25">
      <c r="A117" s="63" t="s">
        <v>969</v>
      </c>
      <c r="B117" s="64" t="s">
        <v>42358</v>
      </c>
      <c r="C117" s="64"/>
      <c r="D117" s="63" t="s">
        <v>42359</v>
      </c>
      <c r="E117" s="64" t="s">
        <v>934</v>
      </c>
      <c r="F117" s="65">
        <v>1</v>
      </c>
      <c r="G117" s="66"/>
      <c r="H117" s="67">
        <f>H125</f>
        <v>4468.5600000000004</v>
      </c>
    </row>
    <row r="118" spans="1:8" ht="15" x14ac:dyDescent="0.25">
      <c r="A118" s="22" t="s">
        <v>72</v>
      </c>
      <c r="B118" s="45">
        <v>88316</v>
      </c>
      <c r="C118" s="45" t="str">
        <f>IF(IFERROR(VLOOKUP(B118,SINAPI!$A:$D,1,FALSE),"")=B118,"SINAPI",IF(IFERROR(VLOOKUP(B118,SETOP!$A:$E,1,FALSE),"")=B118,"SETOP",IF(IFERROR(VLOOKUP(B118,SETOP!$B:$E,1,FALSE),"")=B118,"SETOP","COTAÇÃO")))</f>
        <v>SINAPI</v>
      </c>
      <c r="D118" s="22" t="str">
        <f>IFERROR(VLOOKUP(B118,SINAPI!$A:$D,2,FALSE),IFERROR(VLOOKUP(B118,SETOP!$A:$E,3,FALSE),VLOOKUP(B118,SETOP!$B:$E,2,FALSE)))</f>
        <v>SERVENTE COM ENCARGOS COMPLEMENTARES</v>
      </c>
      <c r="E118" s="23" t="str">
        <f>IFERROR(VLOOKUP(B118,SINAPI!$A:$D,3,FALSE),IFERROR(VLOOKUP(B118,SETOP!$A:$E,4,FALSE),VLOOKUP(B118,SETOP!$B:$E,3,FALSE)))</f>
        <v>H</v>
      </c>
      <c r="F118" s="46">
        <v>2</v>
      </c>
      <c r="G118" s="25">
        <f>IFERROR(VLOOKUP(B118,SINAPI!$A:$D,4,FALSE),IFERROR(VLOOKUP(B118,SETOP!$A:$E,5,FALSE),VLOOKUP(B118,SETOP!$B:$E,4,FALSE)))</f>
        <v>20.41</v>
      </c>
      <c r="H118" s="47">
        <f>ROUND(F118*G118,2)</f>
        <v>40.82</v>
      </c>
    </row>
    <row r="119" spans="1:8" ht="15" x14ac:dyDescent="0.25">
      <c r="A119" s="22" t="s">
        <v>72</v>
      </c>
      <c r="B119" s="45">
        <v>88309</v>
      </c>
      <c r="C119" s="45" t="str">
        <f>IF(IFERROR(VLOOKUP(B119,SINAPI!$A:$D,1,FALSE),"")=B119,"SINAPI",IF(IFERROR(VLOOKUP(B119,SETOP!$A:$E,1,FALSE),"")=B119,"SETOP",IF(IFERROR(VLOOKUP(B119,SETOP!$B:$E,1,FALSE),"")=B119,"SETOP","COTAÇÃO")))</f>
        <v>SINAPI</v>
      </c>
      <c r="D119" s="22" t="str">
        <f>IFERROR(VLOOKUP(B119,SINAPI!$A:$D,2,FALSE),IFERROR(VLOOKUP(B119,SETOP!$A:$E,3,FALSE),VLOOKUP(B119,SETOP!$B:$E,2,FALSE)))</f>
        <v>PEDREIRO COM ENCARGOS COMPLEMENTARES</v>
      </c>
      <c r="E119" s="23" t="str">
        <f>IFERROR(VLOOKUP(B119,SINAPI!$A:$D,3,FALSE),IFERROR(VLOOKUP(B119,SETOP!$A:$E,4,FALSE),VLOOKUP(B119,SETOP!$B:$E,3,FALSE)))</f>
        <v>H</v>
      </c>
      <c r="F119" s="46">
        <v>1</v>
      </c>
      <c r="G119" s="25">
        <f>IFERROR(VLOOKUP(B119,SINAPI!$A:$D,4,FALSE),IFERROR(VLOOKUP(B119,SETOP!$A:$E,5,FALSE),VLOOKUP(B119,SETOP!$B:$E,4,FALSE)))</f>
        <v>28.15</v>
      </c>
      <c r="H119" s="47">
        <f>ROUND(F119*G119,2)</f>
        <v>28.15</v>
      </c>
    </row>
    <row r="120" spans="1:8" ht="15" x14ac:dyDescent="0.25">
      <c r="A120" s="22" t="s">
        <v>72</v>
      </c>
      <c r="B120" s="27">
        <v>407819</v>
      </c>
      <c r="C120" s="45" t="s">
        <v>30448</v>
      </c>
      <c r="D120" s="22" t="s">
        <v>14889</v>
      </c>
      <c r="E120" s="23" t="s">
        <v>4</v>
      </c>
      <c r="F120" s="46">
        <v>157.22999999999999</v>
      </c>
      <c r="G120" s="25">
        <v>11.57</v>
      </c>
      <c r="H120" s="47">
        <f t="shared" ref="H120:H124" si="11">ROUND(F120*G120,2)</f>
        <v>1819.15</v>
      </c>
    </row>
    <row r="121" spans="1:8" ht="30" x14ac:dyDescent="0.25">
      <c r="A121" s="22" t="s">
        <v>72</v>
      </c>
      <c r="B121" s="45" t="s">
        <v>4313</v>
      </c>
      <c r="C121" s="45" t="str">
        <f>IF(IFERROR(VLOOKUP(B121,SINAPI!$A:$D,1,FALSE),"")=B121,"SINAPI",IF(IFERROR(VLOOKUP(B121,SETOP!$A:$E,1,FALSE),"")=B121,"SETOP",IF(IFERROR(VLOOKUP(B121,SETOP!$B:$E,1,FALSE),"")=B121,"SETOP","COTAÇÃO")))</f>
        <v>SETOP</v>
      </c>
      <c r="D121" s="22" t="str">
        <f>IFERROR(VLOOKUP(B121,SINAPI!$A:$D,2,FALSE),IFERROR(VLOOKUP(B121,SETOP!$A:$E,3,FALSE),VLOOKUP(B121,SETOP!$B:$E,2,FALSE)))</f>
        <v>FORNECIMENTO DE CONCRETO ESTRUTURAL, USINADO, COM FCK 20MPA, INCLUSIVE LANÇAMENTO, ADENSAMENTO E ACABAMENTO</v>
      </c>
      <c r="E121" s="23" t="str">
        <f>IFERROR(VLOOKUP(B121,SINAPI!$A:$D,3,FALSE),IFERROR(VLOOKUP(B121,SETOP!$A:$E,4,FALSE),VLOOKUP(B121,SETOP!$B:$E,3,FALSE)))</f>
        <v>M3</v>
      </c>
      <c r="F121" s="46">
        <v>2.1</v>
      </c>
      <c r="G121" s="25">
        <f>IFERROR(VLOOKUP(B121,SINAPI!$A:$D,4,FALSE),IFERROR(VLOOKUP(B121,SETOP!$A:$E,5,FALSE),VLOOKUP(B121,SETOP!$B:$E,4,FALSE)))</f>
        <v>718.45</v>
      </c>
      <c r="H121" s="47">
        <f t="shared" si="11"/>
        <v>1508.75</v>
      </c>
    </row>
    <row r="122" spans="1:8" ht="30" x14ac:dyDescent="0.25">
      <c r="A122" s="22" t="s">
        <v>72</v>
      </c>
      <c r="B122" s="45">
        <v>1106057</v>
      </c>
      <c r="C122" s="45" t="s">
        <v>30448</v>
      </c>
      <c r="D122" s="22" t="s">
        <v>16345</v>
      </c>
      <c r="E122" s="23" t="s">
        <v>14997</v>
      </c>
      <c r="F122" s="46">
        <v>0.06</v>
      </c>
      <c r="G122" s="25">
        <v>478.6</v>
      </c>
      <c r="H122" s="47">
        <f t="shared" si="11"/>
        <v>28.72</v>
      </c>
    </row>
    <row r="123" spans="1:8" ht="30" x14ac:dyDescent="0.25">
      <c r="A123" s="22" t="s">
        <v>72</v>
      </c>
      <c r="B123" s="27">
        <v>3106121</v>
      </c>
      <c r="C123" s="45" t="s">
        <v>30448</v>
      </c>
      <c r="D123" s="22" t="s">
        <v>18828</v>
      </c>
      <c r="E123" s="23" t="s">
        <v>16235</v>
      </c>
      <c r="F123" s="46">
        <f>1.5+10.3</f>
        <v>11.8</v>
      </c>
      <c r="G123" s="25">
        <v>88.22</v>
      </c>
      <c r="H123" s="47">
        <f t="shared" si="11"/>
        <v>1041</v>
      </c>
    </row>
    <row r="124" spans="1:8" ht="15" x14ac:dyDescent="0.25">
      <c r="A124" s="22" t="s">
        <v>72</v>
      </c>
      <c r="B124" s="27" t="s">
        <v>32341</v>
      </c>
      <c r="C124" s="45" t="str">
        <f>IF(IFERROR(VLOOKUP(B124,SINAPI!$A:$D,1,FALSE),"")=B124,"SINAPI",IF(IFERROR(VLOOKUP(B124,SETOP!$A:$E,1,FALSE),"")=B124,"SETOP",IF(IFERROR(VLOOKUP(B124,SETOP!$B:$E,1,FALSE),"")=B124,"SETOP","COTAÇÃO")))</f>
        <v>SETOP</v>
      </c>
      <c r="D124" s="22" t="str">
        <f>IFERROR(VLOOKUP(B124,SINAPI!$A:$D,2,FALSE),IFERROR(VLOOKUP(B124,SETOP!$A:$E,3,FALSE),VLOOKUP(B124,SETOP!$B:$E,2,FALSE)))</f>
        <v>REATERRO E COMPACTAÇÃO COM SOQUETE VIBRATÓRIO</v>
      </c>
      <c r="E124" s="23" t="str">
        <f>IFERROR(VLOOKUP(B124,SINAPI!$A:$D,3,FALSE),IFERROR(VLOOKUP(B124,SETOP!$A:$E,4,FALSE),VLOOKUP(B124,SETOP!$B:$E,3,FALSE)))</f>
        <v>M3</v>
      </c>
      <c r="F124" s="46">
        <v>0.12</v>
      </c>
      <c r="G124" s="25">
        <f>IFERROR(VLOOKUP(B124,SINAPI!$A:$D,4,FALSE),IFERROR(VLOOKUP(B124,SETOP!$A:$E,5,FALSE),VLOOKUP(B124,SETOP!$B:$E,4,FALSE)))</f>
        <v>16.420000000000002</v>
      </c>
      <c r="H124" s="47">
        <f t="shared" si="11"/>
        <v>1.97</v>
      </c>
    </row>
    <row r="125" spans="1:8" ht="15.75" customHeight="1" x14ac:dyDescent="0.25">
      <c r="A125" s="290" t="s">
        <v>30441</v>
      </c>
      <c r="B125" s="290"/>
      <c r="C125" s="290"/>
      <c r="D125" s="290"/>
      <c r="E125" s="290"/>
      <c r="F125" s="290"/>
      <c r="G125" s="290"/>
      <c r="H125" s="48">
        <f>SUM(H118:H124)</f>
        <v>4468.5600000000004</v>
      </c>
    </row>
    <row r="126" spans="1:8" ht="150" customHeight="1" x14ac:dyDescent="0.25">
      <c r="A126" s="216" t="str">
        <f>PLANILHA!A267</f>
        <v>José Henrique Resende Baesse
Engenheiro Civil
CREA MG 053341/D</v>
      </c>
      <c r="B126" s="217"/>
      <c r="C126" s="218"/>
      <c r="D126" s="216" t="str">
        <f>PLANILHA!E267</f>
        <v>Raquel de Amorim Zago
Engenheira Civil
CREA MG 227533/D</v>
      </c>
      <c r="E126" s="217"/>
      <c r="F126" s="217"/>
      <c r="G126" s="217"/>
      <c r="H126" s="218"/>
    </row>
    <row r="127" spans="1:8" ht="15.75" customHeight="1" x14ac:dyDescent="0.25">
      <c r="A127" s="219" t="str">
        <f>PLANILHA!A268</f>
        <v>R.T do Orçamento</v>
      </c>
      <c r="B127" s="220"/>
      <c r="C127" s="221"/>
      <c r="D127" s="219" t="str">
        <f>PLANILHA!E268</f>
        <v>Autoria do Orçamento</v>
      </c>
      <c r="E127" s="220"/>
      <c r="F127" s="220"/>
      <c r="G127" s="220"/>
      <c r="H127" s="221"/>
    </row>
  </sheetData>
  <mergeCells count="28">
    <mergeCell ref="A127:C127"/>
    <mergeCell ref="D126:H126"/>
    <mergeCell ref="D127:H127"/>
    <mergeCell ref="A78:G78"/>
    <mergeCell ref="A84:G84"/>
    <mergeCell ref="A91:I91"/>
    <mergeCell ref="A95:F95"/>
    <mergeCell ref="A96:F96"/>
    <mergeCell ref="A97:F97"/>
    <mergeCell ref="A101:G101"/>
    <mergeCell ref="A114:G114"/>
    <mergeCell ref="A125:G125"/>
    <mergeCell ref="A46:G46"/>
    <mergeCell ref="A72:G72"/>
    <mergeCell ref="A126:C126"/>
    <mergeCell ref="A56:G56"/>
    <mergeCell ref="G1:H1"/>
    <mergeCell ref="A11:I11"/>
    <mergeCell ref="A15:F15"/>
    <mergeCell ref="A16:F16"/>
    <mergeCell ref="A17:F17"/>
    <mergeCell ref="A1:F1"/>
    <mergeCell ref="A23:G23"/>
    <mergeCell ref="A34:I34"/>
    <mergeCell ref="A38:F38"/>
    <mergeCell ref="A39:F39"/>
    <mergeCell ref="A40:F40"/>
    <mergeCell ref="A107:G107"/>
  </mergeCells>
  <phoneticPr fontId="13" type="noConversion"/>
  <pageMargins left="0.511811024" right="0.511811024" top="0.78740157499999996" bottom="0.78740157499999996" header="0.31496062000000002" footer="0.31496062000000002"/>
  <pageSetup paperSize="9" scale="6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15"/>
  <sheetViews>
    <sheetView showGridLines="0" zoomScaleNormal="100" zoomScaleSheetLayoutView="85" workbookViewId="0">
      <selection sqref="A1:H1"/>
    </sheetView>
  </sheetViews>
  <sheetFormatPr defaultColWidth="9.140625" defaultRowHeight="15" x14ac:dyDescent="0.25"/>
  <cols>
    <col min="1" max="9" width="20.7109375" style="44" customWidth="1"/>
    <col min="10" max="10" width="20.7109375" style="49" customWidth="1"/>
    <col min="11" max="12" width="20.7109375" style="44" customWidth="1"/>
    <col min="13" max="16384" width="9.140625" style="44"/>
  </cols>
  <sheetData>
    <row r="1" spans="1:12" ht="60" customHeight="1" x14ac:dyDescent="0.25">
      <c r="A1" s="232" t="s">
        <v>13845</v>
      </c>
      <c r="B1" s="232"/>
      <c r="C1" s="232"/>
      <c r="D1" s="232"/>
      <c r="E1" s="232"/>
      <c r="F1" s="232"/>
      <c r="G1" s="232"/>
      <c r="H1" s="232"/>
      <c r="I1" s="261"/>
      <c r="J1" s="261"/>
      <c r="K1" s="306" t="str">
        <f>PLANILHA!I1</f>
        <v>DATA: 21/11/2024</v>
      </c>
      <c r="L1" s="232"/>
    </row>
    <row r="2" spans="1:12" ht="30" customHeight="1" x14ac:dyDescent="0.25">
      <c r="A2" s="76" t="s">
        <v>937</v>
      </c>
      <c r="B2" s="307" t="str">
        <f>PLANILHA!C2</f>
        <v>PREFEITURA MUNICIPAL DE BRUMADINHO</v>
      </c>
      <c r="C2" s="307"/>
      <c r="D2" s="307"/>
      <c r="E2" s="307"/>
      <c r="F2" s="307"/>
      <c r="G2" s="307"/>
      <c r="H2" s="307"/>
      <c r="I2" s="306" t="str">
        <f>PLANILHA!G2</f>
        <v>BDI DIF:</v>
      </c>
      <c r="J2" s="232"/>
      <c r="K2" s="232" t="str">
        <f>PLANILHA!I2</f>
        <v>BASES ORÇAMENTÁRIAS:
(X) ONERADO ( ) DESONERADO</v>
      </c>
      <c r="L2" s="232"/>
    </row>
    <row r="3" spans="1:12" ht="30" customHeight="1" x14ac:dyDescent="0.25">
      <c r="A3" s="76" t="s">
        <v>938</v>
      </c>
      <c r="B3" s="307" t="str">
        <f>PLANILHA!C3</f>
        <v>PROJETO DE ENGENHARIA RODOVIÁRIA PARA MELHORAMENTOS E PAVIMENTAÇÃO - MG 040 - TRECHO: BRUMADINHO - BONFIM</v>
      </c>
      <c r="C3" s="307"/>
      <c r="D3" s="307"/>
      <c r="E3" s="307"/>
      <c r="F3" s="307"/>
      <c r="G3" s="307"/>
      <c r="H3" s="307"/>
      <c r="I3" s="77" t="s">
        <v>7</v>
      </c>
      <c r="J3" s="78">
        <f>PLANILHA!H3</f>
        <v>0.2467</v>
      </c>
      <c r="K3" s="230" t="str">
        <f>PLANILHA!I3</f>
        <v>ABRIL/2024 - SETOP (CENTRAL);
JULHO/2024 - SINAPI;
ABRIL/2024 - SICRO.</v>
      </c>
      <c r="L3" s="230"/>
    </row>
    <row r="4" spans="1:12" ht="30" customHeight="1" x14ac:dyDescent="0.25">
      <c r="A4" s="76" t="s">
        <v>982</v>
      </c>
      <c r="B4" s="307" t="str">
        <f>PLANILHA!C4</f>
        <v>MG 040 - CEP: 35460-000</v>
      </c>
      <c r="C4" s="307"/>
      <c r="D4" s="307"/>
      <c r="E4" s="307"/>
      <c r="F4" s="307"/>
      <c r="G4" s="307"/>
      <c r="H4" s="307"/>
      <c r="I4" s="77" t="s">
        <v>13846</v>
      </c>
      <c r="J4" s="79" t="str">
        <f>PLANILHA!H4</f>
        <v>12 MESES</v>
      </c>
      <c r="K4" s="230"/>
      <c r="L4" s="230"/>
    </row>
    <row r="5" spans="1:12" x14ac:dyDescent="0.25">
      <c r="A5" s="259"/>
      <c r="B5" s="259"/>
      <c r="C5" s="259"/>
      <c r="D5" s="259"/>
      <c r="E5" s="259"/>
      <c r="F5" s="259"/>
      <c r="G5" s="259"/>
      <c r="H5" s="259"/>
      <c r="I5" s="259"/>
      <c r="J5" s="259"/>
      <c r="K5" s="259"/>
      <c r="L5" s="259"/>
    </row>
    <row r="6" spans="1:12" x14ac:dyDescent="0.25">
      <c r="A6" s="74" t="s">
        <v>13847</v>
      </c>
      <c r="B6" s="74" t="s">
        <v>13848</v>
      </c>
      <c r="C6" s="80" t="s">
        <v>44</v>
      </c>
      <c r="D6" s="74" t="s">
        <v>13849</v>
      </c>
      <c r="E6" s="80" t="s">
        <v>5</v>
      </c>
      <c r="F6" s="301" t="s">
        <v>13850</v>
      </c>
      <c r="G6" s="301"/>
      <c r="H6" s="301"/>
      <c r="I6" s="301"/>
      <c r="J6" s="301"/>
      <c r="K6" s="301"/>
      <c r="L6" s="301"/>
    </row>
    <row r="7" spans="1:12" x14ac:dyDescent="0.25">
      <c r="A7" s="75"/>
      <c r="B7" s="75"/>
      <c r="C7" s="75"/>
      <c r="D7" s="75"/>
      <c r="E7" s="75"/>
    </row>
    <row r="8" spans="1:12" x14ac:dyDescent="0.25">
      <c r="A8" s="75"/>
      <c r="B8" s="75"/>
      <c r="C8" s="75"/>
      <c r="D8" s="75"/>
      <c r="E8" s="75"/>
    </row>
    <row r="9" spans="1:12" x14ac:dyDescent="0.25">
      <c r="A9" s="75"/>
      <c r="B9" s="75"/>
      <c r="C9" s="75"/>
      <c r="D9" s="75"/>
      <c r="E9" s="75"/>
    </row>
    <row r="10" spans="1:12" x14ac:dyDescent="0.25">
      <c r="A10" s="302" t="s">
        <v>13851</v>
      </c>
      <c r="B10" s="302"/>
      <c r="C10" s="302"/>
      <c r="D10" s="302"/>
      <c r="E10" s="81" t="e">
        <f>AVERAGE(E7:E9)</f>
        <v>#DIV/0!</v>
      </c>
    </row>
    <row r="11" spans="1:12" x14ac:dyDescent="0.25">
      <c r="A11" s="261">
        <f>A7</f>
        <v>0</v>
      </c>
      <c r="B11" s="261"/>
      <c r="C11" s="261"/>
      <c r="D11" s="261"/>
      <c r="E11" s="261">
        <f>A8</f>
        <v>0</v>
      </c>
      <c r="F11" s="261"/>
      <c r="G11" s="261"/>
      <c r="H11" s="261"/>
      <c r="I11" s="261">
        <f>A9</f>
        <v>0</v>
      </c>
      <c r="J11" s="261"/>
      <c r="K11" s="261"/>
      <c r="L11" s="261"/>
    </row>
    <row r="12" spans="1:12" ht="300" customHeight="1" x14ac:dyDescent="0.25">
      <c r="A12" s="261"/>
      <c r="B12" s="261"/>
      <c r="C12" s="261"/>
      <c r="D12" s="261"/>
      <c r="E12" s="261"/>
      <c r="F12" s="261"/>
      <c r="G12" s="261"/>
      <c r="H12" s="261"/>
      <c r="I12" s="261"/>
      <c r="J12" s="261"/>
      <c r="K12" s="261"/>
      <c r="L12" s="261"/>
    </row>
    <row r="14" spans="1:12" ht="150" customHeight="1" x14ac:dyDescent="0.25">
      <c r="A14" s="216" t="e">
        <f>PLANILHA!#REF!</f>
        <v>#REF!</v>
      </c>
      <c r="B14" s="217"/>
      <c r="C14" s="217"/>
      <c r="D14" s="218"/>
      <c r="E14" s="216" t="e">
        <f>PLANILHA!#REF!</f>
        <v>#REF!</v>
      </c>
      <c r="F14" s="217"/>
      <c r="G14" s="217"/>
      <c r="H14" s="218"/>
      <c r="I14" s="216" t="e">
        <f>PLANILHA!#REF!</f>
        <v>#REF!</v>
      </c>
      <c r="J14" s="217"/>
      <c r="K14" s="217"/>
      <c r="L14" s="218"/>
    </row>
    <row r="15" spans="1:12" x14ac:dyDescent="0.25">
      <c r="A15" s="303" t="e">
        <f>PLANILHA!#REF!</f>
        <v>#REF!</v>
      </c>
      <c r="B15" s="304"/>
      <c r="C15" s="304"/>
      <c r="D15" s="305"/>
      <c r="E15" s="303" t="e">
        <f>PLANILHA!#REF!</f>
        <v>#REF!</v>
      </c>
      <c r="F15" s="304"/>
      <c r="G15" s="304"/>
      <c r="H15" s="305"/>
      <c r="I15" s="303" t="e">
        <f>PLANILHA!#REF!</f>
        <v>#REF!</v>
      </c>
      <c r="J15" s="304"/>
      <c r="K15" s="304"/>
      <c r="L15" s="305"/>
    </row>
  </sheetData>
  <mergeCells count="24">
    <mergeCell ref="A14:D14"/>
    <mergeCell ref="A15:D15"/>
    <mergeCell ref="E14:H14"/>
    <mergeCell ref="A1:H1"/>
    <mergeCell ref="I1:J1"/>
    <mergeCell ref="A11:D11"/>
    <mergeCell ref="E11:H11"/>
    <mergeCell ref="I11:L11"/>
    <mergeCell ref="K1:L1"/>
    <mergeCell ref="B2:H2"/>
    <mergeCell ref="B3:H3"/>
    <mergeCell ref="E15:H15"/>
    <mergeCell ref="I14:L14"/>
    <mergeCell ref="I15:L15"/>
    <mergeCell ref="B4:H4"/>
    <mergeCell ref="I2:J2"/>
    <mergeCell ref="A12:D12"/>
    <mergeCell ref="E12:H12"/>
    <mergeCell ref="I12:L12"/>
    <mergeCell ref="K2:L2"/>
    <mergeCell ref="K3:L4"/>
    <mergeCell ref="A5:L5"/>
    <mergeCell ref="F6:L6"/>
    <mergeCell ref="A10:D10"/>
  </mergeCells>
  <pageMargins left="0.511811024" right="0.511811024" top="0.78740157499999996" bottom="0.78740157499999996" header="0.31496062000000002" footer="0.31496062000000002"/>
  <pageSetup paperSize="9" scale="55"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8173"/>
  <sheetViews>
    <sheetView showGridLines="0" workbookViewId="0"/>
  </sheetViews>
  <sheetFormatPr defaultRowHeight="15" x14ac:dyDescent="0.25"/>
  <cols>
    <col min="1" max="1" width="15.7109375" style="71" customWidth="1"/>
    <col min="2" max="2" width="100.7109375" customWidth="1"/>
    <col min="3" max="4" width="15.7109375" style="71" customWidth="1"/>
  </cols>
  <sheetData>
    <row r="1" spans="1:4" x14ac:dyDescent="0.25">
      <c r="A1" s="71">
        <v>307731</v>
      </c>
      <c r="B1" t="s">
        <v>14800</v>
      </c>
      <c r="C1" s="71" t="s">
        <v>14801</v>
      </c>
      <c r="D1" s="71">
        <v>126.13</v>
      </c>
    </row>
    <row r="2" spans="1:4" x14ac:dyDescent="0.25">
      <c r="A2" s="71">
        <v>307732</v>
      </c>
      <c r="B2" t="s">
        <v>14802</v>
      </c>
      <c r="C2" s="71" t="s">
        <v>14801</v>
      </c>
      <c r="D2" s="71">
        <v>102.57</v>
      </c>
    </row>
    <row r="3" spans="1:4" x14ac:dyDescent="0.25">
      <c r="A3" s="71">
        <v>308308</v>
      </c>
      <c r="B3" t="s">
        <v>14803</v>
      </c>
      <c r="C3" s="71" t="s">
        <v>12798</v>
      </c>
      <c r="D3" s="71">
        <v>7307.52</v>
      </c>
    </row>
    <row r="4" spans="1:4" x14ac:dyDescent="0.25">
      <c r="A4" s="71">
        <v>308313</v>
      </c>
      <c r="B4" t="s">
        <v>14804</v>
      </c>
      <c r="C4" s="71" t="s">
        <v>12798</v>
      </c>
      <c r="D4" s="71">
        <v>46600.73</v>
      </c>
    </row>
    <row r="5" spans="1:4" x14ac:dyDescent="0.25">
      <c r="A5" s="71">
        <v>308309</v>
      </c>
      <c r="B5" t="s">
        <v>14805</v>
      </c>
      <c r="C5" s="71" t="s">
        <v>12798</v>
      </c>
      <c r="D5" s="71">
        <v>11872.18</v>
      </c>
    </row>
    <row r="6" spans="1:4" x14ac:dyDescent="0.25">
      <c r="A6" s="71">
        <v>308310</v>
      </c>
      <c r="B6" t="s">
        <v>14806</v>
      </c>
      <c r="C6" s="71" t="s">
        <v>12798</v>
      </c>
      <c r="D6" s="71">
        <v>17866.439999999999</v>
      </c>
    </row>
    <row r="7" spans="1:4" x14ac:dyDescent="0.25">
      <c r="A7" s="71">
        <v>308311</v>
      </c>
      <c r="B7" t="s">
        <v>14807</v>
      </c>
      <c r="C7" s="71" t="s">
        <v>12798</v>
      </c>
      <c r="D7" s="71">
        <v>24543.5</v>
      </c>
    </row>
    <row r="8" spans="1:4" x14ac:dyDescent="0.25">
      <c r="A8" s="71">
        <v>308312</v>
      </c>
      <c r="B8" t="s">
        <v>14808</v>
      </c>
      <c r="C8" s="71" t="s">
        <v>12798</v>
      </c>
      <c r="D8" s="71">
        <v>33952.75</v>
      </c>
    </row>
    <row r="9" spans="1:4" x14ac:dyDescent="0.25">
      <c r="A9" s="71">
        <v>308307</v>
      </c>
      <c r="B9" t="s">
        <v>14809</v>
      </c>
      <c r="C9" s="71" t="s">
        <v>12798</v>
      </c>
      <c r="D9" s="71">
        <v>4856.8900000000003</v>
      </c>
    </row>
    <row r="10" spans="1:4" x14ac:dyDescent="0.25">
      <c r="A10" s="71">
        <v>308322</v>
      </c>
      <c r="B10" t="s">
        <v>14810</v>
      </c>
      <c r="C10" s="71" t="s">
        <v>12798</v>
      </c>
      <c r="D10" s="71">
        <v>5774.31</v>
      </c>
    </row>
    <row r="11" spans="1:4" x14ac:dyDescent="0.25">
      <c r="A11" s="71">
        <v>308327</v>
      </c>
      <c r="B11" t="s">
        <v>14811</v>
      </c>
      <c r="C11" s="71" t="s">
        <v>12798</v>
      </c>
      <c r="D11" s="71">
        <v>35832.42</v>
      </c>
    </row>
    <row r="12" spans="1:4" x14ac:dyDescent="0.25">
      <c r="A12" s="71">
        <v>308323</v>
      </c>
      <c r="B12" t="s">
        <v>14812</v>
      </c>
      <c r="C12" s="71" t="s">
        <v>12798</v>
      </c>
      <c r="D12" s="71">
        <v>8452.83</v>
      </c>
    </row>
    <row r="13" spans="1:4" x14ac:dyDescent="0.25">
      <c r="A13" s="71">
        <v>308324</v>
      </c>
      <c r="B13" t="s">
        <v>14813</v>
      </c>
      <c r="C13" s="71" t="s">
        <v>12798</v>
      </c>
      <c r="D13" s="71">
        <v>13261.98</v>
      </c>
    </row>
    <row r="14" spans="1:4" x14ac:dyDescent="0.25">
      <c r="A14" s="71">
        <v>308325</v>
      </c>
      <c r="B14" t="s">
        <v>14814</v>
      </c>
      <c r="C14" s="71" t="s">
        <v>12798</v>
      </c>
      <c r="D14" s="71">
        <v>18767.060000000001</v>
      </c>
    </row>
    <row r="15" spans="1:4" x14ac:dyDescent="0.25">
      <c r="A15" s="71">
        <v>308326</v>
      </c>
      <c r="B15" t="s">
        <v>14815</v>
      </c>
      <c r="C15" s="71" t="s">
        <v>12798</v>
      </c>
      <c r="D15" s="71">
        <v>26482.37</v>
      </c>
    </row>
    <row r="16" spans="1:4" x14ac:dyDescent="0.25">
      <c r="A16" s="71">
        <v>308321</v>
      </c>
      <c r="B16" t="s">
        <v>14816</v>
      </c>
      <c r="C16" s="71" t="s">
        <v>12798</v>
      </c>
      <c r="D16" s="71">
        <v>3963.75</v>
      </c>
    </row>
    <row r="17" spans="1:4" x14ac:dyDescent="0.25">
      <c r="A17" s="71">
        <v>308315</v>
      </c>
      <c r="B17" t="s">
        <v>14817</v>
      </c>
      <c r="C17" s="71" t="s">
        <v>12798</v>
      </c>
      <c r="D17" s="71">
        <v>7111.63</v>
      </c>
    </row>
    <row r="18" spans="1:4" x14ac:dyDescent="0.25">
      <c r="A18" s="71">
        <v>308320</v>
      </c>
      <c r="B18" t="s">
        <v>14818</v>
      </c>
      <c r="C18" s="71" t="s">
        <v>12798</v>
      </c>
      <c r="D18" s="71">
        <v>45458.06</v>
      </c>
    </row>
    <row r="19" spans="1:4" x14ac:dyDescent="0.25">
      <c r="A19" s="71">
        <v>308316</v>
      </c>
      <c r="B19" t="s">
        <v>14819</v>
      </c>
      <c r="C19" s="71" t="s">
        <v>12798</v>
      </c>
      <c r="D19" s="71">
        <v>10145.27</v>
      </c>
    </row>
    <row r="20" spans="1:4" x14ac:dyDescent="0.25">
      <c r="A20" s="71">
        <v>308317</v>
      </c>
      <c r="B20" t="s">
        <v>14820</v>
      </c>
      <c r="C20" s="71" t="s">
        <v>12798</v>
      </c>
      <c r="D20" s="71">
        <v>17623.75</v>
      </c>
    </row>
    <row r="21" spans="1:4" x14ac:dyDescent="0.25">
      <c r="A21" s="71">
        <v>308318</v>
      </c>
      <c r="B21" t="s">
        <v>14821</v>
      </c>
      <c r="C21" s="71" t="s">
        <v>12798</v>
      </c>
      <c r="D21" s="71">
        <v>23943.02</v>
      </c>
    </row>
    <row r="22" spans="1:4" x14ac:dyDescent="0.25">
      <c r="A22" s="71">
        <v>308319</v>
      </c>
      <c r="B22" t="s">
        <v>14822</v>
      </c>
      <c r="C22" s="71" t="s">
        <v>12798</v>
      </c>
      <c r="D22" s="71">
        <v>30001.24</v>
      </c>
    </row>
    <row r="23" spans="1:4" x14ac:dyDescent="0.25">
      <c r="A23" s="71">
        <v>308314</v>
      </c>
      <c r="B23" t="s">
        <v>14823</v>
      </c>
      <c r="C23" s="71" t="s">
        <v>12798</v>
      </c>
      <c r="D23" s="71">
        <v>4776.63</v>
      </c>
    </row>
    <row r="24" spans="1:4" x14ac:dyDescent="0.25">
      <c r="A24" s="71">
        <v>308250</v>
      </c>
      <c r="B24" t="s">
        <v>14824</v>
      </c>
      <c r="C24" s="71" t="s">
        <v>12798</v>
      </c>
      <c r="D24" s="71">
        <v>6075.01</v>
      </c>
    </row>
    <row r="25" spans="1:4" x14ac:dyDescent="0.25">
      <c r="A25" s="71">
        <v>308251</v>
      </c>
      <c r="B25" t="s">
        <v>14825</v>
      </c>
      <c r="C25" s="71" t="s">
        <v>12798</v>
      </c>
      <c r="D25" s="71">
        <v>9334.7800000000007</v>
      </c>
    </row>
    <row r="26" spans="1:4" x14ac:dyDescent="0.25">
      <c r="A26" s="71">
        <v>308268</v>
      </c>
      <c r="B26" t="s">
        <v>14826</v>
      </c>
      <c r="C26" s="71" t="s">
        <v>12798</v>
      </c>
      <c r="D26" s="71">
        <v>78753.34</v>
      </c>
    </row>
    <row r="27" spans="1:4" x14ac:dyDescent="0.25">
      <c r="A27" s="71">
        <v>308252</v>
      </c>
      <c r="B27" t="s">
        <v>14827</v>
      </c>
      <c r="C27" s="71" t="s">
        <v>12798</v>
      </c>
      <c r="D27" s="71">
        <v>11472.16</v>
      </c>
    </row>
    <row r="28" spans="1:4" x14ac:dyDescent="0.25">
      <c r="A28" s="71">
        <v>308253</v>
      </c>
      <c r="B28" t="s">
        <v>14828</v>
      </c>
      <c r="C28" s="71" t="s">
        <v>12798</v>
      </c>
      <c r="D28" s="71">
        <v>14158.25</v>
      </c>
    </row>
    <row r="29" spans="1:4" x14ac:dyDescent="0.25">
      <c r="A29" s="71">
        <v>308254</v>
      </c>
      <c r="B29" t="s">
        <v>14829</v>
      </c>
      <c r="C29" s="71" t="s">
        <v>12798</v>
      </c>
      <c r="D29" s="71">
        <v>15930.25</v>
      </c>
    </row>
    <row r="30" spans="1:4" x14ac:dyDescent="0.25">
      <c r="A30" s="71">
        <v>308255</v>
      </c>
      <c r="B30" t="s">
        <v>14830</v>
      </c>
      <c r="C30" s="71" t="s">
        <v>12798</v>
      </c>
      <c r="D30" s="71">
        <v>19545.8</v>
      </c>
    </row>
    <row r="31" spans="1:4" x14ac:dyDescent="0.25">
      <c r="A31" s="71">
        <v>308256</v>
      </c>
      <c r="B31" t="s">
        <v>14831</v>
      </c>
      <c r="C31" s="71" t="s">
        <v>12798</v>
      </c>
      <c r="D31" s="71">
        <v>24974.09</v>
      </c>
    </row>
    <row r="32" spans="1:4" x14ac:dyDescent="0.25">
      <c r="A32" s="71">
        <v>308257</v>
      </c>
      <c r="B32" t="s">
        <v>14832</v>
      </c>
      <c r="C32" s="71" t="s">
        <v>12798</v>
      </c>
      <c r="D32" s="71">
        <v>32293.83</v>
      </c>
    </row>
    <row r="33" spans="1:4" x14ac:dyDescent="0.25">
      <c r="A33" s="71">
        <v>308258</v>
      </c>
      <c r="B33" t="s">
        <v>14833</v>
      </c>
      <c r="C33" s="71" t="s">
        <v>12798</v>
      </c>
      <c r="D33" s="71">
        <v>35992.53</v>
      </c>
    </row>
    <row r="34" spans="1:4" x14ac:dyDescent="0.25">
      <c r="A34" s="71">
        <v>308259</v>
      </c>
      <c r="B34" t="s">
        <v>14834</v>
      </c>
      <c r="C34" s="71" t="s">
        <v>12798</v>
      </c>
      <c r="D34" s="71">
        <v>40819.69</v>
      </c>
    </row>
    <row r="35" spans="1:4" x14ac:dyDescent="0.25">
      <c r="A35" s="71">
        <v>308260</v>
      </c>
      <c r="B35" t="s">
        <v>14835</v>
      </c>
      <c r="C35" s="71" t="s">
        <v>12798</v>
      </c>
      <c r="D35" s="71">
        <v>45059.51</v>
      </c>
    </row>
    <row r="36" spans="1:4" x14ac:dyDescent="0.25">
      <c r="A36" s="71">
        <v>308261</v>
      </c>
      <c r="B36" t="s">
        <v>14836</v>
      </c>
      <c r="C36" s="71" t="s">
        <v>12798</v>
      </c>
      <c r="D36" s="71">
        <v>49824.94</v>
      </c>
    </row>
    <row r="37" spans="1:4" x14ac:dyDescent="0.25">
      <c r="A37" s="71">
        <v>308262</v>
      </c>
      <c r="B37" t="s">
        <v>14837</v>
      </c>
      <c r="C37" s="71" t="s">
        <v>12798</v>
      </c>
      <c r="D37" s="71">
        <v>54789.32</v>
      </c>
    </row>
    <row r="38" spans="1:4" x14ac:dyDescent="0.25">
      <c r="A38" s="71">
        <v>308263</v>
      </c>
      <c r="B38" t="s">
        <v>14838</v>
      </c>
      <c r="C38" s="71" t="s">
        <v>12798</v>
      </c>
      <c r="D38" s="71">
        <v>55712.46</v>
      </c>
    </row>
    <row r="39" spans="1:4" x14ac:dyDescent="0.25">
      <c r="A39" s="71">
        <v>308264</v>
      </c>
      <c r="B39" t="s">
        <v>14839</v>
      </c>
      <c r="C39" s="71" t="s">
        <v>12798</v>
      </c>
      <c r="D39" s="71">
        <v>61629.49</v>
      </c>
    </row>
    <row r="40" spans="1:4" x14ac:dyDescent="0.25">
      <c r="A40" s="71">
        <v>308265</v>
      </c>
      <c r="B40" t="s">
        <v>14840</v>
      </c>
      <c r="C40" s="71" t="s">
        <v>12798</v>
      </c>
      <c r="D40" s="71">
        <v>63189.49</v>
      </c>
    </row>
    <row r="41" spans="1:4" x14ac:dyDescent="0.25">
      <c r="A41" s="71">
        <v>308266</v>
      </c>
      <c r="B41" t="s">
        <v>14841</v>
      </c>
      <c r="C41" s="71" t="s">
        <v>12798</v>
      </c>
      <c r="D41" s="71">
        <v>70496.95</v>
      </c>
    </row>
    <row r="42" spans="1:4" x14ac:dyDescent="0.25">
      <c r="A42" s="71">
        <v>308267</v>
      </c>
      <c r="B42" t="s">
        <v>14842</v>
      </c>
      <c r="C42" s="71" t="s">
        <v>12798</v>
      </c>
      <c r="D42" s="71">
        <v>74581.89</v>
      </c>
    </row>
    <row r="43" spans="1:4" x14ac:dyDescent="0.25">
      <c r="A43" s="71">
        <v>308288</v>
      </c>
      <c r="B43" t="s">
        <v>14843</v>
      </c>
      <c r="C43" s="71" t="s">
        <v>12798</v>
      </c>
      <c r="D43" s="71">
        <v>8758.5400000000009</v>
      </c>
    </row>
    <row r="44" spans="1:4" x14ac:dyDescent="0.25">
      <c r="A44" s="71">
        <v>308289</v>
      </c>
      <c r="B44" t="s">
        <v>14844</v>
      </c>
      <c r="C44" s="71" t="s">
        <v>12798</v>
      </c>
      <c r="D44" s="71">
        <v>12468.33</v>
      </c>
    </row>
    <row r="45" spans="1:4" x14ac:dyDescent="0.25">
      <c r="A45" s="71">
        <v>308306</v>
      </c>
      <c r="B45" t="s">
        <v>14845</v>
      </c>
      <c r="C45" s="71" t="s">
        <v>12798</v>
      </c>
      <c r="D45" s="71">
        <v>83650.899999999994</v>
      </c>
    </row>
    <row r="46" spans="1:4" x14ac:dyDescent="0.25">
      <c r="A46" s="71">
        <v>308290</v>
      </c>
      <c r="B46" t="s">
        <v>14846</v>
      </c>
      <c r="C46" s="71" t="s">
        <v>12798</v>
      </c>
      <c r="D46" s="71">
        <v>16177.85</v>
      </c>
    </row>
    <row r="47" spans="1:4" x14ac:dyDescent="0.25">
      <c r="A47" s="71">
        <v>308291</v>
      </c>
      <c r="B47" t="s">
        <v>14847</v>
      </c>
      <c r="C47" s="71" t="s">
        <v>12798</v>
      </c>
      <c r="D47" s="71">
        <v>19642.43</v>
      </c>
    </row>
    <row r="48" spans="1:4" x14ac:dyDescent="0.25">
      <c r="A48" s="71">
        <v>308292</v>
      </c>
      <c r="B48" t="s">
        <v>14848</v>
      </c>
      <c r="C48" s="71" t="s">
        <v>12798</v>
      </c>
      <c r="D48" s="71">
        <v>22106.85</v>
      </c>
    </row>
    <row r="49" spans="1:4" x14ac:dyDescent="0.25">
      <c r="A49" s="71">
        <v>308293</v>
      </c>
      <c r="B49" t="s">
        <v>14849</v>
      </c>
      <c r="C49" s="71" t="s">
        <v>12798</v>
      </c>
      <c r="D49" s="71">
        <v>25435.63</v>
      </c>
    </row>
    <row r="50" spans="1:4" x14ac:dyDescent="0.25">
      <c r="A50" s="71">
        <v>308294</v>
      </c>
      <c r="B50" t="s">
        <v>14850</v>
      </c>
      <c r="C50" s="71" t="s">
        <v>12798</v>
      </c>
      <c r="D50" s="71">
        <v>27711.97</v>
      </c>
    </row>
    <row r="51" spans="1:4" x14ac:dyDescent="0.25">
      <c r="A51" s="71">
        <v>308295</v>
      </c>
      <c r="B51" t="s">
        <v>14851</v>
      </c>
      <c r="C51" s="71" t="s">
        <v>12798</v>
      </c>
      <c r="D51" s="71">
        <v>34052.43</v>
      </c>
    </row>
    <row r="52" spans="1:4" x14ac:dyDescent="0.25">
      <c r="A52" s="71">
        <v>308296</v>
      </c>
      <c r="B52" t="s">
        <v>14852</v>
      </c>
      <c r="C52" s="71" t="s">
        <v>12798</v>
      </c>
      <c r="D52" s="71">
        <v>37222.6</v>
      </c>
    </row>
    <row r="53" spans="1:4" x14ac:dyDescent="0.25">
      <c r="A53" s="71">
        <v>308297</v>
      </c>
      <c r="B53" t="s">
        <v>14853</v>
      </c>
      <c r="C53" s="71" t="s">
        <v>12798</v>
      </c>
      <c r="D53" s="71">
        <v>41010.89</v>
      </c>
    </row>
    <row r="54" spans="1:4" x14ac:dyDescent="0.25">
      <c r="A54" s="71">
        <v>308298</v>
      </c>
      <c r="B54" t="s">
        <v>14854</v>
      </c>
      <c r="C54" s="71" t="s">
        <v>12798</v>
      </c>
      <c r="D54" s="71">
        <v>46630.02</v>
      </c>
    </row>
    <row r="55" spans="1:4" x14ac:dyDescent="0.25">
      <c r="A55" s="71">
        <v>308299</v>
      </c>
      <c r="B55" t="s">
        <v>14855</v>
      </c>
      <c r="C55" s="71" t="s">
        <v>12798</v>
      </c>
      <c r="D55" s="71">
        <v>50388.58</v>
      </c>
    </row>
    <row r="56" spans="1:4" x14ac:dyDescent="0.25">
      <c r="A56" s="71">
        <v>308300</v>
      </c>
      <c r="B56" t="s">
        <v>14856</v>
      </c>
      <c r="C56" s="71" t="s">
        <v>12798</v>
      </c>
      <c r="D56" s="71">
        <v>54249.440000000002</v>
      </c>
    </row>
    <row r="57" spans="1:4" x14ac:dyDescent="0.25">
      <c r="A57" s="71">
        <v>308301</v>
      </c>
      <c r="B57" t="s">
        <v>14857</v>
      </c>
      <c r="C57" s="71" t="s">
        <v>12798</v>
      </c>
      <c r="D57" s="71">
        <v>58513.77</v>
      </c>
    </row>
    <row r="58" spans="1:4" x14ac:dyDescent="0.25">
      <c r="A58" s="71">
        <v>308302</v>
      </c>
      <c r="B58" t="s">
        <v>14858</v>
      </c>
      <c r="C58" s="71" t="s">
        <v>12798</v>
      </c>
      <c r="D58" s="71">
        <v>64929.93</v>
      </c>
    </row>
    <row r="59" spans="1:4" x14ac:dyDescent="0.25">
      <c r="A59" s="71">
        <v>308303</v>
      </c>
      <c r="B59" t="s">
        <v>14859</v>
      </c>
      <c r="C59" s="71" t="s">
        <v>12798</v>
      </c>
      <c r="D59" s="71">
        <v>71146.759999999995</v>
      </c>
    </row>
    <row r="60" spans="1:4" x14ac:dyDescent="0.25">
      <c r="A60" s="71">
        <v>308304</v>
      </c>
      <c r="B60" t="s">
        <v>14860</v>
      </c>
      <c r="C60" s="71" t="s">
        <v>12798</v>
      </c>
      <c r="D60" s="71">
        <v>75041.47</v>
      </c>
    </row>
    <row r="61" spans="1:4" x14ac:dyDescent="0.25">
      <c r="A61" s="71">
        <v>308305</v>
      </c>
      <c r="B61" t="s">
        <v>14861</v>
      </c>
      <c r="C61" s="71" t="s">
        <v>12798</v>
      </c>
      <c r="D61" s="71">
        <v>79668.740000000005</v>
      </c>
    </row>
    <row r="62" spans="1:4" x14ac:dyDescent="0.25">
      <c r="A62" s="71">
        <v>308269</v>
      </c>
      <c r="B62" t="s">
        <v>14862</v>
      </c>
      <c r="C62" s="71" t="s">
        <v>12798</v>
      </c>
      <c r="D62" s="71">
        <v>9230.2000000000007</v>
      </c>
    </row>
    <row r="63" spans="1:4" x14ac:dyDescent="0.25">
      <c r="A63" s="71">
        <v>308270</v>
      </c>
      <c r="B63" t="s">
        <v>14863</v>
      </c>
      <c r="C63" s="71" t="s">
        <v>12798</v>
      </c>
      <c r="D63" s="71">
        <v>12831.12</v>
      </c>
    </row>
    <row r="64" spans="1:4" x14ac:dyDescent="0.25">
      <c r="A64" s="71">
        <v>308287</v>
      </c>
      <c r="B64" t="s">
        <v>14864</v>
      </c>
      <c r="C64" s="71" t="s">
        <v>12798</v>
      </c>
      <c r="D64" s="71">
        <v>84633.79</v>
      </c>
    </row>
    <row r="65" spans="1:4" x14ac:dyDescent="0.25">
      <c r="A65" s="71">
        <v>308271</v>
      </c>
      <c r="B65" t="s">
        <v>14865</v>
      </c>
      <c r="C65" s="71" t="s">
        <v>12798</v>
      </c>
      <c r="D65" s="71">
        <v>16007.95</v>
      </c>
    </row>
    <row r="66" spans="1:4" x14ac:dyDescent="0.25">
      <c r="A66" s="71">
        <v>308272</v>
      </c>
      <c r="B66" t="s">
        <v>14866</v>
      </c>
      <c r="C66" s="71" t="s">
        <v>12798</v>
      </c>
      <c r="D66" s="71">
        <v>18574.38</v>
      </c>
    </row>
    <row r="67" spans="1:4" x14ac:dyDescent="0.25">
      <c r="A67" s="71">
        <v>308273</v>
      </c>
      <c r="B67" t="s">
        <v>14867</v>
      </c>
      <c r="C67" s="71" t="s">
        <v>12798</v>
      </c>
      <c r="D67" s="71">
        <v>22203.85</v>
      </c>
    </row>
    <row r="68" spans="1:4" x14ac:dyDescent="0.25">
      <c r="A68" s="71">
        <v>308274</v>
      </c>
      <c r="B68" t="s">
        <v>14868</v>
      </c>
      <c r="C68" s="71" t="s">
        <v>12798</v>
      </c>
      <c r="D68" s="71">
        <v>25650.78</v>
      </c>
    </row>
    <row r="69" spans="1:4" x14ac:dyDescent="0.25">
      <c r="A69" s="71">
        <v>308275</v>
      </c>
      <c r="B69" t="s">
        <v>14869</v>
      </c>
      <c r="C69" s="71" t="s">
        <v>12798</v>
      </c>
      <c r="D69" s="71">
        <v>30250.89</v>
      </c>
    </row>
    <row r="70" spans="1:4" x14ac:dyDescent="0.25">
      <c r="A70" s="71">
        <v>308276</v>
      </c>
      <c r="B70" t="s">
        <v>14870</v>
      </c>
      <c r="C70" s="71" t="s">
        <v>12798</v>
      </c>
      <c r="D70" s="71">
        <v>40239.39</v>
      </c>
    </row>
    <row r="71" spans="1:4" x14ac:dyDescent="0.25">
      <c r="A71" s="71">
        <v>308277</v>
      </c>
      <c r="B71" t="s">
        <v>14871</v>
      </c>
      <c r="C71" s="71" t="s">
        <v>12798</v>
      </c>
      <c r="D71" s="71">
        <v>44551.34</v>
      </c>
    </row>
    <row r="72" spans="1:4" x14ac:dyDescent="0.25">
      <c r="A72" s="71">
        <v>308278</v>
      </c>
      <c r="B72" t="s">
        <v>14872</v>
      </c>
      <c r="C72" s="71" t="s">
        <v>12798</v>
      </c>
      <c r="D72" s="71">
        <v>48307.1</v>
      </c>
    </row>
    <row r="73" spans="1:4" x14ac:dyDescent="0.25">
      <c r="A73" s="71">
        <v>308279</v>
      </c>
      <c r="B73" t="s">
        <v>14873</v>
      </c>
      <c r="C73" s="71" t="s">
        <v>12798</v>
      </c>
      <c r="D73" s="71">
        <v>50209.1</v>
      </c>
    </row>
    <row r="74" spans="1:4" x14ac:dyDescent="0.25">
      <c r="A74" s="71">
        <v>308280</v>
      </c>
      <c r="B74" t="s">
        <v>14874</v>
      </c>
      <c r="C74" s="71" t="s">
        <v>12798</v>
      </c>
      <c r="D74" s="71">
        <v>54286.6</v>
      </c>
    </row>
    <row r="75" spans="1:4" x14ac:dyDescent="0.25">
      <c r="A75" s="71">
        <v>308281</v>
      </c>
      <c r="B75" t="s">
        <v>14875</v>
      </c>
      <c r="C75" s="71" t="s">
        <v>12798</v>
      </c>
      <c r="D75" s="71">
        <v>58294.8</v>
      </c>
    </row>
    <row r="76" spans="1:4" x14ac:dyDescent="0.25">
      <c r="A76" s="71">
        <v>308282</v>
      </c>
      <c r="B76" t="s">
        <v>14876</v>
      </c>
      <c r="C76" s="71" t="s">
        <v>12798</v>
      </c>
      <c r="D76" s="71">
        <v>62595.41</v>
      </c>
    </row>
    <row r="77" spans="1:4" x14ac:dyDescent="0.25">
      <c r="A77" s="71">
        <v>308283</v>
      </c>
      <c r="B77" t="s">
        <v>14877</v>
      </c>
      <c r="C77" s="71" t="s">
        <v>12798</v>
      </c>
      <c r="D77" s="71">
        <v>66510.05</v>
      </c>
    </row>
    <row r="78" spans="1:4" x14ac:dyDescent="0.25">
      <c r="A78" s="71">
        <v>308284</v>
      </c>
      <c r="B78" t="s">
        <v>14878</v>
      </c>
      <c r="C78" s="71" t="s">
        <v>12798</v>
      </c>
      <c r="D78" s="71">
        <v>71772.42</v>
      </c>
    </row>
    <row r="79" spans="1:4" x14ac:dyDescent="0.25">
      <c r="A79" s="71">
        <v>308285</v>
      </c>
      <c r="B79" t="s">
        <v>14879</v>
      </c>
      <c r="C79" s="71" t="s">
        <v>12798</v>
      </c>
      <c r="D79" s="71">
        <v>76056.639999999999</v>
      </c>
    </row>
    <row r="80" spans="1:4" x14ac:dyDescent="0.25">
      <c r="A80" s="71">
        <v>308286</v>
      </c>
      <c r="B80" t="s">
        <v>14880</v>
      </c>
      <c r="C80" s="71" t="s">
        <v>12798</v>
      </c>
      <c r="D80" s="71">
        <v>80450.09</v>
      </c>
    </row>
    <row r="81" spans="1:4" x14ac:dyDescent="0.25">
      <c r="A81" s="71">
        <v>307733</v>
      </c>
      <c r="B81" t="s">
        <v>14881</v>
      </c>
      <c r="C81" s="71" t="s">
        <v>3</v>
      </c>
      <c r="D81" s="71">
        <v>260.02999999999997</v>
      </c>
    </row>
    <row r="82" spans="1:4" x14ac:dyDescent="0.25">
      <c r="A82" s="71">
        <v>307734</v>
      </c>
      <c r="B82" t="s">
        <v>14882</v>
      </c>
      <c r="C82" s="71" t="s">
        <v>3</v>
      </c>
      <c r="D82" s="71">
        <v>313.22000000000003</v>
      </c>
    </row>
    <row r="83" spans="1:4" x14ac:dyDescent="0.25">
      <c r="A83" s="71">
        <v>307735</v>
      </c>
      <c r="B83" t="s">
        <v>14883</v>
      </c>
      <c r="C83" s="71" t="s">
        <v>3</v>
      </c>
      <c r="D83" s="71">
        <v>411.22</v>
      </c>
    </row>
    <row r="84" spans="1:4" x14ac:dyDescent="0.25">
      <c r="A84" s="71">
        <v>307736</v>
      </c>
      <c r="B84" t="s">
        <v>14884</v>
      </c>
      <c r="C84" s="71" t="s">
        <v>3</v>
      </c>
      <c r="D84" s="71">
        <v>549.35</v>
      </c>
    </row>
    <row r="85" spans="1:4" x14ac:dyDescent="0.25">
      <c r="A85" s="71">
        <v>307737</v>
      </c>
      <c r="B85" t="s">
        <v>14885</v>
      </c>
      <c r="C85" s="71" t="s">
        <v>3</v>
      </c>
      <c r="D85" s="71">
        <v>580.04999999999995</v>
      </c>
    </row>
    <row r="86" spans="1:4" x14ac:dyDescent="0.25">
      <c r="A86" s="71">
        <v>307730</v>
      </c>
      <c r="B86" t="s">
        <v>14886</v>
      </c>
      <c r="C86" s="71" t="s">
        <v>3</v>
      </c>
      <c r="D86" s="71">
        <v>0</v>
      </c>
    </row>
    <row r="87" spans="1:4" x14ac:dyDescent="0.25">
      <c r="A87" s="71">
        <v>307084</v>
      </c>
      <c r="B87" t="s">
        <v>14887</v>
      </c>
      <c r="C87" s="71" t="s">
        <v>3</v>
      </c>
      <c r="D87" s="71">
        <v>30.52</v>
      </c>
    </row>
    <row r="88" spans="1:4" x14ac:dyDescent="0.25">
      <c r="A88" s="71">
        <v>407818</v>
      </c>
      <c r="B88" t="s">
        <v>14888</v>
      </c>
      <c r="C88" s="71" t="s">
        <v>4</v>
      </c>
      <c r="D88" s="71">
        <v>11.26</v>
      </c>
    </row>
    <row r="89" spans="1:4" x14ac:dyDescent="0.25">
      <c r="A89" s="71">
        <v>407819</v>
      </c>
      <c r="B89" t="s">
        <v>14889</v>
      </c>
      <c r="C89" s="71" t="s">
        <v>4</v>
      </c>
      <c r="D89" s="71">
        <v>11.57</v>
      </c>
    </row>
    <row r="90" spans="1:4" x14ac:dyDescent="0.25">
      <c r="A90" s="71">
        <v>407820</v>
      </c>
      <c r="B90" t="s">
        <v>14890</v>
      </c>
      <c r="C90" s="71" t="s">
        <v>4</v>
      </c>
      <c r="D90" s="71">
        <v>12.64</v>
      </c>
    </row>
    <row r="91" spans="1:4" x14ac:dyDescent="0.25">
      <c r="A91" s="71">
        <v>407740</v>
      </c>
      <c r="B91" t="s">
        <v>14891</v>
      </c>
      <c r="C91" s="71" t="s">
        <v>4</v>
      </c>
      <c r="D91" s="71">
        <v>14.55</v>
      </c>
    </row>
    <row r="92" spans="1:4" x14ac:dyDescent="0.25">
      <c r="A92" s="71">
        <v>408037</v>
      </c>
      <c r="B92" t="s">
        <v>14892</v>
      </c>
      <c r="C92" s="71" t="s">
        <v>12798</v>
      </c>
      <c r="D92" s="71">
        <v>19.829999999999998</v>
      </c>
    </row>
    <row r="93" spans="1:4" x14ac:dyDescent="0.25">
      <c r="A93" s="71">
        <v>408038</v>
      </c>
      <c r="B93" t="s">
        <v>14893</v>
      </c>
      <c r="C93" s="71" t="s">
        <v>12798</v>
      </c>
      <c r="D93" s="71">
        <v>32.03</v>
      </c>
    </row>
    <row r="94" spans="1:4" x14ac:dyDescent="0.25">
      <c r="A94" s="71">
        <v>408039</v>
      </c>
      <c r="B94" t="s">
        <v>14894</v>
      </c>
      <c r="C94" s="71" t="s">
        <v>12798</v>
      </c>
      <c r="D94" s="71">
        <v>41.98</v>
      </c>
    </row>
    <row r="95" spans="1:4" x14ac:dyDescent="0.25">
      <c r="A95" s="71">
        <v>408041</v>
      </c>
      <c r="B95" t="s">
        <v>14895</v>
      </c>
      <c r="C95" s="71" t="s">
        <v>12798</v>
      </c>
      <c r="D95" s="71">
        <v>56.75</v>
      </c>
    </row>
    <row r="96" spans="1:4" x14ac:dyDescent="0.25">
      <c r="A96" s="71">
        <v>408042</v>
      </c>
      <c r="B96" t="s">
        <v>14896</v>
      </c>
      <c r="C96" s="71" t="s">
        <v>12798</v>
      </c>
      <c r="D96" s="71">
        <v>79.42</v>
      </c>
    </row>
    <row r="97" spans="1:4" x14ac:dyDescent="0.25">
      <c r="A97" s="71">
        <v>408031</v>
      </c>
      <c r="B97" t="s">
        <v>14897</v>
      </c>
      <c r="C97" s="71" t="s">
        <v>12798</v>
      </c>
      <c r="D97" s="71">
        <v>20.82</v>
      </c>
    </row>
    <row r="98" spans="1:4" x14ac:dyDescent="0.25">
      <c r="A98" s="71">
        <v>408032</v>
      </c>
      <c r="B98" t="s">
        <v>14898</v>
      </c>
      <c r="C98" s="71" t="s">
        <v>12798</v>
      </c>
      <c r="D98" s="71">
        <v>28.25</v>
      </c>
    </row>
    <row r="99" spans="1:4" x14ac:dyDescent="0.25">
      <c r="A99" s="71">
        <v>408033</v>
      </c>
      <c r="B99" t="s">
        <v>14899</v>
      </c>
      <c r="C99" s="71" t="s">
        <v>12798</v>
      </c>
      <c r="D99" s="71">
        <v>38.409999999999997</v>
      </c>
    </row>
    <row r="100" spans="1:4" x14ac:dyDescent="0.25">
      <c r="A100" s="71">
        <v>408035</v>
      </c>
      <c r="B100" t="s">
        <v>14900</v>
      </c>
      <c r="C100" s="71" t="s">
        <v>12798</v>
      </c>
      <c r="D100" s="71">
        <v>70.930000000000007</v>
      </c>
    </row>
    <row r="101" spans="1:4" x14ac:dyDescent="0.25">
      <c r="A101" s="71">
        <v>408036</v>
      </c>
      <c r="B101" t="s">
        <v>14901</v>
      </c>
      <c r="C101" s="71" t="s">
        <v>12798</v>
      </c>
      <c r="D101" s="71">
        <v>142.58000000000001</v>
      </c>
    </row>
    <row r="102" spans="1:4" x14ac:dyDescent="0.25">
      <c r="A102" s="71">
        <v>408067</v>
      </c>
      <c r="B102" t="s">
        <v>14902</v>
      </c>
      <c r="C102" s="71" t="s">
        <v>4</v>
      </c>
      <c r="D102" s="71">
        <v>10.31</v>
      </c>
    </row>
    <row r="103" spans="1:4" x14ac:dyDescent="0.25">
      <c r="A103" s="71">
        <v>407743</v>
      </c>
      <c r="B103" t="s">
        <v>14903</v>
      </c>
      <c r="C103" s="71" t="s">
        <v>4</v>
      </c>
      <c r="D103" s="71">
        <v>11.25</v>
      </c>
    </row>
    <row r="104" spans="1:4" x14ac:dyDescent="0.25">
      <c r="A104" s="71">
        <v>607137</v>
      </c>
      <c r="B104" t="s">
        <v>14904</v>
      </c>
      <c r="C104" s="71" t="s">
        <v>3</v>
      </c>
      <c r="D104" s="71">
        <v>60086.46</v>
      </c>
    </row>
    <row r="105" spans="1:4" x14ac:dyDescent="0.25">
      <c r="A105" s="71">
        <v>606785</v>
      </c>
      <c r="B105" t="s">
        <v>14905</v>
      </c>
      <c r="C105" s="71" t="s">
        <v>3</v>
      </c>
      <c r="D105" s="71">
        <v>59216.82</v>
      </c>
    </row>
    <row r="106" spans="1:4" x14ac:dyDescent="0.25">
      <c r="A106" s="71">
        <v>607139</v>
      </c>
      <c r="B106" t="s">
        <v>14906</v>
      </c>
      <c r="C106" s="71" t="s">
        <v>3</v>
      </c>
      <c r="D106" s="71">
        <v>60890.96</v>
      </c>
    </row>
    <row r="107" spans="1:4" x14ac:dyDescent="0.25">
      <c r="A107" s="71">
        <v>606787</v>
      </c>
      <c r="B107" t="s">
        <v>14907</v>
      </c>
      <c r="C107" s="71" t="s">
        <v>3</v>
      </c>
      <c r="D107" s="71">
        <v>59708.73</v>
      </c>
    </row>
    <row r="108" spans="1:4" x14ac:dyDescent="0.25">
      <c r="A108" s="71">
        <v>607140</v>
      </c>
      <c r="B108" t="s">
        <v>14908</v>
      </c>
      <c r="C108" s="71" t="s">
        <v>3</v>
      </c>
      <c r="D108" s="71">
        <v>55607.17</v>
      </c>
    </row>
    <row r="109" spans="1:4" x14ac:dyDescent="0.25">
      <c r="A109" s="71">
        <v>606788</v>
      </c>
      <c r="B109" t="s">
        <v>14909</v>
      </c>
      <c r="C109" s="71" t="s">
        <v>3</v>
      </c>
      <c r="D109" s="71">
        <v>55124.07</v>
      </c>
    </row>
    <row r="110" spans="1:4" x14ac:dyDescent="0.25">
      <c r="A110" s="71">
        <v>607141</v>
      </c>
      <c r="B110" t="s">
        <v>14910</v>
      </c>
      <c r="C110" s="71" t="s">
        <v>3</v>
      </c>
      <c r="D110" s="71">
        <v>61988.85</v>
      </c>
    </row>
    <row r="111" spans="1:4" x14ac:dyDescent="0.25">
      <c r="A111" s="71">
        <v>606789</v>
      </c>
      <c r="B111" t="s">
        <v>14911</v>
      </c>
      <c r="C111" s="71" t="s">
        <v>3</v>
      </c>
      <c r="D111" s="71">
        <v>61085.06</v>
      </c>
    </row>
    <row r="112" spans="1:4" x14ac:dyDescent="0.25">
      <c r="A112" s="71">
        <v>607144</v>
      </c>
      <c r="B112" t="s">
        <v>14912</v>
      </c>
      <c r="C112" s="71" t="s">
        <v>3</v>
      </c>
      <c r="D112" s="71">
        <v>72598.080000000002</v>
      </c>
    </row>
    <row r="113" spans="1:4" x14ac:dyDescent="0.25">
      <c r="A113" s="71">
        <v>606792</v>
      </c>
      <c r="B113" t="s">
        <v>14913</v>
      </c>
      <c r="C113" s="71" t="s">
        <v>3</v>
      </c>
      <c r="D113" s="71">
        <v>71772.570000000007</v>
      </c>
    </row>
    <row r="114" spans="1:4" x14ac:dyDescent="0.25">
      <c r="A114" s="71">
        <v>607142</v>
      </c>
      <c r="B114" t="s">
        <v>14914</v>
      </c>
      <c r="C114" s="71" t="s">
        <v>3</v>
      </c>
      <c r="D114" s="71">
        <v>65021.440000000002</v>
      </c>
    </row>
    <row r="115" spans="1:4" x14ac:dyDescent="0.25">
      <c r="A115" s="71">
        <v>606790</v>
      </c>
      <c r="B115" t="s">
        <v>14915</v>
      </c>
      <c r="C115" s="71" t="s">
        <v>3</v>
      </c>
      <c r="D115" s="71">
        <v>64049.32</v>
      </c>
    </row>
    <row r="116" spans="1:4" x14ac:dyDescent="0.25">
      <c r="A116" s="71">
        <v>607145</v>
      </c>
      <c r="B116" t="s">
        <v>14916</v>
      </c>
      <c r="C116" s="71" t="s">
        <v>3</v>
      </c>
      <c r="D116" s="71">
        <v>80190.38</v>
      </c>
    </row>
    <row r="117" spans="1:4" x14ac:dyDescent="0.25">
      <c r="A117" s="71">
        <v>606793</v>
      </c>
      <c r="B117" t="s">
        <v>14917</v>
      </c>
      <c r="C117" s="71" t="s">
        <v>3</v>
      </c>
      <c r="D117" s="71">
        <v>79267.11</v>
      </c>
    </row>
    <row r="118" spans="1:4" x14ac:dyDescent="0.25">
      <c r="A118" s="71">
        <v>607146</v>
      </c>
      <c r="B118" t="s">
        <v>14918</v>
      </c>
      <c r="C118" s="71" t="s">
        <v>3</v>
      </c>
      <c r="D118" s="71">
        <v>83627.81</v>
      </c>
    </row>
    <row r="119" spans="1:4" x14ac:dyDescent="0.25">
      <c r="A119" s="71">
        <v>606794</v>
      </c>
      <c r="B119" t="s">
        <v>14919</v>
      </c>
      <c r="C119" s="71" t="s">
        <v>3</v>
      </c>
      <c r="D119" s="71">
        <v>82625.740000000005</v>
      </c>
    </row>
    <row r="120" spans="1:4" x14ac:dyDescent="0.25">
      <c r="A120" s="71">
        <v>607143</v>
      </c>
      <c r="B120" t="s">
        <v>14920</v>
      </c>
      <c r="C120" s="71" t="s">
        <v>3</v>
      </c>
      <c r="D120" s="71">
        <v>70242.789999999994</v>
      </c>
    </row>
    <row r="121" spans="1:4" x14ac:dyDescent="0.25">
      <c r="A121" s="71">
        <v>606791</v>
      </c>
      <c r="B121" t="s">
        <v>14921</v>
      </c>
      <c r="C121" s="71" t="s">
        <v>3</v>
      </c>
      <c r="D121" s="71">
        <v>69123.600000000006</v>
      </c>
    </row>
    <row r="122" spans="1:4" x14ac:dyDescent="0.25">
      <c r="A122" s="71">
        <v>607147</v>
      </c>
      <c r="B122" t="s">
        <v>14922</v>
      </c>
      <c r="C122" s="71" t="s">
        <v>3</v>
      </c>
      <c r="D122" s="71">
        <v>90214.81</v>
      </c>
    </row>
    <row r="123" spans="1:4" x14ac:dyDescent="0.25">
      <c r="A123" s="71">
        <v>606795</v>
      </c>
      <c r="B123" t="s">
        <v>14923</v>
      </c>
      <c r="C123" s="71" t="s">
        <v>3</v>
      </c>
      <c r="D123" s="71">
        <v>89060.12</v>
      </c>
    </row>
    <row r="124" spans="1:4" x14ac:dyDescent="0.25">
      <c r="A124" s="71">
        <v>607112</v>
      </c>
      <c r="B124" t="s">
        <v>14924</v>
      </c>
      <c r="C124" s="71" t="s">
        <v>3</v>
      </c>
      <c r="D124" s="71">
        <v>29320.54</v>
      </c>
    </row>
    <row r="125" spans="1:4" x14ac:dyDescent="0.25">
      <c r="A125" s="71">
        <v>606760</v>
      </c>
      <c r="B125" t="s">
        <v>14925</v>
      </c>
      <c r="C125" s="71" t="s">
        <v>3</v>
      </c>
      <c r="D125" s="71">
        <v>29017.85</v>
      </c>
    </row>
    <row r="126" spans="1:4" x14ac:dyDescent="0.25">
      <c r="A126" s="71">
        <v>607113</v>
      </c>
      <c r="B126" t="s">
        <v>14926</v>
      </c>
      <c r="C126" s="71" t="s">
        <v>3</v>
      </c>
      <c r="D126" s="71">
        <v>34442.949999999997</v>
      </c>
    </row>
    <row r="127" spans="1:4" x14ac:dyDescent="0.25">
      <c r="A127" s="71">
        <v>606761</v>
      </c>
      <c r="B127" t="s">
        <v>14927</v>
      </c>
      <c r="C127" s="71" t="s">
        <v>3</v>
      </c>
      <c r="D127" s="71">
        <v>34095.019999999997</v>
      </c>
    </row>
    <row r="128" spans="1:4" x14ac:dyDescent="0.25">
      <c r="A128" s="71">
        <v>606762</v>
      </c>
      <c r="B128" t="s">
        <v>14928</v>
      </c>
      <c r="C128" s="71" t="s">
        <v>3</v>
      </c>
      <c r="D128" s="71">
        <v>33847.9</v>
      </c>
    </row>
    <row r="129" spans="1:4" x14ac:dyDescent="0.25">
      <c r="A129" s="71">
        <v>607114</v>
      </c>
      <c r="B129" t="s">
        <v>14929</v>
      </c>
      <c r="C129" s="71" t="s">
        <v>3</v>
      </c>
      <c r="D129" s="71">
        <v>34202.410000000003</v>
      </c>
    </row>
    <row r="130" spans="1:4" x14ac:dyDescent="0.25">
      <c r="A130" s="71">
        <v>607116</v>
      </c>
      <c r="B130" t="s">
        <v>14930</v>
      </c>
      <c r="C130" s="71" t="s">
        <v>3</v>
      </c>
      <c r="D130" s="71">
        <v>36137.96</v>
      </c>
    </row>
    <row r="131" spans="1:4" x14ac:dyDescent="0.25">
      <c r="A131" s="71">
        <v>606764</v>
      </c>
      <c r="B131" t="s">
        <v>14931</v>
      </c>
      <c r="C131" s="71" t="s">
        <v>3</v>
      </c>
      <c r="D131" s="71">
        <v>35768.519999999997</v>
      </c>
    </row>
    <row r="132" spans="1:4" x14ac:dyDescent="0.25">
      <c r="A132" s="71">
        <v>607115</v>
      </c>
      <c r="B132" t="s">
        <v>14932</v>
      </c>
      <c r="C132" s="71" t="s">
        <v>3</v>
      </c>
      <c r="D132" s="71">
        <v>41037.129999999997</v>
      </c>
    </row>
    <row r="133" spans="1:4" x14ac:dyDescent="0.25">
      <c r="A133" s="71">
        <v>606763</v>
      </c>
      <c r="B133" t="s">
        <v>14933</v>
      </c>
      <c r="C133" s="71" t="s">
        <v>3</v>
      </c>
      <c r="D133" s="71">
        <v>40592.68</v>
      </c>
    </row>
    <row r="134" spans="1:4" x14ac:dyDescent="0.25">
      <c r="A134" s="71">
        <v>607117</v>
      </c>
      <c r="B134" t="s">
        <v>14934</v>
      </c>
      <c r="C134" s="71" t="s">
        <v>3</v>
      </c>
      <c r="D134" s="71">
        <v>41031.129999999997</v>
      </c>
    </row>
    <row r="135" spans="1:4" x14ac:dyDescent="0.25">
      <c r="A135" s="71">
        <v>606765</v>
      </c>
      <c r="B135" t="s">
        <v>14935</v>
      </c>
      <c r="C135" s="71" t="s">
        <v>3</v>
      </c>
      <c r="D135" s="71">
        <v>40598.89</v>
      </c>
    </row>
    <row r="136" spans="1:4" x14ac:dyDescent="0.25">
      <c r="A136" s="71">
        <v>607118</v>
      </c>
      <c r="B136" t="s">
        <v>14936</v>
      </c>
      <c r="C136" s="71" t="s">
        <v>3</v>
      </c>
      <c r="D136" s="71">
        <v>36774.629999999997</v>
      </c>
    </row>
    <row r="137" spans="1:4" x14ac:dyDescent="0.25">
      <c r="A137" s="71">
        <v>606766</v>
      </c>
      <c r="B137" t="s">
        <v>14937</v>
      </c>
      <c r="C137" s="71" t="s">
        <v>3</v>
      </c>
      <c r="D137" s="71">
        <v>36393.24</v>
      </c>
    </row>
    <row r="138" spans="1:4" x14ac:dyDescent="0.25">
      <c r="A138" s="71">
        <v>607120</v>
      </c>
      <c r="B138" t="s">
        <v>14938</v>
      </c>
      <c r="C138" s="71" t="s">
        <v>3</v>
      </c>
      <c r="D138" s="71">
        <v>37449.129999999997</v>
      </c>
    </row>
    <row r="139" spans="1:4" x14ac:dyDescent="0.25">
      <c r="A139" s="71">
        <v>606768</v>
      </c>
      <c r="B139" t="s">
        <v>14939</v>
      </c>
      <c r="C139" s="71" t="s">
        <v>3</v>
      </c>
      <c r="D139" s="71">
        <v>37047.51</v>
      </c>
    </row>
    <row r="140" spans="1:4" x14ac:dyDescent="0.25">
      <c r="A140" s="71">
        <v>607119</v>
      </c>
      <c r="B140" t="s">
        <v>14940</v>
      </c>
      <c r="C140" s="71" t="s">
        <v>3</v>
      </c>
      <c r="D140" s="71">
        <v>43043.66</v>
      </c>
    </row>
    <row r="141" spans="1:4" x14ac:dyDescent="0.25">
      <c r="A141" s="71">
        <v>606767</v>
      </c>
      <c r="B141" t="s">
        <v>14941</v>
      </c>
      <c r="C141" s="71" t="s">
        <v>3</v>
      </c>
      <c r="D141" s="71">
        <v>42553.88</v>
      </c>
    </row>
    <row r="142" spans="1:4" x14ac:dyDescent="0.25">
      <c r="A142" s="71">
        <v>607121</v>
      </c>
      <c r="B142" t="s">
        <v>14942</v>
      </c>
      <c r="C142" s="71" t="s">
        <v>3</v>
      </c>
      <c r="D142" s="71">
        <v>40548.339999999997</v>
      </c>
    </row>
    <row r="143" spans="1:4" x14ac:dyDescent="0.25">
      <c r="A143" s="71">
        <v>606769</v>
      </c>
      <c r="B143" t="s">
        <v>14943</v>
      </c>
      <c r="C143" s="71" t="s">
        <v>3</v>
      </c>
      <c r="D143" s="71">
        <v>40090.449999999997</v>
      </c>
    </row>
    <row r="144" spans="1:4" x14ac:dyDescent="0.25">
      <c r="A144" s="71">
        <v>607123</v>
      </c>
      <c r="B144" t="s">
        <v>14944</v>
      </c>
      <c r="C144" s="71" t="s">
        <v>3</v>
      </c>
      <c r="D144" s="71">
        <v>40009.74</v>
      </c>
    </row>
    <row r="145" spans="1:4" x14ac:dyDescent="0.25">
      <c r="A145" s="71">
        <v>606771</v>
      </c>
      <c r="B145" t="s">
        <v>14945</v>
      </c>
      <c r="C145" s="71" t="s">
        <v>3</v>
      </c>
      <c r="D145" s="71">
        <v>39553.56</v>
      </c>
    </row>
    <row r="146" spans="1:4" x14ac:dyDescent="0.25">
      <c r="A146" s="71">
        <v>607122</v>
      </c>
      <c r="B146" t="s">
        <v>14946</v>
      </c>
      <c r="C146" s="71" t="s">
        <v>3</v>
      </c>
      <c r="D146" s="71">
        <v>44390.77</v>
      </c>
    </row>
    <row r="147" spans="1:4" x14ac:dyDescent="0.25">
      <c r="A147" s="71">
        <v>606770</v>
      </c>
      <c r="B147" t="s">
        <v>14947</v>
      </c>
      <c r="C147" s="71" t="s">
        <v>3</v>
      </c>
      <c r="D147" s="71">
        <v>43864.66</v>
      </c>
    </row>
    <row r="148" spans="1:4" x14ac:dyDescent="0.25">
      <c r="A148" s="71">
        <v>607125</v>
      </c>
      <c r="B148" t="s">
        <v>14948</v>
      </c>
      <c r="C148" s="71" t="s">
        <v>3</v>
      </c>
      <c r="D148" s="71">
        <v>41367.72</v>
      </c>
    </row>
    <row r="149" spans="1:4" x14ac:dyDescent="0.25">
      <c r="A149" s="71">
        <v>606773</v>
      </c>
      <c r="B149" t="s">
        <v>14949</v>
      </c>
      <c r="C149" s="71" t="s">
        <v>3</v>
      </c>
      <c r="D149" s="71">
        <v>40887.74</v>
      </c>
    </row>
    <row r="150" spans="1:4" x14ac:dyDescent="0.25">
      <c r="A150" s="71">
        <v>607124</v>
      </c>
      <c r="B150" t="s">
        <v>14950</v>
      </c>
      <c r="C150" s="71" t="s">
        <v>3</v>
      </c>
      <c r="D150" s="71">
        <v>45056.959999999999</v>
      </c>
    </row>
    <row r="151" spans="1:4" x14ac:dyDescent="0.25">
      <c r="A151" s="71">
        <v>606772</v>
      </c>
      <c r="B151" t="s">
        <v>14951</v>
      </c>
      <c r="C151" s="71" t="s">
        <v>3</v>
      </c>
      <c r="D151" s="71">
        <v>44514.01</v>
      </c>
    </row>
    <row r="152" spans="1:4" x14ac:dyDescent="0.25">
      <c r="A152" s="71">
        <v>607126</v>
      </c>
      <c r="B152" t="s">
        <v>14952</v>
      </c>
      <c r="C152" s="71" t="s">
        <v>3</v>
      </c>
      <c r="D152" s="71">
        <v>46311.91</v>
      </c>
    </row>
    <row r="153" spans="1:4" x14ac:dyDescent="0.25">
      <c r="A153" s="71">
        <v>606774</v>
      </c>
      <c r="B153" t="s">
        <v>14953</v>
      </c>
      <c r="C153" s="71" t="s">
        <v>3</v>
      </c>
      <c r="D153" s="71">
        <v>45742.81</v>
      </c>
    </row>
    <row r="154" spans="1:4" x14ac:dyDescent="0.25">
      <c r="A154" s="71">
        <v>607127</v>
      </c>
      <c r="B154" t="s">
        <v>14954</v>
      </c>
      <c r="C154" s="71" t="s">
        <v>3</v>
      </c>
      <c r="D154" s="71">
        <v>42645.53</v>
      </c>
    </row>
    <row r="155" spans="1:4" x14ac:dyDescent="0.25">
      <c r="A155" s="71">
        <v>606775</v>
      </c>
      <c r="B155" t="s">
        <v>14955</v>
      </c>
      <c r="C155" s="71" t="s">
        <v>3</v>
      </c>
      <c r="D155" s="71">
        <v>42136.71</v>
      </c>
    </row>
    <row r="156" spans="1:4" x14ac:dyDescent="0.25">
      <c r="A156" s="71">
        <v>607129</v>
      </c>
      <c r="B156" t="s">
        <v>14956</v>
      </c>
      <c r="C156" s="71" t="s">
        <v>3</v>
      </c>
      <c r="D156" s="71">
        <v>44629.58</v>
      </c>
    </row>
    <row r="157" spans="1:4" x14ac:dyDescent="0.25">
      <c r="A157" s="71">
        <v>606777</v>
      </c>
      <c r="B157" t="s">
        <v>14957</v>
      </c>
      <c r="C157" s="71" t="s">
        <v>3</v>
      </c>
      <c r="D157" s="71">
        <v>44072.34</v>
      </c>
    </row>
    <row r="158" spans="1:4" x14ac:dyDescent="0.25">
      <c r="A158" s="71">
        <v>607128</v>
      </c>
      <c r="B158" t="s">
        <v>14958</v>
      </c>
      <c r="C158" s="71" t="s">
        <v>3</v>
      </c>
      <c r="D158" s="71">
        <v>49083.87</v>
      </c>
    </row>
    <row r="159" spans="1:4" x14ac:dyDescent="0.25">
      <c r="A159" s="71">
        <v>606776</v>
      </c>
      <c r="B159" t="s">
        <v>14959</v>
      </c>
      <c r="C159" s="71" t="s">
        <v>3</v>
      </c>
      <c r="D159" s="71">
        <v>48432.78</v>
      </c>
    </row>
    <row r="160" spans="1:4" x14ac:dyDescent="0.25">
      <c r="A160" s="71">
        <v>607130</v>
      </c>
      <c r="B160" t="s">
        <v>14960</v>
      </c>
      <c r="C160" s="71" t="s">
        <v>3</v>
      </c>
      <c r="D160" s="71">
        <v>52306.62</v>
      </c>
    </row>
    <row r="161" spans="1:4" x14ac:dyDescent="0.25">
      <c r="A161" s="71">
        <v>606778</v>
      </c>
      <c r="B161" t="s">
        <v>14961</v>
      </c>
      <c r="C161" s="71" t="s">
        <v>3</v>
      </c>
      <c r="D161" s="71">
        <v>51590.96</v>
      </c>
    </row>
    <row r="162" spans="1:4" x14ac:dyDescent="0.25">
      <c r="A162" s="71">
        <v>607131</v>
      </c>
      <c r="B162" t="s">
        <v>14962</v>
      </c>
      <c r="C162" s="71" t="s">
        <v>3</v>
      </c>
      <c r="D162" s="71">
        <v>49097.120000000003</v>
      </c>
    </row>
    <row r="163" spans="1:4" x14ac:dyDescent="0.25">
      <c r="A163" s="71">
        <v>606779</v>
      </c>
      <c r="B163" t="s">
        <v>14963</v>
      </c>
      <c r="C163" s="71" t="s">
        <v>3</v>
      </c>
      <c r="D163" s="71">
        <v>48464</v>
      </c>
    </row>
    <row r="164" spans="1:4" x14ac:dyDescent="0.25">
      <c r="A164" s="71">
        <v>607133</v>
      </c>
      <c r="B164" t="s">
        <v>14964</v>
      </c>
      <c r="C164" s="71" t="s">
        <v>3</v>
      </c>
      <c r="D164" s="71">
        <v>49846.46</v>
      </c>
    </row>
    <row r="165" spans="1:4" x14ac:dyDescent="0.25">
      <c r="A165" s="71">
        <v>606781</v>
      </c>
      <c r="B165" t="s">
        <v>14965</v>
      </c>
      <c r="C165" s="71" t="s">
        <v>3</v>
      </c>
      <c r="D165" s="71">
        <v>49194.3</v>
      </c>
    </row>
    <row r="166" spans="1:4" x14ac:dyDescent="0.25">
      <c r="A166" s="71">
        <v>607132</v>
      </c>
      <c r="B166" t="s">
        <v>14966</v>
      </c>
      <c r="C166" s="71" t="s">
        <v>3</v>
      </c>
      <c r="D166" s="71">
        <v>54340.44</v>
      </c>
    </row>
    <row r="167" spans="1:4" x14ac:dyDescent="0.25">
      <c r="A167" s="71">
        <v>606780</v>
      </c>
      <c r="B167" t="s">
        <v>14967</v>
      </c>
      <c r="C167" s="71" t="s">
        <v>3</v>
      </c>
      <c r="D167" s="71">
        <v>53574.62</v>
      </c>
    </row>
    <row r="168" spans="1:4" x14ac:dyDescent="0.25">
      <c r="A168" s="71">
        <v>607134</v>
      </c>
      <c r="B168" t="s">
        <v>14968</v>
      </c>
      <c r="C168" s="71" t="s">
        <v>3</v>
      </c>
      <c r="D168" s="71">
        <v>53804.37</v>
      </c>
    </row>
    <row r="169" spans="1:4" x14ac:dyDescent="0.25">
      <c r="A169" s="71">
        <v>606782</v>
      </c>
      <c r="B169" t="s">
        <v>14969</v>
      </c>
      <c r="C169" s="71" t="s">
        <v>3</v>
      </c>
      <c r="D169" s="71">
        <v>53056.05</v>
      </c>
    </row>
    <row r="170" spans="1:4" x14ac:dyDescent="0.25">
      <c r="A170" s="71">
        <v>607136</v>
      </c>
      <c r="B170" t="s">
        <v>14970</v>
      </c>
      <c r="C170" s="71" t="s">
        <v>3</v>
      </c>
      <c r="D170" s="71">
        <v>53091.24</v>
      </c>
    </row>
    <row r="171" spans="1:4" x14ac:dyDescent="0.25">
      <c r="A171" s="71">
        <v>606784</v>
      </c>
      <c r="B171" t="s">
        <v>14971</v>
      </c>
      <c r="C171" s="71" t="s">
        <v>3</v>
      </c>
      <c r="D171" s="71">
        <v>52366.83</v>
      </c>
    </row>
    <row r="172" spans="1:4" x14ac:dyDescent="0.25">
      <c r="A172" s="71">
        <v>607135</v>
      </c>
      <c r="B172" t="s">
        <v>14972</v>
      </c>
      <c r="C172" s="71" t="s">
        <v>3</v>
      </c>
      <c r="D172" s="71">
        <v>59224.58</v>
      </c>
    </row>
    <row r="173" spans="1:4" x14ac:dyDescent="0.25">
      <c r="A173" s="71">
        <v>606783</v>
      </c>
      <c r="B173" t="s">
        <v>14973</v>
      </c>
      <c r="C173" s="71" t="s">
        <v>3</v>
      </c>
      <c r="D173" s="71">
        <v>58384.800000000003</v>
      </c>
    </row>
    <row r="174" spans="1:4" x14ac:dyDescent="0.25">
      <c r="A174" s="71">
        <v>607138</v>
      </c>
      <c r="B174" t="s">
        <v>14974</v>
      </c>
      <c r="C174" s="71" t="s">
        <v>3</v>
      </c>
      <c r="D174" s="71">
        <v>53998.47</v>
      </c>
    </row>
    <row r="175" spans="1:4" x14ac:dyDescent="0.25">
      <c r="A175" s="71">
        <v>606786</v>
      </c>
      <c r="B175" t="s">
        <v>14975</v>
      </c>
      <c r="C175" s="71" t="s">
        <v>3</v>
      </c>
      <c r="D175" s="71">
        <v>53226.76</v>
      </c>
    </row>
    <row r="176" spans="1:4" x14ac:dyDescent="0.25">
      <c r="A176" s="71">
        <v>606842</v>
      </c>
      <c r="B176" t="s">
        <v>14976</v>
      </c>
      <c r="C176" s="71" t="s">
        <v>3</v>
      </c>
      <c r="D176" s="71">
        <v>67293.87</v>
      </c>
    </row>
    <row r="177" spans="1:4" x14ac:dyDescent="0.25">
      <c r="A177" s="71">
        <v>606832</v>
      </c>
      <c r="B177" t="s">
        <v>14977</v>
      </c>
      <c r="C177" s="71" t="s">
        <v>3</v>
      </c>
      <c r="D177" s="71">
        <v>66848.09</v>
      </c>
    </row>
    <row r="178" spans="1:4" x14ac:dyDescent="0.25">
      <c r="A178" s="71">
        <v>606843</v>
      </c>
      <c r="B178" t="s">
        <v>14978</v>
      </c>
      <c r="C178" s="71" t="s">
        <v>3</v>
      </c>
      <c r="D178" s="71">
        <v>69926.899999999994</v>
      </c>
    </row>
    <row r="179" spans="1:4" x14ac:dyDescent="0.25">
      <c r="A179" s="71">
        <v>606833</v>
      </c>
      <c r="B179" t="s">
        <v>14979</v>
      </c>
      <c r="C179" s="71" t="s">
        <v>3</v>
      </c>
      <c r="D179" s="71">
        <v>69458.84</v>
      </c>
    </row>
    <row r="180" spans="1:4" x14ac:dyDescent="0.25">
      <c r="A180" s="71">
        <v>606845</v>
      </c>
      <c r="B180" t="s">
        <v>14980</v>
      </c>
      <c r="C180" s="71" t="s">
        <v>3</v>
      </c>
      <c r="D180" s="71">
        <v>72504.429999999993</v>
      </c>
    </row>
    <row r="181" spans="1:4" x14ac:dyDescent="0.25">
      <c r="A181" s="71">
        <v>606835</v>
      </c>
      <c r="B181" t="s">
        <v>14981</v>
      </c>
      <c r="C181" s="71" t="s">
        <v>3</v>
      </c>
      <c r="D181" s="71">
        <v>72037.62</v>
      </c>
    </row>
    <row r="182" spans="1:4" x14ac:dyDescent="0.25">
      <c r="A182" s="71">
        <v>606844</v>
      </c>
      <c r="B182" t="s">
        <v>14982</v>
      </c>
      <c r="C182" s="71" t="s">
        <v>3</v>
      </c>
      <c r="D182" s="71">
        <v>71024.73</v>
      </c>
    </row>
    <row r="183" spans="1:4" x14ac:dyDescent="0.25">
      <c r="A183" s="71">
        <v>606834</v>
      </c>
      <c r="B183" t="s">
        <v>14983</v>
      </c>
      <c r="C183" s="71" t="s">
        <v>3</v>
      </c>
      <c r="D183" s="71">
        <v>70544.3</v>
      </c>
    </row>
    <row r="184" spans="1:4" x14ac:dyDescent="0.25">
      <c r="A184" s="71">
        <v>606847</v>
      </c>
      <c r="B184" t="s">
        <v>14984</v>
      </c>
      <c r="C184" s="71" t="s">
        <v>3</v>
      </c>
      <c r="D184" s="71">
        <v>75833.87</v>
      </c>
    </row>
    <row r="185" spans="1:4" x14ac:dyDescent="0.25">
      <c r="A185" s="71">
        <v>606837</v>
      </c>
      <c r="B185" t="s">
        <v>14985</v>
      </c>
      <c r="C185" s="71" t="s">
        <v>3</v>
      </c>
      <c r="D185" s="71">
        <v>75309.240000000005</v>
      </c>
    </row>
    <row r="186" spans="1:4" x14ac:dyDescent="0.25">
      <c r="A186" s="71">
        <v>606846</v>
      </c>
      <c r="B186" t="s">
        <v>14986</v>
      </c>
      <c r="C186" s="71" t="s">
        <v>3</v>
      </c>
      <c r="D186" s="71">
        <v>76511.350000000006</v>
      </c>
    </row>
    <row r="187" spans="1:4" x14ac:dyDescent="0.25">
      <c r="A187" s="71">
        <v>606836</v>
      </c>
      <c r="B187" t="s">
        <v>14987</v>
      </c>
      <c r="C187" s="71" t="s">
        <v>3</v>
      </c>
      <c r="D187" s="71">
        <v>75980.84</v>
      </c>
    </row>
    <row r="188" spans="1:4" x14ac:dyDescent="0.25">
      <c r="A188" s="71">
        <v>606848</v>
      </c>
      <c r="B188" t="s">
        <v>14988</v>
      </c>
      <c r="C188" s="71" t="s">
        <v>3</v>
      </c>
      <c r="D188" s="71">
        <v>76513.88</v>
      </c>
    </row>
    <row r="189" spans="1:4" x14ac:dyDescent="0.25">
      <c r="A189" s="71">
        <v>606838</v>
      </c>
      <c r="B189" t="s">
        <v>14989</v>
      </c>
      <c r="C189" s="71" t="s">
        <v>3</v>
      </c>
      <c r="D189" s="71">
        <v>75962.3</v>
      </c>
    </row>
    <row r="190" spans="1:4" x14ac:dyDescent="0.25">
      <c r="A190" s="71">
        <v>606849</v>
      </c>
      <c r="B190" t="s">
        <v>14990</v>
      </c>
      <c r="C190" s="71" t="s">
        <v>3</v>
      </c>
      <c r="D190" s="71">
        <v>82761.039999999994</v>
      </c>
    </row>
    <row r="191" spans="1:4" x14ac:dyDescent="0.25">
      <c r="A191" s="71">
        <v>606839</v>
      </c>
      <c r="B191" t="s">
        <v>14991</v>
      </c>
      <c r="C191" s="71" t="s">
        <v>3</v>
      </c>
      <c r="D191" s="71">
        <v>82222.62</v>
      </c>
    </row>
    <row r="192" spans="1:4" x14ac:dyDescent="0.25">
      <c r="A192" s="71">
        <v>606850</v>
      </c>
      <c r="B192" t="s">
        <v>14992</v>
      </c>
      <c r="C192" s="71" t="s">
        <v>3</v>
      </c>
      <c r="D192" s="71">
        <v>83461.78</v>
      </c>
    </row>
    <row r="193" spans="1:4" x14ac:dyDescent="0.25">
      <c r="A193" s="71">
        <v>606840</v>
      </c>
      <c r="B193" t="s">
        <v>14993</v>
      </c>
      <c r="C193" s="71" t="s">
        <v>3</v>
      </c>
      <c r="D193" s="71">
        <v>82873.53</v>
      </c>
    </row>
    <row r="194" spans="1:4" x14ac:dyDescent="0.25">
      <c r="A194" s="71">
        <v>606851</v>
      </c>
      <c r="B194" t="s">
        <v>14994</v>
      </c>
      <c r="C194" s="71" t="s">
        <v>3</v>
      </c>
      <c r="D194" s="71">
        <v>84159.5</v>
      </c>
    </row>
    <row r="195" spans="1:4" x14ac:dyDescent="0.25">
      <c r="A195" s="71">
        <v>606841</v>
      </c>
      <c r="B195" t="s">
        <v>14995</v>
      </c>
      <c r="C195" s="71" t="s">
        <v>3</v>
      </c>
      <c r="D195" s="71">
        <v>83595.88</v>
      </c>
    </row>
    <row r="196" spans="1:4" x14ac:dyDescent="0.25">
      <c r="A196" s="71">
        <v>605604</v>
      </c>
      <c r="B196" t="s">
        <v>14996</v>
      </c>
      <c r="C196" s="71" t="s">
        <v>14997</v>
      </c>
      <c r="D196" s="71">
        <v>290.11</v>
      </c>
    </row>
    <row r="197" spans="1:4" x14ac:dyDescent="0.25">
      <c r="A197" s="71">
        <v>605695</v>
      </c>
      <c r="B197" t="s">
        <v>14998</v>
      </c>
      <c r="C197" s="71" t="s">
        <v>3</v>
      </c>
      <c r="D197" s="71">
        <v>1610.04</v>
      </c>
    </row>
    <row r="198" spans="1:4" x14ac:dyDescent="0.25">
      <c r="A198" s="71">
        <v>605607</v>
      </c>
      <c r="B198" t="s">
        <v>14999</v>
      </c>
      <c r="C198" s="71" t="s">
        <v>3</v>
      </c>
      <c r="D198" s="71">
        <v>1573.82</v>
      </c>
    </row>
    <row r="199" spans="1:4" x14ac:dyDescent="0.25">
      <c r="A199" s="71">
        <v>605696</v>
      </c>
      <c r="B199" t="s">
        <v>15000</v>
      </c>
      <c r="C199" s="71" t="s">
        <v>3</v>
      </c>
      <c r="D199" s="71">
        <v>1852.45</v>
      </c>
    </row>
    <row r="200" spans="1:4" x14ac:dyDescent="0.25">
      <c r="A200" s="71">
        <v>605608</v>
      </c>
      <c r="B200" t="s">
        <v>15001</v>
      </c>
      <c r="C200" s="71" t="s">
        <v>3</v>
      </c>
      <c r="D200" s="71">
        <v>1813.96</v>
      </c>
    </row>
    <row r="201" spans="1:4" x14ac:dyDescent="0.25">
      <c r="A201" s="71">
        <v>605697</v>
      </c>
      <c r="B201" t="s">
        <v>15002</v>
      </c>
      <c r="C201" s="71" t="s">
        <v>3</v>
      </c>
      <c r="D201" s="71">
        <v>2094.89</v>
      </c>
    </row>
    <row r="202" spans="1:4" x14ac:dyDescent="0.25">
      <c r="A202" s="71">
        <v>605609</v>
      </c>
      <c r="B202" t="s">
        <v>15003</v>
      </c>
      <c r="C202" s="71" t="s">
        <v>3</v>
      </c>
      <c r="D202" s="71">
        <v>2054.14</v>
      </c>
    </row>
    <row r="203" spans="1:4" x14ac:dyDescent="0.25">
      <c r="A203" s="71">
        <v>605698</v>
      </c>
      <c r="B203" t="s">
        <v>15004</v>
      </c>
      <c r="C203" s="71" t="s">
        <v>3</v>
      </c>
      <c r="D203" s="71">
        <v>2290.17</v>
      </c>
    </row>
    <row r="204" spans="1:4" x14ac:dyDescent="0.25">
      <c r="A204" s="71">
        <v>605610</v>
      </c>
      <c r="B204" t="s">
        <v>15005</v>
      </c>
      <c r="C204" s="71" t="s">
        <v>3</v>
      </c>
      <c r="D204" s="71">
        <v>2247.15</v>
      </c>
    </row>
    <row r="205" spans="1:4" x14ac:dyDescent="0.25">
      <c r="A205" s="71">
        <v>605699</v>
      </c>
      <c r="B205" t="s">
        <v>15006</v>
      </c>
      <c r="C205" s="71" t="s">
        <v>3</v>
      </c>
      <c r="D205" s="71">
        <v>2532.54</v>
      </c>
    </row>
    <row r="206" spans="1:4" x14ac:dyDescent="0.25">
      <c r="A206" s="71">
        <v>605611</v>
      </c>
      <c r="B206" t="s">
        <v>15007</v>
      </c>
      <c r="C206" s="71" t="s">
        <v>3</v>
      </c>
      <c r="D206" s="71">
        <v>2487.2600000000002</v>
      </c>
    </row>
    <row r="207" spans="1:4" x14ac:dyDescent="0.25">
      <c r="A207" s="71">
        <v>605700</v>
      </c>
      <c r="B207" t="s">
        <v>15008</v>
      </c>
      <c r="C207" s="71" t="s">
        <v>3</v>
      </c>
      <c r="D207" s="71">
        <v>2869.39</v>
      </c>
    </row>
    <row r="208" spans="1:4" x14ac:dyDescent="0.25">
      <c r="A208" s="71">
        <v>605612</v>
      </c>
      <c r="B208" t="s">
        <v>15009</v>
      </c>
      <c r="C208" s="71" t="s">
        <v>3</v>
      </c>
      <c r="D208" s="71">
        <v>2821.85</v>
      </c>
    </row>
    <row r="209" spans="1:4" x14ac:dyDescent="0.25">
      <c r="A209" s="71">
        <v>605701</v>
      </c>
      <c r="B209" t="s">
        <v>15010</v>
      </c>
      <c r="C209" s="71" t="s">
        <v>3</v>
      </c>
      <c r="D209" s="71">
        <v>3064.63</v>
      </c>
    </row>
    <row r="210" spans="1:4" x14ac:dyDescent="0.25">
      <c r="A210" s="71">
        <v>605613</v>
      </c>
      <c r="B210" t="s">
        <v>15011</v>
      </c>
      <c r="C210" s="71" t="s">
        <v>3</v>
      </c>
      <c r="D210" s="71">
        <v>3014.82</v>
      </c>
    </row>
    <row r="211" spans="1:4" x14ac:dyDescent="0.25">
      <c r="A211" s="71">
        <v>605702</v>
      </c>
      <c r="B211" t="s">
        <v>15012</v>
      </c>
      <c r="C211" s="71" t="s">
        <v>3</v>
      </c>
      <c r="D211" s="71">
        <v>3352.95</v>
      </c>
    </row>
    <row r="212" spans="1:4" x14ac:dyDescent="0.25">
      <c r="A212" s="71">
        <v>605614</v>
      </c>
      <c r="B212" t="s">
        <v>15013</v>
      </c>
      <c r="C212" s="71" t="s">
        <v>3</v>
      </c>
      <c r="D212" s="71">
        <v>3274.84</v>
      </c>
    </row>
    <row r="213" spans="1:4" x14ac:dyDescent="0.25">
      <c r="A213" s="71">
        <v>605703</v>
      </c>
      <c r="B213" t="s">
        <v>15014</v>
      </c>
      <c r="C213" s="71" t="s">
        <v>3</v>
      </c>
      <c r="D213" s="71">
        <v>3552.88</v>
      </c>
    </row>
    <row r="214" spans="1:4" x14ac:dyDescent="0.25">
      <c r="A214" s="71">
        <v>605615</v>
      </c>
      <c r="B214" t="s">
        <v>15015</v>
      </c>
      <c r="C214" s="71" t="s">
        <v>3</v>
      </c>
      <c r="D214" s="71">
        <v>3471.38</v>
      </c>
    </row>
    <row r="215" spans="1:4" x14ac:dyDescent="0.25">
      <c r="A215" s="71">
        <v>605704</v>
      </c>
      <c r="B215" t="s">
        <v>15016</v>
      </c>
      <c r="C215" s="71" t="s">
        <v>3</v>
      </c>
      <c r="D215" s="71">
        <v>3800.68</v>
      </c>
    </row>
    <row r="216" spans="1:4" x14ac:dyDescent="0.25">
      <c r="A216" s="71">
        <v>605616</v>
      </c>
      <c r="B216" t="s">
        <v>15017</v>
      </c>
      <c r="C216" s="71" t="s">
        <v>3</v>
      </c>
      <c r="D216" s="71">
        <v>3715.78</v>
      </c>
    </row>
    <row r="217" spans="1:4" x14ac:dyDescent="0.25">
      <c r="A217" s="71">
        <v>605705</v>
      </c>
      <c r="B217" t="s">
        <v>15018</v>
      </c>
      <c r="C217" s="71" t="s">
        <v>3</v>
      </c>
      <c r="D217" s="71">
        <v>4052.34</v>
      </c>
    </row>
    <row r="218" spans="1:4" x14ac:dyDescent="0.25">
      <c r="A218" s="71">
        <v>605617</v>
      </c>
      <c r="B218" t="s">
        <v>15019</v>
      </c>
      <c r="C218" s="71" t="s">
        <v>3</v>
      </c>
      <c r="D218" s="71">
        <v>3964.04</v>
      </c>
    </row>
    <row r="219" spans="1:4" x14ac:dyDescent="0.25">
      <c r="A219" s="71">
        <v>605706</v>
      </c>
      <c r="B219" t="s">
        <v>15020</v>
      </c>
      <c r="C219" s="71" t="s">
        <v>3</v>
      </c>
      <c r="D219" s="71">
        <v>4258.24</v>
      </c>
    </row>
    <row r="220" spans="1:4" x14ac:dyDescent="0.25">
      <c r="A220" s="71">
        <v>605618</v>
      </c>
      <c r="B220" t="s">
        <v>15021</v>
      </c>
      <c r="C220" s="71" t="s">
        <v>3</v>
      </c>
      <c r="D220" s="71">
        <v>4166.55</v>
      </c>
    </row>
    <row r="221" spans="1:4" x14ac:dyDescent="0.25">
      <c r="A221" s="71">
        <v>605707</v>
      </c>
      <c r="B221" t="s">
        <v>15022</v>
      </c>
      <c r="C221" s="71" t="s">
        <v>3</v>
      </c>
      <c r="D221" s="71">
        <v>4717.2700000000004</v>
      </c>
    </row>
    <row r="222" spans="1:4" x14ac:dyDescent="0.25">
      <c r="A222" s="71">
        <v>605619</v>
      </c>
      <c r="B222" t="s">
        <v>15023</v>
      </c>
      <c r="C222" s="71" t="s">
        <v>3</v>
      </c>
      <c r="D222" s="71">
        <v>4622.1899999999996</v>
      </c>
    </row>
    <row r="223" spans="1:4" x14ac:dyDescent="0.25">
      <c r="A223" s="71">
        <v>605708</v>
      </c>
      <c r="B223" t="s">
        <v>15024</v>
      </c>
      <c r="C223" s="71" t="s">
        <v>3</v>
      </c>
      <c r="D223" s="71">
        <v>5525.54</v>
      </c>
    </row>
    <row r="224" spans="1:4" x14ac:dyDescent="0.25">
      <c r="A224" s="71">
        <v>605620</v>
      </c>
      <c r="B224" t="s">
        <v>15025</v>
      </c>
      <c r="C224" s="71" t="s">
        <v>3</v>
      </c>
      <c r="D224" s="71">
        <v>5427.06</v>
      </c>
    </row>
    <row r="225" spans="1:4" x14ac:dyDescent="0.25">
      <c r="A225" s="71">
        <v>605709</v>
      </c>
      <c r="B225" t="s">
        <v>15026</v>
      </c>
      <c r="C225" s="71" t="s">
        <v>3</v>
      </c>
      <c r="D225" s="71">
        <v>5788.56</v>
      </c>
    </row>
    <row r="226" spans="1:4" x14ac:dyDescent="0.25">
      <c r="A226" s="71">
        <v>605621</v>
      </c>
      <c r="B226" t="s">
        <v>15027</v>
      </c>
      <c r="C226" s="71" t="s">
        <v>3</v>
      </c>
      <c r="D226" s="71">
        <v>5686.68</v>
      </c>
    </row>
    <row r="227" spans="1:4" x14ac:dyDescent="0.25">
      <c r="A227" s="71">
        <v>605710</v>
      </c>
      <c r="B227" t="s">
        <v>15028</v>
      </c>
      <c r="C227" s="71" t="s">
        <v>3</v>
      </c>
      <c r="D227" s="71">
        <v>6215.36</v>
      </c>
    </row>
    <row r="228" spans="1:4" x14ac:dyDescent="0.25">
      <c r="A228" s="71">
        <v>605622</v>
      </c>
      <c r="B228" t="s">
        <v>15029</v>
      </c>
      <c r="C228" s="71" t="s">
        <v>3</v>
      </c>
      <c r="D228" s="71">
        <v>6110.08</v>
      </c>
    </row>
    <row r="229" spans="1:4" x14ac:dyDescent="0.25">
      <c r="A229" s="71">
        <v>605711</v>
      </c>
      <c r="B229" t="s">
        <v>15030</v>
      </c>
      <c r="C229" s="71" t="s">
        <v>3</v>
      </c>
      <c r="D229" s="71">
        <v>6423.66</v>
      </c>
    </row>
    <row r="230" spans="1:4" x14ac:dyDescent="0.25">
      <c r="A230" s="71">
        <v>605623</v>
      </c>
      <c r="B230" t="s">
        <v>15031</v>
      </c>
      <c r="C230" s="71" t="s">
        <v>3</v>
      </c>
      <c r="D230" s="71">
        <v>6314.99</v>
      </c>
    </row>
    <row r="231" spans="1:4" x14ac:dyDescent="0.25">
      <c r="A231" s="71">
        <v>605712</v>
      </c>
      <c r="B231" t="s">
        <v>15032</v>
      </c>
      <c r="C231" s="71" t="s">
        <v>3</v>
      </c>
      <c r="D231" s="71">
        <v>6761.44</v>
      </c>
    </row>
    <row r="232" spans="1:4" x14ac:dyDescent="0.25">
      <c r="A232" s="71">
        <v>605624</v>
      </c>
      <c r="B232" t="s">
        <v>15033</v>
      </c>
      <c r="C232" s="71" t="s">
        <v>3</v>
      </c>
      <c r="D232" s="71">
        <v>6649.38</v>
      </c>
    </row>
    <row r="233" spans="1:4" x14ac:dyDescent="0.25">
      <c r="A233" s="71">
        <v>605713</v>
      </c>
      <c r="B233" t="s">
        <v>15034</v>
      </c>
      <c r="C233" s="71" t="s">
        <v>3</v>
      </c>
      <c r="D233" s="71">
        <v>9056.7800000000007</v>
      </c>
    </row>
    <row r="234" spans="1:4" x14ac:dyDescent="0.25">
      <c r="A234" s="71">
        <v>605625</v>
      </c>
      <c r="B234" t="s">
        <v>15035</v>
      </c>
      <c r="C234" s="71" t="s">
        <v>3</v>
      </c>
      <c r="D234" s="71">
        <v>8941.32</v>
      </c>
    </row>
    <row r="235" spans="1:4" x14ac:dyDescent="0.25">
      <c r="A235" s="71">
        <v>605714</v>
      </c>
      <c r="B235" t="s">
        <v>15036</v>
      </c>
      <c r="C235" s="71" t="s">
        <v>3</v>
      </c>
      <c r="D235" s="71">
        <v>11392.84</v>
      </c>
    </row>
    <row r="236" spans="1:4" x14ac:dyDescent="0.25">
      <c r="A236" s="71">
        <v>605626</v>
      </c>
      <c r="B236" t="s">
        <v>15037</v>
      </c>
      <c r="C236" s="71" t="s">
        <v>3</v>
      </c>
      <c r="D236" s="71">
        <v>11273.98</v>
      </c>
    </row>
    <row r="237" spans="1:4" x14ac:dyDescent="0.25">
      <c r="A237" s="71">
        <v>605715</v>
      </c>
      <c r="B237" t="s">
        <v>15038</v>
      </c>
      <c r="C237" s="71" t="s">
        <v>3</v>
      </c>
      <c r="D237" s="71">
        <v>12162.23</v>
      </c>
    </row>
    <row r="238" spans="1:4" x14ac:dyDescent="0.25">
      <c r="A238" s="71">
        <v>605627</v>
      </c>
      <c r="B238" t="s">
        <v>15039</v>
      </c>
      <c r="C238" s="71" t="s">
        <v>3</v>
      </c>
      <c r="D238" s="71">
        <v>12039.97</v>
      </c>
    </row>
    <row r="239" spans="1:4" x14ac:dyDescent="0.25">
      <c r="A239" s="71">
        <v>605716</v>
      </c>
      <c r="B239" t="s">
        <v>15040</v>
      </c>
      <c r="C239" s="71" t="s">
        <v>3</v>
      </c>
      <c r="D239" s="71">
        <v>12611.84</v>
      </c>
    </row>
    <row r="240" spans="1:4" x14ac:dyDescent="0.25">
      <c r="A240" s="71">
        <v>605628</v>
      </c>
      <c r="B240" t="s">
        <v>15041</v>
      </c>
      <c r="C240" s="71" t="s">
        <v>3</v>
      </c>
      <c r="D240" s="71">
        <v>12486.19</v>
      </c>
    </row>
    <row r="241" spans="1:4" x14ac:dyDescent="0.25">
      <c r="A241" s="71">
        <v>605717</v>
      </c>
      <c r="B241" t="s">
        <v>15042</v>
      </c>
      <c r="C241" s="71" t="s">
        <v>3</v>
      </c>
      <c r="D241" s="71">
        <v>13433.96</v>
      </c>
    </row>
    <row r="242" spans="1:4" x14ac:dyDescent="0.25">
      <c r="A242" s="71">
        <v>605629</v>
      </c>
      <c r="B242" t="s">
        <v>15043</v>
      </c>
      <c r="C242" s="71" t="s">
        <v>3</v>
      </c>
      <c r="D242" s="71">
        <v>13304.91</v>
      </c>
    </row>
    <row r="243" spans="1:4" x14ac:dyDescent="0.25">
      <c r="A243" s="71">
        <v>605651</v>
      </c>
      <c r="B243" t="s">
        <v>15044</v>
      </c>
      <c r="C243" s="71" t="s">
        <v>3</v>
      </c>
      <c r="D243" s="71">
        <v>1520.93</v>
      </c>
    </row>
    <row r="244" spans="1:4" x14ac:dyDescent="0.25">
      <c r="A244" s="71">
        <v>605460</v>
      </c>
      <c r="B244" t="s">
        <v>15045</v>
      </c>
      <c r="C244" s="71" t="s">
        <v>3</v>
      </c>
      <c r="D244" s="71">
        <v>1484.7</v>
      </c>
    </row>
    <row r="245" spans="1:4" x14ac:dyDescent="0.25">
      <c r="A245" s="71">
        <v>605652</v>
      </c>
      <c r="B245" t="s">
        <v>15046</v>
      </c>
      <c r="C245" s="71" t="s">
        <v>3</v>
      </c>
      <c r="D245" s="71">
        <v>1749.41</v>
      </c>
    </row>
    <row r="246" spans="1:4" x14ac:dyDescent="0.25">
      <c r="A246" s="71">
        <v>605461</v>
      </c>
      <c r="B246" t="s">
        <v>15047</v>
      </c>
      <c r="C246" s="71" t="s">
        <v>3</v>
      </c>
      <c r="D246" s="71">
        <v>1710.93</v>
      </c>
    </row>
    <row r="247" spans="1:4" x14ac:dyDescent="0.25">
      <c r="A247" s="71">
        <v>605653</v>
      </c>
      <c r="B247" t="s">
        <v>15048</v>
      </c>
      <c r="C247" s="71" t="s">
        <v>3</v>
      </c>
      <c r="D247" s="71">
        <v>1977.93</v>
      </c>
    </row>
    <row r="248" spans="1:4" x14ac:dyDescent="0.25">
      <c r="A248" s="71">
        <v>605462</v>
      </c>
      <c r="B248" t="s">
        <v>15049</v>
      </c>
      <c r="C248" s="71" t="s">
        <v>3</v>
      </c>
      <c r="D248" s="71">
        <v>1937.18</v>
      </c>
    </row>
    <row r="249" spans="1:4" x14ac:dyDescent="0.25">
      <c r="A249" s="71">
        <v>605654</v>
      </c>
      <c r="B249" t="s">
        <v>15050</v>
      </c>
      <c r="C249" s="71" t="s">
        <v>3</v>
      </c>
      <c r="D249" s="71">
        <v>2162.08</v>
      </c>
    </row>
    <row r="250" spans="1:4" x14ac:dyDescent="0.25">
      <c r="A250" s="71">
        <v>605463</v>
      </c>
      <c r="B250" t="s">
        <v>15051</v>
      </c>
      <c r="C250" s="71" t="s">
        <v>3</v>
      </c>
      <c r="D250" s="71">
        <v>2119.06</v>
      </c>
    </row>
    <row r="251" spans="1:4" x14ac:dyDescent="0.25">
      <c r="A251" s="71">
        <v>605655</v>
      </c>
      <c r="B251" t="s">
        <v>15052</v>
      </c>
      <c r="C251" s="71" t="s">
        <v>3</v>
      </c>
      <c r="D251" s="71">
        <v>2390.52</v>
      </c>
    </row>
    <row r="252" spans="1:4" x14ac:dyDescent="0.25">
      <c r="A252" s="71">
        <v>605464</v>
      </c>
      <c r="B252" t="s">
        <v>15053</v>
      </c>
      <c r="C252" s="71" t="s">
        <v>3</v>
      </c>
      <c r="D252" s="71">
        <v>2345.2399999999998</v>
      </c>
    </row>
    <row r="253" spans="1:4" x14ac:dyDescent="0.25">
      <c r="A253" s="71">
        <v>605656</v>
      </c>
      <c r="B253" t="s">
        <v>15054</v>
      </c>
      <c r="C253" s="71" t="s">
        <v>3</v>
      </c>
      <c r="D253" s="71">
        <v>2707.87</v>
      </c>
    </row>
    <row r="254" spans="1:4" x14ac:dyDescent="0.25">
      <c r="A254" s="71">
        <v>605465</v>
      </c>
      <c r="B254" t="s">
        <v>15055</v>
      </c>
      <c r="C254" s="71" t="s">
        <v>3</v>
      </c>
      <c r="D254" s="71">
        <v>2660.32</v>
      </c>
    </row>
    <row r="255" spans="1:4" x14ac:dyDescent="0.25">
      <c r="A255" s="71">
        <v>605657</v>
      </c>
      <c r="B255" t="s">
        <v>15056</v>
      </c>
      <c r="C255" s="71" t="s">
        <v>3</v>
      </c>
      <c r="D255" s="71">
        <v>2891.97</v>
      </c>
    </row>
    <row r="256" spans="1:4" x14ac:dyDescent="0.25">
      <c r="A256" s="71">
        <v>605466</v>
      </c>
      <c r="B256" t="s">
        <v>15057</v>
      </c>
      <c r="C256" s="71" t="s">
        <v>3</v>
      </c>
      <c r="D256" s="71">
        <v>2842.16</v>
      </c>
    </row>
    <row r="257" spans="1:4" x14ac:dyDescent="0.25">
      <c r="A257" s="71">
        <v>605658</v>
      </c>
      <c r="B257" t="s">
        <v>15058</v>
      </c>
      <c r="C257" s="71" t="s">
        <v>3</v>
      </c>
      <c r="D257" s="71">
        <v>3166.37</v>
      </c>
    </row>
    <row r="258" spans="1:4" x14ac:dyDescent="0.25">
      <c r="A258" s="71">
        <v>605467</v>
      </c>
      <c r="B258" t="s">
        <v>15059</v>
      </c>
      <c r="C258" s="71" t="s">
        <v>3</v>
      </c>
      <c r="D258" s="71">
        <v>3088.26</v>
      </c>
    </row>
    <row r="259" spans="1:4" x14ac:dyDescent="0.25">
      <c r="A259" s="71">
        <v>605659</v>
      </c>
      <c r="B259" t="s">
        <v>15060</v>
      </c>
      <c r="C259" s="71" t="s">
        <v>3</v>
      </c>
      <c r="D259" s="71">
        <v>3355.16</v>
      </c>
    </row>
    <row r="260" spans="1:4" x14ac:dyDescent="0.25">
      <c r="A260" s="71">
        <v>605468</v>
      </c>
      <c r="B260" t="s">
        <v>15061</v>
      </c>
      <c r="C260" s="71" t="s">
        <v>3</v>
      </c>
      <c r="D260" s="71">
        <v>3273.66</v>
      </c>
    </row>
    <row r="261" spans="1:4" x14ac:dyDescent="0.25">
      <c r="A261" s="71">
        <v>605660</v>
      </c>
      <c r="B261" t="s">
        <v>15062</v>
      </c>
      <c r="C261" s="71" t="s">
        <v>3</v>
      </c>
      <c r="D261" s="71">
        <v>3589.04</v>
      </c>
    </row>
    <row r="262" spans="1:4" x14ac:dyDescent="0.25">
      <c r="A262" s="71">
        <v>605469</v>
      </c>
      <c r="B262" t="s">
        <v>15063</v>
      </c>
      <c r="C262" s="71" t="s">
        <v>3</v>
      </c>
      <c r="D262" s="71">
        <v>3504.14</v>
      </c>
    </row>
    <row r="263" spans="1:4" x14ac:dyDescent="0.25">
      <c r="A263" s="71">
        <v>605661</v>
      </c>
      <c r="B263" t="s">
        <v>15064</v>
      </c>
      <c r="C263" s="71" t="s">
        <v>3</v>
      </c>
      <c r="D263" s="71">
        <v>3826.77</v>
      </c>
    </row>
    <row r="264" spans="1:4" x14ac:dyDescent="0.25">
      <c r="A264" s="71">
        <v>605470</v>
      </c>
      <c r="B264" t="s">
        <v>15065</v>
      </c>
      <c r="C264" s="71" t="s">
        <v>3</v>
      </c>
      <c r="D264" s="71">
        <v>3738.48</v>
      </c>
    </row>
    <row r="265" spans="1:4" x14ac:dyDescent="0.25">
      <c r="A265" s="71">
        <v>605662</v>
      </c>
      <c r="B265" t="s">
        <v>15066</v>
      </c>
      <c r="C265" s="71" t="s">
        <v>3</v>
      </c>
      <c r="D265" s="71">
        <v>4021.54</v>
      </c>
    </row>
    <row r="266" spans="1:4" x14ac:dyDescent="0.25">
      <c r="A266" s="71">
        <v>605471</v>
      </c>
      <c r="B266" t="s">
        <v>15067</v>
      </c>
      <c r="C266" s="71" t="s">
        <v>3</v>
      </c>
      <c r="D266" s="71">
        <v>3929.84</v>
      </c>
    </row>
    <row r="267" spans="1:4" x14ac:dyDescent="0.25">
      <c r="A267" s="71">
        <v>605663</v>
      </c>
      <c r="B267" t="s">
        <v>15068</v>
      </c>
      <c r="C267" s="71" t="s">
        <v>3</v>
      </c>
      <c r="D267" s="71">
        <v>4466.6499999999996</v>
      </c>
    </row>
    <row r="268" spans="1:4" x14ac:dyDescent="0.25">
      <c r="A268" s="71">
        <v>605472</v>
      </c>
      <c r="B268" t="s">
        <v>15069</v>
      </c>
      <c r="C268" s="71" t="s">
        <v>3</v>
      </c>
      <c r="D268" s="71">
        <v>4371.5600000000004</v>
      </c>
    </row>
    <row r="269" spans="1:4" x14ac:dyDescent="0.25">
      <c r="A269" s="71">
        <v>605664</v>
      </c>
      <c r="B269" t="s">
        <v>15070</v>
      </c>
      <c r="C269" s="71" t="s">
        <v>3</v>
      </c>
      <c r="D269" s="71">
        <v>5225.2</v>
      </c>
    </row>
    <row r="270" spans="1:4" x14ac:dyDescent="0.25">
      <c r="A270" s="71">
        <v>605473</v>
      </c>
      <c r="B270" t="s">
        <v>15071</v>
      </c>
      <c r="C270" s="71" t="s">
        <v>3</v>
      </c>
      <c r="D270" s="71">
        <v>5126.71</v>
      </c>
    </row>
    <row r="271" spans="1:4" x14ac:dyDescent="0.25">
      <c r="A271" s="71">
        <v>605665</v>
      </c>
      <c r="B271" t="s">
        <v>15072</v>
      </c>
      <c r="C271" s="71" t="s">
        <v>3</v>
      </c>
      <c r="D271" s="71">
        <v>5471.99</v>
      </c>
    </row>
    <row r="272" spans="1:4" x14ac:dyDescent="0.25">
      <c r="A272" s="71">
        <v>605474</v>
      </c>
      <c r="B272" t="s">
        <v>15073</v>
      </c>
      <c r="C272" s="71" t="s">
        <v>3</v>
      </c>
      <c r="D272" s="71">
        <v>5370.11</v>
      </c>
    </row>
    <row r="273" spans="1:4" x14ac:dyDescent="0.25">
      <c r="A273" s="71">
        <v>605666</v>
      </c>
      <c r="B273" t="s">
        <v>15074</v>
      </c>
      <c r="C273" s="71" t="s">
        <v>3</v>
      </c>
      <c r="D273" s="71">
        <v>5877.14</v>
      </c>
    </row>
    <row r="274" spans="1:4" x14ac:dyDescent="0.25">
      <c r="A274" s="71">
        <v>605475</v>
      </c>
      <c r="B274" t="s">
        <v>15075</v>
      </c>
      <c r="C274" s="71" t="s">
        <v>3</v>
      </c>
      <c r="D274" s="71">
        <v>5771.86</v>
      </c>
    </row>
    <row r="275" spans="1:4" x14ac:dyDescent="0.25">
      <c r="A275" s="71">
        <v>605667</v>
      </c>
      <c r="B275" t="s">
        <v>15076</v>
      </c>
      <c r="C275" s="71" t="s">
        <v>3</v>
      </c>
      <c r="D275" s="71">
        <v>6077.32</v>
      </c>
    </row>
    <row r="276" spans="1:4" x14ac:dyDescent="0.25">
      <c r="A276" s="71">
        <v>605476</v>
      </c>
      <c r="B276" t="s">
        <v>15077</v>
      </c>
      <c r="C276" s="71" t="s">
        <v>3</v>
      </c>
      <c r="D276" s="71">
        <v>5968.65</v>
      </c>
    </row>
    <row r="277" spans="1:4" x14ac:dyDescent="0.25">
      <c r="A277" s="71">
        <v>605668</v>
      </c>
      <c r="B277" t="s">
        <v>15078</v>
      </c>
      <c r="C277" s="71" t="s">
        <v>3</v>
      </c>
      <c r="D277" s="71">
        <v>6401.58</v>
      </c>
    </row>
    <row r="278" spans="1:4" x14ac:dyDescent="0.25">
      <c r="A278" s="71">
        <v>605477</v>
      </c>
      <c r="B278" t="s">
        <v>15079</v>
      </c>
      <c r="C278" s="71" t="s">
        <v>3</v>
      </c>
      <c r="D278" s="71">
        <v>6289.51</v>
      </c>
    </row>
    <row r="279" spans="1:4" x14ac:dyDescent="0.25">
      <c r="A279" s="71">
        <v>605669</v>
      </c>
      <c r="B279" t="s">
        <v>15080</v>
      </c>
      <c r="C279" s="71" t="s">
        <v>3</v>
      </c>
      <c r="D279" s="71">
        <v>8389.18</v>
      </c>
    </row>
    <row r="280" spans="1:4" x14ac:dyDescent="0.25">
      <c r="A280" s="71">
        <v>605478</v>
      </c>
      <c r="B280" t="s">
        <v>15081</v>
      </c>
      <c r="C280" s="71" t="s">
        <v>3</v>
      </c>
      <c r="D280" s="71">
        <v>8273.7199999999993</v>
      </c>
    </row>
    <row r="281" spans="1:4" x14ac:dyDescent="0.25">
      <c r="A281" s="71">
        <v>605670</v>
      </c>
      <c r="B281" t="s">
        <v>15082</v>
      </c>
      <c r="C281" s="71" t="s">
        <v>3</v>
      </c>
      <c r="D281" s="71">
        <v>10551.55</v>
      </c>
    </row>
    <row r="282" spans="1:4" x14ac:dyDescent="0.25">
      <c r="A282" s="71">
        <v>605479</v>
      </c>
      <c r="B282" t="s">
        <v>15083</v>
      </c>
      <c r="C282" s="71" t="s">
        <v>3</v>
      </c>
      <c r="D282" s="71">
        <v>10432.69</v>
      </c>
    </row>
    <row r="283" spans="1:4" x14ac:dyDescent="0.25">
      <c r="A283" s="71">
        <v>605671</v>
      </c>
      <c r="B283" t="s">
        <v>15084</v>
      </c>
      <c r="C283" s="71" t="s">
        <v>3</v>
      </c>
      <c r="D283" s="71">
        <v>11273.06</v>
      </c>
    </row>
    <row r="284" spans="1:4" x14ac:dyDescent="0.25">
      <c r="A284" s="71">
        <v>605480</v>
      </c>
      <c r="B284" t="s">
        <v>15085</v>
      </c>
      <c r="C284" s="71" t="s">
        <v>3</v>
      </c>
      <c r="D284" s="71">
        <v>11150.8</v>
      </c>
    </row>
    <row r="285" spans="1:4" x14ac:dyDescent="0.25">
      <c r="A285" s="71">
        <v>605672</v>
      </c>
      <c r="B285" t="s">
        <v>15086</v>
      </c>
      <c r="C285" s="71" t="s">
        <v>3</v>
      </c>
      <c r="D285" s="71">
        <v>11705.56</v>
      </c>
    </row>
    <row r="286" spans="1:4" x14ac:dyDescent="0.25">
      <c r="A286" s="71">
        <v>605481</v>
      </c>
      <c r="B286" t="s">
        <v>15087</v>
      </c>
      <c r="C286" s="71" t="s">
        <v>3</v>
      </c>
      <c r="D286" s="71">
        <v>11579.91</v>
      </c>
    </row>
    <row r="287" spans="1:4" x14ac:dyDescent="0.25">
      <c r="A287" s="71">
        <v>605673</v>
      </c>
      <c r="B287" t="s">
        <v>15088</v>
      </c>
      <c r="C287" s="71" t="s">
        <v>3</v>
      </c>
      <c r="D287" s="71">
        <v>12483.24</v>
      </c>
    </row>
    <row r="288" spans="1:4" x14ac:dyDescent="0.25">
      <c r="A288" s="71">
        <v>605482</v>
      </c>
      <c r="B288" t="s">
        <v>15089</v>
      </c>
      <c r="C288" s="71" t="s">
        <v>3</v>
      </c>
      <c r="D288" s="71">
        <v>12354.19</v>
      </c>
    </row>
    <row r="289" spans="1:4" x14ac:dyDescent="0.25">
      <c r="A289" s="71">
        <v>605718</v>
      </c>
      <c r="B289" t="s">
        <v>15090</v>
      </c>
      <c r="C289" s="71" t="s">
        <v>3</v>
      </c>
      <c r="D289" s="71">
        <v>7543.9</v>
      </c>
    </row>
    <row r="290" spans="1:4" x14ac:dyDescent="0.25">
      <c r="A290" s="71">
        <v>605630</v>
      </c>
      <c r="B290" t="s">
        <v>15091</v>
      </c>
      <c r="C290" s="71" t="s">
        <v>3</v>
      </c>
      <c r="D290" s="71">
        <v>7459</v>
      </c>
    </row>
    <row r="291" spans="1:4" x14ac:dyDescent="0.25">
      <c r="A291" s="71">
        <v>605719</v>
      </c>
      <c r="B291" t="s">
        <v>15092</v>
      </c>
      <c r="C291" s="71" t="s">
        <v>3</v>
      </c>
      <c r="D291" s="71">
        <v>9335</v>
      </c>
    </row>
    <row r="292" spans="1:4" x14ac:dyDescent="0.25">
      <c r="A292" s="71">
        <v>605631</v>
      </c>
      <c r="B292" t="s">
        <v>15093</v>
      </c>
      <c r="C292" s="71" t="s">
        <v>3</v>
      </c>
      <c r="D292" s="71">
        <v>9239.91</v>
      </c>
    </row>
    <row r="293" spans="1:4" x14ac:dyDescent="0.25">
      <c r="A293" s="71">
        <v>605720</v>
      </c>
      <c r="B293" t="s">
        <v>15094</v>
      </c>
      <c r="C293" s="71" t="s">
        <v>3</v>
      </c>
      <c r="D293" s="71">
        <v>9632.7900000000009</v>
      </c>
    </row>
    <row r="294" spans="1:4" x14ac:dyDescent="0.25">
      <c r="A294" s="71">
        <v>605632</v>
      </c>
      <c r="B294" t="s">
        <v>15095</v>
      </c>
      <c r="C294" s="71" t="s">
        <v>3</v>
      </c>
      <c r="D294" s="71">
        <v>9534.31</v>
      </c>
    </row>
    <row r="295" spans="1:4" x14ac:dyDescent="0.25">
      <c r="A295" s="71">
        <v>605721</v>
      </c>
      <c r="B295" t="s">
        <v>15096</v>
      </c>
      <c r="C295" s="71" t="s">
        <v>3</v>
      </c>
      <c r="D295" s="71">
        <v>10913.52</v>
      </c>
    </row>
    <row r="296" spans="1:4" x14ac:dyDescent="0.25">
      <c r="A296" s="71">
        <v>605633</v>
      </c>
      <c r="B296" t="s">
        <v>15097</v>
      </c>
      <c r="C296" s="71" t="s">
        <v>3</v>
      </c>
      <c r="D296" s="71">
        <v>10806.55</v>
      </c>
    </row>
    <row r="297" spans="1:4" x14ac:dyDescent="0.25">
      <c r="A297" s="71">
        <v>605722</v>
      </c>
      <c r="B297" t="s">
        <v>15098</v>
      </c>
      <c r="C297" s="71" t="s">
        <v>3</v>
      </c>
      <c r="D297" s="71">
        <v>11561.61</v>
      </c>
    </row>
    <row r="298" spans="1:4" x14ac:dyDescent="0.25">
      <c r="A298" s="71">
        <v>605634</v>
      </c>
      <c r="B298" t="s">
        <v>15099</v>
      </c>
      <c r="C298" s="71" t="s">
        <v>3</v>
      </c>
      <c r="D298" s="71">
        <v>11449.54</v>
      </c>
    </row>
    <row r="299" spans="1:4" x14ac:dyDescent="0.25">
      <c r="A299" s="71">
        <v>605723</v>
      </c>
      <c r="B299" t="s">
        <v>15100</v>
      </c>
      <c r="C299" s="71" t="s">
        <v>3</v>
      </c>
      <c r="D299" s="71">
        <v>13525.03</v>
      </c>
    </row>
    <row r="300" spans="1:4" x14ac:dyDescent="0.25">
      <c r="A300" s="71">
        <v>605635</v>
      </c>
      <c r="B300" t="s">
        <v>15101</v>
      </c>
      <c r="C300" s="71" t="s">
        <v>3</v>
      </c>
      <c r="D300" s="71">
        <v>13401.07</v>
      </c>
    </row>
    <row r="301" spans="1:4" x14ac:dyDescent="0.25">
      <c r="A301" s="71">
        <v>605724</v>
      </c>
      <c r="B301" t="s">
        <v>15102</v>
      </c>
      <c r="C301" s="71" t="s">
        <v>3</v>
      </c>
      <c r="D301" s="71">
        <v>15454.1</v>
      </c>
    </row>
    <row r="302" spans="1:4" x14ac:dyDescent="0.25">
      <c r="A302" s="71">
        <v>605636</v>
      </c>
      <c r="B302" t="s">
        <v>15103</v>
      </c>
      <c r="C302" s="71" t="s">
        <v>3</v>
      </c>
      <c r="D302" s="71">
        <v>15282.6</v>
      </c>
    </row>
    <row r="303" spans="1:4" x14ac:dyDescent="0.25">
      <c r="A303" s="71">
        <v>605725</v>
      </c>
      <c r="B303" t="s">
        <v>15104</v>
      </c>
      <c r="C303" s="71" t="s">
        <v>3</v>
      </c>
      <c r="D303" s="71">
        <v>16404.22</v>
      </c>
    </row>
    <row r="304" spans="1:4" x14ac:dyDescent="0.25">
      <c r="A304" s="71">
        <v>605637</v>
      </c>
      <c r="B304" t="s">
        <v>15105</v>
      </c>
      <c r="C304" s="71" t="s">
        <v>3</v>
      </c>
      <c r="D304" s="71">
        <v>16227.63</v>
      </c>
    </row>
    <row r="305" spans="1:4" x14ac:dyDescent="0.25">
      <c r="A305" s="71">
        <v>605726</v>
      </c>
      <c r="B305" t="s">
        <v>15106</v>
      </c>
      <c r="C305" s="71" t="s">
        <v>3</v>
      </c>
      <c r="D305" s="71">
        <v>17361.28</v>
      </c>
    </row>
    <row r="306" spans="1:4" x14ac:dyDescent="0.25">
      <c r="A306" s="71">
        <v>605638</v>
      </c>
      <c r="B306" t="s">
        <v>15107</v>
      </c>
      <c r="C306" s="71" t="s">
        <v>3</v>
      </c>
      <c r="D306" s="71">
        <v>17177.89</v>
      </c>
    </row>
    <row r="307" spans="1:4" x14ac:dyDescent="0.25">
      <c r="A307" s="71">
        <v>605727</v>
      </c>
      <c r="B307" t="s">
        <v>15108</v>
      </c>
      <c r="C307" s="71" t="s">
        <v>3</v>
      </c>
      <c r="D307" s="71">
        <v>18606.52</v>
      </c>
    </row>
    <row r="308" spans="1:4" x14ac:dyDescent="0.25">
      <c r="A308" s="71">
        <v>605639</v>
      </c>
      <c r="B308" t="s">
        <v>15109</v>
      </c>
      <c r="C308" s="71" t="s">
        <v>3</v>
      </c>
      <c r="D308" s="71">
        <v>18414.650000000001</v>
      </c>
    </row>
    <row r="309" spans="1:4" x14ac:dyDescent="0.25">
      <c r="A309" s="71">
        <v>605728</v>
      </c>
      <c r="B309" t="s">
        <v>15110</v>
      </c>
      <c r="C309" s="71" t="s">
        <v>3</v>
      </c>
      <c r="D309" s="71">
        <v>19301.189999999999</v>
      </c>
    </row>
    <row r="310" spans="1:4" x14ac:dyDescent="0.25">
      <c r="A310" s="71">
        <v>605640</v>
      </c>
      <c r="B310" t="s">
        <v>15111</v>
      </c>
      <c r="C310" s="71" t="s">
        <v>3</v>
      </c>
      <c r="D310" s="71">
        <v>19104.22</v>
      </c>
    </row>
    <row r="311" spans="1:4" x14ac:dyDescent="0.25">
      <c r="A311" s="71">
        <v>605729</v>
      </c>
      <c r="B311" t="s">
        <v>15112</v>
      </c>
      <c r="C311" s="71" t="s">
        <v>3</v>
      </c>
      <c r="D311" s="71">
        <v>21198.43</v>
      </c>
    </row>
    <row r="312" spans="1:4" x14ac:dyDescent="0.25">
      <c r="A312" s="71">
        <v>605641</v>
      </c>
      <c r="B312" t="s">
        <v>15113</v>
      </c>
      <c r="C312" s="71" t="s">
        <v>3</v>
      </c>
      <c r="D312" s="71">
        <v>20987.88</v>
      </c>
    </row>
    <row r="313" spans="1:4" x14ac:dyDescent="0.25">
      <c r="A313" s="71">
        <v>605730</v>
      </c>
      <c r="B313" t="s">
        <v>15114</v>
      </c>
      <c r="C313" s="71" t="s">
        <v>3</v>
      </c>
      <c r="D313" s="71">
        <v>23155.119999999999</v>
      </c>
    </row>
    <row r="314" spans="1:4" x14ac:dyDescent="0.25">
      <c r="A314" s="71">
        <v>605642</v>
      </c>
      <c r="B314" t="s">
        <v>15115</v>
      </c>
      <c r="C314" s="71" t="s">
        <v>3</v>
      </c>
      <c r="D314" s="71">
        <v>22930.98</v>
      </c>
    </row>
    <row r="315" spans="1:4" x14ac:dyDescent="0.25">
      <c r="A315" s="71">
        <v>605731</v>
      </c>
      <c r="B315" t="s">
        <v>15116</v>
      </c>
      <c r="C315" s="71" t="s">
        <v>3</v>
      </c>
      <c r="D315" s="71">
        <v>29326.98</v>
      </c>
    </row>
    <row r="316" spans="1:4" x14ac:dyDescent="0.25">
      <c r="A316" s="71">
        <v>605643</v>
      </c>
      <c r="B316" t="s">
        <v>15117</v>
      </c>
      <c r="C316" s="71" t="s">
        <v>3</v>
      </c>
      <c r="D316" s="71">
        <v>29096.06</v>
      </c>
    </row>
    <row r="317" spans="1:4" x14ac:dyDescent="0.25">
      <c r="A317" s="71">
        <v>605732</v>
      </c>
      <c r="B317" t="s">
        <v>15118</v>
      </c>
      <c r="C317" s="71" t="s">
        <v>3</v>
      </c>
      <c r="D317" s="71">
        <v>30336.400000000001</v>
      </c>
    </row>
    <row r="318" spans="1:4" x14ac:dyDescent="0.25">
      <c r="A318" s="71">
        <v>605644</v>
      </c>
      <c r="B318" t="s">
        <v>15119</v>
      </c>
      <c r="C318" s="71" t="s">
        <v>3</v>
      </c>
      <c r="D318" s="71">
        <v>30059.06</v>
      </c>
    </row>
    <row r="319" spans="1:4" x14ac:dyDescent="0.25">
      <c r="A319" s="71">
        <v>605733</v>
      </c>
      <c r="B319" t="s">
        <v>15120</v>
      </c>
      <c r="C319" s="71" t="s">
        <v>3</v>
      </c>
      <c r="D319" s="71">
        <v>36929.75</v>
      </c>
    </row>
    <row r="320" spans="1:4" x14ac:dyDescent="0.25">
      <c r="A320" s="71">
        <v>605645</v>
      </c>
      <c r="B320" t="s">
        <v>15121</v>
      </c>
      <c r="C320" s="71" t="s">
        <v>3</v>
      </c>
      <c r="D320" s="71">
        <v>36638.550000000003</v>
      </c>
    </row>
    <row r="321" spans="1:4" x14ac:dyDescent="0.25">
      <c r="A321" s="71">
        <v>605734</v>
      </c>
      <c r="B321" t="s">
        <v>15122</v>
      </c>
      <c r="C321" s="71" t="s">
        <v>3</v>
      </c>
      <c r="D321" s="71">
        <v>39671.89</v>
      </c>
    </row>
    <row r="322" spans="1:4" x14ac:dyDescent="0.25">
      <c r="A322" s="71">
        <v>605646</v>
      </c>
      <c r="B322" t="s">
        <v>15123</v>
      </c>
      <c r="C322" s="71" t="s">
        <v>3</v>
      </c>
      <c r="D322" s="71">
        <v>39366.82</v>
      </c>
    </row>
    <row r="323" spans="1:4" x14ac:dyDescent="0.25">
      <c r="A323" s="71">
        <v>605735</v>
      </c>
      <c r="B323" t="s">
        <v>15124</v>
      </c>
      <c r="C323" s="71" t="s">
        <v>3</v>
      </c>
      <c r="D323" s="71">
        <v>48891.34</v>
      </c>
    </row>
    <row r="324" spans="1:4" x14ac:dyDescent="0.25">
      <c r="A324" s="71">
        <v>605647</v>
      </c>
      <c r="B324" t="s">
        <v>15125</v>
      </c>
      <c r="C324" s="71" t="s">
        <v>3</v>
      </c>
      <c r="D324" s="71">
        <v>48570.42</v>
      </c>
    </row>
    <row r="325" spans="1:4" x14ac:dyDescent="0.25">
      <c r="A325" s="71">
        <v>605736</v>
      </c>
      <c r="B325" t="s">
        <v>15126</v>
      </c>
      <c r="C325" s="71" t="s">
        <v>3</v>
      </c>
      <c r="D325" s="71">
        <v>62359.81</v>
      </c>
    </row>
    <row r="326" spans="1:4" x14ac:dyDescent="0.25">
      <c r="A326" s="71">
        <v>605648</v>
      </c>
      <c r="B326" t="s">
        <v>15127</v>
      </c>
      <c r="C326" s="71" t="s">
        <v>3</v>
      </c>
      <c r="D326" s="71">
        <v>62023.040000000001</v>
      </c>
    </row>
    <row r="327" spans="1:4" x14ac:dyDescent="0.25">
      <c r="A327" s="71">
        <v>605737</v>
      </c>
      <c r="B327" t="s">
        <v>15128</v>
      </c>
      <c r="C327" s="71" t="s">
        <v>3</v>
      </c>
      <c r="D327" s="71">
        <v>66298.02</v>
      </c>
    </row>
    <row r="328" spans="1:4" x14ac:dyDescent="0.25">
      <c r="A328" s="71">
        <v>605649</v>
      </c>
      <c r="B328" t="s">
        <v>15129</v>
      </c>
      <c r="C328" s="71" t="s">
        <v>3</v>
      </c>
      <c r="D328" s="71">
        <v>65947.39</v>
      </c>
    </row>
    <row r="329" spans="1:4" x14ac:dyDescent="0.25">
      <c r="A329" s="71">
        <v>605738</v>
      </c>
      <c r="B329" t="s">
        <v>15130</v>
      </c>
      <c r="C329" s="71" t="s">
        <v>3</v>
      </c>
      <c r="D329" s="71">
        <v>70302.69</v>
      </c>
    </row>
    <row r="330" spans="1:4" x14ac:dyDescent="0.25">
      <c r="A330" s="71">
        <v>605650</v>
      </c>
      <c r="B330" t="s">
        <v>15131</v>
      </c>
      <c r="C330" s="71" t="s">
        <v>3</v>
      </c>
      <c r="D330" s="71">
        <v>69936.2</v>
      </c>
    </row>
    <row r="331" spans="1:4" x14ac:dyDescent="0.25">
      <c r="A331" s="71">
        <v>605674</v>
      </c>
      <c r="B331" t="s">
        <v>15132</v>
      </c>
      <c r="C331" s="71" t="s">
        <v>3</v>
      </c>
      <c r="D331" s="71">
        <v>7289.16</v>
      </c>
    </row>
    <row r="332" spans="1:4" x14ac:dyDescent="0.25">
      <c r="A332" s="71">
        <v>605483</v>
      </c>
      <c r="B332" t="s">
        <v>15133</v>
      </c>
      <c r="C332" s="71" t="s">
        <v>3</v>
      </c>
      <c r="D332" s="71">
        <v>7204.26</v>
      </c>
    </row>
    <row r="333" spans="1:4" x14ac:dyDescent="0.25">
      <c r="A333" s="71">
        <v>605675</v>
      </c>
      <c r="B333" t="s">
        <v>15134</v>
      </c>
      <c r="C333" s="71" t="s">
        <v>3</v>
      </c>
      <c r="D333" s="71">
        <v>9026.98</v>
      </c>
    </row>
    <row r="334" spans="1:4" x14ac:dyDescent="0.25">
      <c r="A334" s="71">
        <v>605484</v>
      </c>
      <c r="B334" t="s">
        <v>15135</v>
      </c>
      <c r="C334" s="71" t="s">
        <v>3</v>
      </c>
      <c r="D334" s="71">
        <v>8931.89</v>
      </c>
    </row>
    <row r="335" spans="1:4" x14ac:dyDescent="0.25">
      <c r="A335" s="71">
        <v>605676</v>
      </c>
      <c r="B335" t="s">
        <v>15136</v>
      </c>
      <c r="C335" s="71" t="s">
        <v>3</v>
      </c>
      <c r="D335" s="71">
        <v>9314.7800000000007</v>
      </c>
    </row>
    <row r="336" spans="1:4" x14ac:dyDescent="0.25">
      <c r="A336" s="71">
        <v>605485</v>
      </c>
      <c r="B336" t="s">
        <v>15137</v>
      </c>
      <c r="C336" s="71" t="s">
        <v>3</v>
      </c>
      <c r="D336" s="71">
        <v>9216.2900000000009</v>
      </c>
    </row>
    <row r="337" spans="1:4" x14ac:dyDescent="0.25">
      <c r="A337" s="71">
        <v>605677</v>
      </c>
      <c r="B337" t="s">
        <v>15138</v>
      </c>
      <c r="C337" s="71" t="s">
        <v>3</v>
      </c>
      <c r="D337" s="71">
        <v>10552.22</v>
      </c>
    </row>
    <row r="338" spans="1:4" x14ac:dyDescent="0.25">
      <c r="A338" s="71">
        <v>605486</v>
      </c>
      <c r="B338" t="s">
        <v>15139</v>
      </c>
      <c r="C338" s="71" t="s">
        <v>3</v>
      </c>
      <c r="D338" s="71">
        <v>10445.25</v>
      </c>
    </row>
    <row r="339" spans="1:4" x14ac:dyDescent="0.25">
      <c r="A339" s="71">
        <v>605678</v>
      </c>
      <c r="B339" t="s">
        <v>15140</v>
      </c>
      <c r="C339" s="71" t="s">
        <v>3</v>
      </c>
      <c r="D339" s="71">
        <v>11180.32</v>
      </c>
    </row>
    <row r="340" spans="1:4" x14ac:dyDescent="0.25">
      <c r="A340" s="71">
        <v>605487</v>
      </c>
      <c r="B340" t="s">
        <v>15141</v>
      </c>
      <c r="C340" s="71" t="s">
        <v>3</v>
      </c>
      <c r="D340" s="71">
        <v>11068.25</v>
      </c>
    </row>
    <row r="341" spans="1:4" x14ac:dyDescent="0.25">
      <c r="A341" s="71">
        <v>605679</v>
      </c>
      <c r="B341" t="s">
        <v>15142</v>
      </c>
      <c r="C341" s="71" t="s">
        <v>3</v>
      </c>
      <c r="D341" s="71">
        <v>13078.81</v>
      </c>
    </row>
    <row r="342" spans="1:4" x14ac:dyDescent="0.25">
      <c r="A342" s="71">
        <v>605488</v>
      </c>
      <c r="B342" t="s">
        <v>15143</v>
      </c>
      <c r="C342" s="71" t="s">
        <v>3</v>
      </c>
      <c r="D342" s="71">
        <v>12954.86</v>
      </c>
    </row>
    <row r="343" spans="1:4" x14ac:dyDescent="0.25">
      <c r="A343" s="71">
        <v>605680</v>
      </c>
      <c r="B343" t="s">
        <v>15144</v>
      </c>
      <c r="C343" s="71" t="s">
        <v>3</v>
      </c>
      <c r="D343" s="71">
        <v>14944.62</v>
      </c>
    </row>
    <row r="344" spans="1:4" x14ac:dyDescent="0.25">
      <c r="A344" s="71">
        <v>605489</v>
      </c>
      <c r="B344" t="s">
        <v>15145</v>
      </c>
      <c r="C344" s="71" t="s">
        <v>3</v>
      </c>
      <c r="D344" s="71">
        <v>14773.12</v>
      </c>
    </row>
    <row r="345" spans="1:4" x14ac:dyDescent="0.25">
      <c r="A345" s="71">
        <v>605681</v>
      </c>
      <c r="B345" t="s">
        <v>15146</v>
      </c>
      <c r="C345" s="71" t="s">
        <v>3</v>
      </c>
      <c r="D345" s="71">
        <v>15863.1</v>
      </c>
    </row>
    <row r="346" spans="1:4" x14ac:dyDescent="0.25">
      <c r="A346" s="71">
        <v>605490</v>
      </c>
      <c r="B346" t="s">
        <v>15147</v>
      </c>
      <c r="C346" s="71" t="s">
        <v>3</v>
      </c>
      <c r="D346" s="71">
        <v>15686.51</v>
      </c>
    </row>
    <row r="347" spans="1:4" x14ac:dyDescent="0.25">
      <c r="A347" s="71">
        <v>605682</v>
      </c>
      <c r="B347" t="s">
        <v>15148</v>
      </c>
      <c r="C347" s="71" t="s">
        <v>3</v>
      </c>
      <c r="D347" s="71">
        <v>16788.53</v>
      </c>
    </row>
    <row r="348" spans="1:4" x14ac:dyDescent="0.25">
      <c r="A348" s="71">
        <v>605491</v>
      </c>
      <c r="B348" t="s">
        <v>15149</v>
      </c>
      <c r="C348" s="71" t="s">
        <v>3</v>
      </c>
      <c r="D348" s="71">
        <v>16605.14</v>
      </c>
    </row>
    <row r="349" spans="1:4" x14ac:dyDescent="0.25">
      <c r="A349" s="71">
        <v>605683</v>
      </c>
      <c r="B349" t="s">
        <v>15150</v>
      </c>
      <c r="C349" s="71" t="s">
        <v>3</v>
      </c>
      <c r="D349" s="71">
        <v>17992.14</v>
      </c>
    </row>
    <row r="350" spans="1:4" x14ac:dyDescent="0.25">
      <c r="A350" s="71">
        <v>605492</v>
      </c>
      <c r="B350" t="s">
        <v>15151</v>
      </c>
      <c r="C350" s="71" t="s">
        <v>3</v>
      </c>
      <c r="D350" s="71">
        <v>17800.27</v>
      </c>
    </row>
    <row r="351" spans="1:4" x14ac:dyDescent="0.25">
      <c r="A351" s="71">
        <v>605684</v>
      </c>
      <c r="B351" t="s">
        <v>15152</v>
      </c>
      <c r="C351" s="71" t="s">
        <v>3</v>
      </c>
      <c r="D351" s="71">
        <v>18665.16</v>
      </c>
    </row>
    <row r="352" spans="1:4" x14ac:dyDescent="0.25">
      <c r="A352" s="71">
        <v>605493</v>
      </c>
      <c r="B352" t="s">
        <v>15153</v>
      </c>
      <c r="C352" s="71" t="s">
        <v>3</v>
      </c>
      <c r="D352" s="71">
        <v>18468.189999999999</v>
      </c>
    </row>
    <row r="353" spans="1:4" x14ac:dyDescent="0.25">
      <c r="A353" s="71">
        <v>605685</v>
      </c>
      <c r="B353" t="s">
        <v>15154</v>
      </c>
      <c r="C353" s="71" t="s">
        <v>3</v>
      </c>
      <c r="D353" s="71">
        <v>20497.47</v>
      </c>
    </row>
    <row r="354" spans="1:4" x14ac:dyDescent="0.25">
      <c r="A354" s="71">
        <v>605494</v>
      </c>
      <c r="B354" t="s">
        <v>15155</v>
      </c>
      <c r="C354" s="71" t="s">
        <v>3</v>
      </c>
      <c r="D354" s="71">
        <v>20286.919999999998</v>
      </c>
    </row>
    <row r="355" spans="1:4" x14ac:dyDescent="0.25">
      <c r="A355" s="71">
        <v>605686</v>
      </c>
      <c r="B355" t="s">
        <v>15156</v>
      </c>
      <c r="C355" s="71" t="s">
        <v>3</v>
      </c>
      <c r="D355" s="71">
        <v>22390.89</v>
      </c>
    </row>
    <row r="356" spans="1:4" x14ac:dyDescent="0.25">
      <c r="A356" s="71">
        <v>605495</v>
      </c>
      <c r="B356" t="s">
        <v>15157</v>
      </c>
      <c r="C356" s="71" t="s">
        <v>3</v>
      </c>
      <c r="D356" s="71">
        <v>22166.75</v>
      </c>
    </row>
    <row r="357" spans="1:4" x14ac:dyDescent="0.25">
      <c r="A357" s="71">
        <v>605687</v>
      </c>
      <c r="B357" t="s">
        <v>15158</v>
      </c>
      <c r="C357" s="71" t="s">
        <v>3</v>
      </c>
      <c r="D357" s="71">
        <v>25550.799999999999</v>
      </c>
    </row>
    <row r="358" spans="1:4" x14ac:dyDescent="0.25">
      <c r="A358" s="71">
        <v>605496</v>
      </c>
      <c r="B358" t="s">
        <v>15159</v>
      </c>
      <c r="C358" s="71" t="s">
        <v>3</v>
      </c>
      <c r="D358" s="71">
        <v>25319.87</v>
      </c>
    </row>
    <row r="359" spans="1:4" x14ac:dyDescent="0.25">
      <c r="A359" s="71">
        <v>605688</v>
      </c>
      <c r="B359" t="s">
        <v>15160</v>
      </c>
      <c r="C359" s="71" t="s">
        <v>3</v>
      </c>
      <c r="D359" s="71">
        <v>26453.58</v>
      </c>
    </row>
    <row r="360" spans="1:4" x14ac:dyDescent="0.25">
      <c r="A360" s="71">
        <v>605497</v>
      </c>
      <c r="B360" t="s">
        <v>15161</v>
      </c>
      <c r="C360" s="71" t="s">
        <v>3</v>
      </c>
      <c r="D360" s="71">
        <v>26176.240000000002</v>
      </c>
    </row>
    <row r="361" spans="1:4" x14ac:dyDescent="0.25">
      <c r="A361" s="71">
        <v>605689</v>
      </c>
      <c r="B361" t="s">
        <v>15162</v>
      </c>
      <c r="C361" s="71" t="s">
        <v>3</v>
      </c>
      <c r="D361" s="71">
        <v>33164.39</v>
      </c>
    </row>
    <row r="362" spans="1:4" x14ac:dyDescent="0.25">
      <c r="A362" s="71">
        <v>605498</v>
      </c>
      <c r="B362" t="s">
        <v>15163</v>
      </c>
      <c r="C362" s="71" t="s">
        <v>3</v>
      </c>
      <c r="D362" s="71">
        <v>32873.18</v>
      </c>
    </row>
    <row r="363" spans="1:4" x14ac:dyDescent="0.25">
      <c r="A363" s="71">
        <v>605690</v>
      </c>
      <c r="B363" t="s">
        <v>15164</v>
      </c>
      <c r="C363" s="71" t="s">
        <v>3</v>
      </c>
      <c r="D363" s="71">
        <v>35637.24</v>
      </c>
    </row>
    <row r="364" spans="1:4" x14ac:dyDescent="0.25">
      <c r="A364" s="71">
        <v>605499</v>
      </c>
      <c r="B364" t="s">
        <v>15165</v>
      </c>
      <c r="C364" s="71" t="s">
        <v>3</v>
      </c>
      <c r="D364" s="71">
        <v>35332.160000000003</v>
      </c>
    </row>
    <row r="365" spans="1:4" x14ac:dyDescent="0.25">
      <c r="A365" s="71">
        <v>605691</v>
      </c>
      <c r="B365" t="s">
        <v>15166</v>
      </c>
      <c r="C365" s="71" t="s">
        <v>3</v>
      </c>
      <c r="D365" s="71">
        <v>43756.75</v>
      </c>
    </row>
    <row r="366" spans="1:4" x14ac:dyDescent="0.25">
      <c r="A366" s="71">
        <v>605500</v>
      </c>
      <c r="B366" t="s">
        <v>15167</v>
      </c>
      <c r="C366" s="71" t="s">
        <v>3</v>
      </c>
      <c r="D366" s="71">
        <v>43435.82</v>
      </c>
    </row>
    <row r="367" spans="1:4" x14ac:dyDescent="0.25">
      <c r="A367" s="71">
        <v>605692</v>
      </c>
      <c r="B367" t="s">
        <v>15168</v>
      </c>
      <c r="C367" s="71" t="s">
        <v>3</v>
      </c>
      <c r="D367" s="71">
        <v>52285.33</v>
      </c>
    </row>
    <row r="368" spans="1:4" x14ac:dyDescent="0.25">
      <c r="A368" s="71">
        <v>605501</v>
      </c>
      <c r="B368" t="s">
        <v>15169</v>
      </c>
      <c r="C368" s="71" t="s">
        <v>3</v>
      </c>
      <c r="D368" s="71">
        <v>51948.56</v>
      </c>
    </row>
    <row r="369" spans="1:4" x14ac:dyDescent="0.25">
      <c r="A369" s="71">
        <v>605693</v>
      </c>
      <c r="B369" t="s">
        <v>15170</v>
      </c>
      <c r="C369" s="71" t="s">
        <v>3</v>
      </c>
      <c r="D369" s="71">
        <v>55633.26</v>
      </c>
    </row>
    <row r="370" spans="1:4" x14ac:dyDescent="0.25">
      <c r="A370" s="71">
        <v>605502</v>
      </c>
      <c r="B370" t="s">
        <v>15171</v>
      </c>
      <c r="C370" s="71" t="s">
        <v>3</v>
      </c>
      <c r="D370" s="71">
        <v>55282.62</v>
      </c>
    </row>
    <row r="371" spans="1:4" x14ac:dyDescent="0.25">
      <c r="A371" s="71">
        <v>605694</v>
      </c>
      <c r="B371" t="s">
        <v>15172</v>
      </c>
      <c r="C371" s="71" t="s">
        <v>3</v>
      </c>
      <c r="D371" s="71">
        <v>59047.66</v>
      </c>
    </row>
    <row r="372" spans="1:4" x14ac:dyDescent="0.25">
      <c r="A372" s="71">
        <v>605503</v>
      </c>
      <c r="B372" t="s">
        <v>15173</v>
      </c>
      <c r="C372" s="71" t="s">
        <v>3</v>
      </c>
      <c r="D372" s="71">
        <v>58681.17</v>
      </c>
    </row>
    <row r="373" spans="1:4" x14ac:dyDescent="0.25">
      <c r="A373" s="71">
        <v>606433</v>
      </c>
      <c r="B373" t="s">
        <v>15174</v>
      </c>
      <c r="C373" s="71" t="s">
        <v>3</v>
      </c>
      <c r="D373" s="71">
        <v>8783.39</v>
      </c>
    </row>
    <row r="374" spans="1:4" x14ac:dyDescent="0.25">
      <c r="A374" s="71">
        <v>606343</v>
      </c>
      <c r="B374" t="s">
        <v>15175</v>
      </c>
      <c r="C374" s="71" t="s">
        <v>3</v>
      </c>
      <c r="D374" s="71">
        <v>8683.2000000000007</v>
      </c>
    </row>
    <row r="375" spans="1:4" x14ac:dyDescent="0.25">
      <c r="A375" s="71">
        <v>606434</v>
      </c>
      <c r="B375" t="s">
        <v>15176</v>
      </c>
      <c r="C375" s="71" t="s">
        <v>3</v>
      </c>
      <c r="D375" s="71">
        <v>9711</v>
      </c>
    </row>
    <row r="376" spans="1:4" x14ac:dyDescent="0.25">
      <c r="A376" s="71">
        <v>606344</v>
      </c>
      <c r="B376" t="s">
        <v>15177</v>
      </c>
      <c r="C376" s="71" t="s">
        <v>3</v>
      </c>
      <c r="D376" s="71">
        <v>9604.02</v>
      </c>
    </row>
    <row r="377" spans="1:4" x14ac:dyDescent="0.25">
      <c r="A377" s="71">
        <v>606435</v>
      </c>
      <c r="B377" t="s">
        <v>15178</v>
      </c>
      <c r="C377" s="71" t="s">
        <v>3</v>
      </c>
      <c r="D377" s="71">
        <v>10606.57</v>
      </c>
    </row>
    <row r="378" spans="1:4" x14ac:dyDescent="0.25">
      <c r="A378" s="71">
        <v>606345</v>
      </c>
      <c r="B378" t="s">
        <v>15179</v>
      </c>
      <c r="C378" s="71" t="s">
        <v>3</v>
      </c>
      <c r="D378" s="71">
        <v>10494.5</v>
      </c>
    </row>
    <row r="379" spans="1:4" x14ac:dyDescent="0.25">
      <c r="A379" s="71">
        <v>606436</v>
      </c>
      <c r="B379" t="s">
        <v>15180</v>
      </c>
      <c r="C379" s="71" t="s">
        <v>3</v>
      </c>
      <c r="D379" s="71">
        <v>11277.01</v>
      </c>
    </row>
    <row r="380" spans="1:4" x14ac:dyDescent="0.25">
      <c r="A380" s="71">
        <v>606346</v>
      </c>
      <c r="B380" t="s">
        <v>15181</v>
      </c>
      <c r="C380" s="71" t="s">
        <v>3</v>
      </c>
      <c r="D380" s="71">
        <v>11156.45</v>
      </c>
    </row>
    <row r="381" spans="1:4" x14ac:dyDescent="0.25">
      <c r="A381" s="71">
        <v>606437</v>
      </c>
      <c r="B381" t="s">
        <v>15182</v>
      </c>
      <c r="C381" s="71" t="s">
        <v>3</v>
      </c>
      <c r="D381" s="71">
        <v>12204.11</v>
      </c>
    </row>
    <row r="382" spans="1:4" x14ac:dyDescent="0.25">
      <c r="A382" s="71">
        <v>606347</v>
      </c>
      <c r="B382" t="s">
        <v>15183</v>
      </c>
      <c r="C382" s="71" t="s">
        <v>3</v>
      </c>
      <c r="D382" s="71">
        <v>12078.45</v>
      </c>
    </row>
    <row r="383" spans="1:4" x14ac:dyDescent="0.25">
      <c r="A383" s="71">
        <v>606438</v>
      </c>
      <c r="B383" t="s">
        <v>15184</v>
      </c>
      <c r="C383" s="71" t="s">
        <v>3</v>
      </c>
      <c r="D383" s="71">
        <v>12529.36</v>
      </c>
    </row>
    <row r="384" spans="1:4" x14ac:dyDescent="0.25">
      <c r="A384" s="71">
        <v>606348</v>
      </c>
      <c r="B384" t="s">
        <v>15185</v>
      </c>
      <c r="C384" s="71" t="s">
        <v>3</v>
      </c>
      <c r="D384" s="71">
        <v>12402.01</v>
      </c>
    </row>
    <row r="385" spans="1:4" x14ac:dyDescent="0.25">
      <c r="A385" s="71">
        <v>606439</v>
      </c>
      <c r="B385" t="s">
        <v>15186</v>
      </c>
      <c r="C385" s="71" t="s">
        <v>3</v>
      </c>
      <c r="D385" s="71">
        <v>13218.36</v>
      </c>
    </row>
    <row r="386" spans="1:4" x14ac:dyDescent="0.25">
      <c r="A386" s="71">
        <v>606349</v>
      </c>
      <c r="B386" t="s">
        <v>15187</v>
      </c>
      <c r="C386" s="71" t="s">
        <v>3</v>
      </c>
      <c r="D386" s="71">
        <v>13048.56</v>
      </c>
    </row>
    <row r="387" spans="1:4" x14ac:dyDescent="0.25">
      <c r="A387" s="71">
        <v>606440</v>
      </c>
      <c r="B387" t="s">
        <v>15188</v>
      </c>
      <c r="C387" s="71" t="s">
        <v>3</v>
      </c>
      <c r="D387" s="71">
        <v>13823.29</v>
      </c>
    </row>
    <row r="388" spans="1:4" x14ac:dyDescent="0.25">
      <c r="A388" s="71">
        <v>606350</v>
      </c>
      <c r="B388" t="s">
        <v>15189</v>
      </c>
      <c r="C388" s="71" t="s">
        <v>3</v>
      </c>
      <c r="D388" s="71">
        <v>13646.7</v>
      </c>
    </row>
    <row r="389" spans="1:4" x14ac:dyDescent="0.25">
      <c r="A389" s="71">
        <v>606441</v>
      </c>
      <c r="B389" t="s">
        <v>15190</v>
      </c>
      <c r="C389" s="71" t="s">
        <v>3</v>
      </c>
      <c r="D389" s="71">
        <v>14480.39</v>
      </c>
    </row>
    <row r="390" spans="1:4" x14ac:dyDescent="0.25">
      <c r="A390" s="71">
        <v>606351</v>
      </c>
      <c r="B390" t="s">
        <v>15191</v>
      </c>
      <c r="C390" s="71" t="s">
        <v>3</v>
      </c>
      <c r="D390" s="71">
        <v>14298.7</v>
      </c>
    </row>
    <row r="391" spans="1:4" x14ac:dyDescent="0.25">
      <c r="A391" s="71">
        <v>606442</v>
      </c>
      <c r="B391" t="s">
        <v>15192</v>
      </c>
      <c r="C391" s="71" t="s">
        <v>3</v>
      </c>
      <c r="D391" s="71">
        <v>15111.71</v>
      </c>
    </row>
    <row r="392" spans="1:4" x14ac:dyDescent="0.25">
      <c r="A392" s="71">
        <v>606352</v>
      </c>
      <c r="B392" t="s">
        <v>15193</v>
      </c>
      <c r="C392" s="71" t="s">
        <v>3</v>
      </c>
      <c r="D392" s="71">
        <v>14923.24</v>
      </c>
    </row>
    <row r="393" spans="1:4" x14ac:dyDescent="0.25">
      <c r="A393" s="71">
        <v>606443</v>
      </c>
      <c r="B393" t="s">
        <v>15194</v>
      </c>
      <c r="C393" s="71" t="s">
        <v>3</v>
      </c>
      <c r="D393" s="71">
        <v>16021.92</v>
      </c>
    </row>
    <row r="394" spans="1:4" x14ac:dyDescent="0.25">
      <c r="A394" s="71">
        <v>606353</v>
      </c>
      <c r="B394" t="s">
        <v>15195</v>
      </c>
      <c r="C394" s="71" t="s">
        <v>3</v>
      </c>
      <c r="D394" s="71">
        <v>15828.35</v>
      </c>
    </row>
    <row r="395" spans="1:4" x14ac:dyDescent="0.25">
      <c r="A395" s="71">
        <v>606444</v>
      </c>
      <c r="B395" t="s">
        <v>15196</v>
      </c>
      <c r="C395" s="71" t="s">
        <v>3</v>
      </c>
      <c r="D395" s="71">
        <v>16715.98</v>
      </c>
    </row>
    <row r="396" spans="1:4" x14ac:dyDescent="0.25">
      <c r="A396" s="71">
        <v>606354</v>
      </c>
      <c r="B396" t="s">
        <v>15197</v>
      </c>
      <c r="C396" s="71" t="s">
        <v>3</v>
      </c>
      <c r="D396" s="71">
        <v>16515.62</v>
      </c>
    </row>
    <row r="397" spans="1:4" x14ac:dyDescent="0.25">
      <c r="A397" s="71">
        <v>606445</v>
      </c>
      <c r="B397" t="s">
        <v>15198</v>
      </c>
      <c r="C397" s="71" t="s">
        <v>3</v>
      </c>
      <c r="D397" s="71">
        <v>17367.080000000002</v>
      </c>
    </row>
    <row r="398" spans="1:4" x14ac:dyDescent="0.25">
      <c r="A398" s="71">
        <v>606355</v>
      </c>
      <c r="B398" t="s">
        <v>15199</v>
      </c>
      <c r="C398" s="71" t="s">
        <v>3</v>
      </c>
      <c r="D398" s="71">
        <v>17163.32</v>
      </c>
    </row>
    <row r="399" spans="1:4" x14ac:dyDescent="0.25">
      <c r="A399" s="71">
        <v>606446</v>
      </c>
      <c r="B399" t="s">
        <v>15200</v>
      </c>
      <c r="C399" s="71" t="s">
        <v>3</v>
      </c>
      <c r="D399" s="71">
        <v>18000.240000000002</v>
      </c>
    </row>
    <row r="400" spans="1:4" x14ac:dyDescent="0.25">
      <c r="A400" s="71">
        <v>606356</v>
      </c>
      <c r="B400" t="s">
        <v>15201</v>
      </c>
      <c r="C400" s="71" t="s">
        <v>3</v>
      </c>
      <c r="D400" s="71">
        <v>17791.39</v>
      </c>
    </row>
    <row r="401" spans="1:4" x14ac:dyDescent="0.25">
      <c r="A401" s="71">
        <v>606447</v>
      </c>
      <c r="B401" t="s">
        <v>15202</v>
      </c>
      <c r="C401" s="71" t="s">
        <v>3</v>
      </c>
      <c r="D401" s="71">
        <v>18707.75</v>
      </c>
    </row>
    <row r="402" spans="1:4" x14ac:dyDescent="0.25">
      <c r="A402" s="71">
        <v>606357</v>
      </c>
      <c r="B402" t="s">
        <v>15203</v>
      </c>
      <c r="C402" s="71" t="s">
        <v>3</v>
      </c>
      <c r="D402" s="71">
        <v>18454.18</v>
      </c>
    </row>
    <row r="403" spans="1:4" x14ac:dyDescent="0.25">
      <c r="A403" s="71">
        <v>606448</v>
      </c>
      <c r="B403" t="s">
        <v>15204</v>
      </c>
      <c r="C403" s="71" t="s">
        <v>3</v>
      </c>
      <c r="D403" s="71">
        <v>19680.72</v>
      </c>
    </row>
    <row r="404" spans="1:4" x14ac:dyDescent="0.25">
      <c r="A404" s="71">
        <v>606358</v>
      </c>
      <c r="B404" t="s">
        <v>15205</v>
      </c>
      <c r="C404" s="71" t="s">
        <v>3</v>
      </c>
      <c r="D404" s="71">
        <v>19419.22</v>
      </c>
    </row>
    <row r="405" spans="1:4" x14ac:dyDescent="0.25">
      <c r="A405" s="71">
        <v>606449</v>
      </c>
      <c r="B405" t="s">
        <v>15206</v>
      </c>
      <c r="C405" s="71" t="s">
        <v>3</v>
      </c>
      <c r="D405" s="71">
        <v>24242.94</v>
      </c>
    </row>
    <row r="406" spans="1:4" x14ac:dyDescent="0.25">
      <c r="A406" s="71">
        <v>606359</v>
      </c>
      <c r="B406" t="s">
        <v>15207</v>
      </c>
      <c r="C406" s="71" t="s">
        <v>3</v>
      </c>
      <c r="D406" s="71">
        <v>23973.52</v>
      </c>
    </row>
    <row r="407" spans="1:4" x14ac:dyDescent="0.25">
      <c r="A407" s="71">
        <v>606450</v>
      </c>
      <c r="B407" t="s">
        <v>15208</v>
      </c>
      <c r="C407" s="71" t="s">
        <v>3</v>
      </c>
      <c r="D407" s="71">
        <v>25204.240000000002</v>
      </c>
    </row>
    <row r="408" spans="1:4" x14ac:dyDescent="0.25">
      <c r="A408" s="71">
        <v>606360</v>
      </c>
      <c r="B408" t="s">
        <v>15209</v>
      </c>
      <c r="C408" s="71" t="s">
        <v>3</v>
      </c>
      <c r="D408" s="71">
        <v>24924.91</v>
      </c>
    </row>
    <row r="409" spans="1:4" x14ac:dyDescent="0.25">
      <c r="A409" s="71">
        <v>606451</v>
      </c>
      <c r="B409" t="s">
        <v>15210</v>
      </c>
      <c r="C409" s="71" t="s">
        <v>3</v>
      </c>
      <c r="D409" s="71">
        <v>26014.12</v>
      </c>
    </row>
    <row r="410" spans="1:4" x14ac:dyDescent="0.25">
      <c r="A410" s="71">
        <v>606361</v>
      </c>
      <c r="B410" t="s">
        <v>15211</v>
      </c>
      <c r="C410" s="71" t="s">
        <v>3</v>
      </c>
      <c r="D410" s="71">
        <v>25726.880000000001</v>
      </c>
    </row>
    <row r="411" spans="1:4" x14ac:dyDescent="0.25">
      <c r="A411" s="71">
        <v>606452</v>
      </c>
      <c r="B411" t="s">
        <v>15212</v>
      </c>
      <c r="C411" s="71" t="s">
        <v>3</v>
      </c>
      <c r="D411" s="71">
        <v>29629.34</v>
      </c>
    </row>
    <row r="412" spans="1:4" x14ac:dyDescent="0.25">
      <c r="A412" s="71">
        <v>606362</v>
      </c>
      <c r="B412" t="s">
        <v>15213</v>
      </c>
      <c r="C412" s="71" t="s">
        <v>3</v>
      </c>
      <c r="D412" s="71">
        <v>29334.17</v>
      </c>
    </row>
    <row r="413" spans="1:4" x14ac:dyDescent="0.25">
      <c r="A413" s="71">
        <v>606453</v>
      </c>
      <c r="B413" t="s">
        <v>15214</v>
      </c>
      <c r="C413" s="71" t="s">
        <v>3</v>
      </c>
      <c r="D413" s="71">
        <v>30088.080000000002</v>
      </c>
    </row>
    <row r="414" spans="1:4" x14ac:dyDescent="0.25">
      <c r="A414" s="71">
        <v>606363</v>
      </c>
      <c r="B414" t="s">
        <v>15215</v>
      </c>
      <c r="C414" s="71" t="s">
        <v>3</v>
      </c>
      <c r="D414" s="71">
        <v>29786.97</v>
      </c>
    </row>
    <row r="415" spans="1:4" x14ac:dyDescent="0.25">
      <c r="A415" s="71">
        <v>606454</v>
      </c>
      <c r="B415" t="s">
        <v>15216</v>
      </c>
      <c r="C415" s="71" t="s">
        <v>3</v>
      </c>
      <c r="D415" s="71">
        <v>35900.51</v>
      </c>
    </row>
    <row r="416" spans="1:4" x14ac:dyDescent="0.25">
      <c r="A416" s="71">
        <v>606364</v>
      </c>
      <c r="B416" t="s">
        <v>15217</v>
      </c>
      <c r="C416" s="71" t="s">
        <v>3</v>
      </c>
      <c r="D416" s="71">
        <v>35591.480000000003</v>
      </c>
    </row>
    <row r="417" spans="1:4" x14ac:dyDescent="0.25">
      <c r="A417" s="71">
        <v>606455</v>
      </c>
      <c r="B417" t="s">
        <v>15218</v>
      </c>
      <c r="C417" s="71" t="s">
        <v>3</v>
      </c>
      <c r="D417" s="71">
        <v>36477.949999999997</v>
      </c>
    </row>
    <row r="418" spans="1:4" x14ac:dyDescent="0.25">
      <c r="A418" s="71">
        <v>606365</v>
      </c>
      <c r="B418" t="s">
        <v>15219</v>
      </c>
      <c r="C418" s="71" t="s">
        <v>3</v>
      </c>
      <c r="D418" s="71">
        <v>36164.949999999997</v>
      </c>
    </row>
    <row r="419" spans="1:4" x14ac:dyDescent="0.25">
      <c r="A419" s="71">
        <v>606456</v>
      </c>
      <c r="B419" t="s">
        <v>15220</v>
      </c>
      <c r="C419" s="71" t="s">
        <v>3</v>
      </c>
      <c r="D419" s="71">
        <v>37875.07</v>
      </c>
    </row>
    <row r="420" spans="1:4" x14ac:dyDescent="0.25">
      <c r="A420" s="71">
        <v>606366</v>
      </c>
      <c r="B420" t="s">
        <v>15221</v>
      </c>
      <c r="C420" s="71" t="s">
        <v>3</v>
      </c>
      <c r="D420" s="71">
        <v>37554.15</v>
      </c>
    </row>
    <row r="421" spans="1:4" x14ac:dyDescent="0.25">
      <c r="A421" s="71">
        <v>606457</v>
      </c>
      <c r="B421" t="s">
        <v>15222</v>
      </c>
      <c r="C421" s="71" t="s">
        <v>3</v>
      </c>
      <c r="D421" s="71">
        <v>38485.61</v>
      </c>
    </row>
    <row r="422" spans="1:4" x14ac:dyDescent="0.25">
      <c r="A422" s="71">
        <v>606367</v>
      </c>
      <c r="B422" t="s">
        <v>15223</v>
      </c>
      <c r="C422" s="71" t="s">
        <v>3</v>
      </c>
      <c r="D422" s="71">
        <v>38158.74</v>
      </c>
    </row>
    <row r="423" spans="1:4" x14ac:dyDescent="0.25">
      <c r="A423" s="71">
        <v>606458</v>
      </c>
      <c r="B423" t="s">
        <v>15224</v>
      </c>
      <c r="C423" s="71" t="s">
        <v>3</v>
      </c>
      <c r="D423" s="71">
        <v>52269.26</v>
      </c>
    </row>
    <row r="424" spans="1:4" x14ac:dyDescent="0.25">
      <c r="A424" s="71">
        <v>606368</v>
      </c>
      <c r="B424" t="s">
        <v>15225</v>
      </c>
      <c r="C424" s="71" t="s">
        <v>3</v>
      </c>
      <c r="D424" s="71">
        <v>51936.45</v>
      </c>
    </row>
    <row r="425" spans="1:4" x14ac:dyDescent="0.25">
      <c r="A425" s="71">
        <v>606459</v>
      </c>
      <c r="B425" t="s">
        <v>15226</v>
      </c>
      <c r="C425" s="71" t="s">
        <v>3</v>
      </c>
      <c r="D425" s="71">
        <v>54398.19</v>
      </c>
    </row>
    <row r="426" spans="1:4" x14ac:dyDescent="0.25">
      <c r="A426" s="71">
        <v>606369</v>
      </c>
      <c r="B426" t="s">
        <v>15227</v>
      </c>
      <c r="C426" s="71" t="s">
        <v>3</v>
      </c>
      <c r="D426" s="71">
        <v>54057.46</v>
      </c>
    </row>
    <row r="427" spans="1:4" x14ac:dyDescent="0.25">
      <c r="A427" s="71">
        <v>606479</v>
      </c>
      <c r="B427" t="s">
        <v>15228</v>
      </c>
      <c r="C427" s="71" t="s">
        <v>3</v>
      </c>
      <c r="D427" s="71">
        <v>12321.22</v>
      </c>
    </row>
    <row r="428" spans="1:4" x14ac:dyDescent="0.25">
      <c r="A428" s="71">
        <v>606460</v>
      </c>
      <c r="B428" t="s">
        <v>15229</v>
      </c>
      <c r="C428" s="71" t="s">
        <v>3</v>
      </c>
      <c r="D428" s="71">
        <v>12194.44</v>
      </c>
    </row>
    <row r="429" spans="1:4" x14ac:dyDescent="0.25">
      <c r="A429" s="71">
        <v>606480</v>
      </c>
      <c r="B429" t="s">
        <v>15230</v>
      </c>
      <c r="C429" s="71" t="s">
        <v>3</v>
      </c>
      <c r="D429" s="71">
        <v>16054.74</v>
      </c>
    </row>
    <row r="430" spans="1:4" x14ac:dyDescent="0.25">
      <c r="A430" s="71">
        <v>606461</v>
      </c>
      <c r="B430" t="s">
        <v>15231</v>
      </c>
      <c r="C430" s="71" t="s">
        <v>3</v>
      </c>
      <c r="D430" s="71">
        <v>15900.22</v>
      </c>
    </row>
    <row r="431" spans="1:4" x14ac:dyDescent="0.25">
      <c r="A431" s="71">
        <v>606481</v>
      </c>
      <c r="B431" t="s">
        <v>15232</v>
      </c>
      <c r="C431" s="71" t="s">
        <v>3</v>
      </c>
      <c r="D431" s="71">
        <v>18695.48</v>
      </c>
    </row>
    <row r="432" spans="1:4" x14ac:dyDescent="0.25">
      <c r="A432" s="71">
        <v>606462</v>
      </c>
      <c r="B432" t="s">
        <v>15233</v>
      </c>
      <c r="C432" s="71" t="s">
        <v>3</v>
      </c>
      <c r="D432" s="71">
        <v>18469.650000000001</v>
      </c>
    </row>
    <row r="433" spans="1:4" x14ac:dyDescent="0.25">
      <c r="A433" s="71">
        <v>606482</v>
      </c>
      <c r="B433" t="s">
        <v>15234</v>
      </c>
      <c r="C433" s="71" t="s">
        <v>3</v>
      </c>
      <c r="D433" s="71">
        <v>19667.41</v>
      </c>
    </row>
    <row r="434" spans="1:4" x14ac:dyDescent="0.25">
      <c r="A434" s="71">
        <v>606463</v>
      </c>
      <c r="B434" t="s">
        <v>15235</v>
      </c>
      <c r="C434" s="71" t="s">
        <v>3</v>
      </c>
      <c r="D434" s="71">
        <v>19433.66</v>
      </c>
    </row>
    <row r="435" spans="1:4" x14ac:dyDescent="0.25">
      <c r="A435" s="71">
        <v>606483</v>
      </c>
      <c r="B435" t="s">
        <v>15236</v>
      </c>
      <c r="C435" s="71" t="s">
        <v>3</v>
      </c>
      <c r="D435" s="71">
        <v>20160.03</v>
      </c>
    </row>
    <row r="436" spans="1:4" x14ac:dyDescent="0.25">
      <c r="A436" s="71">
        <v>606464</v>
      </c>
      <c r="B436" t="s">
        <v>15237</v>
      </c>
      <c r="C436" s="71" t="s">
        <v>3</v>
      </c>
      <c r="D436" s="71">
        <v>19922.310000000001</v>
      </c>
    </row>
    <row r="437" spans="1:4" x14ac:dyDescent="0.25">
      <c r="A437" s="71">
        <v>606484</v>
      </c>
      <c r="B437" t="s">
        <v>15238</v>
      </c>
      <c r="C437" s="71" t="s">
        <v>3</v>
      </c>
      <c r="D437" s="71">
        <v>20853.740000000002</v>
      </c>
    </row>
    <row r="438" spans="1:4" x14ac:dyDescent="0.25">
      <c r="A438" s="71">
        <v>606465</v>
      </c>
      <c r="B438" t="s">
        <v>15239</v>
      </c>
      <c r="C438" s="71" t="s">
        <v>3</v>
      </c>
      <c r="D438" s="71">
        <v>20608.099999999999</v>
      </c>
    </row>
    <row r="439" spans="1:4" x14ac:dyDescent="0.25">
      <c r="A439" s="71">
        <v>606485</v>
      </c>
      <c r="B439" t="s">
        <v>15240</v>
      </c>
      <c r="C439" s="71" t="s">
        <v>3</v>
      </c>
      <c r="D439" s="71">
        <v>21519</v>
      </c>
    </row>
    <row r="440" spans="1:4" x14ac:dyDescent="0.25">
      <c r="A440" s="71">
        <v>606466</v>
      </c>
      <c r="B440" t="s">
        <v>15241</v>
      </c>
      <c r="C440" s="71" t="s">
        <v>3</v>
      </c>
      <c r="D440" s="71">
        <v>21271.38</v>
      </c>
    </row>
    <row r="441" spans="1:4" x14ac:dyDescent="0.25">
      <c r="A441" s="71">
        <v>606486</v>
      </c>
      <c r="B441" t="s">
        <v>15242</v>
      </c>
      <c r="C441" s="71" t="s">
        <v>3</v>
      </c>
      <c r="D441" s="71">
        <v>22458.41</v>
      </c>
    </row>
    <row r="442" spans="1:4" x14ac:dyDescent="0.25">
      <c r="A442" s="71">
        <v>606467</v>
      </c>
      <c r="B442" t="s">
        <v>15243</v>
      </c>
      <c r="C442" s="71" t="s">
        <v>3</v>
      </c>
      <c r="D442" s="71">
        <v>22204.84</v>
      </c>
    </row>
    <row r="443" spans="1:4" x14ac:dyDescent="0.25">
      <c r="A443" s="71">
        <v>606487</v>
      </c>
      <c r="B443" t="s">
        <v>15244</v>
      </c>
      <c r="C443" s="71" t="s">
        <v>3</v>
      </c>
      <c r="D443" s="71">
        <v>23111.42</v>
      </c>
    </row>
    <row r="444" spans="1:4" x14ac:dyDescent="0.25">
      <c r="A444" s="71">
        <v>606468</v>
      </c>
      <c r="B444" t="s">
        <v>15245</v>
      </c>
      <c r="C444" s="71" t="s">
        <v>3</v>
      </c>
      <c r="D444" s="71">
        <v>22853.89</v>
      </c>
    </row>
    <row r="445" spans="1:4" x14ac:dyDescent="0.25">
      <c r="A445" s="71">
        <v>606488</v>
      </c>
      <c r="B445" t="s">
        <v>15246</v>
      </c>
      <c r="C445" s="71" t="s">
        <v>3</v>
      </c>
      <c r="D445" s="71">
        <v>28536.69</v>
      </c>
    </row>
    <row r="446" spans="1:4" x14ac:dyDescent="0.25">
      <c r="A446" s="71">
        <v>606469</v>
      </c>
      <c r="B446" t="s">
        <v>15247</v>
      </c>
      <c r="C446" s="71" t="s">
        <v>3</v>
      </c>
      <c r="D446" s="71">
        <v>28271.24</v>
      </c>
    </row>
    <row r="447" spans="1:4" x14ac:dyDescent="0.25">
      <c r="A447" s="71">
        <v>606489</v>
      </c>
      <c r="B447" t="s">
        <v>15248</v>
      </c>
      <c r="C447" s="71" t="s">
        <v>3</v>
      </c>
      <c r="D447" s="71">
        <v>30108.26</v>
      </c>
    </row>
    <row r="448" spans="1:4" x14ac:dyDescent="0.25">
      <c r="A448" s="71">
        <v>606470</v>
      </c>
      <c r="B448" t="s">
        <v>15249</v>
      </c>
      <c r="C448" s="71" t="s">
        <v>3</v>
      </c>
      <c r="D448" s="71">
        <v>29838.84</v>
      </c>
    </row>
    <row r="449" spans="1:4" x14ac:dyDescent="0.25">
      <c r="A449" s="71">
        <v>606490</v>
      </c>
      <c r="B449" t="s">
        <v>15250</v>
      </c>
      <c r="C449" s="71" t="s">
        <v>3</v>
      </c>
      <c r="D449" s="71">
        <v>30990.63</v>
      </c>
    </row>
    <row r="450" spans="1:4" x14ac:dyDescent="0.25">
      <c r="A450" s="71">
        <v>606471</v>
      </c>
      <c r="B450" t="s">
        <v>15251</v>
      </c>
      <c r="C450" s="71" t="s">
        <v>3</v>
      </c>
      <c r="D450" s="71">
        <v>30713.29</v>
      </c>
    </row>
    <row r="451" spans="1:4" x14ac:dyDescent="0.25">
      <c r="A451" s="71">
        <v>606491</v>
      </c>
      <c r="B451" t="s">
        <v>15252</v>
      </c>
      <c r="C451" s="71" t="s">
        <v>3</v>
      </c>
      <c r="D451" s="71">
        <v>31855.18</v>
      </c>
    </row>
    <row r="452" spans="1:4" x14ac:dyDescent="0.25">
      <c r="A452" s="71">
        <v>606472</v>
      </c>
      <c r="B452" t="s">
        <v>15253</v>
      </c>
      <c r="C452" s="71" t="s">
        <v>3</v>
      </c>
      <c r="D452" s="71">
        <v>31571.9</v>
      </c>
    </row>
    <row r="453" spans="1:4" x14ac:dyDescent="0.25">
      <c r="A453" s="71">
        <v>606492</v>
      </c>
      <c r="B453" t="s">
        <v>15254</v>
      </c>
      <c r="C453" s="71" t="s">
        <v>3</v>
      </c>
      <c r="D453" s="71">
        <v>32512.52</v>
      </c>
    </row>
    <row r="454" spans="1:4" x14ac:dyDescent="0.25">
      <c r="A454" s="71">
        <v>606473</v>
      </c>
      <c r="B454" t="s">
        <v>15255</v>
      </c>
      <c r="C454" s="71" t="s">
        <v>3</v>
      </c>
      <c r="D454" s="71">
        <v>32225.27</v>
      </c>
    </row>
    <row r="455" spans="1:4" x14ac:dyDescent="0.25">
      <c r="A455" s="71">
        <v>606493</v>
      </c>
      <c r="B455" t="s">
        <v>15256</v>
      </c>
      <c r="C455" s="71" t="s">
        <v>3</v>
      </c>
      <c r="D455" s="71">
        <v>34261.9</v>
      </c>
    </row>
    <row r="456" spans="1:4" x14ac:dyDescent="0.25">
      <c r="A456" s="71">
        <v>606474</v>
      </c>
      <c r="B456" t="s">
        <v>15257</v>
      </c>
      <c r="C456" s="71" t="s">
        <v>3</v>
      </c>
      <c r="D456" s="71">
        <v>33972.67</v>
      </c>
    </row>
    <row r="457" spans="1:4" x14ac:dyDescent="0.25">
      <c r="A457" s="71">
        <v>606494</v>
      </c>
      <c r="B457" t="s">
        <v>15258</v>
      </c>
      <c r="C457" s="71" t="s">
        <v>3</v>
      </c>
      <c r="D457" s="71">
        <v>39566.94</v>
      </c>
    </row>
    <row r="458" spans="1:4" x14ac:dyDescent="0.25">
      <c r="A458" s="71">
        <v>606475</v>
      </c>
      <c r="B458" t="s">
        <v>15259</v>
      </c>
      <c r="C458" s="71" t="s">
        <v>3</v>
      </c>
      <c r="D458" s="71">
        <v>39263.85</v>
      </c>
    </row>
    <row r="459" spans="1:4" x14ac:dyDescent="0.25">
      <c r="A459" s="71">
        <v>606495</v>
      </c>
      <c r="B459" t="s">
        <v>15260</v>
      </c>
      <c r="C459" s="71" t="s">
        <v>3</v>
      </c>
      <c r="D459" s="71">
        <v>46564.52</v>
      </c>
    </row>
    <row r="460" spans="1:4" x14ac:dyDescent="0.25">
      <c r="A460" s="71">
        <v>606476</v>
      </c>
      <c r="B460" t="s">
        <v>15261</v>
      </c>
      <c r="C460" s="71" t="s">
        <v>3</v>
      </c>
      <c r="D460" s="71">
        <v>46253.5</v>
      </c>
    </row>
    <row r="461" spans="1:4" x14ac:dyDescent="0.25">
      <c r="A461" s="71">
        <v>606496</v>
      </c>
      <c r="B461" t="s">
        <v>15262</v>
      </c>
      <c r="C461" s="71" t="s">
        <v>3</v>
      </c>
      <c r="D461" s="71">
        <v>47671.6</v>
      </c>
    </row>
    <row r="462" spans="1:4" x14ac:dyDescent="0.25">
      <c r="A462" s="71">
        <v>606477</v>
      </c>
      <c r="B462" t="s">
        <v>15263</v>
      </c>
      <c r="C462" s="71" t="s">
        <v>3</v>
      </c>
      <c r="D462" s="71">
        <v>47354.64</v>
      </c>
    </row>
    <row r="463" spans="1:4" x14ac:dyDescent="0.25">
      <c r="A463" s="71">
        <v>606497</v>
      </c>
      <c r="B463" t="s">
        <v>15264</v>
      </c>
      <c r="C463" s="71" t="s">
        <v>3</v>
      </c>
      <c r="D463" s="71">
        <v>48968.05</v>
      </c>
    </row>
    <row r="464" spans="1:4" x14ac:dyDescent="0.25">
      <c r="A464" s="71">
        <v>606478</v>
      </c>
      <c r="B464" t="s">
        <v>15265</v>
      </c>
      <c r="C464" s="71" t="s">
        <v>3</v>
      </c>
      <c r="D464" s="71">
        <v>48641.18</v>
      </c>
    </row>
    <row r="465" spans="1:4" x14ac:dyDescent="0.25">
      <c r="A465" s="71">
        <v>605835</v>
      </c>
      <c r="B465" t="s">
        <v>15266</v>
      </c>
      <c r="C465" s="71" t="s">
        <v>3</v>
      </c>
      <c r="D465" s="71">
        <v>7100.11</v>
      </c>
    </row>
    <row r="466" spans="1:4" x14ac:dyDescent="0.25">
      <c r="A466" s="71">
        <v>605571</v>
      </c>
      <c r="B466" t="s">
        <v>15267</v>
      </c>
      <c r="C466" s="71" t="s">
        <v>3</v>
      </c>
      <c r="D466" s="71">
        <v>6290.56</v>
      </c>
    </row>
    <row r="467" spans="1:4" x14ac:dyDescent="0.25">
      <c r="A467" s="71">
        <v>605850</v>
      </c>
      <c r="B467" t="s">
        <v>15268</v>
      </c>
      <c r="C467" s="71" t="s">
        <v>3</v>
      </c>
      <c r="D467" s="71">
        <v>7560.81</v>
      </c>
    </row>
    <row r="468" spans="1:4" x14ac:dyDescent="0.25">
      <c r="A468" s="71">
        <v>605582</v>
      </c>
      <c r="B468" t="s">
        <v>15269</v>
      </c>
      <c r="C468" s="71" t="s">
        <v>3</v>
      </c>
      <c r="D468" s="71">
        <v>6751.26</v>
      </c>
    </row>
    <row r="469" spans="1:4" x14ac:dyDescent="0.25">
      <c r="A469" s="71">
        <v>605889</v>
      </c>
      <c r="B469" t="s">
        <v>15270</v>
      </c>
      <c r="C469" s="71" t="s">
        <v>3</v>
      </c>
      <c r="D469" s="71">
        <v>8334.6299999999992</v>
      </c>
    </row>
    <row r="470" spans="1:4" x14ac:dyDescent="0.25">
      <c r="A470" s="71">
        <v>605593</v>
      </c>
      <c r="B470" t="s">
        <v>15271</v>
      </c>
      <c r="C470" s="71" t="s">
        <v>3</v>
      </c>
      <c r="D470" s="71">
        <v>7525.08</v>
      </c>
    </row>
    <row r="471" spans="1:4" x14ac:dyDescent="0.25">
      <c r="A471" s="71">
        <v>605739</v>
      </c>
      <c r="B471" t="s">
        <v>15272</v>
      </c>
      <c r="C471" s="71" t="s">
        <v>3</v>
      </c>
      <c r="D471" s="71">
        <v>6846.78</v>
      </c>
    </row>
    <row r="472" spans="1:4" x14ac:dyDescent="0.25">
      <c r="A472" s="71">
        <v>605504</v>
      </c>
      <c r="B472" t="s">
        <v>15273</v>
      </c>
      <c r="C472" s="71" t="s">
        <v>3</v>
      </c>
      <c r="D472" s="71">
        <v>5987.99</v>
      </c>
    </row>
    <row r="473" spans="1:4" x14ac:dyDescent="0.25">
      <c r="A473" s="71">
        <v>605781</v>
      </c>
      <c r="B473" t="s">
        <v>15274</v>
      </c>
      <c r="C473" s="71" t="s">
        <v>3</v>
      </c>
      <c r="D473" s="71">
        <v>7307.48</v>
      </c>
    </row>
    <row r="474" spans="1:4" x14ac:dyDescent="0.25">
      <c r="A474" s="71">
        <v>605524</v>
      </c>
      <c r="B474" t="s">
        <v>15275</v>
      </c>
      <c r="C474" s="71" t="s">
        <v>3</v>
      </c>
      <c r="D474" s="71">
        <v>6448.7</v>
      </c>
    </row>
    <row r="475" spans="1:4" x14ac:dyDescent="0.25">
      <c r="A475" s="71">
        <v>605815</v>
      </c>
      <c r="B475" t="s">
        <v>15276</v>
      </c>
      <c r="C475" s="71" t="s">
        <v>3</v>
      </c>
      <c r="D475" s="71">
        <v>8081.3</v>
      </c>
    </row>
    <row r="476" spans="1:4" x14ac:dyDescent="0.25">
      <c r="A476" s="71">
        <v>605544</v>
      </c>
      <c r="B476" t="s">
        <v>15277</v>
      </c>
      <c r="C476" s="71" t="s">
        <v>3</v>
      </c>
      <c r="D476" s="71">
        <v>7222.51</v>
      </c>
    </row>
    <row r="477" spans="1:4" x14ac:dyDescent="0.25">
      <c r="A477" s="71">
        <v>605836</v>
      </c>
      <c r="B477" t="s">
        <v>15278</v>
      </c>
      <c r="C477" s="71" t="s">
        <v>3</v>
      </c>
      <c r="D477" s="71">
        <v>8039.78</v>
      </c>
    </row>
    <row r="478" spans="1:4" x14ac:dyDescent="0.25">
      <c r="A478" s="71">
        <v>605572</v>
      </c>
      <c r="B478" t="s">
        <v>15279</v>
      </c>
      <c r="C478" s="71" t="s">
        <v>3</v>
      </c>
      <c r="D478" s="71">
        <v>7164.92</v>
      </c>
    </row>
    <row r="479" spans="1:4" x14ac:dyDescent="0.25">
      <c r="A479" s="71">
        <v>605851</v>
      </c>
      <c r="B479" t="s">
        <v>15280</v>
      </c>
      <c r="C479" s="71" t="s">
        <v>3</v>
      </c>
      <c r="D479" s="71">
        <v>8641.52</v>
      </c>
    </row>
    <row r="480" spans="1:4" x14ac:dyDescent="0.25">
      <c r="A480" s="71">
        <v>605583</v>
      </c>
      <c r="B480" t="s">
        <v>15281</v>
      </c>
      <c r="C480" s="71" t="s">
        <v>3</v>
      </c>
      <c r="D480" s="71">
        <v>7766.66</v>
      </c>
    </row>
    <row r="481" spans="1:4" x14ac:dyDescent="0.25">
      <c r="A481" s="71">
        <v>605890</v>
      </c>
      <c r="B481" t="s">
        <v>15282</v>
      </c>
      <c r="C481" s="71" t="s">
        <v>3</v>
      </c>
      <c r="D481" s="71">
        <v>9652.2099999999991</v>
      </c>
    </row>
    <row r="482" spans="1:4" x14ac:dyDescent="0.25">
      <c r="A482" s="71">
        <v>605594</v>
      </c>
      <c r="B482" t="s">
        <v>15283</v>
      </c>
      <c r="C482" s="71" t="s">
        <v>3</v>
      </c>
      <c r="D482" s="71">
        <v>8777.35</v>
      </c>
    </row>
    <row r="483" spans="1:4" x14ac:dyDescent="0.25">
      <c r="A483" s="71">
        <v>605740</v>
      </c>
      <c r="B483" t="s">
        <v>15284</v>
      </c>
      <c r="C483" s="71" t="s">
        <v>3</v>
      </c>
      <c r="D483" s="71">
        <v>7754.25</v>
      </c>
    </row>
    <row r="484" spans="1:4" x14ac:dyDescent="0.25">
      <c r="A484" s="71">
        <v>605505</v>
      </c>
      <c r="B484" t="s">
        <v>15285</v>
      </c>
      <c r="C484" s="71" t="s">
        <v>3</v>
      </c>
      <c r="D484" s="71">
        <v>6821.39</v>
      </c>
    </row>
    <row r="485" spans="1:4" x14ac:dyDescent="0.25">
      <c r="A485" s="71">
        <v>605782</v>
      </c>
      <c r="B485" t="s">
        <v>15286</v>
      </c>
      <c r="C485" s="71" t="s">
        <v>3</v>
      </c>
      <c r="D485" s="71">
        <v>8355.99</v>
      </c>
    </row>
    <row r="486" spans="1:4" x14ac:dyDescent="0.25">
      <c r="A486" s="71">
        <v>605525</v>
      </c>
      <c r="B486" t="s">
        <v>15287</v>
      </c>
      <c r="C486" s="71" t="s">
        <v>3</v>
      </c>
      <c r="D486" s="71">
        <v>7423.13</v>
      </c>
    </row>
    <row r="487" spans="1:4" x14ac:dyDescent="0.25">
      <c r="A487" s="71">
        <v>605816</v>
      </c>
      <c r="B487" t="s">
        <v>15288</v>
      </c>
      <c r="C487" s="71" t="s">
        <v>3</v>
      </c>
      <c r="D487" s="71">
        <v>9366.69</v>
      </c>
    </row>
    <row r="488" spans="1:4" x14ac:dyDescent="0.25">
      <c r="A488" s="71">
        <v>605545</v>
      </c>
      <c r="B488" t="s">
        <v>15289</v>
      </c>
      <c r="C488" s="71" t="s">
        <v>3</v>
      </c>
      <c r="D488" s="71">
        <v>8433.83</v>
      </c>
    </row>
    <row r="489" spans="1:4" x14ac:dyDescent="0.25">
      <c r="A489" s="71">
        <v>605837</v>
      </c>
      <c r="B489" t="s">
        <v>15290</v>
      </c>
      <c r="C489" s="71" t="s">
        <v>3</v>
      </c>
      <c r="D489" s="71">
        <v>9572.58</v>
      </c>
    </row>
    <row r="490" spans="1:4" x14ac:dyDescent="0.25">
      <c r="A490" s="71">
        <v>605573</v>
      </c>
      <c r="B490" t="s">
        <v>15291</v>
      </c>
      <c r="C490" s="71" t="s">
        <v>3</v>
      </c>
      <c r="D490" s="71">
        <v>8646</v>
      </c>
    </row>
    <row r="491" spans="1:4" x14ac:dyDescent="0.25">
      <c r="A491" s="71">
        <v>605852</v>
      </c>
      <c r="B491" t="s">
        <v>15292</v>
      </c>
      <c r="C491" s="71" t="s">
        <v>3</v>
      </c>
      <c r="D491" s="71">
        <v>10334.16</v>
      </c>
    </row>
    <row r="492" spans="1:4" x14ac:dyDescent="0.25">
      <c r="A492" s="71">
        <v>605584</v>
      </c>
      <c r="B492" t="s">
        <v>15293</v>
      </c>
      <c r="C492" s="71" t="s">
        <v>3</v>
      </c>
      <c r="D492" s="71">
        <v>9407.58</v>
      </c>
    </row>
    <row r="493" spans="1:4" x14ac:dyDescent="0.25">
      <c r="A493" s="71">
        <v>605891</v>
      </c>
      <c r="B493" t="s">
        <v>15294</v>
      </c>
      <c r="C493" s="71" t="s">
        <v>3</v>
      </c>
      <c r="D493" s="71">
        <v>11613.32</v>
      </c>
    </row>
    <row r="494" spans="1:4" x14ac:dyDescent="0.25">
      <c r="A494" s="71">
        <v>605595</v>
      </c>
      <c r="B494" t="s">
        <v>15295</v>
      </c>
      <c r="C494" s="71" t="s">
        <v>3</v>
      </c>
      <c r="D494" s="71">
        <v>10686.74</v>
      </c>
    </row>
    <row r="495" spans="1:4" x14ac:dyDescent="0.25">
      <c r="A495" s="71">
        <v>605741</v>
      </c>
      <c r="B495" t="s">
        <v>15296</v>
      </c>
      <c r="C495" s="71" t="s">
        <v>3</v>
      </c>
      <c r="D495" s="71">
        <v>9239.83</v>
      </c>
    </row>
    <row r="496" spans="1:4" x14ac:dyDescent="0.25">
      <c r="A496" s="71">
        <v>605506</v>
      </c>
      <c r="B496" t="s">
        <v>15297</v>
      </c>
      <c r="C496" s="71" t="s">
        <v>3</v>
      </c>
      <c r="D496" s="71">
        <v>8239.43</v>
      </c>
    </row>
    <row r="497" spans="1:4" x14ac:dyDescent="0.25">
      <c r="A497" s="71">
        <v>605783</v>
      </c>
      <c r="B497" t="s">
        <v>15298</v>
      </c>
      <c r="C497" s="71" t="s">
        <v>3</v>
      </c>
      <c r="D497" s="71">
        <v>10001.4</v>
      </c>
    </row>
    <row r="498" spans="1:4" x14ac:dyDescent="0.25">
      <c r="A498" s="71">
        <v>605526</v>
      </c>
      <c r="B498" t="s">
        <v>15299</v>
      </c>
      <c r="C498" s="71" t="s">
        <v>3</v>
      </c>
      <c r="D498" s="71">
        <v>9001</v>
      </c>
    </row>
    <row r="499" spans="1:4" x14ac:dyDescent="0.25">
      <c r="A499" s="71">
        <v>605817</v>
      </c>
      <c r="B499" t="s">
        <v>15300</v>
      </c>
      <c r="C499" s="71" t="s">
        <v>3</v>
      </c>
      <c r="D499" s="71">
        <v>11280.57</v>
      </c>
    </row>
    <row r="500" spans="1:4" x14ac:dyDescent="0.25">
      <c r="A500" s="71">
        <v>605546</v>
      </c>
      <c r="B500" t="s">
        <v>15301</v>
      </c>
      <c r="C500" s="71" t="s">
        <v>3</v>
      </c>
      <c r="D500" s="71">
        <v>10280.16</v>
      </c>
    </row>
    <row r="501" spans="1:4" x14ac:dyDescent="0.25">
      <c r="A501" s="71">
        <v>605838</v>
      </c>
      <c r="B501" t="s">
        <v>15302</v>
      </c>
      <c r="C501" s="71" t="s">
        <v>3</v>
      </c>
      <c r="D501" s="71">
        <v>10891.63</v>
      </c>
    </row>
    <row r="502" spans="1:4" x14ac:dyDescent="0.25">
      <c r="A502" s="71">
        <v>605574</v>
      </c>
      <c r="B502" t="s">
        <v>15303</v>
      </c>
      <c r="C502" s="71" t="s">
        <v>3</v>
      </c>
      <c r="D502" s="71">
        <v>9822</v>
      </c>
    </row>
    <row r="503" spans="1:4" x14ac:dyDescent="0.25">
      <c r="A503" s="71">
        <v>605853</v>
      </c>
      <c r="B503" t="s">
        <v>15304</v>
      </c>
      <c r="C503" s="71" t="s">
        <v>3</v>
      </c>
      <c r="D503" s="71">
        <v>11831.84</v>
      </c>
    </row>
    <row r="504" spans="1:4" x14ac:dyDescent="0.25">
      <c r="A504" s="71">
        <v>605585</v>
      </c>
      <c r="B504" t="s">
        <v>15305</v>
      </c>
      <c r="C504" s="71" t="s">
        <v>3</v>
      </c>
      <c r="D504" s="71">
        <v>10762.22</v>
      </c>
    </row>
    <row r="505" spans="1:4" x14ac:dyDescent="0.25">
      <c r="A505" s="71">
        <v>605892</v>
      </c>
      <c r="B505" t="s">
        <v>15306</v>
      </c>
      <c r="C505" s="71" t="s">
        <v>3</v>
      </c>
      <c r="D505" s="71">
        <v>13411.06</v>
      </c>
    </row>
    <row r="506" spans="1:4" x14ac:dyDescent="0.25">
      <c r="A506" s="71">
        <v>605596</v>
      </c>
      <c r="B506" t="s">
        <v>15307</v>
      </c>
      <c r="C506" s="71" t="s">
        <v>3</v>
      </c>
      <c r="D506" s="71">
        <v>12341.43</v>
      </c>
    </row>
    <row r="507" spans="1:4" x14ac:dyDescent="0.25">
      <c r="A507" s="71">
        <v>605742</v>
      </c>
      <c r="B507" t="s">
        <v>15308</v>
      </c>
      <c r="C507" s="71" t="s">
        <v>3</v>
      </c>
      <c r="D507" s="71">
        <v>10511.64</v>
      </c>
    </row>
    <row r="508" spans="1:4" x14ac:dyDescent="0.25">
      <c r="A508" s="71">
        <v>605507</v>
      </c>
      <c r="B508" t="s">
        <v>15309</v>
      </c>
      <c r="C508" s="71" t="s">
        <v>3</v>
      </c>
      <c r="D508" s="71">
        <v>9358.7099999999991</v>
      </c>
    </row>
    <row r="509" spans="1:4" x14ac:dyDescent="0.25">
      <c r="A509" s="71">
        <v>605784</v>
      </c>
      <c r="B509" t="s">
        <v>15310</v>
      </c>
      <c r="C509" s="71" t="s">
        <v>3</v>
      </c>
      <c r="D509" s="71">
        <v>11451.86</v>
      </c>
    </row>
    <row r="510" spans="1:4" x14ac:dyDescent="0.25">
      <c r="A510" s="71">
        <v>605527</v>
      </c>
      <c r="B510" t="s">
        <v>15311</v>
      </c>
      <c r="C510" s="71" t="s">
        <v>3</v>
      </c>
      <c r="D510" s="71">
        <v>10298.92</v>
      </c>
    </row>
    <row r="511" spans="1:4" x14ac:dyDescent="0.25">
      <c r="A511" s="71">
        <v>605818</v>
      </c>
      <c r="B511" t="s">
        <v>15312</v>
      </c>
      <c r="C511" s="71" t="s">
        <v>3</v>
      </c>
      <c r="D511" s="71">
        <v>13031.07</v>
      </c>
    </row>
    <row r="512" spans="1:4" x14ac:dyDescent="0.25">
      <c r="A512" s="71">
        <v>605547</v>
      </c>
      <c r="B512" t="s">
        <v>15313</v>
      </c>
      <c r="C512" s="71" t="s">
        <v>3</v>
      </c>
      <c r="D512" s="71">
        <v>11878.13</v>
      </c>
    </row>
    <row r="513" spans="1:4" x14ac:dyDescent="0.25">
      <c r="A513" s="71">
        <v>605839</v>
      </c>
      <c r="B513" t="s">
        <v>15314</v>
      </c>
      <c r="C513" s="71" t="s">
        <v>3</v>
      </c>
      <c r="D513" s="71">
        <v>12261.8</v>
      </c>
    </row>
    <row r="514" spans="1:4" x14ac:dyDescent="0.25">
      <c r="A514" s="71">
        <v>605575</v>
      </c>
      <c r="B514" t="s">
        <v>15315</v>
      </c>
      <c r="C514" s="71" t="s">
        <v>3</v>
      </c>
      <c r="D514" s="71">
        <v>11085.79</v>
      </c>
    </row>
    <row r="515" spans="1:4" x14ac:dyDescent="0.25">
      <c r="A515" s="71">
        <v>605854</v>
      </c>
      <c r="B515" t="s">
        <v>15316</v>
      </c>
      <c r="C515" s="71" t="s">
        <v>3</v>
      </c>
      <c r="D515" s="71">
        <v>13399.46</v>
      </c>
    </row>
    <row r="516" spans="1:4" x14ac:dyDescent="0.25">
      <c r="A516" s="71">
        <v>605586</v>
      </c>
      <c r="B516" t="s">
        <v>15317</v>
      </c>
      <c r="C516" s="71" t="s">
        <v>3</v>
      </c>
      <c r="D516" s="71">
        <v>12223.45</v>
      </c>
    </row>
    <row r="517" spans="1:4" x14ac:dyDescent="0.25">
      <c r="A517" s="71">
        <v>605893</v>
      </c>
      <c r="B517" t="s">
        <v>15318</v>
      </c>
      <c r="C517" s="71" t="s">
        <v>3</v>
      </c>
      <c r="D517" s="71">
        <v>15310.31</v>
      </c>
    </row>
    <row r="518" spans="1:4" x14ac:dyDescent="0.25">
      <c r="A518" s="71">
        <v>605597</v>
      </c>
      <c r="B518" t="s">
        <v>15319</v>
      </c>
      <c r="C518" s="71" t="s">
        <v>3</v>
      </c>
      <c r="D518" s="71">
        <v>14134.3</v>
      </c>
    </row>
    <row r="519" spans="1:4" x14ac:dyDescent="0.25">
      <c r="A519" s="71">
        <v>605743</v>
      </c>
      <c r="B519" t="s">
        <v>15320</v>
      </c>
      <c r="C519" s="71" t="s">
        <v>3</v>
      </c>
      <c r="D519" s="71">
        <v>11843.18</v>
      </c>
    </row>
    <row r="520" spans="1:4" x14ac:dyDescent="0.25">
      <c r="A520" s="71">
        <v>605508</v>
      </c>
      <c r="B520" t="s">
        <v>15321</v>
      </c>
      <c r="C520" s="71" t="s">
        <v>3</v>
      </c>
      <c r="D520" s="71">
        <v>10575.22</v>
      </c>
    </row>
    <row r="521" spans="1:4" x14ac:dyDescent="0.25">
      <c r="A521" s="71">
        <v>605785</v>
      </c>
      <c r="B521" t="s">
        <v>15322</v>
      </c>
      <c r="C521" s="71" t="s">
        <v>3</v>
      </c>
      <c r="D521" s="71">
        <v>12980.84</v>
      </c>
    </row>
    <row r="522" spans="1:4" x14ac:dyDescent="0.25">
      <c r="A522" s="71">
        <v>605528</v>
      </c>
      <c r="B522" t="s">
        <v>15323</v>
      </c>
      <c r="C522" s="71" t="s">
        <v>3</v>
      </c>
      <c r="D522" s="71">
        <v>11712.88</v>
      </c>
    </row>
    <row r="523" spans="1:4" x14ac:dyDescent="0.25">
      <c r="A523" s="71">
        <v>605819</v>
      </c>
      <c r="B523" t="s">
        <v>15324</v>
      </c>
      <c r="C523" s="71" t="s">
        <v>3</v>
      </c>
      <c r="D523" s="71">
        <v>14891.69</v>
      </c>
    </row>
    <row r="524" spans="1:4" x14ac:dyDescent="0.25">
      <c r="A524" s="71">
        <v>605548</v>
      </c>
      <c r="B524" t="s">
        <v>15325</v>
      </c>
      <c r="C524" s="71" t="s">
        <v>3</v>
      </c>
      <c r="D524" s="71">
        <v>13623.73</v>
      </c>
    </row>
    <row r="525" spans="1:4" x14ac:dyDescent="0.25">
      <c r="A525" s="71">
        <v>605840</v>
      </c>
      <c r="B525" t="s">
        <v>15326</v>
      </c>
      <c r="C525" s="71" t="s">
        <v>3</v>
      </c>
      <c r="D525" s="71">
        <v>15897.58</v>
      </c>
    </row>
    <row r="526" spans="1:4" x14ac:dyDescent="0.25">
      <c r="A526" s="71">
        <v>605576</v>
      </c>
      <c r="B526" t="s">
        <v>15327</v>
      </c>
      <c r="C526" s="71" t="s">
        <v>3</v>
      </c>
      <c r="D526" s="71">
        <v>12513.05</v>
      </c>
    </row>
    <row r="527" spans="1:4" x14ac:dyDescent="0.25">
      <c r="A527" s="71">
        <v>605855</v>
      </c>
      <c r="B527" t="s">
        <v>15328</v>
      </c>
      <c r="C527" s="71" t="s">
        <v>3</v>
      </c>
      <c r="D527" s="71">
        <v>17251.490000000002</v>
      </c>
    </row>
    <row r="528" spans="1:4" x14ac:dyDescent="0.25">
      <c r="A528" s="71">
        <v>605587</v>
      </c>
      <c r="B528" t="s">
        <v>15329</v>
      </c>
      <c r="C528" s="71" t="s">
        <v>3</v>
      </c>
      <c r="D528" s="71">
        <v>13866.96</v>
      </c>
    </row>
    <row r="529" spans="1:4" x14ac:dyDescent="0.25">
      <c r="A529" s="71">
        <v>605898</v>
      </c>
      <c r="B529" t="s">
        <v>15330</v>
      </c>
      <c r="C529" s="71" t="s">
        <v>3</v>
      </c>
      <c r="D529" s="71">
        <v>19525.560000000001</v>
      </c>
    </row>
    <row r="530" spans="1:4" x14ac:dyDescent="0.25">
      <c r="A530" s="71">
        <v>605598</v>
      </c>
      <c r="B530" t="s">
        <v>15331</v>
      </c>
      <c r="C530" s="71" t="s">
        <v>3</v>
      </c>
      <c r="D530" s="71">
        <v>16141.02</v>
      </c>
    </row>
    <row r="531" spans="1:4" x14ac:dyDescent="0.25">
      <c r="A531" s="71">
        <v>605744</v>
      </c>
      <c r="B531" t="s">
        <v>15332</v>
      </c>
      <c r="C531" s="71" t="s">
        <v>3</v>
      </c>
      <c r="D531" s="71">
        <v>15015.45</v>
      </c>
    </row>
    <row r="532" spans="1:4" x14ac:dyDescent="0.25">
      <c r="A532" s="71">
        <v>605509</v>
      </c>
      <c r="B532" t="s">
        <v>15333</v>
      </c>
      <c r="C532" s="71" t="s">
        <v>3</v>
      </c>
      <c r="D532" s="71">
        <v>11948.89</v>
      </c>
    </row>
    <row r="533" spans="1:4" x14ac:dyDescent="0.25">
      <c r="A533" s="71">
        <v>605787</v>
      </c>
      <c r="B533" t="s">
        <v>15334</v>
      </c>
      <c r="C533" s="71" t="s">
        <v>3</v>
      </c>
      <c r="D533" s="71">
        <v>16369.36</v>
      </c>
    </row>
    <row r="534" spans="1:4" x14ac:dyDescent="0.25">
      <c r="A534" s="71">
        <v>605529</v>
      </c>
      <c r="B534" t="s">
        <v>15335</v>
      </c>
      <c r="C534" s="71" t="s">
        <v>3</v>
      </c>
      <c r="D534" s="71">
        <v>13302.8</v>
      </c>
    </row>
    <row r="535" spans="1:4" x14ac:dyDescent="0.25">
      <c r="A535" s="71">
        <v>605820</v>
      </c>
      <c r="B535" t="s">
        <v>15336</v>
      </c>
      <c r="C535" s="71" t="s">
        <v>3</v>
      </c>
      <c r="D535" s="71">
        <v>18643.43</v>
      </c>
    </row>
    <row r="536" spans="1:4" x14ac:dyDescent="0.25">
      <c r="A536" s="71">
        <v>605549</v>
      </c>
      <c r="B536" t="s">
        <v>15337</v>
      </c>
      <c r="C536" s="71" t="s">
        <v>3</v>
      </c>
      <c r="D536" s="71">
        <v>15576.86</v>
      </c>
    </row>
    <row r="537" spans="1:4" x14ac:dyDescent="0.25">
      <c r="A537" s="71">
        <v>605841</v>
      </c>
      <c r="B537" t="s">
        <v>15338</v>
      </c>
      <c r="C537" s="71" t="s">
        <v>3</v>
      </c>
      <c r="D537" s="71">
        <v>17392.650000000001</v>
      </c>
    </row>
    <row r="538" spans="1:4" x14ac:dyDescent="0.25">
      <c r="A538" s="71">
        <v>605577</v>
      </c>
      <c r="B538" t="s">
        <v>15339</v>
      </c>
      <c r="C538" s="71" t="s">
        <v>3</v>
      </c>
      <c r="D538" s="71">
        <v>13693.82</v>
      </c>
    </row>
    <row r="539" spans="1:4" x14ac:dyDescent="0.25">
      <c r="A539" s="71">
        <v>605856</v>
      </c>
      <c r="B539" t="s">
        <v>15340</v>
      </c>
      <c r="C539" s="71" t="s">
        <v>3</v>
      </c>
      <c r="D539" s="71">
        <v>18981.61</v>
      </c>
    </row>
    <row r="540" spans="1:4" x14ac:dyDescent="0.25">
      <c r="A540" s="71">
        <v>605588</v>
      </c>
      <c r="B540" t="s">
        <v>15341</v>
      </c>
      <c r="C540" s="71" t="s">
        <v>3</v>
      </c>
      <c r="D540" s="71">
        <v>15282.78</v>
      </c>
    </row>
    <row r="541" spans="1:4" x14ac:dyDescent="0.25">
      <c r="A541" s="71">
        <v>605899</v>
      </c>
      <c r="B541" t="s">
        <v>15342</v>
      </c>
      <c r="C541" s="71" t="s">
        <v>3</v>
      </c>
      <c r="D541" s="71">
        <v>21650.48</v>
      </c>
    </row>
    <row r="542" spans="1:4" x14ac:dyDescent="0.25">
      <c r="A542" s="71">
        <v>605599</v>
      </c>
      <c r="B542" t="s">
        <v>15343</v>
      </c>
      <c r="C542" s="71" t="s">
        <v>3</v>
      </c>
      <c r="D542" s="71">
        <v>17951.650000000001</v>
      </c>
    </row>
    <row r="543" spans="1:4" x14ac:dyDescent="0.25">
      <c r="A543" s="71">
        <v>605745</v>
      </c>
      <c r="B543" t="s">
        <v>15344</v>
      </c>
      <c r="C543" s="71" t="s">
        <v>3</v>
      </c>
      <c r="D543" s="71">
        <v>16437.830000000002</v>
      </c>
    </row>
    <row r="544" spans="1:4" x14ac:dyDescent="0.25">
      <c r="A544" s="71">
        <v>605510</v>
      </c>
      <c r="B544" t="s">
        <v>15345</v>
      </c>
      <c r="C544" s="71" t="s">
        <v>3</v>
      </c>
      <c r="D544" s="71">
        <v>13085.55</v>
      </c>
    </row>
    <row r="545" spans="1:4" x14ac:dyDescent="0.25">
      <c r="A545" s="71">
        <v>605788</v>
      </c>
      <c r="B545" t="s">
        <v>15346</v>
      </c>
      <c r="C545" s="71" t="s">
        <v>3</v>
      </c>
      <c r="D545" s="71">
        <v>18026.79</v>
      </c>
    </row>
    <row r="546" spans="1:4" x14ac:dyDescent="0.25">
      <c r="A546" s="71">
        <v>605530</v>
      </c>
      <c r="B546" t="s">
        <v>15347</v>
      </c>
      <c r="C546" s="71" t="s">
        <v>3</v>
      </c>
      <c r="D546" s="71">
        <v>14674.51</v>
      </c>
    </row>
    <row r="547" spans="1:4" x14ac:dyDescent="0.25">
      <c r="A547" s="71">
        <v>605821</v>
      </c>
      <c r="B547" t="s">
        <v>15348</v>
      </c>
      <c r="C547" s="71" t="s">
        <v>3</v>
      </c>
      <c r="D547" s="71">
        <v>20695.669999999998</v>
      </c>
    </row>
    <row r="548" spans="1:4" x14ac:dyDescent="0.25">
      <c r="A548" s="71">
        <v>605550</v>
      </c>
      <c r="B548" t="s">
        <v>15349</v>
      </c>
      <c r="C548" s="71" t="s">
        <v>3</v>
      </c>
      <c r="D548" s="71">
        <v>17343.38</v>
      </c>
    </row>
    <row r="549" spans="1:4" x14ac:dyDescent="0.25">
      <c r="A549" s="71">
        <v>605842</v>
      </c>
      <c r="B549" t="s">
        <v>15350</v>
      </c>
      <c r="C549" s="71" t="s">
        <v>3</v>
      </c>
      <c r="D549" s="71">
        <v>19207.810000000001</v>
      </c>
    </row>
    <row r="550" spans="1:4" x14ac:dyDescent="0.25">
      <c r="A550" s="71">
        <v>605578</v>
      </c>
      <c r="B550" t="s">
        <v>15351</v>
      </c>
      <c r="C550" s="71" t="s">
        <v>3</v>
      </c>
      <c r="D550" s="71">
        <v>15158.93</v>
      </c>
    </row>
    <row r="551" spans="1:4" x14ac:dyDescent="0.25">
      <c r="A551" s="71">
        <v>605857</v>
      </c>
      <c r="B551" t="s">
        <v>15352</v>
      </c>
      <c r="C551" s="71" t="s">
        <v>3</v>
      </c>
      <c r="D551" s="71">
        <v>21050.63</v>
      </c>
    </row>
    <row r="552" spans="1:4" x14ac:dyDescent="0.25">
      <c r="A552" s="71">
        <v>605589</v>
      </c>
      <c r="B552" t="s">
        <v>15353</v>
      </c>
      <c r="C552" s="71" t="s">
        <v>3</v>
      </c>
      <c r="D552" s="71">
        <v>17001.75</v>
      </c>
    </row>
    <row r="553" spans="1:4" x14ac:dyDescent="0.25">
      <c r="A553" s="71">
        <v>605900</v>
      </c>
      <c r="B553" t="s">
        <v>15354</v>
      </c>
      <c r="C553" s="71" t="s">
        <v>3</v>
      </c>
      <c r="D553" s="71">
        <v>24145.89</v>
      </c>
    </row>
    <row r="554" spans="1:4" x14ac:dyDescent="0.25">
      <c r="A554" s="71">
        <v>605600</v>
      </c>
      <c r="B554" t="s">
        <v>15355</v>
      </c>
      <c r="C554" s="71" t="s">
        <v>3</v>
      </c>
      <c r="D554" s="71">
        <v>20097.009999999998</v>
      </c>
    </row>
    <row r="555" spans="1:4" x14ac:dyDescent="0.25">
      <c r="A555" s="71">
        <v>605746</v>
      </c>
      <c r="B555" t="s">
        <v>15356</v>
      </c>
      <c r="C555" s="71" t="s">
        <v>3</v>
      </c>
      <c r="D555" s="71">
        <v>18167.099999999999</v>
      </c>
    </row>
    <row r="556" spans="1:4" x14ac:dyDescent="0.25">
      <c r="A556" s="71">
        <v>605511</v>
      </c>
      <c r="B556" t="s">
        <v>15357</v>
      </c>
      <c r="C556" s="71" t="s">
        <v>3</v>
      </c>
      <c r="D556" s="71">
        <v>14497.08</v>
      </c>
    </row>
    <row r="557" spans="1:4" x14ac:dyDescent="0.25">
      <c r="A557" s="71">
        <v>605789</v>
      </c>
      <c r="B557" t="s">
        <v>15358</v>
      </c>
      <c r="C557" s="71" t="s">
        <v>3</v>
      </c>
      <c r="D557" s="71">
        <v>20009.919999999998</v>
      </c>
    </row>
    <row r="558" spans="1:4" x14ac:dyDescent="0.25">
      <c r="A558" s="71">
        <v>605531</v>
      </c>
      <c r="B558" t="s">
        <v>15359</v>
      </c>
      <c r="C558" s="71" t="s">
        <v>3</v>
      </c>
      <c r="D558" s="71">
        <v>16339.9</v>
      </c>
    </row>
    <row r="559" spans="1:4" x14ac:dyDescent="0.25">
      <c r="A559" s="71">
        <v>605822</v>
      </c>
      <c r="B559" t="s">
        <v>15360</v>
      </c>
      <c r="C559" s="71" t="s">
        <v>3</v>
      </c>
      <c r="D559" s="71">
        <v>23105.18</v>
      </c>
    </row>
    <row r="560" spans="1:4" x14ac:dyDescent="0.25">
      <c r="A560" s="71">
        <v>605551</v>
      </c>
      <c r="B560" t="s">
        <v>15361</v>
      </c>
      <c r="C560" s="71" t="s">
        <v>3</v>
      </c>
      <c r="D560" s="71">
        <v>19435.16</v>
      </c>
    </row>
    <row r="561" spans="1:4" x14ac:dyDescent="0.25">
      <c r="A561" s="71">
        <v>605843</v>
      </c>
      <c r="B561" t="s">
        <v>15362</v>
      </c>
      <c r="C561" s="71" t="s">
        <v>3</v>
      </c>
      <c r="D561" s="71">
        <v>20667.53</v>
      </c>
    </row>
    <row r="562" spans="1:4" x14ac:dyDescent="0.25">
      <c r="A562" s="71">
        <v>605579</v>
      </c>
      <c r="B562" t="s">
        <v>15363</v>
      </c>
      <c r="C562" s="71" t="s">
        <v>3</v>
      </c>
      <c r="D562" s="71">
        <v>16351.54</v>
      </c>
    </row>
    <row r="563" spans="1:4" x14ac:dyDescent="0.25">
      <c r="A563" s="71">
        <v>605858</v>
      </c>
      <c r="B563" t="s">
        <v>15364</v>
      </c>
      <c r="C563" s="71" t="s">
        <v>3</v>
      </c>
      <c r="D563" s="71">
        <v>22783.01</v>
      </c>
    </row>
    <row r="564" spans="1:4" x14ac:dyDescent="0.25">
      <c r="A564" s="71">
        <v>605590</v>
      </c>
      <c r="B564" t="s">
        <v>15365</v>
      </c>
      <c r="C564" s="71" t="s">
        <v>3</v>
      </c>
      <c r="D564" s="71">
        <v>18467.02</v>
      </c>
    </row>
    <row r="565" spans="1:4" x14ac:dyDescent="0.25">
      <c r="A565" s="71">
        <v>605901</v>
      </c>
      <c r="B565" t="s">
        <v>15366</v>
      </c>
      <c r="C565" s="71" t="s">
        <v>3</v>
      </c>
      <c r="D565" s="71">
        <v>26336.240000000002</v>
      </c>
    </row>
    <row r="566" spans="1:4" x14ac:dyDescent="0.25">
      <c r="A566" s="71">
        <v>605601</v>
      </c>
      <c r="B566" t="s">
        <v>15367</v>
      </c>
      <c r="C566" s="71" t="s">
        <v>3</v>
      </c>
      <c r="D566" s="71">
        <v>22020.25</v>
      </c>
    </row>
    <row r="567" spans="1:4" x14ac:dyDescent="0.25">
      <c r="A567" s="71">
        <v>605747</v>
      </c>
      <c r="B567" t="s">
        <v>15368</v>
      </c>
      <c r="C567" s="71" t="s">
        <v>3</v>
      </c>
      <c r="D567" s="71">
        <v>19554.13</v>
      </c>
    </row>
    <row r="568" spans="1:4" x14ac:dyDescent="0.25">
      <c r="A568" s="71">
        <v>605512</v>
      </c>
      <c r="B568" t="s">
        <v>15369</v>
      </c>
      <c r="C568" s="71" t="s">
        <v>3</v>
      </c>
      <c r="D568" s="71">
        <v>15642.41</v>
      </c>
    </row>
    <row r="569" spans="1:4" x14ac:dyDescent="0.25">
      <c r="A569" s="71">
        <v>605790</v>
      </c>
      <c r="B569" t="s">
        <v>15370</v>
      </c>
      <c r="C569" s="71" t="s">
        <v>3</v>
      </c>
      <c r="D569" s="71">
        <v>21669.61</v>
      </c>
    </row>
    <row r="570" spans="1:4" x14ac:dyDescent="0.25">
      <c r="A570" s="71">
        <v>605532</v>
      </c>
      <c r="B570" t="s">
        <v>15371</v>
      </c>
      <c r="C570" s="71" t="s">
        <v>3</v>
      </c>
      <c r="D570" s="71">
        <v>17757.89</v>
      </c>
    </row>
    <row r="571" spans="1:4" x14ac:dyDescent="0.25">
      <c r="A571" s="71">
        <v>605823</v>
      </c>
      <c r="B571" t="s">
        <v>15372</v>
      </c>
      <c r="C571" s="71" t="s">
        <v>3</v>
      </c>
      <c r="D571" s="71">
        <v>25222.84</v>
      </c>
    </row>
    <row r="572" spans="1:4" x14ac:dyDescent="0.25">
      <c r="A572" s="71">
        <v>605552</v>
      </c>
      <c r="B572" t="s">
        <v>15373</v>
      </c>
      <c r="C572" s="71" t="s">
        <v>3</v>
      </c>
      <c r="D572" s="71">
        <v>21311.119999999999</v>
      </c>
    </row>
    <row r="573" spans="1:4" x14ac:dyDescent="0.25">
      <c r="A573" s="71">
        <v>605844</v>
      </c>
      <c r="B573" t="s">
        <v>15374</v>
      </c>
      <c r="C573" s="71" t="s">
        <v>3</v>
      </c>
      <c r="D573" s="71">
        <v>22547.35</v>
      </c>
    </row>
    <row r="574" spans="1:4" x14ac:dyDescent="0.25">
      <c r="A574" s="71">
        <v>605580</v>
      </c>
      <c r="B574" t="s">
        <v>15375</v>
      </c>
      <c r="C574" s="71" t="s">
        <v>3</v>
      </c>
      <c r="D574" s="71">
        <v>17928.63</v>
      </c>
    </row>
    <row r="575" spans="1:4" x14ac:dyDescent="0.25">
      <c r="A575" s="71">
        <v>605887</v>
      </c>
      <c r="B575" t="s">
        <v>15376</v>
      </c>
      <c r="C575" s="71" t="s">
        <v>3</v>
      </c>
      <c r="D575" s="71">
        <v>24954.3</v>
      </c>
    </row>
    <row r="576" spans="1:4" x14ac:dyDescent="0.25">
      <c r="A576" s="71">
        <v>605591</v>
      </c>
      <c r="B576" t="s">
        <v>15377</v>
      </c>
      <c r="C576" s="71" t="s">
        <v>3</v>
      </c>
      <c r="D576" s="71">
        <v>20335.580000000002</v>
      </c>
    </row>
    <row r="577" spans="1:4" x14ac:dyDescent="0.25">
      <c r="A577" s="71">
        <v>605902</v>
      </c>
      <c r="B577" t="s">
        <v>15378</v>
      </c>
      <c r="C577" s="71" t="s">
        <v>3</v>
      </c>
      <c r="D577" s="71">
        <v>28997.09</v>
      </c>
    </row>
    <row r="578" spans="1:4" x14ac:dyDescent="0.25">
      <c r="A578" s="71">
        <v>605602</v>
      </c>
      <c r="B578" t="s">
        <v>15379</v>
      </c>
      <c r="C578" s="71" t="s">
        <v>3</v>
      </c>
      <c r="D578" s="71">
        <v>24378.37</v>
      </c>
    </row>
    <row r="579" spans="1:4" x14ac:dyDescent="0.25">
      <c r="A579" s="71">
        <v>605748</v>
      </c>
      <c r="B579" t="s">
        <v>15380</v>
      </c>
      <c r="C579" s="71" t="s">
        <v>3</v>
      </c>
      <c r="D579" s="71">
        <v>21348.05</v>
      </c>
    </row>
    <row r="580" spans="1:4" x14ac:dyDescent="0.25">
      <c r="A580" s="71">
        <v>605513</v>
      </c>
      <c r="B580" t="s">
        <v>15381</v>
      </c>
      <c r="C580" s="71" t="s">
        <v>3</v>
      </c>
      <c r="D580" s="71">
        <v>17162.77</v>
      </c>
    </row>
    <row r="581" spans="1:4" x14ac:dyDescent="0.25">
      <c r="A581" s="71">
        <v>605804</v>
      </c>
      <c r="B581" t="s">
        <v>15382</v>
      </c>
      <c r="C581" s="71" t="s">
        <v>3</v>
      </c>
      <c r="D581" s="71">
        <v>23755</v>
      </c>
    </row>
    <row r="582" spans="1:4" x14ac:dyDescent="0.25">
      <c r="A582" s="71">
        <v>605533</v>
      </c>
      <c r="B582" t="s">
        <v>15383</v>
      </c>
      <c r="C582" s="71" t="s">
        <v>3</v>
      </c>
      <c r="D582" s="71">
        <v>19569.72</v>
      </c>
    </row>
    <row r="583" spans="1:4" x14ac:dyDescent="0.25">
      <c r="A583" s="71">
        <v>605824</v>
      </c>
      <c r="B583" t="s">
        <v>15384</v>
      </c>
      <c r="C583" s="71" t="s">
        <v>3</v>
      </c>
      <c r="D583" s="71">
        <v>27797.79</v>
      </c>
    </row>
    <row r="584" spans="1:4" x14ac:dyDescent="0.25">
      <c r="A584" s="71">
        <v>605553</v>
      </c>
      <c r="B584" t="s">
        <v>15385</v>
      </c>
      <c r="C584" s="71" t="s">
        <v>3</v>
      </c>
      <c r="D584" s="71">
        <v>23612.51</v>
      </c>
    </row>
    <row r="585" spans="1:4" x14ac:dyDescent="0.25">
      <c r="A585" s="71">
        <v>605845</v>
      </c>
      <c r="B585" t="s">
        <v>15386</v>
      </c>
      <c r="C585" s="71" t="s">
        <v>3</v>
      </c>
      <c r="D585" s="71">
        <v>24452.46</v>
      </c>
    </row>
    <row r="586" spans="1:4" x14ac:dyDescent="0.25">
      <c r="A586" s="71">
        <v>605581</v>
      </c>
      <c r="B586" t="s">
        <v>15387</v>
      </c>
      <c r="C586" s="71" t="s">
        <v>3</v>
      </c>
      <c r="D586" s="71">
        <v>21459.7</v>
      </c>
    </row>
    <row r="587" spans="1:4" x14ac:dyDescent="0.25">
      <c r="A587" s="71">
        <v>605888</v>
      </c>
      <c r="B587" t="s">
        <v>15388</v>
      </c>
      <c r="C587" s="71" t="s">
        <v>3</v>
      </c>
      <c r="D587" s="71">
        <v>27169.68</v>
      </c>
    </row>
    <row r="588" spans="1:4" x14ac:dyDescent="0.25">
      <c r="A588" s="71">
        <v>605592</v>
      </c>
      <c r="B588" t="s">
        <v>15389</v>
      </c>
      <c r="C588" s="71" t="s">
        <v>3</v>
      </c>
      <c r="D588" s="71">
        <v>24176.92</v>
      </c>
    </row>
    <row r="589" spans="1:4" x14ac:dyDescent="0.25">
      <c r="A589" s="71">
        <v>605903</v>
      </c>
      <c r="B589" t="s">
        <v>15390</v>
      </c>
      <c r="C589" s="71" t="s">
        <v>3</v>
      </c>
      <c r="D589" s="71">
        <v>31733.61</v>
      </c>
    </row>
    <row r="590" spans="1:4" x14ac:dyDescent="0.25">
      <c r="A590" s="71">
        <v>605603</v>
      </c>
      <c r="B590" t="s">
        <v>15391</v>
      </c>
      <c r="C590" s="71" t="s">
        <v>3</v>
      </c>
      <c r="D590" s="71">
        <v>28740.85</v>
      </c>
    </row>
    <row r="591" spans="1:4" x14ac:dyDescent="0.25">
      <c r="A591" s="71">
        <v>605771</v>
      </c>
      <c r="B591" t="s">
        <v>15392</v>
      </c>
      <c r="C591" s="71" t="s">
        <v>3</v>
      </c>
      <c r="D591" s="71">
        <v>23180.48</v>
      </c>
    </row>
    <row r="592" spans="1:4" x14ac:dyDescent="0.25">
      <c r="A592" s="71">
        <v>605514</v>
      </c>
      <c r="B592" t="s">
        <v>15393</v>
      </c>
      <c r="C592" s="71" t="s">
        <v>3</v>
      </c>
      <c r="D592" s="71">
        <v>20792.04</v>
      </c>
    </row>
    <row r="593" spans="1:4" x14ac:dyDescent="0.25">
      <c r="A593" s="71">
        <v>605805</v>
      </c>
      <c r="B593" t="s">
        <v>15394</v>
      </c>
      <c r="C593" s="71" t="s">
        <v>3</v>
      </c>
      <c r="D593" s="71">
        <v>25897.7</v>
      </c>
    </row>
    <row r="594" spans="1:4" x14ac:dyDescent="0.25">
      <c r="A594" s="71">
        <v>605534</v>
      </c>
      <c r="B594" t="s">
        <v>15395</v>
      </c>
      <c r="C594" s="71" t="s">
        <v>3</v>
      </c>
      <c r="D594" s="71">
        <v>23509.26</v>
      </c>
    </row>
    <row r="595" spans="1:4" x14ac:dyDescent="0.25">
      <c r="A595" s="71">
        <v>605825</v>
      </c>
      <c r="B595" t="s">
        <v>15396</v>
      </c>
      <c r="C595" s="71" t="s">
        <v>3</v>
      </c>
      <c r="D595" s="71">
        <v>30461.62</v>
      </c>
    </row>
    <row r="596" spans="1:4" x14ac:dyDescent="0.25">
      <c r="A596" s="71">
        <v>605554</v>
      </c>
      <c r="B596" t="s">
        <v>15397</v>
      </c>
      <c r="C596" s="71" t="s">
        <v>3</v>
      </c>
      <c r="D596" s="71">
        <v>28073.19</v>
      </c>
    </row>
    <row r="597" spans="1:4" x14ac:dyDescent="0.25">
      <c r="A597" s="71">
        <v>605772</v>
      </c>
      <c r="B597" t="s">
        <v>15398</v>
      </c>
      <c r="C597" s="71" t="s">
        <v>3</v>
      </c>
      <c r="D597" s="71">
        <v>27085.73</v>
      </c>
    </row>
    <row r="598" spans="1:4" x14ac:dyDescent="0.25">
      <c r="A598" s="71">
        <v>605515</v>
      </c>
      <c r="B598" t="s">
        <v>15399</v>
      </c>
      <c r="C598" s="71" t="s">
        <v>3</v>
      </c>
      <c r="D598" s="71">
        <v>22609.58</v>
      </c>
    </row>
    <row r="599" spans="1:4" x14ac:dyDescent="0.25">
      <c r="A599" s="71">
        <v>605806</v>
      </c>
      <c r="B599" t="s">
        <v>15400</v>
      </c>
      <c r="C599" s="71" t="s">
        <v>3</v>
      </c>
      <c r="D599" s="71">
        <v>30132.03</v>
      </c>
    </row>
    <row r="600" spans="1:4" x14ac:dyDescent="0.25">
      <c r="A600" s="71">
        <v>605535</v>
      </c>
      <c r="B600" t="s">
        <v>15401</v>
      </c>
      <c r="C600" s="71" t="s">
        <v>3</v>
      </c>
      <c r="D600" s="71">
        <v>25655.87</v>
      </c>
    </row>
    <row r="601" spans="1:4" x14ac:dyDescent="0.25">
      <c r="A601" s="71">
        <v>605826</v>
      </c>
      <c r="B601" t="s">
        <v>15402</v>
      </c>
      <c r="C601" s="71" t="s">
        <v>3</v>
      </c>
      <c r="D601" s="71">
        <v>35248.68</v>
      </c>
    </row>
    <row r="602" spans="1:4" x14ac:dyDescent="0.25">
      <c r="A602" s="71">
        <v>605555</v>
      </c>
      <c r="B602" t="s">
        <v>15403</v>
      </c>
      <c r="C602" s="71" t="s">
        <v>3</v>
      </c>
      <c r="D602" s="71">
        <v>30772.53</v>
      </c>
    </row>
    <row r="603" spans="1:4" x14ac:dyDescent="0.25">
      <c r="A603" s="71">
        <v>605773</v>
      </c>
      <c r="B603" t="s">
        <v>15404</v>
      </c>
      <c r="C603" s="71" t="s">
        <v>3</v>
      </c>
      <c r="D603" s="71">
        <v>28742.81</v>
      </c>
    </row>
    <row r="604" spans="1:4" x14ac:dyDescent="0.25">
      <c r="A604" s="71">
        <v>605516</v>
      </c>
      <c r="B604" t="s">
        <v>15405</v>
      </c>
      <c r="C604" s="71" t="s">
        <v>3</v>
      </c>
      <c r="D604" s="71">
        <v>23968.78</v>
      </c>
    </row>
    <row r="605" spans="1:4" x14ac:dyDescent="0.25">
      <c r="A605" s="71">
        <v>605807</v>
      </c>
      <c r="B605" t="s">
        <v>15406</v>
      </c>
      <c r="C605" s="71" t="s">
        <v>3</v>
      </c>
      <c r="D605" s="71">
        <v>32136.98</v>
      </c>
    </row>
    <row r="606" spans="1:4" x14ac:dyDescent="0.25">
      <c r="A606" s="71">
        <v>605536</v>
      </c>
      <c r="B606" t="s">
        <v>15407</v>
      </c>
      <c r="C606" s="71" t="s">
        <v>3</v>
      </c>
      <c r="D606" s="71">
        <v>27362.959999999999</v>
      </c>
    </row>
    <row r="607" spans="1:4" x14ac:dyDescent="0.25">
      <c r="A607" s="71">
        <v>605827</v>
      </c>
      <c r="B607" t="s">
        <v>15408</v>
      </c>
      <c r="C607" s="71" t="s">
        <v>3</v>
      </c>
      <c r="D607" s="71">
        <v>37837.94</v>
      </c>
    </row>
    <row r="608" spans="1:4" x14ac:dyDescent="0.25">
      <c r="A608" s="71">
        <v>605556</v>
      </c>
      <c r="B608" t="s">
        <v>15409</v>
      </c>
      <c r="C608" s="71" t="s">
        <v>3</v>
      </c>
      <c r="D608" s="71">
        <v>33063.919999999998</v>
      </c>
    </row>
    <row r="609" spans="1:4" x14ac:dyDescent="0.25">
      <c r="A609" s="71">
        <v>605774</v>
      </c>
      <c r="B609" t="s">
        <v>15410</v>
      </c>
      <c r="C609" s="71" t="s">
        <v>3</v>
      </c>
      <c r="D609" s="71">
        <v>30910.48</v>
      </c>
    </row>
    <row r="610" spans="1:4" x14ac:dyDescent="0.25">
      <c r="A610" s="71">
        <v>605517</v>
      </c>
      <c r="B610" t="s">
        <v>15411</v>
      </c>
      <c r="C610" s="71" t="s">
        <v>3</v>
      </c>
      <c r="D610" s="71">
        <v>25769.78</v>
      </c>
    </row>
    <row r="611" spans="1:4" x14ac:dyDescent="0.25">
      <c r="A611" s="71">
        <v>605808</v>
      </c>
      <c r="B611" t="s">
        <v>15412</v>
      </c>
      <c r="C611" s="71" t="s">
        <v>3</v>
      </c>
      <c r="D611" s="71">
        <v>34671.339999999997</v>
      </c>
    </row>
    <row r="612" spans="1:4" x14ac:dyDescent="0.25">
      <c r="A612" s="71">
        <v>605537</v>
      </c>
      <c r="B612" t="s">
        <v>15413</v>
      </c>
      <c r="C612" s="71" t="s">
        <v>3</v>
      </c>
      <c r="D612" s="71">
        <v>29530.639999999999</v>
      </c>
    </row>
    <row r="613" spans="1:4" x14ac:dyDescent="0.25">
      <c r="A613" s="71">
        <v>605828</v>
      </c>
      <c r="B613" t="s">
        <v>15414</v>
      </c>
      <c r="C613" s="71" t="s">
        <v>3</v>
      </c>
      <c r="D613" s="71">
        <v>40988.19</v>
      </c>
    </row>
    <row r="614" spans="1:4" x14ac:dyDescent="0.25">
      <c r="A614" s="71">
        <v>605557</v>
      </c>
      <c r="B614" t="s">
        <v>15415</v>
      </c>
      <c r="C614" s="71" t="s">
        <v>3</v>
      </c>
      <c r="D614" s="71">
        <v>35847.49</v>
      </c>
    </row>
    <row r="615" spans="1:4" x14ac:dyDescent="0.25">
      <c r="A615" s="71">
        <v>605775</v>
      </c>
      <c r="B615" t="s">
        <v>15416</v>
      </c>
      <c r="C615" s="71" t="s">
        <v>3</v>
      </c>
      <c r="D615" s="71">
        <v>32537.53</v>
      </c>
    </row>
    <row r="616" spans="1:4" x14ac:dyDescent="0.25">
      <c r="A616" s="71">
        <v>605518</v>
      </c>
      <c r="B616" t="s">
        <v>15417</v>
      </c>
      <c r="C616" s="71" t="s">
        <v>3</v>
      </c>
      <c r="D616" s="71">
        <v>27187.78</v>
      </c>
    </row>
    <row r="617" spans="1:4" x14ac:dyDescent="0.25">
      <c r="A617" s="71">
        <v>605809</v>
      </c>
      <c r="B617" t="s">
        <v>15418</v>
      </c>
      <c r="C617" s="71" t="s">
        <v>3</v>
      </c>
      <c r="D617" s="71">
        <v>36683.879999999997</v>
      </c>
    </row>
    <row r="618" spans="1:4" x14ac:dyDescent="0.25">
      <c r="A618" s="71">
        <v>605538</v>
      </c>
      <c r="B618" t="s">
        <v>15419</v>
      </c>
      <c r="C618" s="71" t="s">
        <v>3</v>
      </c>
      <c r="D618" s="71">
        <v>31334.13</v>
      </c>
    </row>
    <row r="619" spans="1:4" x14ac:dyDescent="0.25">
      <c r="A619" s="71">
        <v>605829</v>
      </c>
      <c r="B619" t="s">
        <v>15420</v>
      </c>
      <c r="C619" s="71" t="s">
        <v>3</v>
      </c>
      <c r="D619" s="71">
        <v>43648.21</v>
      </c>
    </row>
    <row r="620" spans="1:4" x14ac:dyDescent="0.25">
      <c r="A620" s="71">
        <v>605558</v>
      </c>
      <c r="B620" t="s">
        <v>15421</v>
      </c>
      <c r="C620" s="71" t="s">
        <v>3</v>
      </c>
      <c r="D620" s="71">
        <v>38298.46</v>
      </c>
    </row>
    <row r="621" spans="1:4" x14ac:dyDescent="0.25">
      <c r="A621" s="71">
        <v>605776</v>
      </c>
      <c r="B621" t="s">
        <v>15422</v>
      </c>
      <c r="C621" s="71" t="s">
        <v>3</v>
      </c>
      <c r="D621" s="71">
        <v>34685.410000000003</v>
      </c>
    </row>
    <row r="622" spans="1:4" x14ac:dyDescent="0.25">
      <c r="A622" s="71">
        <v>605519</v>
      </c>
      <c r="B622" t="s">
        <v>15423</v>
      </c>
      <c r="C622" s="71" t="s">
        <v>3</v>
      </c>
      <c r="D622" s="71">
        <v>32294.92</v>
      </c>
    </row>
    <row r="623" spans="1:4" x14ac:dyDescent="0.25">
      <c r="A623" s="71">
        <v>605810</v>
      </c>
      <c r="B623" t="s">
        <v>15424</v>
      </c>
      <c r="C623" s="71" t="s">
        <v>3</v>
      </c>
      <c r="D623" s="71">
        <v>39236.050000000003</v>
      </c>
    </row>
    <row r="624" spans="1:4" x14ac:dyDescent="0.25">
      <c r="A624" s="71">
        <v>605539</v>
      </c>
      <c r="B624" t="s">
        <v>15425</v>
      </c>
      <c r="C624" s="71" t="s">
        <v>3</v>
      </c>
      <c r="D624" s="71">
        <v>36845.56</v>
      </c>
    </row>
    <row r="625" spans="1:4" x14ac:dyDescent="0.25">
      <c r="A625" s="71">
        <v>605830</v>
      </c>
      <c r="B625" t="s">
        <v>15426</v>
      </c>
      <c r="C625" s="71" t="s">
        <v>3</v>
      </c>
      <c r="D625" s="71">
        <v>46879.45</v>
      </c>
    </row>
    <row r="626" spans="1:4" x14ac:dyDescent="0.25">
      <c r="A626" s="71">
        <v>605559</v>
      </c>
      <c r="B626" t="s">
        <v>15427</v>
      </c>
      <c r="C626" s="71" t="s">
        <v>3</v>
      </c>
      <c r="D626" s="71">
        <v>44488.959999999999</v>
      </c>
    </row>
    <row r="627" spans="1:4" x14ac:dyDescent="0.25">
      <c r="A627" s="71">
        <v>605777</v>
      </c>
      <c r="B627" t="s">
        <v>15428</v>
      </c>
      <c r="C627" s="71" t="s">
        <v>3</v>
      </c>
      <c r="D627" s="71">
        <v>37015.760000000002</v>
      </c>
    </row>
    <row r="628" spans="1:4" x14ac:dyDescent="0.25">
      <c r="A628" s="71">
        <v>605520</v>
      </c>
      <c r="B628" t="s">
        <v>15429</v>
      </c>
      <c r="C628" s="71" t="s">
        <v>3</v>
      </c>
      <c r="D628" s="71">
        <v>34457.97</v>
      </c>
    </row>
    <row r="629" spans="1:4" x14ac:dyDescent="0.25">
      <c r="A629" s="71">
        <v>605811</v>
      </c>
      <c r="B629" t="s">
        <v>15430</v>
      </c>
      <c r="C629" s="71" t="s">
        <v>3</v>
      </c>
      <c r="D629" s="71">
        <v>41989.5</v>
      </c>
    </row>
    <row r="630" spans="1:4" x14ac:dyDescent="0.25">
      <c r="A630" s="71">
        <v>605540</v>
      </c>
      <c r="B630" t="s">
        <v>15431</v>
      </c>
      <c r="C630" s="71" t="s">
        <v>3</v>
      </c>
      <c r="D630" s="71">
        <v>39431.71</v>
      </c>
    </row>
    <row r="631" spans="1:4" x14ac:dyDescent="0.25">
      <c r="A631" s="71">
        <v>605831</v>
      </c>
      <c r="B631" t="s">
        <v>15432</v>
      </c>
      <c r="C631" s="71" t="s">
        <v>3</v>
      </c>
      <c r="D631" s="71">
        <v>50343.54</v>
      </c>
    </row>
    <row r="632" spans="1:4" x14ac:dyDescent="0.25">
      <c r="A632" s="71">
        <v>605560</v>
      </c>
      <c r="B632" t="s">
        <v>15433</v>
      </c>
      <c r="C632" s="71" t="s">
        <v>3</v>
      </c>
      <c r="D632" s="71">
        <v>47785.75</v>
      </c>
    </row>
    <row r="633" spans="1:4" x14ac:dyDescent="0.25">
      <c r="A633" s="71">
        <v>605778</v>
      </c>
      <c r="B633" t="s">
        <v>15434</v>
      </c>
      <c r="C633" s="71" t="s">
        <v>3</v>
      </c>
      <c r="D633" s="71">
        <v>39231.39</v>
      </c>
    </row>
    <row r="634" spans="1:4" x14ac:dyDescent="0.25">
      <c r="A634" s="71">
        <v>605521</v>
      </c>
      <c r="B634" t="s">
        <v>15435</v>
      </c>
      <c r="C634" s="71" t="s">
        <v>3</v>
      </c>
      <c r="D634" s="71">
        <v>36630.51</v>
      </c>
    </row>
    <row r="635" spans="1:4" x14ac:dyDescent="0.25">
      <c r="A635" s="71">
        <v>605812</v>
      </c>
      <c r="B635" t="s">
        <v>15436</v>
      </c>
      <c r="C635" s="71" t="s">
        <v>3</v>
      </c>
      <c r="D635" s="71">
        <v>44647.03</v>
      </c>
    </row>
    <row r="636" spans="1:4" x14ac:dyDescent="0.25">
      <c r="A636" s="71">
        <v>605541</v>
      </c>
      <c r="B636" t="s">
        <v>15437</v>
      </c>
      <c r="C636" s="71" t="s">
        <v>3</v>
      </c>
      <c r="D636" s="71">
        <v>42046.14</v>
      </c>
    </row>
    <row r="637" spans="1:4" x14ac:dyDescent="0.25">
      <c r="A637" s="71">
        <v>605832</v>
      </c>
      <c r="B637" t="s">
        <v>15438</v>
      </c>
      <c r="C637" s="71" t="s">
        <v>3</v>
      </c>
      <c r="D637" s="71">
        <v>53743.3</v>
      </c>
    </row>
    <row r="638" spans="1:4" x14ac:dyDescent="0.25">
      <c r="A638" s="71">
        <v>605561</v>
      </c>
      <c r="B638" t="s">
        <v>15439</v>
      </c>
      <c r="C638" s="71" t="s">
        <v>3</v>
      </c>
      <c r="D638" s="71">
        <v>51142.41</v>
      </c>
    </row>
    <row r="639" spans="1:4" x14ac:dyDescent="0.25">
      <c r="A639" s="71">
        <v>605779</v>
      </c>
      <c r="B639" t="s">
        <v>15440</v>
      </c>
      <c r="C639" s="71" t="s">
        <v>3</v>
      </c>
      <c r="D639" s="71">
        <v>45416.45</v>
      </c>
    </row>
    <row r="640" spans="1:4" x14ac:dyDescent="0.25">
      <c r="A640" s="71">
        <v>605522</v>
      </c>
      <c r="B640" t="s">
        <v>15441</v>
      </c>
      <c r="C640" s="71" t="s">
        <v>3</v>
      </c>
      <c r="D640" s="71">
        <v>41090.699999999997</v>
      </c>
    </row>
    <row r="641" spans="1:4" x14ac:dyDescent="0.25">
      <c r="A641" s="71">
        <v>605813</v>
      </c>
      <c r="B641" t="s">
        <v>15442</v>
      </c>
      <c r="C641" s="71" t="s">
        <v>3</v>
      </c>
      <c r="D641" s="71">
        <v>51292.79</v>
      </c>
    </row>
    <row r="642" spans="1:4" x14ac:dyDescent="0.25">
      <c r="A642" s="71">
        <v>605542</v>
      </c>
      <c r="B642" t="s">
        <v>15443</v>
      </c>
      <c r="C642" s="71" t="s">
        <v>3</v>
      </c>
      <c r="D642" s="71">
        <v>46967.040000000001</v>
      </c>
    </row>
    <row r="643" spans="1:4" x14ac:dyDescent="0.25">
      <c r="A643" s="71">
        <v>605833</v>
      </c>
      <c r="B643" t="s">
        <v>15444</v>
      </c>
      <c r="C643" s="71" t="s">
        <v>3</v>
      </c>
      <c r="D643" s="71">
        <v>61162.879999999997</v>
      </c>
    </row>
    <row r="644" spans="1:4" x14ac:dyDescent="0.25">
      <c r="A644" s="71">
        <v>605562</v>
      </c>
      <c r="B644" t="s">
        <v>15445</v>
      </c>
      <c r="C644" s="71" t="s">
        <v>3</v>
      </c>
      <c r="D644" s="71">
        <v>56837.120000000003</v>
      </c>
    </row>
    <row r="645" spans="1:4" x14ac:dyDescent="0.25">
      <c r="A645" s="71">
        <v>605780</v>
      </c>
      <c r="B645" t="s">
        <v>15446</v>
      </c>
      <c r="C645" s="71" t="s">
        <v>3</v>
      </c>
      <c r="D645" s="71">
        <v>48036.28</v>
      </c>
    </row>
    <row r="646" spans="1:4" x14ac:dyDescent="0.25">
      <c r="A646" s="71">
        <v>605523</v>
      </c>
      <c r="B646" t="s">
        <v>15447</v>
      </c>
      <c r="C646" s="71" t="s">
        <v>3</v>
      </c>
      <c r="D646" s="71">
        <v>43493.04</v>
      </c>
    </row>
    <row r="647" spans="1:4" x14ac:dyDescent="0.25">
      <c r="A647" s="71">
        <v>605814</v>
      </c>
      <c r="B647" t="s">
        <v>15448</v>
      </c>
      <c r="C647" s="71" t="s">
        <v>3</v>
      </c>
      <c r="D647" s="71">
        <v>54392.14</v>
      </c>
    </row>
    <row r="648" spans="1:4" x14ac:dyDescent="0.25">
      <c r="A648" s="71">
        <v>605543</v>
      </c>
      <c r="B648" t="s">
        <v>15449</v>
      </c>
      <c r="C648" s="71" t="s">
        <v>3</v>
      </c>
      <c r="D648" s="71">
        <v>49848.9</v>
      </c>
    </row>
    <row r="649" spans="1:4" x14ac:dyDescent="0.25">
      <c r="A649" s="71">
        <v>605834</v>
      </c>
      <c r="B649" t="s">
        <v>15450</v>
      </c>
      <c r="C649" s="71" t="s">
        <v>3</v>
      </c>
      <c r="D649" s="71">
        <v>65067.63</v>
      </c>
    </row>
    <row r="650" spans="1:4" x14ac:dyDescent="0.25">
      <c r="A650" s="71">
        <v>605563</v>
      </c>
      <c r="B650" t="s">
        <v>15451</v>
      </c>
      <c r="C650" s="71" t="s">
        <v>3</v>
      </c>
      <c r="D650" s="71">
        <v>60524.39</v>
      </c>
    </row>
    <row r="651" spans="1:4" x14ac:dyDescent="0.25">
      <c r="A651" s="71">
        <v>605606</v>
      </c>
      <c r="B651" t="s">
        <v>15452</v>
      </c>
      <c r="C651" s="71" t="s">
        <v>14997</v>
      </c>
      <c r="D651" s="71">
        <v>14.28</v>
      </c>
    </row>
    <row r="652" spans="1:4" x14ac:dyDescent="0.25">
      <c r="A652" s="71">
        <v>705314</v>
      </c>
      <c r="B652" t="s">
        <v>15453</v>
      </c>
      <c r="C652" s="71" t="s">
        <v>12798</v>
      </c>
      <c r="D652" s="71">
        <v>13075.87</v>
      </c>
    </row>
    <row r="653" spans="1:4" x14ac:dyDescent="0.25">
      <c r="A653" s="71">
        <v>705312</v>
      </c>
      <c r="B653" t="s">
        <v>15454</v>
      </c>
      <c r="C653" s="71" t="s">
        <v>12798</v>
      </c>
      <c r="D653" s="71">
        <v>11521.19</v>
      </c>
    </row>
    <row r="654" spans="1:4" x14ac:dyDescent="0.25">
      <c r="A654" s="71">
        <v>705316</v>
      </c>
      <c r="B654" t="s">
        <v>15455</v>
      </c>
      <c r="C654" s="71" t="s">
        <v>12798</v>
      </c>
      <c r="D654" s="71">
        <v>14327.46</v>
      </c>
    </row>
    <row r="655" spans="1:4" x14ac:dyDescent="0.25">
      <c r="A655" s="71">
        <v>705315</v>
      </c>
      <c r="B655" t="s">
        <v>15456</v>
      </c>
      <c r="C655" s="71" t="s">
        <v>12798</v>
      </c>
      <c r="D655" s="71">
        <v>12651.47</v>
      </c>
    </row>
    <row r="656" spans="1:4" x14ac:dyDescent="0.25">
      <c r="A656" s="71">
        <v>705318</v>
      </c>
      <c r="B656" t="s">
        <v>15457</v>
      </c>
      <c r="C656" s="71" t="s">
        <v>12798</v>
      </c>
      <c r="D656" s="71">
        <v>15326.1</v>
      </c>
    </row>
    <row r="657" spans="1:4" x14ac:dyDescent="0.25">
      <c r="A657" s="71">
        <v>705317</v>
      </c>
      <c r="B657" t="s">
        <v>15458</v>
      </c>
      <c r="C657" s="71" t="s">
        <v>12798</v>
      </c>
      <c r="D657" s="71">
        <v>13437.16</v>
      </c>
    </row>
    <row r="658" spans="1:4" x14ac:dyDescent="0.25">
      <c r="A658" s="71">
        <v>705320</v>
      </c>
      <c r="B658" t="s">
        <v>15459</v>
      </c>
      <c r="C658" s="71" t="s">
        <v>12798</v>
      </c>
      <c r="D658" s="71">
        <v>19210.73</v>
      </c>
    </row>
    <row r="659" spans="1:4" x14ac:dyDescent="0.25">
      <c r="A659" s="71">
        <v>705319</v>
      </c>
      <c r="B659" t="s">
        <v>15460</v>
      </c>
      <c r="C659" s="71" t="s">
        <v>12798</v>
      </c>
      <c r="D659" s="71">
        <v>16898.97</v>
      </c>
    </row>
    <row r="660" spans="1:4" x14ac:dyDescent="0.25">
      <c r="A660" s="71">
        <v>705322</v>
      </c>
      <c r="B660" t="s">
        <v>15461</v>
      </c>
      <c r="C660" s="71" t="s">
        <v>12798</v>
      </c>
      <c r="D660" s="71">
        <v>20328.12</v>
      </c>
    </row>
    <row r="661" spans="1:4" x14ac:dyDescent="0.25">
      <c r="A661" s="71">
        <v>705321</v>
      </c>
      <c r="B661" t="s">
        <v>15462</v>
      </c>
      <c r="C661" s="71" t="s">
        <v>12798</v>
      </c>
      <c r="D661" s="71">
        <v>17715.099999999999</v>
      </c>
    </row>
    <row r="662" spans="1:4" x14ac:dyDescent="0.25">
      <c r="A662" s="71">
        <v>705324</v>
      </c>
      <c r="B662" t="s">
        <v>15463</v>
      </c>
      <c r="C662" s="71" t="s">
        <v>12798</v>
      </c>
      <c r="D662" s="71">
        <v>22286.84</v>
      </c>
    </row>
    <row r="663" spans="1:4" x14ac:dyDescent="0.25">
      <c r="A663" s="71">
        <v>705323</v>
      </c>
      <c r="B663" t="s">
        <v>15464</v>
      </c>
      <c r="C663" s="71" t="s">
        <v>12798</v>
      </c>
      <c r="D663" s="71">
        <v>19488.580000000002</v>
      </c>
    </row>
    <row r="664" spans="1:4" x14ac:dyDescent="0.25">
      <c r="A664" s="71">
        <v>705326</v>
      </c>
      <c r="B664" t="s">
        <v>15465</v>
      </c>
      <c r="C664" s="71" t="s">
        <v>12798</v>
      </c>
      <c r="D664" s="71">
        <v>23956.73</v>
      </c>
    </row>
    <row r="665" spans="1:4" x14ac:dyDescent="0.25">
      <c r="A665" s="71">
        <v>705325</v>
      </c>
      <c r="B665" t="s">
        <v>15466</v>
      </c>
      <c r="C665" s="71" t="s">
        <v>12798</v>
      </c>
      <c r="D665" s="71">
        <v>20893.599999999999</v>
      </c>
    </row>
    <row r="666" spans="1:4" x14ac:dyDescent="0.25">
      <c r="A666" s="71">
        <v>705328</v>
      </c>
      <c r="B666" t="s">
        <v>15467</v>
      </c>
      <c r="C666" s="71" t="s">
        <v>12798</v>
      </c>
      <c r="D666" s="71">
        <v>30392.48</v>
      </c>
    </row>
    <row r="667" spans="1:4" x14ac:dyDescent="0.25">
      <c r="A667" s="71">
        <v>705327</v>
      </c>
      <c r="B667" t="s">
        <v>15468</v>
      </c>
      <c r="C667" s="71" t="s">
        <v>12798</v>
      </c>
      <c r="D667" s="71">
        <v>26592.32</v>
      </c>
    </row>
    <row r="668" spans="1:4" x14ac:dyDescent="0.25">
      <c r="A668" s="71">
        <v>705330</v>
      </c>
      <c r="B668" t="s">
        <v>15469</v>
      </c>
      <c r="C668" s="71" t="s">
        <v>12798</v>
      </c>
      <c r="D668" s="71">
        <v>28484.81</v>
      </c>
    </row>
    <row r="669" spans="1:4" x14ac:dyDescent="0.25">
      <c r="A669" s="71">
        <v>705329</v>
      </c>
      <c r="B669" t="s">
        <v>15470</v>
      </c>
      <c r="C669" s="71" t="s">
        <v>12798</v>
      </c>
      <c r="D669" s="71">
        <v>24683.03</v>
      </c>
    </row>
    <row r="670" spans="1:4" x14ac:dyDescent="0.25">
      <c r="A670" s="71">
        <v>705332</v>
      </c>
      <c r="B670" t="s">
        <v>15471</v>
      </c>
      <c r="C670" s="71" t="s">
        <v>12798</v>
      </c>
      <c r="D670" s="71">
        <v>30722.29</v>
      </c>
    </row>
    <row r="671" spans="1:4" x14ac:dyDescent="0.25">
      <c r="A671" s="71">
        <v>705331</v>
      </c>
      <c r="B671" t="s">
        <v>15472</v>
      </c>
      <c r="C671" s="71" t="s">
        <v>12798</v>
      </c>
      <c r="D671" s="71">
        <v>26847.3</v>
      </c>
    </row>
    <row r="672" spans="1:4" x14ac:dyDescent="0.25">
      <c r="A672" s="71">
        <v>705334</v>
      </c>
      <c r="B672" t="s">
        <v>15473</v>
      </c>
      <c r="C672" s="71" t="s">
        <v>12798</v>
      </c>
      <c r="D672" s="71">
        <v>32580.36</v>
      </c>
    </row>
    <row r="673" spans="1:4" x14ac:dyDescent="0.25">
      <c r="A673" s="71">
        <v>705333</v>
      </c>
      <c r="B673" t="s">
        <v>15474</v>
      </c>
      <c r="C673" s="71" t="s">
        <v>12798</v>
      </c>
      <c r="D673" s="71">
        <v>28741.21</v>
      </c>
    </row>
    <row r="674" spans="1:4" x14ac:dyDescent="0.25">
      <c r="A674" s="71">
        <v>705336</v>
      </c>
      <c r="B674" t="s">
        <v>15475</v>
      </c>
      <c r="C674" s="71" t="s">
        <v>12798</v>
      </c>
      <c r="D674" s="71">
        <v>43935.96</v>
      </c>
    </row>
    <row r="675" spans="1:4" x14ac:dyDescent="0.25">
      <c r="A675" s="71">
        <v>705335</v>
      </c>
      <c r="B675" t="s">
        <v>15476</v>
      </c>
      <c r="C675" s="71" t="s">
        <v>12798</v>
      </c>
      <c r="D675" s="71">
        <v>38584.559999999998</v>
      </c>
    </row>
    <row r="676" spans="1:4" x14ac:dyDescent="0.25">
      <c r="A676" s="71">
        <v>705338</v>
      </c>
      <c r="B676" t="s">
        <v>15477</v>
      </c>
      <c r="C676" s="71" t="s">
        <v>12798</v>
      </c>
      <c r="D676" s="71">
        <v>41198.5</v>
      </c>
    </row>
    <row r="677" spans="1:4" x14ac:dyDescent="0.25">
      <c r="A677" s="71">
        <v>705337</v>
      </c>
      <c r="B677" t="s">
        <v>15478</v>
      </c>
      <c r="C677" s="71" t="s">
        <v>12798</v>
      </c>
      <c r="D677" s="71">
        <v>35658.89</v>
      </c>
    </row>
    <row r="678" spans="1:4" x14ac:dyDescent="0.25">
      <c r="A678" s="71">
        <v>705340</v>
      </c>
      <c r="B678" t="s">
        <v>15479</v>
      </c>
      <c r="C678" s="71" t="s">
        <v>12798</v>
      </c>
      <c r="D678" s="71">
        <v>44278.83</v>
      </c>
    </row>
    <row r="679" spans="1:4" x14ac:dyDescent="0.25">
      <c r="A679" s="71">
        <v>705339</v>
      </c>
      <c r="B679" t="s">
        <v>15480</v>
      </c>
      <c r="C679" s="71" t="s">
        <v>12798</v>
      </c>
      <c r="D679" s="71">
        <v>38684.26</v>
      </c>
    </row>
    <row r="680" spans="1:4" x14ac:dyDescent="0.25">
      <c r="A680" s="71">
        <v>705342</v>
      </c>
      <c r="B680" t="s">
        <v>15481</v>
      </c>
      <c r="C680" s="71" t="s">
        <v>12798</v>
      </c>
      <c r="D680" s="71">
        <v>50210.2</v>
      </c>
    </row>
    <row r="681" spans="1:4" x14ac:dyDescent="0.25">
      <c r="A681" s="71">
        <v>705341</v>
      </c>
      <c r="B681" t="s">
        <v>15482</v>
      </c>
      <c r="C681" s="71" t="s">
        <v>12798</v>
      </c>
      <c r="D681" s="71">
        <v>43987.77</v>
      </c>
    </row>
    <row r="682" spans="1:4" x14ac:dyDescent="0.25">
      <c r="A682" s="71">
        <v>705344</v>
      </c>
      <c r="B682" t="s">
        <v>15483</v>
      </c>
      <c r="C682" s="71" t="s">
        <v>12798</v>
      </c>
      <c r="D682" s="71">
        <v>63549.33</v>
      </c>
    </row>
    <row r="683" spans="1:4" x14ac:dyDescent="0.25">
      <c r="A683" s="71">
        <v>705343</v>
      </c>
      <c r="B683" t="s">
        <v>15484</v>
      </c>
      <c r="C683" s="71" t="s">
        <v>12798</v>
      </c>
      <c r="D683" s="71">
        <v>55926.95</v>
      </c>
    </row>
    <row r="684" spans="1:4" x14ac:dyDescent="0.25">
      <c r="A684" s="71">
        <v>705225</v>
      </c>
      <c r="B684" t="s">
        <v>15485</v>
      </c>
      <c r="C684" s="71" t="s">
        <v>12798</v>
      </c>
      <c r="D684" s="71">
        <v>11231.86</v>
      </c>
    </row>
    <row r="685" spans="1:4" x14ac:dyDescent="0.25">
      <c r="A685" s="71">
        <v>705224</v>
      </c>
      <c r="B685" t="s">
        <v>15486</v>
      </c>
      <c r="C685" s="71" t="s">
        <v>12798</v>
      </c>
      <c r="D685" s="71">
        <v>9798.18</v>
      </c>
    </row>
    <row r="686" spans="1:4" x14ac:dyDescent="0.25">
      <c r="A686" s="71">
        <v>705227</v>
      </c>
      <c r="B686" t="s">
        <v>15487</v>
      </c>
      <c r="C686" s="71" t="s">
        <v>12798</v>
      </c>
      <c r="D686" s="71">
        <v>11551.86</v>
      </c>
    </row>
    <row r="687" spans="1:4" x14ac:dyDescent="0.25">
      <c r="A687" s="71">
        <v>705226</v>
      </c>
      <c r="B687" t="s">
        <v>15488</v>
      </c>
      <c r="C687" s="71" t="s">
        <v>12798</v>
      </c>
      <c r="D687" s="71">
        <v>10240.049999999999</v>
      </c>
    </row>
    <row r="688" spans="1:4" x14ac:dyDescent="0.25">
      <c r="A688" s="71">
        <v>705229</v>
      </c>
      <c r="B688" t="s">
        <v>15489</v>
      </c>
      <c r="C688" s="71" t="s">
        <v>12798</v>
      </c>
      <c r="D688" s="71">
        <v>12483.54</v>
      </c>
    </row>
    <row r="689" spans="1:4" x14ac:dyDescent="0.25">
      <c r="A689" s="71">
        <v>705228</v>
      </c>
      <c r="B689" t="s">
        <v>15490</v>
      </c>
      <c r="C689" s="71" t="s">
        <v>12798</v>
      </c>
      <c r="D689" s="71">
        <v>10969.17</v>
      </c>
    </row>
    <row r="690" spans="1:4" x14ac:dyDescent="0.25">
      <c r="A690" s="71">
        <v>705231</v>
      </c>
      <c r="B690" t="s">
        <v>15491</v>
      </c>
      <c r="C690" s="71" t="s">
        <v>12798</v>
      </c>
      <c r="D690" s="71">
        <v>15516.03</v>
      </c>
    </row>
    <row r="691" spans="1:4" x14ac:dyDescent="0.25">
      <c r="A691" s="71">
        <v>705230</v>
      </c>
      <c r="B691" t="s">
        <v>15492</v>
      </c>
      <c r="C691" s="71" t="s">
        <v>12798</v>
      </c>
      <c r="D691" s="71">
        <v>13743.16</v>
      </c>
    </row>
    <row r="692" spans="1:4" x14ac:dyDescent="0.25">
      <c r="A692" s="71">
        <v>705233</v>
      </c>
      <c r="B692" t="s">
        <v>15493</v>
      </c>
      <c r="C692" s="71" t="s">
        <v>12798</v>
      </c>
      <c r="D692" s="71">
        <v>17523.009999999998</v>
      </c>
    </row>
    <row r="693" spans="1:4" x14ac:dyDescent="0.25">
      <c r="A693" s="71">
        <v>705232</v>
      </c>
      <c r="B693" t="s">
        <v>15494</v>
      </c>
      <c r="C693" s="71" t="s">
        <v>12798</v>
      </c>
      <c r="D693" s="71">
        <v>15242.4</v>
      </c>
    </row>
    <row r="694" spans="1:4" x14ac:dyDescent="0.25">
      <c r="A694" s="71">
        <v>705235</v>
      </c>
      <c r="B694" t="s">
        <v>15495</v>
      </c>
      <c r="C694" s="71" t="s">
        <v>12798</v>
      </c>
      <c r="D694" s="71">
        <v>17919.37</v>
      </c>
    </row>
    <row r="695" spans="1:4" x14ac:dyDescent="0.25">
      <c r="A695" s="71">
        <v>705234</v>
      </c>
      <c r="B695" t="s">
        <v>15496</v>
      </c>
      <c r="C695" s="71" t="s">
        <v>12798</v>
      </c>
      <c r="D695" s="71">
        <v>15795.23</v>
      </c>
    </row>
    <row r="696" spans="1:4" x14ac:dyDescent="0.25">
      <c r="A696" s="71">
        <v>705237</v>
      </c>
      <c r="B696" t="s">
        <v>15497</v>
      </c>
      <c r="C696" s="71" t="s">
        <v>12798</v>
      </c>
      <c r="D696" s="71">
        <v>19426.669999999998</v>
      </c>
    </row>
    <row r="697" spans="1:4" x14ac:dyDescent="0.25">
      <c r="A697" s="71">
        <v>705236</v>
      </c>
      <c r="B697" t="s">
        <v>15498</v>
      </c>
      <c r="C697" s="71" t="s">
        <v>12798</v>
      </c>
      <c r="D697" s="71">
        <v>17042.73</v>
      </c>
    </row>
    <row r="698" spans="1:4" x14ac:dyDescent="0.25">
      <c r="A698" s="71">
        <v>705239</v>
      </c>
      <c r="B698" t="s">
        <v>15499</v>
      </c>
      <c r="C698" s="71" t="s">
        <v>12798</v>
      </c>
      <c r="D698" s="71">
        <v>24794.31</v>
      </c>
    </row>
    <row r="699" spans="1:4" x14ac:dyDescent="0.25">
      <c r="A699" s="71">
        <v>705238</v>
      </c>
      <c r="B699" t="s">
        <v>15500</v>
      </c>
      <c r="C699" s="71" t="s">
        <v>12798</v>
      </c>
      <c r="D699" s="71">
        <v>21813.77</v>
      </c>
    </row>
    <row r="700" spans="1:4" x14ac:dyDescent="0.25">
      <c r="A700" s="71">
        <v>705241</v>
      </c>
      <c r="B700" t="s">
        <v>15501</v>
      </c>
      <c r="C700" s="71" t="s">
        <v>12798</v>
      </c>
      <c r="D700" s="71">
        <v>23709.16</v>
      </c>
    </row>
    <row r="701" spans="1:4" x14ac:dyDescent="0.25">
      <c r="A701" s="71">
        <v>705240</v>
      </c>
      <c r="B701" t="s">
        <v>15502</v>
      </c>
      <c r="C701" s="71" t="s">
        <v>12798</v>
      </c>
      <c r="D701" s="71">
        <v>20576.48</v>
      </c>
    </row>
    <row r="702" spans="1:4" x14ac:dyDescent="0.25">
      <c r="A702" s="71">
        <v>705243</v>
      </c>
      <c r="B702" t="s">
        <v>15503</v>
      </c>
      <c r="C702" s="71" t="s">
        <v>12798</v>
      </c>
      <c r="D702" s="71">
        <v>25059.200000000001</v>
      </c>
    </row>
    <row r="703" spans="1:4" x14ac:dyDescent="0.25">
      <c r="A703" s="71">
        <v>705242</v>
      </c>
      <c r="B703" t="s">
        <v>15504</v>
      </c>
      <c r="C703" s="71" t="s">
        <v>12798</v>
      </c>
      <c r="D703" s="71">
        <v>21924.06</v>
      </c>
    </row>
    <row r="704" spans="1:4" x14ac:dyDescent="0.25">
      <c r="A704" s="71">
        <v>705245</v>
      </c>
      <c r="B704" t="s">
        <v>15505</v>
      </c>
      <c r="C704" s="71" t="s">
        <v>12798</v>
      </c>
      <c r="D704" s="71">
        <v>27738.1</v>
      </c>
    </row>
    <row r="705" spans="1:4" x14ac:dyDescent="0.25">
      <c r="A705" s="71">
        <v>705244</v>
      </c>
      <c r="B705" t="s">
        <v>15506</v>
      </c>
      <c r="C705" s="71" t="s">
        <v>12798</v>
      </c>
      <c r="D705" s="71">
        <v>24393.37</v>
      </c>
    </row>
    <row r="706" spans="1:4" x14ac:dyDescent="0.25">
      <c r="A706" s="71">
        <v>705247</v>
      </c>
      <c r="B706" t="s">
        <v>15507</v>
      </c>
      <c r="C706" s="71" t="s">
        <v>12798</v>
      </c>
      <c r="D706" s="71">
        <v>35095.99</v>
      </c>
    </row>
    <row r="707" spans="1:4" x14ac:dyDescent="0.25">
      <c r="A707" s="71">
        <v>705246</v>
      </c>
      <c r="B707" t="s">
        <v>15508</v>
      </c>
      <c r="C707" s="71" t="s">
        <v>12798</v>
      </c>
      <c r="D707" s="71">
        <v>30998.12</v>
      </c>
    </row>
    <row r="708" spans="1:4" x14ac:dyDescent="0.25">
      <c r="A708" s="71">
        <v>705249</v>
      </c>
      <c r="B708" t="s">
        <v>15509</v>
      </c>
      <c r="C708" s="71" t="s">
        <v>12798</v>
      </c>
      <c r="D708" s="71">
        <v>33727.19</v>
      </c>
    </row>
    <row r="709" spans="1:4" x14ac:dyDescent="0.25">
      <c r="A709" s="71">
        <v>705248</v>
      </c>
      <c r="B709" t="s">
        <v>15510</v>
      </c>
      <c r="C709" s="71" t="s">
        <v>12798</v>
      </c>
      <c r="D709" s="71">
        <v>29183.59</v>
      </c>
    </row>
    <row r="710" spans="1:4" x14ac:dyDescent="0.25">
      <c r="A710" s="71">
        <v>705251</v>
      </c>
      <c r="B710" t="s">
        <v>15511</v>
      </c>
      <c r="C710" s="71" t="s">
        <v>12798</v>
      </c>
      <c r="D710" s="71">
        <v>35600.230000000003</v>
      </c>
    </row>
    <row r="711" spans="1:4" x14ac:dyDescent="0.25">
      <c r="A711" s="71">
        <v>705250</v>
      </c>
      <c r="B711" t="s">
        <v>15512</v>
      </c>
      <c r="C711" s="71" t="s">
        <v>12798</v>
      </c>
      <c r="D711" s="71">
        <v>31052.03</v>
      </c>
    </row>
    <row r="712" spans="1:4" x14ac:dyDescent="0.25">
      <c r="A712" s="71">
        <v>705253</v>
      </c>
      <c r="B712" t="s">
        <v>15513</v>
      </c>
      <c r="C712" s="71" t="s">
        <v>12798</v>
      </c>
      <c r="D712" s="71">
        <v>38936</v>
      </c>
    </row>
    <row r="713" spans="1:4" x14ac:dyDescent="0.25">
      <c r="A713" s="71">
        <v>705252</v>
      </c>
      <c r="B713" t="s">
        <v>15514</v>
      </c>
      <c r="C713" s="71" t="s">
        <v>12798</v>
      </c>
      <c r="D713" s="71">
        <v>33989.31</v>
      </c>
    </row>
    <row r="714" spans="1:4" x14ac:dyDescent="0.25">
      <c r="A714" s="71">
        <v>705255</v>
      </c>
      <c r="B714" t="s">
        <v>15515</v>
      </c>
      <c r="C714" s="71" t="s">
        <v>12798</v>
      </c>
      <c r="D714" s="71">
        <v>49164.51</v>
      </c>
    </row>
    <row r="715" spans="1:4" x14ac:dyDescent="0.25">
      <c r="A715" s="71">
        <v>705254</v>
      </c>
      <c r="B715" t="s">
        <v>15516</v>
      </c>
      <c r="C715" s="71" t="s">
        <v>12798</v>
      </c>
      <c r="D715" s="71">
        <v>43183.14</v>
      </c>
    </row>
    <row r="716" spans="1:4" x14ac:dyDescent="0.25">
      <c r="A716" s="71">
        <v>705403</v>
      </c>
      <c r="B716" t="s">
        <v>15517</v>
      </c>
      <c r="C716" s="71" t="s">
        <v>12798</v>
      </c>
      <c r="D716" s="71">
        <v>16416.23</v>
      </c>
    </row>
    <row r="717" spans="1:4" x14ac:dyDescent="0.25">
      <c r="A717" s="71">
        <v>705402</v>
      </c>
      <c r="B717" t="s">
        <v>15518</v>
      </c>
      <c r="C717" s="71" t="s">
        <v>12798</v>
      </c>
      <c r="D717" s="71">
        <v>14333.9</v>
      </c>
    </row>
    <row r="718" spans="1:4" x14ac:dyDescent="0.25">
      <c r="A718" s="71">
        <v>705405</v>
      </c>
      <c r="B718" t="s">
        <v>15519</v>
      </c>
      <c r="C718" s="71" t="s">
        <v>12798</v>
      </c>
      <c r="D718" s="71">
        <v>17697.919999999998</v>
      </c>
    </row>
    <row r="719" spans="1:4" x14ac:dyDescent="0.25">
      <c r="A719" s="71">
        <v>705404</v>
      </c>
      <c r="B719" t="s">
        <v>15520</v>
      </c>
      <c r="C719" s="71" t="s">
        <v>12798</v>
      </c>
      <c r="D719" s="71">
        <v>15591.86</v>
      </c>
    </row>
    <row r="720" spans="1:4" x14ac:dyDescent="0.25">
      <c r="A720" s="71">
        <v>705407</v>
      </c>
      <c r="B720" t="s">
        <v>15521</v>
      </c>
      <c r="C720" s="71" t="s">
        <v>12798</v>
      </c>
      <c r="D720" s="71">
        <v>18585.919999999998</v>
      </c>
    </row>
    <row r="721" spans="1:4" x14ac:dyDescent="0.25">
      <c r="A721" s="71">
        <v>705406</v>
      </c>
      <c r="B721" t="s">
        <v>15522</v>
      </c>
      <c r="C721" s="71" t="s">
        <v>12798</v>
      </c>
      <c r="D721" s="71">
        <v>16240.1</v>
      </c>
    </row>
    <row r="722" spans="1:4" x14ac:dyDescent="0.25">
      <c r="A722" s="71">
        <v>705409</v>
      </c>
      <c r="B722" t="s">
        <v>15523</v>
      </c>
      <c r="C722" s="71" t="s">
        <v>12798</v>
      </c>
      <c r="D722" s="71">
        <v>23391.83</v>
      </c>
    </row>
    <row r="723" spans="1:4" x14ac:dyDescent="0.25">
      <c r="A723" s="71">
        <v>705408</v>
      </c>
      <c r="B723" t="s">
        <v>15524</v>
      </c>
      <c r="C723" s="71" t="s">
        <v>12798</v>
      </c>
      <c r="D723" s="71">
        <v>20502.05</v>
      </c>
    </row>
    <row r="724" spans="1:4" x14ac:dyDescent="0.25">
      <c r="A724" s="71">
        <v>705411</v>
      </c>
      <c r="B724" t="s">
        <v>15525</v>
      </c>
      <c r="C724" s="71" t="s">
        <v>12798</v>
      </c>
      <c r="D724" s="71">
        <v>24992.74</v>
      </c>
    </row>
    <row r="725" spans="1:4" x14ac:dyDescent="0.25">
      <c r="A725" s="71">
        <v>705410</v>
      </c>
      <c r="B725" t="s">
        <v>15526</v>
      </c>
      <c r="C725" s="71" t="s">
        <v>12798</v>
      </c>
      <c r="D725" s="71">
        <v>21635.73</v>
      </c>
    </row>
    <row r="726" spans="1:4" x14ac:dyDescent="0.25">
      <c r="A726" s="71">
        <v>705413</v>
      </c>
      <c r="B726" t="s">
        <v>15527</v>
      </c>
      <c r="C726" s="71" t="s">
        <v>12798</v>
      </c>
      <c r="D726" s="71">
        <v>26801.75</v>
      </c>
    </row>
    <row r="727" spans="1:4" x14ac:dyDescent="0.25">
      <c r="A727" s="71">
        <v>705412</v>
      </c>
      <c r="B727" t="s">
        <v>15528</v>
      </c>
      <c r="C727" s="71" t="s">
        <v>12798</v>
      </c>
      <c r="D727" s="71">
        <v>23441.07</v>
      </c>
    </row>
    <row r="728" spans="1:4" x14ac:dyDescent="0.25">
      <c r="A728" s="71">
        <v>705415</v>
      </c>
      <c r="B728" t="s">
        <v>15529</v>
      </c>
      <c r="C728" s="71" t="s">
        <v>12798</v>
      </c>
      <c r="D728" s="71">
        <v>29548.69</v>
      </c>
    </row>
    <row r="729" spans="1:4" x14ac:dyDescent="0.25">
      <c r="A729" s="71">
        <v>705414</v>
      </c>
      <c r="B729" t="s">
        <v>15530</v>
      </c>
      <c r="C729" s="71" t="s">
        <v>12798</v>
      </c>
      <c r="D729" s="71">
        <v>25761.91</v>
      </c>
    </row>
    <row r="730" spans="1:4" x14ac:dyDescent="0.25">
      <c r="A730" s="71">
        <v>705417</v>
      </c>
      <c r="B730" t="s">
        <v>15531</v>
      </c>
      <c r="C730" s="71" t="s">
        <v>12798</v>
      </c>
      <c r="D730" s="71">
        <v>37390.239999999998</v>
      </c>
    </row>
    <row r="731" spans="1:4" x14ac:dyDescent="0.25">
      <c r="A731" s="71">
        <v>705416</v>
      </c>
      <c r="B731" t="s">
        <v>15532</v>
      </c>
      <c r="C731" s="71" t="s">
        <v>12798</v>
      </c>
      <c r="D731" s="71">
        <v>32729.27</v>
      </c>
    </row>
    <row r="732" spans="1:4" x14ac:dyDescent="0.25">
      <c r="A732" s="71">
        <v>705419</v>
      </c>
      <c r="B732" t="s">
        <v>15533</v>
      </c>
      <c r="C732" s="71" t="s">
        <v>12798</v>
      </c>
      <c r="D732" s="71">
        <v>35378.39</v>
      </c>
    </row>
    <row r="733" spans="1:4" x14ac:dyDescent="0.25">
      <c r="A733" s="71">
        <v>705418</v>
      </c>
      <c r="B733" t="s">
        <v>15534</v>
      </c>
      <c r="C733" s="71" t="s">
        <v>12798</v>
      </c>
      <c r="D733" s="71">
        <v>30686.93</v>
      </c>
    </row>
    <row r="734" spans="1:4" x14ac:dyDescent="0.25">
      <c r="A734" s="71">
        <v>705421</v>
      </c>
      <c r="B734" t="s">
        <v>15535</v>
      </c>
      <c r="C734" s="71" t="s">
        <v>12798</v>
      </c>
      <c r="D734" s="71">
        <v>37949.120000000003</v>
      </c>
    </row>
    <row r="735" spans="1:4" x14ac:dyDescent="0.25">
      <c r="A735" s="71">
        <v>705420</v>
      </c>
      <c r="B735" t="s">
        <v>15536</v>
      </c>
      <c r="C735" s="71" t="s">
        <v>12798</v>
      </c>
      <c r="D735" s="71">
        <v>33235.29</v>
      </c>
    </row>
    <row r="736" spans="1:4" x14ac:dyDescent="0.25">
      <c r="A736" s="71">
        <v>705423</v>
      </c>
      <c r="B736" t="s">
        <v>15537</v>
      </c>
      <c r="C736" s="71" t="s">
        <v>12798</v>
      </c>
      <c r="D736" s="71">
        <v>43164.639999999999</v>
      </c>
    </row>
    <row r="737" spans="1:4" x14ac:dyDescent="0.25">
      <c r="A737" s="71">
        <v>705422</v>
      </c>
      <c r="B737" t="s">
        <v>15538</v>
      </c>
      <c r="C737" s="71" t="s">
        <v>12798</v>
      </c>
      <c r="D737" s="71">
        <v>37890.36</v>
      </c>
    </row>
    <row r="738" spans="1:4" x14ac:dyDescent="0.25">
      <c r="A738" s="71">
        <v>705425</v>
      </c>
      <c r="B738" t="s">
        <v>15539</v>
      </c>
      <c r="C738" s="71" t="s">
        <v>12798</v>
      </c>
      <c r="D738" s="71">
        <v>54588.59</v>
      </c>
    </row>
    <row r="739" spans="1:4" x14ac:dyDescent="0.25">
      <c r="A739" s="71">
        <v>705424</v>
      </c>
      <c r="B739" t="s">
        <v>15540</v>
      </c>
      <c r="C739" s="71" t="s">
        <v>12798</v>
      </c>
      <c r="D739" s="71">
        <v>48116.68</v>
      </c>
    </row>
    <row r="740" spans="1:4" x14ac:dyDescent="0.25">
      <c r="A740" s="71">
        <v>705427</v>
      </c>
      <c r="B740" t="s">
        <v>15541</v>
      </c>
      <c r="C740" s="71" t="s">
        <v>12798</v>
      </c>
      <c r="D740" s="71">
        <v>50072.3</v>
      </c>
    </row>
    <row r="741" spans="1:4" x14ac:dyDescent="0.25">
      <c r="A741" s="71">
        <v>705426</v>
      </c>
      <c r="B741" t="s">
        <v>15542</v>
      </c>
      <c r="C741" s="71" t="s">
        <v>12798</v>
      </c>
      <c r="D741" s="71">
        <v>43286.8</v>
      </c>
    </row>
    <row r="742" spans="1:4" x14ac:dyDescent="0.25">
      <c r="A742" s="71">
        <v>705429</v>
      </c>
      <c r="B742" t="s">
        <v>15543</v>
      </c>
      <c r="C742" s="71" t="s">
        <v>12798</v>
      </c>
      <c r="D742" s="71">
        <v>51689.65</v>
      </c>
    </row>
    <row r="743" spans="1:4" x14ac:dyDescent="0.25">
      <c r="A743" s="71">
        <v>705428</v>
      </c>
      <c r="B743" t="s">
        <v>15544</v>
      </c>
      <c r="C743" s="71" t="s">
        <v>12798</v>
      </c>
      <c r="D743" s="71">
        <v>45013.68</v>
      </c>
    </row>
    <row r="744" spans="1:4" x14ac:dyDescent="0.25">
      <c r="A744" s="71">
        <v>705431</v>
      </c>
      <c r="B744" t="s">
        <v>15545</v>
      </c>
      <c r="C744" s="71" t="s">
        <v>12798</v>
      </c>
      <c r="D744" s="71">
        <v>62026.64</v>
      </c>
    </row>
    <row r="745" spans="1:4" x14ac:dyDescent="0.25">
      <c r="A745" s="71">
        <v>705430</v>
      </c>
      <c r="B745" t="s">
        <v>15546</v>
      </c>
      <c r="C745" s="71" t="s">
        <v>12798</v>
      </c>
      <c r="D745" s="71">
        <v>54576.43</v>
      </c>
    </row>
    <row r="746" spans="1:4" x14ac:dyDescent="0.25">
      <c r="A746" s="71">
        <v>705433</v>
      </c>
      <c r="B746" t="s">
        <v>15547</v>
      </c>
      <c r="C746" s="71" t="s">
        <v>12798</v>
      </c>
      <c r="D746" s="71">
        <v>78588.11</v>
      </c>
    </row>
    <row r="747" spans="1:4" x14ac:dyDescent="0.25">
      <c r="A747" s="71">
        <v>705432</v>
      </c>
      <c r="B747" t="s">
        <v>15548</v>
      </c>
      <c r="C747" s="71" t="s">
        <v>12798</v>
      </c>
      <c r="D747" s="71">
        <v>69360.350000000006</v>
      </c>
    </row>
    <row r="748" spans="1:4" x14ac:dyDescent="0.25">
      <c r="A748" s="71">
        <v>705257</v>
      </c>
      <c r="B748" t="s">
        <v>15549</v>
      </c>
      <c r="C748" s="71" t="s">
        <v>3</v>
      </c>
      <c r="D748" s="71">
        <v>3855.27</v>
      </c>
    </row>
    <row r="749" spans="1:4" x14ac:dyDescent="0.25">
      <c r="A749" s="71">
        <v>705256</v>
      </c>
      <c r="B749" t="s">
        <v>15550</v>
      </c>
      <c r="C749" s="71" t="s">
        <v>3</v>
      </c>
      <c r="D749" s="71">
        <v>3432.43</v>
      </c>
    </row>
    <row r="750" spans="1:4" x14ac:dyDescent="0.25">
      <c r="A750" s="71">
        <v>705259</v>
      </c>
      <c r="B750" t="s">
        <v>15551</v>
      </c>
      <c r="C750" s="71" t="s">
        <v>3</v>
      </c>
      <c r="D750" s="71">
        <v>3378.64</v>
      </c>
    </row>
    <row r="751" spans="1:4" x14ac:dyDescent="0.25">
      <c r="A751" s="71">
        <v>705258</v>
      </c>
      <c r="B751" t="s">
        <v>15552</v>
      </c>
      <c r="C751" s="71" t="s">
        <v>3</v>
      </c>
      <c r="D751" s="71">
        <v>2955.8</v>
      </c>
    </row>
    <row r="752" spans="1:4" x14ac:dyDescent="0.25">
      <c r="A752" s="71">
        <v>705267</v>
      </c>
      <c r="B752" t="s">
        <v>15553</v>
      </c>
      <c r="C752" s="71" t="s">
        <v>3</v>
      </c>
      <c r="D752" s="71">
        <v>4855.67</v>
      </c>
    </row>
    <row r="753" spans="1:4" x14ac:dyDescent="0.25">
      <c r="A753" s="71">
        <v>705266</v>
      </c>
      <c r="B753" t="s">
        <v>15554</v>
      </c>
      <c r="C753" s="71" t="s">
        <v>3</v>
      </c>
      <c r="D753" s="71">
        <v>4296.22</v>
      </c>
    </row>
    <row r="754" spans="1:4" x14ac:dyDescent="0.25">
      <c r="A754" s="71">
        <v>705269</v>
      </c>
      <c r="B754" t="s">
        <v>15555</v>
      </c>
      <c r="C754" s="71" t="s">
        <v>3</v>
      </c>
      <c r="D754" s="71">
        <v>5088.62</v>
      </c>
    </row>
    <row r="755" spans="1:4" x14ac:dyDescent="0.25">
      <c r="A755" s="71">
        <v>705268</v>
      </c>
      <c r="B755" t="s">
        <v>15556</v>
      </c>
      <c r="C755" s="71" t="s">
        <v>3</v>
      </c>
      <c r="D755" s="71">
        <v>4529.17</v>
      </c>
    </row>
    <row r="756" spans="1:4" x14ac:dyDescent="0.25">
      <c r="A756" s="71">
        <v>705261</v>
      </c>
      <c r="B756" t="s">
        <v>15557</v>
      </c>
      <c r="C756" s="71" t="s">
        <v>3</v>
      </c>
      <c r="D756" s="71">
        <v>3600.3</v>
      </c>
    </row>
    <row r="757" spans="1:4" x14ac:dyDescent="0.25">
      <c r="A757" s="71">
        <v>705260</v>
      </c>
      <c r="B757" t="s">
        <v>15558</v>
      </c>
      <c r="C757" s="71" t="s">
        <v>3</v>
      </c>
      <c r="D757" s="71">
        <v>3177.46</v>
      </c>
    </row>
    <row r="758" spans="1:4" x14ac:dyDescent="0.25">
      <c r="A758" s="71">
        <v>705263</v>
      </c>
      <c r="B758" t="s">
        <v>15559</v>
      </c>
      <c r="C758" s="71" t="s">
        <v>3</v>
      </c>
      <c r="D758" s="71">
        <v>4038.4</v>
      </c>
    </row>
    <row r="759" spans="1:4" x14ac:dyDescent="0.25">
      <c r="A759" s="71">
        <v>705262</v>
      </c>
      <c r="B759" t="s">
        <v>15560</v>
      </c>
      <c r="C759" s="71" t="s">
        <v>3</v>
      </c>
      <c r="D759" s="71">
        <v>3615.56</v>
      </c>
    </row>
    <row r="760" spans="1:4" x14ac:dyDescent="0.25">
      <c r="A760" s="71">
        <v>705265</v>
      </c>
      <c r="B760" t="s">
        <v>15561</v>
      </c>
      <c r="C760" s="71" t="s">
        <v>3</v>
      </c>
      <c r="D760" s="71">
        <v>4414.9399999999996</v>
      </c>
    </row>
    <row r="761" spans="1:4" x14ac:dyDescent="0.25">
      <c r="A761" s="71">
        <v>705264</v>
      </c>
      <c r="B761" t="s">
        <v>15562</v>
      </c>
      <c r="C761" s="71" t="s">
        <v>3</v>
      </c>
      <c r="D761" s="71">
        <v>3992.1</v>
      </c>
    </row>
    <row r="762" spans="1:4" x14ac:dyDescent="0.25">
      <c r="A762" s="71">
        <v>705271</v>
      </c>
      <c r="B762" t="s">
        <v>15563</v>
      </c>
      <c r="C762" s="71" t="s">
        <v>3</v>
      </c>
      <c r="D762" s="71">
        <v>5510.59</v>
      </c>
    </row>
    <row r="763" spans="1:4" x14ac:dyDescent="0.25">
      <c r="A763" s="71">
        <v>705270</v>
      </c>
      <c r="B763" t="s">
        <v>15564</v>
      </c>
      <c r="C763" s="71" t="s">
        <v>3</v>
      </c>
      <c r="D763" s="71">
        <v>4963.8599999999997</v>
      </c>
    </row>
    <row r="764" spans="1:4" x14ac:dyDescent="0.25">
      <c r="A764" s="71">
        <v>705273</v>
      </c>
      <c r="B764" t="s">
        <v>15565</v>
      </c>
      <c r="C764" s="71" t="s">
        <v>3</v>
      </c>
      <c r="D764" s="71">
        <v>4927.1099999999997</v>
      </c>
    </row>
    <row r="765" spans="1:4" x14ac:dyDescent="0.25">
      <c r="A765" s="71">
        <v>705272</v>
      </c>
      <c r="B765" t="s">
        <v>15566</v>
      </c>
      <c r="C765" s="71" t="s">
        <v>3</v>
      </c>
      <c r="D765" s="71">
        <v>4380.37</v>
      </c>
    </row>
    <row r="766" spans="1:4" x14ac:dyDescent="0.25">
      <c r="A766" s="71">
        <v>705281</v>
      </c>
      <c r="B766" t="s">
        <v>15567</v>
      </c>
      <c r="C766" s="71" t="s">
        <v>3</v>
      </c>
      <c r="D766" s="71">
        <v>7617.04</v>
      </c>
    </row>
    <row r="767" spans="1:4" x14ac:dyDescent="0.25">
      <c r="A767" s="71">
        <v>705280</v>
      </c>
      <c r="B767" t="s">
        <v>15568</v>
      </c>
      <c r="C767" s="71" t="s">
        <v>3</v>
      </c>
      <c r="D767" s="71">
        <v>6736.21</v>
      </c>
    </row>
    <row r="768" spans="1:4" x14ac:dyDescent="0.25">
      <c r="A768" s="71">
        <v>705283</v>
      </c>
      <c r="B768" t="s">
        <v>15569</v>
      </c>
      <c r="C768" s="71" t="s">
        <v>3</v>
      </c>
      <c r="D768" s="71">
        <v>7799.61</v>
      </c>
    </row>
    <row r="769" spans="1:4" x14ac:dyDescent="0.25">
      <c r="A769" s="71">
        <v>705282</v>
      </c>
      <c r="B769" t="s">
        <v>15570</v>
      </c>
      <c r="C769" s="71" t="s">
        <v>3</v>
      </c>
      <c r="D769" s="71">
        <v>6918.78</v>
      </c>
    </row>
    <row r="770" spans="1:4" x14ac:dyDescent="0.25">
      <c r="A770" s="71">
        <v>705275</v>
      </c>
      <c r="B770" t="s">
        <v>15571</v>
      </c>
      <c r="C770" s="71" t="s">
        <v>3</v>
      </c>
      <c r="D770" s="71">
        <v>5500.82</v>
      </c>
    </row>
    <row r="771" spans="1:4" x14ac:dyDescent="0.25">
      <c r="A771" s="71">
        <v>705274</v>
      </c>
      <c r="B771" t="s">
        <v>15572</v>
      </c>
      <c r="C771" s="71" t="s">
        <v>3</v>
      </c>
      <c r="D771" s="71">
        <v>4954.08</v>
      </c>
    </row>
    <row r="772" spans="1:4" x14ac:dyDescent="0.25">
      <c r="A772" s="71">
        <v>705277</v>
      </c>
      <c r="B772" t="s">
        <v>15573</v>
      </c>
      <c r="C772" s="71" t="s">
        <v>3</v>
      </c>
      <c r="D772" s="71">
        <v>6224.37</v>
      </c>
    </row>
    <row r="773" spans="1:4" x14ac:dyDescent="0.25">
      <c r="A773" s="71">
        <v>705276</v>
      </c>
      <c r="B773" t="s">
        <v>15574</v>
      </c>
      <c r="C773" s="71" t="s">
        <v>3</v>
      </c>
      <c r="D773" s="71">
        <v>5509.62</v>
      </c>
    </row>
    <row r="774" spans="1:4" x14ac:dyDescent="0.25">
      <c r="A774" s="71">
        <v>705279</v>
      </c>
      <c r="B774" t="s">
        <v>15575</v>
      </c>
      <c r="C774" s="71" t="s">
        <v>3</v>
      </c>
      <c r="D774" s="71">
        <v>7027.51</v>
      </c>
    </row>
    <row r="775" spans="1:4" x14ac:dyDescent="0.25">
      <c r="A775" s="71">
        <v>705278</v>
      </c>
      <c r="B775" t="s">
        <v>15576</v>
      </c>
      <c r="C775" s="71" t="s">
        <v>3</v>
      </c>
      <c r="D775" s="71">
        <v>6312.77</v>
      </c>
    </row>
    <row r="776" spans="1:4" x14ac:dyDescent="0.25">
      <c r="A776" s="71">
        <v>705285</v>
      </c>
      <c r="B776" t="s">
        <v>15577</v>
      </c>
      <c r="C776" s="71" t="s">
        <v>3</v>
      </c>
      <c r="D776" s="71">
        <v>7077.14</v>
      </c>
    </row>
    <row r="777" spans="1:4" x14ac:dyDescent="0.25">
      <c r="A777" s="71">
        <v>705284</v>
      </c>
      <c r="B777" t="s">
        <v>15578</v>
      </c>
      <c r="C777" s="71" t="s">
        <v>3</v>
      </c>
      <c r="D777" s="71">
        <v>6389.88</v>
      </c>
    </row>
    <row r="778" spans="1:4" x14ac:dyDescent="0.25">
      <c r="A778" s="71">
        <v>705287</v>
      </c>
      <c r="B778" t="s">
        <v>15579</v>
      </c>
      <c r="C778" s="71" t="s">
        <v>3</v>
      </c>
      <c r="D778" s="71">
        <v>6500.3</v>
      </c>
    </row>
    <row r="779" spans="1:4" x14ac:dyDescent="0.25">
      <c r="A779" s="71">
        <v>705286</v>
      </c>
      <c r="B779" t="s">
        <v>15580</v>
      </c>
      <c r="C779" s="71" t="s">
        <v>3</v>
      </c>
      <c r="D779" s="71">
        <v>5813.05</v>
      </c>
    </row>
    <row r="780" spans="1:4" x14ac:dyDescent="0.25">
      <c r="A780" s="71">
        <v>705295</v>
      </c>
      <c r="B780" t="s">
        <v>15581</v>
      </c>
      <c r="C780" s="71" t="s">
        <v>3</v>
      </c>
      <c r="D780" s="71">
        <v>9938.23</v>
      </c>
    </row>
    <row r="781" spans="1:4" x14ac:dyDescent="0.25">
      <c r="A781" s="71">
        <v>705294</v>
      </c>
      <c r="B781" t="s">
        <v>15582</v>
      </c>
      <c r="C781" s="71" t="s">
        <v>3</v>
      </c>
      <c r="D781" s="71">
        <v>8878.09</v>
      </c>
    </row>
    <row r="782" spans="1:4" x14ac:dyDescent="0.25">
      <c r="A782" s="71">
        <v>705297</v>
      </c>
      <c r="B782" t="s">
        <v>15583</v>
      </c>
      <c r="C782" s="71" t="s">
        <v>3</v>
      </c>
      <c r="D782" s="71">
        <v>10693.72</v>
      </c>
    </row>
    <row r="783" spans="1:4" x14ac:dyDescent="0.25">
      <c r="A783" s="71">
        <v>705296</v>
      </c>
      <c r="B783" t="s">
        <v>15584</v>
      </c>
      <c r="C783" s="71" t="s">
        <v>3</v>
      </c>
      <c r="D783" s="71">
        <v>9633.59</v>
      </c>
    </row>
    <row r="784" spans="1:4" x14ac:dyDescent="0.25">
      <c r="A784" s="71">
        <v>705289</v>
      </c>
      <c r="B784" t="s">
        <v>15585</v>
      </c>
      <c r="C784" s="71" t="s">
        <v>3</v>
      </c>
      <c r="D784" s="71">
        <v>7376.51</v>
      </c>
    </row>
    <row r="785" spans="1:4" x14ac:dyDescent="0.25">
      <c r="A785" s="71">
        <v>705288</v>
      </c>
      <c r="B785" t="s">
        <v>15586</v>
      </c>
      <c r="C785" s="71" t="s">
        <v>3</v>
      </c>
      <c r="D785" s="71">
        <v>6506.47</v>
      </c>
    </row>
    <row r="786" spans="1:4" x14ac:dyDescent="0.25">
      <c r="A786" s="71">
        <v>705291</v>
      </c>
      <c r="B786" t="s">
        <v>15587</v>
      </c>
      <c r="C786" s="71" t="s">
        <v>3</v>
      </c>
      <c r="D786" s="71">
        <v>8343.26</v>
      </c>
    </row>
    <row r="787" spans="1:4" x14ac:dyDescent="0.25">
      <c r="A787" s="71">
        <v>705290</v>
      </c>
      <c r="B787" t="s">
        <v>15588</v>
      </c>
      <c r="C787" s="71" t="s">
        <v>3</v>
      </c>
      <c r="D787" s="71">
        <v>7473.23</v>
      </c>
    </row>
    <row r="788" spans="1:4" x14ac:dyDescent="0.25">
      <c r="A788" s="71">
        <v>705293</v>
      </c>
      <c r="B788" t="s">
        <v>15589</v>
      </c>
      <c r="C788" s="71" t="s">
        <v>3</v>
      </c>
      <c r="D788" s="71">
        <v>9049.74</v>
      </c>
    </row>
    <row r="789" spans="1:4" x14ac:dyDescent="0.25">
      <c r="A789" s="71">
        <v>705292</v>
      </c>
      <c r="B789" t="s">
        <v>15590</v>
      </c>
      <c r="C789" s="71" t="s">
        <v>3</v>
      </c>
      <c r="D789" s="71">
        <v>7989.61</v>
      </c>
    </row>
    <row r="790" spans="1:4" x14ac:dyDescent="0.25">
      <c r="A790" s="71">
        <v>705299</v>
      </c>
      <c r="B790" t="s">
        <v>15591</v>
      </c>
      <c r="C790" s="71" t="s">
        <v>3</v>
      </c>
      <c r="D790" s="71">
        <v>9152.8700000000008</v>
      </c>
    </row>
    <row r="791" spans="1:4" x14ac:dyDescent="0.25">
      <c r="A791" s="71">
        <v>705298</v>
      </c>
      <c r="B791" t="s">
        <v>15592</v>
      </c>
      <c r="C791" s="71" t="s">
        <v>3</v>
      </c>
      <c r="D791" s="71">
        <v>8127.54</v>
      </c>
    </row>
    <row r="792" spans="1:4" x14ac:dyDescent="0.25">
      <c r="A792" s="71">
        <v>705301</v>
      </c>
      <c r="B792" t="s">
        <v>15593</v>
      </c>
      <c r="C792" s="71" t="s">
        <v>3</v>
      </c>
      <c r="D792" s="71">
        <v>8603.36</v>
      </c>
    </row>
    <row r="793" spans="1:4" x14ac:dyDescent="0.25">
      <c r="A793" s="71">
        <v>705300</v>
      </c>
      <c r="B793" t="s">
        <v>15594</v>
      </c>
      <c r="C793" s="71" t="s">
        <v>3</v>
      </c>
      <c r="D793" s="71">
        <v>7578.03</v>
      </c>
    </row>
    <row r="794" spans="1:4" x14ac:dyDescent="0.25">
      <c r="A794" s="71">
        <v>705309</v>
      </c>
      <c r="B794" t="s">
        <v>15595</v>
      </c>
      <c r="C794" s="71" t="s">
        <v>3</v>
      </c>
      <c r="D794" s="71">
        <v>13810.39</v>
      </c>
    </row>
    <row r="795" spans="1:4" x14ac:dyDescent="0.25">
      <c r="A795" s="71">
        <v>705308</v>
      </c>
      <c r="B795" t="s">
        <v>15596</v>
      </c>
      <c r="C795" s="71" t="s">
        <v>3</v>
      </c>
      <c r="D795" s="71">
        <v>12277.34</v>
      </c>
    </row>
    <row r="796" spans="1:4" x14ac:dyDescent="0.25">
      <c r="A796" s="71">
        <v>705311</v>
      </c>
      <c r="B796" t="s">
        <v>15597</v>
      </c>
      <c r="C796" s="71" t="s">
        <v>3</v>
      </c>
      <c r="D796" s="71">
        <v>13724.05</v>
      </c>
    </row>
    <row r="797" spans="1:4" x14ac:dyDescent="0.25">
      <c r="A797" s="71">
        <v>705310</v>
      </c>
      <c r="B797" t="s">
        <v>15598</v>
      </c>
      <c r="C797" s="71" t="s">
        <v>3</v>
      </c>
      <c r="D797" s="71">
        <v>12191.01</v>
      </c>
    </row>
    <row r="798" spans="1:4" x14ac:dyDescent="0.25">
      <c r="A798" s="71">
        <v>705303</v>
      </c>
      <c r="B798" t="s">
        <v>15599</v>
      </c>
      <c r="C798" s="71" t="s">
        <v>3</v>
      </c>
      <c r="D798" s="71">
        <v>9313.9500000000007</v>
      </c>
    </row>
    <row r="799" spans="1:4" x14ac:dyDescent="0.25">
      <c r="A799" s="71">
        <v>705302</v>
      </c>
      <c r="B799" t="s">
        <v>15600</v>
      </c>
      <c r="C799" s="71" t="s">
        <v>3</v>
      </c>
      <c r="D799" s="71">
        <v>8065.27</v>
      </c>
    </row>
    <row r="800" spans="1:4" x14ac:dyDescent="0.25">
      <c r="A800" s="71">
        <v>705305</v>
      </c>
      <c r="B800" t="s">
        <v>15601</v>
      </c>
      <c r="C800" s="71" t="s">
        <v>3</v>
      </c>
      <c r="D800" s="71">
        <v>11219.49</v>
      </c>
    </row>
    <row r="801" spans="1:4" x14ac:dyDescent="0.25">
      <c r="A801" s="71">
        <v>705304</v>
      </c>
      <c r="B801" t="s">
        <v>15602</v>
      </c>
      <c r="C801" s="71" t="s">
        <v>3</v>
      </c>
      <c r="D801" s="71">
        <v>9970.81</v>
      </c>
    </row>
    <row r="802" spans="1:4" x14ac:dyDescent="0.25">
      <c r="A802" s="71">
        <v>705307</v>
      </c>
      <c r="B802" t="s">
        <v>15603</v>
      </c>
      <c r="C802" s="71" t="s">
        <v>3</v>
      </c>
      <c r="D802" s="71">
        <v>12437.79</v>
      </c>
    </row>
    <row r="803" spans="1:4" x14ac:dyDescent="0.25">
      <c r="A803" s="71">
        <v>705306</v>
      </c>
      <c r="B803" t="s">
        <v>15604</v>
      </c>
      <c r="C803" s="71" t="s">
        <v>3</v>
      </c>
      <c r="D803" s="71">
        <v>10904.75</v>
      </c>
    </row>
    <row r="804" spans="1:4" x14ac:dyDescent="0.25">
      <c r="A804" s="71">
        <v>705169</v>
      </c>
      <c r="B804" t="s">
        <v>15605</v>
      </c>
      <c r="C804" s="71" t="s">
        <v>3</v>
      </c>
      <c r="D804" s="71">
        <v>2305.88</v>
      </c>
    </row>
    <row r="805" spans="1:4" x14ac:dyDescent="0.25">
      <c r="A805" s="71">
        <v>705168</v>
      </c>
      <c r="B805" t="s">
        <v>15606</v>
      </c>
      <c r="C805" s="71" t="s">
        <v>3</v>
      </c>
      <c r="D805" s="71">
        <v>2068.84</v>
      </c>
    </row>
    <row r="806" spans="1:4" x14ac:dyDescent="0.25">
      <c r="A806" s="71">
        <v>705171</v>
      </c>
      <c r="B806" t="s">
        <v>15607</v>
      </c>
      <c r="C806" s="71" t="s">
        <v>3</v>
      </c>
      <c r="D806" s="71">
        <v>2052.62</v>
      </c>
    </row>
    <row r="807" spans="1:4" x14ac:dyDescent="0.25">
      <c r="A807" s="71">
        <v>705170</v>
      </c>
      <c r="B807" t="s">
        <v>15608</v>
      </c>
      <c r="C807" s="71" t="s">
        <v>3</v>
      </c>
      <c r="D807" s="71">
        <v>1815.59</v>
      </c>
    </row>
    <row r="808" spans="1:4" x14ac:dyDescent="0.25">
      <c r="A808" s="71">
        <v>705179</v>
      </c>
      <c r="B808" t="s">
        <v>15609</v>
      </c>
      <c r="C808" s="71" t="s">
        <v>3</v>
      </c>
      <c r="D808" s="71">
        <v>2903.56</v>
      </c>
    </row>
    <row r="809" spans="1:4" x14ac:dyDescent="0.25">
      <c r="A809" s="71">
        <v>705178</v>
      </c>
      <c r="B809" t="s">
        <v>15610</v>
      </c>
      <c r="C809" s="71" t="s">
        <v>3</v>
      </c>
      <c r="D809" s="71">
        <v>2590.87</v>
      </c>
    </row>
    <row r="810" spans="1:4" x14ac:dyDescent="0.25">
      <c r="A810" s="71">
        <v>705181</v>
      </c>
      <c r="B810" t="s">
        <v>15611</v>
      </c>
      <c r="C810" s="71" t="s">
        <v>3</v>
      </c>
      <c r="D810" s="71">
        <v>3027.87</v>
      </c>
    </row>
    <row r="811" spans="1:4" x14ac:dyDescent="0.25">
      <c r="A811" s="71">
        <v>705180</v>
      </c>
      <c r="B811" t="s">
        <v>15612</v>
      </c>
      <c r="C811" s="71" t="s">
        <v>3</v>
      </c>
      <c r="D811" s="71">
        <v>2715.17</v>
      </c>
    </row>
    <row r="812" spans="1:4" x14ac:dyDescent="0.25">
      <c r="A812" s="71">
        <v>705173</v>
      </c>
      <c r="B812" t="s">
        <v>15613</v>
      </c>
      <c r="C812" s="71" t="s">
        <v>3</v>
      </c>
      <c r="D812" s="71">
        <v>2229.25</v>
      </c>
    </row>
    <row r="813" spans="1:4" x14ac:dyDescent="0.25">
      <c r="A813" s="71">
        <v>705172</v>
      </c>
      <c r="B813" t="s">
        <v>15614</v>
      </c>
      <c r="C813" s="71" t="s">
        <v>3</v>
      </c>
      <c r="D813" s="71">
        <v>1992.21</v>
      </c>
    </row>
    <row r="814" spans="1:4" x14ac:dyDescent="0.25">
      <c r="A814" s="71">
        <v>705175</v>
      </c>
      <c r="B814" t="s">
        <v>15615</v>
      </c>
      <c r="C814" s="71" t="s">
        <v>3</v>
      </c>
      <c r="D814" s="71">
        <v>2472.5500000000002</v>
      </c>
    </row>
    <row r="815" spans="1:4" x14ac:dyDescent="0.25">
      <c r="A815" s="71">
        <v>705174</v>
      </c>
      <c r="B815" t="s">
        <v>15616</v>
      </c>
      <c r="C815" s="71" t="s">
        <v>3</v>
      </c>
      <c r="D815" s="71">
        <v>2235.52</v>
      </c>
    </row>
    <row r="816" spans="1:4" x14ac:dyDescent="0.25">
      <c r="A816" s="71">
        <v>705177</v>
      </c>
      <c r="B816" t="s">
        <v>15617</v>
      </c>
      <c r="C816" s="71" t="s">
        <v>3</v>
      </c>
      <c r="D816" s="71">
        <v>2800.49</v>
      </c>
    </row>
    <row r="817" spans="1:4" x14ac:dyDescent="0.25">
      <c r="A817" s="71">
        <v>705176</v>
      </c>
      <c r="B817" t="s">
        <v>15618</v>
      </c>
      <c r="C817" s="71" t="s">
        <v>3</v>
      </c>
      <c r="D817" s="71">
        <v>2487.8000000000002</v>
      </c>
    </row>
    <row r="818" spans="1:4" x14ac:dyDescent="0.25">
      <c r="A818" s="71">
        <v>705183</v>
      </c>
      <c r="B818" t="s">
        <v>15619</v>
      </c>
      <c r="C818" s="71" t="s">
        <v>3</v>
      </c>
      <c r="D818" s="71">
        <v>3207.8</v>
      </c>
    </row>
    <row r="819" spans="1:4" x14ac:dyDescent="0.25">
      <c r="A819" s="71">
        <v>705182</v>
      </c>
      <c r="B819" t="s">
        <v>15620</v>
      </c>
      <c r="C819" s="71" t="s">
        <v>3</v>
      </c>
      <c r="D819" s="71">
        <v>2903.18</v>
      </c>
    </row>
    <row r="820" spans="1:4" x14ac:dyDescent="0.25">
      <c r="A820" s="71">
        <v>705185</v>
      </c>
      <c r="B820" t="s">
        <v>15621</v>
      </c>
      <c r="C820" s="71" t="s">
        <v>3</v>
      </c>
      <c r="D820" s="71">
        <v>2914.26</v>
      </c>
    </row>
    <row r="821" spans="1:4" x14ac:dyDescent="0.25">
      <c r="A821" s="71">
        <v>705184</v>
      </c>
      <c r="B821" t="s">
        <v>15622</v>
      </c>
      <c r="C821" s="71" t="s">
        <v>3</v>
      </c>
      <c r="D821" s="71">
        <v>2609.64</v>
      </c>
    </row>
    <row r="822" spans="1:4" x14ac:dyDescent="0.25">
      <c r="A822" s="71">
        <v>705193</v>
      </c>
      <c r="B822" t="s">
        <v>15623</v>
      </c>
      <c r="C822" s="71" t="s">
        <v>3</v>
      </c>
      <c r="D822" s="71">
        <v>4427.9799999999996</v>
      </c>
    </row>
    <row r="823" spans="1:4" x14ac:dyDescent="0.25">
      <c r="A823" s="71">
        <v>705192</v>
      </c>
      <c r="B823" t="s">
        <v>15624</v>
      </c>
      <c r="C823" s="71" t="s">
        <v>3</v>
      </c>
      <c r="D823" s="71">
        <v>3936.95</v>
      </c>
    </row>
    <row r="824" spans="1:4" x14ac:dyDescent="0.25">
      <c r="A824" s="71">
        <v>705195</v>
      </c>
      <c r="B824" t="s">
        <v>15625</v>
      </c>
      <c r="C824" s="71" t="s">
        <v>3</v>
      </c>
      <c r="D824" s="71">
        <v>4725.96</v>
      </c>
    </row>
    <row r="825" spans="1:4" x14ac:dyDescent="0.25">
      <c r="A825" s="71">
        <v>705194</v>
      </c>
      <c r="B825" t="s">
        <v>15626</v>
      </c>
      <c r="C825" s="71" t="s">
        <v>3</v>
      </c>
      <c r="D825" s="71">
        <v>4234.93</v>
      </c>
    </row>
    <row r="826" spans="1:4" x14ac:dyDescent="0.25">
      <c r="A826" s="71">
        <v>705187</v>
      </c>
      <c r="B826" t="s">
        <v>15627</v>
      </c>
      <c r="C826" s="71" t="s">
        <v>3</v>
      </c>
      <c r="D826" s="71">
        <v>3327.26</v>
      </c>
    </row>
    <row r="827" spans="1:4" x14ac:dyDescent="0.25">
      <c r="A827" s="71">
        <v>705186</v>
      </c>
      <c r="B827" t="s">
        <v>15628</v>
      </c>
      <c r="C827" s="71" t="s">
        <v>3</v>
      </c>
      <c r="D827" s="71">
        <v>2928.51</v>
      </c>
    </row>
    <row r="828" spans="1:4" x14ac:dyDescent="0.25">
      <c r="A828" s="71">
        <v>705189</v>
      </c>
      <c r="B828" t="s">
        <v>15629</v>
      </c>
      <c r="C828" s="71" t="s">
        <v>3</v>
      </c>
      <c r="D828" s="71">
        <v>3714.41</v>
      </c>
    </row>
    <row r="829" spans="1:4" x14ac:dyDescent="0.25">
      <c r="A829" s="71">
        <v>705188</v>
      </c>
      <c r="B829" t="s">
        <v>15630</v>
      </c>
      <c r="C829" s="71" t="s">
        <v>3</v>
      </c>
      <c r="D829" s="71">
        <v>3315.65</v>
      </c>
    </row>
    <row r="830" spans="1:4" x14ac:dyDescent="0.25">
      <c r="A830" s="71">
        <v>705191</v>
      </c>
      <c r="B830" t="s">
        <v>15631</v>
      </c>
      <c r="C830" s="71" t="s">
        <v>3</v>
      </c>
      <c r="D830" s="71">
        <v>4090.16</v>
      </c>
    </row>
    <row r="831" spans="1:4" x14ac:dyDescent="0.25">
      <c r="A831" s="71">
        <v>705190</v>
      </c>
      <c r="B831" t="s">
        <v>15632</v>
      </c>
      <c r="C831" s="71" t="s">
        <v>3</v>
      </c>
      <c r="D831" s="71">
        <v>3599.13</v>
      </c>
    </row>
    <row r="832" spans="1:4" x14ac:dyDescent="0.25">
      <c r="A832" s="71">
        <v>705197</v>
      </c>
      <c r="B832" t="s">
        <v>15633</v>
      </c>
      <c r="C832" s="71" t="s">
        <v>3</v>
      </c>
      <c r="D832" s="71">
        <v>4401.24</v>
      </c>
    </row>
    <row r="833" spans="1:4" x14ac:dyDescent="0.25">
      <c r="A833" s="71">
        <v>705196</v>
      </c>
      <c r="B833" t="s">
        <v>15634</v>
      </c>
      <c r="C833" s="71" t="s">
        <v>3</v>
      </c>
      <c r="D833" s="71">
        <v>3914.78</v>
      </c>
    </row>
    <row r="834" spans="1:4" x14ac:dyDescent="0.25">
      <c r="A834" s="71">
        <v>705199</v>
      </c>
      <c r="B834" t="s">
        <v>15635</v>
      </c>
      <c r="C834" s="71" t="s">
        <v>3</v>
      </c>
      <c r="D834" s="71">
        <v>4179.18</v>
      </c>
    </row>
    <row r="835" spans="1:4" x14ac:dyDescent="0.25">
      <c r="A835" s="71">
        <v>705198</v>
      </c>
      <c r="B835" t="s">
        <v>15636</v>
      </c>
      <c r="C835" s="71" t="s">
        <v>3</v>
      </c>
      <c r="D835" s="71">
        <v>3692.72</v>
      </c>
    </row>
    <row r="836" spans="1:4" x14ac:dyDescent="0.25">
      <c r="A836" s="71">
        <v>705207</v>
      </c>
      <c r="B836" t="s">
        <v>15637</v>
      </c>
      <c r="C836" s="71" t="s">
        <v>3</v>
      </c>
      <c r="D836" s="71">
        <v>6273.19</v>
      </c>
    </row>
    <row r="837" spans="1:4" x14ac:dyDescent="0.25">
      <c r="A837" s="71">
        <v>705206</v>
      </c>
      <c r="B837" t="s">
        <v>15638</v>
      </c>
      <c r="C837" s="71" t="s">
        <v>3</v>
      </c>
      <c r="D837" s="71">
        <v>5548.61</v>
      </c>
    </row>
    <row r="838" spans="1:4" x14ac:dyDescent="0.25">
      <c r="A838" s="71">
        <v>705209</v>
      </c>
      <c r="B838" t="s">
        <v>15639</v>
      </c>
      <c r="C838" s="71" t="s">
        <v>3</v>
      </c>
      <c r="D838" s="71">
        <v>7123.46</v>
      </c>
    </row>
    <row r="839" spans="1:4" x14ac:dyDescent="0.25">
      <c r="A839" s="71">
        <v>705208</v>
      </c>
      <c r="B839" t="s">
        <v>15640</v>
      </c>
      <c r="C839" s="71" t="s">
        <v>3</v>
      </c>
      <c r="D839" s="71">
        <v>6278.9</v>
      </c>
    </row>
    <row r="840" spans="1:4" x14ac:dyDescent="0.25">
      <c r="A840" s="71">
        <v>705201</v>
      </c>
      <c r="B840" t="s">
        <v>15641</v>
      </c>
      <c r="C840" s="71" t="s">
        <v>3</v>
      </c>
      <c r="D840" s="71">
        <v>4762.83</v>
      </c>
    </row>
    <row r="841" spans="1:4" x14ac:dyDescent="0.25">
      <c r="A841" s="71">
        <v>705200</v>
      </c>
      <c r="B841" t="s">
        <v>15642</v>
      </c>
      <c r="C841" s="71" t="s">
        <v>3</v>
      </c>
      <c r="D841" s="71">
        <v>4276.37</v>
      </c>
    </row>
    <row r="842" spans="1:4" x14ac:dyDescent="0.25">
      <c r="A842" s="71">
        <v>705203</v>
      </c>
      <c r="B842" t="s">
        <v>15643</v>
      </c>
      <c r="C842" s="71" t="s">
        <v>3</v>
      </c>
      <c r="D842" s="71">
        <v>5257.6</v>
      </c>
    </row>
    <row r="843" spans="1:4" x14ac:dyDescent="0.25">
      <c r="A843" s="71">
        <v>705202</v>
      </c>
      <c r="B843" t="s">
        <v>15644</v>
      </c>
      <c r="C843" s="71" t="s">
        <v>3</v>
      </c>
      <c r="D843" s="71">
        <v>4660.3999999999996</v>
      </c>
    </row>
    <row r="844" spans="1:4" x14ac:dyDescent="0.25">
      <c r="A844" s="71">
        <v>705205</v>
      </c>
      <c r="B844" t="s">
        <v>15645</v>
      </c>
      <c r="C844" s="71" t="s">
        <v>3</v>
      </c>
      <c r="D844" s="71">
        <v>5725.36</v>
      </c>
    </row>
    <row r="845" spans="1:4" x14ac:dyDescent="0.25">
      <c r="A845" s="71">
        <v>705204</v>
      </c>
      <c r="B845" t="s">
        <v>15646</v>
      </c>
      <c r="C845" s="71" t="s">
        <v>3</v>
      </c>
      <c r="D845" s="71">
        <v>5128.1499999999996</v>
      </c>
    </row>
    <row r="846" spans="1:4" x14ac:dyDescent="0.25">
      <c r="A846" s="71">
        <v>705211</v>
      </c>
      <c r="B846" t="s">
        <v>15647</v>
      </c>
      <c r="C846" s="71" t="s">
        <v>3</v>
      </c>
      <c r="D846" s="71">
        <v>5650.64</v>
      </c>
    </row>
    <row r="847" spans="1:4" x14ac:dyDescent="0.25">
      <c r="A847" s="71">
        <v>705210</v>
      </c>
      <c r="B847" t="s">
        <v>15648</v>
      </c>
      <c r="C847" s="71" t="s">
        <v>3</v>
      </c>
      <c r="D847" s="71">
        <v>4948.91</v>
      </c>
    </row>
    <row r="848" spans="1:4" x14ac:dyDescent="0.25">
      <c r="A848" s="71">
        <v>705213</v>
      </c>
      <c r="B848" t="s">
        <v>15649</v>
      </c>
      <c r="C848" s="71" t="s">
        <v>3</v>
      </c>
      <c r="D848" s="71">
        <v>5583.84</v>
      </c>
    </row>
    <row r="849" spans="1:4" x14ac:dyDescent="0.25">
      <c r="A849" s="71">
        <v>705212</v>
      </c>
      <c r="B849" t="s">
        <v>15650</v>
      </c>
      <c r="C849" s="71" t="s">
        <v>3</v>
      </c>
      <c r="D849" s="71">
        <v>4882.1000000000004</v>
      </c>
    </row>
    <row r="850" spans="1:4" x14ac:dyDescent="0.25">
      <c r="A850" s="71">
        <v>705221</v>
      </c>
      <c r="B850" t="s">
        <v>15651</v>
      </c>
      <c r="C850" s="71" t="s">
        <v>3</v>
      </c>
      <c r="D850" s="71">
        <v>8616.9599999999991</v>
      </c>
    </row>
    <row r="851" spans="1:4" x14ac:dyDescent="0.25">
      <c r="A851" s="71">
        <v>705220</v>
      </c>
      <c r="B851" t="s">
        <v>15652</v>
      </c>
      <c r="C851" s="71" t="s">
        <v>3</v>
      </c>
      <c r="D851" s="71">
        <v>7630.93</v>
      </c>
    </row>
    <row r="852" spans="1:4" x14ac:dyDescent="0.25">
      <c r="A852" s="71">
        <v>705223</v>
      </c>
      <c r="B852" t="s">
        <v>15653</v>
      </c>
      <c r="C852" s="71" t="s">
        <v>3</v>
      </c>
      <c r="D852" s="71">
        <v>9337.3700000000008</v>
      </c>
    </row>
    <row r="853" spans="1:4" x14ac:dyDescent="0.25">
      <c r="A853" s="71">
        <v>705222</v>
      </c>
      <c r="B853" t="s">
        <v>15654</v>
      </c>
      <c r="C853" s="71" t="s">
        <v>3</v>
      </c>
      <c r="D853" s="71">
        <v>8201.7999999999993</v>
      </c>
    </row>
    <row r="854" spans="1:4" x14ac:dyDescent="0.25">
      <c r="A854" s="71">
        <v>705215</v>
      </c>
      <c r="B854" t="s">
        <v>15655</v>
      </c>
      <c r="C854" s="71" t="s">
        <v>3</v>
      </c>
      <c r="D854" s="71">
        <v>6615.64</v>
      </c>
    </row>
    <row r="855" spans="1:4" x14ac:dyDescent="0.25">
      <c r="A855" s="71">
        <v>705214</v>
      </c>
      <c r="B855" t="s">
        <v>15656</v>
      </c>
      <c r="C855" s="71" t="s">
        <v>3</v>
      </c>
      <c r="D855" s="71">
        <v>5766.22</v>
      </c>
    </row>
    <row r="856" spans="1:4" x14ac:dyDescent="0.25">
      <c r="A856" s="71">
        <v>705217</v>
      </c>
      <c r="B856" t="s">
        <v>15657</v>
      </c>
      <c r="C856" s="71" t="s">
        <v>3</v>
      </c>
      <c r="D856" s="71">
        <v>7306.21</v>
      </c>
    </row>
    <row r="857" spans="1:4" x14ac:dyDescent="0.25">
      <c r="A857" s="71">
        <v>705216</v>
      </c>
      <c r="B857" t="s">
        <v>15658</v>
      </c>
      <c r="C857" s="71" t="s">
        <v>3</v>
      </c>
      <c r="D857" s="71">
        <v>6456.79</v>
      </c>
    </row>
    <row r="858" spans="1:4" x14ac:dyDescent="0.25">
      <c r="A858" s="71">
        <v>705219</v>
      </c>
      <c r="B858" t="s">
        <v>15659</v>
      </c>
      <c r="C858" s="71" t="s">
        <v>3</v>
      </c>
      <c r="D858" s="71">
        <v>7978.08</v>
      </c>
    </row>
    <row r="859" spans="1:4" x14ac:dyDescent="0.25">
      <c r="A859" s="71">
        <v>705218</v>
      </c>
      <c r="B859" t="s">
        <v>15660</v>
      </c>
      <c r="C859" s="71" t="s">
        <v>3</v>
      </c>
      <c r="D859" s="71">
        <v>6992.05</v>
      </c>
    </row>
    <row r="860" spans="1:4" x14ac:dyDescent="0.25">
      <c r="A860" s="71">
        <v>705346</v>
      </c>
      <c r="B860" t="s">
        <v>15661</v>
      </c>
      <c r="C860" s="71" t="s">
        <v>3</v>
      </c>
      <c r="D860" s="71">
        <v>5311.07</v>
      </c>
    </row>
    <row r="861" spans="1:4" x14ac:dyDescent="0.25">
      <c r="A861" s="71">
        <v>705345</v>
      </c>
      <c r="B861" t="s">
        <v>15662</v>
      </c>
      <c r="C861" s="71" t="s">
        <v>3</v>
      </c>
      <c r="D861" s="71">
        <v>4702.5600000000004</v>
      </c>
    </row>
    <row r="862" spans="1:4" x14ac:dyDescent="0.25">
      <c r="A862" s="71">
        <v>705348</v>
      </c>
      <c r="B862" t="s">
        <v>15663</v>
      </c>
      <c r="C862" s="71" t="s">
        <v>3</v>
      </c>
      <c r="D862" s="71">
        <v>4797.72</v>
      </c>
    </row>
    <row r="863" spans="1:4" x14ac:dyDescent="0.25">
      <c r="A863" s="71">
        <v>705347</v>
      </c>
      <c r="B863" t="s">
        <v>15664</v>
      </c>
      <c r="C863" s="71" t="s">
        <v>3</v>
      </c>
      <c r="D863" s="71">
        <v>4189.21</v>
      </c>
    </row>
    <row r="864" spans="1:4" x14ac:dyDescent="0.25">
      <c r="A864" s="71">
        <v>705356</v>
      </c>
      <c r="B864" t="s">
        <v>15665</v>
      </c>
      <c r="C864" s="71" t="s">
        <v>3</v>
      </c>
      <c r="D864" s="71">
        <v>7067.23</v>
      </c>
    </row>
    <row r="865" spans="1:4" x14ac:dyDescent="0.25">
      <c r="A865" s="71">
        <v>705355</v>
      </c>
      <c r="B865" t="s">
        <v>15666</v>
      </c>
      <c r="C865" s="71" t="s">
        <v>3</v>
      </c>
      <c r="D865" s="71">
        <v>6257.54</v>
      </c>
    </row>
    <row r="866" spans="1:4" x14ac:dyDescent="0.25">
      <c r="A866" s="71">
        <v>705358</v>
      </c>
      <c r="B866" t="s">
        <v>15667</v>
      </c>
      <c r="C866" s="71" t="s">
        <v>3</v>
      </c>
      <c r="D866" s="71">
        <v>7171.3</v>
      </c>
    </row>
    <row r="867" spans="1:4" x14ac:dyDescent="0.25">
      <c r="A867" s="71">
        <v>705357</v>
      </c>
      <c r="B867" t="s">
        <v>15668</v>
      </c>
      <c r="C867" s="71" t="s">
        <v>3</v>
      </c>
      <c r="D867" s="71">
        <v>6361.61</v>
      </c>
    </row>
    <row r="868" spans="1:4" x14ac:dyDescent="0.25">
      <c r="A868" s="71">
        <v>705350</v>
      </c>
      <c r="B868" t="s">
        <v>15669</v>
      </c>
      <c r="C868" s="71" t="s">
        <v>3</v>
      </c>
      <c r="D868" s="71">
        <v>5217.3</v>
      </c>
    </row>
    <row r="869" spans="1:4" x14ac:dyDescent="0.25">
      <c r="A869" s="71">
        <v>705349</v>
      </c>
      <c r="B869" t="s">
        <v>15670</v>
      </c>
      <c r="C869" s="71" t="s">
        <v>3</v>
      </c>
      <c r="D869" s="71">
        <v>4608.78</v>
      </c>
    </row>
    <row r="870" spans="1:4" x14ac:dyDescent="0.25">
      <c r="A870" s="71">
        <v>705352</v>
      </c>
      <c r="B870" t="s">
        <v>15671</v>
      </c>
      <c r="C870" s="71" t="s">
        <v>3</v>
      </c>
      <c r="D870" s="71">
        <v>5575.65</v>
      </c>
    </row>
    <row r="871" spans="1:4" x14ac:dyDescent="0.25">
      <c r="A871" s="71">
        <v>705351</v>
      </c>
      <c r="B871" t="s">
        <v>15672</v>
      </c>
      <c r="C871" s="71" t="s">
        <v>3</v>
      </c>
      <c r="D871" s="71">
        <v>4967.1400000000003</v>
      </c>
    </row>
    <row r="872" spans="1:4" x14ac:dyDescent="0.25">
      <c r="A872" s="71">
        <v>705354</v>
      </c>
      <c r="B872" t="s">
        <v>15673</v>
      </c>
      <c r="C872" s="71" t="s">
        <v>3</v>
      </c>
      <c r="D872" s="71">
        <v>6117.36</v>
      </c>
    </row>
    <row r="873" spans="1:4" x14ac:dyDescent="0.25">
      <c r="A873" s="71">
        <v>705353</v>
      </c>
      <c r="B873" t="s">
        <v>15674</v>
      </c>
      <c r="C873" s="71" t="s">
        <v>3</v>
      </c>
      <c r="D873" s="71">
        <v>5508.85</v>
      </c>
    </row>
    <row r="874" spans="1:4" x14ac:dyDescent="0.25">
      <c r="A874" s="71">
        <v>705360</v>
      </c>
      <c r="B874" t="s">
        <v>15675</v>
      </c>
      <c r="C874" s="71" t="s">
        <v>3</v>
      </c>
      <c r="D874" s="71">
        <v>7594.13</v>
      </c>
    </row>
    <row r="875" spans="1:4" x14ac:dyDescent="0.25">
      <c r="A875" s="71">
        <v>705359</v>
      </c>
      <c r="B875" t="s">
        <v>15676</v>
      </c>
      <c r="C875" s="71" t="s">
        <v>3</v>
      </c>
      <c r="D875" s="71">
        <v>6808.91</v>
      </c>
    </row>
    <row r="876" spans="1:4" x14ac:dyDescent="0.25">
      <c r="A876" s="71">
        <v>705362</v>
      </c>
      <c r="B876" t="s">
        <v>15677</v>
      </c>
      <c r="C876" s="71" t="s">
        <v>3</v>
      </c>
      <c r="D876" s="71">
        <v>6931.7</v>
      </c>
    </row>
    <row r="877" spans="1:4" x14ac:dyDescent="0.25">
      <c r="A877" s="71">
        <v>705361</v>
      </c>
      <c r="B877" t="s">
        <v>15678</v>
      </c>
      <c r="C877" s="71" t="s">
        <v>3</v>
      </c>
      <c r="D877" s="71">
        <v>6146.48</v>
      </c>
    </row>
    <row r="878" spans="1:4" x14ac:dyDescent="0.25">
      <c r="A878" s="71">
        <v>705370</v>
      </c>
      <c r="B878" t="s">
        <v>15679</v>
      </c>
      <c r="C878" s="71" t="s">
        <v>3</v>
      </c>
      <c r="D878" s="71">
        <v>10391.85</v>
      </c>
    </row>
    <row r="879" spans="1:4" x14ac:dyDescent="0.25">
      <c r="A879" s="71">
        <v>705369</v>
      </c>
      <c r="B879" t="s">
        <v>15680</v>
      </c>
      <c r="C879" s="71" t="s">
        <v>3</v>
      </c>
      <c r="D879" s="71">
        <v>9137.77</v>
      </c>
    </row>
    <row r="880" spans="1:4" x14ac:dyDescent="0.25">
      <c r="A880" s="71">
        <v>705372</v>
      </c>
      <c r="B880" t="s">
        <v>15681</v>
      </c>
      <c r="C880" s="71" t="s">
        <v>3</v>
      </c>
      <c r="D880" s="71">
        <v>11040.54</v>
      </c>
    </row>
    <row r="881" spans="1:4" x14ac:dyDescent="0.25">
      <c r="A881" s="71">
        <v>705371</v>
      </c>
      <c r="B881" t="s">
        <v>15682</v>
      </c>
      <c r="C881" s="71" t="s">
        <v>3</v>
      </c>
      <c r="D881" s="71">
        <v>9786.4699999999993</v>
      </c>
    </row>
    <row r="882" spans="1:4" x14ac:dyDescent="0.25">
      <c r="A882" s="71">
        <v>705364</v>
      </c>
      <c r="B882" t="s">
        <v>15683</v>
      </c>
      <c r="C882" s="71" t="s">
        <v>3</v>
      </c>
      <c r="D882" s="71">
        <v>7817.73</v>
      </c>
    </row>
    <row r="883" spans="1:4" x14ac:dyDescent="0.25">
      <c r="A883" s="71">
        <v>705363</v>
      </c>
      <c r="B883" t="s">
        <v>15684</v>
      </c>
      <c r="C883" s="71" t="s">
        <v>3</v>
      </c>
      <c r="D883" s="71">
        <v>7032.51</v>
      </c>
    </row>
    <row r="884" spans="1:4" x14ac:dyDescent="0.25">
      <c r="A884" s="71">
        <v>705366</v>
      </c>
      <c r="B884" t="s">
        <v>15685</v>
      </c>
      <c r="C884" s="71" t="s">
        <v>3</v>
      </c>
      <c r="D884" s="71">
        <v>8607.44</v>
      </c>
    </row>
    <row r="885" spans="1:4" x14ac:dyDescent="0.25">
      <c r="A885" s="71">
        <v>705365</v>
      </c>
      <c r="B885" t="s">
        <v>15686</v>
      </c>
      <c r="C885" s="71" t="s">
        <v>3</v>
      </c>
      <c r="D885" s="71">
        <v>7574.86</v>
      </c>
    </row>
    <row r="886" spans="1:4" x14ac:dyDescent="0.25">
      <c r="A886" s="71">
        <v>705368</v>
      </c>
      <c r="B886" t="s">
        <v>15687</v>
      </c>
      <c r="C886" s="71" t="s">
        <v>3</v>
      </c>
      <c r="D886" s="71">
        <v>9609.56</v>
      </c>
    </row>
    <row r="887" spans="1:4" x14ac:dyDescent="0.25">
      <c r="A887" s="71">
        <v>705367</v>
      </c>
      <c r="B887" t="s">
        <v>15688</v>
      </c>
      <c r="C887" s="71" t="s">
        <v>3</v>
      </c>
      <c r="D887" s="71">
        <v>8576.99</v>
      </c>
    </row>
    <row r="888" spans="1:4" x14ac:dyDescent="0.25">
      <c r="A888" s="71">
        <v>705374</v>
      </c>
      <c r="B888" t="s">
        <v>15689</v>
      </c>
      <c r="C888" s="71" t="s">
        <v>3</v>
      </c>
      <c r="D888" s="71">
        <v>10012.02</v>
      </c>
    </row>
    <row r="889" spans="1:4" x14ac:dyDescent="0.25">
      <c r="A889" s="71">
        <v>705373</v>
      </c>
      <c r="B889" t="s">
        <v>15690</v>
      </c>
      <c r="C889" s="71" t="s">
        <v>3</v>
      </c>
      <c r="D889" s="71">
        <v>9015.2000000000007</v>
      </c>
    </row>
    <row r="890" spans="1:4" x14ac:dyDescent="0.25">
      <c r="A890" s="71">
        <v>705376</v>
      </c>
      <c r="B890" t="s">
        <v>15691</v>
      </c>
      <c r="C890" s="71" t="s">
        <v>3</v>
      </c>
      <c r="D890" s="71">
        <v>9005.85</v>
      </c>
    </row>
    <row r="891" spans="1:4" x14ac:dyDescent="0.25">
      <c r="A891" s="71">
        <v>705375</v>
      </c>
      <c r="B891" t="s">
        <v>15692</v>
      </c>
      <c r="C891" s="71" t="s">
        <v>3</v>
      </c>
      <c r="D891" s="71">
        <v>8009.03</v>
      </c>
    </row>
    <row r="892" spans="1:4" x14ac:dyDescent="0.25">
      <c r="A892" s="71">
        <v>705384</v>
      </c>
      <c r="B892" t="s">
        <v>15693</v>
      </c>
      <c r="C892" s="71" t="s">
        <v>3</v>
      </c>
      <c r="D892" s="71">
        <v>13701.07</v>
      </c>
    </row>
    <row r="893" spans="1:4" x14ac:dyDescent="0.25">
      <c r="A893" s="71">
        <v>705383</v>
      </c>
      <c r="B893" t="s">
        <v>15694</v>
      </c>
      <c r="C893" s="71" t="s">
        <v>3</v>
      </c>
      <c r="D893" s="71">
        <v>12176.29</v>
      </c>
    </row>
    <row r="894" spans="1:4" x14ac:dyDescent="0.25">
      <c r="A894" s="71">
        <v>705386</v>
      </c>
      <c r="B894" t="s">
        <v>15695</v>
      </c>
      <c r="C894" s="71" t="s">
        <v>3</v>
      </c>
      <c r="D894" s="71">
        <v>14731.03</v>
      </c>
    </row>
    <row r="895" spans="1:4" x14ac:dyDescent="0.25">
      <c r="A895" s="71">
        <v>705385</v>
      </c>
      <c r="B895" t="s">
        <v>15696</v>
      </c>
      <c r="C895" s="71" t="s">
        <v>3</v>
      </c>
      <c r="D895" s="71">
        <v>13206.25</v>
      </c>
    </row>
    <row r="896" spans="1:4" x14ac:dyDescent="0.25">
      <c r="A896" s="71">
        <v>705378</v>
      </c>
      <c r="B896" t="s">
        <v>15697</v>
      </c>
      <c r="C896" s="71" t="s">
        <v>3</v>
      </c>
      <c r="D896" s="71">
        <v>10283.99</v>
      </c>
    </row>
    <row r="897" spans="1:4" x14ac:dyDescent="0.25">
      <c r="A897" s="71">
        <v>705377</v>
      </c>
      <c r="B897" t="s">
        <v>15698</v>
      </c>
      <c r="C897" s="71" t="s">
        <v>3</v>
      </c>
      <c r="D897" s="71">
        <v>9026.8799999999992</v>
      </c>
    </row>
    <row r="898" spans="1:4" x14ac:dyDescent="0.25">
      <c r="A898" s="71">
        <v>705380</v>
      </c>
      <c r="B898" t="s">
        <v>15699</v>
      </c>
      <c r="C898" s="71" t="s">
        <v>3</v>
      </c>
      <c r="D898" s="71">
        <v>11612.53</v>
      </c>
    </row>
    <row r="899" spans="1:4" x14ac:dyDescent="0.25">
      <c r="A899" s="71">
        <v>705379</v>
      </c>
      <c r="B899" t="s">
        <v>15700</v>
      </c>
      <c r="C899" s="71" t="s">
        <v>3</v>
      </c>
      <c r="D899" s="71">
        <v>10355.43</v>
      </c>
    </row>
    <row r="900" spans="1:4" x14ac:dyDescent="0.25">
      <c r="A900" s="71">
        <v>705382</v>
      </c>
      <c r="B900" t="s">
        <v>15701</v>
      </c>
      <c r="C900" s="71" t="s">
        <v>3</v>
      </c>
      <c r="D900" s="71">
        <v>12846.04</v>
      </c>
    </row>
    <row r="901" spans="1:4" x14ac:dyDescent="0.25">
      <c r="A901" s="71">
        <v>705381</v>
      </c>
      <c r="B901" t="s">
        <v>15702</v>
      </c>
      <c r="C901" s="71" t="s">
        <v>3</v>
      </c>
      <c r="D901" s="71">
        <v>11321.26</v>
      </c>
    </row>
    <row r="902" spans="1:4" x14ac:dyDescent="0.25">
      <c r="A902" s="71">
        <v>705388</v>
      </c>
      <c r="B902" t="s">
        <v>15703</v>
      </c>
      <c r="C902" s="71" t="s">
        <v>3</v>
      </c>
      <c r="D902" s="71">
        <v>12659.07</v>
      </c>
    </row>
    <row r="903" spans="1:4" x14ac:dyDescent="0.25">
      <c r="A903" s="71">
        <v>705387</v>
      </c>
      <c r="B903" t="s">
        <v>15704</v>
      </c>
      <c r="C903" s="71" t="s">
        <v>3</v>
      </c>
      <c r="D903" s="71">
        <v>11179.08</v>
      </c>
    </row>
    <row r="904" spans="1:4" x14ac:dyDescent="0.25">
      <c r="A904" s="71">
        <v>705390</v>
      </c>
      <c r="B904" t="s">
        <v>21919</v>
      </c>
      <c r="C904" s="71" t="s">
        <v>3</v>
      </c>
      <c r="D904" s="71">
        <v>11947.28</v>
      </c>
    </row>
    <row r="905" spans="1:4" x14ac:dyDescent="0.25">
      <c r="A905" s="71">
        <v>705389</v>
      </c>
      <c r="B905" t="s">
        <v>15705</v>
      </c>
      <c r="C905" s="71" t="s">
        <v>3</v>
      </c>
      <c r="D905" s="71">
        <v>10467.290000000001</v>
      </c>
    </row>
    <row r="906" spans="1:4" x14ac:dyDescent="0.25">
      <c r="A906" s="71">
        <v>705399</v>
      </c>
      <c r="B906" t="s">
        <v>15706</v>
      </c>
      <c r="C906" s="71" t="s">
        <v>3</v>
      </c>
      <c r="D906" s="71">
        <v>18435.12</v>
      </c>
    </row>
    <row r="907" spans="1:4" x14ac:dyDescent="0.25">
      <c r="A907" s="71">
        <v>705398</v>
      </c>
      <c r="B907" t="s">
        <v>15707</v>
      </c>
      <c r="C907" s="71" t="s">
        <v>3</v>
      </c>
      <c r="D907" s="71">
        <v>16216.61</v>
      </c>
    </row>
    <row r="908" spans="1:4" x14ac:dyDescent="0.25">
      <c r="A908" s="71">
        <v>705401</v>
      </c>
      <c r="B908" t="s">
        <v>15708</v>
      </c>
      <c r="C908" s="71" t="s">
        <v>3</v>
      </c>
      <c r="D908" s="71">
        <v>19829.98</v>
      </c>
    </row>
    <row r="909" spans="1:4" x14ac:dyDescent="0.25">
      <c r="A909" s="71">
        <v>705400</v>
      </c>
      <c r="B909" t="s">
        <v>15709</v>
      </c>
      <c r="C909" s="71" t="s">
        <v>3</v>
      </c>
      <c r="D909" s="71">
        <v>17611.47</v>
      </c>
    </row>
    <row r="910" spans="1:4" x14ac:dyDescent="0.25">
      <c r="A910" s="71">
        <v>705392</v>
      </c>
      <c r="B910" t="s">
        <v>15710</v>
      </c>
      <c r="C910" s="71" t="s">
        <v>3</v>
      </c>
      <c r="D910" s="71">
        <v>13671.61</v>
      </c>
    </row>
    <row r="911" spans="1:4" x14ac:dyDescent="0.25">
      <c r="A911" s="71">
        <v>705391</v>
      </c>
      <c r="B911" t="s">
        <v>15711</v>
      </c>
      <c r="C911" s="71" t="s">
        <v>3</v>
      </c>
      <c r="D911" s="71">
        <v>11877.77</v>
      </c>
    </row>
    <row r="912" spans="1:4" x14ac:dyDescent="0.25">
      <c r="A912" s="71">
        <v>705395</v>
      </c>
      <c r="B912" t="s">
        <v>15712</v>
      </c>
      <c r="C912" s="71" t="s">
        <v>3</v>
      </c>
      <c r="D912" s="71">
        <v>15522.02</v>
      </c>
    </row>
    <row r="913" spans="1:4" x14ac:dyDescent="0.25">
      <c r="A913" s="71">
        <v>705394</v>
      </c>
      <c r="B913" t="s">
        <v>15713</v>
      </c>
      <c r="C913" s="71" t="s">
        <v>3</v>
      </c>
      <c r="D913" s="71">
        <v>13728.18</v>
      </c>
    </row>
    <row r="914" spans="1:4" x14ac:dyDescent="0.25">
      <c r="A914" s="71">
        <v>705397</v>
      </c>
      <c r="B914" t="s">
        <v>15714</v>
      </c>
      <c r="C914" s="71" t="s">
        <v>3</v>
      </c>
      <c r="D914" s="71">
        <v>17103.490000000002</v>
      </c>
    </row>
    <row r="915" spans="1:4" x14ac:dyDescent="0.25">
      <c r="A915" s="71">
        <v>705396</v>
      </c>
      <c r="B915" t="s">
        <v>15715</v>
      </c>
      <c r="C915" s="71" t="s">
        <v>3</v>
      </c>
      <c r="D915" s="71">
        <v>14884.98</v>
      </c>
    </row>
    <row r="916" spans="1:4" x14ac:dyDescent="0.25">
      <c r="A916" s="71">
        <v>804213</v>
      </c>
      <c r="B916" t="s">
        <v>15716</v>
      </c>
      <c r="C916" s="71" t="s">
        <v>12798</v>
      </c>
      <c r="D916" s="71">
        <v>1545.22</v>
      </c>
    </row>
    <row r="917" spans="1:4" x14ac:dyDescent="0.25">
      <c r="A917" s="71">
        <v>804212</v>
      </c>
      <c r="B917" t="s">
        <v>15717</v>
      </c>
      <c r="C917" s="71" t="s">
        <v>12798</v>
      </c>
      <c r="D917" s="71">
        <v>1183.76</v>
      </c>
    </row>
    <row r="918" spans="1:4" x14ac:dyDescent="0.25">
      <c r="A918" s="71">
        <v>804217</v>
      </c>
      <c r="B918" t="s">
        <v>15718</v>
      </c>
      <c r="C918" s="71" t="s">
        <v>12798</v>
      </c>
      <c r="D918" s="71">
        <v>1553.53</v>
      </c>
    </row>
    <row r="919" spans="1:4" x14ac:dyDescent="0.25">
      <c r="A919" s="71">
        <v>804216</v>
      </c>
      <c r="B919" t="s">
        <v>15719</v>
      </c>
      <c r="C919" s="71" t="s">
        <v>12798</v>
      </c>
      <c r="D919" s="71">
        <v>1191.33</v>
      </c>
    </row>
    <row r="920" spans="1:4" x14ac:dyDescent="0.25">
      <c r="A920" s="71">
        <v>804219</v>
      </c>
      <c r="B920" t="s">
        <v>15720</v>
      </c>
      <c r="C920" s="71" t="s">
        <v>12798</v>
      </c>
      <c r="D920" s="71">
        <v>1563.94</v>
      </c>
    </row>
    <row r="921" spans="1:4" x14ac:dyDescent="0.25">
      <c r="A921" s="71">
        <v>804218</v>
      </c>
      <c r="B921" t="s">
        <v>15721</v>
      </c>
      <c r="C921" s="71" t="s">
        <v>12798</v>
      </c>
      <c r="D921" s="71">
        <v>1201.01</v>
      </c>
    </row>
    <row r="922" spans="1:4" x14ac:dyDescent="0.25">
      <c r="A922" s="71">
        <v>804221</v>
      </c>
      <c r="B922" t="s">
        <v>15722</v>
      </c>
      <c r="C922" s="71" t="s">
        <v>12798</v>
      </c>
      <c r="D922" s="71">
        <v>1580.77</v>
      </c>
    </row>
    <row r="923" spans="1:4" x14ac:dyDescent="0.25">
      <c r="A923" s="71">
        <v>804220</v>
      </c>
      <c r="B923" t="s">
        <v>15723</v>
      </c>
      <c r="C923" s="71" t="s">
        <v>12798</v>
      </c>
      <c r="D923" s="71">
        <v>1216.54</v>
      </c>
    </row>
    <row r="924" spans="1:4" x14ac:dyDescent="0.25">
      <c r="A924" s="71">
        <v>804223</v>
      </c>
      <c r="B924" t="s">
        <v>15724</v>
      </c>
      <c r="C924" s="71" t="s">
        <v>12798</v>
      </c>
      <c r="D924" s="71">
        <v>1602.8</v>
      </c>
    </row>
    <row r="925" spans="1:4" x14ac:dyDescent="0.25">
      <c r="A925" s="71">
        <v>804222</v>
      </c>
      <c r="B925" t="s">
        <v>15725</v>
      </c>
      <c r="C925" s="71" t="s">
        <v>12798</v>
      </c>
      <c r="D925" s="71">
        <v>1236.9100000000001</v>
      </c>
    </row>
    <row r="926" spans="1:4" x14ac:dyDescent="0.25">
      <c r="A926" s="71">
        <v>804225</v>
      </c>
      <c r="B926" t="s">
        <v>15726</v>
      </c>
      <c r="C926" s="71" t="s">
        <v>12798</v>
      </c>
      <c r="D926" s="71">
        <v>1631.66</v>
      </c>
    </row>
    <row r="927" spans="1:4" x14ac:dyDescent="0.25">
      <c r="A927" s="71">
        <v>804224</v>
      </c>
      <c r="B927" t="s">
        <v>15727</v>
      </c>
      <c r="C927" s="71" t="s">
        <v>12798</v>
      </c>
      <c r="D927" s="71">
        <v>1263.92</v>
      </c>
    </row>
    <row r="928" spans="1:4" x14ac:dyDescent="0.25">
      <c r="A928" s="71">
        <v>804227</v>
      </c>
      <c r="B928" t="s">
        <v>15728</v>
      </c>
      <c r="C928" s="71" t="s">
        <v>12798</v>
      </c>
      <c r="D928" s="71">
        <v>1670.65</v>
      </c>
    </row>
    <row r="929" spans="1:4" x14ac:dyDescent="0.25">
      <c r="A929" s="71">
        <v>804226</v>
      </c>
      <c r="B929" t="s">
        <v>15729</v>
      </c>
      <c r="C929" s="71" t="s">
        <v>12798</v>
      </c>
      <c r="D929" s="71">
        <v>1300.69</v>
      </c>
    </row>
    <row r="930" spans="1:4" x14ac:dyDescent="0.25">
      <c r="A930" s="71">
        <v>804229</v>
      </c>
      <c r="B930" t="s">
        <v>15730</v>
      </c>
      <c r="C930" s="71" t="s">
        <v>12798</v>
      </c>
      <c r="D930" s="71">
        <v>1721.4</v>
      </c>
    </row>
    <row r="931" spans="1:4" x14ac:dyDescent="0.25">
      <c r="A931" s="71">
        <v>804228</v>
      </c>
      <c r="B931" t="s">
        <v>15731</v>
      </c>
      <c r="C931" s="71" t="s">
        <v>12798</v>
      </c>
      <c r="D931" s="71">
        <v>1349.04</v>
      </c>
    </row>
    <row r="932" spans="1:4" x14ac:dyDescent="0.25">
      <c r="A932" s="71">
        <v>804231</v>
      </c>
      <c r="B932" t="s">
        <v>15732</v>
      </c>
      <c r="C932" s="71" t="s">
        <v>12798</v>
      </c>
      <c r="D932" s="71">
        <v>1790.72</v>
      </c>
    </row>
    <row r="933" spans="1:4" x14ac:dyDescent="0.25">
      <c r="A933" s="71">
        <v>804230</v>
      </c>
      <c r="B933" t="s">
        <v>15733</v>
      </c>
      <c r="C933" s="71" t="s">
        <v>12798</v>
      </c>
      <c r="D933" s="71">
        <v>1415.6</v>
      </c>
    </row>
    <row r="934" spans="1:4" x14ac:dyDescent="0.25">
      <c r="A934" s="71">
        <v>804215</v>
      </c>
      <c r="B934" t="s">
        <v>15734</v>
      </c>
      <c r="C934" s="71" t="s">
        <v>12798</v>
      </c>
      <c r="D934" s="71">
        <v>1547.12</v>
      </c>
    </row>
    <row r="935" spans="1:4" x14ac:dyDescent="0.25">
      <c r="A935" s="71">
        <v>804214</v>
      </c>
      <c r="B935" t="s">
        <v>15735</v>
      </c>
      <c r="C935" s="71" t="s">
        <v>12798</v>
      </c>
      <c r="D935" s="71">
        <v>1185.48</v>
      </c>
    </row>
    <row r="936" spans="1:4" x14ac:dyDescent="0.25">
      <c r="A936" s="71">
        <v>804417</v>
      </c>
      <c r="B936" t="s">
        <v>15736</v>
      </c>
      <c r="C936" s="71" t="s">
        <v>12798</v>
      </c>
      <c r="D936" s="71">
        <v>4000.31</v>
      </c>
    </row>
    <row r="937" spans="1:4" x14ac:dyDescent="0.25">
      <c r="A937" s="71">
        <v>804233</v>
      </c>
      <c r="B937" t="s">
        <v>15737</v>
      </c>
      <c r="C937" s="71" t="s">
        <v>12798</v>
      </c>
      <c r="D937" s="71">
        <v>2306.98</v>
      </c>
    </row>
    <row r="938" spans="1:4" x14ac:dyDescent="0.25">
      <c r="A938" s="71">
        <v>804416</v>
      </c>
      <c r="B938" t="s">
        <v>15738</v>
      </c>
      <c r="C938" s="71" t="s">
        <v>12798</v>
      </c>
      <c r="D938" s="71">
        <v>3057.23</v>
      </c>
    </row>
    <row r="939" spans="1:4" x14ac:dyDescent="0.25">
      <c r="A939" s="71">
        <v>804232</v>
      </c>
      <c r="B939" t="s">
        <v>15739</v>
      </c>
      <c r="C939" s="71" t="s">
        <v>12798</v>
      </c>
      <c r="D939" s="71">
        <v>1746.05</v>
      </c>
    </row>
    <row r="940" spans="1:4" x14ac:dyDescent="0.25">
      <c r="A940" s="71">
        <v>804237</v>
      </c>
      <c r="B940" t="s">
        <v>15740</v>
      </c>
      <c r="C940" s="71" t="s">
        <v>12798</v>
      </c>
      <c r="D940" s="71">
        <v>2319.58</v>
      </c>
    </row>
    <row r="941" spans="1:4" x14ac:dyDescent="0.25">
      <c r="A941" s="71">
        <v>804236</v>
      </c>
      <c r="B941" t="s">
        <v>15741</v>
      </c>
      <c r="C941" s="71" t="s">
        <v>12798</v>
      </c>
      <c r="D941" s="71">
        <v>1757.35</v>
      </c>
    </row>
    <row r="942" spans="1:4" x14ac:dyDescent="0.25">
      <c r="A942" s="71">
        <v>804419</v>
      </c>
      <c r="B942" t="s">
        <v>15742</v>
      </c>
      <c r="C942" s="71" t="s">
        <v>12798</v>
      </c>
      <c r="D942" s="71">
        <v>4185.32</v>
      </c>
    </row>
    <row r="943" spans="1:4" x14ac:dyDescent="0.25">
      <c r="A943" s="71">
        <v>804239</v>
      </c>
      <c r="B943" t="s">
        <v>15743</v>
      </c>
      <c r="C943" s="71" t="s">
        <v>12798</v>
      </c>
      <c r="D943" s="71">
        <v>2335.98</v>
      </c>
    </row>
    <row r="944" spans="1:4" x14ac:dyDescent="0.25">
      <c r="A944" s="71">
        <v>804418</v>
      </c>
      <c r="B944" t="s">
        <v>15744</v>
      </c>
      <c r="C944" s="71" t="s">
        <v>12798</v>
      </c>
      <c r="D944" s="71">
        <v>3197.18</v>
      </c>
    </row>
    <row r="945" spans="1:4" x14ac:dyDescent="0.25">
      <c r="A945" s="71">
        <v>804238</v>
      </c>
      <c r="B945" t="s">
        <v>15745</v>
      </c>
      <c r="C945" s="71" t="s">
        <v>12798</v>
      </c>
      <c r="D945" s="71">
        <v>1772.09</v>
      </c>
    </row>
    <row r="946" spans="1:4" x14ac:dyDescent="0.25">
      <c r="A946" s="71">
        <v>804241</v>
      </c>
      <c r="B946" t="s">
        <v>15746</v>
      </c>
      <c r="C946" s="71" t="s">
        <v>12798</v>
      </c>
      <c r="D946" s="71">
        <v>2359.4899999999998</v>
      </c>
    </row>
    <row r="947" spans="1:4" x14ac:dyDescent="0.25">
      <c r="A947" s="71">
        <v>804240</v>
      </c>
      <c r="B947" t="s">
        <v>15747</v>
      </c>
      <c r="C947" s="71" t="s">
        <v>12798</v>
      </c>
      <c r="D947" s="71">
        <v>1793.39</v>
      </c>
    </row>
    <row r="948" spans="1:4" x14ac:dyDescent="0.25">
      <c r="A948" s="71">
        <v>804243</v>
      </c>
      <c r="B948" t="s">
        <v>15748</v>
      </c>
      <c r="C948" s="71" t="s">
        <v>12798</v>
      </c>
      <c r="D948" s="71">
        <v>2391.52</v>
      </c>
    </row>
    <row r="949" spans="1:4" x14ac:dyDescent="0.25">
      <c r="A949" s="71">
        <v>804242</v>
      </c>
      <c r="B949" t="s">
        <v>15749</v>
      </c>
      <c r="C949" s="71" t="s">
        <v>12798</v>
      </c>
      <c r="D949" s="71">
        <v>1822.64</v>
      </c>
    </row>
    <row r="950" spans="1:4" x14ac:dyDescent="0.25">
      <c r="A950" s="71">
        <v>804421</v>
      </c>
      <c r="B950" t="s">
        <v>15750</v>
      </c>
      <c r="C950" s="71" t="s">
        <v>12798</v>
      </c>
      <c r="D950" s="71">
        <v>4671.72</v>
      </c>
    </row>
    <row r="951" spans="1:4" x14ac:dyDescent="0.25">
      <c r="A951" s="71">
        <v>804245</v>
      </c>
      <c r="B951" t="s">
        <v>15751</v>
      </c>
      <c r="C951" s="71" t="s">
        <v>12798</v>
      </c>
      <c r="D951" s="71">
        <v>2434.66</v>
      </c>
    </row>
    <row r="952" spans="1:4" x14ac:dyDescent="0.25">
      <c r="A952" s="71">
        <v>804420</v>
      </c>
      <c r="B952" t="s">
        <v>15752</v>
      </c>
      <c r="C952" s="71" t="s">
        <v>12798</v>
      </c>
      <c r="D952" s="71">
        <v>3565.92</v>
      </c>
    </row>
    <row r="953" spans="1:4" x14ac:dyDescent="0.25">
      <c r="A953" s="71">
        <v>804244</v>
      </c>
      <c r="B953" t="s">
        <v>15753</v>
      </c>
      <c r="C953" s="71" t="s">
        <v>12798</v>
      </c>
      <c r="D953" s="71">
        <v>1862.28</v>
      </c>
    </row>
    <row r="954" spans="1:4" x14ac:dyDescent="0.25">
      <c r="A954" s="71">
        <v>804247</v>
      </c>
      <c r="B954" t="s">
        <v>15754</v>
      </c>
      <c r="C954" s="71" t="s">
        <v>12798</v>
      </c>
      <c r="D954" s="71">
        <v>2490.7600000000002</v>
      </c>
    </row>
    <row r="955" spans="1:4" x14ac:dyDescent="0.25">
      <c r="A955" s="71">
        <v>804246</v>
      </c>
      <c r="B955" t="s">
        <v>15755</v>
      </c>
      <c r="C955" s="71" t="s">
        <v>12798</v>
      </c>
      <c r="D955" s="71">
        <v>1914.5</v>
      </c>
    </row>
    <row r="956" spans="1:4" x14ac:dyDescent="0.25">
      <c r="A956" s="71">
        <v>804249</v>
      </c>
      <c r="B956" t="s">
        <v>15756</v>
      </c>
      <c r="C956" s="71" t="s">
        <v>12798</v>
      </c>
      <c r="D956" s="71">
        <v>2565.7199999999998</v>
      </c>
    </row>
    <row r="957" spans="1:4" x14ac:dyDescent="0.25">
      <c r="A957" s="71">
        <v>804248</v>
      </c>
      <c r="B957" t="s">
        <v>15757</v>
      </c>
      <c r="C957" s="71" t="s">
        <v>12798</v>
      </c>
      <c r="D957" s="71">
        <v>1984.84</v>
      </c>
    </row>
    <row r="958" spans="1:4" x14ac:dyDescent="0.25">
      <c r="A958" s="71">
        <v>804423</v>
      </c>
      <c r="B958" t="s">
        <v>15758</v>
      </c>
      <c r="C958" s="71" t="s">
        <v>12798</v>
      </c>
      <c r="D958" s="71">
        <v>5789.07</v>
      </c>
    </row>
    <row r="959" spans="1:4" x14ac:dyDescent="0.25">
      <c r="A959" s="71">
        <v>804251</v>
      </c>
      <c r="B959" t="s">
        <v>15759</v>
      </c>
      <c r="C959" s="71" t="s">
        <v>12798</v>
      </c>
      <c r="D959" s="71">
        <v>2665.11</v>
      </c>
    </row>
    <row r="960" spans="1:4" x14ac:dyDescent="0.25">
      <c r="A960" s="71">
        <v>804422</v>
      </c>
      <c r="B960" t="s">
        <v>15760</v>
      </c>
      <c r="C960" s="71" t="s">
        <v>12798</v>
      </c>
      <c r="D960" s="71">
        <v>4409.3599999999997</v>
      </c>
    </row>
    <row r="961" spans="1:4" x14ac:dyDescent="0.25">
      <c r="A961" s="71">
        <v>804250</v>
      </c>
      <c r="B961" t="s">
        <v>15761</v>
      </c>
      <c r="C961" s="71" t="s">
        <v>12798</v>
      </c>
      <c r="D961" s="71">
        <v>2079.42</v>
      </c>
    </row>
    <row r="962" spans="1:4" x14ac:dyDescent="0.25">
      <c r="A962" s="71">
        <v>804235</v>
      </c>
      <c r="B962" t="s">
        <v>15762</v>
      </c>
      <c r="C962" s="71" t="s">
        <v>12798</v>
      </c>
      <c r="D962" s="71">
        <v>2310.08</v>
      </c>
    </row>
    <row r="963" spans="1:4" x14ac:dyDescent="0.25">
      <c r="A963" s="71">
        <v>804234</v>
      </c>
      <c r="B963" t="s">
        <v>15763</v>
      </c>
      <c r="C963" s="71" t="s">
        <v>12798</v>
      </c>
      <c r="D963" s="71">
        <v>1748.77</v>
      </c>
    </row>
    <row r="964" spans="1:4" x14ac:dyDescent="0.25">
      <c r="A964" s="71">
        <v>804425</v>
      </c>
      <c r="B964" t="s">
        <v>15764</v>
      </c>
      <c r="C964" s="71" t="s">
        <v>12798</v>
      </c>
      <c r="D964" s="71">
        <v>5841.45</v>
      </c>
    </row>
    <row r="965" spans="1:4" x14ac:dyDescent="0.25">
      <c r="A965" s="71">
        <v>804253</v>
      </c>
      <c r="B965" t="s">
        <v>15765</v>
      </c>
      <c r="C965" s="71" t="s">
        <v>12798</v>
      </c>
      <c r="D965" s="71">
        <v>3222.73</v>
      </c>
    </row>
    <row r="966" spans="1:4" x14ac:dyDescent="0.25">
      <c r="A966" s="71">
        <v>804424</v>
      </c>
      <c r="B966" t="s">
        <v>15766</v>
      </c>
      <c r="C966" s="71" t="s">
        <v>12798</v>
      </c>
      <c r="D966" s="71">
        <v>4384.3599999999997</v>
      </c>
    </row>
    <row r="967" spans="1:4" x14ac:dyDescent="0.25">
      <c r="A967" s="71">
        <v>804252</v>
      </c>
      <c r="B967" t="s">
        <v>15767</v>
      </c>
      <c r="C967" s="71" t="s">
        <v>12798</v>
      </c>
      <c r="D967" s="71">
        <v>2408.5700000000002</v>
      </c>
    </row>
    <row r="968" spans="1:4" x14ac:dyDescent="0.25">
      <c r="A968" s="71">
        <v>804257</v>
      </c>
      <c r="B968" t="s">
        <v>15768</v>
      </c>
      <c r="C968" s="71" t="s">
        <v>12798</v>
      </c>
      <c r="D968" s="71">
        <v>3241.59</v>
      </c>
    </row>
    <row r="969" spans="1:4" x14ac:dyDescent="0.25">
      <c r="A969" s="71">
        <v>804256</v>
      </c>
      <c r="B969" t="s">
        <v>15769</v>
      </c>
      <c r="C969" s="71" t="s">
        <v>12798</v>
      </c>
      <c r="D969" s="71">
        <v>2424.85</v>
      </c>
    </row>
    <row r="970" spans="1:4" x14ac:dyDescent="0.25">
      <c r="A970" s="71">
        <v>804427</v>
      </c>
      <c r="B970" t="s">
        <v>15770</v>
      </c>
      <c r="C970" s="71" t="s">
        <v>12798</v>
      </c>
      <c r="D970" s="71">
        <v>6125.88</v>
      </c>
    </row>
    <row r="971" spans="1:4" x14ac:dyDescent="0.25">
      <c r="A971" s="71">
        <v>804259</v>
      </c>
      <c r="B971" t="s">
        <v>15771</v>
      </c>
      <c r="C971" s="71" t="s">
        <v>12798</v>
      </c>
      <c r="D971" s="71">
        <v>3265.46</v>
      </c>
    </row>
    <row r="972" spans="1:4" x14ac:dyDescent="0.25">
      <c r="A972" s="71">
        <v>804426</v>
      </c>
      <c r="B972" t="s">
        <v>15772</v>
      </c>
      <c r="C972" s="71" t="s">
        <v>12798</v>
      </c>
      <c r="D972" s="71">
        <v>4594.8999999999996</v>
      </c>
    </row>
    <row r="973" spans="1:4" x14ac:dyDescent="0.25">
      <c r="A973" s="71">
        <v>804258</v>
      </c>
      <c r="B973" t="s">
        <v>15773</v>
      </c>
      <c r="C973" s="71" t="s">
        <v>12798</v>
      </c>
      <c r="D973" s="71">
        <v>2445.5700000000002</v>
      </c>
    </row>
    <row r="974" spans="1:4" x14ac:dyDescent="0.25">
      <c r="A974" s="71">
        <v>804261</v>
      </c>
      <c r="B974" t="s">
        <v>15774</v>
      </c>
      <c r="C974" s="71" t="s">
        <v>12798</v>
      </c>
      <c r="D974" s="71">
        <v>3300.51</v>
      </c>
    </row>
    <row r="975" spans="1:4" x14ac:dyDescent="0.25">
      <c r="A975" s="71">
        <v>804260</v>
      </c>
      <c r="B975" t="s">
        <v>15775</v>
      </c>
      <c r="C975" s="71" t="s">
        <v>12798</v>
      </c>
      <c r="D975" s="71">
        <v>2476.1999999999998</v>
      </c>
    </row>
    <row r="976" spans="1:4" x14ac:dyDescent="0.25">
      <c r="A976" s="71">
        <v>804263</v>
      </c>
      <c r="B976" t="s">
        <v>15776</v>
      </c>
      <c r="C976" s="71" t="s">
        <v>12798</v>
      </c>
      <c r="D976" s="71">
        <v>3348.17</v>
      </c>
    </row>
    <row r="977" spans="1:4" x14ac:dyDescent="0.25">
      <c r="A977" s="71">
        <v>804262</v>
      </c>
      <c r="B977" t="s">
        <v>15777</v>
      </c>
      <c r="C977" s="71" t="s">
        <v>12798</v>
      </c>
      <c r="D977" s="71">
        <v>2518.12</v>
      </c>
    </row>
    <row r="978" spans="1:4" x14ac:dyDescent="0.25">
      <c r="A978" s="71">
        <v>804429</v>
      </c>
      <c r="B978" t="s">
        <v>15778</v>
      </c>
      <c r="C978" s="71" t="s">
        <v>12798</v>
      </c>
      <c r="D978" s="71">
        <v>6840.61</v>
      </c>
    </row>
    <row r="979" spans="1:4" x14ac:dyDescent="0.25">
      <c r="A979" s="71">
        <v>804265</v>
      </c>
      <c r="B979" t="s">
        <v>15779</v>
      </c>
      <c r="C979" s="71" t="s">
        <v>12798</v>
      </c>
      <c r="D979" s="71">
        <v>3411.45</v>
      </c>
    </row>
    <row r="980" spans="1:4" x14ac:dyDescent="0.25">
      <c r="A980" s="71">
        <v>804428</v>
      </c>
      <c r="B980" t="s">
        <v>15780</v>
      </c>
      <c r="C980" s="71" t="s">
        <v>12798</v>
      </c>
      <c r="D980" s="71">
        <v>5125.67</v>
      </c>
    </row>
    <row r="981" spans="1:4" x14ac:dyDescent="0.25">
      <c r="A981" s="71">
        <v>804264</v>
      </c>
      <c r="B981" t="s">
        <v>15781</v>
      </c>
      <c r="C981" s="71" t="s">
        <v>12798</v>
      </c>
      <c r="D981" s="71">
        <v>2574.5700000000002</v>
      </c>
    </row>
    <row r="982" spans="1:4" x14ac:dyDescent="0.25">
      <c r="A982" s="71">
        <v>804267</v>
      </c>
      <c r="B982" t="s">
        <v>15782</v>
      </c>
      <c r="C982" s="71" t="s">
        <v>12798</v>
      </c>
      <c r="D982" s="71">
        <v>3491.97</v>
      </c>
    </row>
    <row r="983" spans="1:4" x14ac:dyDescent="0.25">
      <c r="A983" s="71">
        <v>804266</v>
      </c>
      <c r="B983" t="s">
        <v>15783</v>
      </c>
      <c r="C983" s="71" t="s">
        <v>12798</v>
      </c>
      <c r="D983" s="71">
        <v>2647.34</v>
      </c>
    </row>
    <row r="984" spans="1:4" x14ac:dyDescent="0.25">
      <c r="A984" s="71">
        <v>804269</v>
      </c>
      <c r="B984" t="s">
        <v>15784</v>
      </c>
      <c r="C984" s="71" t="s">
        <v>12798</v>
      </c>
      <c r="D984" s="71">
        <v>3598.47</v>
      </c>
    </row>
    <row r="985" spans="1:4" x14ac:dyDescent="0.25">
      <c r="A985" s="71">
        <v>804268</v>
      </c>
      <c r="B985" t="s">
        <v>15785</v>
      </c>
      <c r="C985" s="71" t="s">
        <v>12798</v>
      </c>
      <c r="D985" s="71">
        <v>2744.78</v>
      </c>
    </row>
    <row r="986" spans="1:4" x14ac:dyDescent="0.25">
      <c r="A986" s="71">
        <v>804431</v>
      </c>
      <c r="B986" t="s">
        <v>15786</v>
      </c>
      <c r="C986" s="71" t="s">
        <v>12798</v>
      </c>
      <c r="D986" s="71">
        <v>8490.43</v>
      </c>
    </row>
    <row r="987" spans="1:4" x14ac:dyDescent="0.25">
      <c r="A987" s="71">
        <v>804271</v>
      </c>
      <c r="B987" t="s">
        <v>15787</v>
      </c>
      <c r="C987" s="71" t="s">
        <v>12798</v>
      </c>
      <c r="D987" s="71">
        <v>3739.8</v>
      </c>
    </row>
    <row r="988" spans="1:4" x14ac:dyDescent="0.25">
      <c r="A988" s="71">
        <v>804430</v>
      </c>
      <c r="B988" t="s">
        <v>15788</v>
      </c>
      <c r="C988" s="71" t="s">
        <v>12798</v>
      </c>
      <c r="D988" s="71">
        <v>6346.61</v>
      </c>
    </row>
    <row r="989" spans="1:4" x14ac:dyDescent="0.25">
      <c r="A989" s="71">
        <v>804270</v>
      </c>
      <c r="B989" t="s">
        <v>15789</v>
      </c>
      <c r="C989" s="71" t="s">
        <v>12798</v>
      </c>
      <c r="D989" s="71">
        <v>2876.14</v>
      </c>
    </row>
    <row r="990" spans="1:4" x14ac:dyDescent="0.25">
      <c r="A990" s="71">
        <v>804255</v>
      </c>
      <c r="B990" t="s">
        <v>15790</v>
      </c>
      <c r="C990" s="71" t="s">
        <v>12798</v>
      </c>
      <c r="D990" s="71">
        <v>3227.52</v>
      </c>
    </row>
    <row r="991" spans="1:4" x14ac:dyDescent="0.25">
      <c r="A991" s="71">
        <v>804254</v>
      </c>
      <c r="B991" t="s">
        <v>15791</v>
      </c>
      <c r="C991" s="71" t="s">
        <v>12798</v>
      </c>
      <c r="D991" s="71">
        <v>2412.62</v>
      </c>
    </row>
    <row r="992" spans="1:4" x14ac:dyDescent="0.25">
      <c r="A992" s="71">
        <v>804433</v>
      </c>
      <c r="B992" t="s">
        <v>15792</v>
      </c>
      <c r="C992" s="71" t="s">
        <v>12798</v>
      </c>
      <c r="D992" s="71">
        <v>10427.18</v>
      </c>
    </row>
    <row r="993" spans="1:4" x14ac:dyDescent="0.25">
      <c r="A993" s="71">
        <v>804273</v>
      </c>
      <c r="B993" t="s">
        <v>15793</v>
      </c>
      <c r="C993" s="71" t="s">
        <v>12798</v>
      </c>
      <c r="D993" s="71">
        <v>5558.67</v>
      </c>
    </row>
    <row r="994" spans="1:4" x14ac:dyDescent="0.25">
      <c r="A994" s="71">
        <v>804432</v>
      </c>
      <c r="B994" t="s">
        <v>15794</v>
      </c>
      <c r="C994" s="71" t="s">
        <v>12798</v>
      </c>
      <c r="D994" s="71">
        <v>7631.19</v>
      </c>
    </row>
    <row r="995" spans="1:4" x14ac:dyDescent="0.25">
      <c r="A995" s="71">
        <v>804272</v>
      </c>
      <c r="B995" t="s">
        <v>15795</v>
      </c>
      <c r="C995" s="71" t="s">
        <v>12798</v>
      </c>
      <c r="D995" s="71">
        <v>4102.3100000000004</v>
      </c>
    </row>
    <row r="996" spans="1:4" x14ac:dyDescent="0.25">
      <c r="A996" s="71">
        <v>804277</v>
      </c>
      <c r="B996" t="s">
        <v>15796</v>
      </c>
      <c r="C996" s="71" t="s">
        <v>12798</v>
      </c>
      <c r="D996" s="71">
        <v>5587.39</v>
      </c>
    </row>
    <row r="997" spans="1:4" x14ac:dyDescent="0.25">
      <c r="A997" s="71">
        <v>804276</v>
      </c>
      <c r="B997" t="s">
        <v>15797</v>
      </c>
      <c r="C997" s="71" t="s">
        <v>12798</v>
      </c>
      <c r="D997" s="71">
        <v>4126.59</v>
      </c>
    </row>
    <row r="998" spans="1:4" x14ac:dyDescent="0.25">
      <c r="A998" s="71">
        <v>804435</v>
      </c>
      <c r="B998" t="s">
        <v>15798</v>
      </c>
      <c r="C998" s="71" t="s">
        <v>12798</v>
      </c>
      <c r="D998" s="71">
        <v>10945.92</v>
      </c>
    </row>
    <row r="999" spans="1:4" x14ac:dyDescent="0.25">
      <c r="A999" s="71">
        <v>804279</v>
      </c>
      <c r="B999" t="s">
        <v>15799</v>
      </c>
      <c r="C999" s="71" t="s">
        <v>12798</v>
      </c>
      <c r="D999" s="71">
        <v>5623.29</v>
      </c>
    </row>
    <row r="1000" spans="1:4" x14ac:dyDescent="0.25">
      <c r="A1000" s="71">
        <v>804434</v>
      </c>
      <c r="B1000" t="s">
        <v>15800</v>
      </c>
      <c r="C1000" s="71" t="s">
        <v>12798</v>
      </c>
      <c r="D1000" s="71">
        <v>8006.97</v>
      </c>
    </row>
    <row r="1001" spans="1:4" x14ac:dyDescent="0.25">
      <c r="A1001" s="71">
        <v>804278</v>
      </c>
      <c r="B1001" t="s">
        <v>15801</v>
      </c>
      <c r="C1001" s="71" t="s">
        <v>12798</v>
      </c>
      <c r="D1001" s="71">
        <v>4156.95</v>
      </c>
    </row>
    <row r="1002" spans="1:4" x14ac:dyDescent="0.25">
      <c r="A1002" s="71">
        <v>804281</v>
      </c>
      <c r="B1002" t="s">
        <v>15802</v>
      </c>
      <c r="C1002" s="71" t="s">
        <v>12798</v>
      </c>
      <c r="D1002" s="71">
        <v>5675.87</v>
      </c>
    </row>
    <row r="1003" spans="1:4" x14ac:dyDescent="0.25">
      <c r="A1003" s="71">
        <v>804280</v>
      </c>
      <c r="B1003" t="s">
        <v>15803</v>
      </c>
      <c r="C1003" s="71" t="s">
        <v>12798</v>
      </c>
      <c r="D1003" s="71">
        <v>4201.97</v>
      </c>
    </row>
    <row r="1004" spans="1:4" x14ac:dyDescent="0.25">
      <c r="A1004" s="71">
        <v>804283</v>
      </c>
      <c r="B1004" t="s">
        <v>15804</v>
      </c>
      <c r="C1004" s="71" t="s">
        <v>12798</v>
      </c>
      <c r="D1004" s="71">
        <v>5747.25</v>
      </c>
    </row>
    <row r="1005" spans="1:4" x14ac:dyDescent="0.25">
      <c r="A1005" s="71">
        <v>804282</v>
      </c>
      <c r="B1005" t="s">
        <v>15805</v>
      </c>
      <c r="C1005" s="71" t="s">
        <v>12798</v>
      </c>
      <c r="D1005" s="71">
        <v>4263.74</v>
      </c>
    </row>
    <row r="1006" spans="1:4" x14ac:dyDescent="0.25">
      <c r="A1006" s="71">
        <v>804437</v>
      </c>
      <c r="B1006" t="s">
        <v>15806</v>
      </c>
      <c r="C1006" s="71" t="s">
        <v>12798</v>
      </c>
      <c r="D1006" s="71">
        <v>12263.74</v>
      </c>
    </row>
    <row r="1007" spans="1:4" x14ac:dyDescent="0.25">
      <c r="A1007" s="71">
        <v>804285</v>
      </c>
      <c r="B1007" t="s">
        <v>15807</v>
      </c>
      <c r="C1007" s="71" t="s">
        <v>12798</v>
      </c>
      <c r="D1007" s="71">
        <v>5840.73</v>
      </c>
    </row>
    <row r="1008" spans="1:4" x14ac:dyDescent="0.25">
      <c r="A1008" s="71">
        <v>804436</v>
      </c>
      <c r="B1008" t="s">
        <v>15808</v>
      </c>
      <c r="C1008" s="71" t="s">
        <v>12798</v>
      </c>
      <c r="D1008" s="71">
        <v>8962.0499999999993</v>
      </c>
    </row>
    <row r="1009" spans="1:4" x14ac:dyDescent="0.25">
      <c r="A1009" s="71">
        <v>804284</v>
      </c>
      <c r="B1009" t="s">
        <v>15809</v>
      </c>
      <c r="C1009" s="71" t="s">
        <v>12798</v>
      </c>
      <c r="D1009" s="71">
        <v>4345.3999999999996</v>
      </c>
    </row>
    <row r="1010" spans="1:4" x14ac:dyDescent="0.25">
      <c r="A1010" s="71">
        <v>804287</v>
      </c>
      <c r="B1010" t="s">
        <v>15810</v>
      </c>
      <c r="C1010" s="71" t="s">
        <v>12798</v>
      </c>
      <c r="D1010" s="71">
        <v>5961.16</v>
      </c>
    </row>
    <row r="1011" spans="1:4" x14ac:dyDescent="0.25">
      <c r="A1011" s="71">
        <v>804286</v>
      </c>
      <c r="B1011" t="s">
        <v>15811</v>
      </c>
      <c r="C1011" s="71" t="s">
        <v>12798</v>
      </c>
      <c r="D1011" s="71">
        <v>4452.3500000000004</v>
      </c>
    </row>
    <row r="1012" spans="1:4" x14ac:dyDescent="0.25">
      <c r="A1012" s="71">
        <v>804289</v>
      </c>
      <c r="B1012" t="s">
        <v>15812</v>
      </c>
      <c r="C1012" s="71" t="s">
        <v>12798</v>
      </c>
      <c r="D1012" s="71">
        <v>6117.99</v>
      </c>
    </row>
    <row r="1013" spans="1:4" x14ac:dyDescent="0.25">
      <c r="A1013" s="71">
        <v>804288</v>
      </c>
      <c r="B1013" t="s">
        <v>15813</v>
      </c>
      <c r="C1013" s="71" t="s">
        <v>12798</v>
      </c>
      <c r="D1013" s="71">
        <v>4593.66</v>
      </c>
    </row>
    <row r="1014" spans="1:4" x14ac:dyDescent="0.25">
      <c r="A1014" s="71">
        <v>804439</v>
      </c>
      <c r="B1014" t="s">
        <v>15814</v>
      </c>
      <c r="C1014" s="71" t="s">
        <v>12798</v>
      </c>
      <c r="D1014" s="71">
        <v>15287.05</v>
      </c>
    </row>
    <row r="1015" spans="1:4" x14ac:dyDescent="0.25">
      <c r="A1015" s="71">
        <v>804291</v>
      </c>
      <c r="B1015" t="s">
        <v>15815</v>
      </c>
      <c r="C1015" s="71" t="s">
        <v>12798</v>
      </c>
      <c r="D1015" s="71">
        <v>6323.8</v>
      </c>
    </row>
    <row r="1016" spans="1:4" x14ac:dyDescent="0.25">
      <c r="A1016" s="71">
        <v>804438</v>
      </c>
      <c r="B1016" t="s">
        <v>15816</v>
      </c>
      <c r="C1016" s="71" t="s">
        <v>12798</v>
      </c>
      <c r="D1016" s="71">
        <v>11145.7</v>
      </c>
    </row>
    <row r="1017" spans="1:4" x14ac:dyDescent="0.25">
      <c r="A1017" s="71">
        <v>804290</v>
      </c>
      <c r="B1017" t="s">
        <v>15817</v>
      </c>
      <c r="C1017" s="71" t="s">
        <v>12798</v>
      </c>
      <c r="D1017" s="71">
        <v>4782.4799999999996</v>
      </c>
    </row>
    <row r="1018" spans="1:4" x14ac:dyDescent="0.25">
      <c r="A1018" s="71">
        <v>804275</v>
      </c>
      <c r="B1018" t="s">
        <v>15818</v>
      </c>
      <c r="C1018" s="71" t="s">
        <v>12798</v>
      </c>
      <c r="D1018" s="71">
        <v>5565.85</v>
      </c>
    </row>
    <row r="1019" spans="1:4" x14ac:dyDescent="0.25">
      <c r="A1019" s="71">
        <v>804274</v>
      </c>
      <c r="B1019" t="s">
        <v>15819</v>
      </c>
      <c r="C1019" s="71" t="s">
        <v>12798</v>
      </c>
      <c r="D1019" s="71">
        <v>4108.38</v>
      </c>
    </row>
    <row r="1020" spans="1:4" x14ac:dyDescent="0.25">
      <c r="A1020" s="71">
        <v>804061</v>
      </c>
      <c r="B1020" t="s">
        <v>15820</v>
      </c>
      <c r="C1020" s="71" t="s">
        <v>12798</v>
      </c>
      <c r="D1020" s="71">
        <v>369.66</v>
      </c>
    </row>
    <row r="1021" spans="1:4" x14ac:dyDescent="0.25">
      <c r="A1021" s="71">
        <v>804060</v>
      </c>
      <c r="B1021" t="s">
        <v>15821</v>
      </c>
      <c r="C1021" s="71" t="s">
        <v>12798</v>
      </c>
      <c r="D1021" s="71">
        <v>291.52999999999997</v>
      </c>
    </row>
    <row r="1022" spans="1:4" x14ac:dyDescent="0.25">
      <c r="A1022" s="71">
        <v>804065</v>
      </c>
      <c r="B1022" t="s">
        <v>15822</v>
      </c>
      <c r="C1022" s="71" t="s">
        <v>12798</v>
      </c>
      <c r="D1022" s="71">
        <v>371.07</v>
      </c>
    </row>
    <row r="1023" spans="1:4" x14ac:dyDescent="0.25">
      <c r="A1023" s="71">
        <v>804064</v>
      </c>
      <c r="B1023" t="s">
        <v>15823</v>
      </c>
      <c r="C1023" s="71" t="s">
        <v>12798</v>
      </c>
      <c r="D1023" s="71">
        <v>292.94</v>
      </c>
    </row>
    <row r="1024" spans="1:4" x14ac:dyDescent="0.25">
      <c r="A1024" s="71">
        <v>804067</v>
      </c>
      <c r="B1024" t="s">
        <v>15824</v>
      </c>
      <c r="C1024" s="71" t="s">
        <v>12798</v>
      </c>
      <c r="D1024" s="71">
        <v>372.48</v>
      </c>
    </row>
    <row r="1025" spans="1:4" x14ac:dyDescent="0.25">
      <c r="A1025" s="71">
        <v>804066</v>
      </c>
      <c r="B1025" t="s">
        <v>15825</v>
      </c>
      <c r="C1025" s="71" t="s">
        <v>12798</v>
      </c>
      <c r="D1025" s="71">
        <v>294.35000000000002</v>
      </c>
    </row>
    <row r="1026" spans="1:4" x14ac:dyDescent="0.25">
      <c r="A1026" s="71">
        <v>804069</v>
      </c>
      <c r="B1026" t="s">
        <v>15826</v>
      </c>
      <c r="C1026" s="71" t="s">
        <v>12798</v>
      </c>
      <c r="D1026" s="71">
        <v>375.08</v>
      </c>
    </row>
    <row r="1027" spans="1:4" x14ac:dyDescent="0.25">
      <c r="A1027" s="71">
        <v>804068</v>
      </c>
      <c r="B1027" t="s">
        <v>15827</v>
      </c>
      <c r="C1027" s="71" t="s">
        <v>12798</v>
      </c>
      <c r="D1027" s="71">
        <v>296.77</v>
      </c>
    </row>
    <row r="1028" spans="1:4" x14ac:dyDescent="0.25">
      <c r="A1028" s="71">
        <v>804071</v>
      </c>
      <c r="B1028" t="s">
        <v>15828</v>
      </c>
      <c r="C1028" s="71" t="s">
        <v>12798</v>
      </c>
      <c r="D1028" s="71">
        <v>378.6</v>
      </c>
    </row>
    <row r="1029" spans="1:4" x14ac:dyDescent="0.25">
      <c r="A1029" s="71">
        <v>804070</v>
      </c>
      <c r="B1029" t="s">
        <v>15829</v>
      </c>
      <c r="C1029" s="71" t="s">
        <v>12798</v>
      </c>
      <c r="D1029" s="71">
        <v>300.29000000000002</v>
      </c>
    </row>
    <row r="1030" spans="1:4" x14ac:dyDescent="0.25">
      <c r="A1030" s="71">
        <v>804073</v>
      </c>
      <c r="B1030" t="s">
        <v>15830</v>
      </c>
      <c r="C1030" s="71" t="s">
        <v>12798</v>
      </c>
      <c r="D1030" s="71">
        <v>383.32</v>
      </c>
    </row>
    <row r="1031" spans="1:4" x14ac:dyDescent="0.25">
      <c r="A1031" s="71">
        <v>804072</v>
      </c>
      <c r="B1031" t="s">
        <v>15831</v>
      </c>
      <c r="C1031" s="71" t="s">
        <v>12798</v>
      </c>
      <c r="D1031" s="71">
        <v>304.82</v>
      </c>
    </row>
    <row r="1032" spans="1:4" x14ac:dyDescent="0.25">
      <c r="A1032" s="71">
        <v>804075</v>
      </c>
      <c r="B1032" t="s">
        <v>15832</v>
      </c>
      <c r="C1032" s="71" t="s">
        <v>12798</v>
      </c>
      <c r="D1032" s="71">
        <v>389.65</v>
      </c>
    </row>
    <row r="1033" spans="1:4" x14ac:dyDescent="0.25">
      <c r="A1033" s="71">
        <v>804074</v>
      </c>
      <c r="B1033" t="s">
        <v>15833</v>
      </c>
      <c r="C1033" s="71" t="s">
        <v>12798</v>
      </c>
      <c r="D1033" s="71">
        <v>311.14999999999998</v>
      </c>
    </row>
    <row r="1034" spans="1:4" x14ac:dyDescent="0.25">
      <c r="A1034" s="71">
        <v>804077</v>
      </c>
      <c r="B1034" t="s">
        <v>15834</v>
      </c>
      <c r="C1034" s="71" t="s">
        <v>12798</v>
      </c>
      <c r="D1034" s="71">
        <v>397.89</v>
      </c>
    </row>
    <row r="1035" spans="1:4" x14ac:dyDescent="0.25">
      <c r="A1035" s="71">
        <v>804076</v>
      </c>
      <c r="B1035" t="s">
        <v>15835</v>
      </c>
      <c r="C1035" s="71" t="s">
        <v>12798</v>
      </c>
      <c r="D1035" s="71">
        <v>319.2</v>
      </c>
    </row>
    <row r="1036" spans="1:4" x14ac:dyDescent="0.25">
      <c r="A1036" s="71">
        <v>804079</v>
      </c>
      <c r="B1036" t="s">
        <v>15836</v>
      </c>
      <c r="C1036" s="71" t="s">
        <v>12798</v>
      </c>
      <c r="D1036" s="71">
        <v>410.34</v>
      </c>
    </row>
    <row r="1037" spans="1:4" x14ac:dyDescent="0.25">
      <c r="A1037" s="71">
        <v>804078</v>
      </c>
      <c r="B1037" t="s">
        <v>15837</v>
      </c>
      <c r="C1037" s="71" t="s">
        <v>12798</v>
      </c>
      <c r="D1037" s="71">
        <v>331.48</v>
      </c>
    </row>
    <row r="1038" spans="1:4" x14ac:dyDescent="0.25">
      <c r="A1038" s="71">
        <v>804063</v>
      </c>
      <c r="B1038" t="s">
        <v>15838</v>
      </c>
      <c r="C1038" s="71" t="s">
        <v>12798</v>
      </c>
      <c r="D1038" s="71">
        <v>370.37</v>
      </c>
    </row>
    <row r="1039" spans="1:4" x14ac:dyDescent="0.25">
      <c r="A1039" s="71">
        <v>804062</v>
      </c>
      <c r="B1039" t="s">
        <v>15839</v>
      </c>
      <c r="C1039" s="71" t="s">
        <v>12798</v>
      </c>
      <c r="D1039" s="71">
        <v>292.24</v>
      </c>
    </row>
    <row r="1040" spans="1:4" x14ac:dyDescent="0.25">
      <c r="A1040" s="71">
        <v>804377</v>
      </c>
      <c r="B1040" t="s">
        <v>15840</v>
      </c>
      <c r="C1040" s="71" t="s">
        <v>12798</v>
      </c>
      <c r="D1040" s="71">
        <v>1092.6300000000001</v>
      </c>
    </row>
    <row r="1041" spans="1:4" x14ac:dyDescent="0.25">
      <c r="A1041" s="71">
        <v>804081</v>
      </c>
      <c r="B1041" t="s">
        <v>15841</v>
      </c>
      <c r="C1041" s="71" t="s">
        <v>12798</v>
      </c>
      <c r="D1041" s="71">
        <v>752.86</v>
      </c>
    </row>
    <row r="1042" spans="1:4" x14ac:dyDescent="0.25">
      <c r="A1042" s="71">
        <v>804376</v>
      </c>
      <c r="B1042" t="s">
        <v>15842</v>
      </c>
      <c r="C1042" s="71" t="s">
        <v>12798</v>
      </c>
      <c r="D1042" s="71">
        <v>879.67</v>
      </c>
    </row>
    <row r="1043" spans="1:4" x14ac:dyDescent="0.25">
      <c r="A1043" s="71">
        <v>804080</v>
      </c>
      <c r="B1043" t="s">
        <v>15843</v>
      </c>
      <c r="C1043" s="71" t="s">
        <v>12798</v>
      </c>
      <c r="D1043" s="71">
        <v>580.72</v>
      </c>
    </row>
    <row r="1044" spans="1:4" x14ac:dyDescent="0.25">
      <c r="A1044" s="71">
        <v>804085</v>
      </c>
      <c r="B1044" t="s">
        <v>15844</v>
      </c>
      <c r="C1044" s="71" t="s">
        <v>12798</v>
      </c>
      <c r="D1044" s="71">
        <v>755.46</v>
      </c>
    </row>
    <row r="1045" spans="1:4" x14ac:dyDescent="0.25">
      <c r="A1045" s="71">
        <v>804084</v>
      </c>
      <c r="B1045" t="s">
        <v>15845</v>
      </c>
      <c r="C1045" s="71" t="s">
        <v>12798</v>
      </c>
      <c r="D1045" s="71">
        <v>583.14</v>
      </c>
    </row>
    <row r="1046" spans="1:4" x14ac:dyDescent="0.25">
      <c r="A1046" s="71">
        <v>804379</v>
      </c>
      <c r="B1046" t="s">
        <v>15846</v>
      </c>
      <c r="C1046" s="71" t="s">
        <v>12798</v>
      </c>
      <c r="D1046" s="71">
        <v>939.57</v>
      </c>
    </row>
    <row r="1047" spans="1:4" x14ac:dyDescent="0.25">
      <c r="A1047" s="71">
        <v>804087</v>
      </c>
      <c r="B1047" t="s">
        <v>15847</v>
      </c>
      <c r="C1047" s="71" t="s">
        <v>12798</v>
      </c>
      <c r="D1047" s="71">
        <v>758.28</v>
      </c>
    </row>
    <row r="1048" spans="1:4" x14ac:dyDescent="0.25">
      <c r="A1048" s="71">
        <v>804378</v>
      </c>
      <c r="B1048" t="s">
        <v>15848</v>
      </c>
      <c r="C1048" s="71" t="s">
        <v>12798</v>
      </c>
      <c r="D1048" s="71">
        <v>714.61</v>
      </c>
    </row>
    <row r="1049" spans="1:4" x14ac:dyDescent="0.25">
      <c r="A1049" s="71">
        <v>804086</v>
      </c>
      <c r="B1049" t="s">
        <v>15849</v>
      </c>
      <c r="C1049" s="71" t="s">
        <v>12798</v>
      </c>
      <c r="D1049" s="71">
        <v>585.95000000000005</v>
      </c>
    </row>
    <row r="1050" spans="1:4" x14ac:dyDescent="0.25">
      <c r="A1050" s="71">
        <v>804089</v>
      </c>
      <c r="B1050" t="s">
        <v>15850</v>
      </c>
      <c r="C1050" s="71" t="s">
        <v>12798</v>
      </c>
      <c r="D1050" s="71">
        <v>762.99</v>
      </c>
    </row>
    <row r="1051" spans="1:4" x14ac:dyDescent="0.25">
      <c r="A1051" s="71">
        <v>804088</v>
      </c>
      <c r="B1051" t="s">
        <v>15851</v>
      </c>
      <c r="C1051" s="71" t="s">
        <v>12798</v>
      </c>
      <c r="D1051" s="71">
        <v>590.48</v>
      </c>
    </row>
    <row r="1052" spans="1:4" x14ac:dyDescent="0.25">
      <c r="A1052" s="71">
        <v>804091</v>
      </c>
      <c r="B1052" t="s">
        <v>15852</v>
      </c>
      <c r="C1052" s="71" t="s">
        <v>12798</v>
      </c>
      <c r="D1052" s="71">
        <v>769.12</v>
      </c>
    </row>
    <row r="1053" spans="1:4" x14ac:dyDescent="0.25">
      <c r="A1053" s="71">
        <v>804090</v>
      </c>
      <c r="B1053" t="s">
        <v>15853</v>
      </c>
      <c r="C1053" s="71" t="s">
        <v>12798</v>
      </c>
      <c r="D1053" s="71">
        <v>596.41999999999996</v>
      </c>
    </row>
    <row r="1054" spans="1:4" x14ac:dyDescent="0.25">
      <c r="A1054" s="71">
        <v>804381</v>
      </c>
      <c r="B1054" t="s">
        <v>15854</v>
      </c>
      <c r="C1054" s="71" t="s">
        <v>12798</v>
      </c>
      <c r="D1054" s="71">
        <v>1293.2</v>
      </c>
    </row>
    <row r="1055" spans="1:4" x14ac:dyDescent="0.25">
      <c r="A1055" s="71">
        <v>804093</v>
      </c>
      <c r="B1055" t="s">
        <v>15855</v>
      </c>
      <c r="C1055" s="71" t="s">
        <v>12798</v>
      </c>
      <c r="D1055" s="71">
        <v>777.84</v>
      </c>
    </row>
    <row r="1056" spans="1:4" x14ac:dyDescent="0.25">
      <c r="A1056" s="71">
        <v>804380</v>
      </c>
      <c r="B1056" t="s">
        <v>15856</v>
      </c>
      <c r="C1056" s="71" t="s">
        <v>12798</v>
      </c>
      <c r="D1056" s="71">
        <v>1038.31</v>
      </c>
    </row>
    <row r="1057" spans="1:4" x14ac:dyDescent="0.25">
      <c r="A1057" s="71">
        <v>804092</v>
      </c>
      <c r="B1057" t="s">
        <v>15857</v>
      </c>
      <c r="C1057" s="71" t="s">
        <v>12798</v>
      </c>
      <c r="D1057" s="71">
        <v>604.78</v>
      </c>
    </row>
    <row r="1058" spans="1:4" x14ac:dyDescent="0.25">
      <c r="A1058" s="71">
        <v>804095</v>
      </c>
      <c r="B1058" t="s">
        <v>15858</v>
      </c>
      <c r="C1058" s="71" t="s">
        <v>12798</v>
      </c>
      <c r="D1058" s="71">
        <v>789.6</v>
      </c>
    </row>
    <row r="1059" spans="1:4" x14ac:dyDescent="0.25">
      <c r="A1059" s="71">
        <v>804094</v>
      </c>
      <c r="B1059" t="s">
        <v>15859</v>
      </c>
      <c r="C1059" s="71" t="s">
        <v>12798</v>
      </c>
      <c r="D1059" s="71">
        <v>616.35</v>
      </c>
    </row>
    <row r="1060" spans="1:4" x14ac:dyDescent="0.25">
      <c r="A1060" s="71">
        <v>804097</v>
      </c>
      <c r="B1060" t="s">
        <v>15860</v>
      </c>
      <c r="C1060" s="71" t="s">
        <v>12798</v>
      </c>
      <c r="D1060" s="71">
        <v>804.66</v>
      </c>
    </row>
    <row r="1061" spans="1:4" x14ac:dyDescent="0.25">
      <c r="A1061" s="71">
        <v>804096</v>
      </c>
      <c r="B1061" t="s">
        <v>15861</v>
      </c>
      <c r="C1061" s="71" t="s">
        <v>12798</v>
      </c>
      <c r="D1061" s="71">
        <v>631.04</v>
      </c>
    </row>
    <row r="1062" spans="1:4" x14ac:dyDescent="0.25">
      <c r="A1062" s="71">
        <v>804383</v>
      </c>
      <c r="B1062" t="s">
        <v>15862</v>
      </c>
      <c r="C1062" s="71" t="s">
        <v>12798</v>
      </c>
      <c r="D1062" s="71">
        <v>1600.42</v>
      </c>
    </row>
    <row r="1063" spans="1:4" x14ac:dyDescent="0.25">
      <c r="A1063" s="71">
        <v>804099</v>
      </c>
      <c r="B1063" t="s">
        <v>15863</v>
      </c>
      <c r="C1063" s="71" t="s">
        <v>12798</v>
      </c>
      <c r="D1063" s="71">
        <v>826.06</v>
      </c>
    </row>
    <row r="1064" spans="1:4" x14ac:dyDescent="0.25">
      <c r="A1064" s="71">
        <v>804382</v>
      </c>
      <c r="B1064" t="s">
        <v>15864</v>
      </c>
      <c r="C1064" s="71" t="s">
        <v>12798</v>
      </c>
      <c r="D1064" s="71">
        <v>1282.3599999999999</v>
      </c>
    </row>
    <row r="1065" spans="1:4" x14ac:dyDescent="0.25">
      <c r="A1065" s="71">
        <v>804098</v>
      </c>
      <c r="B1065" t="s">
        <v>15865</v>
      </c>
      <c r="C1065" s="71" t="s">
        <v>12798</v>
      </c>
      <c r="D1065" s="71">
        <v>652.07000000000005</v>
      </c>
    </row>
    <row r="1066" spans="1:4" x14ac:dyDescent="0.25">
      <c r="A1066" s="71">
        <v>804083</v>
      </c>
      <c r="B1066" t="s">
        <v>15866</v>
      </c>
      <c r="C1066" s="71" t="s">
        <v>12798</v>
      </c>
      <c r="D1066" s="71">
        <v>753.56</v>
      </c>
    </row>
    <row r="1067" spans="1:4" x14ac:dyDescent="0.25">
      <c r="A1067" s="71">
        <v>804082</v>
      </c>
      <c r="B1067" t="s">
        <v>15867</v>
      </c>
      <c r="C1067" s="71" t="s">
        <v>12798</v>
      </c>
      <c r="D1067" s="71">
        <v>581.41999999999996</v>
      </c>
    </row>
    <row r="1068" spans="1:4" x14ac:dyDescent="0.25">
      <c r="A1068" s="71">
        <v>804385</v>
      </c>
      <c r="B1068" t="s">
        <v>15868</v>
      </c>
      <c r="C1068" s="71" t="s">
        <v>12798</v>
      </c>
      <c r="D1068" s="71">
        <v>1840.93</v>
      </c>
    </row>
    <row r="1069" spans="1:4" x14ac:dyDescent="0.25">
      <c r="A1069" s="71">
        <v>804101</v>
      </c>
      <c r="B1069" t="s">
        <v>15869</v>
      </c>
      <c r="C1069" s="71" t="s">
        <v>12798</v>
      </c>
      <c r="D1069" s="71">
        <v>1278.68</v>
      </c>
    </row>
    <row r="1070" spans="1:4" x14ac:dyDescent="0.25">
      <c r="A1070" s="71">
        <v>804384</v>
      </c>
      <c r="B1070" t="s">
        <v>15870</v>
      </c>
      <c r="C1070" s="71" t="s">
        <v>12798</v>
      </c>
      <c r="D1070" s="71">
        <v>1445.67</v>
      </c>
    </row>
    <row r="1071" spans="1:4" x14ac:dyDescent="0.25">
      <c r="A1071" s="71">
        <v>804100</v>
      </c>
      <c r="B1071" t="s">
        <v>15871</v>
      </c>
      <c r="C1071" s="71" t="s">
        <v>12798</v>
      </c>
      <c r="D1071" s="71">
        <v>979.66</v>
      </c>
    </row>
    <row r="1072" spans="1:4" x14ac:dyDescent="0.25">
      <c r="A1072" s="71">
        <v>804105</v>
      </c>
      <c r="B1072" t="s">
        <v>15872</v>
      </c>
      <c r="C1072" s="71" t="s">
        <v>12798</v>
      </c>
      <c r="D1072" s="71">
        <v>1282.7</v>
      </c>
    </row>
    <row r="1073" spans="1:4" x14ac:dyDescent="0.25">
      <c r="A1073" s="71">
        <v>804104</v>
      </c>
      <c r="B1073" t="s">
        <v>15873</v>
      </c>
      <c r="C1073" s="71" t="s">
        <v>12798</v>
      </c>
      <c r="D1073" s="71">
        <v>983.48</v>
      </c>
    </row>
    <row r="1074" spans="1:4" x14ac:dyDescent="0.25">
      <c r="A1074" s="71">
        <v>804387</v>
      </c>
      <c r="B1074" t="s">
        <v>15874</v>
      </c>
      <c r="C1074" s="71" t="s">
        <v>12798</v>
      </c>
      <c r="D1074" s="71">
        <v>1940.47</v>
      </c>
    </row>
    <row r="1075" spans="1:4" x14ac:dyDescent="0.25">
      <c r="A1075" s="71">
        <v>804107</v>
      </c>
      <c r="B1075" t="s">
        <v>15875</v>
      </c>
      <c r="C1075" s="71" t="s">
        <v>12798</v>
      </c>
      <c r="D1075" s="71">
        <v>1288.1199999999999</v>
      </c>
    </row>
    <row r="1076" spans="1:4" x14ac:dyDescent="0.25">
      <c r="A1076" s="71">
        <v>804386</v>
      </c>
      <c r="B1076" t="s">
        <v>15876</v>
      </c>
      <c r="C1076" s="71" t="s">
        <v>12798</v>
      </c>
      <c r="D1076" s="71">
        <v>1522.68</v>
      </c>
    </row>
    <row r="1077" spans="1:4" x14ac:dyDescent="0.25">
      <c r="A1077" s="71">
        <v>804106</v>
      </c>
      <c r="B1077" t="s">
        <v>15877</v>
      </c>
      <c r="C1077" s="71" t="s">
        <v>12798</v>
      </c>
      <c r="D1077" s="71">
        <v>988.72</v>
      </c>
    </row>
    <row r="1078" spans="1:4" x14ac:dyDescent="0.25">
      <c r="A1078" s="71">
        <v>804109</v>
      </c>
      <c r="B1078" t="s">
        <v>15878</v>
      </c>
      <c r="C1078" s="71" t="s">
        <v>12798</v>
      </c>
      <c r="D1078" s="71">
        <v>1296.3499999999999</v>
      </c>
    </row>
    <row r="1079" spans="1:4" x14ac:dyDescent="0.25">
      <c r="A1079" s="71">
        <v>804108</v>
      </c>
      <c r="B1079" t="s">
        <v>15879</v>
      </c>
      <c r="C1079" s="71" t="s">
        <v>12798</v>
      </c>
      <c r="D1079" s="71">
        <v>996.77</v>
      </c>
    </row>
    <row r="1080" spans="1:4" x14ac:dyDescent="0.25">
      <c r="A1080" s="71">
        <v>804111</v>
      </c>
      <c r="B1080" t="s">
        <v>15880</v>
      </c>
      <c r="C1080" s="71" t="s">
        <v>12798</v>
      </c>
      <c r="D1080" s="71">
        <v>1307.19</v>
      </c>
    </row>
    <row r="1081" spans="1:4" x14ac:dyDescent="0.25">
      <c r="A1081" s="71">
        <v>804110</v>
      </c>
      <c r="B1081" t="s">
        <v>15881</v>
      </c>
      <c r="C1081" s="71" t="s">
        <v>12798</v>
      </c>
      <c r="D1081" s="71">
        <v>1007.24</v>
      </c>
    </row>
    <row r="1082" spans="1:4" x14ac:dyDescent="0.25">
      <c r="A1082" s="71">
        <v>804389</v>
      </c>
      <c r="B1082" t="s">
        <v>15882</v>
      </c>
      <c r="C1082" s="71" t="s">
        <v>12798</v>
      </c>
      <c r="D1082" s="71">
        <v>2168.5</v>
      </c>
    </row>
    <row r="1083" spans="1:4" x14ac:dyDescent="0.25">
      <c r="A1083" s="71">
        <v>804113</v>
      </c>
      <c r="B1083" t="s">
        <v>15883</v>
      </c>
      <c r="C1083" s="71" t="s">
        <v>12798</v>
      </c>
      <c r="D1083" s="71">
        <v>1322.04</v>
      </c>
    </row>
    <row r="1084" spans="1:4" x14ac:dyDescent="0.25">
      <c r="A1084" s="71">
        <v>804388</v>
      </c>
      <c r="B1084" t="s">
        <v>15884</v>
      </c>
      <c r="C1084" s="71" t="s">
        <v>12798</v>
      </c>
      <c r="D1084" s="71">
        <v>1699.55</v>
      </c>
    </row>
    <row r="1085" spans="1:4" x14ac:dyDescent="0.25">
      <c r="A1085" s="71">
        <v>804112</v>
      </c>
      <c r="B1085" t="s">
        <v>15885</v>
      </c>
      <c r="C1085" s="71" t="s">
        <v>12798</v>
      </c>
      <c r="D1085" s="71">
        <v>1021.53</v>
      </c>
    </row>
    <row r="1086" spans="1:4" x14ac:dyDescent="0.25">
      <c r="A1086" s="71">
        <v>804115</v>
      </c>
      <c r="B1086" t="s">
        <v>15886</v>
      </c>
      <c r="C1086" s="71" t="s">
        <v>12798</v>
      </c>
      <c r="D1086" s="71">
        <v>1342.52</v>
      </c>
    </row>
    <row r="1087" spans="1:4" x14ac:dyDescent="0.25">
      <c r="A1087" s="71">
        <v>804114</v>
      </c>
      <c r="B1087" t="s">
        <v>15887</v>
      </c>
      <c r="C1087" s="71" t="s">
        <v>12798</v>
      </c>
      <c r="D1087" s="71">
        <v>1041.46</v>
      </c>
    </row>
    <row r="1088" spans="1:4" x14ac:dyDescent="0.25">
      <c r="A1088" s="71">
        <v>804117</v>
      </c>
      <c r="B1088" t="s">
        <v>15888</v>
      </c>
      <c r="C1088" s="71" t="s">
        <v>12798</v>
      </c>
      <c r="D1088" s="71">
        <v>1369.34</v>
      </c>
    </row>
    <row r="1089" spans="1:4" x14ac:dyDescent="0.25">
      <c r="A1089" s="71">
        <v>804116</v>
      </c>
      <c r="B1089" t="s">
        <v>15889</v>
      </c>
      <c r="C1089" s="71" t="s">
        <v>12798</v>
      </c>
      <c r="D1089" s="71">
        <v>1067.72</v>
      </c>
    </row>
    <row r="1090" spans="1:4" x14ac:dyDescent="0.25">
      <c r="A1090" s="71">
        <v>804391</v>
      </c>
      <c r="B1090" t="s">
        <v>15890</v>
      </c>
      <c r="C1090" s="71" t="s">
        <v>12798</v>
      </c>
      <c r="D1090" s="71">
        <v>2695.3</v>
      </c>
    </row>
    <row r="1091" spans="1:4" x14ac:dyDescent="0.25">
      <c r="A1091" s="71">
        <v>804119</v>
      </c>
      <c r="B1091" t="s">
        <v>15891</v>
      </c>
      <c r="C1091" s="71" t="s">
        <v>12798</v>
      </c>
      <c r="D1091" s="71">
        <v>1406.01</v>
      </c>
    </row>
    <row r="1092" spans="1:4" x14ac:dyDescent="0.25">
      <c r="A1092" s="71">
        <v>804390</v>
      </c>
      <c r="B1092" t="s">
        <v>15892</v>
      </c>
      <c r="C1092" s="71" t="s">
        <v>12798</v>
      </c>
      <c r="D1092" s="71">
        <v>2106.48</v>
      </c>
    </row>
    <row r="1093" spans="1:4" x14ac:dyDescent="0.25">
      <c r="A1093" s="71">
        <v>804118</v>
      </c>
      <c r="B1093" t="s">
        <v>15893</v>
      </c>
      <c r="C1093" s="71" t="s">
        <v>12798</v>
      </c>
      <c r="D1093" s="71">
        <v>1103.8399999999999</v>
      </c>
    </row>
    <row r="1094" spans="1:4" x14ac:dyDescent="0.25">
      <c r="A1094" s="71">
        <v>804103</v>
      </c>
      <c r="B1094" t="s">
        <v>15894</v>
      </c>
      <c r="C1094" s="71" t="s">
        <v>12798</v>
      </c>
      <c r="D1094" s="71">
        <v>1280.0899999999999</v>
      </c>
    </row>
    <row r="1095" spans="1:4" x14ac:dyDescent="0.25">
      <c r="A1095" s="71">
        <v>804102</v>
      </c>
      <c r="B1095" t="s">
        <v>15895</v>
      </c>
      <c r="C1095" s="71" t="s">
        <v>12798</v>
      </c>
      <c r="D1095" s="71">
        <v>981.06</v>
      </c>
    </row>
    <row r="1096" spans="1:4" x14ac:dyDescent="0.25">
      <c r="A1096" s="71">
        <v>804393</v>
      </c>
      <c r="B1096" t="s">
        <v>15896</v>
      </c>
      <c r="C1096" s="71" t="s">
        <v>12798</v>
      </c>
      <c r="D1096" s="71">
        <v>2861.7</v>
      </c>
    </row>
    <row r="1097" spans="1:4" x14ac:dyDescent="0.25">
      <c r="A1097" s="71">
        <v>804121</v>
      </c>
      <c r="B1097" t="s">
        <v>15897</v>
      </c>
      <c r="C1097" s="71" t="s">
        <v>12798</v>
      </c>
      <c r="D1097" s="71">
        <v>1920.4</v>
      </c>
    </row>
    <row r="1098" spans="1:4" x14ac:dyDescent="0.25">
      <c r="A1098" s="71">
        <v>804392</v>
      </c>
      <c r="B1098" t="s">
        <v>15898</v>
      </c>
      <c r="C1098" s="71" t="s">
        <v>12798</v>
      </c>
      <c r="D1098" s="71">
        <v>2202.87</v>
      </c>
    </row>
    <row r="1099" spans="1:4" x14ac:dyDescent="0.25">
      <c r="A1099" s="71">
        <v>804120</v>
      </c>
      <c r="B1099" t="s">
        <v>15899</v>
      </c>
      <c r="C1099" s="71" t="s">
        <v>12798</v>
      </c>
      <c r="D1099" s="71">
        <v>1456.07</v>
      </c>
    </row>
    <row r="1100" spans="1:4" x14ac:dyDescent="0.25">
      <c r="A1100" s="71">
        <v>804125</v>
      </c>
      <c r="B1100" t="s">
        <v>15900</v>
      </c>
      <c r="C1100" s="71" t="s">
        <v>12798</v>
      </c>
      <c r="D1100" s="71">
        <v>1925.82</v>
      </c>
    </row>
    <row r="1101" spans="1:4" x14ac:dyDescent="0.25">
      <c r="A1101" s="71">
        <v>804124</v>
      </c>
      <c r="B1101" t="s">
        <v>15901</v>
      </c>
      <c r="C1101" s="71" t="s">
        <v>12798</v>
      </c>
      <c r="D1101" s="71">
        <v>1461.3</v>
      </c>
    </row>
    <row r="1102" spans="1:4" x14ac:dyDescent="0.25">
      <c r="A1102" s="71">
        <v>804395</v>
      </c>
      <c r="B1102" t="s">
        <v>15902</v>
      </c>
      <c r="C1102" s="71" t="s">
        <v>12798</v>
      </c>
      <c r="D1102" s="71">
        <v>3006.72</v>
      </c>
    </row>
    <row r="1103" spans="1:4" x14ac:dyDescent="0.25">
      <c r="A1103" s="71">
        <v>804127</v>
      </c>
      <c r="B1103" t="s">
        <v>15903</v>
      </c>
      <c r="C1103" s="71" t="s">
        <v>12798</v>
      </c>
      <c r="D1103" s="71">
        <v>1933.85</v>
      </c>
    </row>
    <row r="1104" spans="1:4" x14ac:dyDescent="0.25">
      <c r="A1104" s="71">
        <v>804394</v>
      </c>
      <c r="B1104" t="s">
        <v>15904</v>
      </c>
      <c r="C1104" s="71" t="s">
        <v>12798</v>
      </c>
      <c r="D1104" s="71">
        <v>2312.81</v>
      </c>
    </row>
    <row r="1105" spans="1:4" x14ac:dyDescent="0.25">
      <c r="A1105" s="71">
        <v>804126</v>
      </c>
      <c r="B1105" t="s">
        <v>15905</v>
      </c>
      <c r="C1105" s="71" t="s">
        <v>12798</v>
      </c>
      <c r="D1105" s="71">
        <v>1468.96</v>
      </c>
    </row>
    <row r="1106" spans="1:4" x14ac:dyDescent="0.25">
      <c r="A1106" s="71">
        <v>804129</v>
      </c>
      <c r="B1106" t="s">
        <v>15906</v>
      </c>
      <c r="C1106" s="71" t="s">
        <v>12798</v>
      </c>
      <c r="D1106" s="71">
        <v>1945.18</v>
      </c>
    </row>
    <row r="1107" spans="1:4" x14ac:dyDescent="0.25">
      <c r="A1107" s="71">
        <v>804128</v>
      </c>
      <c r="B1107" t="s">
        <v>15907</v>
      </c>
      <c r="C1107" s="71" t="s">
        <v>12798</v>
      </c>
      <c r="D1107" s="71">
        <v>1479.74</v>
      </c>
    </row>
    <row r="1108" spans="1:4" x14ac:dyDescent="0.25">
      <c r="A1108" s="71">
        <v>804131</v>
      </c>
      <c r="B1108" t="s">
        <v>15908</v>
      </c>
      <c r="C1108" s="71" t="s">
        <v>12798</v>
      </c>
      <c r="D1108" s="71">
        <v>1960.73</v>
      </c>
    </row>
    <row r="1109" spans="1:4" x14ac:dyDescent="0.25">
      <c r="A1109" s="71">
        <v>804130</v>
      </c>
      <c r="B1109" t="s">
        <v>15909</v>
      </c>
      <c r="C1109" s="71" t="s">
        <v>12798</v>
      </c>
      <c r="D1109" s="71">
        <v>1494.74</v>
      </c>
    </row>
    <row r="1110" spans="1:4" x14ac:dyDescent="0.25">
      <c r="A1110" s="71">
        <v>804397</v>
      </c>
      <c r="B1110" t="s">
        <v>15910</v>
      </c>
      <c r="C1110" s="71" t="s">
        <v>12798</v>
      </c>
      <c r="D1110" s="71">
        <v>3352.81</v>
      </c>
    </row>
    <row r="1111" spans="1:4" x14ac:dyDescent="0.25">
      <c r="A1111" s="71">
        <v>804133</v>
      </c>
      <c r="B1111" t="s">
        <v>15911</v>
      </c>
      <c r="C1111" s="71" t="s">
        <v>12798</v>
      </c>
      <c r="D1111" s="71">
        <v>1982.41</v>
      </c>
    </row>
    <row r="1112" spans="1:4" x14ac:dyDescent="0.25">
      <c r="A1112" s="71">
        <v>804396</v>
      </c>
      <c r="B1112" t="s">
        <v>15912</v>
      </c>
      <c r="C1112" s="71" t="s">
        <v>12798</v>
      </c>
      <c r="D1112" s="71">
        <v>2576.15</v>
      </c>
    </row>
    <row r="1113" spans="1:4" x14ac:dyDescent="0.25">
      <c r="A1113" s="71">
        <v>804132</v>
      </c>
      <c r="B1113" t="s">
        <v>15913</v>
      </c>
      <c r="C1113" s="71" t="s">
        <v>12798</v>
      </c>
      <c r="D1113" s="71">
        <v>1515.67</v>
      </c>
    </row>
    <row r="1114" spans="1:4" x14ac:dyDescent="0.25">
      <c r="A1114" s="71">
        <v>804135</v>
      </c>
      <c r="B1114" t="s">
        <v>15914</v>
      </c>
      <c r="C1114" s="71" t="s">
        <v>12798</v>
      </c>
      <c r="D1114" s="71">
        <v>2010.42</v>
      </c>
    </row>
    <row r="1115" spans="1:4" x14ac:dyDescent="0.25">
      <c r="A1115" s="71">
        <v>804134</v>
      </c>
      <c r="B1115" t="s">
        <v>15915</v>
      </c>
      <c r="C1115" s="71" t="s">
        <v>12798</v>
      </c>
      <c r="D1115" s="71">
        <v>1542.95</v>
      </c>
    </row>
    <row r="1116" spans="1:4" x14ac:dyDescent="0.25">
      <c r="A1116" s="71">
        <v>804137</v>
      </c>
      <c r="B1116" t="s">
        <v>15916</v>
      </c>
      <c r="C1116" s="71" t="s">
        <v>12798</v>
      </c>
      <c r="D1116" s="71">
        <v>1979.11</v>
      </c>
    </row>
    <row r="1117" spans="1:4" x14ac:dyDescent="0.25">
      <c r="A1117" s="71">
        <v>804136</v>
      </c>
      <c r="B1117" t="s">
        <v>15917</v>
      </c>
      <c r="C1117" s="71" t="s">
        <v>12798</v>
      </c>
      <c r="D1117" s="71">
        <v>1510.71</v>
      </c>
    </row>
    <row r="1118" spans="1:4" x14ac:dyDescent="0.25">
      <c r="A1118" s="71">
        <v>804399</v>
      </c>
      <c r="B1118" t="s">
        <v>15918</v>
      </c>
      <c r="C1118" s="71" t="s">
        <v>12798</v>
      </c>
      <c r="D1118" s="71">
        <v>4178.34</v>
      </c>
    </row>
    <row r="1119" spans="1:4" x14ac:dyDescent="0.25">
      <c r="A1119" s="71">
        <v>804139</v>
      </c>
      <c r="B1119" t="s">
        <v>15919</v>
      </c>
      <c r="C1119" s="71" t="s">
        <v>12798</v>
      </c>
      <c r="D1119" s="71">
        <v>2102.41</v>
      </c>
    </row>
    <row r="1120" spans="1:4" x14ac:dyDescent="0.25">
      <c r="A1120" s="71">
        <v>804398</v>
      </c>
      <c r="B1120" t="s">
        <v>15920</v>
      </c>
      <c r="C1120" s="71" t="s">
        <v>12798</v>
      </c>
      <c r="D1120" s="71">
        <v>3200.72</v>
      </c>
    </row>
    <row r="1121" spans="1:4" x14ac:dyDescent="0.25">
      <c r="A1121" s="71">
        <v>804138</v>
      </c>
      <c r="B1121" t="s">
        <v>15921</v>
      </c>
      <c r="C1121" s="71" t="s">
        <v>12798</v>
      </c>
      <c r="D1121" s="71">
        <v>1632.91</v>
      </c>
    </row>
    <row r="1122" spans="1:4" x14ac:dyDescent="0.25">
      <c r="A1122" s="71">
        <v>804123</v>
      </c>
      <c r="B1122" t="s">
        <v>15922</v>
      </c>
      <c r="C1122" s="71" t="s">
        <v>12798</v>
      </c>
      <c r="D1122" s="71">
        <v>1921.11</v>
      </c>
    </row>
    <row r="1123" spans="1:4" x14ac:dyDescent="0.25">
      <c r="A1123" s="71">
        <v>804122</v>
      </c>
      <c r="B1123" t="s">
        <v>15923</v>
      </c>
      <c r="C1123" s="71" t="s">
        <v>12798</v>
      </c>
      <c r="D1123" s="71">
        <v>1456.77</v>
      </c>
    </row>
    <row r="1124" spans="1:4" x14ac:dyDescent="0.25">
      <c r="A1124" s="71">
        <v>804401</v>
      </c>
      <c r="B1124" t="s">
        <v>15924</v>
      </c>
      <c r="C1124" s="71" t="s">
        <v>12798</v>
      </c>
      <c r="D1124" s="71">
        <v>4167.2</v>
      </c>
    </row>
    <row r="1125" spans="1:4" x14ac:dyDescent="0.25">
      <c r="A1125" s="71">
        <v>804141</v>
      </c>
      <c r="B1125" t="s">
        <v>15925</v>
      </c>
      <c r="C1125" s="71" t="s">
        <v>12798</v>
      </c>
      <c r="D1125" s="71">
        <v>2680.63</v>
      </c>
    </row>
    <row r="1126" spans="1:4" x14ac:dyDescent="0.25">
      <c r="A1126" s="71">
        <v>804400</v>
      </c>
      <c r="B1126" t="s">
        <v>15926</v>
      </c>
      <c r="C1126" s="71" t="s">
        <v>12798</v>
      </c>
      <c r="D1126" s="71">
        <v>3150.24</v>
      </c>
    </row>
    <row r="1127" spans="1:4" x14ac:dyDescent="0.25">
      <c r="A1127" s="71">
        <v>804140</v>
      </c>
      <c r="B1127" t="s">
        <v>15927</v>
      </c>
      <c r="C1127" s="71" t="s">
        <v>12798</v>
      </c>
      <c r="D1127" s="71">
        <v>2008.69</v>
      </c>
    </row>
    <row r="1128" spans="1:4" x14ac:dyDescent="0.25">
      <c r="A1128" s="71">
        <v>804145</v>
      </c>
      <c r="B1128" t="s">
        <v>15928</v>
      </c>
      <c r="C1128" s="71" t="s">
        <v>12798</v>
      </c>
      <c r="D1128" s="71">
        <v>2689.64</v>
      </c>
    </row>
    <row r="1129" spans="1:4" x14ac:dyDescent="0.25">
      <c r="A1129" s="71">
        <v>804144</v>
      </c>
      <c r="B1129" t="s">
        <v>15929</v>
      </c>
      <c r="C1129" s="71" t="s">
        <v>12798</v>
      </c>
      <c r="D1129" s="71">
        <v>2016.96</v>
      </c>
    </row>
    <row r="1130" spans="1:4" x14ac:dyDescent="0.25">
      <c r="A1130" s="71">
        <v>804403</v>
      </c>
      <c r="B1130" t="s">
        <v>15930</v>
      </c>
      <c r="C1130" s="71" t="s">
        <v>12798</v>
      </c>
      <c r="D1130" s="71">
        <v>4390.45</v>
      </c>
    </row>
    <row r="1131" spans="1:4" x14ac:dyDescent="0.25">
      <c r="A1131" s="71">
        <v>804147</v>
      </c>
      <c r="B1131" t="s">
        <v>15931</v>
      </c>
      <c r="C1131" s="71" t="s">
        <v>12798</v>
      </c>
      <c r="D1131" s="71">
        <v>2700.76</v>
      </c>
    </row>
    <row r="1132" spans="1:4" x14ac:dyDescent="0.25">
      <c r="A1132" s="71">
        <v>804402</v>
      </c>
      <c r="B1132" t="s">
        <v>15932</v>
      </c>
      <c r="C1132" s="71" t="s">
        <v>12798</v>
      </c>
      <c r="D1132" s="71">
        <v>3315.68</v>
      </c>
    </row>
    <row r="1133" spans="1:4" x14ac:dyDescent="0.25">
      <c r="A1133" s="71">
        <v>804146</v>
      </c>
      <c r="B1133" t="s">
        <v>15933</v>
      </c>
      <c r="C1133" s="71" t="s">
        <v>12798</v>
      </c>
      <c r="D1133" s="71">
        <v>2027.34</v>
      </c>
    </row>
    <row r="1134" spans="1:4" x14ac:dyDescent="0.25">
      <c r="A1134" s="71">
        <v>804149</v>
      </c>
      <c r="B1134" t="s">
        <v>15934</v>
      </c>
      <c r="C1134" s="71" t="s">
        <v>12798</v>
      </c>
      <c r="D1134" s="71">
        <v>2717.58</v>
      </c>
    </row>
    <row r="1135" spans="1:4" x14ac:dyDescent="0.25">
      <c r="A1135" s="71">
        <v>804148</v>
      </c>
      <c r="B1135" t="s">
        <v>15935</v>
      </c>
      <c r="C1135" s="71" t="s">
        <v>12798</v>
      </c>
      <c r="D1135" s="71">
        <v>2042.87</v>
      </c>
    </row>
    <row r="1136" spans="1:4" x14ac:dyDescent="0.25">
      <c r="A1136" s="71">
        <v>804151</v>
      </c>
      <c r="B1136" t="s">
        <v>15936</v>
      </c>
      <c r="C1136" s="71" t="s">
        <v>12798</v>
      </c>
      <c r="D1136" s="71">
        <v>2740.52</v>
      </c>
    </row>
    <row r="1137" spans="1:4" x14ac:dyDescent="0.25">
      <c r="A1137" s="71">
        <v>804150</v>
      </c>
      <c r="B1137" t="s">
        <v>15937</v>
      </c>
      <c r="C1137" s="71" t="s">
        <v>12798</v>
      </c>
      <c r="D1137" s="71">
        <v>2064.34</v>
      </c>
    </row>
    <row r="1138" spans="1:4" x14ac:dyDescent="0.25">
      <c r="A1138" s="71">
        <v>804405</v>
      </c>
      <c r="B1138" t="s">
        <v>15938</v>
      </c>
      <c r="C1138" s="71" t="s">
        <v>12798</v>
      </c>
      <c r="D1138" s="71">
        <v>4910.6499999999996</v>
      </c>
    </row>
    <row r="1139" spans="1:4" x14ac:dyDescent="0.25">
      <c r="A1139" s="71">
        <v>804153</v>
      </c>
      <c r="B1139" t="s">
        <v>15939</v>
      </c>
      <c r="C1139" s="71" t="s">
        <v>12798</v>
      </c>
      <c r="D1139" s="71">
        <v>2771.49</v>
      </c>
    </row>
    <row r="1140" spans="1:4" x14ac:dyDescent="0.25">
      <c r="A1140" s="71">
        <v>804404</v>
      </c>
      <c r="B1140" t="s">
        <v>15940</v>
      </c>
      <c r="C1140" s="71" t="s">
        <v>12798</v>
      </c>
      <c r="D1140" s="71">
        <v>3703.45</v>
      </c>
    </row>
    <row r="1141" spans="1:4" x14ac:dyDescent="0.25">
      <c r="A1141" s="71">
        <v>804152</v>
      </c>
      <c r="B1141" t="s">
        <v>15941</v>
      </c>
      <c r="C1141" s="71" t="s">
        <v>12798</v>
      </c>
      <c r="D1141" s="71">
        <v>2093.46</v>
      </c>
    </row>
    <row r="1142" spans="1:4" x14ac:dyDescent="0.25">
      <c r="A1142" s="71">
        <v>804155</v>
      </c>
      <c r="B1142" t="s">
        <v>15942</v>
      </c>
      <c r="C1142" s="71" t="s">
        <v>12798</v>
      </c>
      <c r="D1142" s="71">
        <v>2811.4</v>
      </c>
    </row>
    <row r="1143" spans="1:4" x14ac:dyDescent="0.25">
      <c r="A1143" s="71">
        <v>804154</v>
      </c>
      <c r="B1143" t="s">
        <v>15943</v>
      </c>
      <c r="C1143" s="71" t="s">
        <v>12798</v>
      </c>
      <c r="D1143" s="71">
        <v>2131.34</v>
      </c>
    </row>
    <row r="1144" spans="1:4" x14ac:dyDescent="0.25">
      <c r="A1144" s="71">
        <v>804157</v>
      </c>
      <c r="B1144" t="s">
        <v>15944</v>
      </c>
      <c r="C1144" s="71" t="s">
        <v>12798</v>
      </c>
      <c r="D1144" s="71">
        <v>2866.37</v>
      </c>
    </row>
    <row r="1145" spans="1:4" x14ac:dyDescent="0.25">
      <c r="A1145" s="71">
        <v>804156</v>
      </c>
      <c r="B1145" t="s">
        <v>15945</v>
      </c>
      <c r="C1145" s="71" t="s">
        <v>12798</v>
      </c>
      <c r="D1145" s="71">
        <v>2183.91</v>
      </c>
    </row>
    <row r="1146" spans="1:4" x14ac:dyDescent="0.25">
      <c r="A1146" s="71">
        <v>804407</v>
      </c>
      <c r="B1146" t="s">
        <v>15946</v>
      </c>
      <c r="C1146" s="71" t="s">
        <v>12798</v>
      </c>
      <c r="D1146" s="71">
        <v>6127.84</v>
      </c>
    </row>
    <row r="1147" spans="1:4" x14ac:dyDescent="0.25">
      <c r="A1147" s="71">
        <v>804159</v>
      </c>
      <c r="B1147" t="s">
        <v>15947</v>
      </c>
      <c r="C1147" s="71" t="s">
        <v>12798</v>
      </c>
      <c r="D1147" s="71">
        <v>2939.43</v>
      </c>
    </row>
    <row r="1148" spans="1:4" x14ac:dyDescent="0.25">
      <c r="A1148" s="71">
        <v>804406</v>
      </c>
      <c r="B1148" t="s">
        <v>15948</v>
      </c>
      <c r="C1148" s="71" t="s">
        <v>12798</v>
      </c>
      <c r="D1148" s="71">
        <v>4605.3599999999997</v>
      </c>
    </row>
    <row r="1149" spans="1:4" x14ac:dyDescent="0.25">
      <c r="A1149" s="71">
        <v>804158</v>
      </c>
      <c r="B1149" t="s">
        <v>15949</v>
      </c>
      <c r="C1149" s="71" t="s">
        <v>12798</v>
      </c>
      <c r="D1149" s="71">
        <v>2254.38</v>
      </c>
    </row>
    <row r="1150" spans="1:4" x14ac:dyDescent="0.25">
      <c r="A1150" s="71">
        <v>804143</v>
      </c>
      <c r="B1150" t="s">
        <v>15950</v>
      </c>
      <c r="C1150" s="71" t="s">
        <v>12798</v>
      </c>
      <c r="D1150" s="71">
        <v>2683.23</v>
      </c>
    </row>
    <row r="1151" spans="1:4" x14ac:dyDescent="0.25">
      <c r="A1151" s="71">
        <v>804142</v>
      </c>
      <c r="B1151" t="s">
        <v>15951</v>
      </c>
      <c r="C1151" s="71" t="s">
        <v>12798</v>
      </c>
      <c r="D1151" s="71">
        <v>2011.11</v>
      </c>
    </row>
    <row r="1152" spans="1:4" x14ac:dyDescent="0.25">
      <c r="A1152" s="71">
        <v>804409</v>
      </c>
      <c r="B1152" t="s">
        <v>15952</v>
      </c>
      <c r="C1152" s="71" t="s">
        <v>12798</v>
      </c>
      <c r="D1152" s="71">
        <v>7618.31</v>
      </c>
    </row>
    <row r="1153" spans="1:4" x14ac:dyDescent="0.25">
      <c r="A1153" s="71">
        <v>804161</v>
      </c>
      <c r="B1153" t="s">
        <v>15953</v>
      </c>
      <c r="C1153" s="71" t="s">
        <v>12798</v>
      </c>
      <c r="D1153" s="71">
        <v>4632.43</v>
      </c>
    </row>
    <row r="1154" spans="1:4" x14ac:dyDescent="0.25">
      <c r="A1154" s="71">
        <v>804408</v>
      </c>
      <c r="B1154" t="s">
        <v>15954</v>
      </c>
      <c r="C1154" s="71" t="s">
        <v>12798</v>
      </c>
      <c r="D1154" s="71">
        <v>5621.7</v>
      </c>
    </row>
    <row r="1155" spans="1:4" x14ac:dyDescent="0.25">
      <c r="A1155" s="71">
        <v>804160</v>
      </c>
      <c r="B1155" t="s">
        <v>15955</v>
      </c>
      <c r="C1155" s="71" t="s">
        <v>12798</v>
      </c>
      <c r="D1155" s="71">
        <v>3434.28</v>
      </c>
    </row>
    <row r="1156" spans="1:4" x14ac:dyDescent="0.25">
      <c r="A1156" s="71">
        <v>804165</v>
      </c>
      <c r="B1156" t="s">
        <v>15956</v>
      </c>
      <c r="C1156" s="71" t="s">
        <v>12798</v>
      </c>
      <c r="D1156" s="71">
        <v>4644.74</v>
      </c>
    </row>
    <row r="1157" spans="1:4" x14ac:dyDescent="0.25">
      <c r="A1157" s="71">
        <v>804164</v>
      </c>
      <c r="B1157" t="s">
        <v>15957</v>
      </c>
      <c r="C1157" s="71" t="s">
        <v>12798</v>
      </c>
      <c r="D1157" s="71">
        <v>3445.67</v>
      </c>
    </row>
    <row r="1158" spans="1:4" x14ac:dyDescent="0.25">
      <c r="A1158" s="71">
        <v>804411</v>
      </c>
      <c r="B1158" t="s">
        <v>15958</v>
      </c>
      <c r="C1158" s="71" t="s">
        <v>12798</v>
      </c>
      <c r="D1158" s="71">
        <v>8037.7</v>
      </c>
    </row>
    <row r="1159" spans="1:4" x14ac:dyDescent="0.25">
      <c r="A1159" s="71">
        <v>804167</v>
      </c>
      <c r="B1159" t="s">
        <v>15959</v>
      </c>
      <c r="C1159" s="71" t="s">
        <v>12798</v>
      </c>
      <c r="D1159" s="71">
        <v>4660.8599999999997</v>
      </c>
    </row>
    <row r="1160" spans="1:4" x14ac:dyDescent="0.25">
      <c r="A1160" s="71">
        <v>804410</v>
      </c>
      <c r="B1160" t="s">
        <v>15960</v>
      </c>
      <c r="C1160" s="71" t="s">
        <v>12798</v>
      </c>
      <c r="D1160" s="71">
        <v>5926.4</v>
      </c>
    </row>
    <row r="1161" spans="1:4" x14ac:dyDescent="0.25">
      <c r="A1161" s="71">
        <v>804166</v>
      </c>
      <c r="B1161" t="s">
        <v>15961</v>
      </c>
      <c r="C1161" s="71" t="s">
        <v>12798</v>
      </c>
      <c r="D1161" s="71">
        <v>3460.5</v>
      </c>
    </row>
    <row r="1162" spans="1:4" x14ac:dyDescent="0.25">
      <c r="A1162" s="71">
        <v>804169</v>
      </c>
      <c r="B1162" t="s">
        <v>15962</v>
      </c>
      <c r="C1162" s="71" t="s">
        <v>12798</v>
      </c>
      <c r="D1162" s="71">
        <v>4684.3</v>
      </c>
    </row>
    <row r="1163" spans="1:4" x14ac:dyDescent="0.25">
      <c r="A1163" s="71">
        <v>804168</v>
      </c>
      <c r="B1163" t="s">
        <v>15963</v>
      </c>
      <c r="C1163" s="71" t="s">
        <v>12798</v>
      </c>
      <c r="D1163" s="71">
        <v>3482.27</v>
      </c>
    </row>
    <row r="1164" spans="1:4" x14ac:dyDescent="0.25">
      <c r="A1164" s="71">
        <v>804171</v>
      </c>
      <c r="B1164" t="s">
        <v>15964</v>
      </c>
      <c r="C1164" s="71" t="s">
        <v>12798</v>
      </c>
      <c r="D1164" s="71">
        <v>4716.26</v>
      </c>
    </row>
    <row r="1165" spans="1:4" x14ac:dyDescent="0.25">
      <c r="A1165" s="71">
        <v>804170</v>
      </c>
      <c r="B1165" t="s">
        <v>15965</v>
      </c>
      <c r="C1165" s="71" t="s">
        <v>12798</v>
      </c>
      <c r="D1165" s="71">
        <v>3512.01</v>
      </c>
    </row>
    <row r="1166" spans="1:4" x14ac:dyDescent="0.25">
      <c r="A1166" s="71">
        <v>804413</v>
      </c>
      <c r="B1166" t="s">
        <v>15966</v>
      </c>
      <c r="C1166" s="71" t="s">
        <v>12798</v>
      </c>
      <c r="D1166" s="71">
        <v>9013.43</v>
      </c>
    </row>
    <row r="1167" spans="1:4" x14ac:dyDescent="0.25">
      <c r="A1167" s="71">
        <v>804173</v>
      </c>
      <c r="B1167" t="s">
        <v>15967</v>
      </c>
      <c r="C1167" s="71" t="s">
        <v>12798</v>
      </c>
      <c r="D1167" s="71">
        <v>4759.05</v>
      </c>
    </row>
    <row r="1168" spans="1:4" x14ac:dyDescent="0.25">
      <c r="A1168" s="71">
        <v>804412</v>
      </c>
      <c r="B1168" t="s">
        <v>15968</v>
      </c>
      <c r="C1168" s="71" t="s">
        <v>12798</v>
      </c>
      <c r="D1168" s="71">
        <v>6636.71</v>
      </c>
    </row>
    <row r="1169" spans="1:4" x14ac:dyDescent="0.25">
      <c r="A1169" s="71">
        <v>804172</v>
      </c>
      <c r="B1169" t="s">
        <v>15969</v>
      </c>
      <c r="C1169" s="71" t="s">
        <v>12798</v>
      </c>
      <c r="D1169" s="71">
        <v>3552.22</v>
      </c>
    </row>
    <row r="1170" spans="1:4" x14ac:dyDescent="0.25">
      <c r="A1170" s="71">
        <v>804175</v>
      </c>
      <c r="B1170" t="s">
        <v>15970</v>
      </c>
      <c r="C1170" s="71" t="s">
        <v>12798</v>
      </c>
      <c r="D1170" s="71">
        <v>4816.2</v>
      </c>
    </row>
    <row r="1171" spans="1:4" x14ac:dyDescent="0.25">
      <c r="A1171" s="71">
        <v>804174</v>
      </c>
      <c r="B1171" t="s">
        <v>15971</v>
      </c>
      <c r="C1171" s="71" t="s">
        <v>12798</v>
      </c>
      <c r="D1171" s="71">
        <v>3606.42</v>
      </c>
    </row>
    <row r="1172" spans="1:4" x14ac:dyDescent="0.25">
      <c r="A1172" s="71">
        <v>804177</v>
      </c>
      <c r="B1172" t="s">
        <v>15972</v>
      </c>
      <c r="C1172" s="71" t="s">
        <v>12798</v>
      </c>
      <c r="D1172" s="71">
        <v>4892.43</v>
      </c>
    </row>
    <row r="1173" spans="1:4" x14ac:dyDescent="0.25">
      <c r="A1173" s="71">
        <v>804176</v>
      </c>
      <c r="B1173" t="s">
        <v>15973</v>
      </c>
      <c r="C1173" s="71" t="s">
        <v>12798</v>
      </c>
      <c r="D1173" s="71">
        <v>3679.13</v>
      </c>
    </row>
    <row r="1174" spans="1:4" x14ac:dyDescent="0.25">
      <c r="A1174" s="71">
        <v>804415</v>
      </c>
      <c r="B1174" t="s">
        <v>15974</v>
      </c>
      <c r="C1174" s="71" t="s">
        <v>12798</v>
      </c>
      <c r="D1174" s="71">
        <v>11315.29</v>
      </c>
    </row>
    <row r="1175" spans="1:4" x14ac:dyDescent="0.25">
      <c r="A1175" s="71">
        <v>804179</v>
      </c>
      <c r="B1175" t="s">
        <v>15975</v>
      </c>
      <c r="C1175" s="71" t="s">
        <v>12798</v>
      </c>
      <c r="D1175" s="71">
        <v>4996.38</v>
      </c>
    </row>
    <row r="1176" spans="1:4" x14ac:dyDescent="0.25">
      <c r="A1176" s="71">
        <v>804414</v>
      </c>
      <c r="B1176" t="s">
        <v>15976</v>
      </c>
      <c r="C1176" s="71" t="s">
        <v>12798</v>
      </c>
      <c r="D1176" s="71">
        <v>8304.1299999999992</v>
      </c>
    </row>
    <row r="1177" spans="1:4" x14ac:dyDescent="0.25">
      <c r="A1177" s="71">
        <v>804178</v>
      </c>
      <c r="B1177" t="s">
        <v>15977</v>
      </c>
      <c r="C1177" s="71" t="s">
        <v>12798</v>
      </c>
      <c r="D1177" s="71">
        <v>3779.21</v>
      </c>
    </row>
    <row r="1178" spans="1:4" x14ac:dyDescent="0.25">
      <c r="A1178" s="71">
        <v>804163</v>
      </c>
      <c r="B1178" t="s">
        <v>15978</v>
      </c>
      <c r="C1178" s="71" t="s">
        <v>12798</v>
      </c>
      <c r="D1178" s="71">
        <v>4635.7299999999996</v>
      </c>
    </row>
    <row r="1179" spans="1:4" x14ac:dyDescent="0.25">
      <c r="A1179" s="71">
        <v>804162</v>
      </c>
      <c r="B1179" t="s">
        <v>15979</v>
      </c>
      <c r="C1179" s="71" t="s">
        <v>12798</v>
      </c>
      <c r="D1179" s="71">
        <v>3437.4</v>
      </c>
    </row>
    <row r="1180" spans="1:4" x14ac:dyDescent="0.25">
      <c r="A1180" s="71">
        <v>804441</v>
      </c>
      <c r="B1180" t="s">
        <v>15980</v>
      </c>
      <c r="C1180" s="71" t="s">
        <v>12798</v>
      </c>
      <c r="D1180" s="71">
        <v>5138.92</v>
      </c>
    </row>
    <row r="1181" spans="1:4" x14ac:dyDescent="0.25">
      <c r="A1181" s="71">
        <v>804317</v>
      </c>
      <c r="B1181" t="s">
        <v>15981</v>
      </c>
      <c r="C1181" s="71" t="s">
        <v>12798</v>
      </c>
      <c r="D1181" s="71">
        <v>2817.27</v>
      </c>
    </row>
    <row r="1182" spans="1:4" x14ac:dyDescent="0.25">
      <c r="A1182" s="71">
        <v>804440</v>
      </c>
      <c r="B1182" t="s">
        <v>15982</v>
      </c>
      <c r="C1182" s="71" t="s">
        <v>12798</v>
      </c>
      <c r="D1182" s="71">
        <v>3911.59</v>
      </c>
    </row>
    <row r="1183" spans="1:4" x14ac:dyDescent="0.25">
      <c r="A1183" s="71">
        <v>804316</v>
      </c>
      <c r="B1183" t="s">
        <v>15983</v>
      </c>
      <c r="C1183" s="71" t="s">
        <v>12798</v>
      </c>
      <c r="D1183" s="71">
        <v>2113.38</v>
      </c>
    </row>
    <row r="1184" spans="1:4" x14ac:dyDescent="0.25">
      <c r="A1184" s="71">
        <v>804321</v>
      </c>
      <c r="B1184" t="s">
        <v>15984</v>
      </c>
      <c r="C1184" s="71" t="s">
        <v>12798</v>
      </c>
      <c r="D1184" s="71">
        <v>2835.86</v>
      </c>
    </row>
    <row r="1185" spans="1:4" x14ac:dyDescent="0.25">
      <c r="A1185" s="71">
        <v>804320</v>
      </c>
      <c r="B1185" t="s">
        <v>15985</v>
      </c>
      <c r="C1185" s="71" t="s">
        <v>12798</v>
      </c>
      <c r="D1185" s="71">
        <v>2129.75</v>
      </c>
    </row>
    <row r="1186" spans="1:4" x14ac:dyDescent="0.25">
      <c r="A1186" s="71">
        <v>804443</v>
      </c>
      <c r="B1186" t="s">
        <v>15986</v>
      </c>
      <c r="C1186" s="71" t="s">
        <v>12798</v>
      </c>
      <c r="D1186" s="71">
        <v>5363.43</v>
      </c>
    </row>
    <row r="1187" spans="1:4" x14ac:dyDescent="0.25">
      <c r="A1187" s="71">
        <v>804323</v>
      </c>
      <c r="B1187" t="s">
        <v>15987</v>
      </c>
      <c r="C1187" s="71" t="s">
        <v>12798</v>
      </c>
      <c r="D1187" s="71">
        <v>2860.63</v>
      </c>
    </row>
    <row r="1188" spans="1:4" x14ac:dyDescent="0.25">
      <c r="A1188" s="71">
        <v>804442</v>
      </c>
      <c r="B1188" t="s">
        <v>15988</v>
      </c>
      <c r="C1188" s="71" t="s">
        <v>12798</v>
      </c>
      <c r="D1188" s="71">
        <v>4081.24</v>
      </c>
    </row>
    <row r="1189" spans="1:4" x14ac:dyDescent="0.25">
      <c r="A1189" s="71">
        <v>804322</v>
      </c>
      <c r="B1189" t="s">
        <v>15989</v>
      </c>
      <c r="C1189" s="71" t="s">
        <v>12798</v>
      </c>
      <c r="D1189" s="71">
        <v>2151.5700000000002</v>
      </c>
    </row>
    <row r="1190" spans="1:4" x14ac:dyDescent="0.25">
      <c r="A1190" s="71">
        <v>804325</v>
      </c>
      <c r="B1190" t="s">
        <v>15990</v>
      </c>
      <c r="C1190" s="71" t="s">
        <v>12798</v>
      </c>
      <c r="D1190" s="71">
        <v>2896.32</v>
      </c>
    </row>
    <row r="1191" spans="1:4" x14ac:dyDescent="0.25">
      <c r="A1191" s="71">
        <v>804324</v>
      </c>
      <c r="B1191" t="s">
        <v>15991</v>
      </c>
      <c r="C1191" s="71" t="s">
        <v>12798</v>
      </c>
      <c r="D1191" s="71">
        <v>2183.38</v>
      </c>
    </row>
    <row r="1192" spans="1:4" x14ac:dyDescent="0.25">
      <c r="A1192" s="71">
        <v>804327</v>
      </c>
      <c r="B1192" t="s">
        <v>15992</v>
      </c>
      <c r="C1192" s="71" t="s">
        <v>12798</v>
      </c>
      <c r="D1192" s="71">
        <v>2945.31</v>
      </c>
    </row>
    <row r="1193" spans="1:4" x14ac:dyDescent="0.25">
      <c r="A1193" s="71">
        <v>804326</v>
      </c>
      <c r="B1193" t="s">
        <v>15993</v>
      </c>
      <c r="C1193" s="71" t="s">
        <v>12798</v>
      </c>
      <c r="D1193" s="71">
        <v>2227.1999999999998</v>
      </c>
    </row>
    <row r="1194" spans="1:4" x14ac:dyDescent="0.25">
      <c r="A1194" s="71">
        <v>804445</v>
      </c>
      <c r="B1194" t="s">
        <v>15994</v>
      </c>
      <c r="C1194" s="71" t="s">
        <v>12798</v>
      </c>
      <c r="D1194" s="71">
        <v>5987.04</v>
      </c>
    </row>
    <row r="1195" spans="1:4" x14ac:dyDescent="0.25">
      <c r="A1195" s="71">
        <v>804329</v>
      </c>
      <c r="B1195" t="s">
        <v>15995</v>
      </c>
      <c r="C1195" s="71" t="s">
        <v>12798</v>
      </c>
      <c r="D1195" s="71">
        <v>3010.14</v>
      </c>
    </row>
    <row r="1196" spans="1:4" x14ac:dyDescent="0.25">
      <c r="A1196" s="71">
        <v>804444</v>
      </c>
      <c r="B1196" t="s">
        <v>15996</v>
      </c>
      <c r="C1196" s="71" t="s">
        <v>12798</v>
      </c>
      <c r="D1196" s="71">
        <v>4552.66</v>
      </c>
    </row>
    <row r="1197" spans="1:4" x14ac:dyDescent="0.25">
      <c r="A1197" s="71">
        <v>804328</v>
      </c>
      <c r="B1197" t="s">
        <v>15997</v>
      </c>
      <c r="C1197" s="71" t="s">
        <v>12798</v>
      </c>
      <c r="D1197" s="71">
        <v>2285.9299999999998</v>
      </c>
    </row>
    <row r="1198" spans="1:4" x14ac:dyDescent="0.25">
      <c r="A1198" s="71">
        <v>804331</v>
      </c>
      <c r="B1198" t="s">
        <v>15998</v>
      </c>
      <c r="C1198" s="71" t="s">
        <v>12798</v>
      </c>
      <c r="D1198" s="71">
        <v>3093.62</v>
      </c>
    </row>
    <row r="1199" spans="1:4" x14ac:dyDescent="0.25">
      <c r="A1199" s="71">
        <v>804330</v>
      </c>
      <c r="B1199" t="s">
        <v>15999</v>
      </c>
      <c r="C1199" s="71" t="s">
        <v>12798</v>
      </c>
      <c r="D1199" s="71">
        <v>2362.39</v>
      </c>
    </row>
    <row r="1200" spans="1:4" x14ac:dyDescent="0.25">
      <c r="A1200" s="71">
        <v>804333</v>
      </c>
      <c r="B1200" t="s">
        <v>16000</v>
      </c>
      <c r="C1200" s="71" t="s">
        <v>12798</v>
      </c>
      <c r="D1200" s="71">
        <v>3204.69</v>
      </c>
    </row>
    <row r="1201" spans="1:4" x14ac:dyDescent="0.25">
      <c r="A1201" s="71">
        <v>804332</v>
      </c>
      <c r="B1201" t="s">
        <v>16001</v>
      </c>
      <c r="C1201" s="71" t="s">
        <v>12798</v>
      </c>
      <c r="D1201" s="71">
        <v>2465.33</v>
      </c>
    </row>
    <row r="1202" spans="1:4" x14ac:dyDescent="0.25">
      <c r="A1202" s="71">
        <v>804447</v>
      </c>
      <c r="B1202" t="s">
        <v>16002</v>
      </c>
      <c r="C1202" s="71" t="s">
        <v>12798</v>
      </c>
      <c r="D1202" s="71">
        <v>7410.49</v>
      </c>
    </row>
    <row r="1203" spans="1:4" x14ac:dyDescent="0.25">
      <c r="A1203" s="71">
        <v>804335</v>
      </c>
      <c r="B1203" t="s">
        <v>16003</v>
      </c>
      <c r="C1203" s="71" t="s">
        <v>12798</v>
      </c>
      <c r="D1203" s="71">
        <v>3350.81</v>
      </c>
    </row>
    <row r="1204" spans="1:4" x14ac:dyDescent="0.25">
      <c r="A1204" s="71">
        <v>804446</v>
      </c>
      <c r="B1204" t="s">
        <v>16004</v>
      </c>
      <c r="C1204" s="71" t="s">
        <v>12798</v>
      </c>
      <c r="D1204" s="71">
        <v>5627.58</v>
      </c>
    </row>
    <row r="1205" spans="1:4" x14ac:dyDescent="0.25">
      <c r="A1205" s="71">
        <v>804334</v>
      </c>
      <c r="B1205" t="s">
        <v>16005</v>
      </c>
      <c r="C1205" s="71" t="s">
        <v>12798</v>
      </c>
      <c r="D1205" s="71">
        <v>2602.59</v>
      </c>
    </row>
    <row r="1206" spans="1:4" x14ac:dyDescent="0.25">
      <c r="A1206" s="71">
        <v>804319</v>
      </c>
      <c r="B1206" t="s">
        <v>16006</v>
      </c>
      <c r="C1206" s="71" t="s">
        <v>12798</v>
      </c>
      <c r="D1206" s="71">
        <v>2821.57</v>
      </c>
    </row>
    <row r="1207" spans="1:4" x14ac:dyDescent="0.25">
      <c r="A1207" s="71">
        <v>804318</v>
      </c>
      <c r="B1207" t="s">
        <v>16007</v>
      </c>
      <c r="C1207" s="71" t="s">
        <v>12798</v>
      </c>
      <c r="D1207" s="71">
        <v>2117.12</v>
      </c>
    </row>
    <row r="1208" spans="1:4" x14ac:dyDescent="0.25">
      <c r="A1208" s="71">
        <v>804449</v>
      </c>
      <c r="B1208" t="s">
        <v>16008</v>
      </c>
      <c r="C1208" s="71" t="s">
        <v>12798</v>
      </c>
      <c r="D1208" s="71">
        <v>7515.01</v>
      </c>
    </row>
    <row r="1209" spans="1:4" x14ac:dyDescent="0.25">
      <c r="A1209" s="71">
        <v>804337</v>
      </c>
      <c r="B1209" t="s">
        <v>16009</v>
      </c>
      <c r="C1209" s="71" t="s">
        <v>12798</v>
      </c>
      <c r="D1209" s="71">
        <v>3881.95</v>
      </c>
    </row>
    <row r="1210" spans="1:4" x14ac:dyDescent="0.25">
      <c r="A1210" s="71">
        <v>804448</v>
      </c>
      <c r="B1210" t="s">
        <v>16010</v>
      </c>
      <c r="C1210" s="71" t="s">
        <v>12798</v>
      </c>
      <c r="D1210" s="71">
        <v>5617.77</v>
      </c>
    </row>
    <row r="1211" spans="1:4" x14ac:dyDescent="0.25">
      <c r="A1211" s="71">
        <v>804336</v>
      </c>
      <c r="B1211" t="s">
        <v>16011</v>
      </c>
      <c r="C1211" s="71" t="s">
        <v>12798</v>
      </c>
      <c r="D1211" s="71">
        <v>2866.65</v>
      </c>
    </row>
    <row r="1212" spans="1:4" x14ac:dyDescent="0.25">
      <c r="A1212" s="71">
        <v>804341</v>
      </c>
      <c r="B1212" t="s">
        <v>16012</v>
      </c>
      <c r="C1212" s="71" t="s">
        <v>12798</v>
      </c>
      <c r="D1212" s="71">
        <v>3910.67</v>
      </c>
    </row>
    <row r="1213" spans="1:4" x14ac:dyDescent="0.25">
      <c r="A1213" s="71">
        <v>804340</v>
      </c>
      <c r="B1213" t="s">
        <v>16013</v>
      </c>
      <c r="C1213" s="71" t="s">
        <v>12798</v>
      </c>
      <c r="D1213" s="71">
        <v>2890.94</v>
      </c>
    </row>
    <row r="1214" spans="1:4" x14ac:dyDescent="0.25">
      <c r="A1214" s="71">
        <v>804451</v>
      </c>
      <c r="B1214" t="s">
        <v>16014</v>
      </c>
      <c r="C1214" s="71" t="s">
        <v>12798</v>
      </c>
      <c r="D1214" s="71">
        <v>7861.32</v>
      </c>
    </row>
    <row r="1215" spans="1:4" x14ac:dyDescent="0.25">
      <c r="A1215" s="71">
        <v>804343</v>
      </c>
      <c r="B1215" t="s">
        <v>16015</v>
      </c>
      <c r="C1215" s="71" t="s">
        <v>12798</v>
      </c>
      <c r="D1215" s="71">
        <v>3947.27</v>
      </c>
    </row>
    <row r="1216" spans="1:4" x14ac:dyDescent="0.25">
      <c r="A1216" s="71">
        <v>804450</v>
      </c>
      <c r="B1216" t="s">
        <v>16016</v>
      </c>
      <c r="C1216" s="71" t="s">
        <v>12798</v>
      </c>
      <c r="D1216" s="71">
        <v>5874.13</v>
      </c>
    </row>
    <row r="1217" spans="1:4" x14ac:dyDescent="0.25">
      <c r="A1217" s="71">
        <v>804342</v>
      </c>
      <c r="B1217" t="s">
        <v>16017</v>
      </c>
      <c r="C1217" s="71" t="s">
        <v>12798</v>
      </c>
      <c r="D1217" s="71">
        <v>2922</v>
      </c>
    </row>
    <row r="1218" spans="1:4" x14ac:dyDescent="0.25">
      <c r="A1218" s="71">
        <v>804345</v>
      </c>
      <c r="B1218" t="s">
        <v>16018</v>
      </c>
      <c r="C1218" s="71" t="s">
        <v>12798</v>
      </c>
      <c r="D1218" s="71">
        <v>4000.56</v>
      </c>
    </row>
    <row r="1219" spans="1:4" x14ac:dyDescent="0.25">
      <c r="A1219" s="71">
        <v>804344</v>
      </c>
      <c r="B1219" t="s">
        <v>16019</v>
      </c>
      <c r="C1219" s="71" t="s">
        <v>12798</v>
      </c>
      <c r="D1219" s="71">
        <v>2967.72</v>
      </c>
    </row>
    <row r="1220" spans="1:4" x14ac:dyDescent="0.25">
      <c r="A1220" s="71">
        <v>804347</v>
      </c>
      <c r="B1220" t="s">
        <v>16020</v>
      </c>
      <c r="C1220" s="71" t="s">
        <v>12798</v>
      </c>
      <c r="D1220" s="71">
        <v>4073.13</v>
      </c>
    </row>
    <row r="1221" spans="1:4" x14ac:dyDescent="0.25">
      <c r="A1221" s="71">
        <v>804346</v>
      </c>
      <c r="B1221" t="s">
        <v>16021</v>
      </c>
      <c r="C1221" s="71" t="s">
        <v>12798</v>
      </c>
      <c r="D1221" s="71">
        <v>3030.5</v>
      </c>
    </row>
    <row r="1222" spans="1:4" x14ac:dyDescent="0.25">
      <c r="A1222" s="71">
        <v>804453</v>
      </c>
      <c r="B1222" t="s">
        <v>16022</v>
      </c>
      <c r="C1222" s="71" t="s">
        <v>12798</v>
      </c>
      <c r="D1222" s="71">
        <v>8768.11</v>
      </c>
    </row>
    <row r="1223" spans="1:4" x14ac:dyDescent="0.25">
      <c r="A1223" s="71">
        <v>804349</v>
      </c>
      <c r="B1223" t="s">
        <v>16023</v>
      </c>
      <c r="C1223" s="71" t="s">
        <v>12798</v>
      </c>
      <c r="D1223" s="71">
        <v>4168.0200000000004</v>
      </c>
    </row>
    <row r="1224" spans="1:4" x14ac:dyDescent="0.25">
      <c r="A1224" s="71">
        <v>804452</v>
      </c>
      <c r="B1224" t="s">
        <v>16024</v>
      </c>
      <c r="C1224" s="71" t="s">
        <v>12798</v>
      </c>
      <c r="D1224" s="71">
        <v>6544.5</v>
      </c>
    </row>
    <row r="1225" spans="1:4" x14ac:dyDescent="0.25">
      <c r="A1225" s="71">
        <v>804348</v>
      </c>
      <c r="B1225" t="s">
        <v>16025</v>
      </c>
      <c r="C1225" s="71" t="s">
        <v>12798</v>
      </c>
      <c r="D1225" s="71">
        <v>3113.57</v>
      </c>
    </row>
    <row r="1226" spans="1:4" x14ac:dyDescent="0.25">
      <c r="A1226" s="71">
        <v>804351</v>
      </c>
      <c r="B1226" t="s">
        <v>16026</v>
      </c>
      <c r="C1226" s="71" t="s">
        <v>12798</v>
      </c>
      <c r="D1226" s="71">
        <v>4289.6499999999996</v>
      </c>
    </row>
    <row r="1227" spans="1:4" x14ac:dyDescent="0.25">
      <c r="A1227" s="71">
        <v>804350</v>
      </c>
      <c r="B1227" t="s">
        <v>16027</v>
      </c>
      <c r="C1227" s="71" t="s">
        <v>12798</v>
      </c>
      <c r="D1227" s="71">
        <v>3221.53</v>
      </c>
    </row>
    <row r="1228" spans="1:4" x14ac:dyDescent="0.25">
      <c r="A1228" s="71">
        <v>804353</v>
      </c>
      <c r="B1228" t="s">
        <v>16028</v>
      </c>
      <c r="C1228" s="71" t="s">
        <v>12798</v>
      </c>
      <c r="D1228" s="71">
        <v>4448.59</v>
      </c>
    </row>
    <row r="1229" spans="1:4" x14ac:dyDescent="0.25">
      <c r="A1229" s="71">
        <v>804352</v>
      </c>
      <c r="B1229" t="s">
        <v>16029</v>
      </c>
      <c r="C1229" s="71" t="s">
        <v>12798</v>
      </c>
      <c r="D1229" s="71">
        <v>3364.96</v>
      </c>
    </row>
    <row r="1230" spans="1:4" x14ac:dyDescent="0.25">
      <c r="A1230" s="71">
        <v>804455</v>
      </c>
      <c r="B1230" t="s">
        <v>16030</v>
      </c>
      <c r="C1230" s="71" t="s">
        <v>12798</v>
      </c>
      <c r="D1230" s="71">
        <v>10861.04</v>
      </c>
    </row>
    <row r="1231" spans="1:4" x14ac:dyDescent="0.25">
      <c r="A1231" s="71">
        <v>804355</v>
      </c>
      <c r="B1231" t="s">
        <v>16031</v>
      </c>
      <c r="C1231" s="71" t="s">
        <v>12798</v>
      </c>
      <c r="D1231" s="71">
        <v>4656.8</v>
      </c>
    </row>
    <row r="1232" spans="1:4" x14ac:dyDescent="0.25">
      <c r="A1232" s="71">
        <v>804454</v>
      </c>
      <c r="B1232" t="s">
        <v>16032</v>
      </c>
      <c r="C1232" s="71" t="s">
        <v>12798</v>
      </c>
      <c r="D1232" s="71">
        <v>8093.68</v>
      </c>
    </row>
    <row r="1233" spans="1:4" x14ac:dyDescent="0.25">
      <c r="A1233" s="71">
        <v>804354</v>
      </c>
      <c r="B1233" t="s">
        <v>16033</v>
      </c>
      <c r="C1233" s="71" t="s">
        <v>12798</v>
      </c>
      <c r="D1233" s="71">
        <v>3555.8</v>
      </c>
    </row>
    <row r="1234" spans="1:4" x14ac:dyDescent="0.25">
      <c r="A1234" s="71">
        <v>804339</v>
      </c>
      <c r="B1234" t="s">
        <v>16034</v>
      </c>
      <c r="C1234" s="71" t="s">
        <v>12798</v>
      </c>
      <c r="D1234" s="71">
        <v>3889.13</v>
      </c>
    </row>
    <row r="1235" spans="1:4" x14ac:dyDescent="0.25">
      <c r="A1235" s="71">
        <v>804338</v>
      </c>
      <c r="B1235" t="s">
        <v>16035</v>
      </c>
      <c r="C1235" s="71" t="s">
        <v>12798</v>
      </c>
      <c r="D1235" s="71">
        <v>2872.72</v>
      </c>
    </row>
    <row r="1236" spans="1:4" x14ac:dyDescent="0.25">
      <c r="A1236" s="71">
        <v>804457</v>
      </c>
      <c r="B1236" t="s">
        <v>16036</v>
      </c>
      <c r="C1236" s="71" t="s">
        <v>12798</v>
      </c>
      <c r="D1236" s="71">
        <v>13283.93</v>
      </c>
    </row>
    <row r="1237" spans="1:4" x14ac:dyDescent="0.25">
      <c r="A1237" s="71">
        <v>804357</v>
      </c>
      <c r="B1237" t="s">
        <v>16037</v>
      </c>
      <c r="C1237" s="71" t="s">
        <v>12798</v>
      </c>
      <c r="D1237" s="71">
        <v>6587.77</v>
      </c>
    </row>
    <row r="1238" spans="1:4" x14ac:dyDescent="0.25">
      <c r="A1238" s="71">
        <v>804456</v>
      </c>
      <c r="B1238" t="s">
        <v>16038</v>
      </c>
      <c r="C1238" s="71" t="s">
        <v>12798</v>
      </c>
      <c r="D1238" s="71">
        <v>9679.32</v>
      </c>
    </row>
    <row r="1239" spans="1:4" x14ac:dyDescent="0.25">
      <c r="A1239" s="71">
        <v>804356</v>
      </c>
      <c r="B1239" t="s">
        <v>16039</v>
      </c>
      <c r="C1239" s="71" t="s">
        <v>12798</v>
      </c>
      <c r="D1239" s="71">
        <v>4790.08</v>
      </c>
    </row>
    <row r="1240" spans="1:4" x14ac:dyDescent="0.25">
      <c r="A1240" s="71">
        <v>804361</v>
      </c>
      <c r="B1240" t="s">
        <v>16040</v>
      </c>
      <c r="C1240" s="71" t="s">
        <v>12798</v>
      </c>
      <c r="D1240" s="71">
        <v>6632.4</v>
      </c>
    </row>
    <row r="1241" spans="1:4" x14ac:dyDescent="0.25">
      <c r="A1241" s="71">
        <v>804360</v>
      </c>
      <c r="B1241" t="s">
        <v>16041</v>
      </c>
      <c r="C1241" s="71" t="s">
        <v>12798</v>
      </c>
      <c r="D1241" s="71">
        <v>4826.95</v>
      </c>
    </row>
    <row r="1242" spans="1:4" x14ac:dyDescent="0.25">
      <c r="A1242" s="71">
        <v>804459</v>
      </c>
      <c r="B1242" t="s">
        <v>16042</v>
      </c>
      <c r="C1242" s="71" t="s">
        <v>12798</v>
      </c>
      <c r="D1242" s="71">
        <v>13904.19</v>
      </c>
    </row>
    <row r="1243" spans="1:4" x14ac:dyDescent="0.25">
      <c r="A1243" s="71">
        <v>804363</v>
      </c>
      <c r="B1243" t="s">
        <v>16043</v>
      </c>
      <c r="C1243" s="71" t="s">
        <v>12798</v>
      </c>
      <c r="D1243" s="71">
        <v>6689.49</v>
      </c>
    </row>
    <row r="1244" spans="1:4" x14ac:dyDescent="0.25">
      <c r="A1244" s="71">
        <v>804458</v>
      </c>
      <c r="B1244" t="s">
        <v>16044</v>
      </c>
      <c r="C1244" s="71" t="s">
        <v>12798</v>
      </c>
      <c r="D1244" s="71">
        <v>10127.81</v>
      </c>
    </row>
    <row r="1245" spans="1:4" x14ac:dyDescent="0.25">
      <c r="A1245" s="71">
        <v>804362</v>
      </c>
      <c r="B1245" t="s">
        <v>16045</v>
      </c>
      <c r="C1245" s="71" t="s">
        <v>12798</v>
      </c>
      <c r="D1245" s="71">
        <v>4874.25</v>
      </c>
    </row>
    <row r="1246" spans="1:4" x14ac:dyDescent="0.25">
      <c r="A1246" s="71">
        <v>804365</v>
      </c>
      <c r="B1246" t="s">
        <v>16046</v>
      </c>
      <c r="C1246" s="71" t="s">
        <v>12798</v>
      </c>
      <c r="D1246" s="71">
        <v>6771.71</v>
      </c>
    </row>
    <row r="1247" spans="1:4" x14ac:dyDescent="0.25">
      <c r="A1247" s="71">
        <v>804364</v>
      </c>
      <c r="B1247" t="s">
        <v>16047</v>
      </c>
      <c r="C1247" s="71" t="s">
        <v>12798</v>
      </c>
      <c r="D1247" s="71">
        <v>4942.8100000000004</v>
      </c>
    </row>
    <row r="1248" spans="1:4" x14ac:dyDescent="0.25">
      <c r="A1248" s="71">
        <v>804367</v>
      </c>
      <c r="B1248" t="s">
        <v>16048</v>
      </c>
      <c r="C1248" s="71" t="s">
        <v>12798</v>
      </c>
      <c r="D1248" s="71">
        <v>6882.79</v>
      </c>
    </row>
    <row r="1249" spans="1:4" x14ac:dyDescent="0.25">
      <c r="A1249" s="71">
        <v>804366</v>
      </c>
      <c r="B1249" t="s">
        <v>16049</v>
      </c>
      <c r="C1249" s="71" t="s">
        <v>12798</v>
      </c>
      <c r="D1249" s="71">
        <v>5036.53</v>
      </c>
    </row>
    <row r="1250" spans="1:4" x14ac:dyDescent="0.25">
      <c r="A1250" s="71">
        <v>804461</v>
      </c>
      <c r="B1250" t="s">
        <v>16050</v>
      </c>
      <c r="C1250" s="71" t="s">
        <v>12798</v>
      </c>
      <c r="D1250" s="71">
        <v>15551.16</v>
      </c>
    </row>
    <row r="1251" spans="1:4" x14ac:dyDescent="0.25">
      <c r="A1251" s="71">
        <v>804369</v>
      </c>
      <c r="B1251" t="s">
        <v>16051</v>
      </c>
      <c r="C1251" s="71" t="s">
        <v>12798</v>
      </c>
      <c r="D1251" s="71">
        <v>7026.95</v>
      </c>
    </row>
    <row r="1252" spans="1:4" x14ac:dyDescent="0.25">
      <c r="A1252" s="71">
        <v>804460</v>
      </c>
      <c r="B1252" t="s">
        <v>16052</v>
      </c>
      <c r="C1252" s="71" t="s">
        <v>12798</v>
      </c>
      <c r="D1252" s="71">
        <v>11318.76</v>
      </c>
    </row>
    <row r="1253" spans="1:4" x14ac:dyDescent="0.25">
      <c r="A1253" s="71">
        <v>804371</v>
      </c>
      <c r="B1253" t="s">
        <v>16053</v>
      </c>
      <c r="C1253" s="71" t="s">
        <v>12798</v>
      </c>
      <c r="D1253" s="71">
        <v>7211.66</v>
      </c>
    </row>
    <row r="1254" spans="1:4" x14ac:dyDescent="0.25">
      <c r="A1254" s="71">
        <v>804370</v>
      </c>
      <c r="B1254" t="s">
        <v>16054</v>
      </c>
      <c r="C1254" s="71" t="s">
        <v>12798</v>
      </c>
      <c r="D1254" s="71">
        <v>5319.96</v>
      </c>
    </row>
    <row r="1255" spans="1:4" x14ac:dyDescent="0.25">
      <c r="A1255" s="71">
        <v>804373</v>
      </c>
      <c r="B1255" t="s">
        <v>16055</v>
      </c>
      <c r="C1255" s="71" t="s">
        <v>12798</v>
      </c>
      <c r="D1255" s="71">
        <v>7448.38</v>
      </c>
    </row>
    <row r="1256" spans="1:4" x14ac:dyDescent="0.25">
      <c r="A1256" s="71">
        <v>804372</v>
      </c>
      <c r="B1256" t="s">
        <v>16056</v>
      </c>
      <c r="C1256" s="71" t="s">
        <v>12798</v>
      </c>
      <c r="D1256" s="71">
        <v>5529.17</v>
      </c>
    </row>
    <row r="1257" spans="1:4" x14ac:dyDescent="0.25">
      <c r="A1257" s="71">
        <v>804463</v>
      </c>
      <c r="B1257" t="s">
        <v>16057</v>
      </c>
      <c r="C1257" s="71" t="s">
        <v>12798</v>
      </c>
      <c r="D1257" s="71">
        <v>19328.14</v>
      </c>
    </row>
    <row r="1258" spans="1:4" x14ac:dyDescent="0.25">
      <c r="A1258" s="71">
        <v>804375</v>
      </c>
      <c r="B1258" t="s">
        <v>16058</v>
      </c>
      <c r="C1258" s="71" t="s">
        <v>12798</v>
      </c>
      <c r="D1258" s="71">
        <v>7757.53</v>
      </c>
    </row>
    <row r="1259" spans="1:4" x14ac:dyDescent="0.25">
      <c r="A1259" s="71">
        <v>804462</v>
      </c>
      <c r="B1259" t="s">
        <v>16059</v>
      </c>
      <c r="C1259" s="71" t="s">
        <v>12798</v>
      </c>
      <c r="D1259" s="71">
        <v>14042.77</v>
      </c>
    </row>
    <row r="1260" spans="1:4" x14ac:dyDescent="0.25">
      <c r="A1260" s="71">
        <v>804374</v>
      </c>
      <c r="B1260" t="s">
        <v>16060</v>
      </c>
      <c r="C1260" s="71" t="s">
        <v>12798</v>
      </c>
      <c r="D1260" s="71">
        <v>5807.65</v>
      </c>
    </row>
    <row r="1261" spans="1:4" x14ac:dyDescent="0.25">
      <c r="A1261" s="71">
        <v>804359</v>
      </c>
      <c r="B1261" t="s">
        <v>16061</v>
      </c>
      <c r="C1261" s="71" t="s">
        <v>12798</v>
      </c>
      <c r="D1261" s="71">
        <v>6599.03</v>
      </c>
    </row>
    <row r="1262" spans="1:4" x14ac:dyDescent="0.25">
      <c r="A1262" s="71">
        <v>804358</v>
      </c>
      <c r="B1262" t="s">
        <v>16062</v>
      </c>
      <c r="C1262" s="71" t="s">
        <v>12798</v>
      </c>
      <c r="D1262" s="71">
        <v>4799.5</v>
      </c>
    </row>
    <row r="1263" spans="1:4" x14ac:dyDescent="0.25">
      <c r="A1263" s="71">
        <v>804368</v>
      </c>
      <c r="B1263" t="s">
        <v>16063</v>
      </c>
      <c r="C1263" s="71" t="s">
        <v>12798</v>
      </c>
      <c r="D1263" s="71">
        <v>5159.6400000000003</v>
      </c>
    </row>
    <row r="1264" spans="1:4" x14ac:dyDescent="0.25">
      <c r="A1264" s="71">
        <v>804465</v>
      </c>
      <c r="B1264" t="s">
        <v>16064</v>
      </c>
      <c r="C1264" s="71" t="s">
        <v>3</v>
      </c>
      <c r="D1264" s="71">
        <v>129.25</v>
      </c>
    </row>
    <row r="1265" spans="1:4" x14ac:dyDescent="0.25">
      <c r="A1265" s="71">
        <v>804464</v>
      </c>
      <c r="B1265" t="s">
        <v>16065</v>
      </c>
      <c r="C1265" s="71" t="s">
        <v>3</v>
      </c>
      <c r="D1265" s="71">
        <v>104.33</v>
      </c>
    </row>
    <row r="1266" spans="1:4" x14ac:dyDescent="0.25">
      <c r="A1266" s="71">
        <v>804475</v>
      </c>
      <c r="B1266" t="s">
        <v>16066</v>
      </c>
      <c r="C1266" s="71" t="s">
        <v>3</v>
      </c>
      <c r="D1266" s="71">
        <v>141.83000000000001</v>
      </c>
    </row>
    <row r="1267" spans="1:4" x14ac:dyDescent="0.25">
      <c r="A1267" s="71">
        <v>804474</v>
      </c>
      <c r="B1267" t="s">
        <v>16067</v>
      </c>
      <c r="C1267" s="71" t="s">
        <v>3</v>
      </c>
      <c r="D1267" s="71">
        <v>116.93</v>
      </c>
    </row>
    <row r="1268" spans="1:4" x14ac:dyDescent="0.25">
      <c r="A1268" s="71">
        <v>804485</v>
      </c>
      <c r="B1268" t="s">
        <v>16068</v>
      </c>
      <c r="C1268" s="71" t="s">
        <v>3</v>
      </c>
      <c r="D1268" s="71">
        <v>204.71</v>
      </c>
    </row>
    <row r="1269" spans="1:4" x14ac:dyDescent="0.25">
      <c r="A1269" s="71">
        <v>804484</v>
      </c>
      <c r="B1269" t="s">
        <v>16069</v>
      </c>
      <c r="C1269" s="71" t="s">
        <v>3</v>
      </c>
      <c r="D1269" s="71">
        <v>179.93</v>
      </c>
    </row>
    <row r="1270" spans="1:4" x14ac:dyDescent="0.25">
      <c r="A1270" s="71">
        <v>804495</v>
      </c>
      <c r="B1270" t="s">
        <v>16070</v>
      </c>
      <c r="C1270" s="71" t="s">
        <v>3</v>
      </c>
      <c r="D1270" s="71">
        <v>254.9</v>
      </c>
    </row>
    <row r="1271" spans="1:4" x14ac:dyDescent="0.25">
      <c r="A1271" s="71">
        <v>804494</v>
      </c>
      <c r="B1271" t="s">
        <v>16071</v>
      </c>
      <c r="C1271" s="71" t="s">
        <v>3</v>
      </c>
      <c r="D1271" s="71">
        <v>225.52</v>
      </c>
    </row>
    <row r="1272" spans="1:4" x14ac:dyDescent="0.25">
      <c r="A1272" s="71">
        <v>804467</v>
      </c>
      <c r="B1272" t="s">
        <v>16072</v>
      </c>
      <c r="C1272" s="71" t="s">
        <v>3</v>
      </c>
      <c r="D1272" s="71">
        <v>197.04</v>
      </c>
    </row>
    <row r="1273" spans="1:4" x14ac:dyDescent="0.25">
      <c r="A1273" s="71">
        <v>804466</v>
      </c>
      <c r="B1273" t="s">
        <v>16073</v>
      </c>
      <c r="C1273" s="71" t="s">
        <v>3</v>
      </c>
      <c r="D1273" s="71">
        <v>157.35</v>
      </c>
    </row>
    <row r="1274" spans="1:4" x14ac:dyDescent="0.25">
      <c r="A1274" s="71">
        <v>804477</v>
      </c>
      <c r="B1274" t="s">
        <v>16074</v>
      </c>
      <c r="C1274" s="71" t="s">
        <v>3</v>
      </c>
      <c r="D1274" s="71">
        <v>247.35</v>
      </c>
    </row>
    <row r="1275" spans="1:4" x14ac:dyDescent="0.25">
      <c r="A1275" s="71">
        <v>804476</v>
      </c>
      <c r="B1275" t="s">
        <v>16075</v>
      </c>
      <c r="C1275" s="71" t="s">
        <v>3</v>
      </c>
      <c r="D1275" s="71">
        <v>207.76</v>
      </c>
    </row>
    <row r="1276" spans="1:4" x14ac:dyDescent="0.25">
      <c r="A1276" s="71">
        <v>804487</v>
      </c>
      <c r="B1276" t="s">
        <v>16076</v>
      </c>
      <c r="C1276" s="71" t="s">
        <v>3</v>
      </c>
      <c r="D1276" s="71">
        <v>348.43</v>
      </c>
    </row>
    <row r="1277" spans="1:4" x14ac:dyDescent="0.25">
      <c r="A1277" s="71">
        <v>804486</v>
      </c>
      <c r="B1277" t="s">
        <v>16077</v>
      </c>
      <c r="C1277" s="71" t="s">
        <v>3</v>
      </c>
      <c r="D1277" s="71">
        <v>304.11</v>
      </c>
    </row>
    <row r="1278" spans="1:4" x14ac:dyDescent="0.25">
      <c r="A1278" s="71">
        <v>804497</v>
      </c>
      <c r="B1278" t="s">
        <v>16078</v>
      </c>
      <c r="C1278" s="71" t="s">
        <v>3</v>
      </c>
      <c r="D1278" s="71">
        <v>411.27</v>
      </c>
    </row>
    <row r="1279" spans="1:4" x14ac:dyDescent="0.25">
      <c r="A1279" s="71">
        <v>804496</v>
      </c>
      <c r="B1279" t="s">
        <v>16079</v>
      </c>
      <c r="C1279" s="71" t="s">
        <v>3</v>
      </c>
      <c r="D1279" s="71">
        <v>357.62</v>
      </c>
    </row>
    <row r="1280" spans="1:4" x14ac:dyDescent="0.25">
      <c r="A1280" s="71">
        <v>804469</v>
      </c>
      <c r="B1280" t="s">
        <v>16080</v>
      </c>
      <c r="C1280" s="71" t="s">
        <v>3</v>
      </c>
      <c r="D1280" s="71">
        <v>342.29</v>
      </c>
    </row>
    <row r="1281" spans="1:4" x14ac:dyDescent="0.25">
      <c r="A1281" s="71">
        <v>804468</v>
      </c>
      <c r="B1281" t="s">
        <v>16081</v>
      </c>
      <c r="C1281" s="71" t="s">
        <v>3</v>
      </c>
      <c r="D1281" s="71">
        <v>287.88</v>
      </c>
    </row>
    <row r="1282" spans="1:4" x14ac:dyDescent="0.25">
      <c r="A1282" s="71">
        <v>804479</v>
      </c>
      <c r="B1282" t="s">
        <v>16082</v>
      </c>
      <c r="C1282" s="71" t="s">
        <v>3</v>
      </c>
      <c r="D1282" s="71">
        <v>392.6</v>
      </c>
    </row>
    <row r="1283" spans="1:4" x14ac:dyDescent="0.25">
      <c r="A1283" s="71">
        <v>804478</v>
      </c>
      <c r="B1283" t="s">
        <v>16083</v>
      </c>
      <c r="C1283" s="71" t="s">
        <v>3</v>
      </c>
      <c r="D1283" s="71">
        <v>338.28</v>
      </c>
    </row>
    <row r="1284" spans="1:4" x14ac:dyDescent="0.25">
      <c r="A1284" s="71">
        <v>804489</v>
      </c>
      <c r="B1284" t="s">
        <v>16084</v>
      </c>
      <c r="C1284" s="71" t="s">
        <v>3</v>
      </c>
      <c r="D1284" s="71">
        <v>495.85</v>
      </c>
    </row>
    <row r="1285" spans="1:4" x14ac:dyDescent="0.25">
      <c r="A1285" s="71">
        <v>804488</v>
      </c>
      <c r="B1285" t="s">
        <v>16085</v>
      </c>
      <c r="C1285" s="71" t="s">
        <v>3</v>
      </c>
      <c r="D1285" s="71">
        <v>426.52</v>
      </c>
    </row>
    <row r="1286" spans="1:4" x14ac:dyDescent="0.25">
      <c r="A1286" s="71">
        <v>804499</v>
      </c>
      <c r="B1286" t="s">
        <v>16086</v>
      </c>
      <c r="C1286" s="71" t="s">
        <v>3</v>
      </c>
      <c r="D1286" s="71">
        <v>627.74</v>
      </c>
    </row>
    <row r="1287" spans="1:4" x14ac:dyDescent="0.25">
      <c r="A1287" s="71">
        <v>804498</v>
      </c>
      <c r="B1287" t="s">
        <v>16087</v>
      </c>
      <c r="C1287" s="71" t="s">
        <v>3</v>
      </c>
      <c r="D1287" s="71">
        <v>546.89</v>
      </c>
    </row>
    <row r="1288" spans="1:4" x14ac:dyDescent="0.25">
      <c r="A1288" s="71">
        <v>804471</v>
      </c>
      <c r="B1288" t="s">
        <v>16088</v>
      </c>
      <c r="C1288" s="71" t="s">
        <v>3</v>
      </c>
      <c r="D1288" s="71">
        <v>466.21</v>
      </c>
    </row>
    <row r="1289" spans="1:4" x14ac:dyDescent="0.25">
      <c r="A1289" s="71">
        <v>804470</v>
      </c>
      <c r="B1289" t="s">
        <v>16089</v>
      </c>
      <c r="C1289" s="71" t="s">
        <v>3</v>
      </c>
      <c r="D1289" s="71">
        <v>386.98</v>
      </c>
    </row>
    <row r="1290" spans="1:4" x14ac:dyDescent="0.25">
      <c r="A1290" s="71">
        <v>804481</v>
      </c>
      <c r="B1290" t="s">
        <v>16090</v>
      </c>
      <c r="C1290" s="71" t="s">
        <v>3</v>
      </c>
      <c r="D1290" s="71">
        <v>579.4</v>
      </c>
    </row>
    <row r="1291" spans="1:4" x14ac:dyDescent="0.25">
      <c r="A1291" s="71">
        <v>804480</v>
      </c>
      <c r="B1291" t="s">
        <v>16091</v>
      </c>
      <c r="C1291" s="71" t="s">
        <v>3</v>
      </c>
      <c r="D1291" s="71">
        <v>500.39</v>
      </c>
    </row>
    <row r="1292" spans="1:4" x14ac:dyDescent="0.25">
      <c r="A1292" s="71">
        <v>804491</v>
      </c>
      <c r="B1292" t="s">
        <v>16092</v>
      </c>
      <c r="C1292" s="71" t="s">
        <v>3</v>
      </c>
      <c r="D1292" s="71">
        <v>763.94</v>
      </c>
    </row>
    <row r="1293" spans="1:4" x14ac:dyDescent="0.25">
      <c r="A1293" s="71">
        <v>804490</v>
      </c>
      <c r="B1293" t="s">
        <v>16093</v>
      </c>
      <c r="C1293" s="71" t="s">
        <v>3</v>
      </c>
      <c r="D1293" s="71">
        <v>658.4</v>
      </c>
    </row>
    <row r="1294" spans="1:4" x14ac:dyDescent="0.25">
      <c r="A1294" s="71">
        <v>804501</v>
      </c>
      <c r="B1294" t="s">
        <v>16094</v>
      </c>
      <c r="C1294" s="71" t="s">
        <v>3</v>
      </c>
      <c r="D1294" s="71">
        <v>915.33</v>
      </c>
    </row>
    <row r="1295" spans="1:4" x14ac:dyDescent="0.25">
      <c r="A1295" s="71">
        <v>804500</v>
      </c>
      <c r="B1295" t="s">
        <v>16095</v>
      </c>
      <c r="C1295" s="71" t="s">
        <v>3</v>
      </c>
      <c r="D1295" s="71">
        <v>795.69</v>
      </c>
    </row>
    <row r="1296" spans="1:4" x14ac:dyDescent="0.25">
      <c r="A1296" s="71">
        <v>804473</v>
      </c>
      <c r="B1296" t="s">
        <v>16096</v>
      </c>
      <c r="C1296" s="71" t="s">
        <v>3</v>
      </c>
      <c r="D1296" s="71">
        <v>750.79</v>
      </c>
    </row>
    <row r="1297" spans="1:4" x14ac:dyDescent="0.25">
      <c r="A1297" s="71">
        <v>804472</v>
      </c>
      <c r="B1297" t="s">
        <v>16097</v>
      </c>
      <c r="C1297" s="71" t="s">
        <v>3</v>
      </c>
      <c r="D1297" s="71">
        <v>627.04</v>
      </c>
    </row>
    <row r="1298" spans="1:4" x14ac:dyDescent="0.25">
      <c r="A1298" s="71">
        <v>804483</v>
      </c>
      <c r="B1298" t="s">
        <v>16098</v>
      </c>
      <c r="C1298" s="71" t="s">
        <v>3</v>
      </c>
      <c r="D1298" s="71">
        <v>926.87</v>
      </c>
    </row>
    <row r="1299" spans="1:4" x14ac:dyDescent="0.25">
      <c r="A1299" s="71">
        <v>804482</v>
      </c>
      <c r="B1299" t="s">
        <v>16099</v>
      </c>
      <c r="C1299" s="71" t="s">
        <v>3</v>
      </c>
      <c r="D1299" s="71">
        <v>803.45</v>
      </c>
    </row>
    <row r="1300" spans="1:4" x14ac:dyDescent="0.25">
      <c r="A1300" s="71">
        <v>804493</v>
      </c>
      <c r="B1300" t="s">
        <v>16100</v>
      </c>
      <c r="C1300" s="71" t="s">
        <v>3</v>
      </c>
      <c r="D1300" s="71">
        <v>1223.07</v>
      </c>
    </row>
    <row r="1301" spans="1:4" x14ac:dyDescent="0.25">
      <c r="A1301" s="71">
        <v>804492</v>
      </c>
      <c r="B1301" t="s">
        <v>16101</v>
      </c>
      <c r="C1301" s="71" t="s">
        <v>3</v>
      </c>
      <c r="D1301" s="71">
        <v>1059.7</v>
      </c>
    </row>
    <row r="1302" spans="1:4" x14ac:dyDescent="0.25">
      <c r="A1302" s="71">
        <v>804503</v>
      </c>
      <c r="B1302" t="s">
        <v>16102</v>
      </c>
      <c r="C1302" s="71" t="s">
        <v>3</v>
      </c>
      <c r="D1302" s="71">
        <v>1452.64</v>
      </c>
    </row>
    <row r="1303" spans="1:4" x14ac:dyDescent="0.25">
      <c r="A1303" s="71">
        <v>804502</v>
      </c>
      <c r="B1303" t="s">
        <v>16103</v>
      </c>
      <c r="C1303" s="71" t="s">
        <v>3</v>
      </c>
      <c r="D1303" s="71">
        <v>1283.77</v>
      </c>
    </row>
    <row r="1304" spans="1:4" x14ac:dyDescent="0.25">
      <c r="A1304" s="71">
        <v>804180</v>
      </c>
      <c r="B1304" t="s">
        <v>16104</v>
      </c>
      <c r="C1304" s="71" t="s">
        <v>3</v>
      </c>
      <c r="D1304" s="71">
        <v>1144.7</v>
      </c>
    </row>
    <row r="1305" spans="1:4" x14ac:dyDescent="0.25">
      <c r="A1305" s="71">
        <v>804181</v>
      </c>
      <c r="B1305" t="s">
        <v>16105</v>
      </c>
      <c r="C1305" s="71" t="s">
        <v>3</v>
      </c>
      <c r="D1305" s="71">
        <v>1263.0999999999999</v>
      </c>
    </row>
    <row r="1306" spans="1:4" x14ac:dyDescent="0.25">
      <c r="A1306" s="71">
        <v>804182</v>
      </c>
      <c r="B1306" t="s">
        <v>16106</v>
      </c>
      <c r="C1306" s="71" t="s">
        <v>3</v>
      </c>
      <c r="D1306" s="71">
        <v>1244.8499999999999</v>
      </c>
    </row>
    <row r="1307" spans="1:4" x14ac:dyDescent="0.25">
      <c r="A1307" s="71">
        <v>804183</v>
      </c>
      <c r="B1307" t="s">
        <v>16107</v>
      </c>
      <c r="C1307" s="71" t="s">
        <v>3</v>
      </c>
      <c r="D1307" s="71">
        <v>1363.24</v>
      </c>
    </row>
    <row r="1308" spans="1:4" x14ac:dyDescent="0.25">
      <c r="A1308" s="71">
        <v>804184</v>
      </c>
      <c r="B1308" t="s">
        <v>16108</v>
      </c>
      <c r="C1308" s="71" t="s">
        <v>3</v>
      </c>
      <c r="D1308" s="71">
        <v>1284.8</v>
      </c>
    </row>
    <row r="1309" spans="1:4" x14ac:dyDescent="0.25">
      <c r="A1309" s="71">
        <v>804185</v>
      </c>
      <c r="B1309" t="s">
        <v>16109</v>
      </c>
      <c r="C1309" s="71" t="s">
        <v>3</v>
      </c>
      <c r="D1309" s="71">
        <v>1403.2</v>
      </c>
    </row>
    <row r="1310" spans="1:4" x14ac:dyDescent="0.25">
      <c r="A1310" s="71">
        <v>804186</v>
      </c>
      <c r="B1310" t="s">
        <v>16110</v>
      </c>
      <c r="C1310" s="71" t="s">
        <v>3</v>
      </c>
      <c r="D1310" s="71">
        <v>1294.05</v>
      </c>
    </row>
    <row r="1311" spans="1:4" x14ac:dyDescent="0.25">
      <c r="A1311" s="71">
        <v>804187</v>
      </c>
      <c r="B1311" t="s">
        <v>16111</v>
      </c>
      <c r="C1311" s="71" t="s">
        <v>3</v>
      </c>
      <c r="D1311" s="71">
        <v>1412.45</v>
      </c>
    </row>
    <row r="1312" spans="1:4" x14ac:dyDescent="0.25">
      <c r="A1312" s="71">
        <v>804188</v>
      </c>
      <c r="B1312" t="s">
        <v>16112</v>
      </c>
      <c r="C1312" s="71" t="s">
        <v>3</v>
      </c>
      <c r="D1312" s="71">
        <v>1593.75</v>
      </c>
    </row>
    <row r="1313" spans="1:4" x14ac:dyDescent="0.25">
      <c r="A1313" s="71">
        <v>804189</v>
      </c>
      <c r="B1313" t="s">
        <v>16113</v>
      </c>
      <c r="C1313" s="71" t="s">
        <v>3</v>
      </c>
      <c r="D1313" s="71">
        <v>1752.12</v>
      </c>
    </row>
    <row r="1314" spans="1:4" x14ac:dyDescent="0.25">
      <c r="A1314" s="71">
        <v>804190</v>
      </c>
      <c r="B1314" t="s">
        <v>16114</v>
      </c>
      <c r="C1314" s="71" t="s">
        <v>3</v>
      </c>
      <c r="D1314" s="71">
        <v>1647.69</v>
      </c>
    </row>
    <row r="1315" spans="1:4" x14ac:dyDescent="0.25">
      <c r="A1315" s="71">
        <v>804191</v>
      </c>
      <c r="B1315" t="s">
        <v>16115</v>
      </c>
      <c r="C1315" s="71" t="s">
        <v>3</v>
      </c>
      <c r="D1315" s="71">
        <v>1806.06</v>
      </c>
    </row>
    <row r="1316" spans="1:4" x14ac:dyDescent="0.25">
      <c r="A1316" s="71">
        <v>804192</v>
      </c>
      <c r="B1316" t="s">
        <v>16116</v>
      </c>
      <c r="C1316" s="71" t="s">
        <v>3</v>
      </c>
      <c r="D1316" s="71">
        <v>1737.13</v>
      </c>
    </row>
    <row r="1317" spans="1:4" x14ac:dyDescent="0.25">
      <c r="A1317" s="71">
        <v>804193</v>
      </c>
      <c r="B1317" t="s">
        <v>16117</v>
      </c>
      <c r="C1317" s="71" t="s">
        <v>3</v>
      </c>
      <c r="D1317" s="71">
        <v>1895.49</v>
      </c>
    </row>
    <row r="1318" spans="1:4" x14ac:dyDescent="0.25">
      <c r="A1318" s="71">
        <v>804194</v>
      </c>
      <c r="B1318" t="s">
        <v>16118</v>
      </c>
      <c r="C1318" s="71" t="s">
        <v>3</v>
      </c>
      <c r="D1318" s="71">
        <v>1763.25</v>
      </c>
    </row>
    <row r="1319" spans="1:4" x14ac:dyDescent="0.25">
      <c r="A1319" s="71">
        <v>804195</v>
      </c>
      <c r="B1319" t="s">
        <v>16119</v>
      </c>
      <c r="C1319" s="71" t="s">
        <v>3</v>
      </c>
      <c r="D1319" s="71">
        <v>1921.62</v>
      </c>
    </row>
    <row r="1320" spans="1:4" x14ac:dyDescent="0.25">
      <c r="A1320" s="71">
        <v>804196</v>
      </c>
      <c r="B1320" t="s">
        <v>16120</v>
      </c>
      <c r="C1320" s="71" t="s">
        <v>3</v>
      </c>
      <c r="D1320" s="71">
        <v>2217.65</v>
      </c>
    </row>
    <row r="1321" spans="1:4" x14ac:dyDescent="0.25">
      <c r="A1321" s="71">
        <v>804197</v>
      </c>
      <c r="B1321" t="s">
        <v>16121</v>
      </c>
      <c r="C1321" s="71" t="s">
        <v>3</v>
      </c>
      <c r="D1321" s="71">
        <v>2419.46</v>
      </c>
    </row>
    <row r="1322" spans="1:4" x14ac:dyDescent="0.25">
      <c r="A1322" s="71">
        <v>804198</v>
      </c>
      <c r="B1322" t="s">
        <v>16122</v>
      </c>
      <c r="C1322" s="71" t="s">
        <v>3</v>
      </c>
      <c r="D1322" s="71">
        <v>2233.85</v>
      </c>
    </row>
    <row r="1323" spans="1:4" x14ac:dyDescent="0.25">
      <c r="A1323" s="71">
        <v>804199</v>
      </c>
      <c r="B1323" t="s">
        <v>16123</v>
      </c>
      <c r="C1323" s="71" t="s">
        <v>3</v>
      </c>
      <c r="D1323" s="71">
        <v>2435.66</v>
      </c>
    </row>
    <row r="1324" spans="1:4" x14ac:dyDescent="0.25">
      <c r="A1324" s="71">
        <v>804200</v>
      </c>
      <c r="B1324" t="s">
        <v>16124</v>
      </c>
      <c r="C1324" s="71" t="s">
        <v>3</v>
      </c>
      <c r="D1324" s="71">
        <v>2634.3</v>
      </c>
    </row>
    <row r="1325" spans="1:4" x14ac:dyDescent="0.25">
      <c r="A1325" s="71">
        <v>804201</v>
      </c>
      <c r="B1325" t="s">
        <v>16125</v>
      </c>
      <c r="C1325" s="71" t="s">
        <v>3</v>
      </c>
      <c r="D1325" s="71">
        <v>2836.11</v>
      </c>
    </row>
    <row r="1326" spans="1:4" x14ac:dyDescent="0.25">
      <c r="A1326" s="71">
        <v>804202</v>
      </c>
      <c r="B1326" t="s">
        <v>16126</v>
      </c>
      <c r="C1326" s="71" t="s">
        <v>3</v>
      </c>
      <c r="D1326" s="71">
        <v>2941.98</v>
      </c>
    </row>
    <row r="1327" spans="1:4" x14ac:dyDescent="0.25">
      <c r="A1327" s="71">
        <v>804203</v>
      </c>
      <c r="B1327" t="s">
        <v>16127</v>
      </c>
      <c r="C1327" s="71" t="s">
        <v>3</v>
      </c>
      <c r="D1327" s="71">
        <v>3143.79</v>
      </c>
    </row>
    <row r="1328" spans="1:4" x14ac:dyDescent="0.25">
      <c r="A1328" s="71">
        <v>804204</v>
      </c>
      <c r="B1328" t="s">
        <v>16128</v>
      </c>
      <c r="C1328" s="71" t="s">
        <v>3</v>
      </c>
      <c r="D1328" s="71">
        <v>3078.83</v>
      </c>
    </row>
    <row r="1329" spans="1:4" x14ac:dyDescent="0.25">
      <c r="A1329" s="71">
        <v>804205</v>
      </c>
      <c r="B1329" t="s">
        <v>16129</v>
      </c>
      <c r="C1329" s="71" t="s">
        <v>3</v>
      </c>
      <c r="D1329" s="71">
        <v>3339.33</v>
      </c>
    </row>
    <row r="1330" spans="1:4" x14ac:dyDescent="0.25">
      <c r="A1330" s="71">
        <v>804206</v>
      </c>
      <c r="B1330" t="s">
        <v>16130</v>
      </c>
      <c r="C1330" s="71" t="s">
        <v>3</v>
      </c>
      <c r="D1330" s="71">
        <v>3308.68</v>
      </c>
    </row>
    <row r="1331" spans="1:4" x14ac:dyDescent="0.25">
      <c r="A1331" s="71">
        <v>804207</v>
      </c>
      <c r="B1331" t="s">
        <v>16131</v>
      </c>
      <c r="C1331" s="71" t="s">
        <v>3</v>
      </c>
      <c r="D1331" s="71">
        <v>3569.18</v>
      </c>
    </row>
    <row r="1332" spans="1:4" x14ac:dyDescent="0.25">
      <c r="A1332" s="71">
        <v>804208</v>
      </c>
      <c r="B1332" t="s">
        <v>16132</v>
      </c>
      <c r="C1332" s="71" t="s">
        <v>3</v>
      </c>
      <c r="D1332" s="71">
        <v>3672.69</v>
      </c>
    </row>
    <row r="1333" spans="1:4" x14ac:dyDescent="0.25">
      <c r="A1333" s="71">
        <v>804209</v>
      </c>
      <c r="B1333" t="s">
        <v>16133</v>
      </c>
      <c r="C1333" s="71" t="s">
        <v>3</v>
      </c>
      <c r="D1333" s="71">
        <v>3933.19</v>
      </c>
    </row>
    <row r="1334" spans="1:4" x14ac:dyDescent="0.25">
      <c r="A1334" s="71">
        <v>804210</v>
      </c>
      <c r="B1334" t="s">
        <v>16134</v>
      </c>
      <c r="C1334" s="71" t="s">
        <v>3</v>
      </c>
      <c r="D1334" s="71">
        <v>3710.83</v>
      </c>
    </row>
    <row r="1335" spans="1:4" x14ac:dyDescent="0.25">
      <c r="A1335" s="71">
        <v>804211</v>
      </c>
      <c r="B1335" t="s">
        <v>16135</v>
      </c>
      <c r="C1335" s="71" t="s">
        <v>3</v>
      </c>
      <c r="D1335" s="71">
        <v>3971.33</v>
      </c>
    </row>
    <row r="1336" spans="1:4" x14ac:dyDescent="0.25">
      <c r="A1336" s="71">
        <v>804012</v>
      </c>
      <c r="B1336" t="s">
        <v>16136</v>
      </c>
      <c r="C1336" s="71" t="s">
        <v>3</v>
      </c>
      <c r="D1336" s="71">
        <v>234.86</v>
      </c>
    </row>
    <row r="1337" spans="1:4" x14ac:dyDescent="0.25">
      <c r="A1337" s="71">
        <v>804013</v>
      </c>
      <c r="B1337" t="s">
        <v>16137</v>
      </c>
      <c r="C1337" s="71" t="s">
        <v>3</v>
      </c>
      <c r="D1337" s="71">
        <v>263.69</v>
      </c>
    </row>
    <row r="1338" spans="1:4" x14ac:dyDescent="0.25">
      <c r="A1338" s="71">
        <v>804014</v>
      </c>
      <c r="B1338" t="s">
        <v>16138</v>
      </c>
      <c r="C1338" s="71" t="s">
        <v>3</v>
      </c>
      <c r="D1338" s="71">
        <v>241.46</v>
      </c>
    </row>
    <row r="1339" spans="1:4" x14ac:dyDescent="0.25">
      <c r="A1339" s="71">
        <v>804015</v>
      </c>
      <c r="B1339" t="s">
        <v>16139</v>
      </c>
      <c r="C1339" s="71" t="s">
        <v>3</v>
      </c>
      <c r="D1339" s="71">
        <v>270.29000000000002</v>
      </c>
    </row>
    <row r="1340" spans="1:4" x14ac:dyDescent="0.25">
      <c r="A1340" s="71">
        <v>804016</v>
      </c>
      <c r="B1340" t="s">
        <v>16140</v>
      </c>
      <c r="C1340" s="71" t="s">
        <v>3</v>
      </c>
      <c r="D1340" s="71">
        <v>279.72000000000003</v>
      </c>
    </row>
    <row r="1341" spans="1:4" x14ac:dyDescent="0.25">
      <c r="A1341" s="71">
        <v>804017</v>
      </c>
      <c r="B1341" t="s">
        <v>16141</v>
      </c>
      <c r="C1341" s="71" t="s">
        <v>3</v>
      </c>
      <c r="D1341" s="71">
        <v>308.55</v>
      </c>
    </row>
    <row r="1342" spans="1:4" x14ac:dyDescent="0.25">
      <c r="A1342" s="71">
        <v>804018</v>
      </c>
      <c r="B1342" t="s">
        <v>16142</v>
      </c>
      <c r="C1342" s="71" t="s">
        <v>3</v>
      </c>
      <c r="D1342" s="71">
        <v>290.88</v>
      </c>
    </row>
    <row r="1343" spans="1:4" x14ac:dyDescent="0.25">
      <c r="A1343" s="71">
        <v>804019</v>
      </c>
      <c r="B1343" t="s">
        <v>16143</v>
      </c>
      <c r="C1343" s="71" t="s">
        <v>3</v>
      </c>
      <c r="D1343" s="71">
        <v>319.70999999999998</v>
      </c>
    </row>
    <row r="1344" spans="1:4" x14ac:dyDescent="0.25">
      <c r="A1344" s="71">
        <v>804020</v>
      </c>
      <c r="B1344" t="s">
        <v>16144</v>
      </c>
      <c r="C1344" s="71" t="s">
        <v>3</v>
      </c>
      <c r="D1344" s="71">
        <v>369.97</v>
      </c>
    </row>
    <row r="1345" spans="1:4" x14ac:dyDescent="0.25">
      <c r="A1345" s="71">
        <v>804021</v>
      </c>
      <c r="B1345" t="s">
        <v>16145</v>
      </c>
      <c r="C1345" s="71" t="s">
        <v>3</v>
      </c>
      <c r="D1345" s="71">
        <v>413.27</v>
      </c>
    </row>
    <row r="1346" spans="1:4" x14ac:dyDescent="0.25">
      <c r="A1346" s="71">
        <v>804022</v>
      </c>
      <c r="B1346" t="s">
        <v>16146</v>
      </c>
      <c r="C1346" s="71" t="s">
        <v>3</v>
      </c>
      <c r="D1346" s="71">
        <v>393.02</v>
      </c>
    </row>
    <row r="1347" spans="1:4" x14ac:dyDescent="0.25">
      <c r="A1347" s="71">
        <v>804023</v>
      </c>
      <c r="B1347" t="s">
        <v>16147</v>
      </c>
      <c r="C1347" s="71" t="s">
        <v>3</v>
      </c>
      <c r="D1347" s="71">
        <v>436.32</v>
      </c>
    </row>
    <row r="1348" spans="1:4" x14ac:dyDescent="0.25">
      <c r="A1348" s="71">
        <v>804024</v>
      </c>
      <c r="B1348" t="s">
        <v>16148</v>
      </c>
      <c r="C1348" s="71" t="s">
        <v>3</v>
      </c>
      <c r="D1348" s="71">
        <v>419.85</v>
      </c>
    </row>
    <row r="1349" spans="1:4" x14ac:dyDescent="0.25">
      <c r="A1349" s="71">
        <v>804025</v>
      </c>
      <c r="B1349" t="s">
        <v>16149</v>
      </c>
      <c r="C1349" s="71" t="s">
        <v>3</v>
      </c>
      <c r="D1349" s="71">
        <v>463.14</v>
      </c>
    </row>
    <row r="1350" spans="1:4" x14ac:dyDescent="0.25">
      <c r="A1350" s="71">
        <v>804026</v>
      </c>
      <c r="B1350" t="s">
        <v>16150</v>
      </c>
      <c r="C1350" s="71" t="s">
        <v>3</v>
      </c>
      <c r="D1350" s="71">
        <v>584.29999999999995</v>
      </c>
    </row>
    <row r="1351" spans="1:4" x14ac:dyDescent="0.25">
      <c r="A1351" s="71">
        <v>804027</v>
      </c>
      <c r="B1351" t="s">
        <v>16151</v>
      </c>
      <c r="C1351" s="71" t="s">
        <v>3</v>
      </c>
      <c r="D1351" s="71">
        <v>627.6</v>
      </c>
    </row>
    <row r="1352" spans="1:4" x14ac:dyDescent="0.25">
      <c r="A1352" s="71">
        <v>804028</v>
      </c>
      <c r="B1352" t="s">
        <v>16152</v>
      </c>
      <c r="C1352" s="71" t="s">
        <v>3</v>
      </c>
      <c r="D1352" s="71">
        <v>596.98</v>
      </c>
    </row>
    <row r="1353" spans="1:4" x14ac:dyDescent="0.25">
      <c r="A1353" s="71">
        <v>804029</v>
      </c>
      <c r="B1353" t="s">
        <v>16153</v>
      </c>
      <c r="C1353" s="71" t="s">
        <v>3</v>
      </c>
      <c r="D1353" s="71">
        <v>656.18</v>
      </c>
    </row>
    <row r="1354" spans="1:4" x14ac:dyDescent="0.25">
      <c r="A1354" s="71">
        <v>804030</v>
      </c>
      <c r="B1354" t="s">
        <v>16154</v>
      </c>
      <c r="C1354" s="71" t="s">
        <v>3</v>
      </c>
      <c r="D1354" s="71">
        <v>647.05999999999995</v>
      </c>
    </row>
    <row r="1355" spans="1:4" x14ac:dyDescent="0.25">
      <c r="A1355" s="71">
        <v>804031</v>
      </c>
      <c r="B1355" t="s">
        <v>16155</v>
      </c>
      <c r="C1355" s="71" t="s">
        <v>3</v>
      </c>
      <c r="D1355" s="71">
        <v>706.25</v>
      </c>
    </row>
    <row r="1356" spans="1:4" x14ac:dyDescent="0.25">
      <c r="A1356" s="71">
        <v>804032</v>
      </c>
      <c r="B1356" t="s">
        <v>16156</v>
      </c>
      <c r="C1356" s="71" t="s">
        <v>3</v>
      </c>
      <c r="D1356" s="71">
        <v>667.03</v>
      </c>
    </row>
    <row r="1357" spans="1:4" x14ac:dyDescent="0.25">
      <c r="A1357" s="71">
        <v>804033</v>
      </c>
      <c r="B1357" t="s">
        <v>16157</v>
      </c>
      <c r="C1357" s="71" t="s">
        <v>3</v>
      </c>
      <c r="D1357" s="71">
        <v>726.23</v>
      </c>
    </row>
    <row r="1358" spans="1:4" x14ac:dyDescent="0.25">
      <c r="A1358" s="71">
        <v>804034</v>
      </c>
      <c r="B1358" t="s">
        <v>16158</v>
      </c>
      <c r="C1358" s="71" t="s">
        <v>3</v>
      </c>
      <c r="D1358" s="71">
        <v>671.66</v>
      </c>
    </row>
    <row r="1359" spans="1:4" x14ac:dyDescent="0.25">
      <c r="A1359" s="71">
        <v>804035</v>
      </c>
      <c r="B1359" t="s">
        <v>16159</v>
      </c>
      <c r="C1359" s="71" t="s">
        <v>3</v>
      </c>
      <c r="D1359" s="71">
        <v>730.85</v>
      </c>
    </row>
    <row r="1360" spans="1:4" x14ac:dyDescent="0.25">
      <c r="A1360" s="71">
        <v>804036</v>
      </c>
      <c r="B1360" t="s">
        <v>16160</v>
      </c>
      <c r="C1360" s="71" t="s">
        <v>3</v>
      </c>
      <c r="D1360" s="71">
        <v>822.54</v>
      </c>
    </row>
    <row r="1361" spans="1:4" x14ac:dyDescent="0.25">
      <c r="A1361" s="71">
        <v>804037</v>
      </c>
      <c r="B1361" t="s">
        <v>16161</v>
      </c>
      <c r="C1361" s="71" t="s">
        <v>3</v>
      </c>
      <c r="D1361" s="71">
        <v>899.83</v>
      </c>
    </row>
    <row r="1362" spans="1:4" x14ac:dyDescent="0.25">
      <c r="A1362" s="71">
        <v>804038</v>
      </c>
      <c r="B1362" t="s">
        <v>16162</v>
      </c>
      <c r="C1362" s="71" t="s">
        <v>3</v>
      </c>
      <c r="D1362" s="71">
        <v>849.51</v>
      </c>
    </row>
    <row r="1363" spans="1:4" x14ac:dyDescent="0.25">
      <c r="A1363" s="71">
        <v>804039</v>
      </c>
      <c r="B1363" t="s">
        <v>16163</v>
      </c>
      <c r="C1363" s="71" t="s">
        <v>3</v>
      </c>
      <c r="D1363" s="71">
        <v>926.8</v>
      </c>
    </row>
    <row r="1364" spans="1:4" x14ac:dyDescent="0.25">
      <c r="A1364" s="71">
        <v>804040</v>
      </c>
      <c r="B1364" t="s">
        <v>16164</v>
      </c>
      <c r="C1364" s="71" t="s">
        <v>3</v>
      </c>
      <c r="D1364" s="71">
        <v>894.22</v>
      </c>
    </row>
    <row r="1365" spans="1:4" x14ac:dyDescent="0.25">
      <c r="A1365" s="71">
        <v>804041</v>
      </c>
      <c r="B1365" t="s">
        <v>16165</v>
      </c>
      <c r="C1365" s="71" t="s">
        <v>3</v>
      </c>
      <c r="D1365" s="71">
        <v>971.52</v>
      </c>
    </row>
    <row r="1366" spans="1:4" x14ac:dyDescent="0.25">
      <c r="A1366" s="71">
        <v>804042</v>
      </c>
      <c r="B1366" t="s">
        <v>16166</v>
      </c>
      <c r="C1366" s="71" t="s">
        <v>3</v>
      </c>
      <c r="D1366" s="71">
        <v>907.29</v>
      </c>
    </row>
    <row r="1367" spans="1:4" x14ac:dyDescent="0.25">
      <c r="A1367" s="71">
        <v>804043</v>
      </c>
      <c r="B1367" t="s">
        <v>16167</v>
      </c>
      <c r="C1367" s="71" t="s">
        <v>3</v>
      </c>
      <c r="D1367" s="71">
        <v>984.58</v>
      </c>
    </row>
    <row r="1368" spans="1:4" x14ac:dyDescent="0.25">
      <c r="A1368" s="71">
        <v>804044</v>
      </c>
      <c r="B1368" t="s">
        <v>16168</v>
      </c>
      <c r="C1368" s="71" t="s">
        <v>3</v>
      </c>
      <c r="D1368" s="71">
        <v>1134.76</v>
      </c>
    </row>
    <row r="1369" spans="1:4" x14ac:dyDescent="0.25">
      <c r="A1369" s="71">
        <v>804045</v>
      </c>
      <c r="B1369" t="s">
        <v>16169</v>
      </c>
      <c r="C1369" s="71" t="s">
        <v>3</v>
      </c>
      <c r="D1369" s="71">
        <v>1231.32</v>
      </c>
    </row>
    <row r="1370" spans="1:4" x14ac:dyDescent="0.25">
      <c r="A1370" s="71">
        <v>804046</v>
      </c>
      <c r="B1370" t="s">
        <v>16170</v>
      </c>
      <c r="C1370" s="71" t="s">
        <v>3</v>
      </c>
      <c r="D1370" s="71">
        <v>1142.8699999999999</v>
      </c>
    </row>
    <row r="1371" spans="1:4" x14ac:dyDescent="0.25">
      <c r="A1371" s="71">
        <v>804047</v>
      </c>
      <c r="B1371" t="s">
        <v>16171</v>
      </c>
      <c r="C1371" s="71" t="s">
        <v>3</v>
      </c>
      <c r="D1371" s="71">
        <v>1239.43</v>
      </c>
    </row>
    <row r="1372" spans="1:4" x14ac:dyDescent="0.25">
      <c r="A1372" s="71">
        <v>804048</v>
      </c>
      <c r="B1372" t="s">
        <v>16172</v>
      </c>
      <c r="C1372" s="71" t="s">
        <v>3</v>
      </c>
      <c r="D1372" s="71">
        <v>1343.09</v>
      </c>
    </row>
    <row r="1373" spans="1:4" x14ac:dyDescent="0.25">
      <c r="A1373" s="71">
        <v>804049</v>
      </c>
      <c r="B1373" t="s">
        <v>16173</v>
      </c>
      <c r="C1373" s="71" t="s">
        <v>3</v>
      </c>
      <c r="D1373" s="71">
        <v>1439.65</v>
      </c>
    </row>
    <row r="1374" spans="1:4" x14ac:dyDescent="0.25">
      <c r="A1374" s="71">
        <v>804050</v>
      </c>
      <c r="B1374" t="s">
        <v>16174</v>
      </c>
      <c r="C1374" s="71" t="s">
        <v>3</v>
      </c>
      <c r="D1374" s="71">
        <v>1496.93</v>
      </c>
    </row>
    <row r="1375" spans="1:4" x14ac:dyDescent="0.25">
      <c r="A1375" s="71">
        <v>804051</v>
      </c>
      <c r="B1375" t="s">
        <v>16175</v>
      </c>
      <c r="C1375" s="71" t="s">
        <v>3</v>
      </c>
      <c r="D1375" s="71">
        <v>1593.49</v>
      </c>
    </row>
    <row r="1376" spans="1:4" x14ac:dyDescent="0.25">
      <c r="A1376" s="71">
        <v>804052</v>
      </c>
      <c r="B1376" t="s">
        <v>16176</v>
      </c>
      <c r="C1376" s="71" t="s">
        <v>3</v>
      </c>
      <c r="D1376" s="71">
        <v>1568.37</v>
      </c>
    </row>
    <row r="1377" spans="1:4" x14ac:dyDescent="0.25">
      <c r="A1377" s="71">
        <v>804053</v>
      </c>
      <c r="B1377" t="s">
        <v>16177</v>
      </c>
      <c r="C1377" s="71" t="s">
        <v>3</v>
      </c>
      <c r="D1377" s="71">
        <v>1693.9</v>
      </c>
    </row>
    <row r="1378" spans="1:4" x14ac:dyDescent="0.25">
      <c r="A1378" s="71">
        <v>804054</v>
      </c>
      <c r="B1378" t="s">
        <v>16178</v>
      </c>
      <c r="C1378" s="71" t="s">
        <v>3</v>
      </c>
      <c r="D1378" s="71">
        <v>1683.3</v>
      </c>
    </row>
    <row r="1379" spans="1:4" x14ac:dyDescent="0.25">
      <c r="A1379" s="71">
        <v>804055</v>
      </c>
      <c r="B1379" t="s">
        <v>16179</v>
      </c>
      <c r="C1379" s="71" t="s">
        <v>3</v>
      </c>
      <c r="D1379" s="71">
        <v>1808.82</v>
      </c>
    </row>
    <row r="1380" spans="1:4" x14ac:dyDescent="0.25">
      <c r="A1380" s="71">
        <v>804056</v>
      </c>
      <c r="B1380" t="s">
        <v>16180</v>
      </c>
      <c r="C1380" s="71" t="s">
        <v>3</v>
      </c>
      <c r="D1380" s="71">
        <v>1865.3</v>
      </c>
    </row>
    <row r="1381" spans="1:4" x14ac:dyDescent="0.25">
      <c r="A1381" s="71">
        <v>804057</v>
      </c>
      <c r="B1381" t="s">
        <v>16181</v>
      </c>
      <c r="C1381" s="71" t="s">
        <v>3</v>
      </c>
      <c r="D1381" s="71">
        <v>1990.83</v>
      </c>
    </row>
    <row r="1382" spans="1:4" x14ac:dyDescent="0.25">
      <c r="A1382" s="71">
        <v>804058</v>
      </c>
      <c r="B1382" t="s">
        <v>16182</v>
      </c>
      <c r="C1382" s="71" t="s">
        <v>3</v>
      </c>
      <c r="D1382" s="71">
        <v>1884.37</v>
      </c>
    </row>
    <row r="1383" spans="1:4" x14ac:dyDescent="0.25">
      <c r="A1383" s="71">
        <v>804059</v>
      </c>
      <c r="B1383" t="s">
        <v>16183</v>
      </c>
      <c r="C1383" s="71" t="s">
        <v>3</v>
      </c>
      <c r="D1383" s="71">
        <v>2009.9</v>
      </c>
    </row>
    <row r="1384" spans="1:4" x14ac:dyDescent="0.25">
      <c r="A1384" s="71">
        <v>804292</v>
      </c>
      <c r="B1384" t="s">
        <v>16184</v>
      </c>
      <c r="C1384" s="71" t="s">
        <v>3</v>
      </c>
      <c r="D1384" s="71">
        <v>2364.9699999999998</v>
      </c>
    </row>
    <row r="1385" spans="1:4" x14ac:dyDescent="0.25">
      <c r="A1385" s="71">
        <v>804293</v>
      </c>
      <c r="B1385" t="s">
        <v>16185</v>
      </c>
      <c r="C1385" s="71" t="s">
        <v>3</v>
      </c>
      <c r="D1385" s="71">
        <v>2604.41</v>
      </c>
    </row>
    <row r="1386" spans="1:4" x14ac:dyDescent="0.25">
      <c r="A1386" s="71">
        <v>804294</v>
      </c>
      <c r="B1386" t="s">
        <v>16186</v>
      </c>
      <c r="C1386" s="71" t="s">
        <v>3</v>
      </c>
      <c r="D1386" s="71">
        <v>2445.88</v>
      </c>
    </row>
    <row r="1387" spans="1:4" x14ac:dyDescent="0.25">
      <c r="A1387" s="71">
        <v>804295</v>
      </c>
      <c r="B1387" t="s">
        <v>16187</v>
      </c>
      <c r="C1387" s="71" t="s">
        <v>3</v>
      </c>
      <c r="D1387" s="71">
        <v>2685.32</v>
      </c>
    </row>
    <row r="1388" spans="1:4" x14ac:dyDescent="0.25">
      <c r="A1388" s="71">
        <v>804296</v>
      </c>
      <c r="B1388" t="s">
        <v>16188</v>
      </c>
      <c r="C1388" s="71" t="s">
        <v>3</v>
      </c>
      <c r="D1388" s="71">
        <v>2580.0300000000002</v>
      </c>
    </row>
    <row r="1389" spans="1:4" x14ac:dyDescent="0.25">
      <c r="A1389" s="71">
        <v>804297</v>
      </c>
      <c r="B1389" t="s">
        <v>16189</v>
      </c>
      <c r="C1389" s="71" t="s">
        <v>3</v>
      </c>
      <c r="D1389" s="71">
        <v>2819.47</v>
      </c>
    </row>
    <row r="1390" spans="1:4" x14ac:dyDescent="0.25">
      <c r="A1390" s="71">
        <v>804298</v>
      </c>
      <c r="B1390" t="s">
        <v>16190</v>
      </c>
      <c r="C1390" s="71" t="s">
        <v>3</v>
      </c>
      <c r="D1390" s="71">
        <v>2619.2199999999998</v>
      </c>
    </row>
    <row r="1391" spans="1:4" x14ac:dyDescent="0.25">
      <c r="A1391" s="71">
        <v>804299</v>
      </c>
      <c r="B1391" t="s">
        <v>16191</v>
      </c>
      <c r="C1391" s="71" t="s">
        <v>3</v>
      </c>
      <c r="D1391" s="71">
        <v>2858.66</v>
      </c>
    </row>
    <row r="1392" spans="1:4" x14ac:dyDescent="0.25">
      <c r="A1392" s="71">
        <v>804300</v>
      </c>
      <c r="B1392" t="s">
        <v>16192</v>
      </c>
      <c r="C1392" s="71" t="s">
        <v>3</v>
      </c>
      <c r="D1392" s="71">
        <v>3300.29</v>
      </c>
    </row>
    <row r="1393" spans="1:4" x14ac:dyDescent="0.25">
      <c r="A1393" s="71">
        <v>804301</v>
      </c>
      <c r="B1393" t="s">
        <v>16193</v>
      </c>
      <c r="C1393" s="71" t="s">
        <v>3</v>
      </c>
      <c r="D1393" s="71">
        <v>3607.17</v>
      </c>
    </row>
    <row r="1394" spans="1:4" x14ac:dyDescent="0.25">
      <c r="A1394" s="71">
        <v>804302</v>
      </c>
      <c r="B1394" t="s">
        <v>16194</v>
      </c>
      <c r="C1394" s="71" t="s">
        <v>3</v>
      </c>
      <c r="D1394" s="71">
        <v>3324.6</v>
      </c>
    </row>
    <row r="1395" spans="1:4" x14ac:dyDescent="0.25">
      <c r="A1395" s="71">
        <v>804303</v>
      </c>
      <c r="B1395" t="s">
        <v>16195</v>
      </c>
      <c r="C1395" s="71" t="s">
        <v>3</v>
      </c>
      <c r="D1395" s="71">
        <v>3631.47</v>
      </c>
    </row>
    <row r="1396" spans="1:4" x14ac:dyDescent="0.25">
      <c r="A1396" s="71">
        <v>804304</v>
      </c>
      <c r="B1396" t="s">
        <v>16196</v>
      </c>
      <c r="C1396" s="71" t="s">
        <v>3</v>
      </c>
      <c r="D1396" s="71">
        <v>3925.27</v>
      </c>
    </row>
    <row r="1397" spans="1:4" x14ac:dyDescent="0.25">
      <c r="A1397" s="71">
        <v>804305</v>
      </c>
      <c r="B1397" t="s">
        <v>16197</v>
      </c>
      <c r="C1397" s="71" t="s">
        <v>3</v>
      </c>
      <c r="D1397" s="71">
        <v>4232.1400000000003</v>
      </c>
    </row>
    <row r="1398" spans="1:4" x14ac:dyDescent="0.25">
      <c r="A1398" s="71">
        <v>804306</v>
      </c>
      <c r="B1398" t="s">
        <v>16198</v>
      </c>
      <c r="C1398" s="71" t="s">
        <v>3</v>
      </c>
      <c r="D1398" s="71">
        <v>4386.78</v>
      </c>
    </row>
    <row r="1399" spans="1:4" x14ac:dyDescent="0.25">
      <c r="A1399" s="71">
        <v>804307</v>
      </c>
      <c r="B1399" t="s">
        <v>16199</v>
      </c>
      <c r="C1399" s="71" t="s">
        <v>3</v>
      </c>
      <c r="D1399" s="71">
        <v>4693.66</v>
      </c>
    </row>
    <row r="1400" spans="1:4" x14ac:dyDescent="0.25">
      <c r="A1400" s="71">
        <v>804308</v>
      </c>
      <c r="B1400" t="s">
        <v>16200</v>
      </c>
      <c r="C1400" s="71" t="s">
        <v>3</v>
      </c>
      <c r="D1400" s="71">
        <v>4589.54</v>
      </c>
    </row>
    <row r="1401" spans="1:4" x14ac:dyDescent="0.25">
      <c r="A1401" s="71">
        <v>804309</v>
      </c>
      <c r="B1401" t="s">
        <v>16201</v>
      </c>
      <c r="C1401" s="71" t="s">
        <v>3</v>
      </c>
      <c r="D1401" s="71">
        <v>4985.2</v>
      </c>
    </row>
    <row r="1402" spans="1:4" x14ac:dyDescent="0.25">
      <c r="A1402" s="71">
        <v>804310</v>
      </c>
      <c r="B1402" t="s">
        <v>16202</v>
      </c>
      <c r="C1402" s="71" t="s">
        <v>3</v>
      </c>
      <c r="D1402" s="71">
        <v>4934.3100000000004</v>
      </c>
    </row>
    <row r="1403" spans="1:4" x14ac:dyDescent="0.25">
      <c r="A1403" s="71">
        <v>804311</v>
      </c>
      <c r="B1403" t="s">
        <v>16203</v>
      </c>
      <c r="C1403" s="71" t="s">
        <v>3</v>
      </c>
      <c r="D1403" s="71">
        <v>5329.97</v>
      </c>
    </row>
    <row r="1404" spans="1:4" x14ac:dyDescent="0.25">
      <c r="A1404" s="71">
        <v>804312</v>
      </c>
      <c r="B1404" t="s">
        <v>16204</v>
      </c>
      <c r="C1404" s="71" t="s">
        <v>3</v>
      </c>
      <c r="D1404" s="71">
        <v>5480.33</v>
      </c>
    </row>
    <row r="1405" spans="1:4" x14ac:dyDescent="0.25">
      <c r="A1405" s="71">
        <v>804313</v>
      </c>
      <c r="B1405" t="s">
        <v>16205</v>
      </c>
      <c r="C1405" s="71" t="s">
        <v>3</v>
      </c>
      <c r="D1405" s="71">
        <v>5875.99</v>
      </c>
    </row>
    <row r="1406" spans="1:4" x14ac:dyDescent="0.25">
      <c r="A1406" s="71">
        <v>804314</v>
      </c>
      <c r="B1406" t="s">
        <v>16206</v>
      </c>
      <c r="C1406" s="71" t="s">
        <v>3</v>
      </c>
      <c r="D1406" s="71">
        <v>5537.54</v>
      </c>
    </row>
    <row r="1407" spans="1:4" x14ac:dyDescent="0.25">
      <c r="A1407" s="71">
        <v>804315</v>
      </c>
      <c r="B1407" t="s">
        <v>16207</v>
      </c>
      <c r="C1407" s="71" t="s">
        <v>3</v>
      </c>
      <c r="D1407" s="71">
        <v>5933.2</v>
      </c>
    </row>
    <row r="1408" spans="1:4" x14ac:dyDescent="0.25">
      <c r="A1408" s="71">
        <v>805446</v>
      </c>
      <c r="B1408" t="s">
        <v>16208</v>
      </c>
      <c r="C1408" s="71" t="s">
        <v>12798</v>
      </c>
      <c r="D1408" s="71">
        <v>38.4</v>
      </c>
    </row>
    <row r="1409" spans="1:4" x14ac:dyDescent="0.25">
      <c r="A1409" s="71">
        <v>805447</v>
      </c>
      <c r="B1409" t="s">
        <v>16209</v>
      </c>
      <c r="C1409" s="71" t="s">
        <v>12798</v>
      </c>
      <c r="D1409" s="71">
        <v>56.54</v>
      </c>
    </row>
    <row r="1410" spans="1:4" x14ac:dyDescent="0.25">
      <c r="A1410" s="71">
        <v>805448</v>
      </c>
      <c r="B1410" t="s">
        <v>16210</v>
      </c>
      <c r="C1410" s="71" t="s">
        <v>12798</v>
      </c>
      <c r="D1410" s="71">
        <v>46.02</v>
      </c>
    </row>
    <row r="1411" spans="1:4" x14ac:dyDescent="0.25">
      <c r="A1411" s="71">
        <v>805449</v>
      </c>
      <c r="B1411" t="s">
        <v>16211</v>
      </c>
      <c r="C1411" s="71" t="s">
        <v>12798</v>
      </c>
      <c r="D1411" s="71">
        <v>67.760000000000005</v>
      </c>
    </row>
    <row r="1412" spans="1:4" x14ac:dyDescent="0.25">
      <c r="A1412" s="71">
        <v>805450</v>
      </c>
      <c r="B1412" t="s">
        <v>16212</v>
      </c>
      <c r="C1412" s="71" t="s">
        <v>12798</v>
      </c>
      <c r="D1412" s="71">
        <v>53.4</v>
      </c>
    </row>
    <row r="1413" spans="1:4" x14ac:dyDescent="0.25">
      <c r="A1413" s="71">
        <v>805451</v>
      </c>
      <c r="B1413" t="s">
        <v>16213</v>
      </c>
      <c r="C1413" s="71" t="s">
        <v>12798</v>
      </c>
      <c r="D1413" s="71">
        <v>78.540000000000006</v>
      </c>
    </row>
    <row r="1414" spans="1:4" x14ac:dyDescent="0.25">
      <c r="A1414" s="71">
        <v>805452</v>
      </c>
      <c r="B1414" t="s">
        <v>16214</v>
      </c>
      <c r="C1414" s="71" t="s">
        <v>12798</v>
      </c>
      <c r="D1414" s="71">
        <v>62.53</v>
      </c>
    </row>
    <row r="1415" spans="1:4" x14ac:dyDescent="0.25">
      <c r="A1415" s="71">
        <v>805453</v>
      </c>
      <c r="B1415" t="s">
        <v>16215</v>
      </c>
      <c r="C1415" s="71" t="s">
        <v>12798</v>
      </c>
      <c r="D1415" s="71">
        <v>92.39</v>
      </c>
    </row>
    <row r="1416" spans="1:4" x14ac:dyDescent="0.25">
      <c r="A1416" s="71">
        <v>805434</v>
      </c>
      <c r="B1416" t="s">
        <v>16216</v>
      </c>
      <c r="C1416" s="71" t="s">
        <v>12798</v>
      </c>
      <c r="D1416" s="71">
        <v>13.01</v>
      </c>
    </row>
    <row r="1417" spans="1:4" x14ac:dyDescent="0.25">
      <c r="A1417" s="71">
        <v>805435</v>
      </c>
      <c r="B1417" t="s">
        <v>16217</v>
      </c>
      <c r="C1417" s="71" t="s">
        <v>12798</v>
      </c>
      <c r="D1417" s="71">
        <v>18.489999999999998</v>
      </c>
    </row>
    <row r="1418" spans="1:4" x14ac:dyDescent="0.25">
      <c r="A1418" s="71">
        <v>805436</v>
      </c>
      <c r="B1418" t="s">
        <v>16218</v>
      </c>
      <c r="C1418" s="71" t="s">
        <v>12798</v>
      </c>
      <c r="D1418" s="71">
        <v>15.26</v>
      </c>
    </row>
    <row r="1419" spans="1:4" x14ac:dyDescent="0.25">
      <c r="A1419" s="71">
        <v>805437</v>
      </c>
      <c r="B1419" t="s">
        <v>16219</v>
      </c>
      <c r="C1419" s="71" t="s">
        <v>12798</v>
      </c>
      <c r="D1419" s="71">
        <v>22.44</v>
      </c>
    </row>
    <row r="1420" spans="1:4" x14ac:dyDescent="0.25">
      <c r="A1420" s="71">
        <v>805438</v>
      </c>
      <c r="B1420" t="s">
        <v>16220</v>
      </c>
      <c r="C1420" s="71" t="s">
        <v>12798</v>
      </c>
      <c r="D1420" s="71">
        <v>20.64</v>
      </c>
    </row>
    <row r="1421" spans="1:4" x14ac:dyDescent="0.25">
      <c r="A1421" s="71">
        <v>805439</v>
      </c>
      <c r="B1421" t="s">
        <v>16221</v>
      </c>
      <c r="C1421" s="71" t="s">
        <v>12798</v>
      </c>
      <c r="D1421" s="71">
        <v>29.71</v>
      </c>
    </row>
    <row r="1422" spans="1:4" x14ac:dyDescent="0.25">
      <c r="A1422" s="71">
        <v>805440</v>
      </c>
      <c r="B1422" t="s">
        <v>16222</v>
      </c>
      <c r="C1422" s="71" t="s">
        <v>12798</v>
      </c>
      <c r="D1422" s="71">
        <v>23.14</v>
      </c>
    </row>
    <row r="1423" spans="1:4" x14ac:dyDescent="0.25">
      <c r="A1423" s="71">
        <v>805441</v>
      </c>
      <c r="B1423" t="s">
        <v>16223</v>
      </c>
      <c r="C1423" s="71" t="s">
        <v>12798</v>
      </c>
      <c r="D1423" s="71">
        <v>34.1</v>
      </c>
    </row>
    <row r="1424" spans="1:4" x14ac:dyDescent="0.25">
      <c r="A1424" s="71">
        <v>805442</v>
      </c>
      <c r="B1424" t="s">
        <v>16224</v>
      </c>
      <c r="C1424" s="71" t="s">
        <v>12798</v>
      </c>
      <c r="D1424" s="71">
        <v>28.02</v>
      </c>
    </row>
    <row r="1425" spans="1:4" x14ac:dyDescent="0.25">
      <c r="A1425" s="71">
        <v>805443</v>
      </c>
      <c r="B1425" t="s">
        <v>16225</v>
      </c>
      <c r="C1425" s="71" t="s">
        <v>12798</v>
      </c>
      <c r="D1425" s="71">
        <v>40.5</v>
      </c>
    </row>
    <row r="1426" spans="1:4" x14ac:dyDescent="0.25">
      <c r="A1426" s="71">
        <v>805444</v>
      </c>
      <c r="B1426" t="s">
        <v>16226</v>
      </c>
      <c r="C1426" s="71" t="s">
        <v>12798</v>
      </c>
      <c r="D1426" s="71">
        <v>31.26</v>
      </c>
    </row>
    <row r="1427" spans="1:4" x14ac:dyDescent="0.25">
      <c r="A1427" s="71">
        <v>805445</v>
      </c>
      <c r="B1427" t="s">
        <v>16227</v>
      </c>
      <c r="C1427" s="71" t="s">
        <v>12798</v>
      </c>
      <c r="D1427" s="71">
        <v>46.19</v>
      </c>
    </row>
    <row r="1428" spans="1:4" x14ac:dyDescent="0.25">
      <c r="A1428" s="71">
        <v>805454</v>
      </c>
      <c r="B1428" t="s">
        <v>16228</v>
      </c>
      <c r="C1428" s="71" t="s">
        <v>12798</v>
      </c>
      <c r="D1428" s="71">
        <v>69.16</v>
      </c>
    </row>
    <row r="1429" spans="1:4" x14ac:dyDescent="0.25">
      <c r="A1429" s="71">
        <v>805455</v>
      </c>
      <c r="B1429" t="s">
        <v>16229</v>
      </c>
      <c r="C1429" s="71" t="s">
        <v>12798</v>
      </c>
      <c r="D1429" s="71">
        <v>101.85</v>
      </c>
    </row>
    <row r="1430" spans="1:4" x14ac:dyDescent="0.25">
      <c r="A1430" s="71">
        <v>805456</v>
      </c>
      <c r="B1430" t="s">
        <v>16230</v>
      </c>
      <c r="C1430" s="71" t="s">
        <v>12798</v>
      </c>
      <c r="D1430" s="71">
        <v>78.540000000000006</v>
      </c>
    </row>
    <row r="1431" spans="1:4" x14ac:dyDescent="0.25">
      <c r="A1431" s="71">
        <v>805457</v>
      </c>
      <c r="B1431" t="s">
        <v>16231</v>
      </c>
      <c r="C1431" s="71" t="s">
        <v>12798</v>
      </c>
      <c r="D1431" s="71">
        <v>116.14</v>
      </c>
    </row>
    <row r="1432" spans="1:4" x14ac:dyDescent="0.25">
      <c r="A1432" s="71">
        <v>805458</v>
      </c>
      <c r="B1432" t="s">
        <v>16232</v>
      </c>
      <c r="C1432" s="71" t="s">
        <v>12798</v>
      </c>
      <c r="D1432" s="71">
        <v>94.04</v>
      </c>
    </row>
    <row r="1433" spans="1:4" x14ac:dyDescent="0.25">
      <c r="A1433" s="71">
        <v>805459</v>
      </c>
      <c r="B1433" t="s">
        <v>16233</v>
      </c>
      <c r="C1433" s="71" t="s">
        <v>12798</v>
      </c>
      <c r="D1433" s="71">
        <v>139.02000000000001</v>
      </c>
    </row>
    <row r="1434" spans="1:4" x14ac:dyDescent="0.25">
      <c r="A1434" s="71">
        <v>909620</v>
      </c>
      <c r="B1434" t="s">
        <v>16234</v>
      </c>
      <c r="C1434" s="71" t="s">
        <v>16235</v>
      </c>
      <c r="D1434" s="71">
        <v>117.5</v>
      </c>
    </row>
    <row r="1435" spans="1:4" x14ac:dyDescent="0.25">
      <c r="A1435" s="71">
        <v>909621</v>
      </c>
      <c r="B1435" t="s">
        <v>16236</v>
      </c>
      <c r="C1435" s="71" t="s">
        <v>16235</v>
      </c>
      <c r="D1435" s="71">
        <v>115.48</v>
      </c>
    </row>
    <row r="1436" spans="1:4" x14ac:dyDescent="0.25">
      <c r="A1436" s="71">
        <v>903802</v>
      </c>
      <c r="B1436" t="s">
        <v>21920</v>
      </c>
      <c r="C1436" s="71" t="s">
        <v>12798</v>
      </c>
      <c r="D1436" s="71">
        <v>14852.16</v>
      </c>
    </row>
    <row r="1437" spans="1:4" x14ac:dyDescent="0.25">
      <c r="A1437" s="71">
        <v>919113</v>
      </c>
      <c r="B1437" t="s">
        <v>30301</v>
      </c>
      <c r="C1437" s="71" t="s">
        <v>3</v>
      </c>
      <c r="D1437" s="71">
        <v>145.66999999999999</v>
      </c>
    </row>
    <row r="1438" spans="1:4" x14ac:dyDescent="0.25">
      <c r="A1438" s="71">
        <v>903788</v>
      </c>
      <c r="B1438" t="s">
        <v>21921</v>
      </c>
      <c r="C1438" s="71" t="s">
        <v>16235</v>
      </c>
      <c r="D1438" s="71">
        <v>4.25</v>
      </c>
    </row>
    <row r="1439" spans="1:4" x14ac:dyDescent="0.25">
      <c r="A1439" s="71">
        <v>919247</v>
      </c>
      <c r="B1439" t="s">
        <v>16237</v>
      </c>
      <c r="C1439" s="71" t="s">
        <v>16235</v>
      </c>
      <c r="D1439" s="71">
        <v>36.799999999999997</v>
      </c>
    </row>
    <row r="1440" spans="1:4" x14ac:dyDescent="0.25">
      <c r="A1440" s="71">
        <v>919016</v>
      </c>
      <c r="B1440" t="s">
        <v>21922</v>
      </c>
      <c r="C1440" s="71" t="s">
        <v>12798</v>
      </c>
      <c r="D1440" s="71">
        <v>7483.63</v>
      </c>
    </row>
    <row r="1441" spans="1:4" x14ac:dyDescent="0.25">
      <c r="A1441" s="71">
        <v>919078</v>
      </c>
      <c r="B1441" t="s">
        <v>16238</v>
      </c>
      <c r="C1441" s="71" t="s">
        <v>12798</v>
      </c>
      <c r="D1441" s="71">
        <v>36841.269999999997</v>
      </c>
    </row>
    <row r="1442" spans="1:4" x14ac:dyDescent="0.25">
      <c r="A1442" s="71">
        <v>903789</v>
      </c>
      <c r="B1442" t="s">
        <v>21923</v>
      </c>
      <c r="C1442" s="71" t="s">
        <v>16235</v>
      </c>
      <c r="D1442" s="71">
        <v>31.47</v>
      </c>
    </row>
    <row r="1443" spans="1:4" x14ac:dyDescent="0.25">
      <c r="A1443" s="71">
        <v>919250</v>
      </c>
      <c r="B1443" t="s">
        <v>16239</v>
      </c>
      <c r="C1443" s="71" t="s">
        <v>12798</v>
      </c>
      <c r="D1443" s="71">
        <v>582.17999999999995</v>
      </c>
    </row>
    <row r="1444" spans="1:4" x14ac:dyDescent="0.25">
      <c r="A1444" s="71">
        <v>903807</v>
      </c>
      <c r="B1444" t="s">
        <v>16240</v>
      </c>
      <c r="C1444" s="71" t="s">
        <v>12798</v>
      </c>
      <c r="D1444" s="71">
        <v>105724.01</v>
      </c>
    </row>
    <row r="1445" spans="1:4" x14ac:dyDescent="0.25">
      <c r="A1445" s="71">
        <v>903806</v>
      </c>
      <c r="B1445" t="s">
        <v>16241</v>
      </c>
      <c r="C1445" s="71" t="s">
        <v>12798</v>
      </c>
      <c r="D1445" s="71">
        <v>177576.91</v>
      </c>
    </row>
    <row r="1446" spans="1:4" x14ac:dyDescent="0.25">
      <c r="A1446" s="71">
        <v>903804</v>
      </c>
      <c r="B1446" t="s">
        <v>16242</v>
      </c>
      <c r="C1446" s="71" t="s">
        <v>12798</v>
      </c>
      <c r="D1446" s="71">
        <v>66042.27</v>
      </c>
    </row>
    <row r="1447" spans="1:4" x14ac:dyDescent="0.25">
      <c r="A1447" s="71">
        <v>903805</v>
      </c>
      <c r="B1447" t="s">
        <v>16243</v>
      </c>
      <c r="C1447" s="71" t="s">
        <v>12798</v>
      </c>
      <c r="D1447" s="71">
        <v>76516.63</v>
      </c>
    </row>
    <row r="1448" spans="1:4" x14ac:dyDescent="0.25">
      <c r="A1448" s="71">
        <v>903810</v>
      </c>
      <c r="B1448" t="s">
        <v>16244</v>
      </c>
      <c r="C1448" s="71" t="s">
        <v>12798</v>
      </c>
      <c r="D1448" s="71">
        <v>189306.2</v>
      </c>
    </row>
    <row r="1449" spans="1:4" x14ac:dyDescent="0.25">
      <c r="A1449" s="71">
        <v>903809</v>
      </c>
      <c r="B1449" t="s">
        <v>16245</v>
      </c>
      <c r="C1449" s="71" t="s">
        <v>12798</v>
      </c>
      <c r="D1449" s="71">
        <v>120718.92</v>
      </c>
    </row>
    <row r="1450" spans="1:4" x14ac:dyDescent="0.25">
      <c r="A1450" s="71">
        <v>903808</v>
      </c>
      <c r="B1450" t="s">
        <v>16246</v>
      </c>
      <c r="C1450" s="71" t="s">
        <v>12798</v>
      </c>
      <c r="D1450" s="71">
        <v>110801.75</v>
      </c>
    </row>
    <row r="1451" spans="1:4" x14ac:dyDescent="0.25">
      <c r="A1451" s="71">
        <v>903845</v>
      </c>
      <c r="B1451" t="s">
        <v>16247</v>
      </c>
      <c r="C1451" s="71" t="s">
        <v>14997</v>
      </c>
      <c r="D1451" s="71">
        <v>166.6</v>
      </c>
    </row>
    <row r="1452" spans="1:4" x14ac:dyDescent="0.25">
      <c r="A1452" s="71">
        <v>919009</v>
      </c>
      <c r="B1452" t="s">
        <v>16248</v>
      </c>
      <c r="C1452" s="71" t="s">
        <v>12798</v>
      </c>
      <c r="D1452" s="71">
        <v>62838.080000000002</v>
      </c>
    </row>
    <row r="1453" spans="1:4" x14ac:dyDescent="0.25">
      <c r="A1453" s="71">
        <v>919007</v>
      </c>
      <c r="B1453" t="s">
        <v>16249</v>
      </c>
      <c r="C1453" s="71" t="s">
        <v>12798</v>
      </c>
      <c r="D1453" s="71">
        <v>117059.8</v>
      </c>
    </row>
    <row r="1454" spans="1:4" x14ac:dyDescent="0.25">
      <c r="A1454" s="71">
        <v>919011</v>
      </c>
      <c r="B1454" t="s">
        <v>16250</v>
      </c>
      <c r="C1454" s="71" t="s">
        <v>12798</v>
      </c>
      <c r="D1454" s="71">
        <v>33074.6</v>
      </c>
    </row>
    <row r="1455" spans="1:4" x14ac:dyDescent="0.25">
      <c r="A1455" s="71">
        <v>919246</v>
      </c>
      <c r="B1455" t="s">
        <v>16251</v>
      </c>
      <c r="C1455" s="71" t="s">
        <v>12798</v>
      </c>
      <c r="D1455" s="71">
        <v>45412.86</v>
      </c>
    </row>
    <row r="1456" spans="1:4" x14ac:dyDescent="0.25">
      <c r="A1456" s="71">
        <v>919013</v>
      </c>
      <c r="B1456" t="s">
        <v>16252</v>
      </c>
      <c r="C1456" s="71" t="s">
        <v>12798</v>
      </c>
      <c r="D1456" s="71">
        <v>128000.93</v>
      </c>
    </row>
    <row r="1457" spans="1:4" x14ac:dyDescent="0.25">
      <c r="A1457" s="71">
        <v>919008</v>
      </c>
      <c r="B1457" t="s">
        <v>16253</v>
      </c>
      <c r="C1457" s="71" t="s">
        <v>12798</v>
      </c>
      <c r="D1457" s="71">
        <v>91707.32</v>
      </c>
    </row>
    <row r="1458" spans="1:4" x14ac:dyDescent="0.25">
      <c r="A1458" s="71">
        <v>919012</v>
      </c>
      <c r="B1458" t="s">
        <v>16254</v>
      </c>
      <c r="C1458" s="71" t="s">
        <v>12798</v>
      </c>
      <c r="D1458" s="71">
        <v>59324.49</v>
      </c>
    </row>
    <row r="1459" spans="1:4" x14ac:dyDescent="0.25">
      <c r="A1459" s="71">
        <v>903848</v>
      </c>
      <c r="B1459" t="s">
        <v>16255</v>
      </c>
      <c r="C1459" s="71" t="s">
        <v>3</v>
      </c>
      <c r="D1459" s="71">
        <v>164.87</v>
      </c>
    </row>
    <row r="1460" spans="1:4" x14ac:dyDescent="0.25">
      <c r="A1460" s="71">
        <v>919002</v>
      </c>
      <c r="B1460" t="s">
        <v>16256</v>
      </c>
      <c r="C1460" s="71" t="s">
        <v>12798</v>
      </c>
      <c r="D1460" s="71">
        <v>37980.379999999997</v>
      </c>
    </row>
    <row r="1461" spans="1:4" x14ac:dyDescent="0.25">
      <c r="A1461" s="71">
        <v>919210</v>
      </c>
      <c r="B1461" t="s">
        <v>16257</v>
      </c>
      <c r="C1461" s="71" t="s">
        <v>12798</v>
      </c>
      <c r="D1461" s="71">
        <v>21833.16</v>
      </c>
    </row>
    <row r="1462" spans="1:4" x14ac:dyDescent="0.25">
      <c r="A1462" s="71">
        <v>909612</v>
      </c>
      <c r="B1462" t="s">
        <v>16258</v>
      </c>
      <c r="C1462" s="71" t="s">
        <v>12798</v>
      </c>
      <c r="D1462" s="71">
        <v>12517.92</v>
      </c>
    </row>
    <row r="1463" spans="1:4" x14ac:dyDescent="0.25">
      <c r="A1463" s="71">
        <v>909613</v>
      </c>
      <c r="B1463" t="s">
        <v>16259</v>
      </c>
      <c r="C1463" s="71" t="s">
        <v>12798</v>
      </c>
      <c r="D1463" s="71">
        <v>20609.61</v>
      </c>
    </row>
    <row r="1464" spans="1:4" x14ac:dyDescent="0.25">
      <c r="A1464" s="71">
        <v>909614</v>
      </c>
      <c r="B1464" t="s">
        <v>16260</v>
      </c>
      <c r="C1464" s="71" t="s">
        <v>12798</v>
      </c>
      <c r="D1464" s="71">
        <v>45563.11</v>
      </c>
    </row>
    <row r="1465" spans="1:4" x14ac:dyDescent="0.25">
      <c r="A1465" s="71">
        <v>909616</v>
      </c>
      <c r="B1465" t="s">
        <v>16261</v>
      </c>
      <c r="C1465" s="71" t="s">
        <v>12798</v>
      </c>
      <c r="D1465" s="71">
        <v>35814.400000000001</v>
      </c>
    </row>
    <row r="1466" spans="1:4" x14ac:dyDescent="0.25">
      <c r="A1466" s="71">
        <v>909617</v>
      </c>
      <c r="B1466" t="s">
        <v>16262</v>
      </c>
      <c r="C1466" s="71" t="s">
        <v>12798</v>
      </c>
      <c r="D1466" s="71">
        <v>21141.759999999998</v>
      </c>
    </row>
    <row r="1467" spans="1:4" x14ac:dyDescent="0.25">
      <c r="A1467" s="71">
        <v>909615</v>
      </c>
      <c r="B1467" t="s">
        <v>16263</v>
      </c>
      <c r="C1467" s="71" t="s">
        <v>12798</v>
      </c>
      <c r="D1467" s="71">
        <v>16251.65</v>
      </c>
    </row>
    <row r="1468" spans="1:4" x14ac:dyDescent="0.25">
      <c r="A1468" s="71">
        <v>903860</v>
      </c>
      <c r="B1468" t="s">
        <v>21924</v>
      </c>
      <c r="C1468" s="71" t="s">
        <v>16235</v>
      </c>
      <c r="D1468" s="71">
        <v>2.91</v>
      </c>
    </row>
    <row r="1469" spans="1:4" x14ac:dyDescent="0.25">
      <c r="A1469" s="71">
        <v>919101</v>
      </c>
      <c r="B1469" t="s">
        <v>16264</v>
      </c>
      <c r="C1469" s="71" t="s">
        <v>12798</v>
      </c>
      <c r="D1469" s="71">
        <v>1777.42</v>
      </c>
    </row>
    <row r="1470" spans="1:4" x14ac:dyDescent="0.25">
      <c r="A1470" s="71">
        <v>903818</v>
      </c>
      <c r="B1470" t="s">
        <v>21925</v>
      </c>
      <c r="C1470" s="71" t="s">
        <v>16235</v>
      </c>
      <c r="D1470" s="71">
        <v>15.42</v>
      </c>
    </row>
    <row r="1471" spans="1:4" x14ac:dyDescent="0.25">
      <c r="A1471" s="71">
        <v>1100657</v>
      </c>
      <c r="B1471" t="s">
        <v>16265</v>
      </c>
      <c r="C1471" s="71" t="s">
        <v>14997</v>
      </c>
      <c r="D1471" s="71">
        <v>3.2</v>
      </c>
    </row>
    <row r="1472" spans="1:4" x14ac:dyDescent="0.25">
      <c r="A1472" s="71">
        <v>1108055</v>
      </c>
      <c r="B1472" t="s">
        <v>16266</v>
      </c>
      <c r="C1472" s="71" t="s">
        <v>14997</v>
      </c>
      <c r="D1472" s="71">
        <v>3449.87</v>
      </c>
    </row>
    <row r="1473" spans="1:4" x14ac:dyDescent="0.25">
      <c r="A1473" s="71">
        <v>1109665</v>
      </c>
      <c r="B1473" t="s">
        <v>16267</v>
      </c>
      <c r="C1473" s="71" t="s">
        <v>14997</v>
      </c>
      <c r="D1473" s="71">
        <v>775.95</v>
      </c>
    </row>
    <row r="1474" spans="1:4" x14ac:dyDescent="0.25">
      <c r="A1474" s="71">
        <v>1109664</v>
      </c>
      <c r="B1474" t="s">
        <v>16268</v>
      </c>
      <c r="C1474" s="71" t="s">
        <v>14997</v>
      </c>
      <c r="D1474" s="71">
        <v>696.66</v>
      </c>
    </row>
    <row r="1475" spans="1:4" x14ac:dyDescent="0.25">
      <c r="A1475" s="71">
        <v>1109667</v>
      </c>
      <c r="B1475" t="s">
        <v>16269</v>
      </c>
      <c r="C1475" s="71" t="s">
        <v>14997</v>
      </c>
      <c r="D1475" s="71">
        <v>615.15</v>
      </c>
    </row>
    <row r="1476" spans="1:4" x14ac:dyDescent="0.25">
      <c r="A1476" s="71">
        <v>1109666</v>
      </c>
      <c r="B1476" t="s">
        <v>16270</v>
      </c>
      <c r="C1476" s="71" t="s">
        <v>14997</v>
      </c>
      <c r="D1476" s="71">
        <v>477.74</v>
      </c>
    </row>
    <row r="1477" spans="1:4" x14ac:dyDescent="0.25">
      <c r="A1477" s="71">
        <v>1109669</v>
      </c>
      <c r="B1477" t="s">
        <v>16271</v>
      </c>
      <c r="C1477" s="71" t="s">
        <v>14997</v>
      </c>
      <c r="D1477" s="71">
        <v>535.61</v>
      </c>
    </row>
    <row r="1478" spans="1:4" x14ac:dyDescent="0.25">
      <c r="A1478" s="71">
        <v>1109668</v>
      </c>
      <c r="B1478" t="s">
        <v>16272</v>
      </c>
      <c r="C1478" s="71" t="s">
        <v>14997</v>
      </c>
      <c r="D1478" s="71">
        <v>370.77</v>
      </c>
    </row>
    <row r="1479" spans="1:4" x14ac:dyDescent="0.25">
      <c r="A1479" s="71">
        <v>1108060</v>
      </c>
      <c r="B1479" t="s">
        <v>16273</v>
      </c>
      <c r="C1479" s="71" t="s">
        <v>14997</v>
      </c>
      <c r="D1479" s="71">
        <v>609.94000000000005</v>
      </c>
    </row>
    <row r="1480" spans="1:4" x14ac:dyDescent="0.25">
      <c r="A1480" s="71">
        <v>1109626</v>
      </c>
      <c r="B1480" t="s">
        <v>16274</v>
      </c>
      <c r="C1480" s="71" t="s">
        <v>14997</v>
      </c>
      <c r="D1480" s="71">
        <v>449.68</v>
      </c>
    </row>
    <row r="1481" spans="1:4" x14ac:dyDescent="0.25">
      <c r="A1481" s="71">
        <v>1109671</v>
      </c>
      <c r="B1481" t="s">
        <v>16275</v>
      </c>
      <c r="C1481" s="71" t="s">
        <v>14997</v>
      </c>
      <c r="D1481" s="71">
        <v>496.42</v>
      </c>
    </row>
    <row r="1482" spans="1:4" x14ac:dyDescent="0.25">
      <c r="A1482" s="71">
        <v>1109670</v>
      </c>
      <c r="B1482" t="s">
        <v>16276</v>
      </c>
      <c r="C1482" s="71" t="s">
        <v>14997</v>
      </c>
      <c r="D1482" s="71">
        <v>315.62</v>
      </c>
    </row>
    <row r="1483" spans="1:4" x14ac:dyDescent="0.25">
      <c r="A1483" s="71">
        <v>1109672</v>
      </c>
      <c r="B1483" t="s">
        <v>16277</v>
      </c>
      <c r="C1483" s="71" t="s">
        <v>14997</v>
      </c>
      <c r="D1483" s="71">
        <v>419.79</v>
      </c>
    </row>
    <row r="1484" spans="1:4" x14ac:dyDescent="0.25">
      <c r="A1484" s="71">
        <v>1109624</v>
      </c>
      <c r="B1484" t="s">
        <v>16278</v>
      </c>
      <c r="C1484" s="71" t="s">
        <v>14997</v>
      </c>
      <c r="D1484" s="71">
        <v>211.46</v>
      </c>
    </row>
    <row r="1485" spans="1:4" x14ac:dyDescent="0.25">
      <c r="A1485" s="71">
        <v>1109622</v>
      </c>
      <c r="B1485" t="s">
        <v>16279</v>
      </c>
      <c r="C1485" s="71" t="s">
        <v>14997</v>
      </c>
      <c r="D1485" s="71">
        <v>481.36</v>
      </c>
    </row>
    <row r="1486" spans="1:4" x14ac:dyDescent="0.25">
      <c r="A1486" s="71">
        <v>1109623</v>
      </c>
      <c r="B1486" t="s">
        <v>16280</v>
      </c>
      <c r="C1486" s="71" t="s">
        <v>14997</v>
      </c>
      <c r="D1486" s="71">
        <v>346.66</v>
      </c>
    </row>
    <row r="1487" spans="1:4" x14ac:dyDescent="0.25">
      <c r="A1487" s="71">
        <v>1109697</v>
      </c>
      <c r="B1487" t="s">
        <v>16281</v>
      </c>
      <c r="C1487" s="71" t="s">
        <v>14997</v>
      </c>
      <c r="D1487" s="71">
        <v>381.9</v>
      </c>
    </row>
    <row r="1488" spans="1:4" x14ac:dyDescent="0.25">
      <c r="A1488" s="71">
        <v>1109698</v>
      </c>
      <c r="B1488" t="s">
        <v>16282</v>
      </c>
      <c r="C1488" s="71" t="s">
        <v>14997</v>
      </c>
      <c r="D1488" s="71">
        <v>211.31</v>
      </c>
    </row>
    <row r="1489" spans="1:4" x14ac:dyDescent="0.25">
      <c r="A1489" s="71">
        <v>1109679</v>
      </c>
      <c r="B1489" t="s">
        <v>16283</v>
      </c>
      <c r="C1489" s="71" t="s">
        <v>14997</v>
      </c>
      <c r="D1489" s="71">
        <v>428.08</v>
      </c>
    </row>
    <row r="1490" spans="1:4" x14ac:dyDescent="0.25">
      <c r="A1490" s="71">
        <v>1109625</v>
      </c>
      <c r="B1490" t="s">
        <v>16284</v>
      </c>
      <c r="C1490" s="71" t="s">
        <v>14997</v>
      </c>
      <c r="D1490" s="71">
        <v>273.33999999999997</v>
      </c>
    </row>
    <row r="1491" spans="1:4" x14ac:dyDescent="0.25">
      <c r="A1491" s="71">
        <v>1109678</v>
      </c>
      <c r="B1491" t="s">
        <v>16285</v>
      </c>
      <c r="C1491" s="71" t="s">
        <v>14997</v>
      </c>
      <c r="D1491" s="71">
        <v>399.28</v>
      </c>
    </row>
    <row r="1492" spans="1:4" x14ac:dyDescent="0.25">
      <c r="A1492" s="71">
        <v>1109694</v>
      </c>
      <c r="B1492" t="s">
        <v>16286</v>
      </c>
      <c r="C1492" s="71" t="s">
        <v>14997</v>
      </c>
      <c r="D1492" s="71">
        <v>233.39</v>
      </c>
    </row>
    <row r="1493" spans="1:4" x14ac:dyDescent="0.25">
      <c r="A1493" s="71">
        <v>1109673</v>
      </c>
      <c r="B1493" t="s">
        <v>16287</v>
      </c>
      <c r="C1493" s="71" t="s">
        <v>14997</v>
      </c>
      <c r="D1493" s="71">
        <v>460.93</v>
      </c>
    </row>
    <row r="1494" spans="1:4" x14ac:dyDescent="0.25">
      <c r="A1494" s="71">
        <v>1109690</v>
      </c>
      <c r="B1494" t="s">
        <v>16288</v>
      </c>
      <c r="C1494" s="71" t="s">
        <v>14997</v>
      </c>
      <c r="D1494" s="71">
        <v>316.44</v>
      </c>
    </row>
    <row r="1495" spans="1:4" x14ac:dyDescent="0.25">
      <c r="A1495" s="71">
        <v>1109674</v>
      </c>
      <c r="B1495" t="s">
        <v>16289</v>
      </c>
      <c r="C1495" s="71" t="s">
        <v>14997</v>
      </c>
      <c r="D1495" s="71">
        <v>440.18</v>
      </c>
    </row>
    <row r="1496" spans="1:4" x14ac:dyDescent="0.25">
      <c r="A1496" s="71">
        <v>1109691</v>
      </c>
      <c r="B1496" t="s">
        <v>16290</v>
      </c>
      <c r="C1496" s="71" t="s">
        <v>14997</v>
      </c>
      <c r="D1496" s="71">
        <v>288.48</v>
      </c>
    </row>
    <row r="1497" spans="1:4" x14ac:dyDescent="0.25">
      <c r="A1497" s="71">
        <v>1109675</v>
      </c>
      <c r="B1497" t="s">
        <v>16291</v>
      </c>
      <c r="C1497" s="71" t="s">
        <v>14997</v>
      </c>
      <c r="D1497" s="71">
        <v>423.63</v>
      </c>
    </row>
    <row r="1498" spans="1:4" x14ac:dyDescent="0.25">
      <c r="A1498" s="71">
        <v>1109692</v>
      </c>
      <c r="B1498" t="s">
        <v>16292</v>
      </c>
      <c r="C1498" s="71" t="s">
        <v>14997</v>
      </c>
      <c r="D1498" s="71">
        <v>266.20999999999998</v>
      </c>
    </row>
    <row r="1499" spans="1:4" x14ac:dyDescent="0.25">
      <c r="A1499" s="71">
        <v>1109676</v>
      </c>
      <c r="B1499" t="s">
        <v>16293</v>
      </c>
      <c r="C1499" s="71" t="s">
        <v>14997</v>
      </c>
      <c r="D1499" s="71">
        <v>410.24</v>
      </c>
    </row>
    <row r="1500" spans="1:4" x14ac:dyDescent="0.25">
      <c r="A1500" s="71">
        <v>1109693</v>
      </c>
      <c r="B1500" t="s">
        <v>16294</v>
      </c>
      <c r="C1500" s="71" t="s">
        <v>14997</v>
      </c>
      <c r="D1500" s="71">
        <v>248.19</v>
      </c>
    </row>
    <row r="1501" spans="1:4" x14ac:dyDescent="0.25">
      <c r="A1501" s="71">
        <v>1109680</v>
      </c>
      <c r="B1501" t="s">
        <v>16295</v>
      </c>
      <c r="C1501" s="71" t="s">
        <v>14997</v>
      </c>
      <c r="D1501" s="71">
        <v>3394.68</v>
      </c>
    </row>
    <row r="1502" spans="1:4" x14ac:dyDescent="0.25">
      <c r="A1502" s="71">
        <v>1107748</v>
      </c>
      <c r="B1502" t="s">
        <v>16296</v>
      </c>
      <c r="C1502" s="71" t="s">
        <v>14997</v>
      </c>
      <c r="D1502" s="71">
        <v>10676.33</v>
      </c>
    </row>
    <row r="1503" spans="1:4" x14ac:dyDescent="0.25">
      <c r="A1503" s="71">
        <v>1110000</v>
      </c>
      <c r="B1503" t="s">
        <v>16297</v>
      </c>
      <c r="C1503" s="71" t="s">
        <v>14997</v>
      </c>
      <c r="D1503" s="71">
        <v>0</v>
      </c>
    </row>
    <row r="1504" spans="1:4" x14ac:dyDescent="0.25">
      <c r="A1504" s="71">
        <v>1106059</v>
      </c>
      <c r="B1504" t="s">
        <v>16298</v>
      </c>
      <c r="C1504" s="71" t="s">
        <v>14997</v>
      </c>
      <c r="D1504" s="71">
        <v>609.82000000000005</v>
      </c>
    </row>
    <row r="1505" spans="1:4" x14ac:dyDescent="0.25">
      <c r="A1505" s="71">
        <v>1106060</v>
      </c>
      <c r="B1505" t="s">
        <v>16299</v>
      </c>
      <c r="C1505" s="71" t="s">
        <v>14997</v>
      </c>
      <c r="D1505" s="71">
        <v>429.96</v>
      </c>
    </row>
    <row r="1506" spans="1:4" x14ac:dyDescent="0.25">
      <c r="A1506" s="71">
        <v>1100658</v>
      </c>
      <c r="B1506" t="s">
        <v>16300</v>
      </c>
      <c r="C1506" s="71" t="s">
        <v>14997</v>
      </c>
      <c r="D1506" s="71">
        <v>534.19000000000005</v>
      </c>
    </row>
    <row r="1507" spans="1:4" x14ac:dyDescent="0.25">
      <c r="A1507" s="71">
        <v>1106159</v>
      </c>
      <c r="B1507" t="s">
        <v>16301</v>
      </c>
      <c r="C1507" s="71" t="s">
        <v>14997</v>
      </c>
      <c r="D1507" s="71">
        <v>564.29999999999995</v>
      </c>
    </row>
    <row r="1508" spans="1:4" x14ac:dyDescent="0.25">
      <c r="A1508" s="71">
        <v>1107902</v>
      </c>
      <c r="B1508" t="s">
        <v>16302</v>
      </c>
      <c r="C1508" s="71" t="s">
        <v>14997</v>
      </c>
      <c r="D1508" s="71">
        <v>597.91</v>
      </c>
    </row>
    <row r="1509" spans="1:4" x14ac:dyDescent="0.25">
      <c r="A1509" s="71">
        <v>1107906</v>
      </c>
      <c r="B1509" t="s">
        <v>16303</v>
      </c>
      <c r="C1509" s="71" t="s">
        <v>14997</v>
      </c>
      <c r="D1509" s="71">
        <v>635.47</v>
      </c>
    </row>
    <row r="1510" spans="1:4" x14ac:dyDescent="0.25">
      <c r="A1510" s="71">
        <v>1107910</v>
      </c>
      <c r="B1510" t="s">
        <v>16304</v>
      </c>
      <c r="C1510" s="71" t="s">
        <v>14997</v>
      </c>
      <c r="D1510" s="71">
        <v>677.46</v>
      </c>
    </row>
    <row r="1511" spans="1:4" x14ac:dyDescent="0.25">
      <c r="A1511" s="71">
        <v>1107911</v>
      </c>
      <c r="B1511" t="s">
        <v>16305</v>
      </c>
      <c r="C1511" s="71" t="s">
        <v>14997</v>
      </c>
      <c r="D1511" s="71">
        <v>724.38</v>
      </c>
    </row>
    <row r="1512" spans="1:4" x14ac:dyDescent="0.25">
      <c r="A1512" s="71">
        <v>1107912</v>
      </c>
      <c r="B1512" t="s">
        <v>16306</v>
      </c>
      <c r="C1512" s="71" t="s">
        <v>14997</v>
      </c>
      <c r="D1512" s="71">
        <v>791.84</v>
      </c>
    </row>
    <row r="1513" spans="1:4" x14ac:dyDescent="0.25">
      <c r="A1513" s="71">
        <v>1106164</v>
      </c>
      <c r="B1513" t="s">
        <v>16307</v>
      </c>
      <c r="C1513" s="71" t="s">
        <v>14997</v>
      </c>
      <c r="D1513" s="71">
        <v>249.3</v>
      </c>
    </row>
    <row r="1514" spans="1:4" x14ac:dyDescent="0.25">
      <c r="A1514" s="71">
        <v>1106165</v>
      </c>
      <c r="B1514" t="s">
        <v>16308</v>
      </c>
      <c r="C1514" s="71" t="s">
        <v>14997</v>
      </c>
      <c r="D1514" s="71">
        <v>438.27</v>
      </c>
    </row>
    <row r="1515" spans="1:4" x14ac:dyDescent="0.25">
      <c r="A1515" s="71">
        <v>1106156</v>
      </c>
      <c r="B1515" t="s">
        <v>16309</v>
      </c>
      <c r="C1515" s="71" t="s">
        <v>14997</v>
      </c>
      <c r="D1515" s="71">
        <v>585.82000000000005</v>
      </c>
    </row>
    <row r="1516" spans="1:4" x14ac:dyDescent="0.25">
      <c r="A1516" s="71">
        <v>1107932</v>
      </c>
      <c r="B1516" t="s">
        <v>16310</v>
      </c>
      <c r="C1516" s="71" t="s">
        <v>14997</v>
      </c>
      <c r="D1516" s="71">
        <v>621.11</v>
      </c>
    </row>
    <row r="1517" spans="1:4" x14ac:dyDescent="0.25">
      <c r="A1517" s="71">
        <v>1108111</v>
      </c>
      <c r="B1517" t="s">
        <v>16311</v>
      </c>
      <c r="C1517" s="71" t="s">
        <v>14997</v>
      </c>
      <c r="D1517" s="71">
        <v>485.28</v>
      </c>
    </row>
    <row r="1518" spans="1:4" x14ac:dyDescent="0.25">
      <c r="A1518" s="71">
        <v>1108112</v>
      </c>
      <c r="B1518" t="s">
        <v>16312</v>
      </c>
      <c r="C1518" s="71" t="s">
        <v>14997</v>
      </c>
      <c r="D1518" s="71">
        <v>495.98</v>
      </c>
    </row>
    <row r="1519" spans="1:4" x14ac:dyDescent="0.25">
      <c r="A1519" s="71">
        <v>1108113</v>
      </c>
      <c r="B1519" t="s">
        <v>16313</v>
      </c>
      <c r="C1519" s="71" t="s">
        <v>14997</v>
      </c>
      <c r="D1519" s="71">
        <v>520.71</v>
      </c>
    </row>
    <row r="1520" spans="1:4" x14ac:dyDescent="0.25">
      <c r="A1520" s="71">
        <v>1108114</v>
      </c>
      <c r="B1520" t="s">
        <v>16314</v>
      </c>
      <c r="C1520" s="71" t="s">
        <v>14997</v>
      </c>
      <c r="D1520" s="71">
        <v>548.30999999999995</v>
      </c>
    </row>
    <row r="1521" spans="1:4" x14ac:dyDescent="0.25">
      <c r="A1521" s="71">
        <v>1108061</v>
      </c>
      <c r="B1521" t="s">
        <v>16315</v>
      </c>
      <c r="C1521" s="71" t="s">
        <v>14997</v>
      </c>
      <c r="D1521" s="71">
        <v>925.71</v>
      </c>
    </row>
    <row r="1522" spans="1:4" x14ac:dyDescent="0.25">
      <c r="A1522" s="71">
        <v>1108064</v>
      </c>
      <c r="B1522" t="s">
        <v>16316</v>
      </c>
      <c r="C1522" s="71" t="s">
        <v>14997</v>
      </c>
      <c r="D1522" s="71">
        <v>995.96</v>
      </c>
    </row>
    <row r="1523" spans="1:4" x14ac:dyDescent="0.25">
      <c r="A1523" s="71">
        <v>1107888</v>
      </c>
      <c r="B1523" t="s">
        <v>16317</v>
      </c>
      <c r="C1523" s="71" t="s">
        <v>14997</v>
      </c>
      <c r="D1523" s="71">
        <v>475.53</v>
      </c>
    </row>
    <row r="1524" spans="1:4" x14ac:dyDescent="0.25">
      <c r="A1524" s="71">
        <v>1107889</v>
      </c>
      <c r="B1524" t="s">
        <v>16318</v>
      </c>
      <c r="C1524" s="71" t="s">
        <v>14997</v>
      </c>
      <c r="D1524" s="71">
        <v>288.08</v>
      </c>
    </row>
    <row r="1525" spans="1:4" x14ac:dyDescent="0.25">
      <c r="A1525" s="71">
        <v>1107892</v>
      </c>
      <c r="B1525" t="s">
        <v>16319</v>
      </c>
      <c r="C1525" s="71" t="s">
        <v>14997</v>
      </c>
      <c r="D1525" s="71">
        <v>492.89</v>
      </c>
    </row>
    <row r="1526" spans="1:4" x14ac:dyDescent="0.25">
      <c r="A1526" s="71">
        <v>1107891</v>
      </c>
      <c r="B1526" t="s">
        <v>16320</v>
      </c>
      <c r="C1526" s="71" t="s">
        <v>14997</v>
      </c>
      <c r="D1526" s="71">
        <v>308.19</v>
      </c>
    </row>
    <row r="1527" spans="1:4" x14ac:dyDescent="0.25">
      <c r="A1527" s="71">
        <v>1107928</v>
      </c>
      <c r="B1527" t="s">
        <v>16321</v>
      </c>
      <c r="C1527" s="71" t="s">
        <v>14997</v>
      </c>
      <c r="D1527" s="71">
        <v>435.46</v>
      </c>
    </row>
    <row r="1528" spans="1:4" x14ac:dyDescent="0.25">
      <c r="A1528" s="71">
        <v>1107929</v>
      </c>
      <c r="B1528" t="s">
        <v>16322</v>
      </c>
      <c r="C1528" s="71" t="s">
        <v>14997</v>
      </c>
      <c r="D1528" s="71">
        <v>250.07</v>
      </c>
    </row>
    <row r="1529" spans="1:4" x14ac:dyDescent="0.25">
      <c r="A1529" s="71">
        <v>1106109</v>
      </c>
      <c r="B1529" t="s">
        <v>16323</v>
      </c>
      <c r="C1529" s="71" t="s">
        <v>14997</v>
      </c>
      <c r="D1529" s="71">
        <v>420.3</v>
      </c>
    </row>
    <row r="1530" spans="1:4" x14ac:dyDescent="0.25">
      <c r="A1530" s="71">
        <v>1106117</v>
      </c>
      <c r="B1530" t="s">
        <v>16324</v>
      </c>
      <c r="C1530" s="71" t="s">
        <v>14997</v>
      </c>
      <c r="D1530" s="71">
        <v>234.9</v>
      </c>
    </row>
    <row r="1531" spans="1:4" x14ac:dyDescent="0.25">
      <c r="A1531" s="71">
        <v>1107896</v>
      </c>
      <c r="B1531" t="s">
        <v>16325</v>
      </c>
      <c r="C1531" s="71" t="s">
        <v>14997</v>
      </c>
      <c r="D1531" s="71">
        <v>512.36</v>
      </c>
    </row>
    <row r="1532" spans="1:4" x14ac:dyDescent="0.25">
      <c r="A1532" s="71">
        <v>1107895</v>
      </c>
      <c r="B1532" t="s">
        <v>16326</v>
      </c>
      <c r="C1532" s="71" t="s">
        <v>14997</v>
      </c>
      <c r="D1532" s="71">
        <v>330.73</v>
      </c>
    </row>
    <row r="1533" spans="1:4" x14ac:dyDescent="0.25">
      <c r="A1533" s="71">
        <v>1119528</v>
      </c>
      <c r="B1533" t="s">
        <v>16327</v>
      </c>
      <c r="C1533" s="71" t="s">
        <v>14997</v>
      </c>
      <c r="D1533" s="71">
        <v>448.45</v>
      </c>
    </row>
    <row r="1534" spans="1:4" x14ac:dyDescent="0.25">
      <c r="A1534" s="71">
        <v>1106135</v>
      </c>
      <c r="B1534" t="s">
        <v>16328</v>
      </c>
      <c r="C1534" s="71" t="s">
        <v>14997</v>
      </c>
      <c r="D1534" s="71">
        <v>265.17</v>
      </c>
    </row>
    <row r="1535" spans="1:4" x14ac:dyDescent="0.25">
      <c r="A1535" s="71">
        <v>1106136</v>
      </c>
      <c r="B1535" t="s">
        <v>16329</v>
      </c>
      <c r="C1535" s="71" t="s">
        <v>14997</v>
      </c>
      <c r="D1535" s="71">
        <v>432.36</v>
      </c>
    </row>
    <row r="1536" spans="1:4" x14ac:dyDescent="0.25">
      <c r="A1536" s="71">
        <v>1106137</v>
      </c>
      <c r="B1536" t="s">
        <v>16330</v>
      </c>
      <c r="C1536" s="71" t="s">
        <v>14997</v>
      </c>
      <c r="D1536" s="71">
        <v>249.09</v>
      </c>
    </row>
    <row r="1537" spans="1:4" x14ac:dyDescent="0.25">
      <c r="A1537" s="71">
        <v>1116127</v>
      </c>
      <c r="B1537" t="s">
        <v>16331</v>
      </c>
      <c r="C1537" s="71" t="s">
        <v>14997</v>
      </c>
      <c r="D1537" s="71">
        <v>528.37</v>
      </c>
    </row>
    <row r="1538" spans="1:4" x14ac:dyDescent="0.25">
      <c r="A1538" s="71">
        <v>1116126</v>
      </c>
      <c r="B1538" t="s">
        <v>16332</v>
      </c>
      <c r="C1538" s="71" t="s">
        <v>14997</v>
      </c>
      <c r="D1538" s="71">
        <v>356</v>
      </c>
    </row>
    <row r="1539" spans="1:4" x14ac:dyDescent="0.25">
      <c r="A1539" s="71">
        <v>1107900</v>
      </c>
      <c r="B1539" t="s">
        <v>16333</v>
      </c>
      <c r="C1539" s="71" t="s">
        <v>14997</v>
      </c>
      <c r="D1539" s="71">
        <v>534.04</v>
      </c>
    </row>
    <row r="1540" spans="1:4" x14ac:dyDescent="0.25">
      <c r="A1540" s="71">
        <v>1107899</v>
      </c>
      <c r="B1540" t="s">
        <v>16334</v>
      </c>
      <c r="C1540" s="71" t="s">
        <v>14997</v>
      </c>
      <c r="D1540" s="71">
        <v>355.85</v>
      </c>
    </row>
    <row r="1541" spans="1:4" x14ac:dyDescent="0.25">
      <c r="A1541" s="71">
        <v>1107890</v>
      </c>
      <c r="B1541" t="s">
        <v>16335</v>
      </c>
      <c r="C1541" s="71" t="s">
        <v>14997</v>
      </c>
      <c r="D1541" s="71">
        <v>465.38</v>
      </c>
    </row>
    <row r="1542" spans="1:4" x14ac:dyDescent="0.25">
      <c r="A1542" s="71">
        <v>1106138</v>
      </c>
      <c r="B1542" t="s">
        <v>16336</v>
      </c>
      <c r="C1542" s="71" t="s">
        <v>14997</v>
      </c>
      <c r="D1542" s="71">
        <v>284.89</v>
      </c>
    </row>
    <row r="1543" spans="1:4" x14ac:dyDescent="0.25">
      <c r="A1543" s="71">
        <v>1106139</v>
      </c>
      <c r="B1543" t="s">
        <v>16337</v>
      </c>
      <c r="C1543" s="71" t="s">
        <v>14997</v>
      </c>
      <c r="D1543" s="71">
        <v>448.17</v>
      </c>
    </row>
    <row r="1544" spans="1:4" x14ac:dyDescent="0.25">
      <c r="A1544" s="71">
        <v>1106140</v>
      </c>
      <c r="B1544" t="s">
        <v>16338</v>
      </c>
      <c r="C1544" s="71" t="s">
        <v>14997</v>
      </c>
      <c r="D1544" s="71">
        <v>267.67</v>
      </c>
    </row>
    <row r="1545" spans="1:4" x14ac:dyDescent="0.25">
      <c r="A1545" s="71">
        <v>1107904</v>
      </c>
      <c r="B1545" t="s">
        <v>16339</v>
      </c>
      <c r="C1545" s="71" t="s">
        <v>14997</v>
      </c>
      <c r="D1545" s="71">
        <v>558.30999999999995</v>
      </c>
    </row>
    <row r="1546" spans="1:4" x14ac:dyDescent="0.25">
      <c r="A1546" s="71">
        <v>1107903</v>
      </c>
      <c r="B1546" t="s">
        <v>16340</v>
      </c>
      <c r="C1546" s="71" t="s">
        <v>14997</v>
      </c>
      <c r="D1546" s="71">
        <v>383.97</v>
      </c>
    </row>
    <row r="1547" spans="1:4" x14ac:dyDescent="0.25">
      <c r="A1547" s="71">
        <v>1107908</v>
      </c>
      <c r="B1547" t="s">
        <v>16341</v>
      </c>
      <c r="C1547" s="71" t="s">
        <v>14997</v>
      </c>
      <c r="D1547" s="71">
        <v>585.35</v>
      </c>
    </row>
    <row r="1548" spans="1:4" x14ac:dyDescent="0.25">
      <c r="A1548" s="71">
        <v>1107907</v>
      </c>
      <c r="B1548" t="s">
        <v>16342</v>
      </c>
      <c r="C1548" s="71" t="s">
        <v>14997</v>
      </c>
      <c r="D1548" s="71">
        <v>415.31</v>
      </c>
    </row>
    <row r="1549" spans="1:4" x14ac:dyDescent="0.25">
      <c r="A1549" s="71">
        <v>1107871</v>
      </c>
      <c r="B1549" t="s">
        <v>16343</v>
      </c>
      <c r="C1549" s="71" t="s">
        <v>14997</v>
      </c>
      <c r="D1549" s="71">
        <v>496.32</v>
      </c>
    </row>
    <row r="1550" spans="1:4" x14ac:dyDescent="0.25">
      <c r="A1550" s="71">
        <v>1107870</v>
      </c>
      <c r="B1550" t="s">
        <v>16344</v>
      </c>
      <c r="C1550" s="71" t="s">
        <v>14997</v>
      </c>
      <c r="D1550" s="71">
        <v>319.49</v>
      </c>
    </row>
    <row r="1551" spans="1:4" x14ac:dyDescent="0.25">
      <c r="A1551" s="71">
        <v>1106057</v>
      </c>
      <c r="B1551" t="s">
        <v>16345</v>
      </c>
      <c r="C1551" s="71" t="s">
        <v>14997</v>
      </c>
      <c r="D1551" s="71">
        <v>478.6</v>
      </c>
    </row>
    <row r="1552" spans="1:4" x14ac:dyDescent="0.25">
      <c r="A1552" s="71">
        <v>1106058</v>
      </c>
      <c r="B1552" t="s">
        <v>16346</v>
      </c>
      <c r="C1552" s="71" t="s">
        <v>14997</v>
      </c>
      <c r="D1552" s="71">
        <v>300.97000000000003</v>
      </c>
    </row>
    <row r="1553" spans="1:4" x14ac:dyDescent="0.25">
      <c r="A1553" s="71">
        <v>1106380</v>
      </c>
      <c r="B1553" t="s">
        <v>16347</v>
      </c>
      <c r="C1553" s="71" t="s">
        <v>14997</v>
      </c>
      <c r="D1553" s="71">
        <v>470.97</v>
      </c>
    </row>
    <row r="1554" spans="1:4" x14ac:dyDescent="0.25">
      <c r="A1554" s="71">
        <v>1106378</v>
      </c>
      <c r="B1554" t="s">
        <v>16348</v>
      </c>
      <c r="C1554" s="71" t="s">
        <v>14997</v>
      </c>
      <c r="D1554" s="71">
        <v>296.67</v>
      </c>
    </row>
    <row r="1555" spans="1:4" x14ac:dyDescent="0.25">
      <c r="A1555" s="71">
        <v>1116263</v>
      </c>
      <c r="B1555" t="s">
        <v>16349</v>
      </c>
      <c r="C1555" s="71" t="s">
        <v>14997</v>
      </c>
      <c r="D1555" s="71">
        <v>452.97</v>
      </c>
    </row>
    <row r="1556" spans="1:4" x14ac:dyDescent="0.25">
      <c r="A1556" s="71">
        <v>1116267</v>
      </c>
      <c r="B1556" t="s">
        <v>16350</v>
      </c>
      <c r="C1556" s="71" t="s">
        <v>14997</v>
      </c>
      <c r="D1556" s="71">
        <v>278.67</v>
      </c>
    </row>
    <row r="1557" spans="1:4" x14ac:dyDescent="0.25">
      <c r="A1557" s="71">
        <v>1106280</v>
      </c>
      <c r="B1557" t="s">
        <v>16351</v>
      </c>
      <c r="C1557" s="71" t="s">
        <v>14997</v>
      </c>
      <c r="D1557" s="71">
        <v>490.9</v>
      </c>
    </row>
    <row r="1558" spans="1:4" x14ac:dyDescent="0.25">
      <c r="A1558" s="71">
        <v>1106289</v>
      </c>
      <c r="B1558" t="s">
        <v>16352</v>
      </c>
      <c r="C1558" s="71" t="s">
        <v>14997</v>
      </c>
      <c r="D1558" s="71">
        <v>319.83999999999997</v>
      </c>
    </row>
    <row r="1559" spans="1:4" x14ac:dyDescent="0.25">
      <c r="A1559" s="71">
        <v>1116264</v>
      </c>
      <c r="B1559" t="s">
        <v>16353</v>
      </c>
      <c r="C1559" s="71" t="s">
        <v>14997</v>
      </c>
      <c r="D1559" s="71">
        <v>471.58</v>
      </c>
    </row>
    <row r="1560" spans="1:4" x14ac:dyDescent="0.25">
      <c r="A1560" s="71">
        <v>1116268</v>
      </c>
      <c r="B1560" t="s">
        <v>16354</v>
      </c>
      <c r="C1560" s="71" t="s">
        <v>14997</v>
      </c>
      <c r="D1560" s="71">
        <v>300.52</v>
      </c>
    </row>
    <row r="1561" spans="1:4" x14ac:dyDescent="0.25">
      <c r="A1561" s="71">
        <v>1106281</v>
      </c>
      <c r="B1561" t="s">
        <v>16355</v>
      </c>
      <c r="C1561" s="71" t="s">
        <v>14997</v>
      </c>
      <c r="D1561" s="71">
        <v>516.59</v>
      </c>
    </row>
    <row r="1562" spans="1:4" x14ac:dyDescent="0.25">
      <c r="A1562" s="71">
        <v>1106382</v>
      </c>
      <c r="B1562" t="s">
        <v>16356</v>
      </c>
      <c r="C1562" s="71" t="s">
        <v>14997</v>
      </c>
      <c r="D1562" s="71">
        <v>349.68</v>
      </c>
    </row>
    <row r="1563" spans="1:4" x14ac:dyDescent="0.25">
      <c r="A1563" s="71">
        <v>1116265</v>
      </c>
      <c r="B1563" t="s">
        <v>16357</v>
      </c>
      <c r="C1563" s="71" t="s">
        <v>14997</v>
      </c>
      <c r="D1563" s="71">
        <v>495.49</v>
      </c>
    </row>
    <row r="1564" spans="1:4" x14ac:dyDescent="0.25">
      <c r="A1564" s="71">
        <v>1116269</v>
      </c>
      <c r="B1564" t="s">
        <v>16358</v>
      </c>
      <c r="C1564" s="71" t="s">
        <v>14997</v>
      </c>
      <c r="D1564" s="71">
        <v>328.58</v>
      </c>
    </row>
    <row r="1565" spans="1:4" x14ac:dyDescent="0.25">
      <c r="A1565" s="71">
        <v>1106282</v>
      </c>
      <c r="B1565" t="s">
        <v>16359</v>
      </c>
      <c r="C1565" s="71" t="s">
        <v>14997</v>
      </c>
      <c r="D1565" s="71">
        <v>545.25</v>
      </c>
    </row>
    <row r="1566" spans="1:4" x14ac:dyDescent="0.25">
      <c r="A1566" s="71">
        <v>1106384</v>
      </c>
      <c r="B1566" t="s">
        <v>16360</v>
      </c>
      <c r="C1566" s="71" t="s">
        <v>14997</v>
      </c>
      <c r="D1566" s="71">
        <v>382.99</v>
      </c>
    </row>
    <row r="1567" spans="1:4" x14ac:dyDescent="0.25">
      <c r="A1567" s="71">
        <v>1116266</v>
      </c>
      <c r="B1567" t="s">
        <v>16361</v>
      </c>
      <c r="C1567" s="71" t="s">
        <v>14997</v>
      </c>
      <c r="D1567" s="71">
        <v>522.21</v>
      </c>
    </row>
    <row r="1568" spans="1:4" x14ac:dyDescent="0.25">
      <c r="A1568" s="71">
        <v>1116270</v>
      </c>
      <c r="B1568" t="s">
        <v>16362</v>
      </c>
      <c r="C1568" s="71" t="s">
        <v>14997</v>
      </c>
      <c r="D1568" s="71">
        <v>359.95</v>
      </c>
    </row>
    <row r="1569" spans="1:4" x14ac:dyDescent="0.25">
      <c r="A1569" s="71">
        <v>1107868</v>
      </c>
      <c r="B1569" t="s">
        <v>16363</v>
      </c>
      <c r="C1569" s="71" t="s">
        <v>14997</v>
      </c>
      <c r="D1569" s="71">
        <v>392.38</v>
      </c>
    </row>
    <row r="1570" spans="1:4" x14ac:dyDescent="0.25">
      <c r="A1570" s="71">
        <v>1107869</v>
      </c>
      <c r="B1570" t="s">
        <v>16364</v>
      </c>
      <c r="C1570" s="71" t="s">
        <v>14997</v>
      </c>
      <c r="D1570" s="71">
        <v>199.92</v>
      </c>
    </row>
    <row r="1571" spans="1:4" x14ac:dyDescent="0.25">
      <c r="A1571" s="71">
        <v>1103853</v>
      </c>
      <c r="B1571" t="s">
        <v>16365</v>
      </c>
      <c r="C1571" s="71" t="s">
        <v>14997</v>
      </c>
      <c r="D1571" s="71">
        <v>449.32</v>
      </c>
    </row>
    <row r="1572" spans="1:4" x14ac:dyDescent="0.25">
      <c r="A1572" s="71">
        <v>1103852</v>
      </c>
      <c r="B1572" t="s">
        <v>16366</v>
      </c>
      <c r="C1572" s="71" t="s">
        <v>14997</v>
      </c>
      <c r="D1572" s="71">
        <v>341.72</v>
      </c>
    </row>
    <row r="1573" spans="1:4" x14ac:dyDescent="0.25">
      <c r="A1573" s="71">
        <v>1106284</v>
      </c>
      <c r="B1573" t="s">
        <v>16367</v>
      </c>
      <c r="C1573" s="71" t="s">
        <v>14997</v>
      </c>
      <c r="D1573" s="71">
        <v>482.45</v>
      </c>
    </row>
    <row r="1574" spans="1:4" x14ac:dyDescent="0.25">
      <c r="A1574" s="71">
        <v>1108116</v>
      </c>
      <c r="B1574" t="s">
        <v>16368</v>
      </c>
      <c r="C1574" s="71" t="s">
        <v>14997</v>
      </c>
      <c r="D1574" s="71">
        <v>489.06</v>
      </c>
    </row>
    <row r="1575" spans="1:4" x14ac:dyDescent="0.25">
      <c r="A1575" s="71">
        <v>1108118</v>
      </c>
      <c r="B1575" t="s">
        <v>16369</v>
      </c>
      <c r="C1575" s="71" t="s">
        <v>14997</v>
      </c>
      <c r="D1575" s="71">
        <v>516.05999999999995</v>
      </c>
    </row>
    <row r="1576" spans="1:4" x14ac:dyDescent="0.25">
      <c r="A1576" s="71">
        <v>1106158</v>
      </c>
      <c r="B1576" t="s">
        <v>16370</v>
      </c>
      <c r="C1576" s="71" t="s">
        <v>14997</v>
      </c>
      <c r="D1576" s="71">
        <v>544.28</v>
      </c>
    </row>
    <row r="1577" spans="1:4" x14ac:dyDescent="0.25">
      <c r="A1577" s="71">
        <v>1108120</v>
      </c>
      <c r="B1577" t="s">
        <v>16371</v>
      </c>
      <c r="C1577" s="71" t="s">
        <v>14997</v>
      </c>
      <c r="D1577" s="71">
        <v>575.82000000000005</v>
      </c>
    </row>
    <row r="1578" spans="1:4" x14ac:dyDescent="0.25">
      <c r="A1578" s="71">
        <v>1106050</v>
      </c>
      <c r="B1578" t="s">
        <v>16372</v>
      </c>
      <c r="C1578" s="71" t="s">
        <v>14997</v>
      </c>
      <c r="D1578" s="71">
        <v>45.89</v>
      </c>
    </row>
    <row r="1579" spans="1:4" x14ac:dyDescent="0.25">
      <c r="A1579" s="71">
        <v>1106051</v>
      </c>
      <c r="B1579" t="s">
        <v>16373</v>
      </c>
      <c r="C1579" s="71" t="s">
        <v>14997</v>
      </c>
      <c r="D1579" s="71">
        <v>38.36</v>
      </c>
    </row>
    <row r="1580" spans="1:4" x14ac:dyDescent="0.25">
      <c r="A1580" s="71">
        <v>1106061</v>
      </c>
      <c r="B1580" t="s">
        <v>16374</v>
      </c>
      <c r="C1580" s="71" t="s">
        <v>14997</v>
      </c>
      <c r="D1580" s="71">
        <v>52.95</v>
      </c>
    </row>
    <row r="1581" spans="1:4" x14ac:dyDescent="0.25">
      <c r="A1581" s="71">
        <v>1106087</v>
      </c>
      <c r="B1581" t="s">
        <v>16375</v>
      </c>
      <c r="C1581" s="71" t="s">
        <v>14997</v>
      </c>
      <c r="D1581" s="71">
        <v>45.65</v>
      </c>
    </row>
    <row r="1582" spans="1:4" x14ac:dyDescent="0.25">
      <c r="A1582" s="71">
        <v>1107860</v>
      </c>
      <c r="B1582" t="s">
        <v>16376</v>
      </c>
      <c r="C1582" s="71" t="s">
        <v>14997</v>
      </c>
      <c r="D1582" s="71">
        <v>53.76</v>
      </c>
    </row>
    <row r="1583" spans="1:4" x14ac:dyDescent="0.25">
      <c r="A1583" s="71">
        <v>1106088</v>
      </c>
      <c r="B1583" t="s">
        <v>16377</v>
      </c>
      <c r="C1583" s="71" t="s">
        <v>14997</v>
      </c>
      <c r="D1583" s="71">
        <v>56.45</v>
      </c>
    </row>
    <row r="1584" spans="1:4" x14ac:dyDescent="0.25">
      <c r="A1584" s="71">
        <v>1106128</v>
      </c>
      <c r="B1584" t="s">
        <v>16378</v>
      </c>
      <c r="C1584" s="71" t="s">
        <v>14997</v>
      </c>
      <c r="D1584" s="71">
        <v>46.48</v>
      </c>
    </row>
    <row r="1585" spans="1:4" x14ac:dyDescent="0.25">
      <c r="A1585" s="71">
        <v>1108056</v>
      </c>
      <c r="B1585" t="s">
        <v>16379</v>
      </c>
      <c r="C1585" s="71" t="s">
        <v>14997</v>
      </c>
      <c r="D1585" s="71">
        <v>2995.23</v>
      </c>
    </row>
    <row r="1586" spans="1:4" x14ac:dyDescent="0.25">
      <c r="A1586" s="71">
        <v>1108059</v>
      </c>
      <c r="B1586" t="s">
        <v>16380</v>
      </c>
      <c r="C1586" s="71" t="s">
        <v>14997</v>
      </c>
      <c r="D1586" s="71">
        <v>3085.82</v>
      </c>
    </row>
    <row r="1587" spans="1:4" x14ac:dyDescent="0.25">
      <c r="A1587" s="71">
        <v>1207700</v>
      </c>
      <c r="B1587" t="s">
        <v>16381</v>
      </c>
      <c r="C1587" s="71" t="s">
        <v>14997</v>
      </c>
      <c r="D1587" s="71">
        <v>598.80999999999995</v>
      </c>
    </row>
    <row r="1588" spans="1:4" x14ac:dyDescent="0.25">
      <c r="A1588" s="71">
        <v>1207701</v>
      </c>
      <c r="B1588" t="s">
        <v>16382</v>
      </c>
      <c r="C1588" s="71" t="s">
        <v>14997</v>
      </c>
      <c r="D1588" s="71">
        <v>632.79999999999995</v>
      </c>
    </row>
    <row r="1589" spans="1:4" x14ac:dyDescent="0.25">
      <c r="A1589" s="71">
        <v>1207702</v>
      </c>
      <c r="B1589" t="s">
        <v>16383</v>
      </c>
      <c r="C1589" s="71" t="s">
        <v>14997</v>
      </c>
      <c r="D1589" s="71">
        <v>670.84</v>
      </c>
    </row>
    <row r="1590" spans="1:4" x14ac:dyDescent="0.25">
      <c r="A1590" s="71">
        <v>1207708</v>
      </c>
      <c r="B1590" t="s">
        <v>16384</v>
      </c>
      <c r="C1590" s="71" t="s">
        <v>14997</v>
      </c>
      <c r="D1590" s="71">
        <v>614.51</v>
      </c>
    </row>
    <row r="1591" spans="1:4" x14ac:dyDescent="0.25">
      <c r="A1591" s="71">
        <v>1207703</v>
      </c>
      <c r="B1591" t="s">
        <v>16385</v>
      </c>
      <c r="C1591" s="71" t="s">
        <v>14997</v>
      </c>
      <c r="D1591" s="71">
        <v>760.94</v>
      </c>
    </row>
    <row r="1592" spans="1:4" x14ac:dyDescent="0.25">
      <c r="A1592" s="71">
        <v>1207709</v>
      </c>
      <c r="B1592" t="s">
        <v>16386</v>
      </c>
      <c r="C1592" s="71" t="s">
        <v>14997</v>
      </c>
      <c r="D1592" s="71">
        <v>697.17</v>
      </c>
    </row>
    <row r="1593" spans="1:4" x14ac:dyDescent="0.25">
      <c r="A1593" s="71">
        <v>1207710</v>
      </c>
      <c r="B1593" t="s">
        <v>16387</v>
      </c>
      <c r="C1593" s="71" t="s">
        <v>14997</v>
      </c>
      <c r="D1593" s="71">
        <v>907</v>
      </c>
    </row>
    <row r="1594" spans="1:4" x14ac:dyDescent="0.25">
      <c r="A1594" s="71">
        <v>1207711</v>
      </c>
      <c r="B1594" t="s">
        <v>16388</v>
      </c>
      <c r="C1594" s="71" t="s">
        <v>14997</v>
      </c>
      <c r="D1594" s="71">
        <v>1130.1600000000001</v>
      </c>
    </row>
    <row r="1595" spans="1:4" x14ac:dyDescent="0.25">
      <c r="A1595" s="71">
        <v>1207713</v>
      </c>
      <c r="B1595" t="s">
        <v>16389</v>
      </c>
      <c r="C1595" s="71" t="s">
        <v>14997</v>
      </c>
      <c r="D1595" s="71">
        <v>1706.18</v>
      </c>
    </row>
    <row r="1596" spans="1:4" x14ac:dyDescent="0.25">
      <c r="A1596" s="71">
        <v>1207714</v>
      </c>
      <c r="B1596" t="s">
        <v>16390</v>
      </c>
      <c r="C1596" s="71" t="s">
        <v>14997</v>
      </c>
      <c r="D1596" s="71">
        <v>946.99</v>
      </c>
    </row>
    <row r="1597" spans="1:4" x14ac:dyDescent="0.25">
      <c r="A1597" s="71">
        <v>1207715</v>
      </c>
      <c r="B1597" t="s">
        <v>16391</v>
      </c>
      <c r="C1597" s="71" t="s">
        <v>14997</v>
      </c>
      <c r="D1597" s="71">
        <v>1178.72</v>
      </c>
    </row>
    <row r="1598" spans="1:4" x14ac:dyDescent="0.25">
      <c r="A1598" s="71">
        <v>1207717</v>
      </c>
      <c r="B1598" t="s">
        <v>16392</v>
      </c>
      <c r="C1598" s="71" t="s">
        <v>14997</v>
      </c>
      <c r="D1598" s="71">
        <v>1774.16</v>
      </c>
    </row>
    <row r="1599" spans="1:4" x14ac:dyDescent="0.25">
      <c r="A1599" s="71">
        <v>1207718</v>
      </c>
      <c r="B1599" t="s">
        <v>16393</v>
      </c>
      <c r="C1599" s="71" t="s">
        <v>14997</v>
      </c>
      <c r="D1599" s="71">
        <v>991.74</v>
      </c>
    </row>
    <row r="1600" spans="1:4" x14ac:dyDescent="0.25">
      <c r="A1600" s="71">
        <v>1207719</v>
      </c>
      <c r="B1600" t="s">
        <v>16394</v>
      </c>
      <c r="C1600" s="71" t="s">
        <v>14997</v>
      </c>
      <c r="D1600" s="71">
        <v>1233.06</v>
      </c>
    </row>
    <row r="1601" spans="1:4" x14ac:dyDescent="0.25">
      <c r="A1601" s="71">
        <v>1207721</v>
      </c>
      <c r="B1601" t="s">
        <v>16395</v>
      </c>
      <c r="C1601" s="71" t="s">
        <v>14997</v>
      </c>
      <c r="D1601" s="71">
        <v>1850.24</v>
      </c>
    </row>
    <row r="1602" spans="1:4" x14ac:dyDescent="0.25">
      <c r="A1602" s="71">
        <v>1207722</v>
      </c>
      <c r="B1602" t="s">
        <v>16396</v>
      </c>
      <c r="C1602" s="71" t="s">
        <v>14997</v>
      </c>
      <c r="D1602" s="71">
        <v>1097.74</v>
      </c>
    </row>
    <row r="1603" spans="1:4" x14ac:dyDescent="0.25">
      <c r="A1603" s="71">
        <v>1207723</v>
      </c>
      <c r="B1603" t="s">
        <v>16397</v>
      </c>
      <c r="C1603" s="71" t="s">
        <v>14997</v>
      </c>
      <c r="D1603" s="71">
        <v>1361.78</v>
      </c>
    </row>
    <row r="1604" spans="1:4" x14ac:dyDescent="0.25">
      <c r="A1604" s="71">
        <v>1207725</v>
      </c>
      <c r="B1604" t="s">
        <v>16398</v>
      </c>
      <c r="C1604" s="71" t="s">
        <v>14997</v>
      </c>
      <c r="D1604" s="71">
        <v>2030.44</v>
      </c>
    </row>
    <row r="1605" spans="1:4" x14ac:dyDescent="0.25">
      <c r="A1605" s="71">
        <v>1207728</v>
      </c>
      <c r="B1605" t="s">
        <v>16399</v>
      </c>
      <c r="C1605" s="71" t="s">
        <v>14997</v>
      </c>
      <c r="D1605" s="71">
        <v>887.74</v>
      </c>
    </row>
    <row r="1606" spans="1:4" x14ac:dyDescent="0.25">
      <c r="A1606" s="71">
        <v>1207727</v>
      </c>
      <c r="B1606" t="s">
        <v>16400</v>
      </c>
      <c r="C1606" s="71" t="s">
        <v>14997</v>
      </c>
      <c r="D1606" s="71">
        <v>869.63</v>
      </c>
    </row>
    <row r="1607" spans="1:4" x14ac:dyDescent="0.25">
      <c r="A1607" s="71">
        <v>1207726</v>
      </c>
      <c r="B1607" t="s">
        <v>16401</v>
      </c>
      <c r="C1607" s="71" t="s">
        <v>14997</v>
      </c>
      <c r="D1607" s="71">
        <v>855.16</v>
      </c>
    </row>
    <row r="1608" spans="1:4" x14ac:dyDescent="0.25">
      <c r="A1608" s="71">
        <v>1208329</v>
      </c>
      <c r="B1608" t="s">
        <v>16402</v>
      </c>
      <c r="C1608" s="71" t="s">
        <v>14997</v>
      </c>
      <c r="D1608" s="71">
        <v>838.49</v>
      </c>
    </row>
    <row r="1609" spans="1:4" x14ac:dyDescent="0.25">
      <c r="A1609" s="71">
        <v>1207685</v>
      </c>
      <c r="B1609" t="s">
        <v>16403</v>
      </c>
      <c r="C1609" s="71" t="s">
        <v>14997</v>
      </c>
      <c r="D1609" s="71">
        <v>931.56</v>
      </c>
    </row>
    <row r="1610" spans="1:4" x14ac:dyDescent="0.25">
      <c r="A1610" s="71">
        <v>1207684</v>
      </c>
      <c r="B1610" t="s">
        <v>16404</v>
      </c>
      <c r="C1610" s="71" t="s">
        <v>14997</v>
      </c>
      <c r="D1610" s="71">
        <v>907.65</v>
      </c>
    </row>
    <row r="1611" spans="1:4" x14ac:dyDescent="0.25">
      <c r="A1611" s="71">
        <v>1207683</v>
      </c>
      <c r="B1611" t="s">
        <v>16405</v>
      </c>
      <c r="C1611" s="71" t="s">
        <v>14997</v>
      </c>
      <c r="D1611" s="71">
        <v>889.42</v>
      </c>
    </row>
    <row r="1612" spans="1:4" x14ac:dyDescent="0.25">
      <c r="A1612" s="71">
        <v>1208337</v>
      </c>
      <c r="B1612" t="s">
        <v>16406</v>
      </c>
      <c r="C1612" s="71" t="s">
        <v>14997</v>
      </c>
      <c r="D1612" s="71">
        <v>870.04</v>
      </c>
    </row>
    <row r="1613" spans="1:4" x14ac:dyDescent="0.25">
      <c r="A1613" s="71">
        <v>1207691</v>
      </c>
      <c r="B1613" t="s">
        <v>16407</v>
      </c>
      <c r="C1613" s="71" t="s">
        <v>14997</v>
      </c>
      <c r="D1613" s="71">
        <v>983.94</v>
      </c>
    </row>
    <row r="1614" spans="1:4" x14ac:dyDescent="0.25">
      <c r="A1614" s="71">
        <v>1207690</v>
      </c>
      <c r="B1614" t="s">
        <v>16408</v>
      </c>
      <c r="C1614" s="71" t="s">
        <v>14997</v>
      </c>
      <c r="D1614" s="71">
        <v>951.37</v>
      </c>
    </row>
    <row r="1615" spans="1:4" x14ac:dyDescent="0.25">
      <c r="A1615" s="71">
        <v>1207689</v>
      </c>
      <c r="B1615" t="s">
        <v>16409</v>
      </c>
      <c r="C1615" s="71" t="s">
        <v>14997</v>
      </c>
      <c r="D1615" s="71">
        <v>923.99</v>
      </c>
    </row>
    <row r="1616" spans="1:4" x14ac:dyDescent="0.25">
      <c r="A1616" s="71">
        <v>1208345</v>
      </c>
      <c r="B1616" t="s">
        <v>16410</v>
      </c>
      <c r="C1616" s="71" t="s">
        <v>14997</v>
      </c>
      <c r="D1616" s="71">
        <v>901.42</v>
      </c>
    </row>
    <row r="1617" spans="1:4" x14ac:dyDescent="0.25">
      <c r="A1617" s="71">
        <v>1207697</v>
      </c>
      <c r="B1617" t="s">
        <v>16411</v>
      </c>
      <c r="C1617" s="71" t="s">
        <v>14997</v>
      </c>
      <c r="D1617" s="71">
        <v>1049.29</v>
      </c>
    </row>
    <row r="1618" spans="1:4" x14ac:dyDescent="0.25">
      <c r="A1618" s="71">
        <v>1207696</v>
      </c>
      <c r="B1618" t="s">
        <v>16412</v>
      </c>
      <c r="C1618" s="71" t="s">
        <v>14997</v>
      </c>
      <c r="D1618" s="71">
        <v>1002.75</v>
      </c>
    </row>
    <row r="1619" spans="1:4" x14ac:dyDescent="0.25">
      <c r="A1619" s="71">
        <v>1207695</v>
      </c>
      <c r="B1619" t="s">
        <v>16413</v>
      </c>
      <c r="C1619" s="71" t="s">
        <v>14997</v>
      </c>
      <c r="D1619" s="71">
        <v>971.08</v>
      </c>
    </row>
    <row r="1620" spans="1:4" x14ac:dyDescent="0.25">
      <c r="A1620" s="71">
        <v>1208353</v>
      </c>
      <c r="B1620" t="s">
        <v>16414</v>
      </c>
      <c r="C1620" s="71" t="s">
        <v>14997</v>
      </c>
      <c r="D1620" s="71">
        <v>939.25</v>
      </c>
    </row>
    <row r="1621" spans="1:4" x14ac:dyDescent="0.25">
      <c r="A1621" s="71">
        <v>1207663</v>
      </c>
      <c r="B1621" t="s">
        <v>16415</v>
      </c>
      <c r="C1621" s="71" t="s">
        <v>14997</v>
      </c>
      <c r="D1621" s="71">
        <v>1194.81</v>
      </c>
    </row>
    <row r="1622" spans="1:4" x14ac:dyDescent="0.25">
      <c r="A1622" s="71">
        <v>1207662</v>
      </c>
      <c r="B1622" t="s">
        <v>16416</v>
      </c>
      <c r="C1622" s="71" t="s">
        <v>14997</v>
      </c>
      <c r="D1622" s="71">
        <v>1166.48</v>
      </c>
    </row>
    <row r="1623" spans="1:4" x14ac:dyDescent="0.25">
      <c r="A1623" s="71">
        <v>1207661</v>
      </c>
      <c r="B1623" t="s">
        <v>16417</v>
      </c>
      <c r="C1623" s="71" t="s">
        <v>14997</v>
      </c>
      <c r="D1623" s="71">
        <v>1143.82</v>
      </c>
    </row>
    <row r="1624" spans="1:4" x14ac:dyDescent="0.25">
      <c r="A1624" s="71">
        <v>1208361</v>
      </c>
      <c r="B1624" t="s">
        <v>16418</v>
      </c>
      <c r="C1624" s="71" t="s">
        <v>14997</v>
      </c>
      <c r="D1624" s="71">
        <v>1109.82</v>
      </c>
    </row>
    <row r="1625" spans="1:4" x14ac:dyDescent="0.25">
      <c r="A1625" s="71">
        <v>1207669</v>
      </c>
      <c r="B1625" t="s">
        <v>16419</v>
      </c>
      <c r="C1625" s="71" t="s">
        <v>14997</v>
      </c>
      <c r="D1625" s="71">
        <v>1323.93</v>
      </c>
    </row>
    <row r="1626" spans="1:4" x14ac:dyDescent="0.25">
      <c r="A1626" s="71">
        <v>1207668</v>
      </c>
      <c r="B1626" t="s">
        <v>16420</v>
      </c>
      <c r="C1626" s="71" t="s">
        <v>14997</v>
      </c>
      <c r="D1626" s="71">
        <v>1288.77</v>
      </c>
    </row>
    <row r="1627" spans="1:4" x14ac:dyDescent="0.25">
      <c r="A1627" s="71">
        <v>1207667</v>
      </c>
      <c r="B1627" t="s">
        <v>16421</v>
      </c>
      <c r="C1627" s="71" t="s">
        <v>14997</v>
      </c>
      <c r="D1627" s="71">
        <v>1236.01</v>
      </c>
    </row>
    <row r="1628" spans="1:4" x14ac:dyDescent="0.25">
      <c r="A1628" s="71">
        <v>1208369</v>
      </c>
      <c r="B1628" t="s">
        <v>16422</v>
      </c>
      <c r="C1628" s="71" t="s">
        <v>14997</v>
      </c>
      <c r="D1628" s="71">
        <v>1183.26</v>
      </c>
    </row>
    <row r="1629" spans="1:4" x14ac:dyDescent="0.25">
      <c r="A1629" s="71">
        <v>1207682</v>
      </c>
      <c r="B1629" t="s">
        <v>16423</v>
      </c>
      <c r="C1629" s="71" t="s">
        <v>14997</v>
      </c>
      <c r="D1629" s="71">
        <v>984.98</v>
      </c>
    </row>
    <row r="1630" spans="1:4" x14ac:dyDescent="0.25">
      <c r="A1630" s="71">
        <v>1207681</v>
      </c>
      <c r="B1630" t="s">
        <v>16424</v>
      </c>
      <c r="C1630" s="71" t="s">
        <v>14997</v>
      </c>
      <c r="D1630" s="71">
        <v>966.88</v>
      </c>
    </row>
    <row r="1631" spans="1:4" x14ac:dyDescent="0.25">
      <c r="A1631" s="71">
        <v>1207729</v>
      </c>
      <c r="B1631" t="s">
        <v>16425</v>
      </c>
      <c r="C1631" s="71" t="s">
        <v>14997</v>
      </c>
      <c r="D1631" s="71">
        <v>952.4</v>
      </c>
    </row>
    <row r="1632" spans="1:4" x14ac:dyDescent="0.25">
      <c r="A1632" s="71">
        <v>1208333</v>
      </c>
      <c r="B1632" t="s">
        <v>16426</v>
      </c>
      <c r="C1632" s="71" t="s">
        <v>14997</v>
      </c>
      <c r="D1632" s="71">
        <v>935.73</v>
      </c>
    </row>
    <row r="1633" spans="1:4" x14ac:dyDescent="0.25">
      <c r="A1633" s="71">
        <v>1207688</v>
      </c>
      <c r="B1633" t="s">
        <v>16427</v>
      </c>
      <c r="C1633" s="71" t="s">
        <v>14997</v>
      </c>
      <c r="D1633" s="71">
        <v>1031.76</v>
      </c>
    </row>
    <row r="1634" spans="1:4" x14ac:dyDescent="0.25">
      <c r="A1634" s="71">
        <v>1207687</v>
      </c>
      <c r="B1634" t="s">
        <v>16428</v>
      </c>
      <c r="C1634" s="71" t="s">
        <v>14997</v>
      </c>
      <c r="D1634" s="71">
        <v>1007.84</v>
      </c>
    </row>
    <row r="1635" spans="1:4" x14ac:dyDescent="0.25">
      <c r="A1635" s="71">
        <v>1207686</v>
      </c>
      <c r="B1635" t="s">
        <v>16429</v>
      </c>
      <c r="C1635" s="71" t="s">
        <v>14997</v>
      </c>
      <c r="D1635" s="71">
        <v>989.61</v>
      </c>
    </row>
    <row r="1636" spans="1:4" x14ac:dyDescent="0.25">
      <c r="A1636" s="71">
        <v>1208341</v>
      </c>
      <c r="B1636" t="s">
        <v>16430</v>
      </c>
      <c r="C1636" s="71" t="s">
        <v>14997</v>
      </c>
      <c r="D1636" s="71">
        <v>970.23</v>
      </c>
    </row>
    <row r="1637" spans="1:4" x14ac:dyDescent="0.25">
      <c r="A1637" s="71">
        <v>1207694</v>
      </c>
      <c r="B1637" t="s">
        <v>16431</v>
      </c>
      <c r="C1637" s="71" t="s">
        <v>14997</v>
      </c>
      <c r="D1637" s="71">
        <v>1087.26</v>
      </c>
    </row>
    <row r="1638" spans="1:4" x14ac:dyDescent="0.25">
      <c r="A1638" s="71">
        <v>1207693</v>
      </c>
      <c r="B1638" t="s">
        <v>16432</v>
      </c>
      <c r="C1638" s="71" t="s">
        <v>14997</v>
      </c>
      <c r="D1638" s="71">
        <v>1054.7</v>
      </c>
    </row>
    <row r="1639" spans="1:4" x14ac:dyDescent="0.25">
      <c r="A1639" s="71">
        <v>1207692</v>
      </c>
      <c r="B1639" t="s">
        <v>16433</v>
      </c>
      <c r="C1639" s="71" t="s">
        <v>14997</v>
      </c>
      <c r="D1639" s="71">
        <v>1027.31</v>
      </c>
    </row>
    <row r="1640" spans="1:4" x14ac:dyDescent="0.25">
      <c r="A1640" s="71">
        <v>1208349</v>
      </c>
      <c r="B1640" t="s">
        <v>16434</v>
      </c>
      <c r="C1640" s="71" t="s">
        <v>14997</v>
      </c>
      <c r="D1640" s="71">
        <v>1004.75</v>
      </c>
    </row>
    <row r="1641" spans="1:4" x14ac:dyDescent="0.25">
      <c r="A1641" s="71">
        <v>1207660</v>
      </c>
      <c r="B1641" t="s">
        <v>16435</v>
      </c>
      <c r="C1641" s="71" t="s">
        <v>14997</v>
      </c>
      <c r="D1641" s="71">
        <v>1155.95</v>
      </c>
    </row>
    <row r="1642" spans="1:4" x14ac:dyDescent="0.25">
      <c r="A1642" s="71">
        <v>1207699</v>
      </c>
      <c r="B1642" t="s">
        <v>16436</v>
      </c>
      <c r="C1642" s="71" t="s">
        <v>14997</v>
      </c>
      <c r="D1642" s="71">
        <v>1109.4000000000001</v>
      </c>
    </row>
    <row r="1643" spans="1:4" x14ac:dyDescent="0.25">
      <c r="A1643" s="71">
        <v>1207698</v>
      </c>
      <c r="B1643" t="s">
        <v>16437</v>
      </c>
      <c r="C1643" s="71" t="s">
        <v>14997</v>
      </c>
      <c r="D1643" s="71">
        <v>1077.74</v>
      </c>
    </row>
    <row r="1644" spans="1:4" x14ac:dyDescent="0.25">
      <c r="A1644" s="71">
        <v>1208357</v>
      </c>
      <c r="B1644" t="s">
        <v>16438</v>
      </c>
      <c r="C1644" s="71" t="s">
        <v>14997</v>
      </c>
      <c r="D1644" s="71">
        <v>1045.9100000000001</v>
      </c>
    </row>
    <row r="1645" spans="1:4" x14ac:dyDescent="0.25">
      <c r="A1645" s="71">
        <v>1207666</v>
      </c>
      <c r="B1645" t="s">
        <v>16439</v>
      </c>
      <c r="C1645" s="71" t="s">
        <v>14997</v>
      </c>
      <c r="D1645" s="71">
        <v>1305.03</v>
      </c>
    </row>
    <row r="1646" spans="1:4" x14ac:dyDescent="0.25">
      <c r="A1646" s="71">
        <v>1207665</v>
      </c>
      <c r="B1646" t="s">
        <v>16440</v>
      </c>
      <c r="C1646" s="71" t="s">
        <v>14997</v>
      </c>
      <c r="D1646" s="71">
        <v>1276.7</v>
      </c>
    </row>
    <row r="1647" spans="1:4" x14ac:dyDescent="0.25">
      <c r="A1647" s="71">
        <v>1207664</v>
      </c>
      <c r="B1647" t="s">
        <v>16441</v>
      </c>
      <c r="C1647" s="71" t="s">
        <v>14997</v>
      </c>
      <c r="D1647" s="71">
        <v>1254.03</v>
      </c>
    </row>
    <row r="1648" spans="1:4" x14ac:dyDescent="0.25">
      <c r="A1648" s="71">
        <v>1208365</v>
      </c>
      <c r="B1648" t="s">
        <v>16442</v>
      </c>
      <c r="C1648" s="71" t="s">
        <v>14997</v>
      </c>
      <c r="D1648" s="71">
        <v>1220.04</v>
      </c>
    </row>
    <row r="1649" spans="1:4" x14ac:dyDescent="0.25">
      <c r="A1649" s="71">
        <v>1207672</v>
      </c>
      <c r="B1649" t="s">
        <v>16443</v>
      </c>
      <c r="C1649" s="71" t="s">
        <v>14997</v>
      </c>
      <c r="D1649" s="71">
        <v>1437.95</v>
      </c>
    </row>
    <row r="1650" spans="1:4" x14ac:dyDescent="0.25">
      <c r="A1650" s="71">
        <v>1207671</v>
      </c>
      <c r="B1650" t="s">
        <v>16444</v>
      </c>
      <c r="C1650" s="71" t="s">
        <v>14997</v>
      </c>
      <c r="D1650" s="71">
        <v>1402.78</v>
      </c>
    </row>
    <row r="1651" spans="1:4" x14ac:dyDescent="0.25">
      <c r="A1651" s="71">
        <v>1207670</v>
      </c>
      <c r="B1651" t="s">
        <v>16445</v>
      </c>
      <c r="C1651" s="71" t="s">
        <v>14997</v>
      </c>
      <c r="D1651" s="71">
        <v>1350.03</v>
      </c>
    </row>
    <row r="1652" spans="1:4" x14ac:dyDescent="0.25">
      <c r="A1652" s="71">
        <v>1208373</v>
      </c>
      <c r="B1652" t="s">
        <v>16446</v>
      </c>
      <c r="C1652" s="71" t="s">
        <v>14997</v>
      </c>
      <c r="D1652" s="71">
        <v>1297.27</v>
      </c>
    </row>
    <row r="1653" spans="1:4" x14ac:dyDescent="0.25">
      <c r="A1653" s="71">
        <v>1400976</v>
      </c>
      <c r="B1653" t="s">
        <v>16447</v>
      </c>
      <c r="C1653" s="71" t="s">
        <v>3</v>
      </c>
      <c r="D1653" s="71">
        <v>4.76</v>
      </c>
    </row>
    <row r="1654" spans="1:4" x14ac:dyDescent="0.25">
      <c r="A1654" s="71">
        <v>1400970</v>
      </c>
      <c r="B1654" t="s">
        <v>16448</v>
      </c>
      <c r="C1654" s="71" t="s">
        <v>3</v>
      </c>
      <c r="D1654" s="71">
        <v>2.27</v>
      </c>
    </row>
    <row r="1655" spans="1:4" x14ac:dyDescent="0.25">
      <c r="A1655" s="71">
        <v>1400971</v>
      </c>
      <c r="B1655" t="s">
        <v>16449</v>
      </c>
      <c r="C1655" s="71" t="s">
        <v>3</v>
      </c>
      <c r="D1655" s="71">
        <v>9.93</v>
      </c>
    </row>
    <row r="1656" spans="1:4" x14ac:dyDescent="0.25">
      <c r="A1656" s="71">
        <v>1400972</v>
      </c>
      <c r="B1656" t="s">
        <v>16450</v>
      </c>
      <c r="C1656" s="71" t="s">
        <v>3</v>
      </c>
      <c r="D1656" s="71">
        <v>2.2200000000000002</v>
      </c>
    </row>
    <row r="1657" spans="1:4" x14ac:dyDescent="0.25">
      <c r="A1657" s="71">
        <v>1416201</v>
      </c>
      <c r="B1657" t="s">
        <v>16451</v>
      </c>
      <c r="C1657" s="71" t="s">
        <v>16452</v>
      </c>
      <c r="D1657" s="71">
        <v>0.2</v>
      </c>
    </row>
    <row r="1658" spans="1:4" x14ac:dyDescent="0.25">
      <c r="A1658" s="71">
        <v>1400969</v>
      </c>
      <c r="B1658" t="s">
        <v>16453</v>
      </c>
      <c r="C1658" s="71" t="s">
        <v>12798</v>
      </c>
      <c r="D1658" s="71">
        <v>0.15</v>
      </c>
    </row>
    <row r="1659" spans="1:4" x14ac:dyDescent="0.25">
      <c r="A1659" s="71">
        <v>1400975</v>
      </c>
      <c r="B1659" t="s">
        <v>16454</v>
      </c>
      <c r="C1659" s="71" t="s">
        <v>3</v>
      </c>
      <c r="D1659" s="71">
        <v>4.03</v>
      </c>
    </row>
    <row r="1660" spans="1:4" x14ac:dyDescent="0.25">
      <c r="A1660" s="71">
        <v>1416141</v>
      </c>
      <c r="B1660" t="s">
        <v>16455</v>
      </c>
      <c r="C1660" s="71" t="s">
        <v>3</v>
      </c>
      <c r="D1660" s="71">
        <v>3.3</v>
      </c>
    </row>
    <row r="1661" spans="1:4" x14ac:dyDescent="0.25">
      <c r="A1661" s="71">
        <v>1416142</v>
      </c>
      <c r="B1661" t="s">
        <v>16456</v>
      </c>
      <c r="C1661" s="71" t="s">
        <v>3</v>
      </c>
      <c r="D1661" s="71">
        <v>5.04</v>
      </c>
    </row>
    <row r="1662" spans="1:4" x14ac:dyDescent="0.25">
      <c r="A1662" s="71">
        <v>1400973</v>
      </c>
      <c r="B1662" t="s">
        <v>16457</v>
      </c>
      <c r="C1662" s="71" t="s">
        <v>3</v>
      </c>
      <c r="D1662" s="71">
        <v>1.47</v>
      </c>
    </row>
    <row r="1663" spans="1:4" x14ac:dyDescent="0.25">
      <c r="A1663" s="71">
        <v>1400974</v>
      </c>
      <c r="B1663" t="s">
        <v>16458</v>
      </c>
      <c r="C1663" s="71" t="s">
        <v>3</v>
      </c>
      <c r="D1663" s="71">
        <v>1.7</v>
      </c>
    </row>
    <row r="1664" spans="1:4" x14ac:dyDescent="0.25">
      <c r="A1664" s="71">
        <v>1416139</v>
      </c>
      <c r="B1664" t="s">
        <v>16459</v>
      </c>
      <c r="C1664" s="71" t="s">
        <v>3</v>
      </c>
      <c r="D1664" s="71">
        <v>1.89</v>
      </c>
    </row>
    <row r="1665" spans="1:4" x14ac:dyDescent="0.25">
      <c r="A1665" s="71">
        <v>1416202</v>
      </c>
      <c r="B1665" t="s">
        <v>16460</v>
      </c>
      <c r="C1665" s="71" t="s">
        <v>3</v>
      </c>
      <c r="D1665" s="71">
        <v>2.17</v>
      </c>
    </row>
    <row r="1666" spans="1:4" x14ac:dyDescent="0.25">
      <c r="A1666" s="71">
        <v>1416140</v>
      </c>
      <c r="B1666" t="s">
        <v>16461</v>
      </c>
      <c r="C1666" s="71" t="s">
        <v>3</v>
      </c>
      <c r="D1666" s="71">
        <v>2.4700000000000002</v>
      </c>
    </row>
    <row r="1667" spans="1:4" x14ac:dyDescent="0.25">
      <c r="A1667" s="71">
        <v>1419543</v>
      </c>
      <c r="B1667" t="s">
        <v>16462</v>
      </c>
      <c r="C1667" s="71" t="s">
        <v>12798</v>
      </c>
      <c r="D1667" s="71">
        <v>0.19</v>
      </c>
    </row>
    <row r="1668" spans="1:4" x14ac:dyDescent="0.25">
      <c r="A1668" s="71">
        <v>1408173</v>
      </c>
      <c r="B1668" t="s">
        <v>16463</v>
      </c>
      <c r="C1668" s="71" t="s">
        <v>16452</v>
      </c>
      <c r="D1668" s="71">
        <v>0.05</v>
      </c>
    </row>
    <row r="1669" spans="1:4" x14ac:dyDescent="0.25">
      <c r="A1669" s="71">
        <v>1407063</v>
      </c>
      <c r="B1669" t="s">
        <v>16464</v>
      </c>
      <c r="C1669" s="71" t="s">
        <v>12798</v>
      </c>
      <c r="D1669" s="71">
        <v>7.47</v>
      </c>
    </row>
    <row r="1670" spans="1:4" x14ac:dyDescent="0.25">
      <c r="A1670" s="71">
        <v>1407064</v>
      </c>
      <c r="B1670" t="s">
        <v>16465</v>
      </c>
      <c r="C1670" s="71" t="s">
        <v>12798</v>
      </c>
      <c r="D1670" s="71">
        <v>7.7</v>
      </c>
    </row>
    <row r="1671" spans="1:4" x14ac:dyDescent="0.25">
      <c r="A1671" s="71">
        <v>1407065</v>
      </c>
      <c r="B1671" t="s">
        <v>16466</v>
      </c>
      <c r="C1671" s="71" t="s">
        <v>12798</v>
      </c>
      <c r="D1671" s="71">
        <v>7.88</v>
      </c>
    </row>
    <row r="1672" spans="1:4" x14ac:dyDescent="0.25">
      <c r="A1672" s="71">
        <v>1407066</v>
      </c>
      <c r="B1672" t="s">
        <v>16467</v>
      </c>
      <c r="C1672" s="71" t="s">
        <v>12798</v>
      </c>
      <c r="D1672" s="71">
        <v>7.76</v>
      </c>
    </row>
    <row r="1673" spans="1:4" x14ac:dyDescent="0.25">
      <c r="A1673" s="71">
        <v>1400977</v>
      </c>
      <c r="B1673" t="s">
        <v>16468</v>
      </c>
      <c r="C1673" s="71" t="s">
        <v>3</v>
      </c>
      <c r="D1673" s="71">
        <v>3.35</v>
      </c>
    </row>
    <row r="1674" spans="1:4" x14ac:dyDescent="0.25">
      <c r="A1674" s="71">
        <v>1407067</v>
      </c>
      <c r="B1674" t="s">
        <v>16469</v>
      </c>
      <c r="C1674" s="71" t="s">
        <v>12798</v>
      </c>
      <c r="D1674" s="71">
        <v>2.41</v>
      </c>
    </row>
    <row r="1675" spans="1:4" x14ac:dyDescent="0.25">
      <c r="A1675" s="71">
        <v>1407068</v>
      </c>
      <c r="B1675" t="s">
        <v>16470</v>
      </c>
      <c r="C1675" s="71" t="s">
        <v>12798</v>
      </c>
      <c r="D1675" s="71">
        <v>2.71</v>
      </c>
    </row>
    <row r="1676" spans="1:4" x14ac:dyDescent="0.25">
      <c r="A1676" s="71">
        <v>1407069</v>
      </c>
      <c r="B1676" t="s">
        <v>16471</v>
      </c>
      <c r="C1676" s="71" t="s">
        <v>12798</v>
      </c>
      <c r="D1676" s="71">
        <v>2.94</v>
      </c>
    </row>
    <row r="1677" spans="1:4" x14ac:dyDescent="0.25">
      <c r="A1677" s="71">
        <v>1407070</v>
      </c>
      <c r="B1677" t="s">
        <v>16472</v>
      </c>
      <c r="C1677" s="71" t="s">
        <v>12798</v>
      </c>
      <c r="D1677" s="71">
        <v>2.8</v>
      </c>
    </row>
    <row r="1678" spans="1:4" x14ac:dyDescent="0.25">
      <c r="A1678" s="71">
        <v>1416257</v>
      </c>
      <c r="B1678" t="s">
        <v>16473</v>
      </c>
      <c r="C1678" s="71" t="s">
        <v>3</v>
      </c>
      <c r="D1678" s="71">
        <v>236.36</v>
      </c>
    </row>
    <row r="1679" spans="1:4" x14ac:dyDescent="0.25">
      <c r="A1679" s="71">
        <v>1416253</v>
      </c>
      <c r="B1679" t="s">
        <v>16474</v>
      </c>
      <c r="C1679" s="71" t="s">
        <v>3</v>
      </c>
      <c r="D1679" s="71">
        <v>530.13</v>
      </c>
    </row>
    <row r="1680" spans="1:4" x14ac:dyDescent="0.25">
      <c r="A1680" s="71">
        <v>1416254</v>
      </c>
      <c r="B1680" t="s">
        <v>16475</v>
      </c>
      <c r="C1680" s="71" t="s">
        <v>3</v>
      </c>
      <c r="D1680" s="71">
        <v>46.91</v>
      </c>
    </row>
    <row r="1681" spans="1:4" x14ac:dyDescent="0.25">
      <c r="A1681" s="71">
        <v>1416255</v>
      </c>
      <c r="B1681" t="s">
        <v>16476</v>
      </c>
      <c r="C1681" s="71" t="s">
        <v>3</v>
      </c>
      <c r="D1681" s="71">
        <v>81.2</v>
      </c>
    </row>
    <row r="1682" spans="1:4" x14ac:dyDescent="0.25">
      <c r="A1682" s="71">
        <v>1416256</v>
      </c>
      <c r="B1682" t="s">
        <v>16477</v>
      </c>
      <c r="C1682" s="71" t="s">
        <v>3</v>
      </c>
      <c r="D1682" s="71">
        <v>124</v>
      </c>
    </row>
    <row r="1683" spans="1:4" x14ac:dyDescent="0.25">
      <c r="A1683" s="71">
        <v>1408028</v>
      </c>
      <c r="B1683" t="s">
        <v>16478</v>
      </c>
      <c r="C1683" s="71" t="s">
        <v>4</v>
      </c>
      <c r="D1683" s="71">
        <v>220.27</v>
      </c>
    </row>
    <row r="1684" spans="1:4" x14ac:dyDescent="0.25">
      <c r="A1684" s="71">
        <v>1408027</v>
      </c>
      <c r="B1684" t="s">
        <v>16479</v>
      </c>
      <c r="C1684" s="71" t="s">
        <v>4</v>
      </c>
      <c r="D1684" s="71">
        <v>118.93</v>
      </c>
    </row>
    <row r="1685" spans="1:4" x14ac:dyDescent="0.25">
      <c r="A1685" s="71">
        <v>1400978</v>
      </c>
      <c r="B1685" t="s">
        <v>16480</v>
      </c>
      <c r="C1685" s="71" t="s">
        <v>4</v>
      </c>
      <c r="D1685" s="71">
        <v>197.16</v>
      </c>
    </row>
    <row r="1686" spans="1:4" x14ac:dyDescent="0.25">
      <c r="A1686" s="71">
        <v>1513941</v>
      </c>
      <c r="B1686" t="s">
        <v>16481</v>
      </c>
      <c r="C1686" s="71" t="s">
        <v>14997</v>
      </c>
      <c r="D1686" s="71">
        <v>525.39</v>
      </c>
    </row>
    <row r="1687" spans="1:4" x14ac:dyDescent="0.25">
      <c r="A1687" s="71">
        <v>1513940</v>
      </c>
      <c r="B1687" t="s">
        <v>16482</v>
      </c>
      <c r="C1687" s="71" t="s">
        <v>14997</v>
      </c>
      <c r="D1687" s="71">
        <v>332.42</v>
      </c>
    </row>
    <row r="1688" spans="1:4" x14ac:dyDescent="0.25">
      <c r="A1688" s="71">
        <v>1505879</v>
      </c>
      <c r="B1688" t="s">
        <v>16483</v>
      </c>
      <c r="C1688" s="71" t="s">
        <v>14997</v>
      </c>
      <c r="D1688" s="71">
        <v>304.41000000000003</v>
      </c>
    </row>
    <row r="1689" spans="1:4" x14ac:dyDescent="0.25">
      <c r="A1689" s="71">
        <v>1505878</v>
      </c>
      <c r="B1689" t="s">
        <v>16484</v>
      </c>
      <c r="C1689" s="71" t="s">
        <v>14997</v>
      </c>
      <c r="D1689" s="71">
        <v>168.25</v>
      </c>
    </row>
    <row r="1690" spans="1:4" x14ac:dyDescent="0.25">
      <c r="A1690" s="71">
        <v>1505877</v>
      </c>
      <c r="B1690" t="s">
        <v>16485</v>
      </c>
      <c r="C1690" s="71" t="s">
        <v>14997</v>
      </c>
      <c r="D1690" s="71">
        <v>207.54</v>
      </c>
    </row>
    <row r="1691" spans="1:4" x14ac:dyDescent="0.25">
      <c r="A1691" s="71">
        <v>1505860</v>
      </c>
      <c r="B1691" t="s">
        <v>16486</v>
      </c>
      <c r="C1691" s="71" t="s">
        <v>14997</v>
      </c>
      <c r="D1691" s="71">
        <v>204.88</v>
      </c>
    </row>
    <row r="1692" spans="1:4" x14ac:dyDescent="0.25">
      <c r="A1692" s="71">
        <v>1505859</v>
      </c>
      <c r="B1692" t="s">
        <v>16487</v>
      </c>
      <c r="C1692" s="71" t="s">
        <v>14997</v>
      </c>
      <c r="D1692" s="71">
        <v>91.42</v>
      </c>
    </row>
    <row r="1693" spans="1:4" x14ac:dyDescent="0.25">
      <c r="A1693" s="71">
        <v>1516204</v>
      </c>
      <c r="B1693" t="s">
        <v>16488</v>
      </c>
      <c r="C1693" s="71" t="s">
        <v>12798</v>
      </c>
      <c r="D1693" s="71">
        <v>6.19</v>
      </c>
    </row>
    <row r="1694" spans="1:4" x14ac:dyDescent="0.25">
      <c r="A1694" s="71">
        <v>1516312</v>
      </c>
      <c r="B1694" t="s">
        <v>16489</v>
      </c>
      <c r="C1694" s="71" t="s">
        <v>16235</v>
      </c>
      <c r="D1694" s="71">
        <v>40.78</v>
      </c>
    </row>
    <row r="1695" spans="1:4" x14ac:dyDescent="0.25">
      <c r="A1695" s="71">
        <v>1516304</v>
      </c>
      <c r="B1695" t="s">
        <v>16490</v>
      </c>
      <c r="C1695" s="71" t="s">
        <v>16235</v>
      </c>
      <c r="D1695" s="71">
        <v>52.24</v>
      </c>
    </row>
    <row r="1696" spans="1:4" x14ac:dyDescent="0.25">
      <c r="A1696" s="71">
        <v>1516308</v>
      </c>
      <c r="B1696" t="s">
        <v>16491</v>
      </c>
      <c r="C1696" s="71" t="s">
        <v>16235</v>
      </c>
      <c r="D1696" s="71">
        <v>42.87</v>
      </c>
    </row>
    <row r="1697" spans="1:4" x14ac:dyDescent="0.25">
      <c r="A1697" s="71">
        <v>1516313</v>
      </c>
      <c r="B1697" t="s">
        <v>16492</v>
      </c>
      <c r="C1697" s="71" t="s">
        <v>16235</v>
      </c>
      <c r="D1697" s="71">
        <v>48.55</v>
      </c>
    </row>
    <row r="1698" spans="1:4" x14ac:dyDescent="0.25">
      <c r="A1698" s="71">
        <v>1516305</v>
      </c>
      <c r="B1698" t="s">
        <v>16493</v>
      </c>
      <c r="C1698" s="71" t="s">
        <v>16235</v>
      </c>
      <c r="D1698" s="71">
        <v>62.78</v>
      </c>
    </row>
    <row r="1699" spans="1:4" x14ac:dyDescent="0.25">
      <c r="A1699" s="71">
        <v>1516309</v>
      </c>
      <c r="B1699" t="s">
        <v>16494</v>
      </c>
      <c r="C1699" s="71" t="s">
        <v>16235</v>
      </c>
      <c r="D1699" s="71">
        <v>51.44</v>
      </c>
    </row>
    <row r="1700" spans="1:4" x14ac:dyDescent="0.25">
      <c r="A1700" s="71">
        <v>1516314</v>
      </c>
      <c r="B1700" t="s">
        <v>16495</v>
      </c>
      <c r="C1700" s="71" t="s">
        <v>16235</v>
      </c>
      <c r="D1700" s="71">
        <v>56.71</v>
      </c>
    </row>
    <row r="1701" spans="1:4" x14ac:dyDescent="0.25">
      <c r="A1701" s="71">
        <v>1516306</v>
      </c>
      <c r="B1701" t="s">
        <v>16496</v>
      </c>
      <c r="C1701" s="71" t="s">
        <v>16235</v>
      </c>
      <c r="D1701" s="71">
        <v>73.569999999999993</v>
      </c>
    </row>
    <row r="1702" spans="1:4" x14ac:dyDescent="0.25">
      <c r="A1702" s="71">
        <v>1516310</v>
      </c>
      <c r="B1702" t="s">
        <v>16497</v>
      </c>
      <c r="C1702" s="71" t="s">
        <v>16235</v>
      </c>
      <c r="D1702" s="71">
        <v>59.99</v>
      </c>
    </row>
    <row r="1703" spans="1:4" x14ac:dyDescent="0.25">
      <c r="A1703" s="71">
        <v>1516311</v>
      </c>
      <c r="B1703" t="s">
        <v>16498</v>
      </c>
      <c r="C1703" s="71" t="s">
        <v>16235</v>
      </c>
      <c r="D1703" s="71">
        <v>31.32</v>
      </c>
    </row>
    <row r="1704" spans="1:4" x14ac:dyDescent="0.25">
      <c r="A1704" s="71">
        <v>1516303</v>
      </c>
      <c r="B1704" t="s">
        <v>16499</v>
      </c>
      <c r="C1704" s="71" t="s">
        <v>16235</v>
      </c>
      <c r="D1704" s="71">
        <v>41.76</v>
      </c>
    </row>
    <row r="1705" spans="1:4" x14ac:dyDescent="0.25">
      <c r="A1705" s="71">
        <v>1516307</v>
      </c>
      <c r="B1705" t="s">
        <v>16500</v>
      </c>
      <c r="C1705" s="71" t="s">
        <v>16235</v>
      </c>
      <c r="D1705" s="71">
        <v>34.630000000000003</v>
      </c>
    </row>
    <row r="1706" spans="1:4" x14ac:dyDescent="0.25">
      <c r="A1706" s="71">
        <v>1516298</v>
      </c>
      <c r="B1706" t="s">
        <v>16501</v>
      </c>
      <c r="C1706" s="71" t="s">
        <v>16235</v>
      </c>
      <c r="D1706" s="71">
        <v>28.08</v>
      </c>
    </row>
    <row r="1707" spans="1:4" x14ac:dyDescent="0.25">
      <c r="A1707" s="71">
        <v>1516299</v>
      </c>
      <c r="B1707" t="s">
        <v>16502</v>
      </c>
      <c r="C1707" s="71" t="s">
        <v>16235</v>
      </c>
      <c r="D1707" s="71">
        <v>30.13</v>
      </c>
    </row>
    <row r="1708" spans="1:4" x14ac:dyDescent="0.25">
      <c r="A1708" s="71">
        <v>1516300</v>
      </c>
      <c r="B1708" t="s">
        <v>16503</v>
      </c>
      <c r="C1708" s="71" t="s">
        <v>16235</v>
      </c>
      <c r="D1708" s="71">
        <v>39.93</v>
      </c>
    </row>
    <row r="1709" spans="1:4" x14ac:dyDescent="0.25">
      <c r="A1709" s="71">
        <v>1516301</v>
      </c>
      <c r="B1709" t="s">
        <v>16504</v>
      </c>
      <c r="C1709" s="71" t="s">
        <v>16235</v>
      </c>
      <c r="D1709" s="71">
        <v>59.6</v>
      </c>
    </row>
    <row r="1710" spans="1:4" x14ac:dyDescent="0.25">
      <c r="A1710" s="71">
        <v>1516302</v>
      </c>
      <c r="B1710" t="s">
        <v>16505</v>
      </c>
      <c r="C1710" s="71" t="s">
        <v>16235</v>
      </c>
      <c r="D1710" s="71">
        <v>79.14</v>
      </c>
    </row>
    <row r="1711" spans="1:4" x14ac:dyDescent="0.25">
      <c r="A1711" s="71">
        <v>1516296</v>
      </c>
      <c r="B1711" t="s">
        <v>16506</v>
      </c>
      <c r="C1711" s="71" t="s">
        <v>16235</v>
      </c>
      <c r="D1711" s="71">
        <v>20.8</v>
      </c>
    </row>
    <row r="1712" spans="1:4" x14ac:dyDescent="0.25">
      <c r="A1712" s="71">
        <v>1516297</v>
      </c>
      <c r="B1712" t="s">
        <v>16507</v>
      </c>
      <c r="C1712" s="71" t="s">
        <v>16235</v>
      </c>
      <c r="D1712" s="71">
        <v>27.1</v>
      </c>
    </row>
    <row r="1713" spans="1:4" x14ac:dyDescent="0.25">
      <c r="A1713" s="71">
        <v>1505847</v>
      </c>
      <c r="B1713" t="s">
        <v>16508</v>
      </c>
      <c r="C1713" s="71" t="s">
        <v>16235</v>
      </c>
      <c r="D1713" s="71">
        <v>189.61</v>
      </c>
    </row>
    <row r="1714" spans="1:4" x14ac:dyDescent="0.25">
      <c r="A1714" s="71">
        <v>1505848</v>
      </c>
      <c r="B1714" t="s">
        <v>16509</v>
      </c>
      <c r="C1714" s="71" t="s">
        <v>16235</v>
      </c>
      <c r="D1714" s="71">
        <v>185</v>
      </c>
    </row>
    <row r="1715" spans="1:4" x14ac:dyDescent="0.25">
      <c r="A1715" s="71">
        <v>1505849</v>
      </c>
      <c r="B1715" t="s">
        <v>16510</v>
      </c>
      <c r="C1715" s="71" t="s">
        <v>16235</v>
      </c>
      <c r="D1715" s="71">
        <v>182.44</v>
      </c>
    </row>
    <row r="1716" spans="1:4" x14ac:dyDescent="0.25">
      <c r="A1716" s="71">
        <v>1505930</v>
      </c>
      <c r="B1716" t="s">
        <v>16511</v>
      </c>
      <c r="C1716" s="71" t="s">
        <v>16235</v>
      </c>
      <c r="D1716" s="71">
        <v>213.83</v>
      </c>
    </row>
    <row r="1717" spans="1:4" x14ac:dyDescent="0.25">
      <c r="A1717" s="71">
        <v>1506055</v>
      </c>
      <c r="B1717" t="s">
        <v>16512</v>
      </c>
      <c r="C1717" s="71" t="s">
        <v>14997</v>
      </c>
      <c r="D1717" s="71">
        <v>465.69</v>
      </c>
    </row>
    <row r="1718" spans="1:4" x14ac:dyDescent="0.25">
      <c r="A1718" s="71">
        <v>1506056</v>
      </c>
      <c r="B1718" t="s">
        <v>16513</v>
      </c>
      <c r="C1718" s="71" t="s">
        <v>14997</v>
      </c>
      <c r="D1718" s="71">
        <v>277.51</v>
      </c>
    </row>
    <row r="1719" spans="1:4" x14ac:dyDescent="0.25">
      <c r="A1719" s="71">
        <v>1513943</v>
      </c>
      <c r="B1719" t="s">
        <v>40606</v>
      </c>
      <c r="C1719" s="71" t="s">
        <v>16235</v>
      </c>
      <c r="D1719" s="71">
        <v>181.1</v>
      </c>
    </row>
    <row r="1720" spans="1:4" x14ac:dyDescent="0.25">
      <c r="A1720" s="71">
        <v>1516318</v>
      </c>
      <c r="B1720" t="s">
        <v>21926</v>
      </c>
      <c r="C1720" s="71" t="s">
        <v>16235</v>
      </c>
      <c r="D1720" s="71">
        <v>606.65</v>
      </c>
    </row>
    <row r="1721" spans="1:4" x14ac:dyDescent="0.25">
      <c r="A1721" s="71">
        <v>1516317</v>
      </c>
      <c r="B1721" t="s">
        <v>21927</v>
      </c>
      <c r="C1721" s="71" t="s">
        <v>16235</v>
      </c>
      <c r="D1721" s="71">
        <v>522.09</v>
      </c>
    </row>
    <row r="1722" spans="1:4" x14ac:dyDescent="0.25">
      <c r="A1722" s="71">
        <v>1600965</v>
      </c>
      <c r="B1722" t="s">
        <v>16514</v>
      </c>
      <c r="C1722" s="71" t="s">
        <v>14997</v>
      </c>
      <c r="D1722" s="71">
        <v>95.97</v>
      </c>
    </row>
    <row r="1723" spans="1:4" x14ac:dyDescent="0.25">
      <c r="A1723" s="71">
        <v>1600408</v>
      </c>
      <c r="B1723" t="s">
        <v>16515</v>
      </c>
      <c r="C1723" s="71" t="s">
        <v>16235</v>
      </c>
      <c r="D1723" s="71">
        <v>17.600000000000001</v>
      </c>
    </row>
    <row r="1724" spans="1:4" x14ac:dyDescent="0.25">
      <c r="A1724" s="71">
        <v>1600990</v>
      </c>
      <c r="B1724" t="s">
        <v>16516</v>
      </c>
      <c r="C1724" s="71" t="s">
        <v>14997</v>
      </c>
      <c r="D1724" s="71">
        <v>738.19</v>
      </c>
    </row>
    <row r="1725" spans="1:4" x14ac:dyDescent="0.25">
      <c r="A1725" s="71">
        <v>1600989</v>
      </c>
      <c r="B1725" t="s">
        <v>16517</v>
      </c>
      <c r="C1725" s="71" t="s">
        <v>14997</v>
      </c>
      <c r="D1725" s="71">
        <v>390.18</v>
      </c>
    </row>
    <row r="1726" spans="1:4" x14ac:dyDescent="0.25">
      <c r="A1726" s="71">
        <v>1600438</v>
      </c>
      <c r="B1726" t="s">
        <v>14473</v>
      </c>
      <c r="C1726" s="71" t="s">
        <v>14997</v>
      </c>
      <c r="D1726" s="71">
        <v>559.1</v>
      </c>
    </row>
    <row r="1727" spans="1:4" x14ac:dyDescent="0.25">
      <c r="A1727" s="71">
        <v>1600436</v>
      </c>
      <c r="B1727" t="s">
        <v>21928</v>
      </c>
      <c r="C1727" s="71" t="s">
        <v>14997</v>
      </c>
      <c r="D1727" s="71">
        <v>382.7</v>
      </c>
    </row>
    <row r="1728" spans="1:4" x14ac:dyDescent="0.25">
      <c r="A1728" s="71">
        <v>1600895</v>
      </c>
      <c r="B1728" t="s">
        <v>16518</v>
      </c>
      <c r="C1728" s="71" t="s">
        <v>16235</v>
      </c>
      <c r="D1728" s="71">
        <v>13.32</v>
      </c>
    </row>
    <row r="1729" spans="1:4" x14ac:dyDescent="0.25">
      <c r="A1729" s="71">
        <v>1600897</v>
      </c>
      <c r="B1729" t="s">
        <v>16519</v>
      </c>
      <c r="C1729" s="71" t="s">
        <v>16235</v>
      </c>
      <c r="D1729" s="71">
        <v>3.59</v>
      </c>
    </row>
    <row r="1730" spans="1:4" x14ac:dyDescent="0.25">
      <c r="A1730" s="71">
        <v>1619004</v>
      </c>
      <c r="B1730" t="s">
        <v>21929</v>
      </c>
      <c r="C1730" s="71" t="s">
        <v>14997</v>
      </c>
      <c r="D1730" s="71">
        <v>7.32</v>
      </c>
    </row>
    <row r="1731" spans="1:4" x14ac:dyDescent="0.25">
      <c r="A1731" s="71">
        <v>1600896</v>
      </c>
      <c r="B1731" t="s">
        <v>21930</v>
      </c>
      <c r="C1731" s="71" t="s">
        <v>16235</v>
      </c>
      <c r="D1731" s="71">
        <v>15.51</v>
      </c>
    </row>
    <row r="1732" spans="1:4" x14ac:dyDescent="0.25">
      <c r="A1732" s="71">
        <v>1619003</v>
      </c>
      <c r="B1732" t="s">
        <v>21931</v>
      </c>
      <c r="C1732" s="71" t="s">
        <v>14997</v>
      </c>
      <c r="D1732" s="71">
        <v>66.61</v>
      </c>
    </row>
    <row r="1733" spans="1:4" x14ac:dyDescent="0.25">
      <c r="A1733" s="71">
        <v>1619006</v>
      </c>
      <c r="B1733" t="s">
        <v>30302</v>
      </c>
      <c r="C1733" s="71" t="s">
        <v>14997</v>
      </c>
      <c r="D1733" s="71">
        <v>49.58</v>
      </c>
    </row>
    <row r="1734" spans="1:4" x14ac:dyDescent="0.25">
      <c r="A1734" s="71">
        <v>1600414</v>
      </c>
      <c r="B1734" t="s">
        <v>16520</v>
      </c>
      <c r="C1734" s="71" t="s">
        <v>16235</v>
      </c>
      <c r="D1734" s="71">
        <v>1.08</v>
      </c>
    </row>
    <row r="1735" spans="1:4" x14ac:dyDescent="0.25">
      <c r="A1735" s="71">
        <v>1608148</v>
      </c>
      <c r="B1735" t="s">
        <v>16521</v>
      </c>
      <c r="C1735" s="71" t="s">
        <v>3</v>
      </c>
      <c r="D1735" s="71">
        <v>270.37</v>
      </c>
    </row>
    <row r="1736" spans="1:4" x14ac:dyDescent="0.25">
      <c r="A1736" s="71">
        <v>1608021</v>
      </c>
      <c r="B1736" t="s">
        <v>16522</v>
      </c>
      <c r="C1736" s="71" t="s">
        <v>3</v>
      </c>
      <c r="D1736" s="71">
        <v>77.180000000000007</v>
      </c>
    </row>
    <row r="1737" spans="1:4" x14ac:dyDescent="0.25">
      <c r="A1737" s="71">
        <v>1608024</v>
      </c>
      <c r="B1737" t="s">
        <v>16523</v>
      </c>
      <c r="C1737" s="71" t="s">
        <v>3</v>
      </c>
      <c r="D1737" s="71">
        <v>80.27</v>
      </c>
    </row>
    <row r="1738" spans="1:4" x14ac:dyDescent="0.25">
      <c r="A1738" s="71">
        <v>1608026</v>
      </c>
      <c r="B1738" t="s">
        <v>16524</v>
      </c>
      <c r="C1738" s="71" t="s">
        <v>3</v>
      </c>
      <c r="D1738" s="71">
        <v>94.43</v>
      </c>
    </row>
    <row r="1739" spans="1:4" x14ac:dyDescent="0.25">
      <c r="A1739" s="71">
        <v>1608142</v>
      </c>
      <c r="B1739" t="s">
        <v>16525</v>
      </c>
      <c r="C1739" s="71" t="s">
        <v>3</v>
      </c>
      <c r="D1739" s="71">
        <v>111.92</v>
      </c>
    </row>
    <row r="1740" spans="1:4" x14ac:dyDescent="0.25">
      <c r="A1740" s="71">
        <v>1608143</v>
      </c>
      <c r="B1740" t="s">
        <v>16526</v>
      </c>
      <c r="C1740" s="71" t="s">
        <v>3</v>
      </c>
      <c r="D1740" s="71">
        <v>115.26</v>
      </c>
    </row>
    <row r="1741" spans="1:4" x14ac:dyDescent="0.25">
      <c r="A1741" s="71">
        <v>1608144</v>
      </c>
      <c r="B1741" t="s">
        <v>16527</v>
      </c>
      <c r="C1741" s="71" t="s">
        <v>3</v>
      </c>
      <c r="D1741" s="71">
        <v>124.75</v>
      </c>
    </row>
    <row r="1742" spans="1:4" x14ac:dyDescent="0.25">
      <c r="A1742" s="71">
        <v>1608145</v>
      </c>
      <c r="B1742" t="s">
        <v>16528</v>
      </c>
      <c r="C1742" s="71" t="s">
        <v>3</v>
      </c>
      <c r="D1742" s="71">
        <v>130.22999999999999</v>
      </c>
    </row>
    <row r="1743" spans="1:4" x14ac:dyDescent="0.25">
      <c r="A1743" s="71">
        <v>1608146</v>
      </c>
      <c r="B1743" t="s">
        <v>16529</v>
      </c>
      <c r="C1743" s="71" t="s">
        <v>3</v>
      </c>
      <c r="D1743" s="71">
        <v>148.07</v>
      </c>
    </row>
    <row r="1744" spans="1:4" x14ac:dyDescent="0.25">
      <c r="A1744" s="71">
        <v>1608147</v>
      </c>
      <c r="B1744" t="s">
        <v>16530</v>
      </c>
      <c r="C1744" s="71" t="s">
        <v>3</v>
      </c>
      <c r="D1744" s="71">
        <v>201.16</v>
      </c>
    </row>
    <row r="1745" spans="1:4" x14ac:dyDescent="0.25">
      <c r="A1745" s="71">
        <v>1608019</v>
      </c>
      <c r="B1745" t="s">
        <v>16531</v>
      </c>
      <c r="C1745" s="71" t="s">
        <v>3</v>
      </c>
      <c r="D1745" s="71">
        <v>18.21</v>
      </c>
    </row>
    <row r="1746" spans="1:4" x14ac:dyDescent="0.25">
      <c r="A1746" s="71">
        <v>1608020</v>
      </c>
      <c r="B1746" t="s">
        <v>16532</v>
      </c>
      <c r="C1746" s="71" t="s">
        <v>3</v>
      </c>
      <c r="D1746" s="71">
        <v>28.69</v>
      </c>
    </row>
    <row r="1747" spans="1:4" x14ac:dyDescent="0.25">
      <c r="A1747" s="71">
        <v>1608025</v>
      </c>
      <c r="B1747" t="s">
        <v>16533</v>
      </c>
      <c r="C1747" s="71" t="s">
        <v>3</v>
      </c>
      <c r="D1747" s="71">
        <v>35.01</v>
      </c>
    </row>
    <row r="1748" spans="1:4" x14ac:dyDescent="0.25">
      <c r="A1748" s="71">
        <v>1600966</v>
      </c>
      <c r="B1748" t="s">
        <v>16536</v>
      </c>
      <c r="C1748" s="71" t="s">
        <v>3</v>
      </c>
      <c r="D1748" s="71">
        <v>0.72</v>
      </c>
    </row>
    <row r="1749" spans="1:4" x14ac:dyDescent="0.25">
      <c r="A1749" s="71">
        <v>1600898</v>
      </c>
      <c r="B1749" t="s">
        <v>16537</v>
      </c>
      <c r="C1749" s="71" t="s">
        <v>16235</v>
      </c>
      <c r="D1749" s="71">
        <v>11.39</v>
      </c>
    </row>
    <row r="1750" spans="1:4" x14ac:dyDescent="0.25">
      <c r="A1750" s="71">
        <v>1600441</v>
      </c>
      <c r="B1750" t="s">
        <v>16538</v>
      </c>
      <c r="C1750" s="71" t="s">
        <v>16235</v>
      </c>
      <c r="D1750" s="71">
        <v>3.82</v>
      </c>
    </row>
    <row r="1751" spans="1:4" x14ac:dyDescent="0.25">
      <c r="A1751" s="71">
        <v>1600404</v>
      </c>
      <c r="B1751" t="s">
        <v>16539</v>
      </c>
      <c r="C1751" s="71" t="s">
        <v>3</v>
      </c>
      <c r="D1751" s="71">
        <v>9.68</v>
      </c>
    </row>
    <row r="1752" spans="1:4" x14ac:dyDescent="0.25">
      <c r="A1752" s="71">
        <v>1600405</v>
      </c>
      <c r="B1752" t="s">
        <v>16540</v>
      </c>
      <c r="C1752" s="71" t="s">
        <v>3</v>
      </c>
      <c r="D1752" s="71">
        <v>10.74</v>
      </c>
    </row>
    <row r="1753" spans="1:4" x14ac:dyDescent="0.25">
      <c r="A1753" s="71">
        <v>1716605</v>
      </c>
      <c r="B1753" t="s">
        <v>16541</v>
      </c>
      <c r="C1753" s="71" t="s">
        <v>14997</v>
      </c>
      <c r="D1753" s="71">
        <v>111.07</v>
      </c>
    </row>
    <row r="1754" spans="1:4" x14ac:dyDescent="0.25">
      <c r="A1754" s="71">
        <v>1716610</v>
      </c>
      <c r="B1754" t="s">
        <v>16542</v>
      </c>
      <c r="C1754" s="71" t="s">
        <v>14997</v>
      </c>
      <c r="D1754" s="71">
        <v>115.38</v>
      </c>
    </row>
    <row r="1755" spans="1:4" x14ac:dyDescent="0.25">
      <c r="A1755" s="71">
        <v>1716611</v>
      </c>
      <c r="B1755" t="s">
        <v>16543</v>
      </c>
      <c r="C1755" s="71" t="s">
        <v>14997</v>
      </c>
      <c r="D1755" s="71">
        <v>115.92</v>
      </c>
    </row>
    <row r="1756" spans="1:4" x14ac:dyDescent="0.25">
      <c r="A1756" s="71">
        <v>1716612</v>
      </c>
      <c r="B1756" t="s">
        <v>16544</v>
      </c>
      <c r="C1756" s="71" t="s">
        <v>14997</v>
      </c>
      <c r="D1756" s="71">
        <v>116.46</v>
      </c>
    </row>
    <row r="1757" spans="1:4" x14ac:dyDescent="0.25">
      <c r="A1757" s="71">
        <v>1716613</v>
      </c>
      <c r="B1757" t="s">
        <v>16545</v>
      </c>
      <c r="C1757" s="71" t="s">
        <v>14997</v>
      </c>
      <c r="D1757" s="71">
        <v>117</v>
      </c>
    </row>
    <row r="1758" spans="1:4" x14ac:dyDescent="0.25">
      <c r="A1758" s="71">
        <v>1716614</v>
      </c>
      <c r="B1758" t="s">
        <v>16546</v>
      </c>
      <c r="C1758" s="71" t="s">
        <v>14997</v>
      </c>
      <c r="D1758" s="71">
        <v>118.08</v>
      </c>
    </row>
    <row r="1759" spans="1:4" x14ac:dyDescent="0.25">
      <c r="A1759" s="71">
        <v>1716615</v>
      </c>
      <c r="B1759" t="s">
        <v>16547</v>
      </c>
      <c r="C1759" s="71" t="s">
        <v>14997</v>
      </c>
      <c r="D1759" s="71">
        <v>119.15</v>
      </c>
    </row>
    <row r="1760" spans="1:4" x14ac:dyDescent="0.25">
      <c r="A1760" s="71">
        <v>1716616</v>
      </c>
      <c r="B1760" t="s">
        <v>16548</v>
      </c>
      <c r="C1760" s="71" t="s">
        <v>14997</v>
      </c>
      <c r="D1760" s="71">
        <v>120.77</v>
      </c>
    </row>
    <row r="1761" spans="1:4" x14ac:dyDescent="0.25">
      <c r="A1761" s="71">
        <v>1716606</v>
      </c>
      <c r="B1761" t="s">
        <v>16549</v>
      </c>
      <c r="C1761" s="71" t="s">
        <v>14997</v>
      </c>
      <c r="D1761" s="71">
        <v>112.69</v>
      </c>
    </row>
    <row r="1762" spans="1:4" x14ac:dyDescent="0.25">
      <c r="A1762" s="71">
        <v>1716617</v>
      </c>
      <c r="B1762" t="s">
        <v>16550</v>
      </c>
      <c r="C1762" s="71" t="s">
        <v>14997</v>
      </c>
      <c r="D1762" s="71">
        <v>121.85</v>
      </c>
    </row>
    <row r="1763" spans="1:4" x14ac:dyDescent="0.25">
      <c r="A1763" s="71">
        <v>1716607</v>
      </c>
      <c r="B1763" t="s">
        <v>16551</v>
      </c>
      <c r="C1763" s="71" t="s">
        <v>14997</v>
      </c>
      <c r="D1763" s="71">
        <v>113.23</v>
      </c>
    </row>
    <row r="1764" spans="1:4" x14ac:dyDescent="0.25">
      <c r="A1764" s="71">
        <v>1716608</v>
      </c>
      <c r="B1764" t="s">
        <v>16552</v>
      </c>
      <c r="C1764" s="71" t="s">
        <v>14997</v>
      </c>
      <c r="D1764" s="71">
        <v>114.3</v>
      </c>
    </row>
    <row r="1765" spans="1:4" x14ac:dyDescent="0.25">
      <c r="A1765" s="71">
        <v>1716609</v>
      </c>
      <c r="B1765" t="s">
        <v>16553</v>
      </c>
      <c r="C1765" s="71" t="s">
        <v>14997</v>
      </c>
      <c r="D1765" s="71">
        <v>114.84</v>
      </c>
    </row>
    <row r="1766" spans="1:4" x14ac:dyDescent="0.25">
      <c r="A1766" s="71">
        <v>1716604</v>
      </c>
      <c r="B1766" t="s">
        <v>16554</v>
      </c>
      <c r="C1766" s="71" t="s">
        <v>14997</v>
      </c>
      <c r="D1766" s="71">
        <v>63.13</v>
      </c>
    </row>
    <row r="1767" spans="1:4" x14ac:dyDescent="0.25">
      <c r="A1767" s="71">
        <v>1716623</v>
      </c>
      <c r="B1767" t="s">
        <v>16555</v>
      </c>
      <c r="C1767" s="71" t="s">
        <v>14997</v>
      </c>
      <c r="D1767" s="71">
        <v>61.88</v>
      </c>
    </row>
    <row r="1768" spans="1:4" x14ac:dyDescent="0.25">
      <c r="A1768" s="71">
        <v>1716624</v>
      </c>
      <c r="B1768" t="s">
        <v>16556</v>
      </c>
      <c r="C1768" s="71" t="s">
        <v>14997</v>
      </c>
      <c r="D1768" s="71">
        <v>109.82</v>
      </c>
    </row>
    <row r="1769" spans="1:4" x14ac:dyDescent="0.25">
      <c r="A1769" s="71">
        <v>1716629</v>
      </c>
      <c r="B1769" t="s">
        <v>16557</v>
      </c>
      <c r="C1769" s="71" t="s">
        <v>14997</v>
      </c>
      <c r="D1769" s="71">
        <v>114.13</v>
      </c>
    </row>
    <row r="1770" spans="1:4" x14ac:dyDescent="0.25">
      <c r="A1770" s="71">
        <v>1716630</v>
      </c>
      <c r="B1770" t="s">
        <v>16558</v>
      </c>
      <c r="C1770" s="71" t="s">
        <v>14997</v>
      </c>
      <c r="D1770" s="71">
        <v>114.67</v>
      </c>
    </row>
    <row r="1771" spans="1:4" x14ac:dyDescent="0.25">
      <c r="A1771" s="71">
        <v>1716631</v>
      </c>
      <c r="B1771" t="s">
        <v>16559</v>
      </c>
      <c r="C1771" s="71" t="s">
        <v>14997</v>
      </c>
      <c r="D1771" s="71">
        <v>115.21</v>
      </c>
    </row>
    <row r="1772" spans="1:4" x14ac:dyDescent="0.25">
      <c r="A1772" s="71">
        <v>1716632</v>
      </c>
      <c r="B1772" t="s">
        <v>16560</v>
      </c>
      <c r="C1772" s="71" t="s">
        <v>14997</v>
      </c>
      <c r="D1772" s="71">
        <v>115.75</v>
      </c>
    </row>
    <row r="1773" spans="1:4" x14ac:dyDescent="0.25">
      <c r="A1773" s="71">
        <v>1716633</v>
      </c>
      <c r="B1773" t="s">
        <v>16561</v>
      </c>
      <c r="C1773" s="71" t="s">
        <v>14997</v>
      </c>
      <c r="D1773" s="71">
        <v>116.83</v>
      </c>
    </row>
    <row r="1774" spans="1:4" x14ac:dyDescent="0.25">
      <c r="A1774" s="71">
        <v>1716634</v>
      </c>
      <c r="B1774" t="s">
        <v>16562</v>
      </c>
      <c r="C1774" s="71" t="s">
        <v>14997</v>
      </c>
      <c r="D1774" s="71">
        <v>117.91</v>
      </c>
    </row>
    <row r="1775" spans="1:4" x14ac:dyDescent="0.25">
      <c r="A1775" s="71">
        <v>1716635</v>
      </c>
      <c r="B1775" t="s">
        <v>16563</v>
      </c>
      <c r="C1775" s="71" t="s">
        <v>14997</v>
      </c>
      <c r="D1775" s="71">
        <v>119.52</v>
      </c>
    </row>
    <row r="1776" spans="1:4" x14ac:dyDescent="0.25">
      <c r="A1776" s="71">
        <v>1716625</v>
      </c>
      <c r="B1776" t="s">
        <v>16564</v>
      </c>
      <c r="C1776" s="71" t="s">
        <v>14997</v>
      </c>
      <c r="D1776" s="71">
        <v>111.44</v>
      </c>
    </row>
    <row r="1777" spans="1:4" x14ac:dyDescent="0.25">
      <c r="A1777" s="71">
        <v>1716636</v>
      </c>
      <c r="B1777" t="s">
        <v>16565</v>
      </c>
      <c r="C1777" s="71" t="s">
        <v>14997</v>
      </c>
      <c r="D1777" s="71">
        <v>120.6</v>
      </c>
    </row>
    <row r="1778" spans="1:4" x14ac:dyDescent="0.25">
      <c r="A1778" s="71">
        <v>1716626</v>
      </c>
      <c r="B1778" t="s">
        <v>16566</v>
      </c>
      <c r="C1778" s="71" t="s">
        <v>14997</v>
      </c>
      <c r="D1778" s="71">
        <v>111.98</v>
      </c>
    </row>
    <row r="1779" spans="1:4" x14ac:dyDescent="0.25">
      <c r="A1779" s="71">
        <v>1716627</v>
      </c>
      <c r="B1779" t="s">
        <v>16567</v>
      </c>
      <c r="C1779" s="71" t="s">
        <v>14997</v>
      </c>
      <c r="D1779" s="71">
        <v>113.06</v>
      </c>
    </row>
    <row r="1780" spans="1:4" x14ac:dyDescent="0.25">
      <c r="A1780" s="71">
        <v>1716628</v>
      </c>
      <c r="B1780" t="s">
        <v>16568</v>
      </c>
      <c r="C1780" s="71" t="s">
        <v>14997</v>
      </c>
      <c r="D1780" s="71">
        <v>113.6</v>
      </c>
    </row>
    <row r="1781" spans="1:4" x14ac:dyDescent="0.25">
      <c r="A1781" s="71">
        <v>1716640</v>
      </c>
      <c r="B1781" t="s">
        <v>16569</v>
      </c>
      <c r="C1781" s="71" t="s">
        <v>14997</v>
      </c>
      <c r="D1781" s="71">
        <v>30.59</v>
      </c>
    </row>
    <row r="1782" spans="1:4" x14ac:dyDescent="0.25">
      <c r="A1782" s="71">
        <v>1716641</v>
      </c>
      <c r="B1782" t="s">
        <v>16570</v>
      </c>
      <c r="C1782" s="71" t="s">
        <v>14997</v>
      </c>
      <c r="D1782" s="71">
        <v>39.39</v>
      </c>
    </row>
    <row r="1783" spans="1:4" x14ac:dyDescent="0.25">
      <c r="A1783" s="71">
        <v>1716646</v>
      </c>
      <c r="B1783" t="s">
        <v>16571</v>
      </c>
      <c r="C1783" s="71" t="s">
        <v>14997</v>
      </c>
      <c r="D1783" s="71">
        <v>39.950000000000003</v>
      </c>
    </row>
    <row r="1784" spans="1:4" x14ac:dyDescent="0.25">
      <c r="A1784" s="71">
        <v>1716647</v>
      </c>
      <c r="B1784" t="s">
        <v>16572</v>
      </c>
      <c r="C1784" s="71" t="s">
        <v>14997</v>
      </c>
      <c r="D1784" s="71">
        <v>40</v>
      </c>
    </row>
    <row r="1785" spans="1:4" x14ac:dyDescent="0.25">
      <c r="A1785" s="71">
        <v>1716648</v>
      </c>
      <c r="B1785" t="s">
        <v>16573</v>
      </c>
      <c r="C1785" s="71" t="s">
        <v>14997</v>
      </c>
      <c r="D1785" s="71">
        <v>40.11</v>
      </c>
    </row>
    <row r="1786" spans="1:4" x14ac:dyDescent="0.25">
      <c r="A1786" s="71">
        <v>1716649</v>
      </c>
      <c r="B1786" t="s">
        <v>16574</v>
      </c>
      <c r="C1786" s="71" t="s">
        <v>14997</v>
      </c>
      <c r="D1786" s="71">
        <v>40.17</v>
      </c>
    </row>
    <row r="1787" spans="1:4" x14ac:dyDescent="0.25">
      <c r="A1787" s="71">
        <v>1716650</v>
      </c>
      <c r="B1787" t="s">
        <v>16575</v>
      </c>
      <c r="C1787" s="71" t="s">
        <v>14997</v>
      </c>
      <c r="D1787" s="71">
        <v>40.28</v>
      </c>
    </row>
    <row r="1788" spans="1:4" x14ac:dyDescent="0.25">
      <c r="A1788" s="71">
        <v>1716651</v>
      </c>
      <c r="B1788" t="s">
        <v>16576</v>
      </c>
      <c r="C1788" s="71" t="s">
        <v>14997</v>
      </c>
      <c r="D1788" s="71">
        <v>40.39</v>
      </c>
    </row>
    <row r="1789" spans="1:4" x14ac:dyDescent="0.25">
      <c r="A1789" s="71">
        <v>1716652</v>
      </c>
      <c r="B1789" t="s">
        <v>16577</v>
      </c>
      <c r="C1789" s="71" t="s">
        <v>14997</v>
      </c>
      <c r="D1789" s="71">
        <v>40.61</v>
      </c>
    </row>
    <row r="1790" spans="1:4" x14ac:dyDescent="0.25">
      <c r="A1790" s="71">
        <v>1716642</v>
      </c>
      <c r="B1790" t="s">
        <v>16578</v>
      </c>
      <c r="C1790" s="71" t="s">
        <v>14997</v>
      </c>
      <c r="D1790" s="71">
        <v>39.56</v>
      </c>
    </row>
    <row r="1791" spans="1:4" x14ac:dyDescent="0.25">
      <c r="A1791" s="71">
        <v>1716653</v>
      </c>
      <c r="B1791" t="s">
        <v>16579</v>
      </c>
      <c r="C1791" s="71" t="s">
        <v>14997</v>
      </c>
      <c r="D1791" s="71">
        <v>40.78</v>
      </c>
    </row>
    <row r="1792" spans="1:4" x14ac:dyDescent="0.25">
      <c r="A1792" s="71">
        <v>1716643</v>
      </c>
      <c r="B1792" t="s">
        <v>16580</v>
      </c>
      <c r="C1792" s="71" t="s">
        <v>14997</v>
      </c>
      <c r="D1792" s="71">
        <v>39.67</v>
      </c>
    </row>
    <row r="1793" spans="1:4" x14ac:dyDescent="0.25">
      <c r="A1793" s="71">
        <v>1716644</v>
      </c>
      <c r="B1793" t="s">
        <v>16581</v>
      </c>
      <c r="C1793" s="71" t="s">
        <v>14997</v>
      </c>
      <c r="D1793" s="71">
        <v>39.78</v>
      </c>
    </row>
    <row r="1794" spans="1:4" x14ac:dyDescent="0.25">
      <c r="A1794" s="71">
        <v>1716645</v>
      </c>
      <c r="B1794" t="s">
        <v>16582</v>
      </c>
      <c r="C1794" s="71" t="s">
        <v>14997</v>
      </c>
      <c r="D1794" s="71">
        <v>39.83</v>
      </c>
    </row>
    <row r="1795" spans="1:4" x14ac:dyDescent="0.25">
      <c r="A1795" s="71">
        <v>1716622</v>
      </c>
      <c r="B1795" t="s">
        <v>16583</v>
      </c>
      <c r="C1795" s="71" t="s">
        <v>14997</v>
      </c>
      <c r="D1795" s="71">
        <v>86.8</v>
      </c>
    </row>
    <row r="1796" spans="1:4" x14ac:dyDescent="0.25">
      <c r="A1796" s="71">
        <v>1716603</v>
      </c>
      <c r="B1796" t="s">
        <v>16584</v>
      </c>
      <c r="C1796" s="71" t="s">
        <v>14997</v>
      </c>
      <c r="D1796" s="71">
        <v>86.8</v>
      </c>
    </row>
    <row r="1797" spans="1:4" x14ac:dyDescent="0.25">
      <c r="A1797" s="71">
        <v>1716620</v>
      </c>
      <c r="B1797" t="s">
        <v>16585</v>
      </c>
      <c r="C1797" s="71" t="s">
        <v>14997</v>
      </c>
      <c r="D1797" s="71">
        <v>118.69</v>
      </c>
    </row>
    <row r="1798" spans="1:4" x14ac:dyDescent="0.25">
      <c r="A1798" s="71">
        <v>1716621</v>
      </c>
      <c r="B1798" t="s">
        <v>16586</v>
      </c>
      <c r="C1798" s="71" t="s">
        <v>14997</v>
      </c>
      <c r="D1798" s="71">
        <v>93.39</v>
      </c>
    </row>
    <row r="1799" spans="1:4" x14ac:dyDescent="0.25">
      <c r="A1799" s="71">
        <v>1716619</v>
      </c>
      <c r="B1799" t="s">
        <v>16587</v>
      </c>
      <c r="C1799" s="71" t="s">
        <v>14997</v>
      </c>
      <c r="D1799" s="71">
        <v>194.66</v>
      </c>
    </row>
    <row r="1800" spans="1:4" x14ac:dyDescent="0.25">
      <c r="A1800" s="71">
        <v>1716601</v>
      </c>
      <c r="B1800" t="s">
        <v>16588</v>
      </c>
      <c r="C1800" s="71" t="s">
        <v>14997</v>
      </c>
      <c r="D1800" s="71">
        <v>120.36</v>
      </c>
    </row>
    <row r="1801" spans="1:4" x14ac:dyDescent="0.25">
      <c r="A1801" s="71">
        <v>1716602</v>
      </c>
      <c r="B1801" t="s">
        <v>16589</v>
      </c>
      <c r="C1801" s="71" t="s">
        <v>14997</v>
      </c>
      <c r="D1801" s="71">
        <v>94.51</v>
      </c>
    </row>
    <row r="1802" spans="1:4" x14ac:dyDescent="0.25">
      <c r="A1802" s="71">
        <v>1716600</v>
      </c>
      <c r="B1802" t="s">
        <v>16590</v>
      </c>
      <c r="C1802" s="71" t="s">
        <v>14997</v>
      </c>
      <c r="D1802" s="71">
        <v>198</v>
      </c>
    </row>
    <row r="1803" spans="1:4" x14ac:dyDescent="0.25">
      <c r="A1803" s="71">
        <v>1716655</v>
      </c>
      <c r="B1803" t="s">
        <v>16591</v>
      </c>
      <c r="C1803" s="71" t="s">
        <v>14997</v>
      </c>
      <c r="D1803" s="71">
        <v>69.83</v>
      </c>
    </row>
    <row r="1804" spans="1:4" x14ac:dyDescent="0.25">
      <c r="A1804" s="71">
        <v>1716639</v>
      </c>
      <c r="B1804" t="s">
        <v>16592</v>
      </c>
      <c r="C1804" s="71" t="s">
        <v>14997</v>
      </c>
      <c r="D1804" s="71">
        <v>49.23</v>
      </c>
    </row>
    <row r="1805" spans="1:4" x14ac:dyDescent="0.25">
      <c r="A1805" s="71">
        <v>1801636</v>
      </c>
      <c r="B1805" t="s">
        <v>16593</v>
      </c>
      <c r="C1805" s="71" t="s">
        <v>1554</v>
      </c>
      <c r="D1805" s="71">
        <v>19.170000000000002</v>
      </c>
    </row>
    <row r="1806" spans="1:4" x14ac:dyDescent="0.25">
      <c r="A1806" s="71">
        <v>1801637</v>
      </c>
      <c r="B1806" t="s">
        <v>16594</v>
      </c>
      <c r="C1806" s="71" t="s">
        <v>1554</v>
      </c>
      <c r="D1806" s="71">
        <v>25.56</v>
      </c>
    </row>
    <row r="1807" spans="1:4" x14ac:dyDescent="0.25">
      <c r="A1807" s="71">
        <v>1817720</v>
      </c>
      <c r="B1807" t="s">
        <v>16595</v>
      </c>
      <c r="C1807" s="71" t="s">
        <v>1554</v>
      </c>
      <c r="D1807" s="71">
        <v>94.32</v>
      </c>
    </row>
    <row r="1808" spans="1:4" x14ac:dyDescent="0.25">
      <c r="A1808" s="71">
        <v>1817723</v>
      </c>
      <c r="B1808" t="s">
        <v>16596</v>
      </c>
      <c r="C1808" s="71" t="s">
        <v>1554</v>
      </c>
      <c r="D1808" s="71">
        <v>46.9</v>
      </c>
    </row>
    <row r="1809" spans="1:4" x14ac:dyDescent="0.25">
      <c r="A1809" s="71">
        <v>1817721</v>
      </c>
      <c r="B1809" t="s">
        <v>16597</v>
      </c>
      <c r="C1809" s="71" t="s">
        <v>1554</v>
      </c>
      <c r="D1809" s="71">
        <v>140.69999999999999</v>
      </c>
    </row>
    <row r="1810" spans="1:4" x14ac:dyDescent="0.25">
      <c r="A1810" s="71">
        <v>1817722</v>
      </c>
      <c r="B1810" t="s">
        <v>16598</v>
      </c>
      <c r="C1810" s="71" t="s">
        <v>1554</v>
      </c>
      <c r="D1810" s="71">
        <v>70.349999999999994</v>
      </c>
    </row>
    <row r="1811" spans="1:4" x14ac:dyDescent="0.25">
      <c r="A1811" s="71">
        <v>1917483</v>
      </c>
      <c r="B1811" t="s">
        <v>16599</v>
      </c>
      <c r="C1811" s="71" t="s">
        <v>14997</v>
      </c>
      <c r="D1811" s="71">
        <v>4.49</v>
      </c>
    </row>
    <row r="1812" spans="1:4" x14ac:dyDescent="0.25">
      <c r="A1812" s="71">
        <v>1917484</v>
      </c>
      <c r="B1812" t="s">
        <v>16600</v>
      </c>
      <c r="C1812" s="71" t="s">
        <v>14997</v>
      </c>
      <c r="D1812" s="71">
        <v>4.67</v>
      </c>
    </row>
    <row r="1813" spans="1:4" x14ac:dyDescent="0.25">
      <c r="A1813" s="71">
        <v>1917485</v>
      </c>
      <c r="B1813" t="s">
        <v>16601</v>
      </c>
      <c r="C1813" s="71" t="s">
        <v>14997</v>
      </c>
      <c r="D1813" s="71">
        <v>5.21</v>
      </c>
    </row>
    <row r="1814" spans="1:4" x14ac:dyDescent="0.25">
      <c r="A1814" s="71">
        <v>1917486</v>
      </c>
      <c r="B1814" t="s">
        <v>16602</v>
      </c>
      <c r="C1814" s="71" t="s">
        <v>14997</v>
      </c>
      <c r="D1814" s="71">
        <v>5.42</v>
      </c>
    </row>
    <row r="1815" spans="1:4" x14ac:dyDescent="0.25">
      <c r="A1815" s="71">
        <v>1917487</v>
      </c>
      <c r="B1815" t="s">
        <v>16603</v>
      </c>
      <c r="C1815" s="71" t="s">
        <v>14997</v>
      </c>
      <c r="D1815" s="71">
        <v>5.71</v>
      </c>
    </row>
    <row r="1816" spans="1:4" x14ac:dyDescent="0.25">
      <c r="A1816" s="71">
        <v>1917528</v>
      </c>
      <c r="B1816" t="s">
        <v>16604</v>
      </c>
      <c r="C1816" s="71" t="s">
        <v>14997</v>
      </c>
      <c r="D1816" s="71">
        <v>29.82</v>
      </c>
    </row>
    <row r="1817" spans="1:4" x14ac:dyDescent="0.25">
      <c r="A1817" s="71">
        <v>1917529</v>
      </c>
      <c r="B1817" t="s">
        <v>16605</v>
      </c>
      <c r="C1817" s="71" t="s">
        <v>14997</v>
      </c>
      <c r="D1817" s="71">
        <v>30.79</v>
      </c>
    </row>
    <row r="1818" spans="1:4" x14ac:dyDescent="0.25">
      <c r="A1818" s="71">
        <v>1917530</v>
      </c>
      <c r="B1818" t="s">
        <v>16606</v>
      </c>
      <c r="C1818" s="71" t="s">
        <v>14997</v>
      </c>
      <c r="D1818" s="71">
        <v>32.4</v>
      </c>
    </row>
    <row r="1819" spans="1:4" x14ac:dyDescent="0.25">
      <c r="A1819" s="71">
        <v>1917531</v>
      </c>
      <c r="B1819" t="s">
        <v>16607</v>
      </c>
      <c r="C1819" s="71" t="s">
        <v>14997</v>
      </c>
      <c r="D1819" s="71">
        <v>34.049999999999997</v>
      </c>
    </row>
    <row r="1820" spans="1:4" x14ac:dyDescent="0.25">
      <c r="A1820" s="71">
        <v>1917532</v>
      </c>
      <c r="B1820" t="s">
        <v>16608</v>
      </c>
      <c r="C1820" s="71" t="s">
        <v>14997</v>
      </c>
      <c r="D1820" s="71">
        <v>35.92</v>
      </c>
    </row>
    <row r="1821" spans="1:4" x14ac:dyDescent="0.25">
      <c r="A1821" s="71">
        <v>1917533</v>
      </c>
      <c r="B1821" t="s">
        <v>16609</v>
      </c>
      <c r="C1821" s="71" t="s">
        <v>14997</v>
      </c>
      <c r="D1821" s="71">
        <v>36.92</v>
      </c>
    </row>
    <row r="1822" spans="1:4" x14ac:dyDescent="0.25">
      <c r="A1822" s="71">
        <v>1917534</v>
      </c>
      <c r="B1822" t="s">
        <v>16610</v>
      </c>
      <c r="C1822" s="71" t="s">
        <v>14997</v>
      </c>
      <c r="D1822" s="71">
        <v>37.97</v>
      </c>
    </row>
    <row r="1823" spans="1:4" x14ac:dyDescent="0.25">
      <c r="A1823" s="71">
        <v>1917535</v>
      </c>
      <c r="B1823" t="s">
        <v>16611</v>
      </c>
      <c r="C1823" s="71" t="s">
        <v>14997</v>
      </c>
      <c r="D1823" s="71">
        <v>39.39</v>
      </c>
    </row>
    <row r="1824" spans="1:4" x14ac:dyDescent="0.25">
      <c r="A1824" s="71">
        <v>1917536</v>
      </c>
      <c r="B1824" t="s">
        <v>16612</v>
      </c>
      <c r="C1824" s="71" t="s">
        <v>14997</v>
      </c>
      <c r="D1824" s="71">
        <v>40.58</v>
      </c>
    </row>
    <row r="1825" spans="1:4" x14ac:dyDescent="0.25">
      <c r="A1825" s="71">
        <v>1917537</v>
      </c>
      <c r="B1825" t="s">
        <v>16613</v>
      </c>
      <c r="C1825" s="71" t="s">
        <v>14997</v>
      </c>
      <c r="D1825" s="71">
        <v>41.8</v>
      </c>
    </row>
    <row r="1826" spans="1:4" x14ac:dyDescent="0.25">
      <c r="A1826" s="71">
        <v>1917488</v>
      </c>
      <c r="B1826" t="s">
        <v>16614</v>
      </c>
      <c r="C1826" s="71" t="s">
        <v>14997</v>
      </c>
      <c r="D1826" s="71">
        <v>5.93</v>
      </c>
    </row>
    <row r="1827" spans="1:4" x14ac:dyDescent="0.25">
      <c r="A1827" s="71">
        <v>1917489</v>
      </c>
      <c r="B1827" t="s">
        <v>16615</v>
      </c>
      <c r="C1827" s="71" t="s">
        <v>14997</v>
      </c>
      <c r="D1827" s="71">
        <v>6.22</v>
      </c>
    </row>
    <row r="1828" spans="1:4" x14ac:dyDescent="0.25">
      <c r="A1828" s="71">
        <v>1917490</v>
      </c>
      <c r="B1828" t="s">
        <v>16616</v>
      </c>
      <c r="C1828" s="71" t="s">
        <v>14997</v>
      </c>
      <c r="D1828" s="71">
        <v>6.71</v>
      </c>
    </row>
    <row r="1829" spans="1:4" x14ac:dyDescent="0.25">
      <c r="A1829" s="71">
        <v>1917491</v>
      </c>
      <c r="B1829" t="s">
        <v>16617</v>
      </c>
      <c r="C1829" s="71" t="s">
        <v>14997</v>
      </c>
      <c r="D1829" s="71">
        <v>7.02</v>
      </c>
    </row>
    <row r="1830" spans="1:4" x14ac:dyDescent="0.25">
      <c r="A1830" s="71">
        <v>1917492</v>
      </c>
      <c r="B1830" t="s">
        <v>16618</v>
      </c>
      <c r="C1830" s="71" t="s">
        <v>14997</v>
      </c>
      <c r="D1830" s="71">
        <v>7.26</v>
      </c>
    </row>
    <row r="1831" spans="1:4" x14ac:dyDescent="0.25">
      <c r="A1831" s="71">
        <v>1917493</v>
      </c>
      <c r="B1831" t="s">
        <v>16619</v>
      </c>
      <c r="C1831" s="71" t="s">
        <v>14997</v>
      </c>
      <c r="D1831" s="71">
        <v>7.58</v>
      </c>
    </row>
    <row r="1832" spans="1:4" x14ac:dyDescent="0.25">
      <c r="A1832" s="71">
        <v>1917494</v>
      </c>
      <c r="B1832" t="s">
        <v>16620</v>
      </c>
      <c r="C1832" s="71" t="s">
        <v>14997</v>
      </c>
      <c r="D1832" s="71">
        <v>7.91</v>
      </c>
    </row>
    <row r="1833" spans="1:4" x14ac:dyDescent="0.25">
      <c r="A1833" s="71">
        <v>1917495</v>
      </c>
      <c r="B1833" t="s">
        <v>16621</v>
      </c>
      <c r="C1833" s="71" t="s">
        <v>14997</v>
      </c>
      <c r="D1833" s="71">
        <v>8.4600000000000009</v>
      </c>
    </row>
    <row r="1834" spans="1:4" x14ac:dyDescent="0.25">
      <c r="A1834" s="71">
        <v>1917496</v>
      </c>
      <c r="B1834" t="s">
        <v>16622</v>
      </c>
      <c r="C1834" s="71" t="s">
        <v>14997</v>
      </c>
      <c r="D1834" s="71">
        <v>8.77</v>
      </c>
    </row>
    <row r="1835" spans="1:4" x14ac:dyDescent="0.25">
      <c r="A1835" s="71">
        <v>1917497</v>
      </c>
      <c r="B1835" t="s">
        <v>16623</v>
      </c>
      <c r="C1835" s="71" t="s">
        <v>14997</v>
      </c>
      <c r="D1835" s="71">
        <v>9.08</v>
      </c>
    </row>
    <row r="1836" spans="1:4" x14ac:dyDescent="0.25">
      <c r="A1836" s="71">
        <v>1917498</v>
      </c>
      <c r="B1836" t="s">
        <v>16624</v>
      </c>
      <c r="C1836" s="71" t="s">
        <v>14997</v>
      </c>
      <c r="D1836" s="71">
        <v>9.41</v>
      </c>
    </row>
    <row r="1837" spans="1:4" x14ac:dyDescent="0.25">
      <c r="A1837" s="71">
        <v>1917499</v>
      </c>
      <c r="B1837" t="s">
        <v>16625</v>
      </c>
      <c r="C1837" s="71" t="s">
        <v>14997</v>
      </c>
      <c r="D1837" s="71">
        <v>9.66</v>
      </c>
    </row>
    <row r="1838" spans="1:4" x14ac:dyDescent="0.25">
      <c r="A1838" s="71">
        <v>1917500</v>
      </c>
      <c r="B1838" t="s">
        <v>16626</v>
      </c>
      <c r="C1838" s="71" t="s">
        <v>14997</v>
      </c>
      <c r="D1838" s="71">
        <v>10.27</v>
      </c>
    </row>
    <row r="1839" spans="1:4" x14ac:dyDescent="0.25">
      <c r="A1839" s="71">
        <v>1917501</v>
      </c>
      <c r="B1839" t="s">
        <v>16627</v>
      </c>
      <c r="C1839" s="71" t="s">
        <v>14997</v>
      </c>
      <c r="D1839" s="71">
        <v>10.6</v>
      </c>
    </row>
    <row r="1840" spans="1:4" x14ac:dyDescent="0.25">
      <c r="A1840" s="71">
        <v>1917502</v>
      </c>
      <c r="B1840" t="s">
        <v>16628</v>
      </c>
      <c r="C1840" s="71" t="s">
        <v>14997</v>
      </c>
      <c r="D1840" s="71">
        <v>10.93</v>
      </c>
    </row>
    <row r="1841" spans="1:4" x14ac:dyDescent="0.25">
      <c r="A1841" s="71">
        <v>1917503</v>
      </c>
      <c r="B1841" t="s">
        <v>16629</v>
      </c>
      <c r="C1841" s="71" t="s">
        <v>14997</v>
      </c>
      <c r="D1841" s="71">
        <v>11.27</v>
      </c>
    </row>
    <row r="1842" spans="1:4" x14ac:dyDescent="0.25">
      <c r="A1842" s="71">
        <v>1917504</v>
      </c>
      <c r="B1842" t="s">
        <v>16630</v>
      </c>
      <c r="C1842" s="71" t="s">
        <v>14997</v>
      </c>
      <c r="D1842" s="71">
        <v>11.61</v>
      </c>
    </row>
    <row r="1843" spans="1:4" x14ac:dyDescent="0.25">
      <c r="A1843" s="71">
        <v>1917505</v>
      </c>
      <c r="B1843" t="s">
        <v>16631</v>
      </c>
      <c r="C1843" s="71" t="s">
        <v>14997</v>
      </c>
      <c r="D1843" s="71">
        <v>12.24</v>
      </c>
    </row>
    <row r="1844" spans="1:4" x14ac:dyDescent="0.25">
      <c r="A1844" s="71">
        <v>1917506</v>
      </c>
      <c r="B1844" t="s">
        <v>16632</v>
      </c>
      <c r="C1844" s="71" t="s">
        <v>14997</v>
      </c>
      <c r="D1844" s="71">
        <v>12.58</v>
      </c>
    </row>
    <row r="1845" spans="1:4" x14ac:dyDescent="0.25">
      <c r="A1845" s="71">
        <v>1917507</v>
      </c>
      <c r="B1845" t="s">
        <v>16633</v>
      </c>
      <c r="C1845" s="71" t="s">
        <v>14997</v>
      </c>
      <c r="D1845" s="71">
        <v>12.93</v>
      </c>
    </row>
    <row r="1846" spans="1:4" x14ac:dyDescent="0.25">
      <c r="A1846" s="71">
        <v>1917480</v>
      </c>
      <c r="B1846" t="s">
        <v>16634</v>
      </c>
      <c r="C1846" s="71" t="s">
        <v>14997</v>
      </c>
      <c r="D1846" s="71">
        <v>3.9</v>
      </c>
    </row>
    <row r="1847" spans="1:4" x14ac:dyDescent="0.25">
      <c r="A1847" s="71">
        <v>1917508</v>
      </c>
      <c r="B1847" t="s">
        <v>16635</v>
      </c>
      <c r="C1847" s="71" t="s">
        <v>14997</v>
      </c>
      <c r="D1847" s="71">
        <v>13.29</v>
      </c>
    </row>
    <row r="1848" spans="1:4" x14ac:dyDescent="0.25">
      <c r="A1848" s="71">
        <v>1917509</v>
      </c>
      <c r="B1848" t="s">
        <v>16636</v>
      </c>
      <c r="C1848" s="71" t="s">
        <v>14997</v>
      </c>
      <c r="D1848" s="71">
        <v>13.73</v>
      </c>
    </row>
    <row r="1849" spans="1:4" x14ac:dyDescent="0.25">
      <c r="A1849" s="71">
        <v>1917510</v>
      </c>
      <c r="B1849" t="s">
        <v>16637</v>
      </c>
      <c r="C1849" s="71" t="s">
        <v>14997</v>
      </c>
      <c r="D1849" s="71">
        <v>14.39</v>
      </c>
    </row>
    <row r="1850" spans="1:4" x14ac:dyDescent="0.25">
      <c r="A1850" s="71">
        <v>1917511</v>
      </c>
      <c r="B1850" t="s">
        <v>16638</v>
      </c>
      <c r="C1850" s="71" t="s">
        <v>14997</v>
      </c>
      <c r="D1850" s="71">
        <v>14.77</v>
      </c>
    </row>
    <row r="1851" spans="1:4" x14ac:dyDescent="0.25">
      <c r="A1851" s="71">
        <v>1917512</v>
      </c>
      <c r="B1851" t="s">
        <v>16639</v>
      </c>
      <c r="C1851" s="71" t="s">
        <v>14997</v>
      </c>
      <c r="D1851" s="71">
        <v>15.25</v>
      </c>
    </row>
    <row r="1852" spans="1:4" x14ac:dyDescent="0.25">
      <c r="A1852" s="71">
        <v>1917513</v>
      </c>
      <c r="B1852" t="s">
        <v>16640</v>
      </c>
      <c r="C1852" s="71" t="s">
        <v>14997</v>
      </c>
      <c r="D1852" s="71">
        <v>15.68</v>
      </c>
    </row>
    <row r="1853" spans="1:4" x14ac:dyDescent="0.25">
      <c r="A1853" s="71">
        <v>1917514</v>
      </c>
      <c r="B1853" t="s">
        <v>16641</v>
      </c>
      <c r="C1853" s="71" t="s">
        <v>14997</v>
      </c>
      <c r="D1853" s="71">
        <v>16.2</v>
      </c>
    </row>
    <row r="1854" spans="1:4" x14ac:dyDescent="0.25">
      <c r="A1854" s="71">
        <v>1917515</v>
      </c>
      <c r="B1854" t="s">
        <v>16642</v>
      </c>
      <c r="C1854" s="71" t="s">
        <v>14997</v>
      </c>
      <c r="D1854" s="71">
        <v>17.02</v>
      </c>
    </row>
    <row r="1855" spans="1:4" x14ac:dyDescent="0.25">
      <c r="A1855" s="71">
        <v>1917516</v>
      </c>
      <c r="B1855" t="s">
        <v>16643</v>
      </c>
      <c r="C1855" s="71" t="s">
        <v>14997</v>
      </c>
      <c r="D1855" s="71">
        <v>17.57</v>
      </c>
    </row>
    <row r="1856" spans="1:4" x14ac:dyDescent="0.25">
      <c r="A1856" s="71">
        <v>1917517</v>
      </c>
      <c r="B1856" t="s">
        <v>16644</v>
      </c>
      <c r="C1856" s="71" t="s">
        <v>14997</v>
      </c>
      <c r="D1856" s="71">
        <v>18.34</v>
      </c>
    </row>
    <row r="1857" spans="1:4" x14ac:dyDescent="0.25">
      <c r="A1857" s="71">
        <v>1917481</v>
      </c>
      <c r="B1857" t="s">
        <v>16645</v>
      </c>
      <c r="C1857" s="71" t="s">
        <v>14997</v>
      </c>
      <c r="D1857" s="71">
        <v>4.07</v>
      </c>
    </row>
    <row r="1858" spans="1:4" x14ac:dyDescent="0.25">
      <c r="A1858" s="71">
        <v>1917518</v>
      </c>
      <c r="B1858" t="s">
        <v>16646</v>
      </c>
      <c r="C1858" s="71" t="s">
        <v>14997</v>
      </c>
      <c r="D1858" s="71">
        <v>19.079999999999998</v>
      </c>
    </row>
    <row r="1859" spans="1:4" x14ac:dyDescent="0.25">
      <c r="A1859" s="71">
        <v>1917519</v>
      </c>
      <c r="B1859" t="s">
        <v>16647</v>
      </c>
      <c r="C1859" s="71" t="s">
        <v>14997</v>
      </c>
      <c r="D1859" s="71">
        <v>20.02</v>
      </c>
    </row>
    <row r="1860" spans="1:4" x14ac:dyDescent="0.25">
      <c r="A1860" s="71">
        <v>1917520</v>
      </c>
      <c r="B1860" t="s">
        <v>16648</v>
      </c>
      <c r="C1860" s="71" t="s">
        <v>14997</v>
      </c>
      <c r="D1860" s="71">
        <v>21.14</v>
      </c>
    </row>
    <row r="1861" spans="1:4" x14ac:dyDescent="0.25">
      <c r="A1861" s="71">
        <v>1917521</v>
      </c>
      <c r="B1861" t="s">
        <v>16649</v>
      </c>
      <c r="C1861" s="71" t="s">
        <v>14997</v>
      </c>
      <c r="D1861" s="71">
        <v>22.04</v>
      </c>
    </row>
    <row r="1862" spans="1:4" x14ac:dyDescent="0.25">
      <c r="A1862" s="71">
        <v>1917522</v>
      </c>
      <c r="B1862" t="s">
        <v>16650</v>
      </c>
      <c r="C1862" s="71" t="s">
        <v>14997</v>
      </c>
      <c r="D1862" s="71">
        <v>23.03</v>
      </c>
    </row>
    <row r="1863" spans="1:4" x14ac:dyDescent="0.25">
      <c r="A1863" s="71">
        <v>1917523</v>
      </c>
      <c r="B1863" t="s">
        <v>16651</v>
      </c>
      <c r="C1863" s="71" t="s">
        <v>14997</v>
      </c>
      <c r="D1863" s="71">
        <v>24.04</v>
      </c>
    </row>
    <row r="1864" spans="1:4" x14ac:dyDescent="0.25">
      <c r="A1864" s="71">
        <v>1917524</v>
      </c>
      <c r="B1864" t="s">
        <v>16652</v>
      </c>
      <c r="C1864" s="71" t="s">
        <v>14997</v>
      </c>
      <c r="D1864" s="71">
        <v>25.12</v>
      </c>
    </row>
    <row r="1865" spans="1:4" x14ac:dyDescent="0.25">
      <c r="A1865" s="71">
        <v>1917525</v>
      </c>
      <c r="B1865" t="s">
        <v>16653</v>
      </c>
      <c r="C1865" s="71" t="s">
        <v>14997</v>
      </c>
      <c r="D1865" s="71">
        <v>26.48</v>
      </c>
    </row>
    <row r="1866" spans="1:4" x14ac:dyDescent="0.25">
      <c r="A1866" s="71">
        <v>1917526</v>
      </c>
      <c r="B1866" t="s">
        <v>16654</v>
      </c>
      <c r="C1866" s="71" t="s">
        <v>14997</v>
      </c>
      <c r="D1866" s="71">
        <v>27.49</v>
      </c>
    </row>
    <row r="1867" spans="1:4" x14ac:dyDescent="0.25">
      <c r="A1867" s="71">
        <v>1917527</v>
      </c>
      <c r="B1867" t="s">
        <v>16655</v>
      </c>
      <c r="C1867" s="71" t="s">
        <v>14997</v>
      </c>
      <c r="D1867" s="71">
        <v>28.48</v>
      </c>
    </row>
    <row r="1868" spans="1:4" x14ac:dyDescent="0.25">
      <c r="A1868" s="71">
        <v>1917482</v>
      </c>
      <c r="B1868" t="s">
        <v>16656</v>
      </c>
      <c r="C1868" s="71" t="s">
        <v>14997</v>
      </c>
      <c r="D1868" s="71">
        <v>4.24</v>
      </c>
    </row>
    <row r="1869" spans="1:4" x14ac:dyDescent="0.25">
      <c r="A1869" s="71">
        <v>1917737</v>
      </c>
      <c r="B1869" t="s">
        <v>16657</v>
      </c>
      <c r="C1869" s="71" t="s">
        <v>14997</v>
      </c>
      <c r="D1869" s="71">
        <v>3.87</v>
      </c>
    </row>
    <row r="1870" spans="1:4" x14ac:dyDescent="0.25">
      <c r="A1870" s="71">
        <v>1917220</v>
      </c>
      <c r="B1870" t="s">
        <v>16658</v>
      </c>
      <c r="C1870" s="71" t="s">
        <v>14997</v>
      </c>
      <c r="D1870" s="71">
        <v>6.49</v>
      </c>
    </row>
    <row r="1871" spans="1:4" x14ac:dyDescent="0.25">
      <c r="A1871" s="71">
        <v>1917221</v>
      </c>
      <c r="B1871" t="s">
        <v>16659</v>
      </c>
      <c r="C1871" s="71" t="s">
        <v>14997</v>
      </c>
      <c r="D1871" s="71">
        <v>6.95</v>
      </c>
    </row>
    <row r="1872" spans="1:4" x14ac:dyDescent="0.25">
      <c r="A1872" s="71">
        <v>1917222</v>
      </c>
      <c r="B1872" t="s">
        <v>16660</v>
      </c>
      <c r="C1872" s="71" t="s">
        <v>14997</v>
      </c>
      <c r="D1872" s="71">
        <v>7.52</v>
      </c>
    </row>
    <row r="1873" spans="1:4" x14ac:dyDescent="0.25">
      <c r="A1873" s="71">
        <v>1917223</v>
      </c>
      <c r="B1873" t="s">
        <v>16661</v>
      </c>
      <c r="C1873" s="71" t="s">
        <v>14997</v>
      </c>
      <c r="D1873" s="71">
        <v>7.87</v>
      </c>
    </row>
    <row r="1874" spans="1:4" x14ac:dyDescent="0.25">
      <c r="A1874" s="71">
        <v>1917224</v>
      </c>
      <c r="B1874" t="s">
        <v>16662</v>
      </c>
      <c r="C1874" s="71" t="s">
        <v>14997</v>
      </c>
      <c r="D1874" s="71">
        <v>8.24</v>
      </c>
    </row>
    <row r="1875" spans="1:4" x14ac:dyDescent="0.25">
      <c r="A1875" s="71">
        <v>1917225</v>
      </c>
      <c r="B1875" t="s">
        <v>16663</v>
      </c>
      <c r="C1875" s="71" t="s">
        <v>14997</v>
      </c>
      <c r="D1875" s="71">
        <v>8.67</v>
      </c>
    </row>
    <row r="1876" spans="1:4" x14ac:dyDescent="0.25">
      <c r="A1876" s="71">
        <v>1917226</v>
      </c>
      <c r="B1876" t="s">
        <v>16664</v>
      </c>
      <c r="C1876" s="71" t="s">
        <v>14997</v>
      </c>
      <c r="D1876" s="71">
        <v>9.08</v>
      </c>
    </row>
    <row r="1877" spans="1:4" x14ac:dyDescent="0.25">
      <c r="A1877" s="71">
        <v>1917227</v>
      </c>
      <c r="B1877" t="s">
        <v>16665</v>
      </c>
      <c r="C1877" s="71" t="s">
        <v>14997</v>
      </c>
      <c r="D1877" s="71">
        <v>9.68</v>
      </c>
    </row>
    <row r="1878" spans="1:4" x14ac:dyDescent="0.25">
      <c r="A1878" s="71">
        <v>1917228</v>
      </c>
      <c r="B1878" t="s">
        <v>16666</v>
      </c>
      <c r="C1878" s="71" t="s">
        <v>14997</v>
      </c>
      <c r="D1878" s="71">
        <v>10.18</v>
      </c>
    </row>
    <row r="1879" spans="1:4" x14ac:dyDescent="0.25">
      <c r="A1879" s="71">
        <v>1917229</v>
      </c>
      <c r="B1879" t="s">
        <v>16667</v>
      </c>
      <c r="C1879" s="71" t="s">
        <v>14997</v>
      </c>
      <c r="D1879" s="71">
        <v>10.6</v>
      </c>
    </row>
    <row r="1880" spans="1:4" x14ac:dyDescent="0.25">
      <c r="A1880" s="71">
        <v>1917230</v>
      </c>
      <c r="B1880" t="s">
        <v>16668</v>
      </c>
      <c r="C1880" s="71" t="s">
        <v>14997</v>
      </c>
      <c r="D1880" s="71">
        <v>11.08</v>
      </c>
    </row>
    <row r="1881" spans="1:4" x14ac:dyDescent="0.25">
      <c r="A1881" s="71">
        <v>1917231</v>
      </c>
      <c r="B1881" t="s">
        <v>16669</v>
      </c>
      <c r="C1881" s="71" t="s">
        <v>14997</v>
      </c>
      <c r="D1881" s="71">
        <v>11.59</v>
      </c>
    </row>
    <row r="1882" spans="1:4" x14ac:dyDescent="0.25">
      <c r="A1882" s="71">
        <v>1917232</v>
      </c>
      <c r="B1882" t="s">
        <v>16670</v>
      </c>
      <c r="C1882" s="71" t="s">
        <v>14997</v>
      </c>
      <c r="D1882" s="71">
        <v>12.29</v>
      </c>
    </row>
    <row r="1883" spans="1:4" x14ac:dyDescent="0.25">
      <c r="A1883" s="71">
        <v>1917233</v>
      </c>
      <c r="B1883" t="s">
        <v>16671</v>
      </c>
      <c r="C1883" s="71" t="s">
        <v>14997</v>
      </c>
      <c r="D1883" s="71">
        <v>12.82</v>
      </c>
    </row>
    <row r="1884" spans="1:4" x14ac:dyDescent="0.25">
      <c r="A1884" s="71">
        <v>1917234</v>
      </c>
      <c r="B1884" t="s">
        <v>16672</v>
      </c>
      <c r="C1884" s="71" t="s">
        <v>14997</v>
      </c>
      <c r="D1884" s="71">
        <v>13.44</v>
      </c>
    </row>
    <row r="1885" spans="1:4" x14ac:dyDescent="0.25">
      <c r="A1885" s="71">
        <v>1917217</v>
      </c>
      <c r="B1885" t="s">
        <v>16673</v>
      </c>
      <c r="C1885" s="71" t="s">
        <v>14997</v>
      </c>
      <c r="D1885" s="71">
        <v>5.29</v>
      </c>
    </row>
    <row r="1886" spans="1:4" x14ac:dyDescent="0.25">
      <c r="A1886" s="71">
        <v>1917218</v>
      </c>
      <c r="B1886" t="s">
        <v>16674</v>
      </c>
      <c r="C1886" s="71" t="s">
        <v>14997</v>
      </c>
      <c r="D1886" s="71">
        <v>5.51</v>
      </c>
    </row>
    <row r="1887" spans="1:4" x14ac:dyDescent="0.25">
      <c r="A1887" s="71">
        <v>1917219</v>
      </c>
      <c r="B1887" t="s">
        <v>16675</v>
      </c>
      <c r="C1887" s="71" t="s">
        <v>14997</v>
      </c>
      <c r="D1887" s="71">
        <v>5.95</v>
      </c>
    </row>
    <row r="1888" spans="1:4" x14ac:dyDescent="0.25">
      <c r="A1888" s="71">
        <v>1917724</v>
      </c>
      <c r="B1888" t="s">
        <v>16676</v>
      </c>
      <c r="C1888" s="71" t="s">
        <v>14997</v>
      </c>
      <c r="D1888" s="71">
        <v>5.17</v>
      </c>
    </row>
    <row r="1889" spans="1:4" x14ac:dyDescent="0.25">
      <c r="A1889" s="71">
        <v>1917274</v>
      </c>
      <c r="B1889" t="s">
        <v>16677</v>
      </c>
      <c r="C1889" s="71" t="s">
        <v>14997</v>
      </c>
      <c r="D1889" s="71">
        <v>4.79</v>
      </c>
    </row>
    <row r="1890" spans="1:4" x14ac:dyDescent="0.25">
      <c r="A1890" s="71">
        <v>1917275</v>
      </c>
      <c r="B1890" t="s">
        <v>16678</v>
      </c>
      <c r="C1890" s="71" t="s">
        <v>14997</v>
      </c>
      <c r="D1890" s="71">
        <v>5.0999999999999996</v>
      </c>
    </row>
    <row r="1891" spans="1:4" x14ac:dyDescent="0.25">
      <c r="A1891" s="71">
        <v>1917276</v>
      </c>
      <c r="B1891" t="s">
        <v>16679</v>
      </c>
      <c r="C1891" s="71" t="s">
        <v>14997</v>
      </c>
      <c r="D1891" s="71">
        <v>5.64</v>
      </c>
    </row>
    <row r="1892" spans="1:4" x14ac:dyDescent="0.25">
      <c r="A1892" s="71">
        <v>1917277</v>
      </c>
      <c r="B1892" t="s">
        <v>16680</v>
      </c>
      <c r="C1892" s="71" t="s">
        <v>14997</v>
      </c>
      <c r="D1892" s="71">
        <v>6.04</v>
      </c>
    </row>
    <row r="1893" spans="1:4" x14ac:dyDescent="0.25">
      <c r="A1893" s="71">
        <v>1917278</v>
      </c>
      <c r="B1893" t="s">
        <v>16681</v>
      </c>
      <c r="C1893" s="71" t="s">
        <v>14997</v>
      </c>
      <c r="D1893" s="71">
        <v>6.24</v>
      </c>
    </row>
    <row r="1894" spans="1:4" x14ac:dyDescent="0.25">
      <c r="A1894" s="71">
        <v>1917279</v>
      </c>
      <c r="B1894" t="s">
        <v>16682</v>
      </c>
      <c r="C1894" s="71" t="s">
        <v>14997</v>
      </c>
      <c r="D1894" s="71">
        <v>6.64</v>
      </c>
    </row>
    <row r="1895" spans="1:4" x14ac:dyDescent="0.25">
      <c r="A1895" s="71">
        <v>1917280</v>
      </c>
      <c r="B1895" t="s">
        <v>16683</v>
      </c>
      <c r="C1895" s="71" t="s">
        <v>14997</v>
      </c>
      <c r="D1895" s="71">
        <v>7.02</v>
      </c>
    </row>
    <row r="1896" spans="1:4" x14ac:dyDescent="0.25">
      <c r="A1896" s="71">
        <v>1917281</v>
      </c>
      <c r="B1896" t="s">
        <v>16684</v>
      </c>
      <c r="C1896" s="71" t="s">
        <v>14997</v>
      </c>
      <c r="D1896" s="71">
        <v>7.58</v>
      </c>
    </row>
    <row r="1897" spans="1:4" x14ac:dyDescent="0.25">
      <c r="A1897" s="71">
        <v>1917282</v>
      </c>
      <c r="B1897" t="s">
        <v>16685</v>
      </c>
      <c r="C1897" s="71" t="s">
        <v>14997</v>
      </c>
      <c r="D1897" s="71">
        <v>7.96</v>
      </c>
    </row>
    <row r="1898" spans="1:4" x14ac:dyDescent="0.25">
      <c r="A1898" s="71">
        <v>1917283</v>
      </c>
      <c r="B1898" t="s">
        <v>16686</v>
      </c>
      <c r="C1898" s="71" t="s">
        <v>14997</v>
      </c>
      <c r="D1898" s="71">
        <v>8.36</v>
      </c>
    </row>
    <row r="1899" spans="1:4" x14ac:dyDescent="0.25">
      <c r="A1899" s="71">
        <v>1917284</v>
      </c>
      <c r="B1899" t="s">
        <v>16687</v>
      </c>
      <c r="C1899" s="71" t="s">
        <v>14997</v>
      </c>
      <c r="D1899" s="71">
        <v>8.6999999999999993</v>
      </c>
    </row>
    <row r="1900" spans="1:4" x14ac:dyDescent="0.25">
      <c r="A1900" s="71">
        <v>1917285</v>
      </c>
      <c r="B1900" t="s">
        <v>16688</v>
      </c>
      <c r="C1900" s="71" t="s">
        <v>14997</v>
      </c>
      <c r="D1900" s="71">
        <v>9.11</v>
      </c>
    </row>
    <row r="1901" spans="1:4" x14ac:dyDescent="0.25">
      <c r="A1901" s="71">
        <v>1917286</v>
      </c>
      <c r="B1901" t="s">
        <v>16689</v>
      </c>
      <c r="C1901" s="71" t="s">
        <v>14997</v>
      </c>
      <c r="D1901" s="71">
        <v>9.81</v>
      </c>
    </row>
    <row r="1902" spans="1:4" x14ac:dyDescent="0.25">
      <c r="A1902" s="71">
        <v>1917287</v>
      </c>
      <c r="B1902" t="s">
        <v>16690</v>
      </c>
      <c r="C1902" s="71" t="s">
        <v>14997</v>
      </c>
      <c r="D1902" s="71">
        <v>10.24</v>
      </c>
    </row>
    <row r="1903" spans="1:4" x14ac:dyDescent="0.25">
      <c r="A1903" s="71">
        <v>1917288</v>
      </c>
      <c r="B1903" t="s">
        <v>16691</v>
      </c>
      <c r="C1903" s="71" t="s">
        <v>14997</v>
      </c>
      <c r="D1903" s="71">
        <v>10.7</v>
      </c>
    </row>
    <row r="1904" spans="1:4" x14ac:dyDescent="0.25">
      <c r="A1904" s="71">
        <v>1917289</v>
      </c>
      <c r="B1904" t="s">
        <v>16692</v>
      </c>
      <c r="C1904" s="71" t="s">
        <v>14997</v>
      </c>
      <c r="D1904" s="71">
        <v>11.2</v>
      </c>
    </row>
    <row r="1905" spans="1:4" x14ac:dyDescent="0.25">
      <c r="A1905" s="71">
        <v>1917290</v>
      </c>
      <c r="B1905" t="s">
        <v>16693</v>
      </c>
      <c r="C1905" s="71" t="s">
        <v>14997</v>
      </c>
      <c r="D1905" s="71">
        <v>11.73</v>
      </c>
    </row>
    <row r="1906" spans="1:4" x14ac:dyDescent="0.25">
      <c r="A1906" s="71">
        <v>1917291</v>
      </c>
      <c r="B1906" t="s">
        <v>16694</v>
      </c>
      <c r="C1906" s="71" t="s">
        <v>14997</v>
      </c>
      <c r="D1906" s="71">
        <v>12.5</v>
      </c>
    </row>
    <row r="1907" spans="1:4" x14ac:dyDescent="0.25">
      <c r="A1907" s="71">
        <v>1917292</v>
      </c>
      <c r="B1907" t="s">
        <v>16695</v>
      </c>
      <c r="C1907" s="71" t="s">
        <v>14997</v>
      </c>
      <c r="D1907" s="71">
        <v>13.07</v>
      </c>
    </row>
    <row r="1908" spans="1:4" x14ac:dyDescent="0.25">
      <c r="A1908" s="71">
        <v>1917293</v>
      </c>
      <c r="B1908" t="s">
        <v>16696</v>
      </c>
      <c r="C1908" s="71" t="s">
        <v>14997</v>
      </c>
      <c r="D1908" s="71">
        <v>13.67</v>
      </c>
    </row>
    <row r="1909" spans="1:4" x14ac:dyDescent="0.25">
      <c r="A1909" s="71">
        <v>1917294</v>
      </c>
      <c r="B1909" t="s">
        <v>16697</v>
      </c>
      <c r="C1909" s="71" t="s">
        <v>14997</v>
      </c>
      <c r="D1909" s="71">
        <v>14.47</v>
      </c>
    </row>
    <row r="1910" spans="1:4" x14ac:dyDescent="0.25">
      <c r="A1910" s="71">
        <v>1917295</v>
      </c>
      <c r="B1910" t="s">
        <v>16698</v>
      </c>
      <c r="C1910" s="71" t="s">
        <v>14997</v>
      </c>
      <c r="D1910" s="71">
        <v>15.25</v>
      </c>
    </row>
    <row r="1911" spans="1:4" x14ac:dyDescent="0.25">
      <c r="A1911" s="71">
        <v>1917296</v>
      </c>
      <c r="B1911" t="s">
        <v>16699</v>
      </c>
      <c r="C1911" s="71" t="s">
        <v>14997</v>
      </c>
      <c r="D1911" s="71">
        <v>16.37</v>
      </c>
    </row>
    <row r="1912" spans="1:4" x14ac:dyDescent="0.25">
      <c r="A1912" s="71">
        <v>1917297</v>
      </c>
      <c r="B1912" t="s">
        <v>16700</v>
      </c>
      <c r="C1912" s="71" t="s">
        <v>14997</v>
      </c>
      <c r="D1912" s="71">
        <v>17.39</v>
      </c>
    </row>
    <row r="1913" spans="1:4" x14ac:dyDescent="0.25">
      <c r="A1913" s="71">
        <v>1917298</v>
      </c>
      <c r="B1913" t="s">
        <v>16701</v>
      </c>
      <c r="C1913" s="71" t="s">
        <v>14997</v>
      </c>
      <c r="D1913" s="71">
        <v>18.489999999999998</v>
      </c>
    </row>
    <row r="1914" spans="1:4" x14ac:dyDescent="0.25">
      <c r="A1914" s="71">
        <v>1917271</v>
      </c>
      <c r="B1914" t="s">
        <v>16702</v>
      </c>
      <c r="C1914" s="71" t="s">
        <v>14997</v>
      </c>
      <c r="D1914" s="71">
        <v>4.0199999999999996</v>
      </c>
    </row>
    <row r="1915" spans="1:4" x14ac:dyDescent="0.25">
      <c r="A1915" s="71">
        <v>1917299</v>
      </c>
      <c r="B1915" t="s">
        <v>16703</v>
      </c>
      <c r="C1915" s="71" t="s">
        <v>14997</v>
      </c>
      <c r="D1915" s="71">
        <v>19.809999999999999</v>
      </c>
    </row>
    <row r="1916" spans="1:4" x14ac:dyDescent="0.25">
      <c r="A1916" s="71">
        <v>1917300</v>
      </c>
      <c r="B1916" t="s">
        <v>16704</v>
      </c>
      <c r="C1916" s="71" t="s">
        <v>14997</v>
      </c>
      <c r="D1916" s="71">
        <v>21.24</v>
      </c>
    </row>
    <row r="1917" spans="1:4" x14ac:dyDescent="0.25">
      <c r="A1917" s="71">
        <v>1917301</v>
      </c>
      <c r="B1917" t="s">
        <v>16705</v>
      </c>
      <c r="C1917" s="71" t="s">
        <v>14997</v>
      </c>
      <c r="D1917" s="71">
        <v>23.16</v>
      </c>
    </row>
    <row r="1918" spans="1:4" x14ac:dyDescent="0.25">
      <c r="A1918" s="71">
        <v>1917302</v>
      </c>
      <c r="B1918" t="s">
        <v>16706</v>
      </c>
      <c r="C1918" s="71" t="s">
        <v>14997</v>
      </c>
      <c r="D1918" s="71">
        <v>24.96</v>
      </c>
    </row>
    <row r="1919" spans="1:4" x14ac:dyDescent="0.25">
      <c r="A1919" s="71">
        <v>1917303</v>
      </c>
      <c r="B1919" t="s">
        <v>16707</v>
      </c>
      <c r="C1919" s="71" t="s">
        <v>14997</v>
      </c>
      <c r="D1919" s="71">
        <v>26.66</v>
      </c>
    </row>
    <row r="1920" spans="1:4" x14ac:dyDescent="0.25">
      <c r="A1920" s="71">
        <v>1917304</v>
      </c>
      <c r="B1920" t="s">
        <v>16708</v>
      </c>
      <c r="C1920" s="71" t="s">
        <v>14997</v>
      </c>
      <c r="D1920" s="71">
        <v>28.33</v>
      </c>
    </row>
    <row r="1921" spans="1:4" x14ac:dyDescent="0.25">
      <c r="A1921" s="71">
        <v>1917305</v>
      </c>
      <c r="B1921" t="s">
        <v>16709</v>
      </c>
      <c r="C1921" s="71" t="s">
        <v>14997</v>
      </c>
      <c r="D1921" s="71">
        <v>30.18</v>
      </c>
    </row>
    <row r="1922" spans="1:4" x14ac:dyDescent="0.25">
      <c r="A1922" s="71">
        <v>1917306</v>
      </c>
      <c r="B1922" t="s">
        <v>16710</v>
      </c>
      <c r="C1922" s="71" t="s">
        <v>14997</v>
      </c>
      <c r="D1922" s="71">
        <v>32.46</v>
      </c>
    </row>
    <row r="1923" spans="1:4" x14ac:dyDescent="0.25">
      <c r="A1923" s="71">
        <v>1917307</v>
      </c>
      <c r="B1923" t="s">
        <v>16711</v>
      </c>
      <c r="C1923" s="71" t="s">
        <v>14997</v>
      </c>
      <c r="D1923" s="71">
        <v>34.15</v>
      </c>
    </row>
    <row r="1924" spans="1:4" x14ac:dyDescent="0.25">
      <c r="A1924" s="71">
        <v>1917272</v>
      </c>
      <c r="B1924" t="s">
        <v>16712</v>
      </c>
      <c r="C1924" s="71" t="s">
        <v>14997</v>
      </c>
      <c r="D1924" s="71">
        <v>4.2300000000000004</v>
      </c>
    </row>
    <row r="1925" spans="1:4" x14ac:dyDescent="0.25">
      <c r="A1925" s="71">
        <v>1917273</v>
      </c>
      <c r="B1925" t="s">
        <v>16713</v>
      </c>
      <c r="C1925" s="71" t="s">
        <v>14997</v>
      </c>
      <c r="D1925" s="71">
        <v>4.45</v>
      </c>
    </row>
    <row r="1926" spans="1:4" x14ac:dyDescent="0.25">
      <c r="A1926" s="71">
        <v>1917729</v>
      </c>
      <c r="B1926" t="s">
        <v>16714</v>
      </c>
      <c r="C1926" s="71" t="s">
        <v>14997</v>
      </c>
      <c r="D1926" s="71">
        <v>3.96</v>
      </c>
    </row>
    <row r="1927" spans="1:4" x14ac:dyDescent="0.25">
      <c r="A1927" s="71">
        <v>1917367</v>
      </c>
      <c r="B1927" t="s">
        <v>16715</v>
      </c>
      <c r="C1927" s="71" t="s">
        <v>14997</v>
      </c>
      <c r="D1927" s="71">
        <v>4.49</v>
      </c>
    </row>
    <row r="1928" spans="1:4" x14ac:dyDescent="0.25">
      <c r="A1928" s="71">
        <v>1917368</v>
      </c>
      <c r="B1928" t="s">
        <v>16716</v>
      </c>
      <c r="C1928" s="71" t="s">
        <v>14997</v>
      </c>
      <c r="D1928" s="71">
        <v>4.8</v>
      </c>
    </row>
    <row r="1929" spans="1:4" x14ac:dyDescent="0.25">
      <c r="A1929" s="71">
        <v>1917369</v>
      </c>
      <c r="B1929" t="s">
        <v>16717</v>
      </c>
      <c r="C1929" s="71" t="s">
        <v>14997</v>
      </c>
      <c r="D1929" s="71">
        <v>5.28</v>
      </c>
    </row>
    <row r="1930" spans="1:4" x14ac:dyDescent="0.25">
      <c r="A1930" s="71">
        <v>1917370</v>
      </c>
      <c r="B1930" t="s">
        <v>16718</v>
      </c>
      <c r="C1930" s="71" t="s">
        <v>14997</v>
      </c>
      <c r="D1930" s="71">
        <v>5.57</v>
      </c>
    </row>
    <row r="1931" spans="1:4" x14ac:dyDescent="0.25">
      <c r="A1931" s="71">
        <v>1917371</v>
      </c>
      <c r="B1931" t="s">
        <v>16719</v>
      </c>
      <c r="C1931" s="71" t="s">
        <v>14997</v>
      </c>
      <c r="D1931" s="71">
        <v>5.85</v>
      </c>
    </row>
    <row r="1932" spans="1:4" x14ac:dyDescent="0.25">
      <c r="A1932" s="71">
        <v>1917372</v>
      </c>
      <c r="B1932" t="s">
        <v>16720</v>
      </c>
      <c r="C1932" s="71" t="s">
        <v>14997</v>
      </c>
      <c r="D1932" s="71">
        <v>6.12</v>
      </c>
    </row>
    <row r="1933" spans="1:4" x14ac:dyDescent="0.25">
      <c r="A1933" s="71">
        <v>1917373</v>
      </c>
      <c r="B1933" t="s">
        <v>16721</v>
      </c>
      <c r="C1933" s="71" t="s">
        <v>14997</v>
      </c>
      <c r="D1933" s="71">
        <v>6.34</v>
      </c>
    </row>
    <row r="1934" spans="1:4" x14ac:dyDescent="0.25">
      <c r="A1934" s="71">
        <v>1917374</v>
      </c>
      <c r="B1934" t="s">
        <v>16722</v>
      </c>
      <c r="C1934" s="71" t="s">
        <v>14997</v>
      </c>
      <c r="D1934" s="71">
        <v>6.89</v>
      </c>
    </row>
    <row r="1935" spans="1:4" x14ac:dyDescent="0.25">
      <c r="A1935" s="71">
        <v>1917375</v>
      </c>
      <c r="B1935" t="s">
        <v>16723</v>
      </c>
      <c r="C1935" s="71" t="s">
        <v>14997</v>
      </c>
      <c r="D1935" s="71">
        <v>7.14</v>
      </c>
    </row>
    <row r="1936" spans="1:4" x14ac:dyDescent="0.25">
      <c r="A1936" s="71">
        <v>1917376</v>
      </c>
      <c r="B1936" t="s">
        <v>16724</v>
      </c>
      <c r="C1936" s="71" t="s">
        <v>14997</v>
      </c>
      <c r="D1936" s="71">
        <v>7.4</v>
      </c>
    </row>
    <row r="1937" spans="1:4" x14ac:dyDescent="0.25">
      <c r="A1937" s="71">
        <v>1917377</v>
      </c>
      <c r="B1937" t="s">
        <v>16725</v>
      </c>
      <c r="C1937" s="71" t="s">
        <v>14997</v>
      </c>
      <c r="D1937" s="71">
        <v>7.67</v>
      </c>
    </row>
    <row r="1938" spans="1:4" x14ac:dyDescent="0.25">
      <c r="A1938" s="71">
        <v>1917378</v>
      </c>
      <c r="B1938" t="s">
        <v>16726</v>
      </c>
      <c r="C1938" s="71" t="s">
        <v>14997</v>
      </c>
      <c r="D1938" s="71">
        <v>7.94</v>
      </c>
    </row>
    <row r="1939" spans="1:4" x14ac:dyDescent="0.25">
      <c r="A1939" s="71">
        <v>1917379</v>
      </c>
      <c r="B1939" t="s">
        <v>16727</v>
      </c>
      <c r="C1939" s="71" t="s">
        <v>14997</v>
      </c>
      <c r="D1939" s="71">
        <v>8.5</v>
      </c>
    </row>
    <row r="1940" spans="1:4" x14ac:dyDescent="0.25">
      <c r="A1940" s="71">
        <v>1917380</v>
      </c>
      <c r="B1940" t="s">
        <v>16728</v>
      </c>
      <c r="C1940" s="71" t="s">
        <v>14997</v>
      </c>
      <c r="D1940" s="71">
        <v>8.82</v>
      </c>
    </row>
    <row r="1941" spans="1:4" x14ac:dyDescent="0.25">
      <c r="A1941" s="71">
        <v>1917381</v>
      </c>
      <c r="B1941" t="s">
        <v>16729</v>
      </c>
      <c r="C1941" s="71" t="s">
        <v>14997</v>
      </c>
      <c r="D1941" s="71">
        <v>9.15</v>
      </c>
    </row>
    <row r="1942" spans="1:4" x14ac:dyDescent="0.25">
      <c r="A1942" s="71">
        <v>1917382</v>
      </c>
      <c r="B1942" t="s">
        <v>16730</v>
      </c>
      <c r="C1942" s="71" t="s">
        <v>14997</v>
      </c>
      <c r="D1942" s="71">
        <v>9.56</v>
      </c>
    </row>
    <row r="1943" spans="1:4" x14ac:dyDescent="0.25">
      <c r="A1943" s="71">
        <v>1917383</v>
      </c>
      <c r="B1943" t="s">
        <v>16731</v>
      </c>
      <c r="C1943" s="71" t="s">
        <v>14997</v>
      </c>
      <c r="D1943" s="71">
        <v>9.92</v>
      </c>
    </row>
    <row r="1944" spans="1:4" x14ac:dyDescent="0.25">
      <c r="A1944" s="71">
        <v>1917384</v>
      </c>
      <c r="B1944" t="s">
        <v>16732</v>
      </c>
      <c r="C1944" s="71" t="s">
        <v>14997</v>
      </c>
      <c r="D1944" s="71">
        <v>10.54</v>
      </c>
    </row>
    <row r="1945" spans="1:4" x14ac:dyDescent="0.25">
      <c r="A1945" s="71">
        <v>1917385</v>
      </c>
      <c r="B1945" t="s">
        <v>16733</v>
      </c>
      <c r="C1945" s="71" t="s">
        <v>14997</v>
      </c>
      <c r="D1945" s="71">
        <v>10.99</v>
      </c>
    </row>
    <row r="1946" spans="1:4" x14ac:dyDescent="0.25">
      <c r="A1946" s="71">
        <v>1917386</v>
      </c>
      <c r="B1946" t="s">
        <v>16734</v>
      </c>
      <c r="C1946" s="71" t="s">
        <v>14997</v>
      </c>
      <c r="D1946" s="71">
        <v>11.46</v>
      </c>
    </row>
    <row r="1947" spans="1:4" x14ac:dyDescent="0.25">
      <c r="A1947" s="71">
        <v>1917387</v>
      </c>
      <c r="B1947" t="s">
        <v>16735</v>
      </c>
      <c r="C1947" s="71" t="s">
        <v>14997</v>
      </c>
      <c r="D1947" s="71">
        <v>11.95</v>
      </c>
    </row>
    <row r="1948" spans="1:4" x14ac:dyDescent="0.25">
      <c r="A1948" s="71">
        <v>1917388</v>
      </c>
      <c r="B1948" t="s">
        <v>16736</v>
      </c>
      <c r="C1948" s="71" t="s">
        <v>14997</v>
      </c>
      <c r="D1948" s="71">
        <v>12.46</v>
      </c>
    </row>
    <row r="1949" spans="1:4" x14ac:dyDescent="0.25">
      <c r="A1949" s="71">
        <v>1917389</v>
      </c>
      <c r="B1949" t="s">
        <v>16737</v>
      </c>
      <c r="C1949" s="71" t="s">
        <v>14997</v>
      </c>
      <c r="D1949" s="71">
        <v>13.24</v>
      </c>
    </row>
    <row r="1950" spans="1:4" x14ac:dyDescent="0.25">
      <c r="A1950" s="71">
        <v>1917390</v>
      </c>
      <c r="B1950" t="s">
        <v>16738</v>
      </c>
      <c r="C1950" s="71" t="s">
        <v>14997</v>
      </c>
      <c r="D1950" s="71">
        <v>13.94</v>
      </c>
    </row>
    <row r="1951" spans="1:4" x14ac:dyDescent="0.25">
      <c r="A1951" s="71">
        <v>1917391</v>
      </c>
      <c r="B1951" t="s">
        <v>16739</v>
      </c>
      <c r="C1951" s="71" t="s">
        <v>14997</v>
      </c>
      <c r="D1951" s="71">
        <v>14.68</v>
      </c>
    </row>
    <row r="1952" spans="1:4" x14ac:dyDescent="0.25">
      <c r="A1952" s="71">
        <v>1917364</v>
      </c>
      <c r="B1952" t="s">
        <v>16740</v>
      </c>
      <c r="C1952" s="71" t="s">
        <v>14997</v>
      </c>
      <c r="D1952" s="71">
        <v>3.58</v>
      </c>
    </row>
    <row r="1953" spans="1:4" x14ac:dyDescent="0.25">
      <c r="A1953" s="71">
        <v>1917392</v>
      </c>
      <c r="B1953" t="s">
        <v>16741</v>
      </c>
      <c r="C1953" s="71" t="s">
        <v>14997</v>
      </c>
      <c r="D1953" s="71">
        <v>15.61</v>
      </c>
    </row>
    <row r="1954" spans="1:4" x14ac:dyDescent="0.25">
      <c r="A1954" s="71">
        <v>1917393</v>
      </c>
      <c r="B1954" t="s">
        <v>16742</v>
      </c>
      <c r="C1954" s="71" t="s">
        <v>14997</v>
      </c>
      <c r="D1954" s="71">
        <v>16.59</v>
      </c>
    </row>
    <row r="1955" spans="1:4" x14ac:dyDescent="0.25">
      <c r="A1955" s="71">
        <v>1917394</v>
      </c>
      <c r="B1955" t="s">
        <v>16743</v>
      </c>
      <c r="C1955" s="71" t="s">
        <v>14997</v>
      </c>
      <c r="D1955" s="71">
        <v>17.98</v>
      </c>
    </row>
    <row r="1956" spans="1:4" x14ac:dyDescent="0.25">
      <c r="A1956" s="71">
        <v>1917395</v>
      </c>
      <c r="B1956" t="s">
        <v>16744</v>
      </c>
      <c r="C1956" s="71" t="s">
        <v>14997</v>
      </c>
      <c r="D1956" s="71">
        <v>18.95</v>
      </c>
    </row>
    <row r="1957" spans="1:4" x14ac:dyDescent="0.25">
      <c r="A1957" s="71">
        <v>1917396</v>
      </c>
      <c r="B1957" t="s">
        <v>16745</v>
      </c>
      <c r="C1957" s="71" t="s">
        <v>14997</v>
      </c>
      <c r="D1957" s="71">
        <v>20.059999999999999</v>
      </c>
    </row>
    <row r="1958" spans="1:4" x14ac:dyDescent="0.25">
      <c r="A1958" s="71">
        <v>1917397</v>
      </c>
      <c r="B1958" t="s">
        <v>16746</v>
      </c>
      <c r="C1958" s="71" t="s">
        <v>14997</v>
      </c>
      <c r="D1958" s="71">
        <v>21.33</v>
      </c>
    </row>
    <row r="1959" spans="1:4" x14ac:dyDescent="0.25">
      <c r="A1959" s="71">
        <v>1917398</v>
      </c>
      <c r="B1959" t="s">
        <v>16747</v>
      </c>
      <c r="C1959" s="71" t="s">
        <v>14997</v>
      </c>
      <c r="D1959" s="71">
        <v>22.45</v>
      </c>
    </row>
    <row r="1960" spans="1:4" x14ac:dyDescent="0.25">
      <c r="A1960" s="71">
        <v>1917399</v>
      </c>
      <c r="B1960" t="s">
        <v>16748</v>
      </c>
      <c r="C1960" s="71" t="s">
        <v>14997</v>
      </c>
      <c r="D1960" s="71">
        <v>24.04</v>
      </c>
    </row>
    <row r="1961" spans="1:4" x14ac:dyDescent="0.25">
      <c r="A1961" s="71">
        <v>1917400</v>
      </c>
      <c r="B1961" t="s">
        <v>16749</v>
      </c>
      <c r="C1961" s="71" t="s">
        <v>14997</v>
      </c>
      <c r="D1961" s="71">
        <v>25.48</v>
      </c>
    </row>
    <row r="1962" spans="1:4" x14ac:dyDescent="0.25">
      <c r="A1962" s="71">
        <v>1917401</v>
      </c>
      <c r="B1962" t="s">
        <v>16750</v>
      </c>
      <c r="C1962" s="71" t="s">
        <v>14997</v>
      </c>
      <c r="D1962" s="71">
        <v>26.79</v>
      </c>
    </row>
    <row r="1963" spans="1:4" x14ac:dyDescent="0.25">
      <c r="A1963" s="71">
        <v>1917365</v>
      </c>
      <c r="B1963" t="s">
        <v>16751</v>
      </c>
      <c r="C1963" s="71" t="s">
        <v>14997</v>
      </c>
      <c r="D1963" s="71">
        <v>3.93</v>
      </c>
    </row>
    <row r="1964" spans="1:4" x14ac:dyDescent="0.25">
      <c r="A1964" s="71">
        <v>1917402</v>
      </c>
      <c r="B1964" t="s">
        <v>16752</v>
      </c>
      <c r="C1964" s="71" t="s">
        <v>14997</v>
      </c>
      <c r="D1964" s="71">
        <v>28.33</v>
      </c>
    </row>
    <row r="1965" spans="1:4" x14ac:dyDescent="0.25">
      <c r="A1965" s="71">
        <v>1917403</v>
      </c>
      <c r="B1965" t="s">
        <v>16753</v>
      </c>
      <c r="C1965" s="71" t="s">
        <v>14997</v>
      </c>
      <c r="D1965" s="71">
        <v>30.05</v>
      </c>
    </row>
    <row r="1966" spans="1:4" x14ac:dyDescent="0.25">
      <c r="A1966" s="71">
        <v>1917404</v>
      </c>
      <c r="B1966" t="s">
        <v>16754</v>
      </c>
      <c r="C1966" s="71" t="s">
        <v>14997</v>
      </c>
      <c r="D1966" s="71">
        <v>31.83</v>
      </c>
    </row>
    <row r="1967" spans="1:4" x14ac:dyDescent="0.25">
      <c r="A1967" s="71">
        <v>1917405</v>
      </c>
      <c r="B1967" t="s">
        <v>16755</v>
      </c>
      <c r="C1967" s="71" t="s">
        <v>14997</v>
      </c>
      <c r="D1967" s="71">
        <v>33.520000000000003</v>
      </c>
    </row>
    <row r="1968" spans="1:4" x14ac:dyDescent="0.25">
      <c r="A1968" s="71">
        <v>1917406</v>
      </c>
      <c r="B1968" t="s">
        <v>16756</v>
      </c>
      <c r="C1968" s="71" t="s">
        <v>14997</v>
      </c>
      <c r="D1968" s="71">
        <v>35.4</v>
      </c>
    </row>
    <row r="1969" spans="1:4" x14ac:dyDescent="0.25">
      <c r="A1969" s="71">
        <v>1917407</v>
      </c>
      <c r="B1969" t="s">
        <v>16757</v>
      </c>
      <c r="C1969" s="71" t="s">
        <v>14997</v>
      </c>
      <c r="D1969" s="71">
        <v>37.549999999999997</v>
      </c>
    </row>
    <row r="1970" spans="1:4" x14ac:dyDescent="0.25">
      <c r="A1970" s="71">
        <v>1917408</v>
      </c>
      <c r="B1970" t="s">
        <v>16758</v>
      </c>
      <c r="C1970" s="71" t="s">
        <v>14997</v>
      </c>
      <c r="D1970" s="71">
        <v>39.93</v>
      </c>
    </row>
    <row r="1971" spans="1:4" x14ac:dyDescent="0.25">
      <c r="A1971" s="71">
        <v>1917409</v>
      </c>
      <c r="B1971" t="s">
        <v>16759</v>
      </c>
      <c r="C1971" s="71" t="s">
        <v>14997</v>
      </c>
      <c r="D1971" s="71">
        <v>41.85</v>
      </c>
    </row>
    <row r="1972" spans="1:4" x14ac:dyDescent="0.25">
      <c r="A1972" s="71">
        <v>1917410</v>
      </c>
      <c r="B1972" t="s">
        <v>16760</v>
      </c>
      <c r="C1972" s="71" t="s">
        <v>14997</v>
      </c>
      <c r="D1972" s="71">
        <v>43.59</v>
      </c>
    </row>
    <row r="1973" spans="1:4" x14ac:dyDescent="0.25">
      <c r="A1973" s="71">
        <v>1917411</v>
      </c>
      <c r="B1973" t="s">
        <v>16761</v>
      </c>
      <c r="C1973" s="71" t="s">
        <v>14997</v>
      </c>
      <c r="D1973" s="71">
        <v>45.55</v>
      </c>
    </row>
    <row r="1974" spans="1:4" x14ac:dyDescent="0.25">
      <c r="A1974" s="71">
        <v>1917366</v>
      </c>
      <c r="B1974" t="s">
        <v>16762</v>
      </c>
      <c r="C1974" s="71" t="s">
        <v>14997</v>
      </c>
      <c r="D1974" s="71">
        <v>4.17</v>
      </c>
    </row>
    <row r="1975" spans="1:4" x14ac:dyDescent="0.25">
      <c r="A1975" s="71">
        <v>1917732</v>
      </c>
      <c r="B1975" t="s">
        <v>16763</v>
      </c>
      <c r="C1975" s="71" t="s">
        <v>14997</v>
      </c>
      <c r="D1975" s="71">
        <v>3.35</v>
      </c>
    </row>
    <row r="1976" spans="1:4" x14ac:dyDescent="0.25">
      <c r="A1976" s="71">
        <v>1917043</v>
      </c>
      <c r="B1976" t="s">
        <v>16764</v>
      </c>
      <c r="C1976" s="71" t="s">
        <v>14997</v>
      </c>
      <c r="D1976" s="71">
        <v>12.2</v>
      </c>
    </row>
    <row r="1977" spans="1:4" x14ac:dyDescent="0.25">
      <c r="A1977" s="71">
        <v>1917044</v>
      </c>
      <c r="B1977" t="s">
        <v>16765</v>
      </c>
      <c r="C1977" s="71" t="s">
        <v>14997</v>
      </c>
      <c r="D1977" s="71">
        <v>12.41</v>
      </c>
    </row>
    <row r="1978" spans="1:4" x14ac:dyDescent="0.25">
      <c r="A1978" s="71">
        <v>1917045</v>
      </c>
      <c r="B1978" t="s">
        <v>16766</v>
      </c>
      <c r="C1978" s="71" t="s">
        <v>14997</v>
      </c>
      <c r="D1978" s="71">
        <v>12.63</v>
      </c>
    </row>
    <row r="1979" spans="1:4" x14ac:dyDescent="0.25">
      <c r="A1979" s="71">
        <v>1917046</v>
      </c>
      <c r="B1979" t="s">
        <v>16767</v>
      </c>
      <c r="C1979" s="71" t="s">
        <v>14997</v>
      </c>
      <c r="D1979" s="71">
        <v>12.86</v>
      </c>
    </row>
    <row r="1980" spans="1:4" x14ac:dyDescent="0.25">
      <c r="A1980" s="71">
        <v>1917047</v>
      </c>
      <c r="B1980" t="s">
        <v>16768</v>
      </c>
      <c r="C1980" s="71" t="s">
        <v>14997</v>
      </c>
      <c r="D1980" s="71">
        <v>13.1</v>
      </c>
    </row>
    <row r="1981" spans="1:4" x14ac:dyDescent="0.25">
      <c r="A1981" s="71">
        <v>1917048</v>
      </c>
      <c r="B1981" t="s">
        <v>16769</v>
      </c>
      <c r="C1981" s="71" t="s">
        <v>14997</v>
      </c>
      <c r="D1981" s="71">
        <v>13.23</v>
      </c>
    </row>
    <row r="1982" spans="1:4" x14ac:dyDescent="0.25">
      <c r="A1982" s="71">
        <v>1901518</v>
      </c>
      <c r="B1982" t="s">
        <v>16770</v>
      </c>
      <c r="C1982" s="71" t="s">
        <v>14997</v>
      </c>
      <c r="D1982" s="71">
        <v>8.27</v>
      </c>
    </row>
    <row r="1983" spans="1:4" x14ac:dyDescent="0.25">
      <c r="A1983" s="71">
        <v>1901519</v>
      </c>
      <c r="B1983" t="s">
        <v>16771</v>
      </c>
      <c r="C1983" s="71" t="s">
        <v>14997</v>
      </c>
      <c r="D1983" s="71">
        <v>8.33</v>
      </c>
    </row>
    <row r="1984" spans="1:4" x14ac:dyDescent="0.25">
      <c r="A1984" s="71">
        <v>1901520</v>
      </c>
      <c r="B1984" t="s">
        <v>16772</v>
      </c>
      <c r="C1984" s="71" t="s">
        <v>14997</v>
      </c>
      <c r="D1984" s="71">
        <v>8.39</v>
      </c>
    </row>
    <row r="1985" spans="1:4" x14ac:dyDescent="0.25">
      <c r="A1985" s="71">
        <v>1901521</v>
      </c>
      <c r="B1985" t="s">
        <v>16773</v>
      </c>
      <c r="C1985" s="71" t="s">
        <v>14997</v>
      </c>
      <c r="D1985" s="71">
        <v>8.4600000000000009</v>
      </c>
    </row>
    <row r="1986" spans="1:4" x14ac:dyDescent="0.25">
      <c r="A1986" s="71">
        <v>1901522</v>
      </c>
      <c r="B1986" t="s">
        <v>16774</v>
      </c>
      <c r="C1986" s="71" t="s">
        <v>14997</v>
      </c>
      <c r="D1986" s="71">
        <v>8.5299999999999994</v>
      </c>
    </row>
    <row r="1987" spans="1:4" x14ac:dyDescent="0.25">
      <c r="A1987" s="71">
        <v>1901517</v>
      </c>
      <c r="B1987" t="s">
        <v>16775</v>
      </c>
      <c r="C1987" s="71" t="s">
        <v>14997</v>
      </c>
      <c r="D1987" s="71">
        <v>8.57</v>
      </c>
    </row>
    <row r="1988" spans="1:4" x14ac:dyDescent="0.25">
      <c r="A1988" s="71">
        <v>1901523</v>
      </c>
      <c r="B1988" t="s">
        <v>16776</v>
      </c>
      <c r="C1988" s="71" t="s">
        <v>14997</v>
      </c>
      <c r="D1988" s="71">
        <v>10.99</v>
      </c>
    </row>
    <row r="1989" spans="1:4" x14ac:dyDescent="0.25">
      <c r="A1989" s="71">
        <v>1901524</v>
      </c>
      <c r="B1989" t="s">
        <v>16777</v>
      </c>
      <c r="C1989" s="71" t="s">
        <v>14997</v>
      </c>
      <c r="D1989" s="71">
        <v>11.05</v>
      </c>
    </row>
    <row r="1990" spans="1:4" x14ac:dyDescent="0.25">
      <c r="A1990" s="71">
        <v>1901525</v>
      </c>
      <c r="B1990" t="s">
        <v>16778</v>
      </c>
      <c r="C1990" s="71" t="s">
        <v>14997</v>
      </c>
      <c r="D1990" s="71">
        <v>11.11</v>
      </c>
    </row>
    <row r="1991" spans="1:4" x14ac:dyDescent="0.25">
      <c r="A1991" s="71">
        <v>1901526</v>
      </c>
      <c r="B1991" t="s">
        <v>16779</v>
      </c>
      <c r="C1991" s="71" t="s">
        <v>14997</v>
      </c>
      <c r="D1991" s="71">
        <v>11.17</v>
      </c>
    </row>
    <row r="1992" spans="1:4" x14ac:dyDescent="0.25">
      <c r="A1992" s="71">
        <v>1901527</v>
      </c>
      <c r="B1992" t="s">
        <v>16780</v>
      </c>
      <c r="C1992" s="71" t="s">
        <v>14997</v>
      </c>
      <c r="D1992" s="71">
        <v>11.24</v>
      </c>
    </row>
    <row r="1993" spans="1:4" x14ac:dyDescent="0.25">
      <c r="A1993" s="71">
        <v>1901528</v>
      </c>
      <c r="B1993" t="s">
        <v>16781</v>
      </c>
      <c r="C1993" s="71" t="s">
        <v>14997</v>
      </c>
      <c r="D1993" s="71">
        <v>11.28</v>
      </c>
    </row>
    <row r="1994" spans="1:4" x14ac:dyDescent="0.25">
      <c r="A1994" s="71">
        <v>1917079</v>
      </c>
      <c r="B1994" t="s">
        <v>16782</v>
      </c>
      <c r="C1994" s="71" t="s">
        <v>14997</v>
      </c>
      <c r="D1994" s="71">
        <v>8.6300000000000008</v>
      </c>
    </row>
    <row r="1995" spans="1:4" x14ac:dyDescent="0.25">
      <c r="A1995" s="71">
        <v>1917080</v>
      </c>
      <c r="B1995" t="s">
        <v>16783</v>
      </c>
      <c r="C1995" s="71" t="s">
        <v>14997</v>
      </c>
      <c r="D1995" s="71">
        <v>8.77</v>
      </c>
    </row>
    <row r="1996" spans="1:4" x14ac:dyDescent="0.25">
      <c r="A1996" s="71">
        <v>1917081</v>
      </c>
      <c r="B1996" t="s">
        <v>16784</v>
      </c>
      <c r="C1996" s="71" t="s">
        <v>14997</v>
      </c>
      <c r="D1996" s="71">
        <v>8.9</v>
      </c>
    </row>
    <row r="1997" spans="1:4" x14ac:dyDescent="0.25">
      <c r="A1997" s="71">
        <v>1917082</v>
      </c>
      <c r="B1997" t="s">
        <v>16785</v>
      </c>
      <c r="C1997" s="71" t="s">
        <v>14997</v>
      </c>
      <c r="D1997" s="71">
        <v>9.0399999999999991</v>
      </c>
    </row>
    <row r="1998" spans="1:4" x14ac:dyDescent="0.25">
      <c r="A1998" s="71">
        <v>1917083</v>
      </c>
      <c r="B1998" t="s">
        <v>16786</v>
      </c>
      <c r="C1998" s="71" t="s">
        <v>14997</v>
      </c>
      <c r="D1998" s="71">
        <v>9.19</v>
      </c>
    </row>
    <row r="1999" spans="1:4" x14ac:dyDescent="0.25">
      <c r="A1999" s="71">
        <v>1917084</v>
      </c>
      <c r="B1999" t="s">
        <v>16787</v>
      </c>
      <c r="C1999" s="71" t="s">
        <v>14997</v>
      </c>
      <c r="D1999" s="71">
        <v>9.27</v>
      </c>
    </row>
    <row r="2000" spans="1:4" x14ac:dyDescent="0.25">
      <c r="A2000" s="71">
        <v>1901529</v>
      </c>
      <c r="B2000" t="s">
        <v>16788</v>
      </c>
      <c r="C2000" s="71" t="s">
        <v>14997</v>
      </c>
      <c r="D2000" s="71">
        <v>13.77</v>
      </c>
    </row>
    <row r="2001" spans="1:4" x14ac:dyDescent="0.25">
      <c r="A2001" s="71">
        <v>1901530</v>
      </c>
      <c r="B2001" t="s">
        <v>16789</v>
      </c>
      <c r="C2001" s="71" t="s">
        <v>14997</v>
      </c>
      <c r="D2001" s="71">
        <v>13.83</v>
      </c>
    </row>
    <row r="2002" spans="1:4" x14ac:dyDescent="0.25">
      <c r="A2002" s="71">
        <v>1901531</v>
      </c>
      <c r="B2002" t="s">
        <v>16790</v>
      </c>
      <c r="C2002" s="71" t="s">
        <v>14997</v>
      </c>
      <c r="D2002" s="71">
        <v>13.89</v>
      </c>
    </row>
    <row r="2003" spans="1:4" x14ac:dyDescent="0.25">
      <c r="A2003" s="71">
        <v>1901532</v>
      </c>
      <c r="B2003" t="s">
        <v>16791</v>
      </c>
      <c r="C2003" s="71" t="s">
        <v>14997</v>
      </c>
      <c r="D2003" s="71">
        <v>13.95</v>
      </c>
    </row>
    <row r="2004" spans="1:4" x14ac:dyDescent="0.25">
      <c r="A2004" s="71">
        <v>1901533</v>
      </c>
      <c r="B2004" t="s">
        <v>16792</v>
      </c>
      <c r="C2004" s="71" t="s">
        <v>14997</v>
      </c>
      <c r="D2004" s="71">
        <v>14.02</v>
      </c>
    </row>
    <row r="2005" spans="1:4" x14ac:dyDescent="0.25">
      <c r="A2005" s="71">
        <v>1901534</v>
      </c>
      <c r="B2005" t="s">
        <v>16793</v>
      </c>
      <c r="C2005" s="71" t="s">
        <v>14997</v>
      </c>
      <c r="D2005" s="71">
        <v>14.05</v>
      </c>
    </row>
    <row r="2006" spans="1:4" x14ac:dyDescent="0.25">
      <c r="A2006" s="71">
        <v>1917115</v>
      </c>
      <c r="B2006" t="s">
        <v>16794</v>
      </c>
      <c r="C2006" s="71" t="s">
        <v>14997</v>
      </c>
      <c r="D2006" s="71">
        <v>8.2899999999999991</v>
      </c>
    </row>
    <row r="2007" spans="1:4" x14ac:dyDescent="0.25">
      <c r="A2007" s="71">
        <v>1917116</v>
      </c>
      <c r="B2007" t="s">
        <v>16795</v>
      </c>
      <c r="C2007" s="71" t="s">
        <v>14997</v>
      </c>
      <c r="D2007" s="71">
        <v>8.4</v>
      </c>
    </row>
    <row r="2008" spans="1:4" x14ac:dyDescent="0.25">
      <c r="A2008" s="71">
        <v>1917117</v>
      </c>
      <c r="B2008" t="s">
        <v>16796</v>
      </c>
      <c r="C2008" s="71" t="s">
        <v>14997</v>
      </c>
      <c r="D2008" s="71">
        <v>8.51</v>
      </c>
    </row>
    <row r="2009" spans="1:4" x14ac:dyDescent="0.25">
      <c r="A2009" s="71">
        <v>1917118</v>
      </c>
      <c r="B2009" t="s">
        <v>16797</v>
      </c>
      <c r="C2009" s="71" t="s">
        <v>14997</v>
      </c>
      <c r="D2009" s="71">
        <v>8.6300000000000008</v>
      </c>
    </row>
    <row r="2010" spans="1:4" x14ac:dyDescent="0.25">
      <c r="A2010" s="71">
        <v>1917119</v>
      </c>
      <c r="B2010" t="s">
        <v>16798</v>
      </c>
      <c r="C2010" s="71" t="s">
        <v>14997</v>
      </c>
      <c r="D2010" s="71">
        <v>8.75</v>
      </c>
    </row>
    <row r="2011" spans="1:4" x14ac:dyDescent="0.25">
      <c r="A2011" s="71">
        <v>1917120</v>
      </c>
      <c r="B2011" t="s">
        <v>16799</v>
      </c>
      <c r="C2011" s="71" t="s">
        <v>14997</v>
      </c>
      <c r="D2011" s="71">
        <v>8.82</v>
      </c>
    </row>
    <row r="2012" spans="1:4" x14ac:dyDescent="0.25">
      <c r="A2012" s="71">
        <v>1917151</v>
      </c>
      <c r="B2012" t="s">
        <v>16800</v>
      </c>
      <c r="C2012" s="71" t="s">
        <v>14997</v>
      </c>
      <c r="D2012" s="71">
        <v>7.91</v>
      </c>
    </row>
    <row r="2013" spans="1:4" x14ac:dyDescent="0.25">
      <c r="A2013" s="71">
        <v>1917152</v>
      </c>
      <c r="B2013" t="s">
        <v>16801</v>
      </c>
      <c r="C2013" s="71" t="s">
        <v>14997</v>
      </c>
      <c r="D2013" s="71">
        <v>8.01</v>
      </c>
    </row>
    <row r="2014" spans="1:4" x14ac:dyDescent="0.25">
      <c r="A2014" s="71">
        <v>1917153</v>
      </c>
      <c r="B2014" t="s">
        <v>16802</v>
      </c>
      <c r="C2014" s="71" t="s">
        <v>14997</v>
      </c>
      <c r="D2014" s="71">
        <v>8.11</v>
      </c>
    </row>
    <row r="2015" spans="1:4" x14ac:dyDescent="0.25">
      <c r="A2015" s="71">
        <v>1917154</v>
      </c>
      <c r="B2015" t="s">
        <v>16803</v>
      </c>
      <c r="C2015" s="71" t="s">
        <v>14997</v>
      </c>
      <c r="D2015" s="71">
        <v>8.2100000000000009</v>
      </c>
    </row>
    <row r="2016" spans="1:4" x14ac:dyDescent="0.25">
      <c r="A2016" s="71">
        <v>1917155</v>
      </c>
      <c r="B2016" t="s">
        <v>16804</v>
      </c>
      <c r="C2016" s="71" t="s">
        <v>14997</v>
      </c>
      <c r="D2016" s="71">
        <v>8.32</v>
      </c>
    </row>
    <row r="2017" spans="1:4" x14ac:dyDescent="0.25">
      <c r="A2017" s="71">
        <v>1917156</v>
      </c>
      <c r="B2017" t="s">
        <v>16805</v>
      </c>
      <c r="C2017" s="71" t="s">
        <v>14997</v>
      </c>
      <c r="D2017" s="71">
        <v>8.3800000000000008</v>
      </c>
    </row>
    <row r="2018" spans="1:4" x14ac:dyDescent="0.25">
      <c r="A2018" s="71">
        <v>1917187</v>
      </c>
      <c r="B2018" t="s">
        <v>16806</v>
      </c>
      <c r="C2018" s="71" t="s">
        <v>14997</v>
      </c>
      <c r="D2018" s="71">
        <v>8.81</v>
      </c>
    </row>
    <row r="2019" spans="1:4" x14ac:dyDescent="0.25">
      <c r="A2019" s="71">
        <v>1917188</v>
      </c>
      <c r="B2019" t="s">
        <v>16807</v>
      </c>
      <c r="C2019" s="71" t="s">
        <v>14997</v>
      </c>
      <c r="D2019" s="71">
        <v>8.9</v>
      </c>
    </row>
    <row r="2020" spans="1:4" x14ac:dyDescent="0.25">
      <c r="A2020" s="71">
        <v>1917189</v>
      </c>
      <c r="B2020" t="s">
        <v>16808</v>
      </c>
      <c r="C2020" s="71" t="s">
        <v>14997</v>
      </c>
      <c r="D2020" s="71">
        <v>8.98</v>
      </c>
    </row>
    <row r="2021" spans="1:4" x14ac:dyDescent="0.25">
      <c r="A2021" s="71">
        <v>1917190</v>
      </c>
      <c r="B2021" t="s">
        <v>16809</v>
      </c>
      <c r="C2021" s="71" t="s">
        <v>14997</v>
      </c>
      <c r="D2021" s="71">
        <v>9.08</v>
      </c>
    </row>
    <row r="2022" spans="1:4" x14ac:dyDescent="0.25">
      <c r="A2022" s="71">
        <v>1917191</v>
      </c>
      <c r="B2022" t="s">
        <v>16810</v>
      </c>
      <c r="C2022" s="71" t="s">
        <v>14997</v>
      </c>
      <c r="D2022" s="71">
        <v>9.17</v>
      </c>
    </row>
    <row r="2023" spans="1:4" x14ac:dyDescent="0.25">
      <c r="A2023" s="71">
        <v>1917192</v>
      </c>
      <c r="B2023" t="s">
        <v>16811</v>
      </c>
      <c r="C2023" s="71" t="s">
        <v>14997</v>
      </c>
      <c r="D2023" s="71">
        <v>9.2200000000000006</v>
      </c>
    </row>
    <row r="2024" spans="1:4" x14ac:dyDescent="0.25">
      <c r="A2024" s="71">
        <v>1917007</v>
      </c>
      <c r="B2024" t="s">
        <v>16812</v>
      </c>
      <c r="C2024" s="71" t="s">
        <v>14997</v>
      </c>
      <c r="D2024" s="71">
        <v>16.57</v>
      </c>
    </row>
    <row r="2025" spans="1:4" x14ac:dyDescent="0.25">
      <c r="A2025" s="71">
        <v>1917008</v>
      </c>
      <c r="B2025" t="s">
        <v>16813</v>
      </c>
      <c r="C2025" s="71" t="s">
        <v>14997</v>
      </c>
      <c r="D2025" s="71">
        <v>16.87</v>
      </c>
    </row>
    <row r="2026" spans="1:4" x14ac:dyDescent="0.25">
      <c r="A2026" s="71">
        <v>1917009</v>
      </c>
      <c r="B2026" t="s">
        <v>16814</v>
      </c>
      <c r="C2026" s="71" t="s">
        <v>14997</v>
      </c>
      <c r="D2026" s="71">
        <v>17.18</v>
      </c>
    </row>
    <row r="2027" spans="1:4" x14ac:dyDescent="0.25">
      <c r="A2027" s="71">
        <v>1917010</v>
      </c>
      <c r="B2027" t="s">
        <v>16815</v>
      </c>
      <c r="C2027" s="71" t="s">
        <v>14997</v>
      </c>
      <c r="D2027" s="71">
        <v>17.510000000000002</v>
      </c>
    </row>
    <row r="2028" spans="1:4" x14ac:dyDescent="0.25">
      <c r="A2028" s="71">
        <v>1917011</v>
      </c>
      <c r="B2028" t="s">
        <v>16816</v>
      </c>
      <c r="C2028" s="71" t="s">
        <v>14997</v>
      </c>
      <c r="D2028" s="71">
        <v>17.850000000000001</v>
      </c>
    </row>
    <row r="2029" spans="1:4" x14ac:dyDescent="0.25">
      <c r="A2029" s="71">
        <v>1917012</v>
      </c>
      <c r="B2029" t="s">
        <v>16817</v>
      </c>
      <c r="C2029" s="71" t="s">
        <v>14997</v>
      </c>
      <c r="D2029" s="71">
        <v>18.03</v>
      </c>
    </row>
    <row r="2030" spans="1:4" x14ac:dyDescent="0.25">
      <c r="A2030" s="71">
        <v>1917578</v>
      </c>
      <c r="B2030" t="s">
        <v>16818</v>
      </c>
      <c r="C2030" s="71" t="s">
        <v>14997</v>
      </c>
      <c r="D2030" s="71">
        <v>6.37</v>
      </c>
    </row>
    <row r="2031" spans="1:4" x14ac:dyDescent="0.25">
      <c r="A2031" s="71">
        <v>1917579</v>
      </c>
      <c r="B2031" t="s">
        <v>16819</v>
      </c>
      <c r="C2031" s="71" t="s">
        <v>14997</v>
      </c>
      <c r="D2031" s="71">
        <v>6.82</v>
      </c>
    </row>
    <row r="2032" spans="1:4" x14ac:dyDescent="0.25">
      <c r="A2032" s="71">
        <v>1917580</v>
      </c>
      <c r="B2032" t="s">
        <v>16820</v>
      </c>
      <c r="C2032" s="71" t="s">
        <v>14997</v>
      </c>
      <c r="D2032" s="71">
        <v>7.2</v>
      </c>
    </row>
    <row r="2033" spans="1:4" x14ac:dyDescent="0.25">
      <c r="A2033" s="71">
        <v>1917581</v>
      </c>
      <c r="B2033" t="s">
        <v>16821</v>
      </c>
      <c r="C2033" s="71" t="s">
        <v>14997</v>
      </c>
      <c r="D2033" s="71">
        <v>7.64</v>
      </c>
    </row>
    <row r="2034" spans="1:4" x14ac:dyDescent="0.25">
      <c r="A2034" s="71">
        <v>1917582</v>
      </c>
      <c r="B2034" t="s">
        <v>16822</v>
      </c>
      <c r="C2034" s="71" t="s">
        <v>14997</v>
      </c>
      <c r="D2034" s="71">
        <v>8.3000000000000007</v>
      </c>
    </row>
    <row r="2035" spans="1:4" x14ac:dyDescent="0.25">
      <c r="A2035" s="71">
        <v>1917583</v>
      </c>
      <c r="B2035" t="s">
        <v>16823</v>
      </c>
      <c r="C2035" s="71" t="s">
        <v>14997</v>
      </c>
      <c r="D2035" s="71">
        <v>8.7899999999999991</v>
      </c>
    </row>
    <row r="2036" spans="1:4" x14ac:dyDescent="0.25">
      <c r="A2036" s="71">
        <v>1917584</v>
      </c>
      <c r="B2036" t="s">
        <v>16824</v>
      </c>
      <c r="C2036" s="71" t="s">
        <v>14997</v>
      </c>
      <c r="D2036" s="71">
        <v>9.2100000000000009</v>
      </c>
    </row>
    <row r="2037" spans="1:4" x14ac:dyDescent="0.25">
      <c r="A2037" s="71">
        <v>1917585</v>
      </c>
      <c r="B2037" t="s">
        <v>16825</v>
      </c>
      <c r="C2037" s="71" t="s">
        <v>14997</v>
      </c>
      <c r="D2037" s="71">
        <v>9.84</v>
      </c>
    </row>
    <row r="2038" spans="1:4" x14ac:dyDescent="0.25">
      <c r="A2038" s="71">
        <v>1917586</v>
      </c>
      <c r="B2038" t="s">
        <v>16826</v>
      </c>
      <c r="C2038" s="71" t="s">
        <v>14997</v>
      </c>
      <c r="D2038" s="71">
        <v>10.78</v>
      </c>
    </row>
    <row r="2039" spans="1:4" x14ac:dyDescent="0.25">
      <c r="A2039" s="71">
        <v>1917587</v>
      </c>
      <c r="B2039" t="s">
        <v>16827</v>
      </c>
      <c r="C2039" s="71" t="s">
        <v>14997</v>
      </c>
      <c r="D2039" s="71">
        <v>11.48</v>
      </c>
    </row>
    <row r="2040" spans="1:4" x14ac:dyDescent="0.25">
      <c r="A2040" s="71">
        <v>1917588</v>
      </c>
      <c r="B2040" t="s">
        <v>16828</v>
      </c>
      <c r="C2040" s="71" t="s">
        <v>14997</v>
      </c>
      <c r="D2040" s="71">
        <v>12.26</v>
      </c>
    </row>
    <row r="2041" spans="1:4" x14ac:dyDescent="0.25">
      <c r="A2041" s="71">
        <v>1917589</v>
      </c>
      <c r="B2041" t="s">
        <v>16829</v>
      </c>
      <c r="C2041" s="71" t="s">
        <v>14997</v>
      </c>
      <c r="D2041" s="71">
        <v>13.79</v>
      </c>
    </row>
    <row r="2042" spans="1:4" x14ac:dyDescent="0.25">
      <c r="A2042" s="71">
        <v>1917590</v>
      </c>
      <c r="B2042" t="s">
        <v>16830</v>
      </c>
      <c r="C2042" s="71" t="s">
        <v>14997</v>
      </c>
      <c r="D2042" s="71">
        <v>15.96</v>
      </c>
    </row>
    <row r="2043" spans="1:4" x14ac:dyDescent="0.25">
      <c r="A2043" s="71">
        <v>1917591</v>
      </c>
      <c r="B2043" t="s">
        <v>16831</v>
      </c>
      <c r="C2043" s="71" t="s">
        <v>14997</v>
      </c>
      <c r="D2043" s="71">
        <v>17.87</v>
      </c>
    </row>
    <row r="2044" spans="1:4" x14ac:dyDescent="0.25">
      <c r="A2044" s="71">
        <v>1917592</v>
      </c>
      <c r="B2044" t="s">
        <v>16832</v>
      </c>
      <c r="C2044" s="71" t="s">
        <v>14997</v>
      </c>
      <c r="D2044" s="71">
        <v>20.29</v>
      </c>
    </row>
    <row r="2045" spans="1:4" x14ac:dyDescent="0.25">
      <c r="A2045" s="71">
        <v>1917593</v>
      </c>
      <c r="B2045" t="s">
        <v>16833</v>
      </c>
      <c r="C2045" s="71" t="s">
        <v>14997</v>
      </c>
      <c r="D2045" s="71">
        <v>22.8</v>
      </c>
    </row>
    <row r="2046" spans="1:4" x14ac:dyDescent="0.25">
      <c r="A2046" s="71">
        <v>1917594</v>
      </c>
      <c r="B2046" t="s">
        <v>16834</v>
      </c>
      <c r="C2046" s="71" t="s">
        <v>14997</v>
      </c>
      <c r="D2046" s="71">
        <v>25.89</v>
      </c>
    </row>
    <row r="2047" spans="1:4" x14ac:dyDescent="0.25">
      <c r="A2047" s="71">
        <v>1917595</v>
      </c>
      <c r="B2047" t="s">
        <v>16835</v>
      </c>
      <c r="C2047" s="71" t="s">
        <v>14997</v>
      </c>
      <c r="D2047" s="71">
        <v>29.16</v>
      </c>
    </row>
    <row r="2048" spans="1:4" x14ac:dyDescent="0.25">
      <c r="A2048" s="71">
        <v>1917596</v>
      </c>
      <c r="B2048" t="s">
        <v>16836</v>
      </c>
      <c r="C2048" s="71" t="s">
        <v>14997</v>
      </c>
      <c r="D2048" s="71">
        <v>32.130000000000003</v>
      </c>
    </row>
    <row r="2049" spans="1:4" x14ac:dyDescent="0.25">
      <c r="A2049" s="71">
        <v>1917597</v>
      </c>
      <c r="B2049" t="s">
        <v>16837</v>
      </c>
      <c r="C2049" s="71" t="s">
        <v>14997</v>
      </c>
      <c r="D2049" s="71">
        <v>36.229999999999997</v>
      </c>
    </row>
    <row r="2050" spans="1:4" x14ac:dyDescent="0.25">
      <c r="A2050" s="71">
        <v>1917598</v>
      </c>
      <c r="B2050" t="s">
        <v>16838</v>
      </c>
      <c r="C2050" s="71" t="s">
        <v>14997</v>
      </c>
      <c r="D2050" s="71">
        <v>40.03</v>
      </c>
    </row>
    <row r="2051" spans="1:4" x14ac:dyDescent="0.25">
      <c r="A2051" s="71">
        <v>1917599</v>
      </c>
      <c r="B2051" t="s">
        <v>16839</v>
      </c>
      <c r="C2051" s="71" t="s">
        <v>14997</v>
      </c>
      <c r="D2051" s="71">
        <v>44.33</v>
      </c>
    </row>
    <row r="2052" spans="1:4" x14ac:dyDescent="0.25">
      <c r="A2052" s="71">
        <v>1917600</v>
      </c>
      <c r="B2052" t="s">
        <v>16840</v>
      </c>
      <c r="C2052" s="71" t="s">
        <v>14997</v>
      </c>
      <c r="D2052" s="71">
        <v>49.85</v>
      </c>
    </row>
    <row r="2053" spans="1:4" x14ac:dyDescent="0.25">
      <c r="A2053" s="71">
        <v>1917601</v>
      </c>
      <c r="B2053" t="s">
        <v>16841</v>
      </c>
      <c r="C2053" s="71" t="s">
        <v>14997</v>
      </c>
      <c r="D2053" s="71">
        <v>52.37</v>
      </c>
    </row>
    <row r="2054" spans="1:4" x14ac:dyDescent="0.25">
      <c r="A2054" s="71">
        <v>1917575</v>
      </c>
      <c r="B2054" t="s">
        <v>16842</v>
      </c>
      <c r="C2054" s="71" t="s">
        <v>14997</v>
      </c>
      <c r="D2054" s="71">
        <v>4.9000000000000004</v>
      </c>
    </row>
    <row r="2055" spans="1:4" x14ac:dyDescent="0.25">
      <c r="A2055" s="71">
        <v>1917576</v>
      </c>
      <c r="B2055" t="s">
        <v>16843</v>
      </c>
      <c r="C2055" s="71" t="s">
        <v>14997</v>
      </c>
      <c r="D2055" s="71">
        <v>5.26</v>
      </c>
    </row>
    <row r="2056" spans="1:4" x14ac:dyDescent="0.25">
      <c r="A2056" s="71">
        <v>1917577</v>
      </c>
      <c r="B2056" t="s">
        <v>16844</v>
      </c>
      <c r="C2056" s="71" t="s">
        <v>14997</v>
      </c>
      <c r="D2056" s="71">
        <v>5.7</v>
      </c>
    </row>
    <row r="2057" spans="1:4" x14ac:dyDescent="0.25">
      <c r="A2057" s="71">
        <v>1917739</v>
      </c>
      <c r="B2057" t="s">
        <v>16845</v>
      </c>
      <c r="C2057" s="71" t="s">
        <v>14997</v>
      </c>
      <c r="D2057" s="71">
        <v>4.82</v>
      </c>
    </row>
    <row r="2058" spans="1:4" x14ac:dyDescent="0.25">
      <c r="A2058" s="71">
        <v>1917253</v>
      </c>
      <c r="B2058" t="s">
        <v>16846</v>
      </c>
      <c r="C2058" s="71" t="s">
        <v>14997</v>
      </c>
      <c r="D2058" s="71">
        <v>7.76</v>
      </c>
    </row>
    <row r="2059" spans="1:4" x14ac:dyDescent="0.25">
      <c r="A2059" s="71">
        <v>1917254</v>
      </c>
      <c r="B2059" t="s">
        <v>16847</v>
      </c>
      <c r="C2059" s="71" t="s">
        <v>14997</v>
      </c>
      <c r="D2059" s="71">
        <v>8.32</v>
      </c>
    </row>
    <row r="2060" spans="1:4" x14ac:dyDescent="0.25">
      <c r="A2060" s="71">
        <v>1917255</v>
      </c>
      <c r="B2060" t="s">
        <v>16848</v>
      </c>
      <c r="C2060" s="71" t="s">
        <v>14997</v>
      </c>
      <c r="D2060" s="71">
        <v>9.0299999999999994</v>
      </c>
    </row>
    <row r="2061" spans="1:4" x14ac:dyDescent="0.25">
      <c r="A2061" s="71">
        <v>1917256</v>
      </c>
      <c r="B2061" t="s">
        <v>16849</v>
      </c>
      <c r="C2061" s="71" t="s">
        <v>14997</v>
      </c>
      <c r="D2061" s="71">
        <v>9.77</v>
      </c>
    </row>
    <row r="2062" spans="1:4" x14ac:dyDescent="0.25">
      <c r="A2062" s="71">
        <v>1917257</v>
      </c>
      <c r="B2062" t="s">
        <v>16850</v>
      </c>
      <c r="C2062" s="71" t="s">
        <v>14997</v>
      </c>
      <c r="D2062" s="71">
        <v>10.79</v>
      </c>
    </row>
    <row r="2063" spans="1:4" x14ac:dyDescent="0.25">
      <c r="A2063" s="71">
        <v>1917258</v>
      </c>
      <c r="B2063" t="s">
        <v>16851</v>
      </c>
      <c r="C2063" s="71" t="s">
        <v>14997</v>
      </c>
      <c r="D2063" s="71">
        <v>11.81</v>
      </c>
    </row>
    <row r="2064" spans="1:4" x14ac:dyDescent="0.25">
      <c r="A2064" s="71">
        <v>1917259</v>
      </c>
      <c r="B2064" t="s">
        <v>16852</v>
      </c>
      <c r="C2064" s="71" t="s">
        <v>14997</v>
      </c>
      <c r="D2064" s="71">
        <v>14.73</v>
      </c>
    </row>
    <row r="2065" spans="1:4" x14ac:dyDescent="0.25">
      <c r="A2065" s="71">
        <v>1917250</v>
      </c>
      <c r="B2065" t="s">
        <v>16853</v>
      </c>
      <c r="C2065" s="71" t="s">
        <v>14997</v>
      </c>
      <c r="D2065" s="71">
        <v>5.81</v>
      </c>
    </row>
    <row r="2066" spans="1:4" x14ac:dyDescent="0.25">
      <c r="A2066" s="71">
        <v>1917251</v>
      </c>
      <c r="B2066" t="s">
        <v>16854</v>
      </c>
      <c r="C2066" s="71" t="s">
        <v>14997</v>
      </c>
      <c r="D2066" s="71">
        <v>6.15</v>
      </c>
    </row>
    <row r="2067" spans="1:4" x14ac:dyDescent="0.25">
      <c r="A2067" s="71">
        <v>1917252</v>
      </c>
      <c r="B2067" t="s">
        <v>16855</v>
      </c>
      <c r="C2067" s="71" t="s">
        <v>14997</v>
      </c>
      <c r="D2067" s="71">
        <v>6.89</v>
      </c>
    </row>
    <row r="2068" spans="1:4" x14ac:dyDescent="0.25">
      <c r="A2068" s="71">
        <v>1917726</v>
      </c>
      <c r="B2068" t="s">
        <v>16856</v>
      </c>
      <c r="C2068" s="71" t="s">
        <v>14997</v>
      </c>
      <c r="D2068" s="71">
        <v>5.67</v>
      </c>
    </row>
    <row r="2069" spans="1:4" x14ac:dyDescent="0.25">
      <c r="A2069" s="71">
        <v>1917335</v>
      </c>
      <c r="B2069" t="s">
        <v>16857</v>
      </c>
      <c r="C2069" s="71" t="s">
        <v>14997</v>
      </c>
      <c r="D2069" s="71">
        <v>5.71</v>
      </c>
    </row>
    <row r="2070" spans="1:4" x14ac:dyDescent="0.25">
      <c r="A2070" s="71">
        <v>1917336</v>
      </c>
      <c r="B2070" t="s">
        <v>16858</v>
      </c>
      <c r="C2070" s="71" t="s">
        <v>14997</v>
      </c>
      <c r="D2070" s="71">
        <v>6.51</v>
      </c>
    </row>
    <row r="2071" spans="1:4" x14ac:dyDescent="0.25">
      <c r="A2071" s="71">
        <v>1917337</v>
      </c>
      <c r="B2071" t="s">
        <v>16859</v>
      </c>
      <c r="C2071" s="71" t="s">
        <v>14997</v>
      </c>
      <c r="D2071" s="71">
        <v>7.1</v>
      </c>
    </row>
    <row r="2072" spans="1:4" x14ac:dyDescent="0.25">
      <c r="A2072" s="71">
        <v>1917338</v>
      </c>
      <c r="B2072" t="s">
        <v>16860</v>
      </c>
      <c r="C2072" s="71" t="s">
        <v>14997</v>
      </c>
      <c r="D2072" s="71">
        <v>7.85</v>
      </c>
    </row>
    <row r="2073" spans="1:4" x14ac:dyDescent="0.25">
      <c r="A2073" s="71">
        <v>1917339</v>
      </c>
      <c r="B2073" t="s">
        <v>16861</v>
      </c>
      <c r="C2073" s="71" t="s">
        <v>14997</v>
      </c>
      <c r="D2073" s="71">
        <v>8.76</v>
      </c>
    </row>
    <row r="2074" spans="1:4" x14ac:dyDescent="0.25">
      <c r="A2074" s="71">
        <v>1917340</v>
      </c>
      <c r="B2074" t="s">
        <v>16862</v>
      </c>
      <c r="C2074" s="71" t="s">
        <v>14997</v>
      </c>
      <c r="D2074" s="71">
        <v>10.19</v>
      </c>
    </row>
    <row r="2075" spans="1:4" x14ac:dyDescent="0.25">
      <c r="A2075" s="71">
        <v>1917341</v>
      </c>
      <c r="B2075" t="s">
        <v>16863</v>
      </c>
      <c r="C2075" s="71" t="s">
        <v>14997</v>
      </c>
      <c r="D2075" s="71">
        <v>12.97</v>
      </c>
    </row>
    <row r="2076" spans="1:4" x14ac:dyDescent="0.25">
      <c r="A2076" s="71">
        <v>1917342</v>
      </c>
      <c r="B2076" t="s">
        <v>16864</v>
      </c>
      <c r="C2076" s="71" t="s">
        <v>14997</v>
      </c>
      <c r="D2076" s="71">
        <v>16.100000000000001</v>
      </c>
    </row>
    <row r="2077" spans="1:4" x14ac:dyDescent="0.25">
      <c r="A2077" s="71">
        <v>1917343</v>
      </c>
      <c r="B2077" t="s">
        <v>16865</v>
      </c>
      <c r="C2077" s="71" t="s">
        <v>14997</v>
      </c>
      <c r="D2077" s="71">
        <v>20.09</v>
      </c>
    </row>
    <row r="2078" spans="1:4" x14ac:dyDescent="0.25">
      <c r="A2078" s="71">
        <v>1917344</v>
      </c>
      <c r="B2078" t="s">
        <v>16866</v>
      </c>
      <c r="C2078" s="71" t="s">
        <v>14997</v>
      </c>
      <c r="D2078" s="71">
        <v>24.31</v>
      </c>
    </row>
    <row r="2079" spans="1:4" x14ac:dyDescent="0.25">
      <c r="A2079" s="71">
        <v>1917345</v>
      </c>
      <c r="B2079" t="s">
        <v>16867</v>
      </c>
      <c r="C2079" s="71" t="s">
        <v>14997</v>
      </c>
      <c r="D2079" s="71">
        <v>30.27</v>
      </c>
    </row>
    <row r="2080" spans="1:4" x14ac:dyDescent="0.25">
      <c r="A2080" s="71">
        <v>1917346</v>
      </c>
      <c r="B2080" t="s">
        <v>16868</v>
      </c>
      <c r="C2080" s="71" t="s">
        <v>14997</v>
      </c>
      <c r="D2080" s="71">
        <v>36.119999999999997</v>
      </c>
    </row>
    <row r="2081" spans="1:4" x14ac:dyDescent="0.25">
      <c r="A2081" s="71">
        <v>1917347</v>
      </c>
      <c r="B2081" t="s">
        <v>16869</v>
      </c>
      <c r="C2081" s="71" t="s">
        <v>14997</v>
      </c>
      <c r="D2081" s="71">
        <v>47.69</v>
      </c>
    </row>
    <row r="2082" spans="1:4" x14ac:dyDescent="0.25">
      <c r="A2082" s="71">
        <v>1917332</v>
      </c>
      <c r="B2082" t="s">
        <v>16870</v>
      </c>
      <c r="C2082" s="71" t="s">
        <v>14997</v>
      </c>
      <c r="D2082" s="71">
        <v>4.6500000000000004</v>
      </c>
    </row>
    <row r="2083" spans="1:4" x14ac:dyDescent="0.25">
      <c r="A2083" s="71">
        <v>1917333</v>
      </c>
      <c r="B2083" t="s">
        <v>16871</v>
      </c>
      <c r="C2083" s="71" t="s">
        <v>14997</v>
      </c>
      <c r="D2083" s="71">
        <v>4.96</v>
      </c>
    </row>
    <row r="2084" spans="1:4" x14ac:dyDescent="0.25">
      <c r="A2084" s="71">
        <v>1917334</v>
      </c>
      <c r="B2084" t="s">
        <v>16872</v>
      </c>
      <c r="C2084" s="71" t="s">
        <v>14997</v>
      </c>
      <c r="D2084" s="71">
        <v>5.28</v>
      </c>
    </row>
    <row r="2085" spans="1:4" x14ac:dyDescent="0.25">
      <c r="A2085" s="71">
        <v>1917331</v>
      </c>
      <c r="B2085" t="s">
        <v>16873</v>
      </c>
      <c r="C2085" s="71" t="s">
        <v>14997</v>
      </c>
      <c r="D2085" s="71">
        <v>4.2300000000000004</v>
      </c>
    </row>
    <row r="2086" spans="1:4" x14ac:dyDescent="0.25">
      <c r="A2086" s="71">
        <v>1917443</v>
      </c>
      <c r="B2086" t="s">
        <v>16874</v>
      </c>
      <c r="C2086" s="71" t="s">
        <v>14997</v>
      </c>
      <c r="D2086" s="71">
        <v>6.32</v>
      </c>
    </row>
    <row r="2087" spans="1:4" x14ac:dyDescent="0.25">
      <c r="A2087" s="71">
        <v>1917444</v>
      </c>
      <c r="B2087" t="s">
        <v>16875</v>
      </c>
      <c r="C2087" s="71" t="s">
        <v>14997</v>
      </c>
      <c r="D2087" s="71">
        <v>6.83</v>
      </c>
    </row>
    <row r="2088" spans="1:4" x14ac:dyDescent="0.25">
      <c r="A2088" s="71">
        <v>1917445</v>
      </c>
      <c r="B2088" t="s">
        <v>16876</v>
      </c>
      <c r="C2088" s="71" t="s">
        <v>14997</v>
      </c>
      <c r="D2088" s="71">
        <v>7.4</v>
      </c>
    </row>
    <row r="2089" spans="1:4" x14ac:dyDescent="0.25">
      <c r="A2089" s="71">
        <v>1917446</v>
      </c>
      <c r="B2089" t="s">
        <v>16877</v>
      </c>
      <c r="C2089" s="71" t="s">
        <v>14997</v>
      </c>
      <c r="D2089" s="71">
        <v>7.99</v>
      </c>
    </row>
    <row r="2090" spans="1:4" x14ac:dyDescent="0.25">
      <c r="A2090" s="71">
        <v>1917447</v>
      </c>
      <c r="B2090" t="s">
        <v>16878</v>
      </c>
      <c r="C2090" s="71" t="s">
        <v>14997</v>
      </c>
      <c r="D2090" s="71">
        <v>8.9</v>
      </c>
    </row>
    <row r="2091" spans="1:4" x14ac:dyDescent="0.25">
      <c r="A2091" s="71">
        <v>1917448</v>
      </c>
      <c r="B2091" t="s">
        <v>16879</v>
      </c>
      <c r="C2091" s="71" t="s">
        <v>14997</v>
      </c>
      <c r="D2091" s="71">
        <v>9.65</v>
      </c>
    </row>
    <row r="2092" spans="1:4" x14ac:dyDescent="0.25">
      <c r="A2092" s="71">
        <v>1917449</v>
      </c>
      <c r="B2092" t="s">
        <v>16880</v>
      </c>
      <c r="C2092" s="71" t="s">
        <v>14997</v>
      </c>
      <c r="D2092" s="71">
        <v>10.63</v>
      </c>
    </row>
    <row r="2093" spans="1:4" x14ac:dyDescent="0.25">
      <c r="A2093" s="71">
        <v>1917450</v>
      </c>
      <c r="B2093" t="s">
        <v>16881</v>
      </c>
      <c r="C2093" s="71" t="s">
        <v>14997</v>
      </c>
      <c r="D2093" s="71">
        <v>11.82</v>
      </c>
    </row>
    <row r="2094" spans="1:4" x14ac:dyDescent="0.25">
      <c r="A2094" s="71">
        <v>1917451</v>
      </c>
      <c r="B2094" t="s">
        <v>16882</v>
      </c>
      <c r="C2094" s="71" t="s">
        <v>14997</v>
      </c>
      <c r="D2094" s="71">
        <v>14.43</v>
      </c>
    </row>
    <row r="2095" spans="1:4" x14ac:dyDescent="0.25">
      <c r="A2095" s="71">
        <v>1917452</v>
      </c>
      <c r="B2095" t="s">
        <v>16883</v>
      </c>
      <c r="C2095" s="71" t="s">
        <v>14997</v>
      </c>
      <c r="D2095" s="71">
        <v>16.98</v>
      </c>
    </row>
    <row r="2096" spans="1:4" x14ac:dyDescent="0.25">
      <c r="A2096" s="71">
        <v>1917453</v>
      </c>
      <c r="B2096" t="s">
        <v>16884</v>
      </c>
      <c r="C2096" s="71" t="s">
        <v>14997</v>
      </c>
      <c r="D2096" s="71">
        <v>20.05</v>
      </c>
    </row>
    <row r="2097" spans="1:4" x14ac:dyDescent="0.25">
      <c r="A2097" s="71">
        <v>1917454</v>
      </c>
      <c r="B2097" t="s">
        <v>16885</v>
      </c>
      <c r="C2097" s="71" t="s">
        <v>14997</v>
      </c>
      <c r="D2097" s="71">
        <v>23.42</v>
      </c>
    </row>
    <row r="2098" spans="1:4" x14ac:dyDescent="0.25">
      <c r="A2098" s="71">
        <v>1917455</v>
      </c>
      <c r="B2098" t="s">
        <v>16886</v>
      </c>
      <c r="C2098" s="71" t="s">
        <v>14997</v>
      </c>
      <c r="D2098" s="71">
        <v>27.76</v>
      </c>
    </row>
    <row r="2099" spans="1:4" x14ac:dyDescent="0.25">
      <c r="A2099" s="71">
        <v>1917456</v>
      </c>
      <c r="B2099" t="s">
        <v>16887</v>
      </c>
      <c r="C2099" s="71" t="s">
        <v>14997</v>
      </c>
      <c r="D2099" s="71">
        <v>32.43</v>
      </c>
    </row>
    <row r="2100" spans="1:4" x14ac:dyDescent="0.25">
      <c r="A2100" s="71">
        <v>1917457</v>
      </c>
      <c r="B2100" t="s">
        <v>16888</v>
      </c>
      <c r="C2100" s="71" t="s">
        <v>14997</v>
      </c>
      <c r="D2100" s="71">
        <v>36.61</v>
      </c>
    </row>
    <row r="2101" spans="1:4" x14ac:dyDescent="0.25">
      <c r="A2101" s="71">
        <v>1917458</v>
      </c>
      <c r="B2101" t="s">
        <v>16889</v>
      </c>
      <c r="C2101" s="71" t="s">
        <v>14997</v>
      </c>
      <c r="D2101" s="71">
        <v>42.16</v>
      </c>
    </row>
    <row r="2102" spans="1:4" x14ac:dyDescent="0.25">
      <c r="A2102" s="71">
        <v>1917459</v>
      </c>
      <c r="B2102" t="s">
        <v>16890</v>
      </c>
      <c r="C2102" s="71" t="s">
        <v>14997</v>
      </c>
      <c r="D2102" s="71">
        <v>44.43</v>
      </c>
    </row>
    <row r="2103" spans="1:4" x14ac:dyDescent="0.25">
      <c r="A2103" s="71">
        <v>1917440</v>
      </c>
      <c r="B2103" t="s">
        <v>16891</v>
      </c>
      <c r="C2103" s="71" t="s">
        <v>14997</v>
      </c>
      <c r="D2103" s="71">
        <v>4.37</v>
      </c>
    </row>
    <row r="2104" spans="1:4" x14ac:dyDescent="0.25">
      <c r="A2104" s="71">
        <v>1917441</v>
      </c>
      <c r="B2104" t="s">
        <v>16892</v>
      </c>
      <c r="C2104" s="71" t="s">
        <v>14997</v>
      </c>
      <c r="D2104" s="71">
        <v>4.95</v>
      </c>
    </row>
    <row r="2105" spans="1:4" x14ac:dyDescent="0.25">
      <c r="A2105" s="71">
        <v>1917442</v>
      </c>
      <c r="B2105" t="s">
        <v>16893</v>
      </c>
      <c r="C2105" s="71" t="s">
        <v>14997</v>
      </c>
      <c r="D2105" s="71">
        <v>5.51</v>
      </c>
    </row>
    <row r="2106" spans="1:4" x14ac:dyDescent="0.25">
      <c r="A2106" s="71">
        <v>1917734</v>
      </c>
      <c r="B2106" t="s">
        <v>16894</v>
      </c>
      <c r="C2106" s="71" t="s">
        <v>14997</v>
      </c>
      <c r="D2106" s="71">
        <v>4.0599999999999996</v>
      </c>
    </row>
    <row r="2107" spans="1:4" x14ac:dyDescent="0.25">
      <c r="A2107" s="71">
        <v>1917055</v>
      </c>
      <c r="B2107" t="s">
        <v>16895</v>
      </c>
      <c r="C2107" s="71" t="s">
        <v>14997</v>
      </c>
      <c r="D2107" s="71">
        <v>11.11</v>
      </c>
    </row>
    <row r="2108" spans="1:4" x14ac:dyDescent="0.25">
      <c r="A2108" s="71">
        <v>1917056</v>
      </c>
      <c r="B2108" t="s">
        <v>16896</v>
      </c>
      <c r="C2108" s="71" t="s">
        <v>14997</v>
      </c>
      <c r="D2108" s="71">
        <v>11.32</v>
      </c>
    </row>
    <row r="2109" spans="1:4" x14ac:dyDescent="0.25">
      <c r="A2109" s="71">
        <v>1917057</v>
      </c>
      <c r="B2109" t="s">
        <v>16897</v>
      </c>
      <c r="C2109" s="71" t="s">
        <v>14997</v>
      </c>
      <c r="D2109" s="71">
        <v>11.53</v>
      </c>
    </row>
    <row r="2110" spans="1:4" x14ac:dyDescent="0.25">
      <c r="A2110" s="71">
        <v>1917058</v>
      </c>
      <c r="B2110" t="s">
        <v>16898</v>
      </c>
      <c r="C2110" s="71" t="s">
        <v>14997</v>
      </c>
      <c r="D2110" s="71">
        <v>11.75</v>
      </c>
    </row>
    <row r="2111" spans="1:4" x14ac:dyDescent="0.25">
      <c r="A2111" s="71">
        <v>1917059</v>
      </c>
      <c r="B2111" t="s">
        <v>16899</v>
      </c>
      <c r="C2111" s="71" t="s">
        <v>14997</v>
      </c>
      <c r="D2111" s="71">
        <v>11.99</v>
      </c>
    </row>
    <row r="2112" spans="1:4" x14ac:dyDescent="0.25">
      <c r="A2112" s="71">
        <v>1917060</v>
      </c>
      <c r="B2112" t="s">
        <v>16900</v>
      </c>
      <c r="C2112" s="71" t="s">
        <v>14997</v>
      </c>
      <c r="D2112" s="71">
        <v>12.12</v>
      </c>
    </row>
    <row r="2113" spans="1:4" x14ac:dyDescent="0.25">
      <c r="A2113" s="71">
        <v>1901536</v>
      </c>
      <c r="B2113" t="s">
        <v>16901</v>
      </c>
      <c r="C2113" s="71" t="s">
        <v>14997</v>
      </c>
      <c r="D2113" s="71">
        <v>7.43</v>
      </c>
    </row>
    <row r="2114" spans="1:4" x14ac:dyDescent="0.25">
      <c r="A2114" s="71">
        <v>1901537</v>
      </c>
      <c r="B2114" t="s">
        <v>16902</v>
      </c>
      <c r="C2114" s="71" t="s">
        <v>14997</v>
      </c>
      <c r="D2114" s="71">
        <v>7.49</v>
      </c>
    </row>
    <row r="2115" spans="1:4" x14ac:dyDescent="0.25">
      <c r="A2115" s="71">
        <v>1901538</v>
      </c>
      <c r="B2115" t="s">
        <v>16903</v>
      </c>
      <c r="C2115" s="71" t="s">
        <v>14997</v>
      </c>
      <c r="D2115" s="71">
        <v>7.55</v>
      </c>
    </row>
    <row r="2116" spans="1:4" x14ac:dyDescent="0.25">
      <c r="A2116" s="71">
        <v>1901539</v>
      </c>
      <c r="B2116" t="s">
        <v>16904</v>
      </c>
      <c r="C2116" s="71" t="s">
        <v>14997</v>
      </c>
      <c r="D2116" s="71">
        <v>7.62</v>
      </c>
    </row>
    <row r="2117" spans="1:4" x14ac:dyDescent="0.25">
      <c r="A2117" s="71">
        <v>1901540</v>
      </c>
      <c r="B2117" t="s">
        <v>16905</v>
      </c>
      <c r="C2117" s="71" t="s">
        <v>14997</v>
      </c>
      <c r="D2117" s="71">
        <v>7.69</v>
      </c>
    </row>
    <row r="2118" spans="1:4" x14ac:dyDescent="0.25">
      <c r="A2118" s="71">
        <v>1901535</v>
      </c>
      <c r="B2118" t="s">
        <v>16906</v>
      </c>
      <c r="C2118" s="71" t="s">
        <v>14997</v>
      </c>
      <c r="D2118" s="71">
        <v>7.72</v>
      </c>
    </row>
    <row r="2119" spans="1:4" x14ac:dyDescent="0.25">
      <c r="A2119" s="71">
        <v>1901542</v>
      </c>
      <c r="B2119" t="s">
        <v>16907</v>
      </c>
      <c r="C2119" s="71" t="s">
        <v>14997</v>
      </c>
      <c r="D2119" s="71">
        <v>9.81</v>
      </c>
    </row>
    <row r="2120" spans="1:4" x14ac:dyDescent="0.25">
      <c r="A2120" s="71">
        <v>1901543</v>
      </c>
      <c r="B2120" t="s">
        <v>16908</v>
      </c>
      <c r="C2120" s="71" t="s">
        <v>14997</v>
      </c>
      <c r="D2120" s="71">
        <v>9.8699999999999992</v>
      </c>
    </row>
    <row r="2121" spans="1:4" x14ac:dyDescent="0.25">
      <c r="A2121" s="71">
        <v>1901544</v>
      </c>
      <c r="B2121" t="s">
        <v>16909</v>
      </c>
      <c r="C2121" s="71" t="s">
        <v>14997</v>
      </c>
      <c r="D2121" s="71">
        <v>9.93</v>
      </c>
    </row>
    <row r="2122" spans="1:4" x14ac:dyDescent="0.25">
      <c r="A2122" s="71">
        <v>1901545</v>
      </c>
      <c r="B2122" t="s">
        <v>16910</v>
      </c>
      <c r="C2122" s="71" t="s">
        <v>14997</v>
      </c>
      <c r="D2122" s="71">
        <v>9.99</v>
      </c>
    </row>
    <row r="2123" spans="1:4" x14ac:dyDescent="0.25">
      <c r="A2123" s="71">
        <v>1901546</v>
      </c>
      <c r="B2123" t="s">
        <v>16911</v>
      </c>
      <c r="C2123" s="71" t="s">
        <v>14997</v>
      </c>
      <c r="D2123" s="71">
        <v>10.06</v>
      </c>
    </row>
    <row r="2124" spans="1:4" x14ac:dyDescent="0.25">
      <c r="A2124" s="71">
        <v>1901541</v>
      </c>
      <c r="B2124" t="s">
        <v>16912</v>
      </c>
      <c r="C2124" s="71" t="s">
        <v>14997</v>
      </c>
      <c r="D2124" s="71">
        <v>10.09</v>
      </c>
    </row>
    <row r="2125" spans="1:4" x14ac:dyDescent="0.25">
      <c r="A2125" s="71">
        <v>1917091</v>
      </c>
      <c r="B2125" t="s">
        <v>16913</v>
      </c>
      <c r="C2125" s="71" t="s">
        <v>14997</v>
      </c>
      <c r="D2125" s="71">
        <v>7.85</v>
      </c>
    </row>
    <row r="2126" spans="1:4" x14ac:dyDescent="0.25">
      <c r="A2126" s="71">
        <v>1917092</v>
      </c>
      <c r="B2126" t="s">
        <v>16914</v>
      </c>
      <c r="C2126" s="71" t="s">
        <v>14997</v>
      </c>
      <c r="D2126" s="71">
        <v>7.98</v>
      </c>
    </row>
    <row r="2127" spans="1:4" x14ac:dyDescent="0.25">
      <c r="A2127" s="71">
        <v>1917093</v>
      </c>
      <c r="B2127" t="s">
        <v>16915</v>
      </c>
      <c r="C2127" s="71" t="s">
        <v>14997</v>
      </c>
      <c r="D2127" s="71">
        <v>8.1199999999999992</v>
      </c>
    </row>
    <row r="2128" spans="1:4" x14ac:dyDescent="0.25">
      <c r="A2128" s="71">
        <v>1917094</v>
      </c>
      <c r="B2128" t="s">
        <v>16916</v>
      </c>
      <c r="C2128" s="71" t="s">
        <v>14997</v>
      </c>
      <c r="D2128" s="71">
        <v>8.25</v>
      </c>
    </row>
    <row r="2129" spans="1:4" x14ac:dyDescent="0.25">
      <c r="A2129" s="71">
        <v>1917095</v>
      </c>
      <c r="B2129" t="s">
        <v>16917</v>
      </c>
      <c r="C2129" s="71" t="s">
        <v>14997</v>
      </c>
      <c r="D2129" s="71">
        <v>8.4</v>
      </c>
    </row>
    <row r="2130" spans="1:4" x14ac:dyDescent="0.25">
      <c r="A2130" s="71">
        <v>1917096</v>
      </c>
      <c r="B2130" t="s">
        <v>16918</v>
      </c>
      <c r="C2130" s="71" t="s">
        <v>14997</v>
      </c>
      <c r="D2130" s="71">
        <v>8.48</v>
      </c>
    </row>
    <row r="2131" spans="1:4" x14ac:dyDescent="0.25">
      <c r="A2131" s="71">
        <v>1901548</v>
      </c>
      <c r="B2131" t="s">
        <v>16919</v>
      </c>
      <c r="C2131" s="71" t="s">
        <v>14997</v>
      </c>
      <c r="D2131" s="71">
        <v>12.26</v>
      </c>
    </row>
    <row r="2132" spans="1:4" x14ac:dyDescent="0.25">
      <c r="A2132" s="71">
        <v>1901549</v>
      </c>
      <c r="B2132" t="s">
        <v>16920</v>
      </c>
      <c r="C2132" s="71" t="s">
        <v>14997</v>
      </c>
      <c r="D2132" s="71">
        <v>12.31</v>
      </c>
    </row>
    <row r="2133" spans="1:4" x14ac:dyDescent="0.25">
      <c r="A2133" s="71">
        <v>1901550</v>
      </c>
      <c r="B2133" t="s">
        <v>16921</v>
      </c>
      <c r="C2133" s="71" t="s">
        <v>14997</v>
      </c>
      <c r="D2133" s="71">
        <v>12.37</v>
      </c>
    </row>
    <row r="2134" spans="1:4" x14ac:dyDescent="0.25">
      <c r="A2134" s="71">
        <v>1901551</v>
      </c>
      <c r="B2134" t="s">
        <v>16922</v>
      </c>
      <c r="C2134" s="71" t="s">
        <v>14997</v>
      </c>
      <c r="D2134" s="71">
        <v>12.43</v>
      </c>
    </row>
    <row r="2135" spans="1:4" x14ac:dyDescent="0.25">
      <c r="A2135" s="71">
        <v>1901552</v>
      </c>
      <c r="B2135" t="s">
        <v>16923</v>
      </c>
      <c r="C2135" s="71" t="s">
        <v>14997</v>
      </c>
      <c r="D2135" s="71">
        <v>12.5</v>
      </c>
    </row>
    <row r="2136" spans="1:4" x14ac:dyDescent="0.25">
      <c r="A2136" s="71">
        <v>1901547</v>
      </c>
      <c r="B2136" t="s">
        <v>16924</v>
      </c>
      <c r="C2136" s="71" t="s">
        <v>14997</v>
      </c>
      <c r="D2136" s="71">
        <v>12.53</v>
      </c>
    </row>
    <row r="2137" spans="1:4" x14ac:dyDescent="0.25">
      <c r="A2137" s="71">
        <v>1917127</v>
      </c>
      <c r="B2137" t="s">
        <v>16925</v>
      </c>
      <c r="C2137" s="71" t="s">
        <v>14997</v>
      </c>
      <c r="D2137" s="71">
        <v>7.52</v>
      </c>
    </row>
    <row r="2138" spans="1:4" x14ac:dyDescent="0.25">
      <c r="A2138" s="71">
        <v>1917128</v>
      </c>
      <c r="B2138" t="s">
        <v>16926</v>
      </c>
      <c r="C2138" s="71" t="s">
        <v>14997</v>
      </c>
      <c r="D2138" s="71">
        <v>7.62</v>
      </c>
    </row>
    <row r="2139" spans="1:4" x14ac:dyDescent="0.25">
      <c r="A2139" s="71">
        <v>1917129</v>
      </c>
      <c r="B2139" t="s">
        <v>16927</v>
      </c>
      <c r="C2139" s="71" t="s">
        <v>14997</v>
      </c>
      <c r="D2139" s="71">
        <v>7.73</v>
      </c>
    </row>
    <row r="2140" spans="1:4" x14ac:dyDescent="0.25">
      <c r="A2140" s="71">
        <v>1917130</v>
      </c>
      <c r="B2140" t="s">
        <v>16928</v>
      </c>
      <c r="C2140" s="71" t="s">
        <v>14997</v>
      </c>
      <c r="D2140" s="71">
        <v>7.84</v>
      </c>
    </row>
    <row r="2141" spans="1:4" x14ac:dyDescent="0.25">
      <c r="A2141" s="71">
        <v>1917131</v>
      </c>
      <c r="B2141" t="s">
        <v>16929</v>
      </c>
      <c r="C2141" s="71" t="s">
        <v>14997</v>
      </c>
      <c r="D2141" s="71">
        <v>7.96</v>
      </c>
    </row>
    <row r="2142" spans="1:4" x14ac:dyDescent="0.25">
      <c r="A2142" s="71">
        <v>1917132</v>
      </c>
      <c r="B2142" t="s">
        <v>16930</v>
      </c>
      <c r="C2142" s="71" t="s">
        <v>14997</v>
      </c>
      <c r="D2142" s="71">
        <v>8.0299999999999994</v>
      </c>
    </row>
    <row r="2143" spans="1:4" x14ac:dyDescent="0.25">
      <c r="A2143" s="71">
        <v>1917163</v>
      </c>
      <c r="B2143" t="s">
        <v>16931</v>
      </c>
      <c r="C2143" s="71" t="s">
        <v>14997</v>
      </c>
      <c r="D2143" s="71">
        <v>7.16</v>
      </c>
    </row>
    <row r="2144" spans="1:4" x14ac:dyDescent="0.25">
      <c r="A2144" s="71">
        <v>1917164</v>
      </c>
      <c r="B2144" t="s">
        <v>16932</v>
      </c>
      <c r="C2144" s="71" t="s">
        <v>14997</v>
      </c>
      <c r="D2144" s="71">
        <v>7.26</v>
      </c>
    </row>
    <row r="2145" spans="1:4" x14ac:dyDescent="0.25">
      <c r="A2145" s="71">
        <v>1917165</v>
      </c>
      <c r="B2145" t="s">
        <v>16933</v>
      </c>
      <c r="C2145" s="71" t="s">
        <v>14997</v>
      </c>
      <c r="D2145" s="71">
        <v>7.35</v>
      </c>
    </row>
    <row r="2146" spans="1:4" x14ac:dyDescent="0.25">
      <c r="A2146" s="71">
        <v>1917166</v>
      </c>
      <c r="B2146" t="s">
        <v>16934</v>
      </c>
      <c r="C2146" s="71" t="s">
        <v>14997</v>
      </c>
      <c r="D2146" s="71">
        <v>7.45</v>
      </c>
    </row>
    <row r="2147" spans="1:4" x14ac:dyDescent="0.25">
      <c r="A2147" s="71">
        <v>1917167</v>
      </c>
      <c r="B2147" t="s">
        <v>16935</v>
      </c>
      <c r="C2147" s="71" t="s">
        <v>14997</v>
      </c>
      <c r="D2147" s="71">
        <v>7.56</v>
      </c>
    </row>
    <row r="2148" spans="1:4" x14ac:dyDescent="0.25">
      <c r="A2148" s="71">
        <v>1917168</v>
      </c>
      <c r="B2148" t="s">
        <v>16936</v>
      </c>
      <c r="C2148" s="71" t="s">
        <v>14997</v>
      </c>
      <c r="D2148" s="71">
        <v>7.61</v>
      </c>
    </row>
    <row r="2149" spans="1:4" x14ac:dyDescent="0.25">
      <c r="A2149" s="71">
        <v>1917199</v>
      </c>
      <c r="B2149" t="s">
        <v>16937</v>
      </c>
      <c r="C2149" s="71" t="s">
        <v>14997</v>
      </c>
      <c r="D2149" s="71">
        <v>7.94</v>
      </c>
    </row>
    <row r="2150" spans="1:4" x14ac:dyDescent="0.25">
      <c r="A2150" s="71">
        <v>1917200</v>
      </c>
      <c r="B2150" t="s">
        <v>16938</v>
      </c>
      <c r="C2150" s="71" t="s">
        <v>14997</v>
      </c>
      <c r="D2150" s="71">
        <v>8.02</v>
      </c>
    </row>
    <row r="2151" spans="1:4" x14ac:dyDescent="0.25">
      <c r="A2151" s="71">
        <v>1917201</v>
      </c>
      <c r="B2151" t="s">
        <v>16939</v>
      </c>
      <c r="C2151" s="71" t="s">
        <v>14997</v>
      </c>
      <c r="D2151" s="71">
        <v>8.11</v>
      </c>
    </row>
    <row r="2152" spans="1:4" x14ac:dyDescent="0.25">
      <c r="A2152" s="71">
        <v>1917202</v>
      </c>
      <c r="B2152" t="s">
        <v>16940</v>
      </c>
      <c r="C2152" s="71" t="s">
        <v>14997</v>
      </c>
      <c r="D2152" s="71">
        <v>8.1999999999999993</v>
      </c>
    </row>
    <row r="2153" spans="1:4" x14ac:dyDescent="0.25">
      <c r="A2153" s="71">
        <v>1917203</v>
      </c>
      <c r="B2153" t="s">
        <v>16941</v>
      </c>
      <c r="C2153" s="71" t="s">
        <v>14997</v>
      </c>
      <c r="D2153" s="71">
        <v>8.2899999999999991</v>
      </c>
    </row>
    <row r="2154" spans="1:4" x14ac:dyDescent="0.25">
      <c r="A2154" s="71">
        <v>1917204</v>
      </c>
      <c r="B2154" t="s">
        <v>16942</v>
      </c>
      <c r="C2154" s="71" t="s">
        <v>14997</v>
      </c>
      <c r="D2154" s="71">
        <v>8.34</v>
      </c>
    </row>
    <row r="2155" spans="1:4" x14ac:dyDescent="0.25">
      <c r="A2155" s="71">
        <v>1917019</v>
      </c>
      <c r="B2155" t="s">
        <v>16943</v>
      </c>
      <c r="C2155" s="71" t="s">
        <v>14997</v>
      </c>
      <c r="D2155" s="71">
        <v>15.07</v>
      </c>
    </row>
    <row r="2156" spans="1:4" x14ac:dyDescent="0.25">
      <c r="A2156" s="71">
        <v>1917020</v>
      </c>
      <c r="B2156" t="s">
        <v>16944</v>
      </c>
      <c r="C2156" s="71" t="s">
        <v>14997</v>
      </c>
      <c r="D2156" s="71">
        <v>15.36</v>
      </c>
    </row>
    <row r="2157" spans="1:4" x14ac:dyDescent="0.25">
      <c r="A2157" s="71">
        <v>1917021</v>
      </c>
      <c r="B2157" t="s">
        <v>16945</v>
      </c>
      <c r="C2157" s="71" t="s">
        <v>14997</v>
      </c>
      <c r="D2157" s="71">
        <v>15.66</v>
      </c>
    </row>
    <row r="2158" spans="1:4" x14ac:dyDescent="0.25">
      <c r="A2158" s="71">
        <v>1917022</v>
      </c>
      <c r="B2158" t="s">
        <v>16946</v>
      </c>
      <c r="C2158" s="71" t="s">
        <v>14997</v>
      </c>
      <c r="D2158" s="71">
        <v>15.98</v>
      </c>
    </row>
    <row r="2159" spans="1:4" x14ac:dyDescent="0.25">
      <c r="A2159" s="71">
        <v>1917023</v>
      </c>
      <c r="B2159" t="s">
        <v>16947</v>
      </c>
      <c r="C2159" s="71" t="s">
        <v>14997</v>
      </c>
      <c r="D2159" s="71">
        <v>16.32</v>
      </c>
    </row>
    <row r="2160" spans="1:4" x14ac:dyDescent="0.25">
      <c r="A2160" s="71">
        <v>1917024</v>
      </c>
      <c r="B2160" t="s">
        <v>16948</v>
      </c>
      <c r="C2160" s="71" t="s">
        <v>14997</v>
      </c>
      <c r="D2160" s="71">
        <v>16.5</v>
      </c>
    </row>
    <row r="2161" spans="1:4" x14ac:dyDescent="0.25">
      <c r="A2161" s="71">
        <v>1917541</v>
      </c>
      <c r="B2161" t="s">
        <v>16949</v>
      </c>
      <c r="C2161" s="71" t="s">
        <v>14997</v>
      </c>
      <c r="D2161" s="71">
        <v>5.39</v>
      </c>
    </row>
    <row r="2162" spans="1:4" x14ac:dyDescent="0.25">
      <c r="A2162" s="71">
        <v>1917542</v>
      </c>
      <c r="B2162" t="s">
        <v>16950</v>
      </c>
      <c r="C2162" s="71" t="s">
        <v>14997</v>
      </c>
      <c r="D2162" s="71">
        <v>6.05</v>
      </c>
    </row>
    <row r="2163" spans="1:4" x14ac:dyDescent="0.25">
      <c r="A2163" s="71">
        <v>1917543</v>
      </c>
      <c r="B2163" t="s">
        <v>16951</v>
      </c>
      <c r="C2163" s="71" t="s">
        <v>14997</v>
      </c>
      <c r="D2163" s="71">
        <v>6.35</v>
      </c>
    </row>
    <row r="2164" spans="1:4" x14ac:dyDescent="0.25">
      <c r="A2164" s="71">
        <v>1917544</v>
      </c>
      <c r="B2164" t="s">
        <v>16952</v>
      </c>
      <c r="C2164" s="71" t="s">
        <v>14997</v>
      </c>
      <c r="D2164" s="71">
        <v>6.66</v>
      </c>
    </row>
    <row r="2165" spans="1:4" x14ac:dyDescent="0.25">
      <c r="A2165" s="71">
        <v>1917545</v>
      </c>
      <c r="B2165" t="s">
        <v>16953</v>
      </c>
      <c r="C2165" s="71" t="s">
        <v>14997</v>
      </c>
      <c r="D2165" s="71">
        <v>7.06</v>
      </c>
    </row>
    <row r="2166" spans="1:4" x14ac:dyDescent="0.25">
      <c r="A2166" s="71">
        <v>1917546</v>
      </c>
      <c r="B2166" t="s">
        <v>16954</v>
      </c>
      <c r="C2166" s="71" t="s">
        <v>14997</v>
      </c>
      <c r="D2166" s="71">
        <v>7.4</v>
      </c>
    </row>
    <row r="2167" spans="1:4" x14ac:dyDescent="0.25">
      <c r="A2167" s="71">
        <v>1917547</v>
      </c>
      <c r="B2167" t="s">
        <v>16955</v>
      </c>
      <c r="C2167" s="71" t="s">
        <v>14997</v>
      </c>
      <c r="D2167" s="71">
        <v>8.09</v>
      </c>
    </row>
    <row r="2168" spans="1:4" x14ac:dyDescent="0.25">
      <c r="A2168" s="71">
        <v>1917548</v>
      </c>
      <c r="B2168" t="s">
        <v>16956</v>
      </c>
      <c r="C2168" s="71" t="s">
        <v>14997</v>
      </c>
      <c r="D2168" s="71">
        <v>8.51</v>
      </c>
    </row>
    <row r="2169" spans="1:4" x14ac:dyDescent="0.25">
      <c r="A2169" s="71">
        <v>1917549</v>
      </c>
      <c r="B2169" t="s">
        <v>16957</v>
      </c>
      <c r="C2169" s="71" t="s">
        <v>14997</v>
      </c>
      <c r="D2169" s="71">
        <v>8.94</v>
      </c>
    </row>
    <row r="2170" spans="1:4" x14ac:dyDescent="0.25">
      <c r="A2170" s="71">
        <v>1917550</v>
      </c>
      <c r="B2170" t="s">
        <v>16958</v>
      </c>
      <c r="C2170" s="71" t="s">
        <v>14997</v>
      </c>
      <c r="D2170" s="71">
        <v>9.41</v>
      </c>
    </row>
    <row r="2171" spans="1:4" x14ac:dyDescent="0.25">
      <c r="A2171" s="71">
        <v>1917551</v>
      </c>
      <c r="B2171" t="s">
        <v>16959</v>
      </c>
      <c r="C2171" s="71" t="s">
        <v>14997</v>
      </c>
      <c r="D2171" s="71">
        <v>10.18</v>
      </c>
    </row>
    <row r="2172" spans="1:4" x14ac:dyDescent="0.25">
      <c r="A2172" s="71">
        <v>1917552</v>
      </c>
      <c r="B2172" t="s">
        <v>16960</v>
      </c>
      <c r="C2172" s="71" t="s">
        <v>14997</v>
      </c>
      <c r="D2172" s="71">
        <v>10.69</v>
      </c>
    </row>
    <row r="2173" spans="1:4" x14ac:dyDescent="0.25">
      <c r="A2173" s="71">
        <v>1917553</v>
      </c>
      <c r="B2173" t="s">
        <v>16961</v>
      </c>
      <c r="C2173" s="71" t="s">
        <v>14997</v>
      </c>
      <c r="D2173" s="71">
        <v>10.55</v>
      </c>
    </row>
    <row r="2174" spans="1:4" x14ac:dyDescent="0.25">
      <c r="A2174" s="71">
        <v>1917554</v>
      </c>
      <c r="B2174" t="s">
        <v>16962</v>
      </c>
      <c r="C2174" s="71" t="s">
        <v>14997</v>
      </c>
      <c r="D2174" s="71">
        <v>11.65</v>
      </c>
    </row>
    <row r="2175" spans="1:4" x14ac:dyDescent="0.25">
      <c r="A2175" s="71">
        <v>1917555</v>
      </c>
      <c r="B2175" t="s">
        <v>16963</v>
      </c>
      <c r="C2175" s="71" t="s">
        <v>14997</v>
      </c>
      <c r="D2175" s="71">
        <v>12.19</v>
      </c>
    </row>
    <row r="2176" spans="1:4" x14ac:dyDescent="0.25">
      <c r="A2176" s="71">
        <v>1917556</v>
      </c>
      <c r="B2176" t="s">
        <v>16964</v>
      </c>
      <c r="C2176" s="71" t="s">
        <v>14997</v>
      </c>
      <c r="D2176" s="71">
        <v>13.11</v>
      </c>
    </row>
    <row r="2177" spans="1:4" x14ac:dyDescent="0.25">
      <c r="A2177" s="71">
        <v>1917557</v>
      </c>
      <c r="B2177" t="s">
        <v>16965</v>
      </c>
      <c r="C2177" s="71" t="s">
        <v>14997</v>
      </c>
      <c r="D2177" s="71">
        <v>13.7</v>
      </c>
    </row>
    <row r="2178" spans="1:4" x14ac:dyDescent="0.25">
      <c r="A2178" s="71">
        <v>1917558</v>
      </c>
      <c r="B2178" t="s">
        <v>16966</v>
      </c>
      <c r="C2178" s="71" t="s">
        <v>14997</v>
      </c>
      <c r="D2178" s="71">
        <v>14.56</v>
      </c>
    </row>
    <row r="2179" spans="1:4" x14ac:dyDescent="0.25">
      <c r="A2179" s="71">
        <v>1917559</v>
      </c>
      <c r="B2179" t="s">
        <v>16967</v>
      </c>
      <c r="C2179" s="71" t="s">
        <v>14997</v>
      </c>
      <c r="D2179" s="71">
        <v>15.98</v>
      </c>
    </row>
    <row r="2180" spans="1:4" x14ac:dyDescent="0.25">
      <c r="A2180" s="71">
        <v>1917560</v>
      </c>
      <c r="B2180" t="s">
        <v>16968</v>
      </c>
      <c r="C2180" s="71" t="s">
        <v>14997</v>
      </c>
      <c r="D2180" s="71">
        <v>17.809999999999999</v>
      </c>
    </row>
    <row r="2181" spans="1:4" x14ac:dyDescent="0.25">
      <c r="A2181" s="71">
        <v>1917561</v>
      </c>
      <c r="B2181" t="s">
        <v>16969</v>
      </c>
      <c r="C2181" s="71" t="s">
        <v>14997</v>
      </c>
      <c r="D2181" s="71">
        <v>19.579999999999998</v>
      </c>
    </row>
    <row r="2182" spans="1:4" x14ac:dyDescent="0.25">
      <c r="A2182" s="71">
        <v>1917562</v>
      </c>
      <c r="B2182" t="s">
        <v>16970</v>
      </c>
      <c r="C2182" s="71" t="s">
        <v>14997</v>
      </c>
      <c r="D2182" s="71">
        <v>21.61</v>
      </c>
    </row>
    <row r="2183" spans="1:4" x14ac:dyDescent="0.25">
      <c r="A2183" s="71">
        <v>1917563</v>
      </c>
      <c r="B2183" t="s">
        <v>16971</v>
      </c>
      <c r="C2183" s="71" t="s">
        <v>14997</v>
      </c>
      <c r="D2183" s="71">
        <v>23.47</v>
      </c>
    </row>
    <row r="2184" spans="1:4" x14ac:dyDescent="0.25">
      <c r="A2184" s="71">
        <v>1917564</v>
      </c>
      <c r="B2184" t="s">
        <v>16972</v>
      </c>
      <c r="C2184" s="71" t="s">
        <v>14997</v>
      </c>
      <c r="D2184" s="71">
        <v>25.47</v>
      </c>
    </row>
    <row r="2185" spans="1:4" x14ac:dyDescent="0.25">
      <c r="A2185" s="71">
        <v>1917565</v>
      </c>
      <c r="B2185" t="s">
        <v>16973</v>
      </c>
      <c r="C2185" s="71" t="s">
        <v>14997</v>
      </c>
      <c r="D2185" s="71">
        <v>28.18</v>
      </c>
    </row>
    <row r="2186" spans="1:4" x14ac:dyDescent="0.25">
      <c r="A2186" s="71">
        <v>1917538</v>
      </c>
      <c r="B2186" t="s">
        <v>16974</v>
      </c>
      <c r="C2186" s="71" t="s">
        <v>14997</v>
      </c>
      <c r="D2186" s="71">
        <v>4.4400000000000004</v>
      </c>
    </row>
    <row r="2187" spans="1:4" x14ac:dyDescent="0.25">
      <c r="A2187" s="71">
        <v>1917566</v>
      </c>
      <c r="B2187" t="s">
        <v>16975</v>
      </c>
      <c r="C2187" s="71" t="s">
        <v>14997</v>
      </c>
      <c r="D2187" s="71">
        <v>30.87</v>
      </c>
    </row>
    <row r="2188" spans="1:4" x14ac:dyDescent="0.25">
      <c r="A2188" s="71">
        <v>1917567</v>
      </c>
      <c r="B2188" t="s">
        <v>16976</v>
      </c>
      <c r="C2188" s="71" t="s">
        <v>14997</v>
      </c>
      <c r="D2188" s="71">
        <v>33.72</v>
      </c>
    </row>
    <row r="2189" spans="1:4" x14ac:dyDescent="0.25">
      <c r="A2189" s="71">
        <v>1917568</v>
      </c>
      <c r="B2189" t="s">
        <v>16977</v>
      </c>
      <c r="C2189" s="71" t="s">
        <v>14997</v>
      </c>
      <c r="D2189" s="71">
        <v>36.46</v>
      </c>
    </row>
    <row r="2190" spans="1:4" x14ac:dyDescent="0.25">
      <c r="A2190" s="71">
        <v>1917569</v>
      </c>
      <c r="B2190" t="s">
        <v>16978</v>
      </c>
      <c r="C2190" s="71" t="s">
        <v>14997</v>
      </c>
      <c r="D2190" s="71">
        <v>39.880000000000003</v>
      </c>
    </row>
    <row r="2191" spans="1:4" x14ac:dyDescent="0.25">
      <c r="A2191" s="71">
        <v>1917570</v>
      </c>
      <c r="B2191" t="s">
        <v>16979</v>
      </c>
      <c r="C2191" s="71" t="s">
        <v>14997</v>
      </c>
      <c r="D2191" s="71">
        <v>43</v>
      </c>
    </row>
    <row r="2192" spans="1:4" x14ac:dyDescent="0.25">
      <c r="A2192" s="71">
        <v>1917571</v>
      </c>
      <c r="B2192" t="s">
        <v>16980</v>
      </c>
      <c r="C2192" s="71" t="s">
        <v>14997</v>
      </c>
      <c r="D2192" s="71">
        <v>46.69</v>
      </c>
    </row>
    <row r="2193" spans="1:4" x14ac:dyDescent="0.25">
      <c r="A2193" s="71">
        <v>1917572</v>
      </c>
      <c r="B2193" t="s">
        <v>16981</v>
      </c>
      <c r="C2193" s="71" t="s">
        <v>14997</v>
      </c>
      <c r="D2193" s="71">
        <v>50.81</v>
      </c>
    </row>
    <row r="2194" spans="1:4" x14ac:dyDescent="0.25">
      <c r="A2194" s="71">
        <v>1917573</v>
      </c>
      <c r="B2194" t="s">
        <v>16982</v>
      </c>
      <c r="C2194" s="71" t="s">
        <v>14997</v>
      </c>
      <c r="D2194" s="71">
        <v>55.29</v>
      </c>
    </row>
    <row r="2195" spans="1:4" x14ac:dyDescent="0.25">
      <c r="A2195" s="71">
        <v>1917574</v>
      </c>
      <c r="B2195" t="s">
        <v>16983</v>
      </c>
      <c r="C2195" s="71" t="s">
        <v>14997</v>
      </c>
      <c r="D2195" s="71">
        <v>59.44</v>
      </c>
    </row>
    <row r="2196" spans="1:4" x14ac:dyDescent="0.25">
      <c r="A2196" s="71">
        <v>1917539</v>
      </c>
      <c r="B2196" t="s">
        <v>16984</v>
      </c>
      <c r="C2196" s="71" t="s">
        <v>14997</v>
      </c>
      <c r="D2196" s="71">
        <v>4.7300000000000004</v>
      </c>
    </row>
    <row r="2197" spans="1:4" x14ac:dyDescent="0.25">
      <c r="A2197" s="71">
        <v>1917540</v>
      </c>
      <c r="B2197" t="s">
        <v>16985</v>
      </c>
      <c r="C2197" s="71" t="s">
        <v>14997</v>
      </c>
      <c r="D2197" s="71">
        <v>5.0999999999999996</v>
      </c>
    </row>
    <row r="2198" spans="1:4" x14ac:dyDescent="0.25">
      <c r="A2198" s="71">
        <v>1917738</v>
      </c>
      <c r="B2198" t="s">
        <v>16986</v>
      </c>
      <c r="C2198" s="71" t="s">
        <v>14997</v>
      </c>
      <c r="D2198" s="71">
        <v>4.37</v>
      </c>
    </row>
    <row r="2199" spans="1:4" x14ac:dyDescent="0.25">
      <c r="A2199" s="71">
        <v>1917238</v>
      </c>
      <c r="B2199" t="s">
        <v>16987</v>
      </c>
      <c r="C2199" s="71" t="s">
        <v>14997</v>
      </c>
      <c r="D2199" s="71">
        <v>6.9</v>
      </c>
    </row>
    <row r="2200" spans="1:4" x14ac:dyDescent="0.25">
      <c r="A2200" s="71">
        <v>1917239</v>
      </c>
      <c r="B2200" t="s">
        <v>16988</v>
      </c>
      <c r="C2200" s="71" t="s">
        <v>14997</v>
      </c>
      <c r="D2200" s="71">
        <v>7.58</v>
      </c>
    </row>
    <row r="2201" spans="1:4" x14ac:dyDescent="0.25">
      <c r="A2201" s="71">
        <v>1917240</v>
      </c>
      <c r="B2201" t="s">
        <v>16989</v>
      </c>
      <c r="C2201" s="71" t="s">
        <v>14997</v>
      </c>
      <c r="D2201" s="71">
        <v>8.1</v>
      </c>
    </row>
    <row r="2202" spans="1:4" x14ac:dyDescent="0.25">
      <c r="A2202" s="71">
        <v>1917241</v>
      </c>
      <c r="B2202" t="s">
        <v>16990</v>
      </c>
      <c r="C2202" s="71" t="s">
        <v>14997</v>
      </c>
      <c r="D2202" s="71">
        <v>8.59</v>
      </c>
    </row>
    <row r="2203" spans="1:4" x14ac:dyDescent="0.25">
      <c r="A2203" s="71">
        <v>1917242</v>
      </c>
      <c r="B2203" t="s">
        <v>16991</v>
      </c>
      <c r="C2203" s="71" t="s">
        <v>14997</v>
      </c>
      <c r="D2203" s="71">
        <v>9.06</v>
      </c>
    </row>
    <row r="2204" spans="1:4" x14ac:dyDescent="0.25">
      <c r="A2204" s="71">
        <v>1917243</v>
      </c>
      <c r="B2204" t="s">
        <v>16992</v>
      </c>
      <c r="C2204" s="71" t="s">
        <v>14997</v>
      </c>
      <c r="D2204" s="71">
        <v>9.5</v>
      </c>
    </row>
    <row r="2205" spans="1:4" x14ac:dyDescent="0.25">
      <c r="A2205" s="71">
        <v>1917244</v>
      </c>
      <c r="B2205" t="s">
        <v>16993</v>
      </c>
      <c r="C2205" s="71" t="s">
        <v>14997</v>
      </c>
      <c r="D2205" s="71">
        <v>10.14</v>
      </c>
    </row>
    <row r="2206" spans="1:4" x14ac:dyDescent="0.25">
      <c r="A2206" s="71">
        <v>1917245</v>
      </c>
      <c r="B2206" t="s">
        <v>16994</v>
      </c>
      <c r="C2206" s="71" t="s">
        <v>14997</v>
      </c>
      <c r="D2206" s="71">
        <v>10.68</v>
      </c>
    </row>
    <row r="2207" spans="1:4" x14ac:dyDescent="0.25">
      <c r="A2207" s="71">
        <v>1917246</v>
      </c>
      <c r="B2207" t="s">
        <v>16995</v>
      </c>
      <c r="C2207" s="71" t="s">
        <v>14997</v>
      </c>
      <c r="D2207" s="71">
        <v>11.25</v>
      </c>
    </row>
    <row r="2208" spans="1:4" x14ac:dyDescent="0.25">
      <c r="A2208" s="71">
        <v>1917247</v>
      </c>
      <c r="B2208" t="s">
        <v>16996</v>
      </c>
      <c r="C2208" s="71" t="s">
        <v>14997</v>
      </c>
      <c r="D2208" s="71">
        <v>12.2</v>
      </c>
    </row>
    <row r="2209" spans="1:4" x14ac:dyDescent="0.25">
      <c r="A2209" s="71">
        <v>1917248</v>
      </c>
      <c r="B2209" t="s">
        <v>16997</v>
      </c>
      <c r="C2209" s="71" t="s">
        <v>14997</v>
      </c>
      <c r="D2209" s="71">
        <v>13.97</v>
      </c>
    </row>
    <row r="2210" spans="1:4" x14ac:dyDescent="0.25">
      <c r="A2210" s="71">
        <v>1917249</v>
      </c>
      <c r="B2210" t="s">
        <v>16998</v>
      </c>
      <c r="C2210" s="71" t="s">
        <v>14997</v>
      </c>
      <c r="D2210" s="71">
        <v>16.75</v>
      </c>
    </row>
    <row r="2211" spans="1:4" x14ac:dyDescent="0.25">
      <c r="A2211" s="71">
        <v>1917235</v>
      </c>
      <c r="B2211" t="s">
        <v>16999</v>
      </c>
      <c r="C2211" s="71" t="s">
        <v>14997</v>
      </c>
      <c r="D2211" s="71">
        <v>5.47</v>
      </c>
    </row>
    <row r="2212" spans="1:4" x14ac:dyDescent="0.25">
      <c r="A2212" s="71">
        <v>1917236</v>
      </c>
      <c r="B2212" t="s">
        <v>17000</v>
      </c>
      <c r="C2212" s="71" t="s">
        <v>14997</v>
      </c>
      <c r="D2212" s="71">
        <v>5.85</v>
      </c>
    </row>
    <row r="2213" spans="1:4" x14ac:dyDescent="0.25">
      <c r="A2213" s="71">
        <v>1917237</v>
      </c>
      <c r="B2213" t="s">
        <v>17001</v>
      </c>
      <c r="C2213" s="71" t="s">
        <v>14997</v>
      </c>
      <c r="D2213" s="71">
        <v>6.32</v>
      </c>
    </row>
    <row r="2214" spans="1:4" x14ac:dyDescent="0.25">
      <c r="A2214" s="71">
        <v>1917725</v>
      </c>
      <c r="B2214" t="s">
        <v>17002</v>
      </c>
      <c r="C2214" s="71" t="s">
        <v>14997</v>
      </c>
      <c r="D2214" s="71">
        <v>5.33</v>
      </c>
    </row>
    <row r="2215" spans="1:4" x14ac:dyDescent="0.25">
      <c r="A2215" s="71">
        <v>1917311</v>
      </c>
      <c r="B2215" t="s">
        <v>17003</v>
      </c>
      <c r="C2215" s="71" t="s">
        <v>14997</v>
      </c>
      <c r="D2215" s="71">
        <v>5.43</v>
      </c>
    </row>
    <row r="2216" spans="1:4" x14ac:dyDescent="0.25">
      <c r="A2216" s="71">
        <v>1917312</v>
      </c>
      <c r="B2216" t="s">
        <v>17004</v>
      </c>
      <c r="C2216" s="71" t="s">
        <v>14997</v>
      </c>
      <c r="D2216" s="71">
        <v>6.15</v>
      </c>
    </row>
    <row r="2217" spans="1:4" x14ac:dyDescent="0.25">
      <c r="A2217" s="71">
        <v>1917313</v>
      </c>
      <c r="B2217" t="s">
        <v>17005</v>
      </c>
      <c r="C2217" s="71" t="s">
        <v>14997</v>
      </c>
      <c r="D2217" s="71">
        <v>6.61</v>
      </c>
    </row>
    <row r="2218" spans="1:4" x14ac:dyDescent="0.25">
      <c r="A2218" s="71">
        <v>1917314</v>
      </c>
      <c r="B2218" t="s">
        <v>17006</v>
      </c>
      <c r="C2218" s="71" t="s">
        <v>14997</v>
      </c>
      <c r="D2218" s="71">
        <v>7.05</v>
      </c>
    </row>
    <row r="2219" spans="1:4" x14ac:dyDescent="0.25">
      <c r="A2219" s="71">
        <v>1917315</v>
      </c>
      <c r="B2219" t="s">
        <v>17007</v>
      </c>
      <c r="C2219" s="71" t="s">
        <v>14997</v>
      </c>
      <c r="D2219" s="71">
        <v>7.58</v>
      </c>
    </row>
    <row r="2220" spans="1:4" x14ac:dyDescent="0.25">
      <c r="A2220" s="71">
        <v>1917316</v>
      </c>
      <c r="B2220" t="s">
        <v>17008</v>
      </c>
      <c r="C2220" s="71" t="s">
        <v>14997</v>
      </c>
      <c r="D2220" s="71">
        <v>8.1</v>
      </c>
    </row>
    <row r="2221" spans="1:4" x14ac:dyDescent="0.25">
      <c r="A2221" s="71">
        <v>1917317</v>
      </c>
      <c r="B2221" t="s">
        <v>17009</v>
      </c>
      <c r="C2221" s="71" t="s">
        <v>14997</v>
      </c>
      <c r="D2221" s="71">
        <v>8.94</v>
      </c>
    </row>
    <row r="2222" spans="1:4" x14ac:dyDescent="0.25">
      <c r="A2222" s="71">
        <v>1917318</v>
      </c>
      <c r="B2222" t="s">
        <v>17010</v>
      </c>
      <c r="C2222" s="71" t="s">
        <v>14997</v>
      </c>
      <c r="D2222" s="71">
        <v>9.66</v>
      </c>
    </row>
    <row r="2223" spans="1:4" x14ac:dyDescent="0.25">
      <c r="A2223" s="71">
        <v>1917319</v>
      </c>
      <c r="B2223" t="s">
        <v>17011</v>
      </c>
      <c r="C2223" s="71" t="s">
        <v>14997</v>
      </c>
      <c r="D2223" s="71">
        <v>10.33</v>
      </c>
    </row>
    <row r="2224" spans="1:4" x14ac:dyDescent="0.25">
      <c r="A2224" s="71">
        <v>1917320</v>
      </c>
      <c r="B2224" t="s">
        <v>17012</v>
      </c>
      <c r="C2224" s="71" t="s">
        <v>14997</v>
      </c>
      <c r="D2224" s="71">
        <v>11.06</v>
      </c>
    </row>
    <row r="2225" spans="1:4" x14ac:dyDescent="0.25">
      <c r="A2225" s="71">
        <v>1917321</v>
      </c>
      <c r="B2225" t="s">
        <v>17013</v>
      </c>
      <c r="C2225" s="71" t="s">
        <v>14997</v>
      </c>
      <c r="D2225" s="71">
        <v>13.53</v>
      </c>
    </row>
    <row r="2226" spans="1:4" x14ac:dyDescent="0.25">
      <c r="A2226" s="71">
        <v>1917322</v>
      </c>
      <c r="B2226" t="s">
        <v>17014</v>
      </c>
      <c r="C2226" s="71" t="s">
        <v>14997</v>
      </c>
      <c r="D2226" s="71">
        <v>15.65</v>
      </c>
    </row>
    <row r="2227" spans="1:4" x14ac:dyDescent="0.25">
      <c r="A2227" s="71">
        <v>1917323</v>
      </c>
      <c r="B2227" t="s">
        <v>17015</v>
      </c>
      <c r="C2227" s="71" t="s">
        <v>14997</v>
      </c>
      <c r="D2227" s="71">
        <v>18.38</v>
      </c>
    </row>
    <row r="2228" spans="1:4" x14ac:dyDescent="0.25">
      <c r="A2228" s="71">
        <v>1917324</v>
      </c>
      <c r="B2228" t="s">
        <v>17016</v>
      </c>
      <c r="C2228" s="71" t="s">
        <v>14997</v>
      </c>
      <c r="D2228" s="71">
        <v>21.25</v>
      </c>
    </row>
    <row r="2229" spans="1:4" x14ac:dyDescent="0.25">
      <c r="A2229" s="71">
        <v>1917325</v>
      </c>
      <c r="B2229" t="s">
        <v>17017</v>
      </c>
      <c r="C2229" s="71" t="s">
        <v>14997</v>
      </c>
      <c r="D2229" s="71">
        <v>24.65</v>
      </c>
    </row>
    <row r="2230" spans="1:4" x14ac:dyDescent="0.25">
      <c r="A2230" s="71">
        <v>1917326</v>
      </c>
      <c r="B2230" t="s">
        <v>17018</v>
      </c>
      <c r="C2230" s="71" t="s">
        <v>14997</v>
      </c>
      <c r="D2230" s="71">
        <v>29.28</v>
      </c>
    </row>
    <row r="2231" spans="1:4" x14ac:dyDescent="0.25">
      <c r="A2231" s="71">
        <v>1917327</v>
      </c>
      <c r="B2231" t="s">
        <v>17019</v>
      </c>
      <c r="C2231" s="71" t="s">
        <v>14997</v>
      </c>
      <c r="D2231" s="71">
        <v>33.97</v>
      </c>
    </row>
    <row r="2232" spans="1:4" x14ac:dyDescent="0.25">
      <c r="A2232" s="71">
        <v>1917328</v>
      </c>
      <c r="B2232" t="s">
        <v>17020</v>
      </c>
      <c r="C2232" s="71" t="s">
        <v>14997</v>
      </c>
      <c r="D2232" s="71">
        <v>39.35</v>
      </c>
    </row>
    <row r="2233" spans="1:4" x14ac:dyDescent="0.25">
      <c r="A2233" s="71">
        <v>1917329</v>
      </c>
      <c r="B2233" t="s">
        <v>17021</v>
      </c>
      <c r="C2233" s="71" t="s">
        <v>14997</v>
      </c>
      <c r="D2233" s="71">
        <v>43.06</v>
      </c>
    </row>
    <row r="2234" spans="1:4" x14ac:dyDescent="0.25">
      <c r="A2234" s="71">
        <v>1917330</v>
      </c>
      <c r="B2234" t="s">
        <v>17022</v>
      </c>
      <c r="C2234" s="71" t="s">
        <v>14997</v>
      </c>
      <c r="D2234" s="71">
        <v>47.65</v>
      </c>
    </row>
    <row r="2235" spans="1:4" x14ac:dyDescent="0.25">
      <c r="A2235" s="71">
        <v>1917308</v>
      </c>
      <c r="B2235" t="s">
        <v>17023</v>
      </c>
      <c r="C2235" s="71" t="s">
        <v>14997</v>
      </c>
      <c r="D2235" s="71">
        <v>4.43</v>
      </c>
    </row>
    <row r="2236" spans="1:4" x14ac:dyDescent="0.25">
      <c r="A2236" s="71">
        <v>1917309</v>
      </c>
      <c r="B2236" t="s">
        <v>17024</v>
      </c>
      <c r="C2236" s="71" t="s">
        <v>14997</v>
      </c>
      <c r="D2236" s="71">
        <v>4.72</v>
      </c>
    </row>
    <row r="2237" spans="1:4" x14ac:dyDescent="0.25">
      <c r="A2237" s="71">
        <v>1917310</v>
      </c>
      <c r="B2237" t="s">
        <v>17025</v>
      </c>
      <c r="C2237" s="71" t="s">
        <v>14997</v>
      </c>
      <c r="D2237" s="71">
        <v>5.0199999999999996</v>
      </c>
    </row>
    <row r="2238" spans="1:4" x14ac:dyDescent="0.25">
      <c r="A2238" s="71">
        <v>1917730</v>
      </c>
      <c r="B2238" t="s">
        <v>17026</v>
      </c>
      <c r="C2238" s="71" t="s">
        <v>14997</v>
      </c>
      <c r="D2238" s="71">
        <v>4.38</v>
      </c>
    </row>
    <row r="2239" spans="1:4" x14ac:dyDescent="0.25">
      <c r="A2239" s="71">
        <v>1917415</v>
      </c>
      <c r="B2239" t="s">
        <v>17027</v>
      </c>
      <c r="C2239" s="71" t="s">
        <v>14997</v>
      </c>
      <c r="D2239" s="71">
        <v>5.36</v>
      </c>
    </row>
    <row r="2240" spans="1:4" x14ac:dyDescent="0.25">
      <c r="A2240" s="71">
        <v>1917416</v>
      </c>
      <c r="B2240" t="s">
        <v>17028</v>
      </c>
      <c r="C2240" s="71" t="s">
        <v>14997</v>
      </c>
      <c r="D2240" s="71">
        <v>6.03</v>
      </c>
    </row>
    <row r="2241" spans="1:4" x14ac:dyDescent="0.25">
      <c r="A2241" s="71">
        <v>1917417</v>
      </c>
      <c r="B2241" t="s">
        <v>17029</v>
      </c>
      <c r="C2241" s="71" t="s">
        <v>14997</v>
      </c>
      <c r="D2241" s="71">
        <v>6.47</v>
      </c>
    </row>
    <row r="2242" spans="1:4" x14ac:dyDescent="0.25">
      <c r="A2242" s="71">
        <v>1917418</v>
      </c>
      <c r="B2242" t="s">
        <v>17030</v>
      </c>
      <c r="C2242" s="71" t="s">
        <v>14997</v>
      </c>
      <c r="D2242" s="71">
        <v>6.88</v>
      </c>
    </row>
    <row r="2243" spans="1:4" x14ac:dyDescent="0.25">
      <c r="A2243" s="71">
        <v>1917419</v>
      </c>
      <c r="B2243" t="s">
        <v>17031</v>
      </c>
      <c r="C2243" s="71" t="s">
        <v>14997</v>
      </c>
      <c r="D2243" s="71">
        <v>7.24</v>
      </c>
    </row>
    <row r="2244" spans="1:4" x14ac:dyDescent="0.25">
      <c r="A2244" s="71">
        <v>1917420</v>
      </c>
      <c r="B2244" t="s">
        <v>17032</v>
      </c>
      <c r="C2244" s="71" t="s">
        <v>14997</v>
      </c>
      <c r="D2244" s="71">
        <v>7.67</v>
      </c>
    </row>
    <row r="2245" spans="1:4" x14ac:dyDescent="0.25">
      <c r="A2245" s="71">
        <v>1917421</v>
      </c>
      <c r="B2245" t="s">
        <v>17033</v>
      </c>
      <c r="C2245" s="71" t="s">
        <v>14997</v>
      </c>
      <c r="D2245" s="71">
        <v>8.3800000000000008</v>
      </c>
    </row>
    <row r="2246" spans="1:4" x14ac:dyDescent="0.25">
      <c r="A2246" s="71">
        <v>1917422</v>
      </c>
      <c r="B2246" t="s">
        <v>17034</v>
      </c>
      <c r="C2246" s="71" t="s">
        <v>14997</v>
      </c>
      <c r="D2246" s="71">
        <v>8.7899999999999991</v>
      </c>
    </row>
    <row r="2247" spans="1:4" x14ac:dyDescent="0.25">
      <c r="A2247" s="71">
        <v>1917423</v>
      </c>
      <c r="B2247" t="s">
        <v>17035</v>
      </c>
      <c r="C2247" s="71" t="s">
        <v>14997</v>
      </c>
      <c r="D2247" s="71">
        <v>9.2100000000000009</v>
      </c>
    </row>
    <row r="2248" spans="1:4" x14ac:dyDescent="0.25">
      <c r="A2248" s="71">
        <v>1917424</v>
      </c>
      <c r="B2248" t="s">
        <v>17036</v>
      </c>
      <c r="C2248" s="71" t="s">
        <v>14997</v>
      </c>
      <c r="D2248" s="71">
        <v>9.64</v>
      </c>
    </row>
    <row r="2249" spans="1:4" x14ac:dyDescent="0.25">
      <c r="A2249" s="71">
        <v>1917425</v>
      </c>
      <c r="B2249" t="s">
        <v>17037</v>
      </c>
      <c r="C2249" s="71" t="s">
        <v>14997</v>
      </c>
      <c r="D2249" s="71">
        <v>10.51</v>
      </c>
    </row>
    <row r="2250" spans="1:4" x14ac:dyDescent="0.25">
      <c r="A2250" s="71">
        <v>1917426</v>
      </c>
      <c r="B2250" t="s">
        <v>17038</v>
      </c>
      <c r="C2250" s="71" t="s">
        <v>14997</v>
      </c>
      <c r="D2250" s="71">
        <v>11.39</v>
      </c>
    </row>
    <row r="2251" spans="1:4" x14ac:dyDescent="0.25">
      <c r="A2251" s="71">
        <v>1917427</v>
      </c>
      <c r="B2251" t="s">
        <v>17039</v>
      </c>
      <c r="C2251" s="71" t="s">
        <v>14997</v>
      </c>
      <c r="D2251" s="71">
        <v>12.98</v>
      </c>
    </row>
    <row r="2252" spans="1:4" x14ac:dyDescent="0.25">
      <c r="A2252" s="71">
        <v>1917428</v>
      </c>
      <c r="B2252" t="s">
        <v>17040</v>
      </c>
      <c r="C2252" s="71" t="s">
        <v>14997</v>
      </c>
      <c r="D2252" s="71">
        <v>14.83</v>
      </c>
    </row>
    <row r="2253" spans="1:4" x14ac:dyDescent="0.25">
      <c r="A2253" s="71">
        <v>1917429</v>
      </c>
      <c r="B2253" t="s">
        <v>17041</v>
      </c>
      <c r="C2253" s="71" t="s">
        <v>14997</v>
      </c>
      <c r="D2253" s="71">
        <v>16.77</v>
      </c>
    </row>
    <row r="2254" spans="1:4" x14ac:dyDescent="0.25">
      <c r="A2254" s="71">
        <v>1917430</v>
      </c>
      <c r="B2254" t="s">
        <v>17042</v>
      </c>
      <c r="C2254" s="71" t="s">
        <v>14997</v>
      </c>
      <c r="D2254" s="71">
        <v>19.38</v>
      </c>
    </row>
    <row r="2255" spans="1:4" x14ac:dyDescent="0.25">
      <c r="A2255" s="71">
        <v>1917431</v>
      </c>
      <c r="B2255" t="s">
        <v>17043</v>
      </c>
      <c r="C2255" s="71" t="s">
        <v>14997</v>
      </c>
      <c r="D2255" s="71">
        <v>21.66</v>
      </c>
    </row>
    <row r="2256" spans="1:4" x14ac:dyDescent="0.25">
      <c r="A2256" s="71">
        <v>1917432</v>
      </c>
      <c r="B2256" t="s">
        <v>17044</v>
      </c>
      <c r="C2256" s="71" t="s">
        <v>14997</v>
      </c>
      <c r="D2256" s="71">
        <v>24.6</v>
      </c>
    </row>
    <row r="2257" spans="1:4" x14ac:dyDescent="0.25">
      <c r="A2257" s="71">
        <v>1917433</v>
      </c>
      <c r="B2257" t="s">
        <v>17045</v>
      </c>
      <c r="C2257" s="71" t="s">
        <v>14997</v>
      </c>
      <c r="D2257" s="71">
        <v>27.63</v>
      </c>
    </row>
    <row r="2258" spans="1:4" x14ac:dyDescent="0.25">
      <c r="A2258" s="71">
        <v>1917434</v>
      </c>
      <c r="B2258" t="s">
        <v>17046</v>
      </c>
      <c r="C2258" s="71" t="s">
        <v>14997</v>
      </c>
      <c r="D2258" s="71">
        <v>31.24</v>
      </c>
    </row>
    <row r="2259" spans="1:4" x14ac:dyDescent="0.25">
      <c r="A2259" s="71">
        <v>1917435</v>
      </c>
      <c r="B2259" t="s">
        <v>17047</v>
      </c>
      <c r="C2259" s="71" t="s">
        <v>14997</v>
      </c>
      <c r="D2259" s="71">
        <v>35.54</v>
      </c>
    </row>
    <row r="2260" spans="1:4" x14ac:dyDescent="0.25">
      <c r="A2260" s="71">
        <v>1917436</v>
      </c>
      <c r="B2260" t="s">
        <v>17048</v>
      </c>
      <c r="C2260" s="71" t="s">
        <v>14997</v>
      </c>
      <c r="D2260" s="71">
        <v>39.43</v>
      </c>
    </row>
    <row r="2261" spans="1:4" x14ac:dyDescent="0.25">
      <c r="A2261" s="71">
        <v>1917437</v>
      </c>
      <c r="B2261" t="s">
        <v>17049</v>
      </c>
      <c r="C2261" s="71" t="s">
        <v>14997</v>
      </c>
      <c r="D2261" s="71">
        <v>44.42</v>
      </c>
    </row>
    <row r="2262" spans="1:4" x14ac:dyDescent="0.25">
      <c r="A2262" s="71">
        <v>1917438</v>
      </c>
      <c r="B2262" t="s">
        <v>17050</v>
      </c>
      <c r="C2262" s="71" t="s">
        <v>14997</v>
      </c>
      <c r="D2262" s="71">
        <v>47.91</v>
      </c>
    </row>
    <row r="2263" spans="1:4" x14ac:dyDescent="0.25">
      <c r="A2263" s="71">
        <v>1917439</v>
      </c>
      <c r="B2263" t="s">
        <v>17051</v>
      </c>
      <c r="C2263" s="71" t="s">
        <v>14997</v>
      </c>
      <c r="D2263" s="71">
        <v>51.04</v>
      </c>
    </row>
    <row r="2264" spans="1:4" x14ac:dyDescent="0.25">
      <c r="A2264" s="71">
        <v>1917412</v>
      </c>
      <c r="B2264" t="s">
        <v>17052</v>
      </c>
      <c r="C2264" s="71" t="s">
        <v>14997</v>
      </c>
      <c r="D2264" s="71">
        <v>4.0199999999999996</v>
      </c>
    </row>
    <row r="2265" spans="1:4" x14ac:dyDescent="0.25">
      <c r="A2265" s="71">
        <v>1917413</v>
      </c>
      <c r="B2265" t="s">
        <v>17053</v>
      </c>
      <c r="C2265" s="71" t="s">
        <v>14997</v>
      </c>
      <c r="D2265" s="71">
        <v>4.51</v>
      </c>
    </row>
    <row r="2266" spans="1:4" x14ac:dyDescent="0.25">
      <c r="A2266" s="71">
        <v>1917414</v>
      </c>
      <c r="B2266" t="s">
        <v>17054</v>
      </c>
      <c r="C2266" s="71" t="s">
        <v>14997</v>
      </c>
      <c r="D2266" s="71">
        <v>4.99</v>
      </c>
    </row>
    <row r="2267" spans="1:4" x14ac:dyDescent="0.25">
      <c r="A2267" s="71">
        <v>1917733</v>
      </c>
      <c r="B2267" t="s">
        <v>17055</v>
      </c>
      <c r="C2267" s="71" t="s">
        <v>14997</v>
      </c>
      <c r="D2267" s="71">
        <v>3.76</v>
      </c>
    </row>
    <row r="2268" spans="1:4" x14ac:dyDescent="0.25">
      <c r="A2268" s="71">
        <v>1917049</v>
      </c>
      <c r="B2268" t="s">
        <v>17056</v>
      </c>
      <c r="C2268" s="71" t="s">
        <v>14997</v>
      </c>
      <c r="D2268" s="71">
        <v>11.48</v>
      </c>
    </row>
    <row r="2269" spans="1:4" x14ac:dyDescent="0.25">
      <c r="A2269" s="71">
        <v>1917050</v>
      </c>
      <c r="B2269" t="s">
        <v>17057</v>
      </c>
      <c r="C2269" s="71" t="s">
        <v>14997</v>
      </c>
      <c r="D2269" s="71">
        <v>11.69</v>
      </c>
    </row>
    <row r="2270" spans="1:4" x14ac:dyDescent="0.25">
      <c r="A2270" s="71">
        <v>1917051</v>
      </c>
      <c r="B2270" t="s">
        <v>17058</v>
      </c>
      <c r="C2270" s="71" t="s">
        <v>14997</v>
      </c>
      <c r="D2270" s="71">
        <v>11.91</v>
      </c>
    </row>
    <row r="2271" spans="1:4" x14ac:dyDescent="0.25">
      <c r="A2271" s="71">
        <v>1917052</v>
      </c>
      <c r="B2271" t="s">
        <v>17059</v>
      </c>
      <c r="C2271" s="71" t="s">
        <v>14997</v>
      </c>
      <c r="D2271" s="71">
        <v>12.13</v>
      </c>
    </row>
    <row r="2272" spans="1:4" x14ac:dyDescent="0.25">
      <c r="A2272" s="71">
        <v>1917053</v>
      </c>
      <c r="B2272" t="s">
        <v>17060</v>
      </c>
      <c r="C2272" s="71" t="s">
        <v>14997</v>
      </c>
      <c r="D2272" s="71">
        <v>12.37</v>
      </c>
    </row>
    <row r="2273" spans="1:4" x14ac:dyDescent="0.25">
      <c r="A2273" s="71">
        <v>1917054</v>
      </c>
      <c r="B2273" t="s">
        <v>17061</v>
      </c>
      <c r="C2273" s="71" t="s">
        <v>14997</v>
      </c>
      <c r="D2273" s="71">
        <v>12.5</v>
      </c>
    </row>
    <row r="2274" spans="1:4" x14ac:dyDescent="0.25">
      <c r="A2274" s="71">
        <v>1901553</v>
      </c>
      <c r="B2274" t="s">
        <v>17062</v>
      </c>
      <c r="C2274" s="71" t="s">
        <v>14997</v>
      </c>
      <c r="D2274" s="71">
        <v>7.71</v>
      </c>
    </row>
    <row r="2275" spans="1:4" x14ac:dyDescent="0.25">
      <c r="A2275" s="71">
        <v>1901554</v>
      </c>
      <c r="B2275" t="s">
        <v>17063</v>
      </c>
      <c r="C2275" s="71" t="s">
        <v>14997</v>
      </c>
      <c r="D2275" s="71">
        <v>7.77</v>
      </c>
    </row>
    <row r="2276" spans="1:4" x14ac:dyDescent="0.25">
      <c r="A2276" s="71">
        <v>1901555</v>
      </c>
      <c r="B2276" t="s">
        <v>17064</v>
      </c>
      <c r="C2276" s="71" t="s">
        <v>14997</v>
      </c>
      <c r="D2276" s="71">
        <v>7.84</v>
      </c>
    </row>
    <row r="2277" spans="1:4" x14ac:dyDescent="0.25">
      <c r="A2277" s="71">
        <v>1901556</v>
      </c>
      <c r="B2277" t="s">
        <v>17065</v>
      </c>
      <c r="C2277" s="71" t="s">
        <v>14997</v>
      </c>
      <c r="D2277" s="71">
        <v>7.9</v>
      </c>
    </row>
    <row r="2278" spans="1:4" x14ac:dyDescent="0.25">
      <c r="A2278" s="71">
        <v>1901557</v>
      </c>
      <c r="B2278" t="s">
        <v>17066</v>
      </c>
      <c r="C2278" s="71" t="s">
        <v>14997</v>
      </c>
      <c r="D2278" s="71">
        <v>7.97</v>
      </c>
    </row>
    <row r="2279" spans="1:4" x14ac:dyDescent="0.25">
      <c r="A2279" s="71">
        <v>1901558</v>
      </c>
      <c r="B2279" t="s">
        <v>17067</v>
      </c>
      <c r="C2279" s="71" t="s">
        <v>14997</v>
      </c>
      <c r="D2279" s="71">
        <v>8.01</v>
      </c>
    </row>
    <row r="2280" spans="1:4" x14ac:dyDescent="0.25">
      <c r="A2280" s="71">
        <v>1901560</v>
      </c>
      <c r="B2280" t="s">
        <v>17068</v>
      </c>
      <c r="C2280" s="71" t="s">
        <v>14997</v>
      </c>
      <c r="D2280" s="71">
        <v>10.210000000000001</v>
      </c>
    </row>
    <row r="2281" spans="1:4" x14ac:dyDescent="0.25">
      <c r="A2281" s="71">
        <v>1901561</v>
      </c>
      <c r="B2281" t="s">
        <v>17069</v>
      </c>
      <c r="C2281" s="71" t="s">
        <v>14997</v>
      </c>
      <c r="D2281" s="71">
        <v>10.27</v>
      </c>
    </row>
    <row r="2282" spans="1:4" x14ac:dyDescent="0.25">
      <c r="A2282" s="71">
        <v>1901562</v>
      </c>
      <c r="B2282" t="s">
        <v>17070</v>
      </c>
      <c r="C2282" s="71" t="s">
        <v>14997</v>
      </c>
      <c r="D2282" s="71">
        <v>10.33</v>
      </c>
    </row>
    <row r="2283" spans="1:4" x14ac:dyDescent="0.25">
      <c r="A2283" s="71">
        <v>1901563</v>
      </c>
      <c r="B2283" t="s">
        <v>17071</v>
      </c>
      <c r="C2283" s="71" t="s">
        <v>14997</v>
      </c>
      <c r="D2283" s="71">
        <v>10.39</v>
      </c>
    </row>
    <row r="2284" spans="1:4" x14ac:dyDescent="0.25">
      <c r="A2284" s="71">
        <v>1901564</v>
      </c>
      <c r="B2284" t="s">
        <v>17072</v>
      </c>
      <c r="C2284" s="71" t="s">
        <v>14997</v>
      </c>
      <c r="D2284" s="71">
        <v>10.46</v>
      </c>
    </row>
    <row r="2285" spans="1:4" x14ac:dyDescent="0.25">
      <c r="A2285" s="71">
        <v>1901559</v>
      </c>
      <c r="B2285" t="s">
        <v>17073</v>
      </c>
      <c r="C2285" s="71" t="s">
        <v>14997</v>
      </c>
      <c r="D2285" s="71">
        <v>10.49</v>
      </c>
    </row>
    <row r="2286" spans="1:4" x14ac:dyDescent="0.25">
      <c r="A2286" s="71">
        <v>1917085</v>
      </c>
      <c r="B2286" t="s">
        <v>17074</v>
      </c>
      <c r="C2286" s="71" t="s">
        <v>14997</v>
      </c>
      <c r="D2286" s="71">
        <v>8.1199999999999992</v>
      </c>
    </row>
    <row r="2287" spans="1:4" x14ac:dyDescent="0.25">
      <c r="A2287" s="71">
        <v>1917086</v>
      </c>
      <c r="B2287" t="s">
        <v>17075</v>
      </c>
      <c r="C2287" s="71" t="s">
        <v>14997</v>
      </c>
      <c r="D2287" s="71">
        <v>8.25</v>
      </c>
    </row>
    <row r="2288" spans="1:4" x14ac:dyDescent="0.25">
      <c r="A2288" s="71">
        <v>1917087</v>
      </c>
      <c r="B2288" t="s">
        <v>17076</v>
      </c>
      <c r="C2288" s="71" t="s">
        <v>14997</v>
      </c>
      <c r="D2288" s="71">
        <v>8.3800000000000008</v>
      </c>
    </row>
    <row r="2289" spans="1:4" x14ac:dyDescent="0.25">
      <c r="A2289" s="71">
        <v>1917088</v>
      </c>
      <c r="B2289" t="s">
        <v>17077</v>
      </c>
      <c r="C2289" s="71" t="s">
        <v>14997</v>
      </c>
      <c r="D2289" s="71">
        <v>8.52</v>
      </c>
    </row>
    <row r="2290" spans="1:4" x14ac:dyDescent="0.25">
      <c r="A2290" s="71">
        <v>1917089</v>
      </c>
      <c r="B2290" t="s">
        <v>17078</v>
      </c>
      <c r="C2290" s="71" t="s">
        <v>14997</v>
      </c>
      <c r="D2290" s="71">
        <v>8.67</v>
      </c>
    </row>
    <row r="2291" spans="1:4" x14ac:dyDescent="0.25">
      <c r="A2291" s="71">
        <v>1917090</v>
      </c>
      <c r="B2291" t="s">
        <v>17079</v>
      </c>
      <c r="C2291" s="71" t="s">
        <v>14997</v>
      </c>
      <c r="D2291" s="71">
        <v>8.75</v>
      </c>
    </row>
    <row r="2292" spans="1:4" x14ac:dyDescent="0.25">
      <c r="A2292" s="71">
        <v>1901566</v>
      </c>
      <c r="B2292" t="s">
        <v>17080</v>
      </c>
      <c r="C2292" s="71" t="s">
        <v>14997</v>
      </c>
      <c r="D2292" s="71">
        <v>12.77</v>
      </c>
    </row>
    <row r="2293" spans="1:4" x14ac:dyDescent="0.25">
      <c r="A2293" s="71">
        <v>1901567</v>
      </c>
      <c r="B2293" t="s">
        <v>17081</v>
      </c>
      <c r="C2293" s="71" t="s">
        <v>14997</v>
      </c>
      <c r="D2293" s="71">
        <v>12.82</v>
      </c>
    </row>
    <row r="2294" spans="1:4" x14ac:dyDescent="0.25">
      <c r="A2294" s="71">
        <v>1901568</v>
      </c>
      <c r="B2294" t="s">
        <v>17082</v>
      </c>
      <c r="C2294" s="71" t="s">
        <v>14997</v>
      </c>
      <c r="D2294" s="71">
        <v>12.88</v>
      </c>
    </row>
    <row r="2295" spans="1:4" x14ac:dyDescent="0.25">
      <c r="A2295" s="71">
        <v>1901569</v>
      </c>
      <c r="B2295" t="s">
        <v>17083</v>
      </c>
      <c r="C2295" s="71" t="s">
        <v>14997</v>
      </c>
      <c r="D2295" s="71">
        <v>12.94</v>
      </c>
    </row>
    <row r="2296" spans="1:4" x14ac:dyDescent="0.25">
      <c r="A2296" s="71">
        <v>1901570</v>
      </c>
      <c r="B2296" t="s">
        <v>17084</v>
      </c>
      <c r="C2296" s="71" t="s">
        <v>14997</v>
      </c>
      <c r="D2296" s="71">
        <v>13.01</v>
      </c>
    </row>
    <row r="2297" spans="1:4" x14ac:dyDescent="0.25">
      <c r="A2297" s="71">
        <v>1901565</v>
      </c>
      <c r="B2297" t="s">
        <v>17085</v>
      </c>
      <c r="C2297" s="71" t="s">
        <v>14997</v>
      </c>
      <c r="D2297" s="71">
        <v>13.04</v>
      </c>
    </row>
    <row r="2298" spans="1:4" x14ac:dyDescent="0.25">
      <c r="A2298" s="71">
        <v>1917121</v>
      </c>
      <c r="B2298" t="s">
        <v>17086</v>
      </c>
      <c r="C2298" s="71" t="s">
        <v>14997</v>
      </c>
      <c r="D2298" s="71">
        <v>7.78</v>
      </c>
    </row>
    <row r="2299" spans="1:4" x14ac:dyDescent="0.25">
      <c r="A2299" s="71">
        <v>1917122</v>
      </c>
      <c r="B2299" t="s">
        <v>17087</v>
      </c>
      <c r="C2299" s="71" t="s">
        <v>14997</v>
      </c>
      <c r="D2299" s="71">
        <v>7.89</v>
      </c>
    </row>
    <row r="2300" spans="1:4" x14ac:dyDescent="0.25">
      <c r="A2300" s="71">
        <v>1917123</v>
      </c>
      <c r="B2300" t="s">
        <v>17088</v>
      </c>
      <c r="C2300" s="71" t="s">
        <v>14997</v>
      </c>
      <c r="D2300" s="71">
        <v>8</v>
      </c>
    </row>
    <row r="2301" spans="1:4" x14ac:dyDescent="0.25">
      <c r="A2301" s="71">
        <v>1917124</v>
      </c>
      <c r="B2301" t="s">
        <v>17089</v>
      </c>
      <c r="C2301" s="71" t="s">
        <v>14997</v>
      </c>
      <c r="D2301" s="71">
        <v>8.11</v>
      </c>
    </row>
    <row r="2302" spans="1:4" x14ac:dyDescent="0.25">
      <c r="A2302" s="71">
        <v>1917125</v>
      </c>
      <c r="B2302" t="s">
        <v>17090</v>
      </c>
      <c r="C2302" s="71" t="s">
        <v>14997</v>
      </c>
      <c r="D2302" s="71">
        <v>8.23</v>
      </c>
    </row>
    <row r="2303" spans="1:4" x14ac:dyDescent="0.25">
      <c r="A2303" s="71">
        <v>1917126</v>
      </c>
      <c r="B2303" t="s">
        <v>17091</v>
      </c>
      <c r="C2303" s="71" t="s">
        <v>14997</v>
      </c>
      <c r="D2303" s="71">
        <v>8.3000000000000007</v>
      </c>
    </row>
    <row r="2304" spans="1:4" x14ac:dyDescent="0.25">
      <c r="A2304" s="71">
        <v>1917157</v>
      </c>
      <c r="B2304" t="s">
        <v>17092</v>
      </c>
      <c r="C2304" s="71" t="s">
        <v>14997</v>
      </c>
      <c r="D2304" s="71">
        <v>7.42</v>
      </c>
    </row>
    <row r="2305" spans="1:4" x14ac:dyDescent="0.25">
      <c r="A2305" s="71">
        <v>1917158</v>
      </c>
      <c r="B2305" t="s">
        <v>17093</v>
      </c>
      <c r="C2305" s="71" t="s">
        <v>14997</v>
      </c>
      <c r="D2305" s="71">
        <v>7.51</v>
      </c>
    </row>
    <row r="2306" spans="1:4" x14ac:dyDescent="0.25">
      <c r="A2306" s="71">
        <v>1917159</v>
      </c>
      <c r="B2306" t="s">
        <v>17094</v>
      </c>
      <c r="C2306" s="71" t="s">
        <v>14997</v>
      </c>
      <c r="D2306" s="71">
        <v>7.61</v>
      </c>
    </row>
    <row r="2307" spans="1:4" x14ac:dyDescent="0.25">
      <c r="A2307" s="71">
        <v>1917160</v>
      </c>
      <c r="B2307" t="s">
        <v>17095</v>
      </c>
      <c r="C2307" s="71" t="s">
        <v>14997</v>
      </c>
      <c r="D2307" s="71">
        <v>7.71</v>
      </c>
    </row>
    <row r="2308" spans="1:4" x14ac:dyDescent="0.25">
      <c r="A2308" s="71">
        <v>1917161</v>
      </c>
      <c r="B2308" t="s">
        <v>17096</v>
      </c>
      <c r="C2308" s="71" t="s">
        <v>14997</v>
      </c>
      <c r="D2308" s="71">
        <v>7.82</v>
      </c>
    </row>
    <row r="2309" spans="1:4" x14ac:dyDescent="0.25">
      <c r="A2309" s="71">
        <v>1917162</v>
      </c>
      <c r="B2309" t="s">
        <v>17097</v>
      </c>
      <c r="C2309" s="71" t="s">
        <v>14997</v>
      </c>
      <c r="D2309" s="71">
        <v>7.87</v>
      </c>
    </row>
    <row r="2310" spans="1:4" x14ac:dyDescent="0.25">
      <c r="A2310" s="71">
        <v>1917193</v>
      </c>
      <c r="B2310" t="s">
        <v>17098</v>
      </c>
      <c r="C2310" s="71" t="s">
        <v>14997</v>
      </c>
      <c r="D2310" s="71">
        <v>8.24</v>
      </c>
    </row>
    <row r="2311" spans="1:4" x14ac:dyDescent="0.25">
      <c r="A2311" s="71">
        <v>1917194</v>
      </c>
      <c r="B2311" t="s">
        <v>17099</v>
      </c>
      <c r="C2311" s="71" t="s">
        <v>14997</v>
      </c>
      <c r="D2311" s="71">
        <v>8.32</v>
      </c>
    </row>
    <row r="2312" spans="1:4" x14ac:dyDescent="0.25">
      <c r="A2312" s="71">
        <v>1917195</v>
      </c>
      <c r="B2312" t="s">
        <v>17100</v>
      </c>
      <c r="C2312" s="71" t="s">
        <v>14997</v>
      </c>
      <c r="D2312" s="71">
        <v>8.4</v>
      </c>
    </row>
    <row r="2313" spans="1:4" x14ac:dyDescent="0.25">
      <c r="A2313" s="71">
        <v>1917196</v>
      </c>
      <c r="B2313" t="s">
        <v>17101</v>
      </c>
      <c r="C2313" s="71" t="s">
        <v>14997</v>
      </c>
      <c r="D2313" s="71">
        <v>8.49</v>
      </c>
    </row>
    <row r="2314" spans="1:4" x14ac:dyDescent="0.25">
      <c r="A2314" s="71">
        <v>1917197</v>
      </c>
      <c r="B2314" t="s">
        <v>17102</v>
      </c>
      <c r="C2314" s="71" t="s">
        <v>14997</v>
      </c>
      <c r="D2314" s="71">
        <v>8.59</v>
      </c>
    </row>
    <row r="2315" spans="1:4" x14ac:dyDescent="0.25">
      <c r="A2315" s="71">
        <v>1917198</v>
      </c>
      <c r="B2315" t="s">
        <v>17103</v>
      </c>
      <c r="C2315" s="71" t="s">
        <v>14997</v>
      </c>
      <c r="D2315" s="71">
        <v>8.64</v>
      </c>
    </row>
    <row r="2316" spans="1:4" x14ac:dyDescent="0.25">
      <c r="A2316" s="71">
        <v>1917013</v>
      </c>
      <c r="B2316" t="s">
        <v>17104</v>
      </c>
      <c r="C2316" s="71" t="s">
        <v>14997</v>
      </c>
      <c r="D2316" s="71">
        <v>15.58</v>
      </c>
    </row>
    <row r="2317" spans="1:4" x14ac:dyDescent="0.25">
      <c r="A2317" s="71">
        <v>1917014</v>
      </c>
      <c r="B2317" t="s">
        <v>17105</v>
      </c>
      <c r="C2317" s="71" t="s">
        <v>14997</v>
      </c>
      <c r="D2317" s="71">
        <v>15.88</v>
      </c>
    </row>
    <row r="2318" spans="1:4" x14ac:dyDescent="0.25">
      <c r="A2318" s="71">
        <v>1917015</v>
      </c>
      <c r="B2318" t="s">
        <v>17106</v>
      </c>
      <c r="C2318" s="71" t="s">
        <v>14997</v>
      </c>
      <c r="D2318" s="71">
        <v>16.18</v>
      </c>
    </row>
    <row r="2319" spans="1:4" x14ac:dyDescent="0.25">
      <c r="A2319" s="71">
        <v>1917016</v>
      </c>
      <c r="B2319" t="s">
        <v>17107</v>
      </c>
      <c r="C2319" s="71" t="s">
        <v>14997</v>
      </c>
      <c r="D2319" s="71">
        <v>16.5</v>
      </c>
    </row>
    <row r="2320" spans="1:4" x14ac:dyDescent="0.25">
      <c r="A2320" s="71">
        <v>1917017</v>
      </c>
      <c r="B2320" t="s">
        <v>17108</v>
      </c>
      <c r="C2320" s="71" t="s">
        <v>14997</v>
      </c>
      <c r="D2320" s="71">
        <v>16.84</v>
      </c>
    </row>
    <row r="2321" spans="1:4" x14ac:dyDescent="0.25">
      <c r="A2321" s="71">
        <v>1917018</v>
      </c>
      <c r="B2321" t="s">
        <v>17109</v>
      </c>
      <c r="C2321" s="71" t="s">
        <v>14997</v>
      </c>
      <c r="D2321" s="71">
        <v>17.02</v>
      </c>
    </row>
    <row r="2322" spans="1:4" x14ac:dyDescent="0.25">
      <c r="A2322" s="71">
        <v>1917623</v>
      </c>
      <c r="B2322" t="s">
        <v>17110</v>
      </c>
      <c r="C2322" s="71" t="s">
        <v>14997</v>
      </c>
      <c r="D2322" s="71">
        <v>18.5</v>
      </c>
    </row>
    <row r="2323" spans="1:4" x14ac:dyDescent="0.25">
      <c r="A2323" s="71">
        <v>1917624</v>
      </c>
      <c r="B2323" t="s">
        <v>17111</v>
      </c>
      <c r="C2323" s="71" t="s">
        <v>14997</v>
      </c>
      <c r="D2323" s="71">
        <v>23.29</v>
      </c>
    </row>
    <row r="2324" spans="1:4" x14ac:dyDescent="0.25">
      <c r="A2324" s="71">
        <v>1917625</v>
      </c>
      <c r="B2324" t="s">
        <v>17112</v>
      </c>
      <c r="C2324" s="71" t="s">
        <v>14997</v>
      </c>
      <c r="D2324" s="71">
        <v>29.19</v>
      </c>
    </row>
    <row r="2325" spans="1:4" x14ac:dyDescent="0.25">
      <c r="A2325" s="71">
        <v>1917626</v>
      </c>
      <c r="B2325" t="s">
        <v>17113</v>
      </c>
      <c r="C2325" s="71" t="s">
        <v>14997</v>
      </c>
      <c r="D2325" s="71">
        <v>35.659999999999997</v>
      </c>
    </row>
    <row r="2326" spans="1:4" x14ac:dyDescent="0.25">
      <c r="A2326" s="71">
        <v>1917627</v>
      </c>
      <c r="B2326" t="s">
        <v>17114</v>
      </c>
      <c r="C2326" s="71" t="s">
        <v>14997</v>
      </c>
      <c r="D2326" s="71">
        <v>42.84</v>
      </c>
    </row>
    <row r="2327" spans="1:4" x14ac:dyDescent="0.25">
      <c r="A2327" s="71">
        <v>1917628</v>
      </c>
      <c r="B2327" t="s">
        <v>17115</v>
      </c>
      <c r="C2327" s="71" t="s">
        <v>14997</v>
      </c>
      <c r="D2327" s="71">
        <v>50.11</v>
      </c>
    </row>
    <row r="2328" spans="1:4" x14ac:dyDescent="0.25">
      <c r="A2328" s="71">
        <v>1917620</v>
      </c>
      <c r="B2328" t="s">
        <v>17116</v>
      </c>
      <c r="C2328" s="71" t="s">
        <v>14997</v>
      </c>
      <c r="D2328" s="71">
        <v>8.67</v>
      </c>
    </row>
    <row r="2329" spans="1:4" x14ac:dyDescent="0.25">
      <c r="A2329" s="71">
        <v>1917621</v>
      </c>
      <c r="B2329" t="s">
        <v>17117</v>
      </c>
      <c r="C2329" s="71" t="s">
        <v>14997</v>
      </c>
      <c r="D2329" s="71">
        <v>10.11</v>
      </c>
    </row>
    <row r="2330" spans="1:4" x14ac:dyDescent="0.25">
      <c r="A2330" s="71">
        <v>1917622</v>
      </c>
      <c r="B2330" t="s">
        <v>17118</v>
      </c>
      <c r="C2330" s="71" t="s">
        <v>14997</v>
      </c>
      <c r="D2330" s="71">
        <v>12.63</v>
      </c>
    </row>
    <row r="2331" spans="1:4" x14ac:dyDescent="0.25">
      <c r="A2331" s="71">
        <v>1917741</v>
      </c>
      <c r="B2331" t="s">
        <v>17119</v>
      </c>
      <c r="C2331" s="71" t="s">
        <v>14997</v>
      </c>
      <c r="D2331" s="71">
        <v>8.0399999999999991</v>
      </c>
    </row>
    <row r="2332" spans="1:4" x14ac:dyDescent="0.25">
      <c r="A2332" s="71">
        <v>1917269</v>
      </c>
      <c r="B2332" t="s">
        <v>17120</v>
      </c>
      <c r="C2332" s="71" t="s">
        <v>14997</v>
      </c>
      <c r="D2332" s="71">
        <v>22.63</v>
      </c>
    </row>
    <row r="2333" spans="1:4" x14ac:dyDescent="0.25">
      <c r="A2333" s="71">
        <v>1917270</v>
      </c>
      <c r="B2333" t="s">
        <v>17121</v>
      </c>
      <c r="C2333" s="71" t="s">
        <v>14997</v>
      </c>
      <c r="D2333" s="71">
        <v>30.52</v>
      </c>
    </row>
    <row r="2334" spans="1:4" x14ac:dyDescent="0.25">
      <c r="A2334" s="71">
        <v>1917266</v>
      </c>
      <c r="B2334" t="s">
        <v>17122</v>
      </c>
      <c r="C2334" s="71" t="s">
        <v>14997</v>
      </c>
      <c r="D2334" s="71">
        <v>7.42</v>
      </c>
    </row>
    <row r="2335" spans="1:4" x14ac:dyDescent="0.25">
      <c r="A2335" s="71">
        <v>1917267</v>
      </c>
      <c r="B2335" t="s">
        <v>17123</v>
      </c>
      <c r="C2335" s="71" t="s">
        <v>14997</v>
      </c>
      <c r="D2335" s="71">
        <v>10.76</v>
      </c>
    </row>
    <row r="2336" spans="1:4" x14ac:dyDescent="0.25">
      <c r="A2336" s="71">
        <v>1917268</v>
      </c>
      <c r="B2336" t="s">
        <v>17124</v>
      </c>
      <c r="C2336" s="71" t="s">
        <v>14997</v>
      </c>
      <c r="D2336" s="71">
        <v>16.420000000000002</v>
      </c>
    </row>
    <row r="2337" spans="1:4" x14ac:dyDescent="0.25">
      <c r="A2337" s="71">
        <v>1917728</v>
      </c>
      <c r="B2337" t="s">
        <v>17125</v>
      </c>
      <c r="C2337" s="71" t="s">
        <v>14997</v>
      </c>
      <c r="D2337" s="71">
        <v>6.84</v>
      </c>
    </row>
    <row r="2338" spans="1:4" x14ac:dyDescent="0.25">
      <c r="A2338" s="71">
        <v>1917358</v>
      </c>
      <c r="B2338" t="s">
        <v>17126</v>
      </c>
      <c r="C2338" s="71" t="s">
        <v>14997</v>
      </c>
      <c r="D2338" s="71">
        <v>6.92</v>
      </c>
    </row>
    <row r="2339" spans="1:4" x14ac:dyDescent="0.25">
      <c r="A2339" s="71">
        <v>1917362</v>
      </c>
      <c r="B2339" t="s">
        <v>17127</v>
      </c>
      <c r="C2339" s="71" t="s">
        <v>14997</v>
      </c>
      <c r="D2339" s="71">
        <v>33.19</v>
      </c>
    </row>
    <row r="2340" spans="1:4" x14ac:dyDescent="0.25">
      <c r="A2340" s="71">
        <v>1917363</v>
      </c>
      <c r="B2340" t="s">
        <v>17128</v>
      </c>
      <c r="C2340" s="71" t="s">
        <v>14997</v>
      </c>
      <c r="D2340" s="71">
        <v>40.46</v>
      </c>
    </row>
    <row r="2341" spans="1:4" x14ac:dyDescent="0.25">
      <c r="A2341" s="71">
        <v>1917359</v>
      </c>
      <c r="B2341" t="s">
        <v>17129</v>
      </c>
      <c r="C2341" s="71" t="s">
        <v>14997</v>
      </c>
      <c r="D2341" s="71">
        <v>9.75</v>
      </c>
    </row>
    <row r="2342" spans="1:4" x14ac:dyDescent="0.25">
      <c r="A2342" s="71">
        <v>1917360</v>
      </c>
      <c r="B2342" t="s">
        <v>17130</v>
      </c>
      <c r="C2342" s="71" t="s">
        <v>14997</v>
      </c>
      <c r="D2342" s="71">
        <v>15.91</v>
      </c>
    </row>
    <row r="2343" spans="1:4" x14ac:dyDescent="0.25">
      <c r="A2343" s="71">
        <v>1917361</v>
      </c>
      <c r="B2343" t="s">
        <v>17131</v>
      </c>
      <c r="C2343" s="71" t="s">
        <v>14997</v>
      </c>
      <c r="D2343" s="71">
        <v>23.81</v>
      </c>
    </row>
    <row r="2344" spans="1:4" x14ac:dyDescent="0.25">
      <c r="A2344" s="71">
        <v>1917476</v>
      </c>
      <c r="B2344" t="s">
        <v>17132</v>
      </c>
      <c r="C2344" s="71" t="s">
        <v>14997</v>
      </c>
      <c r="D2344" s="71">
        <v>24.6</v>
      </c>
    </row>
    <row r="2345" spans="1:4" x14ac:dyDescent="0.25">
      <c r="A2345" s="71">
        <v>1917477</v>
      </c>
      <c r="B2345" t="s">
        <v>17133</v>
      </c>
      <c r="C2345" s="71" t="s">
        <v>14997</v>
      </c>
      <c r="D2345" s="71">
        <v>31.66</v>
      </c>
    </row>
    <row r="2346" spans="1:4" x14ac:dyDescent="0.25">
      <c r="A2346" s="71">
        <v>1917478</v>
      </c>
      <c r="B2346" t="s">
        <v>17134</v>
      </c>
      <c r="C2346" s="71" t="s">
        <v>14997</v>
      </c>
      <c r="D2346" s="71">
        <v>40.659999999999997</v>
      </c>
    </row>
    <row r="2347" spans="1:4" x14ac:dyDescent="0.25">
      <c r="A2347" s="71">
        <v>1917479</v>
      </c>
      <c r="B2347" t="s">
        <v>17135</v>
      </c>
      <c r="C2347" s="71" t="s">
        <v>14997</v>
      </c>
      <c r="D2347" s="71">
        <v>44.26</v>
      </c>
    </row>
    <row r="2348" spans="1:4" x14ac:dyDescent="0.25">
      <c r="A2348" s="71">
        <v>1917473</v>
      </c>
      <c r="B2348" t="s">
        <v>17136</v>
      </c>
      <c r="C2348" s="71" t="s">
        <v>14997</v>
      </c>
      <c r="D2348" s="71">
        <v>11.25</v>
      </c>
    </row>
    <row r="2349" spans="1:4" x14ac:dyDescent="0.25">
      <c r="A2349" s="71">
        <v>1917474</v>
      </c>
      <c r="B2349" t="s">
        <v>17137</v>
      </c>
      <c r="C2349" s="71" t="s">
        <v>14997</v>
      </c>
      <c r="D2349" s="71">
        <v>14.47</v>
      </c>
    </row>
    <row r="2350" spans="1:4" x14ac:dyDescent="0.25">
      <c r="A2350" s="71">
        <v>1917475</v>
      </c>
      <c r="B2350" t="s">
        <v>17138</v>
      </c>
      <c r="C2350" s="71" t="s">
        <v>14997</v>
      </c>
      <c r="D2350" s="71">
        <v>18.559999999999999</v>
      </c>
    </row>
    <row r="2351" spans="1:4" x14ac:dyDescent="0.25">
      <c r="A2351" s="71">
        <v>1917736</v>
      </c>
      <c r="B2351" t="s">
        <v>17139</v>
      </c>
      <c r="C2351" s="71" t="s">
        <v>14997</v>
      </c>
      <c r="D2351" s="71">
        <v>8.15</v>
      </c>
    </row>
    <row r="2352" spans="1:4" x14ac:dyDescent="0.25">
      <c r="A2352" s="71">
        <v>1917067</v>
      </c>
      <c r="B2352" t="s">
        <v>17140</v>
      </c>
      <c r="C2352" s="71" t="s">
        <v>14997</v>
      </c>
      <c r="D2352" s="71">
        <v>10.73</v>
      </c>
    </row>
    <row r="2353" spans="1:4" x14ac:dyDescent="0.25">
      <c r="A2353" s="71">
        <v>1917068</v>
      </c>
      <c r="B2353" t="s">
        <v>17141</v>
      </c>
      <c r="C2353" s="71" t="s">
        <v>14997</v>
      </c>
      <c r="D2353" s="71">
        <v>10.94</v>
      </c>
    </row>
    <row r="2354" spans="1:4" x14ac:dyDescent="0.25">
      <c r="A2354" s="71">
        <v>1917069</v>
      </c>
      <c r="B2354" t="s">
        <v>17142</v>
      </c>
      <c r="C2354" s="71" t="s">
        <v>14997</v>
      </c>
      <c r="D2354" s="71">
        <v>11.16</v>
      </c>
    </row>
    <row r="2355" spans="1:4" x14ac:dyDescent="0.25">
      <c r="A2355" s="71">
        <v>1917070</v>
      </c>
      <c r="B2355" t="s">
        <v>17143</v>
      </c>
      <c r="C2355" s="71" t="s">
        <v>14997</v>
      </c>
      <c r="D2355" s="71">
        <v>11.39</v>
      </c>
    </row>
    <row r="2356" spans="1:4" x14ac:dyDescent="0.25">
      <c r="A2356" s="71">
        <v>1917071</v>
      </c>
      <c r="B2356" t="s">
        <v>17144</v>
      </c>
      <c r="C2356" s="71" t="s">
        <v>14997</v>
      </c>
      <c r="D2356" s="71">
        <v>11.64</v>
      </c>
    </row>
    <row r="2357" spans="1:4" x14ac:dyDescent="0.25">
      <c r="A2357" s="71">
        <v>1917072</v>
      </c>
      <c r="B2357" t="s">
        <v>17145</v>
      </c>
      <c r="C2357" s="71" t="s">
        <v>14997</v>
      </c>
      <c r="D2357" s="71">
        <v>11.76</v>
      </c>
    </row>
    <row r="2358" spans="1:4" x14ac:dyDescent="0.25">
      <c r="A2358" s="71">
        <v>1901572</v>
      </c>
      <c r="B2358" t="s">
        <v>17146</v>
      </c>
      <c r="C2358" s="71" t="s">
        <v>14997</v>
      </c>
      <c r="D2358" s="71">
        <v>7.06</v>
      </c>
    </row>
    <row r="2359" spans="1:4" x14ac:dyDescent="0.25">
      <c r="A2359" s="71">
        <v>1901573</v>
      </c>
      <c r="B2359" t="s">
        <v>17147</v>
      </c>
      <c r="C2359" s="71" t="s">
        <v>14997</v>
      </c>
      <c r="D2359" s="71">
        <v>7.12</v>
      </c>
    </row>
    <row r="2360" spans="1:4" x14ac:dyDescent="0.25">
      <c r="A2360" s="71">
        <v>1901574</v>
      </c>
      <c r="B2360" t="s">
        <v>17148</v>
      </c>
      <c r="C2360" s="71" t="s">
        <v>14997</v>
      </c>
      <c r="D2360" s="71">
        <v>7.18</v>
      </c>
    </row>
    <row r="2361" spans="1:4" x14ac:dyDescent="0.25">
      <c r="A2361" s="71">
        <v>1901575</v>
      </c>
      <c r="B2361" t="s">
        <v>17149</v>
      </c>
      <c r="C2361" s="71" t="s">
        <v>14997</v>
      </c>
      <c r="D2361" s="71">
        <v>7.25</v>
      </c>
    </row>
    <row r="2362" spans="1:4" x14ac:dyDescent="0.25">
      <c r="A2362" s="71">
        <v>1901576</v>
      </c>
      <c r="B2362" t="s">
        <v>17150</v>
      </c>
      <c r="C2362" s="71" t="s">
        <v>14997</v>
      </c>
      <c r="D2362" s="71">
        <v>7.33</v>
      </c>
    </row>
    <row r="2363" spans="1:4" x14ac:dyDescent="0.25">
      <c r="A2363" s="71">
        <v>1901571</v>
      </c>
      <c r="B2363" t="s">
        <v>17151</v>
      </c>
      <c r="C2363" s="71" t="s">
        <v>14997</v>
      </c>
      <c r="D2363" s="71">
        <v>7.36</v>
      </c>
    </row>
    <row r="2364" spans="1:4" x14ac:dyDescent="0.25">
      <c r="A2364" s="71">
        <v>1901578</v>
      </c>
      <c r="B2364" t="s">
        <v>17152</v>
      </c>
      <c r="C2364" s="71" t="s">
        <v>14997</v>
      </c>
      <c r="D2364" s="71">
        <v>9.26</v>
      </c>
    </row>
    <row r="2365" spans="1:4" x14ac:dyDescent="0.25">
      <c r="A2365" s="71">
        <v>1901579</v>
      </c>
      <c r="B2365" t="s">
        <v>17153</v>
      </c>
      <c r="C2365" s="71" t="s">
        <v>14997</v>
      </c>
      <c r="D2365" s="71">
        <v>9.32</v>
      </c>
    </row>
    <row r="2366" spans="1:4" x14ac:dyDescent="0.25">
      <c r="A2366" s="71">
        <v>1901580</v>
      </c>
      <c r="B2366" t="s">
        <v>17154</v>
      </c>
      <c r="C2366" s="71" t="s">
        <v>14997</v>
      </c>
      <c r="D2366" s="71">
        <v>9.3800000000000008</v>
      </c>
    </row>
    <row r="2367" spans="1:4" x14ac:dyDescent="0.25">
      <c r="A2367" s="71">
        <v>1901581</v>
      </c>
      <c r="B2367" t="s">
        <v>17155</v>
      </c>
      <c r="C2367" s="71" t="s">
        <v>14997</v>
      </c>
      <c r="D2367" s="71">
        <v>9.4499999999999993</v>
      </c>
    </row>
    <row r="2368" spans="1:4" x14ac:dyDescent="0.25">
      <c r="A2368" s="71">
        <v>1901582</v>
      </c>
      <c r="B2368" t="s">
        <v>17156</v>
      </c>
      <c r="C2368" s="71" t="s">
        <v>14997</v>
      </c>
      <c r="D2368" s="71">
        <v>9.51</v>
      </c>
    </row>
    <row r="2369" spans="1:4" x14ac:dyDescent="0.25">
      <c r="A2369" s="71">
        <v>1901577</v>
      </c>
      <c r="B2369" t="s">
        <v>17157</v>
      </c>
      <c r="C2369" s="71" t="s">
        <v>14997</v>
      </c>
      <c r="D2369" s="71">
        <v>9.5500000000000007</v>
      </c>
    </row>
    <row r="2370" spans="1:4" x14ac:dyDescent="0.25">
      <c r="A2370" s="71">
        <v>1917103</v>
      </c>
      <c r="B2370" t="s">
        <v>17158</v>
      </c>
      <c r="C2370" s="71" t="s">
        <v>14997</v>
      </c>
      <c r="D2370" s="71">
        <v>7.57</v>
      </c>
    </row>
    <row r="2371" spans="1:4" x14ac:dyDescent="0.25">
      <c r="A2371" s="71">
        <v>1917104</v>
      </c>
      <c r="B2371" t="s">
        <v>17159</v>
      </c>
      <c r="C2371" s="71" t="s">
        <v>14997</v>
      </c>
      <c r="D2371" s="71">
        <v>7.7</v>
      </c>
    </row>
    <row r="2372" spans="1:4" x14ac:dyDescent="0.25">
      <c r="A2372" s="71">
        <v>1917105</v>
      </c>
      <c r="B2372" t="s">
        <v>17160</v>
      </c>
      <c r="C2372" s="71" t="s">
        <v>14997</v>
      </c>
      <c r="D2372" s="71">
        <v>7.84</v>
      </c>
    </row>
    <row r="2373" spans="1:4" x14ac:dyDescent="0.25">
      <c r="A2373" s="71">
        <v>1917106</v>
      </c>
      <c r="B2373" t="s">
        <v>17161</v>
      </c>
      <c r="C2373" s="71" t="s">
        <v>14997</v>
      </c>
      <c r="D2373" s="71">
        <v>7.98</v>
      </c>
    </row>
    <row r="2374" spans="1:4" x14ac:dyDescent="0.25">
      <c r="A2374" s="71">
        <v>1917107</v>
      </c>
      <c r="B2374" t="s">
        <v>17162</v>
      </c>
      <c r="C2374" s="71" t="s">
        <v>14997</v>
      </c>
      <c r="D2374" s="71">
        <v>8.1300000000000008</v>
      </c>
    </row>
    <row r="2375" spans="1:4" x14ac:dyDescent="0.25">
      <c r="A2375" s="71">
        <v>1917108</v>
      </c>
      <c r="B2375" t="s">
        <v>17163</v>
      </c>
      <c r="C2375" s="71" t="s">
        <v>14997</v>
      </c>
      <c r="D2375" s="71">
        <v>8.2100000000000009</v>
      </c>
    </row>
    <row r="2376" spans="1:4" x14ac:dyDescent="0.25">
      <c r="A2376" s="71">
        <v>1901583</v>
      </c>
      <c r="B2376" t="s">
        <v>17164</v>
      </c>
      <c r="C2376" s="71" t="s">
        <v>14997</v>
      </c>
      <c r="D2376" s="71">
        <v>11.52</v>
      </c>
    </row>
    <row r="2377" spans="1:4" x14ac:dyDescent="0.25">
      <c r="A2377" s="71">
        <v>1901584</v>
      </c>
      <c r="B2377" t="s">
        <v>17165</v>
      </c>
      <c r="C2377" s="71" t="s">
        <v>14997</v>
      </c>
      <c r="D2377" s="71">
        <v>11.58</v>
      </c>
    </row>
    <row r="2378" spans="1:4" x14ac:dyDescent="0.25">
      <c r="A2378" s="71">
        <v>1901585</v>
      </c>
      <c r="B2378" t="s">
        <v>17166</v>
      </c>
      <c r="C2378" s="71" t="s">
        <v>14997</v>
      </c>
      <c r="D2378" s="71">
        <v>11.64</v>
      </c>
    </row>
    <row r="2379" spans="1:4" x14ac:dyDescent="0.25">
      <c r="A2379" s="71">
        <v>1901586</v>
      </c>
      <c r="B2379" t="s">
        <v>17167</v>
      </c>
      <c r="C2379" s="71" t="s">
        <v>14997</v>
      </c>
      <c r="D2379" s="71">
        <v>11.7</v>
      </c>
    </row>
    <row r="2380" spans="1:4" x14ac:dyDescent="0.25">
      <c r="A2380" s="71">
        <v>1901587</v>
      </c>
      <c r="B2380" t="s">
        <v>17168</v>
      </c>
      <c r="C2380" s="71" t="s">
        <v>14997</v>
      </c>
      <c r="D2380" s="71">
        <v>11.77</v>
      </c>
    </row>
    <row r="2381" spans="1:4" x14ac:dyDescent="0.25">
      <c r="A2381" s="71">
        <v>1901588</v>
      </c>
      <c r="B2381" t="s">
        <v>17169</v>
      </c>
      <c r="C2381" s="71" t="s">
        <v>14997</v>
      </c>
      <c r="D2381" s="71">
        <v>11.81</v>
      </c>
    </row>
    <row r="2382" spans="1:4" x14ac:dyDescent="0.25">
      <c r="A2382" s="71">
        <v>1917139</v>
      </c>
      <c r="B2382" t="s">
        <v>17170</v>
      </c>
      <c r="C2382" s="71" t="s">
        <v>14997</v>
      </c>
      <c r="D2382" s="71">
        <v>7.21</v>
      </c>
    </row>
    <row r="2383" spans="1:4" x14ac:dyDescent="0.25">
      <c r="A2383" s="71">
        <v>1917140</v>
      </c>
      <c r="B2383" t="s">
        <v>17171</v>
      </c>
      <c r="C2383" s="71" t="s">
        <v>14997</v>
      </c>
      <c r="D2383" s="71">
        <v>7.32</v>
      </c>
    </row>
    <row r="2384" spans="1:4" x14ac:dyDescent="0.25">
      <c r="A2384" s="71">
        <v>1917141</v>
      </c>
      <c r="B2384" t="s">
        <v>17172</v>
      </c>
      <c r="C2384" s="71" t="s">
        <v>14997</v>
      </c>
      <c r="D2384" s="71">
        <v>7.43</v>
      </c>
    </row>
    <row r="2385" spans="1:4" x14ac:dyDescent="0.25">
      <c r="A2385" s="71">
        <v>1917142</v>
      </c>
      <c r="B2385" t="s">
        <v>17173</v>
      </c>
      <c r="C2385" s="71" t="s">
        <v>14997</v>
      </c>
      <c r="D2385" s="71">
        <v>7.55</v>
      </c>
    </row>
    <row r="2386" spans="1:4" x14ac:dyDescent="0.25">
      <c r="A2386" s="71">
        <v>1917143</v>
      </c>
      <c r="B2386" t="s">
        <v>17174</v>
      </c>
      <c r="C2386" s="71" t="s">
        <v>14997</v>
      </c>
      <c r="D2386" s="71">
        <v>7.68</v>
      </c>
    </row>
    <row r="2387" spans="1:4" x14ac:dyDescent="0.25">
      <c r="A2387" s="71">
        <v>1917144</v>
      </c>
      <c r="B2387" t="s">
        <v>17175</v>
      </c>
      <c r="C2387" s="71" t="s">
        <v>14997</v>
      </c>
      <c r="D2387" s="71">
        <v>7.74</v>
      </c>
    </row>
    <row r="2388" spans="1:4" x14ac:dyDescent="0.25">
      <c r="A2388" s="71">
        <v>1917175</v>
      </c>
      <c r="B2388" t="s">
        <v>17176</v>
      </c>
      <c r="C2388" s="71" t="s">
        <v>14997</v>
      </c>
      <c r="D2388" s="71">
        <v>6.86</v>
      </c>
    </row>
    <row r="2389" spans="1:4" x14ac:dyDescent="0.25">
      <c r="A2389" s="71">
        <v>1917176</v>
      </c>
      <c r="B2389" t="s">
        <v>17177</v>
      </c>
      <c r="C2389" s="71" t="s">
        <v>14997</v>
      </c>
      <c r="D2389" s="71">
        <v>6.96</v>
      </c>
    </row>
    <row r="2390" spans="1:4" x14ac:dyDescent="0.25">
      <c r="A2390" s="71">
        <v>1917177</v>
      </c>
      <c r="B2390" t="s">
        <v>17178</v>
      </c>
      <c r="C2390" s="71" t="s">
        <v>14997</v>
      </c>
      <c r="D2390" s="71">
        <v>7.06</v>
      </c>
    </row>
    <row r="2391" spans="1:4" x14ac:dyDescent="0.25">
      <c r="A2391" s="71">
        <v>1917178</v>
      </c>
      <c r="B2391" t="s">
        <v>17179</v>
      </c>
      <c r="C2391" s="71" t="s">
        <v>14997</v>
      </c>
      <c r="D2391" s="71">
        <v>7.16</v>
      </c>
    </row>
    <row r="2392" spans="1:4" x14ac:dyDescent="0.25">
      <c r="A2392" s="71">
        <v>1917179</v>
      </c>
      <c r="B2392" t="s">
        <v>17180</v>
      </c>
      <c r="C2392" s="71" t="s">
        <v>14997</v>
      </c>
      <c r="D2392" s="71">
        <v>7.27</v>
      </c>
    </row>
    <row r="2393" spans="1:4" x14ac:dyDescent="0.25">
      <c r="A2393" s="71">
        <v>1917180</v>
      </c>
      <c r="B2393" t="s">
        <v>17181</v>
      </c>
      <c r="C2393" s="71" t="s">
        <v>14997</v>
      </c>
      <c r="D2393" s="71">
        <v>7.33</v>
      </c>
    </row>
    <row r="2394" spans="1:4" x14ac:dyDescent="0.25">
      <c r="A2394" s="71">
        <v>1917211</v>
      </c>
      <c r="B2394" t="s">
        <v>17182</v>
      </c>
      <c r="C2394" s="71" t="s">
        <v>14997</v>
      </c>
      <c r="D2394" s="71">
        <v>7.57</v>
      </c>
    </row>
    <row r="2395" spans="1:4" x14ac:dyDescent="0.25">
      <c r="A2395" s="71">
        <v>1917212</v>
      </c>
      <c r="B2395" t="s">
        <v>17183</v>
      </c>
      <c r="C2395" s="71" t="s">
        <v>14997</v>
      </c>
      <c r="D2395" s="71">
        <v>7.65</v>
      </c>
    </row>
    <row r="2396" spans="1:4" x14ac:dyDescent="0.25">
      <c r="A2396" s="71">
        <v>1917213</v>
      </c>
      <c r="B2396" t="s">
        <v>17184</v>
      </c>
      <c r="C2396" s="71" t="s">
        <v>14997</v>
      </c>
      <c r="D2396" s="71">
        <v>7.74</v>
      </c>
    </row>
    <row r="2397" spans="1:4" x14ac:dyDescent="0.25">
      <c r="A2397" s="71">
        <v>1917214</v>
      </c>
      <c r="B2397" t="s">
        <v>17185</v>
      </c>
      <c r="C2397" s="71" t="s">
        <v>14997</v>
      </c>
      <c r="D2397" s="71">
        <v>7.83</v>
      </c>
    </row>
    <row r="2398" spans="1:4" x14ac:dyDescent="0.25">
      <c r="A2398" s="71">
        <v>1917215</v>
      </c>
      <c r="B2398" t="s">
        <v>17186</v>
      </c>
      <c r="C2398" s="71" t="s">
        <v>14997</v>
      </c>
      <c r="D2398" s="71">
        <v>7.93</v>
      </c>
    </row>
    <row r="2399" spans="1:4" x14ac:dyDescent="0.25">
      <c r="A2399" s="71">
        <v>1917216</v>
      </c>
      <c r="B2399" t="s">
        <v>17187</v>
      </c>
      <c r="C2399" s="71" t="s">
        <v>14997</v>
      </c>
      <c r="D2399" s="71">
        <v>7.98</v>
      </c>
    </row>
    <row r="2400" spans="1:4" x14ac:dyDescent="0.25">
      <c r="A2400" s="71">
        <v>1917031</v>
      </c>
      <c r="B2400" t="s">
        <v>17188</v>
      </c>
      <c r="C2400" s="71" t="s">
        <v>14997</v>
      </c>
      <c r="D2400" s="71">
        <v>14.51</v>
      </c>
    </row>
    <row r="2401" spans="1:4" x14ac:dyDescent="0.25">
      <c r="A2401" s="71">
        <v>1917032</v>
      </c>
      <c r="B2401" t="s">
        <v>17189</v>
      </c>
      <c r="C2401" s="71" t="s">
        <v>14997</v>
      </c>
      <c r="D2401" s="71">
        <v>14.82</v>
      </c>
    </row>
    <row r="2402" spans="1:4" x14ac:dyDescent="0.25">
      <c r="A2402" s="71">
        <v>1917033</v>
      </c>
      <c r="B2402" t="s">
        <v>17190</v>
      </c>
      <c r="C2402" s="71" t="s">
        <v>14997</v>
      </c>
      <c r="D2402" s="71">
        <v>15.13</v>
      </c>
    </row>
    <row r="2403" spans="1:4" x14ac:dyDescent="0.25">
      <c r="A2403" s="71">
        <v>1917034</v>
      </c>
      <c r="B2403" t="s">
        <v>17191</v>
      </c>
      <c r="C2403" s="71" t="s">
        <v>14997</v>
      </c>
      <c r="D2403" s="71">
        <v>15.46</v>
      </c>
    </row>
    <row r="2404" spans="1:4" x14ac:dyDescent="0.25">
      <c r="A2404" s="71">
        <v>1917035</v>
      </c>
      <c r="B2404" t="s">
        <v>17192</v>
      </c>
      <c r="C2404" s="71" t="s">
        <v>14997</v>
      </c>
      <c r="D2404" s="71">
        <v>15.81</v>
      </c>
    </row>
    <row r="2405" spans="1:4" x14ac:dyDescent="0.25">
      <c r="A2405" s="71">
        <v>1917036</v>
      </c>
      <c r="B2405" t="s">
        <v>17193</v>
      </c>
      <c r="C2405" s="71" t="s">
        <v>14997</v>
      </c>
      <c r="D2405" s="71">
        <v>15.99</v>
      </c>
    </row>
    <row r="2406" spans="1:4" x14ac:dyDescent="0.25">
      <c r="A2406" s="71">
        <v>1917605</v>
      </c>
      <c r="B2406" t="s">
        <v>17194</v>
      </c>
      <c r="C2406" s="71" t="s">
        <v>14997</v>
      </c>
      <c r="D2406" s="71">
        <v>8.2200000000000006</v>
      </c>
    </row>
    <row r="2407" spans="1:4" x14ac:dyDescent="0.25">
      <c r="A2407" s="71">
        <v>1917606</v>
      </c>
      <c r="B2407" t="s">
        <v>17195</v>
      </c>
      <c r="C2407" s="71" t="s">
        <v>14997</v>
      </c>
      <c r="D2407" s="71">
        <v>8.8699999999999992</v>
      </c>
    </row>
    <row r="2408" spans="1:4" x14ac:dyDescent="0.25">
      <c r="A2408" s="71">
        <v>1917607</v>
      </c>
      <c r="B2408" t="s">
        <v>17196</v>
      </c>
      <c r="C2408" s="71" t="s">
        <v>14997</v>
      </c>
      <c r="D2408" s="71">
        <v>9.52</v>
      </c>
    </row>
    <row r="2409" spans="1:4" x14ac:dyDescent="0.25">
      <c r="A2409" s="71">
        <v>1917608</v>
      </c>
      <c r="B2409" t="s">
        <v>17197</v>
      </c>
      <c r="C2409" s="71" t="s">
        <v>14997</v>
      </c>
      <c r="D2409" s="71">
        <v>10.63</v>
      </c>
    </row>
    <row r="2410" spans="1:4" x14ac:dyDescent="0.25">
      <c r="A2410" s="71">
        <v>1917609</v>
      </c>
      <c r="B2410" t="s">
        <v>17198</v>
      </c>
      <c r="C2410" s="71" t="s">
        <v>14997</v>
      </c>
      <c r="D2410" s="71">
        <v>12.11</v>
      </c>
    </row>
    <row r="2411" spans="1:4" x14ac:dyDescent="0.25">
      <c r="A2411" s="71">
        <v>1917610</v>
      </c>
      <c r="B2411" t="s">
        <v>17199</v>
      </c>
      <c r="C2411" s="71" t="s">
        <v>14997</v>
      </c>
      <c r="D2411" s="71">
        <v>14.32</v>
      </c>
    </row>
    <row r="2412" spans="1:4" x14ac:dyDescent="0.25">
      <c r="A2412" s="71">
        <v>1917611</v>
      </c>
      <c r="B2412" t="s">
        <v>17200</v>
      </c>
      <c r="C2412" s="71" t="s">
        <v>14997</v>
      </c>
      <c r="D2412" s="71">
        <v>16.8</v>
      </c>
    </row>
    <row r="2413" spans="1:4" x14ac:dyDescent="0.25">
      <c r="A2413" s="71">
        <v>1917612</v>
      </c>
      <c r="B2413" t="s">
        <v>17201</v>
      </c>
      <c r="C2413" s="71" t="s">
        <v>14997</v>
      </c>
      <c r="D2413" s="71">
        <v>19.739999999999998</v>
      </c>
    </row>
    <row r="2414" spans="1:4" x14ac:dyDescent="0.25">
      <c r="A2414" s="71">
        <v>1917613</v>
      </c>
      <c r="B2414" t="s">
        <v>17202</v>
      </c>
      <c r="C2414" s="71" t="s">
        <v>14997</v>
      </c>
      <c r="D2414" s="71">
        <v>22.98</v>
      </c>
    </row>
    <row r="2415" spans="1:4" x14ac:dyDescent="0.25">
      <c r="A2415" s="71">
        <v>1917614</v>
      </c>
      <c r="B2415" t="s">
        <v>17203</v>
      </c>
      <c r="C2415" s="71" t="s">
        <v>14997</v>
      </c>
      <c r="D2415" s="71">
        <v>26.55</v>
      </c>
    </row>
    <row r="2416" spans="1:4" x14ac:dyDescent="0.25">
      <c r="A2416" s="71">
        <v>1917615</v>
      </c>
      <c r="B2416" t="s">
        <v>17204</v>
      </c>
      <c r="C2416" s="71" t="s">
        <v>14997</v>
      </c>
      <c r="D2416" s="71">
        <v>30.6</v>
      </c>
    </row>
    <row r="2417" spans="1:4" x14ac:dyDescent="0.25">
      <c r="A2417" s="71">
        <v>1917616</v>
      </c>
      <c r="B2417" t="s">
        <v>17205</v>
      </c>
      <c r="C2417" s="71" t="s">
        <v>14997</v>
      </c>
      <c r="D2417" s="71">
        <v>35.450000000000003</v>
      </c>
    </row>
    <row r="2418" spans="1:4" x14ac:dyDescent="0.25">
      <c r="A2418" s="71">
        <v>1917617</v>
      </c>
      <c r="B2418" t="s">
        <v>17206</v>
      </c>
      <c r="C2418" s="71" t="s">
        <v>14997</v>
      </c>
      <c r="D2418" s="71">
        <v>39.729999999999997</v>
      </c>
    </row>
    <row r="2419" spans="1:4" x14ac:dyDescent="0.25">
      <c r="A2419" s="71">
        <v>1917618</v>
      </c>
      <c r="B2419" t="s">
        <v>17207</v>
      </c>
      <c r="C2419" s="71" t="s">
        <v>14997</v>
      </c>
      <c r="D2419" s="71">
        <v>45.29</v>
      </c>
    </row>
    <row r="2420" spans="1:4" x14ac:dyDescent="0.25">
      <c r="A2420" s="71">
        <v>1917619</v>
      </c>
      <c r="B2420" t="s">
        <v>17208</v>
      </c>
      <c r="C2420" s="71" t="s">
        <v>14997</v>
      </c>
      <c r="D2420" s="71">
        <v>49.13</v>
      </c>
    </row>
    <row r="2421" spans="1:4" x14ac:dyDescent="0.25">
      <c r="A2421" s="71">
        <v>1917602</v>
      </c>
      <c r="B2421" t="s">
        <v>17209</v>
      </c>
      <c r="C2421" s="71" t="s">
        <v>14997</v>
      </c>
      <c r="D2421" s="71">
        <v>5.99</v>
      </c>
    </row>
    <row r="2422" spans="1:4" x14ac:dyDescent="0.25">
      <c r="A2422" s="71">
        <v>1917603</v>
      </c>
      <c r="B2422" t="s">
        <v>17210</v>
      </c>
      <c r="C2422" s="71" t="s">
        <v>14997</v>
      </c>
      <c r="D2422" s="71">
        <v>6.68</v>
      </c>
    </row>
    <row r="2423" spans="1:4" x14ac:dyDescent="0.25">
      <c r="A2423" s="71">
        <v>1917604</v>
      </c>
      <c r="B2423" t="s">
        <v>17211</v>
      </c>
      <c r="C2423" s="71" t="s">
        <v>14997</v>
      </c>
      <c r="D2423" s="71">
        <v>7.27</v>
      </c>
    </row>
    <row r="2424" spans="1:4" x14ac:dyDescent="0.25">
      <c r="A2424" s="71">
        <v>1917740</v>
      </c>
      <c r="B2424" t="s">
        <v>17212</v>
      </c>
      <c r="C2424" s="71" t="s">
        <v>14997</v>
      </c>
      <c r="D2424" s="71">
        <v>5.77</v>
      </c>
    </row>
    <row r="2425" spans="1:4" x14ac:dyDescent="0.25">
      <c r="A2425" s="71">
        <v>1917263</v>
      </c>
      <c r="B2425" t="s">
        <v>17213</v>
      </c>
      <c r="C2425" s="71" t="s">
        <v>14997</v>
      </c>
      <c r="D2425" s="71">
        <v>10.47</v>
      </c>
    </row>
    <row r="2426" spans="1:4" x14ac:dyDescent="0.25">
      <c r="A2426" s="71">
        <v>1917264</v>
      </c>
      <c r="B2426" t="s">
        <v>17214</v>
      </c>
      <c r="C2426" s="71" t="s">
        <v>14997</v>
      </c>
      <c r="D2426" s="71">
        <v>12.98</v>
      </c>
    </row>
    <row r="2427" spans="1:4" x14ac:dyDescent="0.25">
      <c r="A2427" s="71">
        <v>1917265</v>
      </c>
      <c r="B2427" t="s">
        <v>17215</v>
      </c>
      <c r="C2427" s="71" t="s">
        <v>14997</v>
      </c>
      <c r="D2427" s="71">
        <v>16.82</v>
      </c>
    </row>
    <row r="2428" spans="1:4" x14ac:dyDescent="0.25">
      <c r="A2428" s="71">
        <v>1917260</v>
      </c>
      <c r="B2428" t="s">
        <v>17216</v>
      </c>
      <c r="C2428" s="71" t="s">
        <v>14997</v>
      </c>
      <c r="D2428" s="71">
        <v>6.35</v>
      </c>
    </row>
    <row r="2429" spans="1:4" x14ac:dyDescent="0.25">
      <c r="A2429" s="71">
        <v>1917261</v>
      </c>
      <c r="B2429" t="s">
        <v>17217</v>
      </c>
      <c r="C2429" s="71" t="s">
        <v>14997</v>
      </c>
      <c r="D2429" s="71">
        <v>7.08</v>
      </c>
    </row>
    <row r="2430" spans="1:4" x14ac:dyDescent="0.25">
      <c r="A2430" s="71">
        <v>1917262</v>
      </c>
      <c r="B2430" t="s">
        <v>17218</v>
      </c>
      <c r="C2430" s="71" t="s">
        <v>14997</v>
      </c>
      <c r="D2430" s="71">
        <v>8.3800000000000008</v>
      </c>
    </row>
    <row r="2431" spans="1:4" x14ac:dyDescent="0.25">
      <c r="A2431" s="71">
        <v>1917727</v>
      </c>
      <c r="B2431" t="s">
        <v>17219</v>
      </c>
      <c r="C2431" s="71" t="s">
        <v>14997</v>
      </c>
      <c r="D2431" s="71">
        <v>6.15</v>
      </c>
    </row>
    <row r="2432" spans="1:4" x14ac:dyDescent="0.25">
      <c r="A2432" s="71">
        <v>1917351</v>
      </c>
      <c r="B2432" t="s">
        <v>17220</v>
      </c>
      <c r="C2432" s="71" t="s">
        <v>14997</v>
      </c>
      <c r="D2432" s="71">
        <v>9.14</v>
      </c>
    </row>
    <row r="2433" spans="1:4" x14ac:dyDescent="0.25">
      <c r="A2433" s="71">
        <v>1917352</v>
      </c>
      <c r="B2433" t="s">
        <v>17221</v>
      </c>
      <c r="C2433" s="71" t="s">
        <v>14997</v>
      </c>
      <c r="D2433" s="71">
        <v>12.06</v>
      </c>
    </row>
    <row r="2434" spans="1:4" x14ac:dyDescent="0.25">
      <c r="A2434" s="71">
        <v>1917353</v>
      </c>
      <c r="B2434" t="s">
        <v>17222</v>
      </c>
      <c r="C2434" s="71" t="s">
        <v>14997</v>
      </c>
      <c r="D2434" s="71">
        <v>15.49</v>
      </c>
    </row>
    <row r="2435" spans="1:4" x14ac:dyDescent="0.25">
      <c r="A2435" s="71">
        <v>1917354</v>
      </c>
      <c r="B2435" t="s">
        <v>17223</v>
      </c>
      <c r="C2435" s="71" t="s">
        <v>14997</v>
      </c>
      <c r="D2435" s="71">
        <v>20.13</v>
      </c>
    </row>
    <row r="2436" spans="1:4" x14ac:dyDescent="0.25">
      <c r="A2436" s="71">
        <v>1917355</v>
      </c>
      <c r="B2436" t="s">
        <v>17224</v>
      </c>
      <c r="C2436" s="71" t="s">
        <v>14997</v>
      </c>
      <c r="D2436" s="71">
        <v>25.93</v>
      </c>
    </row>
    <row r="2437" spans="1:4" x14ac:dyDescent="0.25">
      <c r="A2437" s="71">
        <v>1917356</v>
      </c>
      <c r="B2437" t="s">
        <v>17225</v>
      </c>
      <c r="C2437" s="71" t="s">
        <v>14997</v>
      </c>
      <c r="D2437" s="71">
        <v>31.78</v>
      </c>
    </row>
    <row r="2438" spans="1:4" x14ac:dyDescent="0.25">
      <c r="A2438" s="71">
        <v>1917357</v>
      </c>
      <c r="B2438" t="s">
        <v>17226</v>
      </c>
      <c r="C2438" s="71" t="s">
        <v>14997</v>
      </c>
      <c r="D2438" s="71">
        <v>36.32</v>
      </c>
    </row>
    <row r="2439" spans="1:4" x14ac:dyDescent="0.25">
      <c r="A2439" s="71">
        <v>1917348</v>
      </c>
      <c r="B2439" t="s">
        <v>17227</v>
      </c>
      <c r="C2439" s="71" t="s">
        <v>14997</v>
      </c>
      <c r="D2439" s="71">
        <v>5.52</v>
      </c>
    </row>
    <row r="2440" spans="1:4" x14ac:dyDescent="0.25">
      <c r="A2440" s="71">
        <v>1917349</v>
      </c>
      <c r="B2440" t="s">
        <v>17228</v>
      </c>
      <c r="C2440" s="71" t="s">
        <v>14997</v>
      </c>
      <c r="D2440" s="71">
        <v>5.98</v>
      </c>
    </row>
    <row r="2441" spans="1:4" x14ac:dyDescent="0.25">
      <c r="A2441" s="71">
        <v>1917350</v>
      </c>
      <c r="B2441" t="s">
        <v>17229</v>
      </c>
      <c r="C2441" s="71" t="s">
        <v>14997</v>
      </c>
      <c r="D2441" s="71">
        <v>6.81</v>
      </c>
    </row>
    <row r="2442" spans="1:4" x14ac:dyDescent="0.25">
      <c r="A2442" s="71">
        <v>1917731</v>
      </c>
      <c r="B2442" t="s">
        <v>17230</v>
      </c>
      <c r="C2442" s="71" t="s">
        <v>14997</v>
      </c>
      <c r="D2442" s="71">
        <v>5.41</v>
      </c>
    </row>
    <row r="2443" spans="1:4" x14ac:dyDescent="0.25">
      <c r="A2443" s="71">
        <v>1917463</v>
      </c>
      <c r="B2443" t="s">
        <v>17231</v>
      </c>
      <c r="C2443" s="71" t="s">
        <v>14997</v>
      </c>
      <c r="D2443" s="71">
        <v>9.25</v>
      </c>
    </row>
    <row r="2444" spans="1:4" x14ac:dyDescent="0.25">
      <c r="A2444" s="71">
        <v>1917464</v>
      </c>
      <c r="B2444" t="s">
        <v>17232</v>
      </c>
      <c r="C2444" s="71" t="s">
        <v>14997</v>
      </c>
      <c r="D2444" s="71">
        <v>10.7</v>
      </c>
    </row>
    <row r="2445" spans="1:4" x14ac:dyDescent="0.25">
      <c r="A2445" s="71">
        <v>1917465</v>
      </c>
      <c r="B2445" t="s">
        <v>17233</v>
      </c>
      <c r="C2445" s="71" t="s">
        <v>14997</v>
      </c>
      <c r="D2445" s="71">
        <v>12.33</v>
      </c>
    </row>
    <row r="2446" spans="1:4" x14ac:dyDescent="0.25">
      <c r="A2446" s="71">
        <v>1917466</v>
      </c>
      <c r="B2446" t="s">
        <v>17234</v>
      </c>
      <c r="C2446" s="71" t="s">
        <v>14997</v>
      </c>
      <c r="D2446" s="71">
        <v>14.68</v>
      </c>
    </row>
    <row r="2447" spans="1:4" x14ac:dyDescent="0.25">
      <c r="A2447" s="71">
        <v>1917467</v>
      </c>
      <c r="B2447" t="s">
        <v>17235</v>
      </c>
      <c r="C2447" s="71" t="s">
        <v>14997</v>
      </c>
      <c r="D2447" s="71">
        <v>18.16</v>
      </c>
    </row>
    <row r="2448" spans="1:4" x14ac:dyDescent="0.25">
      <c r="A2448" s="71">
        <v>1917468</v>
      </c>
      <c r="B2448" t="s">
        <v>17236</v>
      </c>
      <c r="C2448" s="71" t="s">
        <v>14997</v>
      </c>
      <c r="D2448" s="71">
        <v>22.13</v>
      </c>
    </row>
    <row r="2449" spans="1:4" x14ac:dyDescent="0.25">
      <c r="A2449" s="71">
        <v>1917469</v>
      </c>
      <c r="B2449" t="s">
        <v>17237</v>
      </c>
      <c r="C2449" s="71" t="s">
        <v>14997</v>
      </c>
      <c r="D2449" s="71">
        <v>26.51</v>
      </c>
    </row>
    <row r="2450" spans="1:4" x14ac:dyDescent="0.25">
      <c r="A2450" s="71">
        <v>1917470</v>
      </c>
      <c r="B2450" t="s">
        <v>17238</v>
      </c>
      <c r="C2450" s="71" t="s">
        <v>14997</v>
      </c>
      <c r="D2450" s="71">
        <v>31.64</v>
      </c>
    </row>
    <row r="2451" spans="1:4" x14ac:dyDescent="0.25">
      <c r="A2451" s="71">
        <v>1917471</v>
      </c>
      <c r="B2451" t="s">
        <v>17239</v>
      </c>
      <c r="C2451" s="71" t="s">
        <v>14997</v>
      </c>
      <c r="D2451" s="71">
        <v>37.69</v>
      </c>
    </row>
    <row r="2452" spans="1:4" x14ac:dyDescent="0.25">
      <c r="A2452" s="71">
        <v>1917472</v>
      </c>
      <c r="B2452" t="s">
        <v>17240</v>
      </c>
      <c r="C2452" s="71" t="s">
        <v>14997</v>
      </c>
      <c r="D2452" s="71">
        <v>40.340000000000003</v>
      </c>
    </row>
    <row r="2453" spans="1:4" x14ac:dyDescent="0.25">
      <c r="A2453" s="71">
        <v>1917460</v>
      </c>
      <c r="B2453" t="s">
        <v>17241</v>
      </c>
      <c r="C2453" s="71" t="s">
        <v>14997</v>
      </c>
      <c r="D2453" s="71">
        <v>5.35</v>
      </c>
    </row>
    <row r="2454" spans="1:4" x14ac:dyDescent="0.25">
      <c r="A2454" s="71">
        <v>1917461</v>
      </c>
      <c r="B2454" t="s">
        <v>17242</v>
      </c>
      <c r="C2454" s="71" t="s">
        <v>14997</v>
      </c>
      <c r="D2454" s="71">
        <v>6.35</v>
      </c>
    </row>
    <row r="2455" spans="1:4" x14ac:dyDescent="0.25">
      <c r="A2455" s="71">
        <v>1917462</v>
      </c>
      <c r="B2455" t="s">
        <v>17243</v>
      </c>
      <c r="C2455" s="71" t="s">
        <v>14997</v>
      </c>
      <c r="D2455" s="71">
        <v>7.56</v>
      </c>
    </row>
    <row r="2456" spans="1:4" x14ac:dyDescent="0.25">
      <c r="A2456" s="71">
        <v>1917735</v>
      </c>
      <c r="B2456" t="s">
        <v>17244</v>
      </c>
      <c r="C2456" s="71" t="s">
        <v>14997</v>
      </c>
      <c r="D2456" s="71">
        <v>4.78</v>
      </c>
    </row>
    <row r="2457" spans="1:4" x14ac:dyDescent="0.25">
      <c r="A2457" s="71">
        <v>1917061</v>
      </c>
      <c r="B2457" t="s">
        <v>17245</v>
      </c>
      <c r="C2457" s="71" t="s">
        <v>14997</v>
      </c>
      <c r="D2457" s="71">
        <v>10.85</v>
      </c>
    </row>
    <row r="2458" spans="1:4" x14ac:dyDescent="0.25">
      <c r="A2458" s="71">
        <v>1917062</v>
      </c>
      <c r="B2458" t="s">
        <v>17246</v>
      </c>
      <c r="C2458" s="71" t="s">
        <v>14997</v>
      </c>
      <c r="D2458" s="71">
        <v>11.06</v>
      </c>
    </row>
    <row r="2459" spans="1:4" x14ac:dyDescent="0.25">
      <c r="A2459" s="71">
        <v>1917063</v>
      </c>
      <c r="B2459" t="s">
        <v>17247</v>
      </c>
      <c r="C2459" s="71" t="s">
        <v>14997</v>
      </c>
      <c r="D2459" s="71">
        <v>11.27</v>
      </c>
    </row>
    <row r="2460" spans="1:4" x14ac:dyDescent="0.25">
      <c r="A2460" s="71">
        <v>1917064</v>
      </c>
      <c r="B2460" t="s">
        <v>17248</v>
      </c>
      <c r="C2460" s="71" t="s">
        <v>14997</v>
      </c>
      <c r="D2460" s="71">
        <v>11.5</v>
      </c>
    </row>
    <row r="2461" spans="1:4" x14ac:dyDescent="0.25">
      <c r="A2461" s="71">
        <v>1917065</v>
      </c>
      <c r="B2461" t="s">
        <v>17249</v>
      </c>
      <c r="C2461" s="71" t="s">
        <v>14997</v>
      </c>
      <c r="D2461" s="71">
        <v>11.74</v>
      </c>
    </row>
    <row r="2462" spans="1:4" x14ac:dyDescent="0.25">
      <c r="A2462" s="71">
        <v>1917066</v>
      </c>
      <c r="B2462" t="s">
        <v>17250</v>
      </c>
      <c r="C2462" s="71" t="s">
        <v>14997</v>
      </c>
      <c r="D2462" s="71">
        <v>11.87</v>
      </c>
    </row>
    <row r="2463" spans="1:4" x14ac:dyDescent="0.25">
      <c r="A2463" s="71">
        <v>1901590</v>
      </c>
      <c r="B2463" t="s">
        <v>17251</v>
      </c>
      <c r="C2463" s="71" t="s">
        <v>14997</v>
      </c>
      <c r="D2463" s="71">
        <v>7.19</v>
      </c>
    </row>
    <row r="2464" spans="1:4" x14ac:dyDescent="0.25">
      <c r="A2464" s="71">
        <v>1901591</v>
      </c>
      <c r="B2464" t="s">
        <v>17252</v>
      </c>
      <c r="C2464" s="71" t="s">
        <v>14997</v>
      </c>
      <c r="D2464" s="71">
        <v>7.25</v>
      </c>
    </row>
    <row r="2465" spans="1:4" x14ac:dyDescent="0.25">
      <c r="A2465" s="71">
        <v>1901592</v>
      </c>
      <c r="B2465" t="s">
        <v>17253</v>
      </c>
      <c r="C2465" s="71" t="s">
        <v>14997</v>
      </c>
      <c r="D2465" s="71">
        <v>7.31</v>
      </c>
    </row>
    <row r="2466" spans="1:4" x14ac:dyDescent="0.25">
      <c r="A2466" s="71">
        <v>1901593</v>
      </c>
      <c r="B2466" t="s">
        <v>17254</v>
      </c>
      <c r="C2466" s="71" t="s">
        <v>14997</v>
      </c>
      <c r="D2466" s="71">
        <v>7.38</v>
      </c>
    </row>
    <row r="2467" spans="1:4" x14ac:dyDescent="0.25">
      <c r="A2467" s="71">
        <v>1901594</v>
      </c>
      <c r="B2467" t="s">
        <v>17255</v>
      </c>
      <c r="C2467" s="71" t="s">
        <v>14997</v>
      </c>
      <c r="D2467" s="71">
        <v>7.45</v>
      </c>
    </row>
    <row r="2468" spans="1:4" x14ac:dyDescent="0.25">
      <c r="A2468" s="71">
        <v>1901589</v>
      </c>
      <c r="B2468" t="s">
        <v>17256</v>
      </c>
      <c r="C2468" s="71" t="s">
        <v>14997</v>
      </c>
      <c r="D2468" s="71">
        <v>7.49</v>
      </c>
    </row>
    <row r="2469" spans="1:4" x14ac:dyDescent="0.25">
      <c r="A2469" s="71">
        <v>1901596</v>
      </c>
      <c r="B2469" t="s">
        <v>17257</v>
      </c>
      <c r="C2469" s="71" t="s">
        <v>14997</v>
      </c>
      <c r="D2469" s="71">
        <v>9.4600000000000009</v>
      </c>
    </row>
    <row r="2470" spans="1:4" x14ac:dyDescent="0.25">
      <c r="A2470" s="71">
        <v>1901597</v>
      </c>
      <c r="B2470" t="s">
        <v>17258</v>
      </c>
      <c r="C2470" s="71" t="s">
        <v>14997</v>
      </c>
      <c r="D2470" s="71">
        <v>9.52</v>
      </c>
    </row>
    <row r="2471" spans="1:4" x14ac:dyDescent="0.25">
      <c r="A2471" s="71">
        <v>1901598</v>
      </c>
      <c r="B2471" t="s">
        <v>17259</v>
      </c>
      <c r="C2471" s="71" t="s">
        <v>14997</v>
      </c>
      <c r="D2471" s="71">
        <v>9.58</v>
      </c>
    </row>
    <row r="2472" spans="1:4" x14ac:dyDescent="0.25">
      <c r="A2472" s="71">
        <v>1901599</v>
      </c>
      <c r="B2472" t="s">
        <v>17260</v>
      </c>
      <c r="C2472" s="71" t="s">
        <v>14997</v>
      </c>
      <c r="D2472" s="71">
        <v>9.64</v>
      </c>
    </row>
    <row r="2473" spans="1:4" x14ac:dyDescent="0.25">
      <c r="A2473" s="71">
        <v>1901600</v>
      </c>
      <c r="B2473" t="s">
        <v>17261</v>
      </c>
      <c r="C2473" s="71" t="s">
        <v>14997</v>
      </c>
      <c r="D2473" s="71">
        <v>9.7100000000000009</v>
      </c>
    </row>
    <row r="2474" spans="1:4" x14ac:dyDescent="0.25">
      <c r="A2474" s="71">
        <v>1901595</v>
      </c>
      <c r="B2474" t="s">
        <v>17262</v>
      </c>
      <c r="C2474" s="71" t="s">
        <v>14997</v>
      </c>
      <c r="D2474" s="71">
        <v>9.74</v>
      </c>
    </row>
    <row r="2475" spans="1:4" x14ac:dyDescent="0.25">
      <c r="A2475" s="71">
        <v>1917097</v>
      </c>
      <c r="B2475" t="s">
        <v>17263</v>
      </c>
      <c r="C2475" s="71" t="s">
        <v>14997</v>
      </c>
      <c r="D2475" s="71">
        <v>7.66</v>
      </c>
    </row>
    <row r="2476" spans="1:4" x14ac:dyDescent="0.25">
      <c r="A2476" s="71">
        <v>1917098</v>
      </c>
      <c r="B2476" t="s">
        <v>17264</v>
      </c>
      <c r="C2476" s="71" t="s">
        <v>14997</v>
      </c>
      <c r="D2476" s="71">
        <v>7.79</v>
      </c>
    </row>
    <row r="2477" spans="1:4" x14ac:dyDescent="0.25">
      <c r="A2477" s="71">
        <v>1917099</v>
      </c>
      <c r="B2477" t="s">
        <v>17265</v>
      </c>
      <c r="C2477" s="71" t="s">
        <v>14997</v>
      </c>
      <c r="D2477" s="71">
        <v>7.93</v>
      </c>
    </row>
    <row r="2478" spans="1:4" x14ac:dyDescent="0.25">
      <c r="A2478" s="71">
        <v>1917100</v>
      </c>
      <c r="B2478" t="s">
        <v>17266</v>
      </c>
      <c r="C2478" s="71" t="s">
        <v>14997</v>
      </c>
      <c r="D2478" s="71">
        <v>8.07</v>
      </c>
    </row>
    <row r="2479" spans="1:4" x14ac:dyDescent="0.25">
      <c r="A2479" s="71">
        <v>1917101</v>
      </c>
      <c r="B2479" t="s">
        <v>17267</v>
      </c>
      <c r="C2479" s="71" t="s">
        <v>14997</v>
      </c>
      <c r="D2479" s="71">
        <v>8.2200000000000006</v>
      </c>
    </row>
    <row r="2480" spans="1:4" x14ac:dyDescent="0.25">
      <c r="A2480" s="71">
        <v>1917102</v>
      </c>
      <c r="B2480" t="s">
        <v>17268</v>
      </c>
      <c r="C2480" s="71" t="s">
        <v>14997</v>
      </c>
      <c r="D2480" s="71">
        <v>8.2899999999999991</v>
      </c>
    </row>
    <row r="2481" spans="1:4" x14ac:dyDescent="0.25">
      <c r="A2481" s="71">
        <v>1901601</v>
      </c>
      <c r="B2481" t="s">
        <v>17269</v>
      </c>
      <c r="C2481" s="71" t="s">
        <v>14997</v>
      </c>
      <c r="D2481" s="71">
        <v>11.79</v>
      </c>
    </row>
    <row r="2482" spans="1:4" x14ac:dyDescent="0.25">
      <c r="A2482" s="71">
        <v>1901602</v>
      </c>
      <c r="B2482" t="s">
        <v>17270</v>
      </c>
      <c r="C2482" s="71" t="s">
        <v>14997</v>
      </c>
      <c r="D2482" s="71">
        <v>11.85</v>
      </c>
    </row>
    <row r="2483" spans="1:4" x14ac:dyDescent="0.25">
      <c r="A2483" s="71">
        <v>1901603</v>
      </c>
      <c r="B2483" t="s">
        <v>17271</v>
      </c>
      <c r="C2483" s="71" t="s">
        <v>14997</v>
      </c>
      <c r="D2483" s="71">
        <v>11.91</v>
      </c>
    </row>
    <row r="2484" spans="1:4" x14ac:dyDescent="0.25">
      <c r="A2484" s="71">
        <v>1901604</v>
      </c>
      <c r="B2484" t="s">
        <v>17272</v>
      </c>
      <c r="C2484" s="71" t="s">
        <v>14997</v>
      </c>
      <c r="D2484" s="71">
        <v>11.97</v>
      </c>
    </row>
    <row r="2485" spans="1:4" x14ac:dyDescent="0.25">
      <c r="A2485" s="71">
        <v>1901605</v>
      </c>
      <c r="B2485" t="s">
        <v>17273</v>
      </c>
      <c r="C2485" s="71" t="s">
        <v>14997</v>
      </c>
      <c r="D2485" s="71">
        <v>12.03</v>
      </c>
    </row>
    <row r="2486" spans="1:4" x14ac:dyDescent="0.25">
      <c r="A2486" s="71">
        <v>1901606</v>
      </c>
      <c r="B2486" t="s">
        <v>17274</v>
      </c>
      <c r="C2486" s="71" t="s">
        <v>14997</v>
      </c>
      <c r="D2486" s="71">
        <v>12.07</v>
      </c>
    </row>
    <row r="2487" spans="1:4" x14ac:dyDescent="0.25">
      <c r="A2487" s="71">
        <v>1917133</v>
      </c>
      <c r="B2487" t="s">
        <v>17275</v>
      </c>
      <c r="C2487" s="71" t="s">
        <v>14997</v>
      </c>
      <c r="D2487" s="71">
        <v>7.31</v>
      </c>
    </row>
    <row r="2488" spans="1:4" x14ac:dyDescent="0.25">
      <c r="A2488" s="71">
        <v>1917134</v>
      </c>
      <c r="B2488" t="s">
        <v>17276</v>
      </c>
      <c r="C2488" s="71" t="s">
        <v>14997</v>
      </c>
      <c r="D2488" s="71">
        <v>7.42</v>
      </c>
    </row>
    <row r="2489" spans="1:4" x14ac:dyDescent="0.25">
      <c r="A2489" s="71">
        <v>1917135</v>
      </c>
      <c r="B2489" t="s">
        <v>17277</v>
      </c>
      <c r="C2489" s="71" t="s">
        <v>14997</v>
      </c>
      <c r="D2489" s="71">
        <v>7.53</v>
      </c>
    </row>
    <row r="2490" spans="1:4" x14ac:dyDescent="0.25">
      <c r="A2490" s="71">
        <v>1917136</v>
      </c>
      <c r="B2490" t="s">
        <v>17278</v>
      </c>
      <c r="C2490" s="71" t="s">
        <v>14997</v>
      </c>
      <c r="D2490" s="71">
        <v>7.65</v>
      </c>
    </row>
    <row r="2491" spans="1:4" x14ac:dyDescent="0.25">
      <c r="A2491" s="71">
        <v>1917137</v>
      </c>
      <c r="B2491" t="s">
        <v>17279</v>
      </c>
      <c r="C2491" s="71" t="s">
        <v>14997</v>
      </c>
      <c r="D2491" s="71">
        <v>7.77</v>
      </c>
    </row>
    <row r="2492" spans="1:4" x14ac:dyDescent="0.25">
      <c r="A2492" s="71">
        <v>1917138</v>
      </c>
      <c r="B2492" t="s">
        <v>17280</v>
      </c>
      <c r="C2492" s="71" t="s">
        <v>14997</v>
      </c>
      <c r="D2492" s="71">
        <v>7.83</v>
      </c>
    </row>
    <row r="2493" spans="1:4" x14ac:dyDescent="0.25">
      <c r="A2493" s="71">
        <v>1917169</v>
      </c>
      <c r="B2493" t="s">
        <v>17281</v>
      </c>
      <c r="C2493" s="71" t="s">
        <v>14997</v>
      </c>
      <c r="D2493" s="71">
        <v>6.96</v>
      </c>
    </row>
    <row r="2494" spans="1:4" x14ac:dyDescent="0.25">
      <c r="A2494" s="71">
        <v>1917170</v>
      </c>
      <c r="B2494" t="s">
        <v>17282</v>
      </c>
      <c r="C2494" s="71" t="s">
        <v>14997</v>
      </c>
      <c r="D2494" s="71">
        <v>7.06</v>
      </c>
    </row>
    <row r="2495" spans="1:4" x14ac:dyDescent="0.25">
      <c r="A2495" s="71">
        <v>1917171</v>
      </c>
      <c r="B2495" t="s">
        <v>17283</v>
      </c>
      <c r="C2495" s="71" t="s">
        <v>14997</v>
      </c>
      <c r="D2495" s="71">
        <v>7.16</v>
      </c>
    </row>
    <row r="2496" spans="1:4" x14ac:dyDescent="0.25">
      <c r="A2496" s="71">
        <v>1917172</v>
      </c>
      <c r="B2496" t="s">
        <v>17284</v>
      </c>
      <c r="C2496" s="71" t="s">
        <v>14997</v>
      </c>
      <c r="D2496" s="71">
        <v>7.26</v>
      </c>
    </row>
    <row r="2497" spans="1:4" x14ac:dyDescent="0.25">
      <c r="A2497" s="71">
        <v>1917173</v>
      </c>
      <c r="B2497" t="s">
        <v>17285</v>
      </c>
      <c r="C2497" s="71" t="s">
        <v>14997</v>
      </c>
      <c r="D2497" s="71">
        <v>7.36</v>
      </c>
    </row>
    <row r="2498" spans="1:4" x14ac:dyDescent="0.25">
      <c r="A2498" s="71">
        <v>1917174</v>
      </c>
      <c r="B2498" t="s">
        <v>17286</v>
      </c>
      <c r="C2498" s="71" t="s">
        <v>14997</v>
      </c>
      <c r="D2498" s="71">
        <v>7.42</v>
      </c>
    </row>
    <row r="2499" spans="1:4" x14ac:dyDescent="0.25">
      <c r="A2499" s="71">
        <v>1917205</v>
      </c>
      <c r="B2499" t="s">
        <v>17287</v>
      </c>
      <c r="C2499" s="71" t="s">
        <v>14997</v>
      </c>
      <c r="D2499" s="71">
        <v>7.7</v>
      </c>
    </row>
    <row r="2500" spans="1:4" x14ac:dyDescent="0.25">
      <c r="A2500" s="71">
        <v>1917206</v>
      </c>
      <c r="B2500" t="s">
        <v>17288</v>
      </c>
      <c r="C2500" s="71" t="s">
        <v>14997</v>
      </c>
      <c r="D2500" s="71">
        <v>7.78</v>
      </c>
    </row>
    <row r="2501" spans="1:4" x14ac:dyDescent="0.25">
      <c r="A2501" s="71">
        <v>1917207</v>
      </c>
      <c r="B2501" t="s">
        <v>17289</v>
      </c>
      <c r="C2501" s="71" t="s">
        <v>14997</v>
      </c>
      <c r="D2501" s="71">
        <v>7.87</v>
      </c>
    </row>
    <row r="2502" spans="1:4" x14ac:dyDescent="0.25">
      <c r="A2502" s="71">
        <v>1917208</v>
      </c>
      <c r="B2502" t="s">
        <v>17290</v>
      </c>
      <c r="C2502" s="71" t="s">
        <v>14997</v>
      </c>
      <c r="D2502" s="71">
        <v>7.96</v>
      </c>
    </row>
    <row r="2503" spans="1:4" x14ac:dyDescent="0.25">
      <c r="A2503" s="71">
        <v>1917209</v>
      </c>
      <c r="B2503" t="s">
        <v>17291</v>
      </c>
      <c r="C2503" s="71" t="s">
        <v>14997</v>
      </c>
      <c r="D2503" s="71">
        <v>8.0500000000000007</v>
      </c>
    </row>
    <row r="2504" spans="1:4" x14ac:dyDescent="0.25">
      <c r="A2504" s="71">
        <v>1917210</v>
      </c>
      <c r="B2504" t="s">
        <v>17292</v>
      </c>
      <c r="C2504" s="71" t="s">
        <v>14997</v>
      </c>
      <c r="D2504" s="71">
        <v>8.1</v>
      </c>
    </row>
    <row r="2505" spans="1:4" x14ac:dyDescent="0.25">
      <c r="A2505" s="71">
        <v>1917025</v>
      </c>
      <c r="B2505" t="s">
        <v>17293</v>
      </c>
      <c r="C2505" s="71" t="s">
        <v>14997</v>
      </c>
      <c r="D2505" s="71">
        <v>14.69</v>
      </c>
    </row>
    <row r="2506" spans="1:4" x14ac:dyDescent="0.25">
      <c r="A2506" s="71">
        <v>1917026</v>
      </c>
      <c r="B2506" t="s">
        <v>17294</v>
      </c>
      <c r="C2506" s="71" t="s">
        <v>14997</v>
      </c>
      <c r="D2506" s="71">
        <v>14.99</v>
      </c>
    </row>
    <row r="2507" spans="1:4" x14ac:dyDescent="0.25">
      <c r="A2507" s="71">
        <v>1917027</v>
      </c>
      <c r="B2507" t="s">
        <v>17295</v>
      </c>
      <c r="C2507" s="71" t="s">
        <v>14997</v>
      </c>
      <c r="D2507" s="71">
        <v>15.3</v>
      </c>
    </row>
    <row r="2508" spans="1:4" x14ac:dyDescent="0.25">
      <c r="A2508" s="71">
        <v>1917028</v>
      </c>
      <c r="B2508" t="s">
        <v>17296</v>
      </c>
      <c r="C2508" s="71" t="s">
        <v>14997</v>
      </c>
      <c r="D2508" s="71">
        <v>15.62</v>
      </c>
    </row>
    <row r="2509" spans="1:4" x14ac:dyDescent="0.25">
      <c r="A2509" s="71">
        <v>1917029</v>
      </c>
      <c r="B2509" t="s">
        <v>17297</v>
      </c>
      <c r="C2509" s="71" t="s">
        <v>14997</v>
      </c>
      <c r="D2509" s="71">
        <v>15.96</v>
      </c>
    </row>
    <row r="2510" spans="1:4" x14ac:dyDescent="0.25">
      <c r="A2510" s="71">
        <v>1917030</v>
      </c>
      <c r="B2510" t="s">
        <v>17298</v>
      </c>
      <c r="C2510" s="71" t="s">
        <v>14997</v>
      </c>
      <c r="D2510" s="71">
        <v>16.14</v>
      </c>
    </row>
    <row r="2511" spans="1:4" x14ac:dyDescent="0.25">
      <c r="A2511" s="71">
        <v>1917629</v>
      </c>
      <c r="B2511" t="s">
        <v>17299</v>
      </c>
      <c r="C2511" s="71" t="s">
        <v>14997</v>
      </c>
      <c r="D2511" s="71">
        <v>13.59</v>
      </c>
    </row>
    <row r="2512" spans="1:4" x14ac:dyDescent="0.25">
      <c r="A2512" s="71">
        <v>1917633</v>
      </c>
      <c r="B2512" t="s">
        <v>17300</v>
      </c>
      <c r="C2512" s="71" t="s">
        <v>14997</v>
      </c>
      <c r="D2512" s="71">
        <v>15.25</v>
      </c>
    </row>
    <row r="2513" spans="1:4" x14ac:dyDescent="0.25">
      <c r="A2513" s="71">
        <v>1917634</v>
      </c>
      <c r="B2513" t="s">
        <v>17301</v>
      </c>
      <c r="C2513" s="71" t="s">
        <v>14997</v>
      </c>
      <c r="D2513" s="71">
        <v>15.56</v>
      </c>
    </row>
    <row r="2514" spans="1:4" x14ac:dyDescent="0.25">
      <c r="A2514" s="71">
        <v>1917635</v>
      </c>
      <c r="B2514" t="s">
        <v>17302</v>
      </c>
      <c r="C2514" s="71" t="s">
        <v>14997</v>
      </c>
      <c r="D2514" s="71">
        <v>15.86</v>
      </c>
    </row>
    <row r="2515" spans="1:4" x14ac:dyDescent="0.25">
      <c r="A2515" s="71">
        <v>1917636</v>
      </c>
      <c r="B2515" t="s">
        <v>17303</v>
      </c>
      <c r="C2515" s="71" t="s">
        <v>14997</v>
      </c>
      <c r="D2515" s="71">
        <v>17.73</v>
      </c>
    </row>
    <row r="2516" spans="1:4" x14ac:dyDescent="0.25">
      <c r="A2516" s="71">
        <v>1917637</v>
      </c>
      <c r="B2516" t="s">
        <v>17304</v>
      </c>
      <c r="C2516" s="71" t="s">
        <v>14997</v>
      </c>
      <c r="D2516" s="71">
        <v>18.13</v>
      </c>
    </row>
    <row r="2517" spans="1:4" x14ac:dyDescent="0.25">
      <c r="A2517" s="71">
        <v>1917638</v>
      </c>
      <c r="B2517" t="s">
        <v>17305</v>
      </c>
      <c r="C2517" s="71" t="s">
        <v>14997</v>
      </c>
      <c r="D2517" s="71">
        <v>18.53</v>
      </c>
    </row>
    <row r="2518" spans="1:4" x14ac:dyDescent="0.25">
      <c r="A2518" s="71">
        <v>1917630</v>
      </c>
      <c r="B2518" t="s">
        <v>17306</v>
      </c>
      <c r="C2518" s="71" t="s">
        <v>14997</v>
      </c>
      <c r="D2518" s="71">
        <v>14.12</v>
      </c>
    </row>
    <row r="2519" spans="1:4" x14ac:dyDescent="0.25">
      <c r="A2519" s="71">
        <v>1917631</v>
      </c>
      <c r="B2519" t="s">
        <v>17307</v>
      </c>
      <c r="C2519" s="71" t="s">
        <v>14997</v>
      </c>
      <c r="D2519" s="71">
        <v>14.57</v>
      </c>
    </row>
    <row r="2520" spans="1:4" x14ac:dyDescent="0.25">
      <c r="A2520" s="71">
        <v>1917632</v>
      </c>
      <c r="B2520" t="s">
        <v>17308</v>
      </c>
      <c r="C2520" s="71" t="s">
        <v>14997</v>
      </c>
      <c r="D2520" s="71">
        <v>14.88</v>
      </c>
    </row>
    <row r="2521" spans="1:4" x14ac:dyDescent="0.25">
      <c r="A2521" s="71">
        <v>1917639</v>
      </c>
      <c r="B2521" t="s">
        <v>17309</v>
      </c>
      <c r="C2521" s="71" t="s">
        <v>14997</v>
      </c>
      <c r="D2521" s="71">
        <v>18.739999999999998</v>
      </c>
    </row>
    <row r="2522" spans="1:4" x14ac:dyDescent="0.25">
      <c r="A2522" s="71">
        <v>1917646</v>
      </c>
      <c r="B2522" t="s">
        <v>17310</v>
      </c>
      <c r="C2522" s="71" t="s">
        <v>14997</v>
      </c>
      <c r="D2522" s="71">
        <v>18.68</v>
      </c>
    </row>
    <row r="2523" spans="1:4" x14ac:dyDescent="0.25">
      <c r="A2523" s="71">
        <v>1917647</v>
      </c>
      <c r="B2523" t="s">
        <v>17311</v>
      </c>
      <c r="C2523" s="71" t="s">
        <v>14997</v>
      </c>
      <c r="D2523" s="71">
        <v>18.97</v>
      </c>
    </row>
    <row r="2524" spans="1:4" x14ac:dyDescent="0.25">
      <c r="A2524" s="71">
        <v>1917648</v>
      </c>
      <c r="B2524" t="s">
        <v>17312</v>
      </c>
      <c r="C2524" s="71" t="s">
        <v>14997</v>
      </c>
      <c r="D2524" s="71">
        <v>19.18</v>
      </c>
    </row>
    <row r="2525" spans="1:4" x14ac:dyDescent="0.25">
      <c r="A2525" s="71">
        <v>1917649</v>
      </c>
      <c r="B2525" t="s">
        <v>17313</v>
      </c>
      <c r="C2525" s="71" t="s">
        <v>14997</v>
      </c>
      <c r="D2525" s="71">
        <v>19.47</v>
      </c>
    </row>
    <row r="2526" spans="1:4" x14ac:dyDescent="0.25">
      <c r="A2526" s="71">
        <v>1917650</v>
      </c>
      <c r="B2526" t="s">
        <v>17314</v>
      </c>
      <c r="C2526" s="71" t="s">
        <v>14997</v>
      </c>
      <c r="D2526" s="71">
        <v>19.760000000000002</v>
      </c>
    </row>
    <row r="2527" spans="1:4" x14ac:dyDescent="0.25">
      <c r="A2527" s="71">
        <v>1917651</v>
      </c>
      <c r="B2527" t="s">
        <v>17315</v>
      </c>
      <c r="C2527" s="71" t="s">
        <v>14997</v>
      </c>
      <c r="D2527" s="71">
        <v>20.2</v>
      </c>
    </row>
    <row r="2528" spans="1:4" x14ac:dyDescent="0.25">
      <c r="A2528" s="71">
        <v>1917652</v>
      </c>
      <c r="B2528" t="s">
        <v>17316</v>
      </c>
      <c r="C2528" s="71" t="s">
        <v>14997</v>
      </c>
      <c r="D2528" s="71">
        <v>22.42</v>
      </c>
    </row>
    <row r="2529" spans="1:4" x14ac:dyDescent="0.25">
      <c r="A2529" s="71">
        <v>1917642</v>
      </c>
      <c r="B2529" t="s">
        <v>17317</v>
      </c>
      <c r="C2529" s="71" t="s">
        <v>14997</v>
      </c>
      <c r="D2529" s="71">
        <v>17.45</v>
      </c>
    </row>
    <row r="2530" spans="1:4" x14ac:dyDescent="0.25">
      <c r="A2530" s="71">
        <v>1917643</v>
      </c>
      <c r="B2530" t="s">
        <v>17318</v>
      </c>
      <c r="C2530" s="71" t="s">
        <v>14997</v>
      </c>
      <c r="D2530" s="71">
        <v>17.809999999999999</v>
      </c>
    </row>
    <row r="2531" spans="1:4" x14ac:dyDescent="0.25">
      <c r="A2531" s="71">
        <v>1917641</v>
      </c>
      <c r="B2531" t="s">
        <v>17319</v>
      </c>
      <c r="C2531" s="71" t="s">
        <v>14997</v>
      </c>
      <c r="D2531" s="71">
        <v>15.59</v>
      </c>
    </row>
    <row r="2532" spans="1:4" x14ac:dyDescent="0.25">
      <c r="A2532" s="71">
        <v>1917644</v>
      </c>
      <c r="B2532" t="s">
        <v>17320</v>
      </c>
      <c r="C2532" s="71" t="s">
        <v>14997</v>
      </c>
      <c r="D2532" s="71">
        <v>18.170000000000002</v>
      </c>
    </row>
    <row r="2533" spans="1:4" x14ac:dyDescent="0.25">
      <c r="A2533" s="71">
        <v>1917645</v>
      </c>
      <c r="B2533" t="s">
        <v>17321</v>
      </c>
      <c r="C2533" s="71" t="s">
        <v>14997</v>
      </c>
      <c r="D2533" s="71">
        <v>18.39</v>
      </c>
    </row>
    <row r="2534" spans="1:4" x14ac:dyDescent="0.25">
      <c r="A2534" s="71">
        <v>1917653</v>
      </c>
      <c r="B2534" t="s">
        <v>17322</v>
      </c>
      <c r="C2534" s="71" t="s">
        <v>14997</v>
      </c>
      <c r="D2534" s="71">
        <v>22.74</v>
      </c>
    </row>
    <row r="2535" spans="1:4" x14ac:dyDescent="0.25">
      <c r="A2535" s="71">
        <v>1917659</v>
      </c>
      <c r="B2535" t="s">
        <v>17323</v>
      </c>
      <c r="C2535" s="71" t="s">
        <v>14997</v>
      </c>
      <c r="D2535" s="71">
        <v>17.88</v>
      </c>
    </row>
    <row r="2536" spans="1:4" x14ac:dyDescent="0.25">
      <c r="A2536" s="71">
        <v>1917660</v>
      </c>
      <c r="B2536" t="s">
        <v>17324</v>
      </c>
      <c r="C2536" s="71" t="s">
        <v>14997</v>
      </c>
      <c r="D2536" s="71">
        <v>18.03</v>
      </c>
    </row>
    <row r="2537" spans="1:4" x14ac:dyDescent="0.25">
      <c r="A2537" s="71">
        <v>1917661</v>
      </c>
      <c r="B2537" t="s">
        <v>17325</v>
      </c>
      <c r="C2537" s="71" t="s">
        <v>14997</v>
      </c>
      <c r="D2537" s="71">
        <v>18.170000000000002</v>
      </c>
    </row>
    <row r="2538" spans="1:4" x14ac:dyDescent="0.25">
      <c r="A2538" s="71">
        <v>1917662</v>
      </c>
      <c r="B2538" t="s">
        <v>17326</v>
      </c>
      <c r="C2538" s="71" t="s">
        <v>14997</v>
      </c>
      <c r="D2538" s="71">
        <v>18.32</v>
      </c>
    </row>
    <row r="2539" spans="1:4" x14ac:dyDescent="0.25">
      <c r="A2539" s="71">
        <v>1917663</v>
      </c>
      <c r="B2539" t="s">
        <v>17327</v>
      </c>
      <c r="C2539" s="71" t="s">
        <v>14997</v>
      </c>
      <c r="D2539" s="71">
        <v>18.53</v>
      </c>
    </row>
    <row r="2540" spans="1:4" x14ac:dyDescent="0.25">
      <c r="A2540" s="71">
        <v>1917664</v>
      </c>
      <c r="B2540" t="s">
        <v>17328</v>
      </c>
      <c r="C2540" s="71" t="s">
        <v>14997</v>
      </c>
      <c r="D2540" s="71">
        <v>18.82</v>
      </c>
    </row>
    <row r="2541" spans="1:4" x14ac:dyDescent="0.25">
      <c r="A2541" s="71">
        <v>1917665</v>
      </c>
      <c r="B2541" t="s">
        <v>17329</v>
      </c>
      <c r="C2541" s="71" t="s">
        <v>14997</v>
      </c>
      <c r="D2541" s="71">
        <v>19.260000000000002</v>
      </c>
    </row>
    <row r="2542" spans="1:4" x14ac:dyDescent="0.25">
      <c r="A2542" s="71">
        <v>1917655</v>
      </c>
      <c r="B2542" t="s">
        <v>17330</v>
      </c>
      <c r="C2542" s="71" t="s">
        <v>14997</v>
      </c>
      <c r="D2542" s="71">
        <v>15.59</v>
      </c>
    </row>
    <row r="2543" spans="1:4" x14ac:dyDescent="0.25">
      <c r="A2543" s="71">
        <v>1917656</v>
      </c>
      <c r="B2543" t="s">
        <v>17331</v>
      </c>
      <c r="C2543" s="71" t="s">
        <v>14997</v>
      </c>
      <c r="D2543" s="71">
        <v>17.3</v>
      </c>
    </row>
    <row r="2544" spans="1:4" x14ac:dyDescent="0.25">
      <c r="A2544" s="71">
        <v>1917654</v>
      </c>
      <c r="B2544" t="s">
        <v>17332</v>
      </c>
      <c r="C2544" s="71" t="s">
        <v>14997</v>
      </c>
      <c r="D2544" s="71">
        <v>15.33</v>
      </c>
    </row>
    <row r="2545" spans="1:4" x14ac:dyDescent="0.25">
      <c r="A2545" s="71">
        <v>1917657</v>
      </c>
      <c r="B2545" t="s">
        <v>17333</v>
      </c>
      <c r="C2545" s="71" t="s">
        <v>14997</v>
      </c>
      <c r="D2545" s="71">
        <v>17.52</v>
      </c>
    </row>
    <row r="2546" spans="1:4" x14ac:dyDescent="0.25">
      <c r="A2546" s="71">
        <v>1917658</v>
      </c>
      <c r="B2546" t="s">
        <v>17334</v>
      </c>
      <c r="C2546" s="71" t="s">
        <v>14997</v>
      </c>
      <c r="D2546" s="71">
        <v>17.670000000000002</v>
      </c>
    </row>
    <row r="2547" spans="1:4" x14ac:dyDescent="0.25">
      <c r="A2547" s="71">
        <v>1917666</v>
      </c>
      <c r="B2547" t="s">
        <v>17335</v>
      </c>
      <c r="C2547" s="71" t="s">
        <v>14997</v>
      </c>
      <c r="D2547" s="71">
        <v>19.54</v>
      </c>
    </row>
    <row r="2548" spans="1:4" x14ac:dyDescent="0.25">
      <c r="A2548" s="71">
        <v>1917672</v>
      </c>
      <c r="B2548" t="s">
        <v>17336</v>
      </c>
      <c r="C2548" s="71" t="s">
        <v>14997</v>
      </c>
      <c r="D2548" s="71">
        <v>17.809999999999999</v>
      </c>
    </row>
    <row r="2549" spans="1:4" x14ac:dyDescent="0.25">
      <c r="A2549" s="71">
        <v>1917673</v>
      </c>
      <c r="B2549" t="s">
        <v>17337</v>
      </c>
      <c r="C2549" s="71" t="s">
        <v>14997</v>
      </c>
      <c r="D2549" s="71">
        <v>18.03</v>
      </c>
    </row>
    <row r="2550" spans="1:4" x14ac:dyDescent="0.25">
      <c r="A2550" s="71">
        <v>1917674</v>
      </c>
      <c r="B2550" t="s">
        <v>17338</v>
      </c>
      <c r="C2550" s="71" t="s">
        <v>14997</v>
      </c>
      <c r="D2550" s="71">
        <v>18.170000000000002</v>
      </c>
    </row>
    <row r="2551" spans="1:4" x14ac:dyDescent="0.25">
      <c r="A2551" s="71">
        <v>1917675</v>
      </c>
      <c r="B2551" t="s">
        <v>17339</v>
      </c>
      <c r="C2551" s="71" t="s">
        <v>14997</v>
      </c>
      <c r="D2551" s="71">
        <v>18.32</v>
      </c>
    </row>
    <row r="2552" spans="1:4" x14ac:dyDescent="0.25">
      <c r="A2552" s="71">
        <v>1917676</v>
      </c>
      <c r="B2552" t="s">
        <v>17340</v>
      </c>
      <c r="C2552" s="71" t="s">
        <v>14997</v>
      </c>
      <c r="D2552" s="71">
        <v>18.46</v>
      </c>
    </row>
    <row r="2553" spans="1:4" x14ac:dyDescent="0.25">
      <c r="A2553" s="71">
        <v>1917677</v>
      </c>
      <c r="B2553" t="s">
        <v>17341</v>
      </c>
      <c r="C2553" s="71" t="s">
        <v>14997</v>
      </c>
      <c r="D2553" s="71">
        <v>18.75</v>
      </c>
    </row>
    <row r="2554" spans="1:4" x14ac:dyDescent="0.25">
      <c r="A2554" s="71">
        <v>1917678</v>
      </c>
      <c r="B2554" t="s">
        <v>17342</v>
      </c>
      <c r="C2554" s="71" t="s">
        <v>14997</v>
      </c>
      <c r="D2554" s="71">
        <v>19.18</v>
      </c>
    </row>
    <row r="2555" spans="1:4" x14ac:dyDescent="0.25">
      <c r="A2555" s="71">
        <v>1917668</v>
      </c>
      <c r="B2555" t="s">
        <v>17343</v>
      </c>
      <c r="C2555" s="71" t="s">
        <v>14997</v>
      </c>
      <c r="D2555" s="71">
        <v>17.16</v>
      </c>
    </row>
    <row r="2556" spans="1:4" x14ac:dyDescent="0.25">
      <c r="A2556" s="71">
        <v>1917669</v>
      </c>
      <c r="B2556" t="s">
        <v>17344</v>
      </c>
      <c r="C2556" s="71" t="s">
        <v>14997</v>
      </c>
      <c r="D2556" s="71">
        <v>17.3</v>
      </c>
    </row>
    <row r="2557" spans="1:4" x14ac:dyDescent="0.25">
      <c r="A2557" s="71">
        <v>1917667</v>
      </c>
      <c r="B2557" t="s">
        <v>17345</v>
      </c>
      <c r="C2557" s="71" t="s">
        <v>14997</v>
      </c>
      <c r="D2557" s="71">
        <v>15.41</v>
      </c>
    </row>
    <row r="2558" spans="1:4" x14ac:dyDescent="0.25">
      <c r="A2558" s="71">
        <v>1917670</v>
      </c>
      <c r="B2558" t="s">
        <v>17346</v>
      </c>
      <c r="C2558" s="71" t="s">
        <v>14997</v>
      </c>
      <c r="D2558" s="71">
        <v>17.52</v>
      </c>
    </row>
    <row r="2559" spans="1:4" x14ac:dyDescent="0.25">
      <c r="A2559" s="71">
        <v>1917671</v>
      </c>
      <c r="B2559" t="s">
        <v>17347</v>
      </c>
      <c r="C2559" s="71" t="s">
        <v>14997</v>
      </c>
      <c r="D2559" s="71">
        <v>17.670000000000002</v>
      </c>
    </row>
    <row r="2560" spans="1:4" x14ac:dyDescent="0.25">
      <c r="A2560" s="71">
        <v>1917679</v>
      </c>
      <c r="B2560" t="s">
        <v>17348</v>
      </c>
      <c r="C2560" s="71" t="s">
        <v>14997</v>
      </c>
      <c r="D2560" s="71">
        <v>19.399999999999999</v>
      </c>
    </row>
    <row r="2561" spans="1:4" x14ac:dyDescent="0.25">
      <c r="A2561" s="71">
        <v>1917640</v>
      </c>
      <c r="B2561" t="s">
        <v>17349</v>
      </c>
      <c r="C2561" s="71" t="s">
        <v>14997</v>
      </c>
      <c r="D2561" s="71">
        <v>8.07</v>
      </c>
    </row>
    <row r="2562" spans="1:4" x14ac:dyDescent="0.25">
      <c r="A2562" s="71">
        <v>1917686</v>
      </c>
      <c r="B2562" t="s">
        <v>17350</v>
      </c>
      <c r="C2562" s="71" t="s">
        <v>14997</v>
      </c>
      <c r="D2562" s="71">
        <v>10.23</v>
      </c>
    </row>
    <row r="2563" spans="1:4" x14ac:dyDescent="0.25">
      <c r="A2563" s="71">
        <v>1917687</v>
      </c>
      <c r="B2563" t="s">
        <v>17351</v>
      </c>
      <c r="C2563" s="71" t="s">
        <v>14997</v>
      </c>
      <c r="D2563" s="71">
        <v>10.51</v>
      </c>
    </row>
    <row r="2564" spans="1:4" x14ac:dyDescent="0.25">
      <c r="A2564" s="71">
        <v>1917688</v>
      </c>
      <c r="B2564" t="s">
        <v>17352</v>
      </c>
      <c r="C2564" s="71" t="s">
        <v>14997</v>
      </c>
      <c r="D2564" s="71">
        <v>11.5</v>
      </c>
    </row>
    <row r="2565" spans="1:4" x14ac:dyDescent="0.25">
      <c r="A2565" s="71">
        <v>1917689</v>
      </c>
      <c r="B2565" t="s">
        <v>17353</v>
      </c>
      <c r="C2565" s="71" t="s">
        <v>14997</v>
      </c>
      <c r="D2565" s="71">
        <v>11.81</v>
      </c>
    </row>
    <row r="2566" spans="1:4" x14ac:dyDescent="0.25">
      <c r="A2566" s="71">
        <v>1917690</v>
      </c>
      <c r="B2566" t="s">
        <v>17354</v>
      </c>
      <c r="C2566" s="71" t="s">
        <v>14997</v>
      </c>
      <c r="D2566" s="71">
        <v>12.03</v>
      </c>
    </row>
    <row r="2567" spans="1:4" x14ac:dyDescent="0.25">
      <c r="A2567" s="71">
        <v>1917691</v>
      </c>
      <c r="B2567" t="s">
        <v>17355</v>
      </c>
      <c r="C2567" s="71" t="s">
        <v>14997</v>
      </c>
      <c r="D2567" s="71">
        <v>12.49</v>
      </c>
    </row>
    <row r="2568" spans="1:4" x14ac:dyDescent="0.25">
      <c r="A2568" s="71">
        <v>1917692</v>
      </c>
      <c r="B2568" t="s">
        <v>17356</v>
      </c>
      <c r="C2568" s="71" t="s">
        <v>14997</v>
      </c>
      <c r="D2568" s="71">
        <v>14.03</v>
      </c>
    </row>
    <row r="2569" spans="1:4" x14ac:dyDescent="0.25">
      <c r="A2569" s="71">
        <v>1917682</v>
      </c>
      <c r="B2569" t="s">
        <v>17357</v>
      </c>
      <c r="C2569" s="71" t="s">
        <v>14997</v>
      </c>
      <c r="D2569" s="71">
        <v>9.0299999999999994</v>
      </c>
    </row>
    <row r="2570" spans="1:4" x14ac:dyDescent="0.25">
      <c r="A2570" s="71">
        <v>1917693</v>
      </c>
      <c r="B2570" t="s">
        <v>17358</v>
      </c>
      <c r="C2570" s="71" t="s">
        <v>14997</v>
      </c>
      <c r="D2570" s="71">
        <v>14.41</v>
      </c>
    </row>
    <row r="2571" spans="1:4" x14ac:dyDescent="0.25">
      <c r="A2571" s="71">
        <v>1917683</v>
      </c>
      <c r="B2571" t="s">
        <v>17359</v>
      </c>
      <c r="C2571" s="71" t="s">
        <v>14997</v>
      </c>
      <c r="D2571" s="71">
        <v>9.3699999999999992</v>
      </c>
    </row>
    <row r="2572" spans="1:4" x14ac:dyDescent="0.25">
      <c r="A2572" s="71">
        <v>1917681</v>
      </c>
      <c r="B2572" t="s">
        <v>17360</v>
      </c>
      <c r="C2572" s="71" t="s">
        <v>14997</v>
      </c>
      <c r="D2572" s="71">
        <v>7.81</v>
      </c>
    </row>
    <row r="2573" spans="1:4" x14ac:dyDescent="0.25">
      <c r="A2573" s="71">
        <v>1917684</v>
      </c>
      <c r="B2573" t="s">
        <v>17361</v>
      </c>
      <c r="C2573" s="71" t="s">
        <v>14997</v>
      </c>
      <c r="D2573" s="71">
        <v>9.66</v>
      </c>
    </row>
    <row r="2574" spans="1:4" x14ac:dyDescent="0.25">
      <c r="A2574" s="71">
        <v>1917685</v>
      </c>
      <c r="B2574" t="s">
        <v>17362</v>
      </c>
      <c r="C2574" s="71" t="s">
        <v>14997</v>
      </c>
      <c r="D2574" s="71">
        <v>9.94</v>
      </c>
    </row>
    <row r="2575" spans="1:4" x14ac:dyDescent="0.25">
      <c r="A2575" s="71">
        <v>1917699</v>
      </c>
      <c r="B2575" t="s">
        <v>17363</v>
      </c>
      <c r="C2575" s="71" t="s">
        <v>14997</v>
      </c>
      <c r="D2575" s="71">
        <v>9.3699999999999992</v>
      </c>
    </row>
    <row r="2576" spans="1:4" x14ac:dyDescent="0.25">
      <c r="A2576" s="71">
        <v>1917700</v>
      </c>
      <c r="B2576" t="s">
        <v>17364</v>
      </c>
      <c r="C2576" s="71" t="s">
        <v>14997</v>
      </c>
      <c r="D2576" s="71">
        <v>9.5399999999999991</v>
      </c>
    </row>
    <row r="2577" spans="1:4" x14ac:dyDescent="0.25">
      <c r="A2577" s="71">
        <v>1917701</v>
      </c>
      <c r="B2577" t="s">
        <v>17365</v>
      </c>
      <c r="C2577" s="71" t="s">
        <v>14997</v>
      </c>
      <c r="D2577" s="71">
        <v>9.7100000000000009</v>
      </c>
    </row>
    <row r="2578" spans="1:4" x14ac:dyDescent="0.25">
      <c r="A2578" s="71">
        <v>1917702</v>
      </c>
      <c r="B2578" t="s">
        <v>17366</v>
      </c>
      <c r="C2578" s="71" t="s">
        <v>14997</v>
      </c>
      <c r="D2578" s="71">
        <v>9.8800000000000008</v>
      </c>
    </row>
    <row r="2579" spans="1:4" x14ac:dyDescent="0.25">
      <c r="A2579" s="71">
        <v>1917703</v>
      </c>
      <c r="B2579" t="s">
        <v>17367</v>
      </c>
      <c r="C2579" s="71" t="s">
        <v>14997</v>
      </c>
      <c r="D2579" s="71">
        <v>10.06</v>
      </c>
    </row>
    <row r="2580" spans="1:4" x14ac:dyDescent="0.25">
      <c r="A2580" s="71">
        <v>1917704</v>
      </c>
      <c r="B2580" t="s">
        <v>17368</v>
      </c>
      <c r="C2580" s="71" t="s">
        <v>14997</v>
      </c>
      <c r="D2580" s="71">
        <v>10.34</v>
      </c>
    </row>
    <row r="2581" spans="1:4" x14ac:dyDescent="0.25">
      <c r="A2581" s="71">
        <v>1917705</v>
      </c>
      <c r="B2581" t="s">
        <v>17369</v>
      </c>
      <c r="C2581" s="71" t="s">
        <v>14997</v>
      </c>
      <c r="D2581" s="71">
        <v>11.58</v>
      </c>
    </row>
    <row r="2582" spans="1:4" x14ac:dyDescent="0.25">
      <c r="A2582" s="71">
        <v>1917695</v>
      </c>
      <c r="B2582" t="s">
        <v>17370</v>
      </c>
      <c r="C2582" s="71" t="s">
        <v>14997</v>
      </c>
      <c r="D2582" s="71">
        <v>7.81</v>
      </c>
    </row>
    <row r="2583" spans="1:4" x14ac:dyDescent="0.25">
      <c r="A2583" s="71">
        <v>1917706</v>
      </c>
      <c r="B2583" t="s">
        <v>17371</v>
      </c>
      <c r="C2583" s="71" t="s">
        <v>14997</v>
      </c>
      <c r="D2583" s="71">
        <v>11.88</v>
      </c>
    </row>
    <row r="2584" spans="1:4" x14ac:dyDescent="0.25">
      <c r="A2584" s="71">
        <v>1917696</v>
      </c>
      <c r="B2584" t="s">
        <v>17372</v>
      </c>
      <c r="C2584" s="71" t="s">
        <v>14997</v>
      </c>
      <c r="D2584" s="71">
        <v>8.81</v>
      </c>
    </row>
    <row r="2585" spans="1:4" x14ac:dyDescent="0.25">
      <c r="A2585" s="71">
        <v>1917694</v>
      </c>
      <c r="B2585" t="s">
        <v>17373</v>
      </c>
      <c r="C2585" s="71" t="s">
        <v>14997</v>
      </c>
      <c r="D2585" s="71">
        <v>7.55</v>
      </c>
    </row>
    <row r="2586" spans="1:4" x14ac:dyDescent="0.25">
      <c r="A2586" s="71">
        <v>1917697</v>
      </c>
      <c r="B2586" t="s">
        <v>17374</v>
      </c>
      <c r="C2586" s="71" t="s">
        <v>14997</v>
      </c>
      <c r="D2586" s="71">
        <v>9.0299999999999994</v>
      </c>
    </row>
    <row r="2587" spans="1:4" x14ac:dyDescent="0.25">
      <c r="A2587" s="71">
        <v>1917698</v>
      </c>
      <c r="B2587" t="s">
        <v>17375</v>
      </c>
      <c r="C2587" s="71" t="s">
        <v>14997</v>
      </c>
      <c r="D2587" s="71">
        <v>9.1999999999999993</v>
      </c>
    </row>
    <row r="2588" spans="1:4" x14ac:dyDescent="0.25">
      <c r="A2588" s="71">
        <v>1917712</v>
      </c>
      <c r="B2588" t="s">
        <v>17376</v>
      </c>
      <c r="C2588" s="71" t="s">
        <v>14997</v>
      </c>
      <c r="D2588" s="71">
        <v>9.3699999999999992</v>
      </c>
    </row>
    <row r="2589" spans="1:4" x14ac:dyDescent="0.25">
      <c r="A2589" s="71">
        <v>1917713</v>
      </c>
      <c r="B2589" t="s">
        <v>17377</v>
      </c>
      <c r="C2589" s="71" t="s">
        <v>14997</v>
      </c>
      <c r="D2589" s="71">
        <v>9.5399999999999991</v>
      </c>
    </row>
    <row r="2590" spans="1:4" x14ac:dyDescent="0.25">
      <c r="A2590" s="71">
        <v>1917714</v>
      </c>
      <c r="B2590" t="s">
        <v>17378</v>
      </c>
      <c r="C2590" s="71" t="s">
        <v>14997</v>
      </c>
      <c r="D2590" s="71">
        <v>9.7100000000000009</v>
      </c>
    </row>
    <row r="2591" spans="1:4" x14ac:dyDescent="0.25">
      <c r="A2591" s="71">
        <v>1917715</v>
      </c>
      <c r="B2591" t="s">
        <v>17379</v>
      </c>
      <c r="C2591" s="71" t="s">
        <v>14997</v>
      </c>
      <c r="D2591" s="71">
        <v>9.83</v>
      </c>
    </row>
    <row r="2592" spans="1:4" x14ac:dyDescent="0.25">
      <c r="A2592" s="71">
        <v>1917716</v>
      </c>
      <c r="B2592" t="s">
        <v>17380</v>
      </c>
      <c r="C2592" s="71" t="s">
        <v>14997</v>
      </c>
      <c r="D2592" s="71">
        <v>10</v>
      </c>
    </row>
    <row r="2593" spans="1:4" x14ac:dyDescent="0.25">
      <c r="A2593" s="71">
        <v>1917717</v>
      </c>
      <c r="B2593" t="s">
        <v>17381</v>
      </c>
      <c r="C2593" s="71" t="s">
        <v>14997</v>
      </c>
      <c r="D2593" s="71">
        <v>10.28</v>
      </c>
    </row>
    <row r="2594" spans="1:4" x14ac:dyDescent="0.25">
      <c r="A2594" s="71">
        <v>1917718</v>
      </c>
      <c r="B2594" t="s">
        <v>17382</v>
      </c>
      <c r="C2594" s="71" t="s">
        <v>14997</v>
      </c>
      <c r="D2594" s="71">
        <v>11.43</v>
      </c>
    </row>
    <row r="2595" spans="1:4" x14ac:dyDescent="0.25">
      <c r="A2595" s="71">
        <v>1917708</v>
      </c>
      <c r="B2595" t="s">
        <v>17383</v>
      </c>
      <c r="C2595" s="71" t="s">
        <v>14997</v>
      </c>
      <c r="D2595" s="71">
        <v>8.64</v>
      </c>
    </row>
    <row r="2596" spans="1:4" x14ac:dyDescent="0.25">
      <c r="A2596" s="71">
        <v>1917719</v>
      </c>
      <c r="B2596" t="s">
        <v>17384</v>
      </c>
      <c r="C2596" s="71" t="s">
        <v>14997</v>
      </c>
      <c r="D2596" s="71">
        <v>11.73</v>
      </c>
    </row>
    <row r="2597" spans="1:4" x14ac:dyDescent="0.25">
      <c r="A2597" s="71">
        <v>1917709</v>
      </c>
      <c r="B2597" t="s">
        <v>17385</v>
      </c>
      <c r="C2597" s="71" t="s">
        <v>14997</v>
      </c>
      <c r="D2597" s="71">
        <v>8.86</v>
      </c>
    </row>
    <row r="2598" spans="1:4" x14ac:dyDescent="0.25">
      <c r="A2598" s="71">
        <v>1917707</v>
      </c>
      <c r="B2598" t="s">
        <v>17386</v>
      </c>
      <c r="C2598" s="71" t="s">
        <v>14997</v>
      </c>
      <c r="D2598" s="71">
        <v>7.66</v>
      </c>
    </row>
    <row r="2599" spans="1:4" x14ac:dyDescent="0.25">
      <c r="A2599" s="71">
        <v>1917710</v>
      </c>
      <c r="B2599" t="s">
        <v>17387</v>
      </c>
      <c r="C2599" s="71" t="s">
        <v>14997</v>
      </c>
      <c r="D2599" s="71">
        <v>9.0299999999999994</v>
      </c>
    </row>
    <row r="2600" spans="1:4" x14ac:dyDescent="0.25">
      <c r="A2600" s="71">
        <v>1917711</v>
      </c>
      <c r="B2600" t="s">
        <v>17388</v>
      </c>
      <c r="C2600" s="71" t="s">
        <v>14997</v>
      </c>
      <c r="D2600" s="71">
        <v>9.1999999999999993</v>
      </c>
    </row>
    <row r="2601" spans="1:4" x14ac:dyDescent="0.25">
      <c r="A2601" s="71">
        <v>1917680</v>
      </c>
      <c r="B2601" t="s">
        <v>17389</v>
      </c>
      <c r="C2601" s="71" t="s">
        <v>14997</v>
      </c>
      <c r="D2601" s="71">
        <v>2.5299999999999998</v>
      </c>
    </row>
    <row r="2602" spans="1:4" x14ac:dyDescent="0.25">
      <c r="A2602" s="71">
        <v>1901607</v>
      </c>
      <c r="B2602" t="s">
        <v>17390</v>
      </c>
      <c r="C2602" s="71" t="s">
        <v>14997</v>
      </c>
      <c r="D2602" s="71">
        <v>14.1</v>
      </c>
    </row>
    <row r="2603" spans="1:4" x14ac:dyDescent="0.25">
      <c r="A2603" s="71">
        <v>1901611</v>
      </c>
      <c r="B2603" t="s">
        <v>17391</v>
      </c>
      <c r="C2603" s="71" t="s">
        <v>14997</v>
      </c>
      <c r="D2603" s="71">
        <v>17.75</v>
      </c>
    </row>
    <row r="2604" spans="1:4" x14ac:dyDescent="0.25">
      <c r="A2604" s="71">
        <v>1901612</v>
      </c>
      <c r="B2604" t="s">
        <v>17392</v>
      </c>
      <c r="C2604" s="71" t="s">
        <v>14997</v>
      </c>
      <c r="D2604" s="71">
        <v>18.170000000000002</v>
      </c>
    </row>
    <row r="2605" spans="1:4" x14ac:dyDescent="0.25">
      <c r="A2605" s="71">
        <v>1901613</v>
      </c>
      <c r="B2605" t="s">
        <v>17393</v>
      </c>
      <c r="C2605" s="71" t="s">
        <v>14997</v>
      </c>
      <c r="D2605" s="71">
        <v>18.48</v>
      </c>
    </row>
    <row r="2606" spans="1:4" x14ac:dyDescent="0.25">
      <c r="A2606" s="71">
        <v>1901614</v>
      </c>
      <c r="B2606" t="s">
        <v>17394</v>
      </c>
      <c r="C2606" s="71" t="s">
        <v>14997</v>
      </c>
      <c r="D2606" s="71">
        <v>18.79</v>
      </c>
    </row>
    <row r="2607" spans="1:4" x14ac:dyDescent="0.25">
      <c r="A2607" s="71">
        <v>1901615</v>
      </c>
      <c r="B2607" t="s">
        <v>17395</v>
      </c>
      <c r="C2607" s="71" t="s">
        <v>14997</v>
      </c>
      <c r="D2607" s="71">
        <v>19.2</v>
      </c>
    </row>
    <row r="2608" spans="1:4" x14ac:dyDescent="0.25">
      <c r="A2608" s="71">
        <v>1901616</v>
      </c>
      <c r="B2608" t="s">
        <v>17396</v>
      </c>
      <c r="C2608" s="71" t="s">
        <v>14997</v>
      </c>
      <c r="D2608" s="71">
        <v>19.52</v>
      </c>
    </row>
    <row r="2609" spans="1:4" x14ac:dyDescent="0.25">
      <c r="A2609" s="71">
        <v>1901608</v>
      </c>
      <c r="B2609" t="s">
        <v>17397</v>
      </c>
      <c r="C2609" s="71" t="s">
        <v>14997</v>
      </c>
      <c r="D2609" s="71">
        <v>14.58</v>
      </c>
    </row>
    <row r="2610" spans="1:4" x14ac:dyDescent="0.25">
      <c r="A2610" s="71">
        <v>1901609</v>
      </c>
      <c r="B2610" t="s">
        <v>17398</v>
      </c>
      <c r="C2610" s="71" t="s">
        <v>14997</v>
      </c>
      <c r="D2610" s="71">
        <v>15</v>
      </c>
    </row>
    <row r="2611" spans="1:4" x14ac:dyDescent="0.25">
      <c r="A2611" s="71">
        <v>1901610</v>
      </c>
      <c r="B2611" t="s">
        <v>17399</v>
      </c>
      <c r="C2611" s="71" t="s">
        <v>14997</v>
      </c>
      <c r="D2611" s="71">
        <v>17.440000000000001</v>
      </c>
    </row>
    <row r="2612" spans="1:4" x14ac:dyDescent="0.25">
      <c r="A2612" s="71">
        <v>1901617</v>
      </c>
      <c r="B2612" t="s">
        <v>17400</v>
      </c>
      <c r="C2612" s="71" t="s">
        <v>14997</v>
      </c>
      <c r="D2612" s="71">
        <v>19.72</v>
      </c>
    </row>
    <row r="2613" spans="1:4" x14ac:dyDescent="0.25">
      <c r="A2613" s="71">
        <v>1917037</v>
      </c>
      <c r="B2613" t="s">
        <v>17401</v>
      </c>
      <c r="C2613" s="71" t="s">
        <v>14997</v>
      </c>
      <c r="D2613" s="71">
        <v>18.05</v>
      </c>
    </row>
    <row r="2614" spans="1:4" x14ac:dyDescent="0.25">
      <c r="A2614" s="71">
        <v>1917038</v>
      </c>
      <c r="B2614" t="s">
        <v>17402</v>
      </c>
      <c r="C2614" s="71" t="s">
        <v>14997</v>
      </c>
      <c r="D2614" s="71">
        <v>18.66</v>
      </c>
    </row>
    <row r="2615" spans="1:4" x14ac:dyDescent="0.25">
      <c r="A2615" s="71">
        <v>1917039</v>
      </c>
      <c r="B2615" t="s">
        <v>17403</v>
      </c>
      <c r="C2615" s="71" t="s">
        <v>14997</v>
      </c>
      <c r="D2615" s="71">
        <v>19.29</v>
      </c>
    </row>
    <row r="2616" spans="1:4" x14ac:dyDescent="0.25">
      <c r="A2616" s="71">
        <v>1917040</v>
      </c>
      <c r="B2616" t="s">
        <v>17404</v>
      </c>
      <c r="C2616" s="71" t="s">
        <v>14997</v>
      </c>
      <c r="D2616" s="71">
        <v>19.940000000000001</v>
      </c>
    </row>
    <row r="2617" spans="1:4" x14ac:dyDescent="0.25">
      <c r="A2617" s="71">
        <v>1917041</v>
      </c>
      <c r="B2617" t="s">
        <v>17405</v>
      </c>
      <c r="C2617" s="71" t="s">
        <v>14997</v>
      </c>
      <c r="D2617" s="71">
        <v>20.63</v>
      </c>
    </row>
    <row r="2618" spans="1:4" x14ac:dyDescent="0.25">
      <c r="A2618" s="71">
        <v>1917042</v>
      </c>
      <c r="B2618" t="s">
        <v>17406</v>
      </c>
      <c r="C2618" s="71" t="s">
        <v>14997</v>
      </c>
      <c r="D2618" s="71">
        <v>21</v>
      </c>
    </row>
    <row r="2619" spans="1:4" x14ac:dyDescent="0.25">
      <c r="A2619" s="71">
        <v>1901619</v>
      </c>
      <c r="B2619" t="s">
        <v>17407</v>
      </c>
      <c r="C2619" s="71" t="s">
        <v>14997</v>
      </c>
      <c r="D2619" s="71">
        <v>9.94</v>
      </c>
    </row>
    <row r="2620" spans="1:4" x14ac:dyDescent="0.25">
      <c r="A2620" s="71">
        <v>1901620</v>
      </c>
      <c r="B2620" t="s">
        <v>17408</v>
      </c>
      <c r="C2620" s="71" t="s">
        <v>14997</v>
      </c>
      <c r="D2620" s="71">
        <v>10.119999999999999</v>
      </c>
    </row>
    <row r="2621" spans="1:4" x14ac:dyDescent="0.25">
      <c r="A2621" s="71">
        <v>1901621</v>
      </c>
      <c r="B2621" t="s">
        <v>17409</v>
      </c>
      <c r="C2621" s="71" t="s">
        <v>14997</v>
      </c>
      <c r="D2621" s="71">
        <v>10.31</v>
      </c>
    </row>
    <row r="2622" spans="1:4" x14ac:dyDescent="0.25">
      <c r="A2622" s="71">
        <v>1901622</v>
      </c>
      <c r="B2622" t="s">
        <v>17410</v>
      </c>
      <c r="C2622" s="71" t="s">
        <v>14997</v>
      </c>
      <c r="D2622" s="71">
        <v>10.5</v>
      </c>
    </row>
    <row r="2623" spans="1:4" x14ac:dyDescent="0.25">
      <c r="A2623" s="71">
        <v>1901623</v>
      </c>
      <c r="B2623" t="s">
        <v>17411</v>
      </c>
      <c r="C2623" s="71" t="s">
        <v>14997</v>
      </c>
      <c r="D2623" s="71">
        <v>10.71</v>
      </c>
    </row>
    <row r="2624" spans="1:4" x14ac:dyDescent="0.25">
      <c r="A2624" s="71">
        <v>1901618</v>
      </c>
      <c r="B2624" t="s">
        <v>17412</v>
      </c>
      <c r="C2624" s="71" t="s">
        <v>14997</v>
      </c>
      <c r="D2624" s="71">
        <v>10.82</v>
      </c>
    </row>
    <row r="2625" spans="1:4" x14ac:dyDescent="0.25">
      <c r="A2625" s="71">
        <v>1901625</v>
      </c>
      <c r="B2625" t="s">
        <v>17413</v>
      </c>
      <c r="C2625" s="71" t="s">
        <v>14997</v>
      </c>
      <c r="D2625" s="71">
        <v>11.95</v>
      </c>
    </row>
    <row r="2626" spans="1:4" x14ac:dyDescent="0.25">
      <c r="A2626" s="71">
        <v>1901626</v>
      </c>
      <c r="B2626" t="s">
        <v>17414</v>
      </c>
      <c r="C2626" s="71" t="s">
        <v>14997</v>
      </c>
      <c r="D2626" s="71">
        <v>12.12</v>
      </c>
    </row>
    <row r="2627" spans="1:4" x14ac:dyDescent="0.25">
      <c r="A2627" s="71">
        <v>1901627</v>
      </c>
      <c r="B2627" t="s">
        <v>17415</v>
      </c>
      <c r="C2627" s="71" t="s">
        <v>14997</v>
      </c>
      <c r="D2627" s="71">
        <v>12.29</v>
      </c>
    </row>
    <row r="2628" spans="1:4" x14ac:dyDescent="0.25">
      <c r="A2628" s="71">
        <v>1901628</v>
      </c>
      <c r="B2628" t="s">
        <v>17416</v>
      </c>
      <c r="C2628" s="71" t="s">
        <v>14997</v>
      </c>
      <c r="D2628" s="71">
        <v>12.48</v>
      </c>
    </row>
    <row r="2629" spans="1:4" x14ac:dyDescent="0.25">
      <c r="A2629" s="71">
        <v>1901629</v>
      </c>
      <c r="B2629" t="s">
        <v>17417</v>
      </c>
      <c r="C2629" s="71" t="s">
        <v>14997</v>
      </c>
      <c r="D2629" s="71">
        <v>12.67</v>
      </c>
    </row>
    <row r="2630" spans="1:4" x14ac:dyDescent="0.25">
      <c r="A2630" s="71">
        <v>1901624</v>
      </c>
      <c r="B2630" t="s">
        <v>17418</v>
      </c>
      <c r="C2630" s="71" t="s">
        <v>14997</v>
      </c>
      <c r="D2630" s="71">
        <v>12.78</v>
      </c>
    </row>
    <row r="2631" spans="1:4" x14ac:dyDescent="0.25">
      <c r="A2631" s="71">
        <v>1917073</v>
      </c>
      <c r="B2631" t="s">
        <v>17419</v>
      </c>
      <c r="C2631" s="71" t="s">
        <v>14997</v>
      </c>
      <c r="D2631" s="71">
        <v>12.51</v>
      </c>
    </row>
    <row r="2632" spans="1:4" x14ac:dyDescent="0.25">
      <c r="A2632" s="71">
        <v>1917074</v>
      </c>
      <c r="B2632" t="s">
        <v>17420</v>
      </c>
      <c r="C2632" s="71" t="s">
        <v>14997</v>
      </c>
      <c r="D2632" s="71">
        <v>12.89</v>
      </c>
    </row>
    <row r="2633" spans="1:4" x14ac:dyDescent="0.25">
      <c r="A2633" s="71">
        <v>1917075</v>
      </c>
      <c r="B2633" t="s">
        <v>17421</v>
      </c>
      <c r="C2633" s="71" t="s">
        <v>14997</v>
      </c>
      <c r="D2633" s="71">
        <v>13.28</v>
      </c>
    </row>
    <row r="2634" spans="1:4" x14ac:dyDescent="0.25">
      <c r="A2634" s="71">
        <v>1917076</v>
      </c>
      <c r="B2634" t="s">
        <v>17422</v>
      </c>
      <c r="C2634" s="71" t="s">
        <v>14997</v>
      </c>
      <c r="D2634" s="71">
        <v>13.69</v>
      </c>
    </row>
    <row r="2635" spans="1:4" x14ac:dyDescent="0.25">
      <c r="A2635" s="71">
        <v>1917077</v>
      </c>
      <c r="B2635" t="s">
        <v>17423</v>
      </c>
      <c r="C2635" s="71" t="s">
        <v>14997</v>
      </c>
      <c r="D2635" s="71">
        <v>14.12</v>
      </c>
    </row>
    <row r="2636" spans="1:4" x14ac:dyDescent="0.25">
      <c r="A2636" s="71">
        <v>1917078</v>
      </c>
      <c r="B2636" t="s">
        <v>17424</v>
      </c>
      <c r="C2636" s="71" t="s">
        <v>14997</v>
      </c>
      <c r="D2636" s="71">
        <v>14.35</v>
      </c>
    </row>
    <row r="2637" spans="1:4" x14ac:dyDescent="0.25">
      <c r="A2637" s="71">
        <v>1901631</v>
      </c>
      <c r="B2637" t="s">
        <v>17425</v>
      </c>
      <c r="C2637" s="71" t="s">
        <v>14997</v>
      </c>
      <c r="D2637" s="71">
        <v>14.09</v>
      </c>
    </row>
    <row r="2638" spans="1:4" x14ac:dyDescent="0.25">
      <c r="A2638" s="71">
        <v>1901632</v>
      </c>
      <c r="B2638" t="s">
        <v>17426</v>
      </c>
      <c r="C2638" s="71" t="s">
        <v>14997</v>
      </c>
      <c r="D2638" s="71">
        <v>14.26</v>
      </c>
    </row>
    <row r="2639" spans="1:4" x14ac:dyDescent="0.25">
      <c r="A2639" s="71">
        <v>1901633</v>
      </c>
      <c r="B2639" t="s">
        <v>17427</v>
      </c>
      <c r="C2639" s="71" t="s">
        <v>14997</v>
      </c>
      <c r="D2639" s="71">
        <v>14.43</v>
      </c>
    </row>
    <row r="2640" spans="1:4" x14ac:dyDescent="0.25">
      <c r="A2640" s="71">
        <v>1901634</v>
      </c>
      <c r="B2640" t="s">
        <v>17428</v>
      </c>
      <c r="C2640" s="71" t="s">
        <v>14997</v>
      </c>
      <c r="D2640" s="71">
        <v>14.61</v>
      </c>
    </row>
    <row r="2641" spans="1:4" x14ac:dyDescent="0.25">
      <c r="A2641" s="71">
        <v>1901635</v>
      </c>
      <c r="B2641" t="s">
        <v>17429</v>
      </c>
      <c r="C2641" s="71" t="s">
        <v>14997</v>
      </c>
      <c r="D2641" s="71">
        <v>14.8</v>
      </c>
    </row>
    <row r="2642" spans="1:4" x14ac:dyDescent="0.25">
      <c r="A2642" s="71">
        <v>1901630</v>
      </c>
      <c r="B2642" t="s">
        <v>17430</v>
      </c>
      <c r="C2642" s="71" t="s">
        <v>14997</v>
      </c>
      <c r="D2642" s="71">
        <v>14.9</v>
      </c>
    </row>
    <row r="2643" spans="1:4" x14ac:dyDescent="0.25">
      <c r="A2643" s="71">
        <v>1917109</v>
      </c>
      <c r="B2643" t="s">
        <v>17431</v>
      </c>
      <c r="C2643" s="71" t="s">
        <v>14997</v>
      </c>
      <c r="D2643" s="71">
        <v>11.43</v>
      </c>
    </row>
    <row r="2644" spans="1:4" x14ac:dyDescent="0.25">
      <c r="A2644" s="71">
        <v>1917110</v>
      </c>
      <c r="B2644" t="s">
        <v>17432</v>
      </c>
      <c r="C2644" s="71" t="s">
        <v>14997</v>
      </c>
      <c r="D2644" s="71">
        <v>11.74</v>
      </c>
    </row>
    <row r="2645" spans="1:4" x14ac:dyDescent="0.25">
      <c r="A2645" s="71">
        <v>1917111</v>
      </c>
      <c r="B2645" t="s">
        <v>17433</v>
      </c>
      <c r="C2645" s="71" t="s">
        <v>14997</v>
      </c>
      <c r="D2645" s="71">
        <v>12.06</v>
      </c>
    </row>
    <row r="2646" spans="1:4" x14ac:dyDescent="0.25">
      <c r="A2646" s="71">
        <v>1917112</v>
      </c>
      <c r="B2646" t="s">
        <v>17434</v>
      </c>
      <c r="C2646" s="71" t="s">
        <v>14997</v>
      </c>
      <c r="D2646" s="71">
        <v>12.39</v>
      </c>
    </row>
    <row r="2647" spans="1:4" x14ac:dyDescent="0.25">
      <c r="A2647" s="71">
        <v>1917113</v>
      </c>
      <c r="B2647" t="s">
        <v>17435</v>
      </c>
      <c r="C2647" s="71" t="s">
        <v>14997</v>
      </c>
      <c r="D2647" s="71">
        <v>12.75</v>
      </c>
    </row>
    <row r="2648" spans="1:4" x14ac:dyDescent="0.25">
      <c r="A2648" s="71">
        <v>1917114</v>
      </c>
      <c r="B2648" t="s">
        <v>17436</v>
      </c>
      <c r="C2648" s="71" t="s">
        <v>14997</v>
      </c>
      <c r="D2648" s="71">
        <v>12.94</v>
      </c>
    </row>
    <row r="2649" spans="1:4" x14ac:dyDescent="0.25">
      <c r="A2649" s="71">
        <v>1917145</v>
      </c>
      <c r="B2649" t="s">
        <v>17437</v>
      </c>
      <c r="C2649" s="71" t="s">
        <v>14997</v>
      </c>
      <c r="D2649" s="71">
        <v>10.69</v>
      </c>
    </row>
    <row r="2650" spans="1:4" x14ac:dyDescent="0.25">
      <c r="A2650" s="71">
        <v>1917146</v>
      </c>
      <c r="B2650" t="s">
        <v>17438</v>
      </c>
      <c r="C2650" s="71" t="s">
        <v>14997</v>
      </c>
      <c r="D2650" s="71">
        <v>10.97</v>
      </c>
    </row>
    <row r="2651" spans="1:4" x14ac:dyDescent="0.25">
      <c r="A2651" s="71">
        <v>1917147</v>
      </c>
      <c r="B2651" t="s">
        <v>17439</v>
      </c>
      <c r="C2651" s="71" t="s">
        <v>14997</v>
      </c>
      <c r="D2651" s="71">
        <v>11.25</v>
      </c>
    </row>
    <row r="2652" spans="1:4" x14ac:dyDescent="0.25">
      <c r="A2652" s="71">
        <v>1917148</v>
      </c>
      <c r="B2652" t="s">
        <v>17440</v>
      </c>
      <c r="C2652" s="71" t="s">
        <v>14997</v>
      </c>
      <c r="D2652" s="71">
        <v>11.54</v>
      </c>
    </row>
    <row r="2653" spans="1:4" x14ac:dyDescent="0.25">
      <c r="A2653" s="71">
        <v>1917149</v>
      </c>
      <c r="B2653" t="s">
        <v>17441</v>
      </c>
      <c r="C2653" s="71" t="s">
        <v>14997</v>
      </c>
      <c r="D2653" s="71">
        <v>11.85</v>
      </c>
    </row>
    <row r="2654" spans="1:4" x14ac:dyDescent="0.25">
      <c r="A2654" s="71">
        <v>1917150</v>
      </c>
      <c r="B2654" t="s">
        <v>17442</v>
      </c>
      <c r="C2654" s="71" t="s">
        <v>14997</v>
      </c>
      <c r="D2654" s="71">
        <v>12.02</v>
      </c>
    </row>
    <row r="2655" spans="1:4" x14ac:dyDescent="0.25">
      <c r="A2655" s="71">
        <v>1917181</v>
      </c>
      <c r="B2655" t="s">
        <v>17443</v>
      </c>
      <c r="C2655" s="71" t="s">
        <v>14997</v>
      </c>
      <c r="D2655" s="71">
        <v>11.09</v>
      </c>
    </row>
    <row r="2656" spans="1:4" x14ac:dyDescent="0.25">
      <c r="A2656" s="71">
        <v>1917182</v>
      </c>
      <c r="B2656" t="s">
        <v>17444</v>
      </c>
      <c r="C2656" s="71" t="s">
        <v>14997</v>
      </c>
      <c r="D2656" s="71">
        <v>11.34</v>
      </c>
    </row>
    <row r="2657" spans="1:4" x14ac:dyDescent="0.25">
      <c r="A2657" s="71">
        <v>1917183</v>
      </c>
      <c r="B2657" t="s">
        <v>17445</v>
      </c>
      <c r="C2657" s="71" t="s">
        <v>14997</v>
      </c>
      <c r="D2657" s="71">
        <v>11.59</v>
      </c>
    </row>
    <row r="2658" spans="1:4" x14ac:dyDescent="0.25">
      <c r="A2658" s="71">
        <v>1917184</v>
      </c>
      <c r="B2658" t="s">
        <v>17446</v>
      </c>
      <c r="C2658" s="71" t="s">
        <v>14997</v>
      </c>
      <c r="D2658" s="71">
        <v>11.85</v>
      </c>
    </row>
    <row r="2659" spans="1:4" x14ac:dyDescent="0.25">
      <c r="A2659" s="71">
        <v>1917185</v>
      </c>
      <c r="B2659" t="s">
        <v>17447</v>
      </c>
      <c r="C2659" s="71" t="s">
        <v>14997</v>
      </c>
      <c r="D2659" s="71">
        <v>12.13</v>
      </c>
    </row>
    <row r="2660" spans="1:4" x14ac:dyDescent="0.25">
      <c r="A2660" s="71">
        <v>1917186</v>
      </c>
      <c r="B2660" t="s">
        <v>17448</v>
      </c>
      <c r="C2660" s="71" t="s">
        <v>14997</v>
      </c>
      <c r="D2660" s="71">
        <v>12.27</v>
      </c>
    </row>
    <row r="2661" spans="1:4" x14ac:dyDescent="0.25">
      <c r="A2661" s="71">
        <v>1917001</v>
      </c>
      <c r="B2661" t="s">
        <v>17449</v>
      </c>
      <c r="C2661" s="71" t="s">
        <v>14997</v>
      </c>
      <c r="D2661" s="71">
        <v>23.88</v>
      </c>
    </row>
    <row r="2662" spans="1:4" x14ac:dyDescent="0.25">
      <c r="A2662" s="71">
        <v>1917002</v>
      </c>
      <c r="B2662" t="s">
        <v>17450</v>
      </c>
      <c r="C2662" s="71" t="s">
        <v>14997</v>
      </c>
      <c r="D2662" s="71">
        <v>24.75</v>
      </c>
    </row>
    <row r="2663" spans="1:4" x14ac:dyDescent="0.25">
      <c r="A2663" s="71">
        <v>1917003</v>
      </c>
      <c r="B2663" t="s">
        <v>17451</v>
      </c>
      <c r="C2663" s="71" t="s">
        <v>14997</v>
      </c>
      <c r="D2663" s="71">
        <v>25.64</v>
      </c>
    </row>
    <row r="2664" spans="1:4" x14ac:dyDescent="0.25">
      <c r="A2664" s="71">
        <v>1917004</v>
      </c>
      <c r="B2664" t="s">
        <v>17452</v>
      </c>
      <c r="C2664" s="71" t="s">
        <v>14997</v>
      </c>
      <c r="D2664" s="71">
        <v>26.57</v>
      </c>
    </row>
    <row r="2665" spans="1:4" x14ac:dyDescent="0.25">
      <c r="A2665" s="71">
        <v>1917005</v>
      </c>
      <c r="B2665" t="s">
        <v>17453</v>
      </c>
      <c r="C2665" s="71" t="s">
        <v>14997</v>
      </c>
      <c r="D2665" s="71">
        <v>27.56</v>
      </c>
    </row>
    <row r="2666" spans="1:4" x14ac:dyDescent="0.25">
      <c r="A2666" s="71">
        <v>1917006</v>
      </c>
      <c r="B2666" t="s">
        <v>17454</v>
      </c>
      <c r="C2666" s="71" t="s">
        <v>14997</v>
      </c>
      <c r="D2666" s="71">
        <v>28.09</v>
      </c>
    </row>
    <row r="2667" spans="1:4" x14ac:dyDescent="0.25">
      <c r="A2667" s="71">
        <v>2009619</v>
      </c>
      <c r="B2667" t="s">
        <v>17455</v>
      </c>
      <c r="C2667" s="71" t="s">
        <v>16235</v>
      </c>
      <c r="D2667" s="71">
        <v>116.01</v>
      </c>
    </row>
    <row r="2668" spans="1:4" x14ac:dyDescent="0.25">
      <c r="A2668" s="71">
        <v>2009618</v>
      </c>
      <c r="B2668" t="s">
        <v>17456</v>
      </c>
      <c r="C2668" s="71" t="s">
        <v>16235</v>
      </c>
      <c r="D2668" s="71">
        <v>113.45</v>
      </c>
    </row>
    <row r="2669" spans="1:4" x14ac:dyDescent="0.25">
      <c r="A2669" s="71">
        <v>2003866</v>
      </c>
      <c r="B2669" t="s">
        <v>17457</v>
      </c>
      <c r="C2669" s="71" t="s">
        <v>16235</v>
      </c>
      <c r="D2669" s="71">
        <v>7.69</v>
      </c>
    </row>
    <row r="2670" spans="1:4" x14ac:dyDescent="0.25">
      <c r="A2670" s="71">
        <v>2003867</v>
      </c>
      <c r="B2670" t="s">
        <v>17458</v>
      </c>
      <c r="C2670" s="71" t="s">
        <v>16235</v>
      </c>
      <c r="D2670" s="71">
        <v>16.809999999999999</v>
      </c>
    </row>
    <row r="2671" spans="1:4" x14ac:dyDescent="0.25">
      <c r="A2671" s="71">
        <v>2003622</v>
      </c>
      <c r="B2671" t="s">
        <v>17459</v>
      </c>
      <c r="C2671" s="71" t="s">
        <v>12798</v>
      </c>
      <c r="D2671" s="71">
        <v>2373.3000000000002</v>
      </c>
    </row>
    <row r="2672" spans="1:4" x14ac:dyDescent="0.25">
      <c r="A2672" s="71">
        <v>2003621</v>
      </c>
      <c r="B2672" t="s">
        <v>17460</v>
      </c>
      <c r="C2672" s="71" t="s">
        <v>12798</v>
      </c>
      <c r="D2672" s="71">
        <v>2233.92</v>
      </c>
    </row>
    <row r="2673" spans="1:4" x14ac:dyDescent="0.25">
      <c r="A2673" s="71">
        <v>2003624</v>
      </c>
      <c r="B2673" t="s">
        <v>17461</v>
      </c>
      <c r="C2673" s="71" t="s">
        <v>12798</v>
      </c>
      <c r="D2673" s="71">
        <v>2755.07</v>
      </c>
    </row>
    <row r="2674" spans="1:4" x14ac:dyDescent="0.25">
      <c r="A2674" s="71">
        <v>2003623</v>
      </c>
      <c r="B2674" t="s">
        <v>17462</v>
      </c>
      <c r="C2674" s="71" t="s">
        <v>12798</v>
      </c>
      <c r="D2674" s="71">
        <v>2599.62</v>
      </c>
    </row>
    <row r="2675" spans="1:4" x14ac:dyDescent="0.25">
      <c r="A2675" s="71">
        <v>2003634</v>
      </c>
      <c r="B2675" t="s">
        <v>17463</v>
      </c>
      <c r="C2675" s="71" t="s">
        <v>12798</v>
      </c>
      <c r="D2675" s="71">
        <v>1724.31</v>
      </c>
    </row>
    <row r="2676" spans="1:4" x14ac:dyDescent="0.25">
      <c r="A2676" s="71">
        <v>2003633</v>
      </c>
      <c r="B2676" t="s">
        <v>17464</v>
      </c>
      <c r="C2676" s="71" t="s">
        <v>12798</v>
      </c>
      <c r="D2676" s="71">
        <v>1584.93</v>
      </c>
    </row>
    <row r="2677" spans="1:4" x14ac:dyDescent="0.25">
      <c r="A2677" s="71">
        <v>2003636</v>
      </c>
      <c r="B2677" t="s">
        <v>17465</v>
      </c>
      <c r="C2677" s="71" t="s">
        <v>12798</v>
      </c>
      <c r="D2677" s="71">
        <v>2106.09</v>
      </c>
    </row>
    <row r="2678" spans="1:4" x14ac:dyDescent="0.25">
      <c r="A2678" s="71">
        <v>2003635</v>
      </c>
      <c r="B2678" t="s">
        <v>17466</v>
      </c>
      <c r="C2678" s="71" t="s">
        <v>12798</v>
      </c>
      <c r="D2678" s="71">
        <v>1950.63</v>
      </c>
    </row>
    <row r="2679" spans="1:4" x14ac:dyDescent="0.25">
      <c r="A2679" s="71">
        <v>2003638</v>
      </c>
      <c r="B2679" t="s">
        <v>17467</v>
      </c>
      <c r="C2679" s="71" t="s">
        <v>12798</v>
      </c>
      <c r="D2679" s="71">
        <v>2493.21</v>
      </c>
    </row>
    <row r="2680" spans="1:4" x14ac:dyDescent="0.25">
      <c r="A2680" s="71">
        <v>2003637</v>
      </c>
      <c r="B2680" t="s">
        <v>17468</v>
      </c>
      <c r="C2680" s="71" t="s">
        <v>12798</v>
      </c>
      <c r="D2680" s="71">
        <v>2320.0300000000002</v>
      </c>
    </row>
    <row r="2681" spans="1:4" x14ac:dyDescent="0.25">
      <c r="A2681" s="71">
        <v>2003640</v>
      </c>
      <c r="B2681" t="s">
        <v>17469</v>
      </c>
      <c r="C2681" s="71" t="s">
        <v>12798</v>
      </c>
      <c r="D2681" s="71">
        <v>2874.98</v>
      </c>
    </row>
    <row r="2682" spans="1:4" x14ac:dyDescent="0.25">
      <c r="A2682" s="71">
        <v>2003639</v>
      </c>
      <c r="B2682" t="s">
        <v>17470</v>
      </c>
      <c r="C2682" s="71" t="s">
        <v>12798</v>
      </c>
      <c r="D2682" s="71">
        <v>2685.73</v>
      </c>
    </row>
    <row r="2683" spans="1:4" x14ac:dyDescent="0.25">
      <c r="A2683" s="71">
        <v>2003618</v>
      </c>
      <c r="B2683" t="s">
        <v>17471</v>
      </c>
      <c r="C2683" s="71" t="s">
        <v>12798</v>
      </c>
      <c r="D2683" s="71">
        <v>965.17</v>
      </c>
    </row>
    <row r="2684" spans="1:4" x14ac:dyDescent="0.25">
      <c r="A2684" s="71">
        <v>2003617</v>
      </c>
      <c r="B2684" t="s">
        <v>17472</v>
      </c>
      <c r="C2684" s="71" t="s">
        <v>12798</v>
      </c>
      <c r="D2684" s="71">
        <v>888.45</v>
      </c>
    </row>
    <row r="2685" spans="1:4" x14ac:dyDescent="0.25">
      <c r="A2685" s="71">
        <v>2003620</v>
      </c>
      <c r="B2685" t="s">
        <v>17473</v>
      </c>
      <c r="C2685" s="71" t="s">
        <v>12798</v>
      </c>
      <c r="D2685" s="71">
        <v>1198.18</v>
      </c>
    </row>
    <row r="2686" spans="1:4" x14ac:dyDescent="0.25">
      <c r="A2686" s="71">
        <v>2003619</v>
      </c>
      <c r="B2686" t="s">
        <v>17474</v>
      </c>
      <c r="C2686" s="71" t="s">
        <v>12798</v>
      </c>
      <c r="D2686" s="71">
        <v>1111.73</v>
      </c>
    </row>
    <row r="2687" spans="1:4" x14ac:dyDescent="0.25">
      <c r="A2687" s="71">
        <v>2003626</v>
      </c>
      <c r="B2687" t="s">
        <v>17475</v>
      </c>
      <c r="C2687" s="71" t="s">
        <v>12798</v>
      </c>
      <c r="D2687" s="71">
        <v>895.77</v>
      </c>
    </row>
    <row r="2688" spans="1:4" x14ac:dyDescent="0.25">
      <c r="A2688" s="71">
        <v>2003625</v>
      </c>
      <c r="B2688" t="s">
        <v>17476</v>
      </c>
      <c r="C2688" s="71" t="s">
        <v>12798</v>
      </c>
      <c r="D2688" s="71">
        <v>819.05</v>
      </c>
    </row>
    <row r="2689" spans="1:4" x14ac:dyDescent="0.25">
      <c r="A2689" s="71">
        <v>2003628</v>
      </c>
      <c r="B2689" t="s">
        <v>17477</v>
      </c>
      <c r="C2689" s="71" t="s">
        <v>12798</v>
      </c>
      <c r="D2689" s="71">
        <v>1128.78</v>
      </c>
    </row>
    <row r="2690" spans="1:4" x14ac:dyDescent="0.25">
      <c r="A2690" s="71">
        <v>2003627</v>
      </c>
      <c r="B2690" t="s">
        <v>17478</v>
      </c>
      <c r="C2690" s="71" t="s">
        <v>12798</v>
      </c>
      <c r="D2690" s="71">
        <v>1042.33</v>
      </c>
    </row>
    <row r="2691" spans="1:4" x14ac:dyDescent="0.25">
      <c r="A2691" s="71">
        <v>2003630</v>
      </c>
      <c r="B2691" t="s">
        <v>17479</v>
      </c>
      <c r="C2691" s="71" t="s">
        <v>12798</v>
      </c>
      <c r="D2691" s="71">
        <v>1361.78</v>
      </c>
    </row>
    <row r="2692" spans="1:4" x14ac:dyDescent="0.25">
      <c r="A2692" s="71">
        <v>2003629</v>
      </c>
      <c r="B2692" t="s">
        <v>17480</v>
      </c>
      <c r="C2692" s="71" t="s">
        <v>12798</v>
      </c>
      <c r="D2692" s="71">
        <v>1265.5999999999999</v>
      </c>
    </row>
    <row r="2693" spans="1:4" x14ac:dyDescent="0.25">
      <c r="A2693" s="71">
        <v>2003632</v>
      </c>
      <c r="B2693" t="s">
        <v>17481</v>
      </c>
      <c r="C2693" s="71" t="s">
        <v>12798</v>
      </c>
      <c r="D2693" s="71">
        <v>1594.79</v>
      </c>
    </row>
    <row r="2694" spans="1:4" x14ac:dyDescent="0.25">
      <c r="A2694" s="71">
        <v>2003631</v>
      </c>
      <c r="B2694" t="s">
        <v>17482</v>
      </c>
      <c r="C2694" s="71" t="s">
        <v>12798</v>
      </c>
      <c r="D2694" s="71">
        <v>1488.88</v>
      </c>
    </row>
    <row r="2695" spans="1:4" x14ac:dyDescent="0.25">
      <c r="A2695" s="71">
        <v>2003599</v>
      </c>
      <c r="B2695" t="s">
        <v>17483</v>
      </c>
      <c r="C2695" s="71" t="s">
        <v>12798</v>
      </c>
      <c r="D2695" s="71">
        <v>200.76</v>
      </c>
    </row>
    <row r="2696" spans="1:4" x14ac:dyDescent="0.25">
      <c r="A2696" s="71">
        <v>2003598</v>
      </c>
      <c r="B2696" t="s">
        <v>17484</v>
      </c>
      <c r="C2696" s="71" t="s">
        <v>12798</v>
      </c>
      <c r="D2696" s="71">
        <v>171.95</v>
      </c>
    </row>
    <row r="2697" spans="1:4" x14ac:dyDescent="0.25">
      <c r="A2697" s="71">
        <v>2003919</v>
      </c>
      <c r="B2697" t="s">
        <v>17485</v>
      </c>
      <c r="C2697" s="71" t="s">
        <v>12798</v>
      </c>
      <c r="D2697" s="71">
        <v>200.76</v>
      </c>
    </row>
    <row r="2698" spans="1:4" x14ac:dyDescent="0.25">
      <c r="A2698" s="71">
        <v>2003918</v>
      </c>
      <c r="B2698" t="s">
        <v>17486</v>
      </c>
      <c r="C2698" s="71" t="s">
        <v>12798</v>
      </c>
      <c r="D2698" s="71">
        <v>171.95</v>
      </c>
    </row>
    <row r="2699" spans="1:4" x14ac:dyDescent="0.25">
      <c r="A2699" s="71">
        <v>2003601</v>
      </c>
      <c r="B2699" t="s">
        <v>17487</v>
      </c>
      <c r="C2699" s="71" t="s">
        <v>12798</v>
      </c>
      <c r="D2699" s="71">
        <v>252.57</v>
      </c>
    </row>
    <row r="2700" spans="1:4" x14ac:dyDescent="0.25">
      <c r="A2700" s="71">
        <v>2003600</v>
      </c>
      <c r="B2700" t="s">
        <v>17488</v>
      </c>
      <c r="C2700" s="71" t="s">
        <v>12798</v>
      </c>
      <c r="D2700" s="71">
        <v>214.89</v>
      </c>
    </row>
    <row r="2701" spans="1:4" x14ac:dyDescent="0.25">
      <c r="A2701" s="71">
        <v>2003921</v>
      </c>
      <c r="B2701" t="s">
        <v>17489</v>
      </c>
      <c r="C2701" s="71" t="s">
        <v>12798</v>
      </c>
      <c r="D2701" s="71">
        <v>252.57</v>
      </c>
    </row>
    <row r="2702" spans="1:4" x14ac:dyDescent="0.25">
      <c r="A2702" s="71">
        <v>2003920</v>
      </c>
      <c r="B2702" t="s">
        <v>17490</v>
      </c>
      <c r="C2702" s="71" t="s">
        <v>12798</v>
      </c>
      <c r="D2702" s="71">
        <v>214.89</v>
      </c>
    </row>
    <row r="2703" spans="1:4" x14ac:dyDescent="0.25">
      <c r="A2703" s="71">
        <v>2003616</v>
      </c>
      <c r="B2703" t="s">
        <v>17491</v>
      </c>
      <c r="C2703" s="71" t="s">
        <v>12798</v>
      </c>
      <c r="D2703" s="71">
        <v>22.09</v>
      </c>
    </row>
    <row r="2704" spans="1:4" x14ac:dyDescent="0.25">
      <c r="A2704" s="71">
        <v>2003615</v>
      </c>
      <c r="B2704" t="s">
        <v>17492</v>
      </c>
      <c r="C2704" s="71" t="s">
        <v>12798</v>
      </c>
      <c r="D2704" s="71">
        <v>18.03</v>
      </c>
    </row>
    <row r="2705" spans="1:4" x14ac:dyDescent="0.25">
      <c r="A2705" s="71">
        <v>2003927</v>
      </c>
      <c r="B2705" t="s">
        <v>17493</v>
      </c>
      <c r="C2705" s="71" t="s">
        <v>12798</v>
      </c>
      <c r="D2705" s="71">
        <v>22.92</v>
      </c>
    </row>
    <row r="2706" spans="1:4" x14ac:dyDescent="0.25">
      <c r="A2706" s="71">
        <v>2003926</v>
      </c>
      <c r="B2706" t="s">
        <v>17494</v>
      </c>
      <c r="C2706" s="71" t="s">
        <v>12798</v>
      </c>
      <c r="D2706" s="71">
        <v>18.86</v>
      </c>
    </row>
    <row r="2707" spans="1:4" x14ac:dyDescent="0.25">
      <c r="A2707" s="71">
        <v>2003613</v>
      </c>
      <c r="B2707" t="s">
        <v>17495</v>
      </c>
      <c r="C2707" s="71" t="s">
        <v>12798</v>
      </c>
      <c r="D2707" s="71">
        <v>142.33000000000001</v>
      </c>
    </row>
    <row r="2708" spans="1:4" x14ac:dyDescent="0.25">
      <c r="A2708" s="71">
        <v>2003612</v>
      </c>
      <c r="B2708" t="s">
        <v>17496</v>
      </c>
      <c r="C2708" s="71" t="s">
        <v>12798</v>
      </c>
      <c r="D2708" s="71">
        <v>124.6</v>
      </c>
    </row>
    <row r="2709" spans="1:4" x14ac:dyDescent="0.25">
      <c r="A2709" s="71">
        <v>2003477</v>
      </c>
      <c r="B2709" t="s">
        <v>17497</v>
      </c>
      <c r="C2709" s="71" t="s">
        <v>12798</v>
      </c>
      <c r="D2709" s="71">
        <v>3737.5</v>
      </c>
    </row>
    <row r="2710" spans="1:4" x14ac:dyDescent="0.25">
      <c r="A2710" s="71">
        <v>2003476</v>
      </c>
      <c r="B2710" t="s">
        <v>17498</v>
      </c>
      <c r="C2710" s="71" t="s">
        <v>12798</v>
      </c>
      <c r="D2710" s="71">
        <v>3314.45</v>
      </c>
    </row>
    <row r="2711" spans="1:4" x14ac:dyDescent="0.25">
      <c r="A2711" s="71">
        <v>2003517</v>
      </c>
      <c r="B2711" t="s">
        <v>17499</v>
      </c>
      <c r="C2711" s="71" t="s">
        <v>12798</v>
      </c>
      <c r="D2711" s="71">
        <v>4049.61</v>
      </c>
    </row>
    <row r="2712" spans="1:4" x14ac:dyDescent="0.25">
      <c r="A2712" s="71">
        <v>2003516</v>
      </c>
      <c r="B2712" t="s">
        <v>17500</v>
      </c>
      <c r="C2712" s="71" t="s">
        <v>12798</v>
      </c>
      <c r="D2712" s="71">
        <v>3643.27</v>
      </c>
    </row>
    <row r="2713" spans="1:4" x14ac:dyDescent="0.25">
      <c r="A2713" s="71">
        <v>2003479</v>
      </c>
      <c r="B2713" t="s">
        <v>17501</v>
      </c>
      <c r="C2713" s="71" t="s">
        <v>12798</v>
      </c>
      <c r="D2713" s="71">
        <v>3688.21</v>
      </c>
    </row>
    <row r="2714" spans="1:4" x14ac:dyDescent="0.25">
      <c r="A2714" s="71">
        <v>2003478</v>
      </c>
      <c r="B2714" t="s">
        <v>17502</v>
      </c>
      <c r="C2714" s="71" t="s">
        <v>12798</v>
      </c>
      <c r="D2714" s="71">
        <v>3283.63</v>
      </c>
    </row>
    <row r="2715" spans="1:4" x14ac:dyDescent="0.25">
      <c r="A2715" s="71">
        <v>2003519</v>
      </c>
      <c r="B2715" t="s">
        <v>17503</v>
      </c>
      <c r="C2715" s="71" t="s">
        <v>12798</v>
      </c>
      <c r="D2715" s="71">
        <v>4000.32</v>
      </c>
    </row>
    <row r="2716" spans="1:4" x14ac:dyDescent="0.25">
      <c r="A2716" s="71">
        <v>2003518</v>
      </c>
      <c r="B2716" t="s">
        <v>17504</v>
      </c>
      <c r="C2716" s="71" t="s">
        <v>12798</v>
      </c>
      <c r="D2716" s="71">
        <v>3612.45</v>
      </c>
    </row>
    <row r="2717" spans="1:4" x14ac:dyDescent="0.25">
      <c r="A2717" s="71">
        <v>2003481</v>
      </c>
      <c r="B2717" t="s">
        <v>17505</v>
      </c>
      <c r="C2717" s="71" t="s">
        <v>12798</v>
      </c>
      <c r="D2717" s="71">
        <v>3638.92</v>
      </c>
    </row>
    <row r="2718" spans="1:4" x14ac:dyDescent="0.25">
      <c r="A2718" s="71">
        <v>2003480</v>
      </c>
      <c r="B2718" t="s">
        <v>17506</v>
      </c>
      <c r="C2718" s="71" t="s">
        <v>12798</v>
      </c>
      <c r="D2718" s="71">
        <v>3252.81</v>
      </c>
    </row>
    <row r="2719" spans="1:4" x14ac:dyDescent="0.25">
      <c r="A2719" s="71">
        <v>2003521</v>
      </c>
      <c r="B2719" t="s">
        <v>17507</v>
      </c>
      <c r="C2719" s="71" t="s">
        <v>12798</v>
      </c>
      <c r="D2719" s="71">
        <v>3951.03</v>
      </c>
    </row>
    <row r="2720" spans="1:4" x14ac:dyDescent="0.25">
      <c r="A2720" s="71">
        <v>2003520</v>
      </c>
      <c r="B2720" t="s">
        <v>17508</v>
      </c>
      <c r="C2720" s="71" t="s">
        <v>12798</v>
      </c>
      <c r="D2720" s="71">
        <v>3581.63</v>
      </c>
    </row>
    <row r="2721" spans="1:4" x14ac:dyDescent="0.25">
      <c r="A2721" s="71">
        <v>2003483</v>
      </c>
      <c r="B2721" t="s">
        <v>17509</v>
      </c>
      <c r="C2721" s="71" t="s">
        <v>12798</v>
      </c>
      <c r="D2721" s="71">
        <v>3589.63</v>
      </c>
    </row>
    <row r="2722" spans="1:4" x14ac:dyDescent="0.25">
      <c r="A2722" s="71">
        <v>2003482</v>
      </c>
      <c r="B2722" t="s">
        <v>17510</v>
      </c>
      <c r="C2722" s="71" t="s">
        <v>12798</v>
      </c>
      <c r="D2722" s="71">
        <v>3221.99</v>
      </c>
    </row>
    <row r="2723" spans="1:4" x14ac:dyDescent="0.25">
      <c r="A2723" s="71">
        <v>2003523</v>
      </c>
      <c r="B2723" t="s">
        <v>17511</v>
      </c>
      <c r="C2723" s="71" t="s">
        <v>12798</v>
      </c>
      <c r="D2723" s="71">
        <v>3901.74</v>
      </c>
    </row>
    <row r="2724" spans="1:4" x14ac:dyDescent="0.25">
      <c r="A2724" s="71">
        <v>2003522</v>
      </c>
      <c r="B2724" t="s">
        <v>17512</v>
      </c>
      <c r="C2724" s="71" t="s">
        <v>12798</v>
      </c>
      <c r="D2724" s="71">
        <v>3550.81</v>
      </c>
    </row>
    <row r="2725" spans="1:4" x14ac:dyDescent="0.25">
      <c r="A2725" s="71">
        <v>2003485</v>
      </c>
      <c r="B2725" t="s">
        <v>17513</v>
      </c>
      <c r="C2725" s="71" t="s">
        <v>12798</v>
      </c>
      <c r="D2725" s="71">
        <v>4821.41</v>
      </c>
    </row>
    <row r="2726" spans="1:4" x14ac:dyDescent="0.25">
      <c r="A2726" s="71">
        <v>2003484</v>
      </c>
      <c r="B2726" t="s">
        <v>17514</v>
      </c>
      <c r="C2726" s="71" t="s">
        <v>12798</v>
      </c>
      <c r="D2726" s="71">
        <v>4296.78</v>
      </c>
    </row>
    <row r="2727" spans="1:4" x14ac:dyDescent="0.25">
      <c r="A2727" s="71">
        <v>2003525</v>
      </c>
      <c r="B2727" t="s">
        <v>17515</v>
      </c>
      <c r="C2727" s="71" t="s">
        <v>12798</v>
      </c>
      <c r="D2727" s="71">
        <v>5133.53</v>
      </c>
    </row>
    <row r="2728" spans="1:4" x14ac:dyDescent="0.25">
      <c r="A2728" s="71">
        <v>2003524</v>
      </c>
      <c r="B2728" t="s">
        <v>17516</v>
      </c>
      <c r="C2728" s="71" t="s">
        <v>12798</v>
      </c>
      <c r="D2728" s="71">
        <v>4625.6000000000004</v>
      </c>
    </row>
    <row r="2729" spans="1:4" x14ac:dyDescent="0.25">
      <c r="A2729" s="71">
        <v>2003487</v>
      </c>
      <c r="B2729" t="s">
        <v>17517</v>
      </c>
      <c r="C2729" s="71" t="s">
        <v>12798</v>
      </c>
      <c r="D2729" s="71">
        <v>4772.12</v>
      </c>
    </row>
    <row r="2730" spans="1:4" x14ac:dyDescent="0.25">
      <c r="A2730" s="71">
        <v>2003486</v>
      </c>
      <c r="B2730" t="s">
        <v>17518</v>
      </c>
      <c r="C2730" s="71" t="s">
        <v>12798</v>
      </c>
      <c r="D2730" s="71">
        <v>4265.96</v>
      </c>
    </row>
    <row r="2731" spans="1:4" x14ac:dyDescent="0.25">
      <c r="A2731" s="71">
        <v>2003527</v>
      </c>
      <c r="B2731" t="s">
        <v>17519</v>
      </c>
      <c r="C2731" s="71" t="s">
        <v>12798</v>
      </c>
      <c r="D2731" s="71">
        <v>5084.24</v>
      </c>
    </row>
    <row r="2732" spans="1:4" x14ac:dyDescent="0.25">
      <c r="A2732" s="71">
        <v>2003526</v>
      </c>
      <c r="B2732" t="s">
        <v>17520</v>
      </c>
      <c r="C2732" s="71" t="s">
        <v>12798</v>
      </c>
      <c r="D2732" s="71">
        <v>4594.78</v>
      </c>
    </row>
    <row r="2733" spans="1:4" x14ac:dyDescent="0.25">
      <c r="A2733" s="71">
        <v>2003489</v>
      </c>
      <c r="B2733" t="s">
        <v>17521</v>
      </c>
      <c r="C2733" s="71" t="s">
        <v>12798</v>
      </c>
      <c r="D2733" s="71">
        <v>4722.83</v>
      </c>
    </row>
    <row r="2734" spans="1:4" x14ac:dyDescent="0.25">
      <c r="A2734" s="71">
        <v>2003488</v>
      </c>
      <c r="B2734" t="s">
        <v>17522</v>
      </c>
      <c r="C2734" s="71" t="s">
        <v>12798</v>
      </c>
      <c r="D2734" s="71">
        <v>4235.1400000000003</v>
      </c>
    </row>
    <row r="2735" spans="1:4" x14ac:dyDescent="0.25">
      <c r="A2735" s="71">
        <v>2003529</v>
      </c>
      <c r="B2735" t="s">
        <v>17523</v>
      </c>
      <c r="C2735" s="71" t="s">
        <v>12798</v>
      </c>
      <c r="D2735" s="71">
        <v>5034.95</v>
      </c>
    </row>
    <row r="2736" spans="1:4" x14ac:dyDescent="0.25">
      <c r="A2736" s="71">
        <v>2003528</v>
      </c>
      <c r="B2736" t="s">
        <v>17524</v>
      </c>
      <c r="C2736" s="71" t="s">
        <v>12798</v>
      </c>
      <c r="D2736" s="71">
        <v>4563.96</v>
      </c>
    </row>
    <row r="2737" spans="1:4" x14ac:dyDescent="0.25">
      <c r="A2737" s="71">
        <v>2003491</v>
      </c>
      <c r="B2737" t="s">
        <v>17525</v>
      </c>
      <c r="C2737" s="71" t="s">
        <v>12798</v>
      </c>
      <c r="D2737" s="71">
        <v>4673.55</v>
      </c>
    </row>
    <row r="2738" spans="1:4" x14ac:dyDescent="0.25">
      <c r="A2738" s="71">
        <v>2003490</v>
      </c>
      <c r="B2738" t="s">
        <v>17526</v>
      </c>
      <c r="C2738" s="71" t="s">
        <v>12798</v>
      </c>
      <c r="D2738" s="71">
        <v>4204.32</v>
      </c>
    </row>
    <row r="2739" spans="1:4" x14ac:dyDescent="0.25">
      <c r="A2739" s="71">
        <v>2003531</v>
      </c>
      <c r="B2739" t="s">
        <v>17527</v>
      </c>
      <c r="C2739" s="71" t="s">
        <v>12798</v>
      </c>
      <c r="D2739" s="71">
        <v>4985.66</v>
      </c>
    </row>
    <row r="2740" spans="1:4" x14ac:dyDescent="0.25">
      <c r="A2740" s="71">
        <v>2003530</v>
      </c>
      <c r="B2740" t="s">
        <v>17528</v>
      </c>
      <c r="C2740" s="71" t="s">
        <v>12798</v>
      </c>
      <c r="D2740" s="71">
        <v>4533.1400000000003</v>
      </c>
    </row>
    <row r="2741" spans="1:4" x14ac:dyDescent="0.25">
      <c r="A2741" s="71">
        <v>2003493</v>
      </c>
      <c r="B2741" t="s">
        <v>17529</v>
      </c>
      <c r="C2741" s="71" t="s">
        <v>12798</v>
      </c>
      <c r="D2741" s="71">
        <v>5747.98</v>
      </c>
    </row>
    <row r="2742" spans="1:4" x14ac:dyDescent="0.25">
      <c r="A2742" s="71">
        <v>2003492</v>
      </c>
      <c r="B2742" t="s">
        <v>17530</v>
      </c>
      <c r="C2742" s="71" t="s">
        <v>12798</v>
      </c>
      <c r="D2742" s="71">
        <v>5121.76</v>
      </c>
    </row>
    <row r="2743" spans="1:4" x14ac:dyDescent="0.25">
      <c r="A2743" s="71">
        <v>2003533</v>
      </c>
      <c r="B2743" t="s">
        <v>17531</v>
      </c>
      <c r="C2743" s="71" t="s">
        <v>12798</v>
      </c>
      <c r="D2743" s="71">
        <v>6060.09</v>
      </c>
    </row>
    <row r="2744" spans="1:4" x14ac:dyDescent="0.25">
      <c r="A2744" s="71">
        <v>2003532</v>
      </c>
      <c r="B2744" t="s">
        <v>17532</v>
      </c>
      <c r="C2744" s="71" t="s">
        <v>12798</v>
      </c>
      <c r="D2744" s="71">
        <v>5450.58</v>
      </c>
    </row>
    <row r="2745" spans="1:4" x14ac:dyDescent="0.25">
      <c r="A2745" s="71">
        <v>2003495</v>
      </c>
      <c r="B2745" t="s">
        <v>17533</v>
      </c>
      <c r="C2745" s="71" t="s">
        <v>12798</v>
      </c>
      <c r="D2745" s="71">
        <v>5698.69</v>
      </c>
    </row>
    <row r="2746" spans="1:4" x14ac:dyDescent="0.25">
      <c r="A2746" s="71">
        <v>2003494</v>
      </c>
      <c r="B2746" t="s">
        <v>17534</v>
      </c>
      <c r="C2746" s="71" t="s">
        <v>12798</v>
      </c>
      <c r="D2746" s="71">
        <v>5090.9399999999996</v>
      </c>
    </row>
    <row r="2747" spans="1:4" x14ac:dyDescent="0.25">
      <c r="A2747" s="71">
        <v>2003535</v>
      </c>
      <c r="B2747" t="s">
        <v>17535</v>
      </c>
      <c r="C2747" s="71" t="s">
        <v>12798</v>
      </c>
      <c r="D2747" s="71">
        <v>6010.8</v>
      </c>
    </row>
    <row r="2748" spans="1:4" x14ac:dyDescent="0.25">
      <c r="A2748" s="71">
        <v>2003534</v>
      </c>
      <c r="B2748" t="s">
        <v>17536</v>
      </c>
      <c r="C2748" s="71" t="s">
        <v>12798</v>
      </c>
      <c r="D2748" s="71">
        <v>5419.76</v>
      </c>
    </row>
    <row r="2749" spans="1:4" x14ac:dyDescent="0.25">
      <c r="A2749" s="71">
        <v>2003497</v>
      </c>
      <c r="B2749" t="s">
        <v>17537</v>
      </c>
      <c r="C2749" s="71" t="s">
        <v>12798</v>
      </c>
      <c r="D2749" s="71">
        <v>5649.4</v>
      </c>
    </row>
    <row r="2750" spans="1:4" x14ac:dyDescent="0.25">
      <c r="A2750" s="71">
        <v>2003496</v>
      </c>
      <c r="B2750" t="s">
        <v>17538</v>
      </c>
      <c r="C2750" s="71" t="s">
        <v>12798</v>
      </c>
      <c r="D2750" s="71">
        <v>5060.12</v>
      </c>
    </row>
    <row r="2751" spans="1:4" x14ac:dyDescent="0.25">
      <c r="A2751" s="71">
        <v>2003537</v>
      </c>
      <c r="B2751" t="s">
        <v>17539</v>
      </c>
      <c r="C2751" s="71" t="s">
        <v>12798</v>
      </c>
      <c r="D2751" s="71">
        <v>5961.51</v>
      </c>
    </row>
    <row r="2752" spans="1:4" x14ac:dyDescent="0.25">
      <c r="A2752" s="71">
        <v>2003536</v>
      </c>
      <c r="B2752" t="s">
        <v>17540</v>
      </c>
      <c r="C2752" s="71" t="s">
        <v>12798</v>
      </c>
      <c r="D2752" s="71">
        <v>5388.94</v>
      </c>
    </row>
    <row r="2753" spans="1:4" x14ac:dyDescent="0.25">
      <c r="A2753" s="71">
        <v>2003499</v>
      </c>
      <c r="B2753" t="s">
        <v>17541</v>
      </c>
      <c r="C2753" s="71" t="s">
        <v>12798</v>
      </c>
      <c r="D2753" s="71">
        <v>5600.11</v>
      </c>
    </row>
    <row r="2754" spans="1:4" x14ac:dyDescent="0.25">
      <c r="A2754" s="71">
        <v>2003498</v>
      </c>
      <c r="B2754" t="s">
        <v>17542</v>
      </c>
      <c r="C2754" s="71" t="s">
        <v>12798</v>
      </c>
      <c r="D2754" s="71">
        <v>5029.3</v>
      </c>
    </row>
    <row r="2755" spans="1:4" x14ac:dyDescent="0.25">
      <c r="A2755" s="71">
        <v>2003539</v>
      </c>
      <c r="B2755" t="s">
        <v>17543</v>
      </c>
      <c r="C2755" s="71" t="s">
        <v>12798</v>
      </c>
      <c r="D2755" s="71">
        <v>5862.93</v>
      </c>
    </row>
    <row r="2756" spans="1:4" x14ac:dyDescent="0.25">
      <c r="A2756" s="71">
        <v>2003538</v>
      </c>
      <c r="B2756" t="s">
        <v>17544</v>
      </c>
      <c r="C2756" s="71" t="s">
        <v>12798</v>
      </c>
      <c r="D2756" s="71">
        <v>5327.3</v>
      </c>
    </row>
    <row r="2757" spans="1:4" x14ac:dyDescent="0.25">
      <c r="A2757" s="71">
        <v>2003501</v>
      </c>
      <c r="B2757" t="s">
        <v>17545</v>
      </c>
      <c r="C2757" s="71" t="s">
        <v>12798</v>
      </c>
      <c r="D2757" s="71">
        <v>6884.11</v>
      </c>
    </row>
    <row r="2758" spans="1:4" x14ac:dyDescent="0.25">
      <c r="A2758" s="71">
        <v>2003500</v>
      </c>
      <c r="B2758" t="s">
        <v>17546</v>
      </c>
      <c r="C2758" s="71" t="s">
        <v>12798</v>
      </c>
      <c r="D2758" s="71">
        <v>6156.3</v>
      </c>
    </row>
    <row r="2759" spans="1:4" x14ac:dyDescent="0.25">
      <c r="A2759" s="71">
        <v>2003541</v>
      </c>
      <c r="B2759" t="s">
        <v>17547</v>
      </c>
      <c r="C2759" s="71" t="s">
        <v>12798</v>
      </c>
      <c r="D2759" s="71">
        <v>7196.22</v>
      </c>
    </row>
    <row r="2760" spans="1:4" x14ac:dyDescent="0.25">
      <c r="A2760" s="71">
        <v>2003540</v>
      </c>
      <c r="B2760" t="s">
        <v>17548</v>
      </c>
      <c r="C2760" s="71" t="s">
        <v>12798</v>
      </c>
      <c r="D2760" s="71">
        <v>6485.13</v>
      </c>
    </row>
    <row r="2761" spans="1:4" x14ac:dyDescent="0.25">
      <c r="A2761" s="71">
        <v>2003503</v>
      </c>
      <c r="B2761" t="s">
        <v>17549</v>
      </c>
      <c r="C2761" s="71" t="s">
        <v>12798</v>
      </c>
      <c r="D2761" s="71">
        <v>6834.82</v>
      </c>
    </row>
    <row r="2762" spans="1:4" x14ac:dyDescent="0.25">
      <c r="A2762" s="71">
        <v>2003502</v>
      </c>
      <c r="B2762" t="s">
        <v>17550</v>
      </c>
      <c r="C2762" s="71" t="s">
        <v>12798</v>
      </c>
      <c r="D2762" s="71">
        <v>6125.49</v>
      </c>
    </row>
    <row r="2763" spans="1:4" x14ac:dyDescent="0.25">
      <c r="A2763" s="71">
        <v>2003543</v>
      </c>
      <c r="B2763" t="s">
        <v>17551</v>
      </c>
      <c r="C2763" s="71" t="s">
        <v>12798</v>
      </c>
      <c r="D2763" s="71">
        <v>7146.93</v>
      </c>
    </row>
    <row r="2764" spans="1:4" x14ac:dyDescent="0.25">
      <c r="A2764" s="71">
        <v>2003542</v>
      </c>
      <c r="B2764" t="s">
        <v>17552</v>
      </c>
      <c r="C2764" s="71" t="s">
        <v>12798</v>
      </c>
      <c r="D2764" s="71">
        <v>6454.31</v>
      </c>
    </row>
    <row r="2765" spans="1:4" x14ac:dyDescent="0.25">
      <c r="A2765" s="71">
        <v>2003505</v>
      </c>
      <c r="B2765" t="s">
        <v>17553</v>
      </c>
      <c r="C2765" s="71" t="s">
        <v>12798</v>
      </c>
      <c r="D2765" s="71">
        <v>6785.53</v>
      </c>
    </row>
    <row r="2766" spans="1:4" x14ac:dyDescent="0.25">
      <c r="A2766" s="71">
        <v>2003504</v>
      </c>
      <c r="B2766" t="s">
        <v>17554</v>
      </c>
      <c r="C2766" s="71" t="s">
        <v>12798</v>
      </c>
      <c r="D2766" s="71">
        <v>6094.67</v>
      </c>
    </row>
    <row r="2767" spans="1:4" x14ac:dyDescent="0.25">
      <c r="A2767" s="71">
        <v>2003545</v>
      </c>
      <c r="B2767" t="s">
        <v>17555</v>
      </c>
      <c r="C2767" s="71" t="s">
        <v>12798</v>
      </c>
      <c r="D2767" s="71">
        <v>7097.64</v>
      </c>
    </row>
    <row r="2768" spans="1:4" x14ac:dyDescent="0.25">
      <c r="A2768" s="71">
        <v>2003544</v>
      </c>
      <c r="B2768" t="s">
        <v>17556</v>
      </c>
      <c r="C2768" s="71" t="s">
        <v>12798</v>
      </c>
      <c r="D2768" s="71">
        <v>6423.49</v>
      </c>
    </row>
    <row r="2769" spans="1:4" x14ac:dyDescent="0.25">
      <c r="A2769" s="71">
        <v>2003507</v>
      </c>
      <c r="B2769" t="s">
        <v>17557</v>
      </c>
      <c r="C2769" s="71" t="s">
        <v>12798</v>
      </c>
      <c r="D2769" s="71">
        <v>6736.24</v>
      </c>
    </row>
    <row r="2770" spans="1:4" x14ac:dyDescent="0.25">
      <c r="A2770" s="71">
        <v>2003506</v>
      </c>
      <c r="B2770" t="s">
        <v>17558</v>
      </c>
      <c r="C2770" s="71" t="s">
        <v>12798</v>
      </c>
      <c r="D2770" s="71">
        <v>6063.85</v>
      </c>
    </row>
    <row r="2771" spans="1:4" x14ac:dyDescent="0.25">
      <c r="A2771" s="71">
        <v>2003547</v>
      </c>
      <c r="B2771" t="s">
        <v>17559</v>
      </c>
      <c r="C2771" s="71" t="s">
        <v>12798</v>
      </c>
      <c r="D2771" s="71">
        <v>7048.36</v>
      </c>
    </row>
    <row r="2772" spans="1:4" x14ac:dyDescent="0.25">
      <c r="A2772" s="71">
        <v>2003546</v>
      </c>
      <c r="B2772" t="s">
        <v>17560</v>
      </c>
      <c r="C2772" s="71" t="s">
        <v>12798</v>
      </c>
      <c r="D2772" s="71">
        <v>6392.67</v>
      </c>
    </row>
    <row r="2773" spans="1:4" x14ac:dyDescent="0.25">
      <c r="A2773" s="71">
        <v>2003509</v>
      </c>
      <c r="B2773" t="s">
        <v>17561</v>
      </c>
      <c r="C2773" s="71" t="s">
        <v>12798</v>
      </c>
      <c r="D2773" s="71">
        <v>7852.59</v>
      </c>
    </row>
    <row r="2774" spans="1:4" x14ac:dyDescent="0.25">
      <c r="A2774" s="71">
        <v>2003508</v>
      </c>
      <c r="B2774" t="s">
        <v>17562</v>
      </c>
      <c r="C2774" s="71" t="s">
        <v>12798</v>
      </c>
      <c r="D2774" s="71">
        <v>7023.2</v>
      </c>
    </row>
    <row r="2775" spans="1:4" x14ac:dyDescent="0.25">
      <c r="A2775" s="71">
        <v>2003549</v>
      </c>
      <c r="B2775" t="s">
        <v>17563</v>
      </c>
      <c r="C2775" s="71" t="s">
        <v>12798</v>
      </c>
      <c r="D2775" s="71">
        <v>8164.71</v>
      </c>
    </row>
    <row r="2776" spans="1:4" x14ac:dyDescent="0.25">
      <c r="A2776" s="71">
        <v>2003548</v>
      </c>
      <c r="B2776" t="s">
        <v>17564</v>
      </c>
      <c r="C2776" s="71" t="s">
        <v>12798</v>
      </c>
      <c r="D2776" s="71">
        <v>7352.03</v>
      </c>
    </row>
    <row r="2777" spans="1:4" x14ac:dyDescent="0.25">
      <c r="A2777" s="71">
        <v>2003511</v>
      </c>
      <c r="B2777" t="s">
        <v>17565</v>
      </c>
      <c r="C2777" s="71" t="s">
        <v>12798</v>
      </c>
      <c r="D2777" s="71">
        <v>7803.3</v>
      </c>
    </row>
    <row r="2778" spans="1:4" x14ac:dyDescent="0.25">
      <c r="A2778" s="71">
        <v>2003510</v>
      </c>
      <c r="B2778" t="s">
        <v>17566</v>
      </c>
      <c r="C2778" s="71" t="s">
        <v>12798</v>
      </c>
      <c r="D2778" s="71">
        <v>6992.38</v>
      </c>
    </row>
    <row r="2779" spans="1:4" x14ac:dyDescent="0.25">
      <c r="A2779" s="71">
        <v>2003551</v>
      </c>
      <c r="B2779" t="s">
        <v>17567</v>
      </c>
      <c r="C2779" s="71" t="s">
        <v>12798</v>
      </c>
      <c r="D2779" s="71">
        <v>8115.42</v>
      </c>
    </row>
    <row r="2780" spans="1:4" x14ac:dyDescent="0.25">
      <c r="A2780" s="71">
        <v>2003550</v>
      </c>
      <c r="B2780" t="s">
        <v>17568</v>
      </c>
      <c r="C2780" s="71" t="s">
        <v>12798</v>
      </c>
      <c r="D2780" s="71">
        <v>7321.21</v>
      </c>
    </row>
    <row r="2781" spans="1:4" x14ac:dyDescent="0.25">
      <c r="A2781" s="71">
        <v>2003513</v>
      </c>
      <c r="B2781" t="s">
        <v>17569</v>
      </c>
      <c r="C2781" s="71" t="s">
        <v>12798</v>
      </c>
      <c r="D2781" s="71">
        <v>7754.02</v>
      </c>
    </row>
    <row r="2782" spans="1:4" x14ac:dyDescent="0.25">
      <c r="A2782" s="71">
        <v>2003512</v>
      </c>
      <c r="B2782" t="s">
        <v>17570</v>
      </c>
      <c r="C2782" s="71" t="s">
        <v>12798</v>
      </c>
      <c r="D2782" s="71">
        <v>6961.57</v>
      </c>
    </row>
    <row r="2783" spans="1:4" x14ac:dyDescent="0.25">
      <c r="A2783" s="71">
        <v>2003553</v>
      </c>
      <c r="B2783" t="s">
        <v>17571</v>
      </c>
      <c r="C2783" s="71" t="s">
        <v>12798</v>
      </c>
      <c r="D2783" s="71">
        <v>8066.13</v>
      </c>
    </row>
    <row r="2784" spans="1:4" x14ac:dyDescent="0.25">
      <c r="A2784" s="71">
        <v>2003552</v>
      </c>
      <c r="B2784" t="s">
        <v>17572</v>
      </c>
      <c r="C2784" s="71" t="s">
        <v>12798</v>
      </c>
      <c r="D2784" s="71">
        <v>7290.39</v>
      </c>
    </row>
    <row r="2785" spans="1:4" x14ac:dyDescent="0.25">
      <c r="A2785" s="71">
        <v>2003515</v>
      </c>
      <c r="B2785" t="s">
        <v>17573</v>
      </c>
      <c r="C2785" s="71" t="s">
        <v>12798</v>
      </c>
      <c r="D2785" s="71">
        <v>7704.73</v>
      </c>
    </row>
    <row r="2786" spans="1:4" x14ac:dyDescent="0.25">
      <c r="A2786" s="71">
        <v>2003514</v>
      </c>
      <c r="B2786" t="s">
        <v>17574</v>
      </c>
      <c r="C2786" s="71" t="s">
        <v>12798</v>
      </c>
      <c r="D2786" s="71">
        <v>6930.75</v>
      </c>
    </row>
    <row r="2787" spans="1:4" x14ac:dyDescent="0.25">
      <c r="A2787" s="71">
        <v>2003555</v>
      </c>
      <c r="B2787" t="s">
        <v>17575</v>
      </c>
      <c r="C2787" s="71" t="s">
        <v>12798</v>
      </c>
      <c r="D2787" s="71">
        <v>8016.84</v>
      </c>
    </row>
    <row r="2788" spans="1:4" x14ac:dyDescent="0.25">
      <c r="A2788" s="71">
        <v>2003554</v>
      </c>
      <c r="B2788" t="s">
        <v>17576</v>
      </c>
      <c r="C2788" s="71" t="s">
        <v>12798</v>
      </c>
      <c r="D2788" s="71">
        <v>7259.57</v>
      </c>
    </row>
    <row r="2789" spans="1:4" x14ac:dyDescent="0.25">
      <c r="A2789" s="71">
        <v>2003728</v>
      </c>
      <c r="B2789" t="s">
        <v>17577</v>
      </c>
      <c r="C2789" s="71" t="s">
        <v>12798</v>
      </c>
      <c r="D2789" s="71">
        <v>3483.05</v>
      </c>
    </row>
    <row r="2790" spans="1:4" x14ac:dyDescent="0.25">
      <c r="A2790" s="71">
        <v>2003727</v>
      </c>
      <c r="B2790" t="s">
        <v>17578</v>
      </c>
      <c r="C2790" s="71" t="s">
        <v>12798</v>
      </c>
      <c r="D2790" s="71">
        <v>3065.62</v>
      </c>
    </row>
    <row r="2791" spans="1:4" x14ac:dyDescent="0.25">
      <c r="A2791" s="71">
        <v>2003730</v>
      </c>
      <c r="B2791" t="s">
        <v>17579</v>
      </c>
      <c r="C2791" s="71" t="s">
        <v>12798</v>
      </c>
      <c r="D2791" s="71">
        <v>3433.76</v>
      </c>
    </row>
    <row r="2792" spans="1:4" x14ac:dyDescent="0.25">
      <c r="A2792" s="71">
        <v>2003729</v>
      </c>
      <c r="B2792" t="s">
        <v>17580</v>
      </c>
      <c r="C2792" s="71" t="s">
        <v>12798</v>
      </c>
      <c r="D2792" s="71">
        <v>3034.8</v>
      </c>
    </row>
    <row r="2793" spans="1:4" x14ac:dyDescent="0.25">
      <c r="A2793" s="71">
        <v>2003732</v>
      </c>
      <c r="B2793" t="s">
        <v>17581</v>
      </c>
      <c r="C2793" s="71" t="s">
        <v>12798</v>
      </c>
      <c r="D2793" s="71">
        <v>3389.4</v>
      </c>
    </row>
    <row r="2794" spans="1:4" x14ac:dyDescent="0.25">
      <c r="A2794" s="71">
        <v>2003731</v>
      </c>
      <c r="B2794" t="s">
        <v>17582</v>
      </c>
      <c r="C2794" s="71" t="s">
        <v>12798</v>
      </c>
      <c r="D2794" s="71">
        <v>3007.07</v>
      </c>
    </row>
    <row r="2795" spans="1:4" x14ac:dyDescent="0.25">
      <c r="A2795" s="71">
        <v>2003734</v>
      </c>
      <c r="B2795" t="s">
        <v>17583</v>
      </c>
      <c r="C2795" s="71" t="s">
        <v>12798</v>
      </c>
      <c r="D2795" s="71">
        <v>3335.18</v>
      </c>
    </row>
    <row r="2796" spans="1:4" x14ac:dyDescent="0.25">
      <c r="A2796" s="71">
        <v>2003733</v>
      </c>
      <c r="B2796" t="s">
        <v>17584</v>
      </c>
      <c r="C2796" s="71" t="s">
        <v>12798</v>
      </c>
      <c r="D2796" s="71">
        <v>2973.17</v>
      </c>
    </row>
    <row r="2797" spans="1:4" x14ac:dyDescent="0.25">
      <c r="A2797" s="71">
        <v>2003736</v>
      </c>
      <c r="B2797" t="s">
        <v>17585</v>
      </c>
      <c r="C2797" s="71" t="s">
        <v>12798</v>
      </c>
      <c r="D2797" s="71">
        <v>4566.96</v>
      </c>
    </row>
    <row r="2798" spans="1:4" x14ac:dyDescent="0.25">
      <c r="A2798" s="71">
        <v>2003735</v>
      </c>
      <c r="B2798" t="s">
        <v>17586</v>
      </c>
      <c r="C2798" s="71" t="s">
        <v>12798</v>
      </c>
      <c r="D2798" s="71">
        <v>4047.95</v>
      </c>
    </row>
    <row r="2799" spans="1:4" x14ac:dyDescent="0.25">
      <c r="A2799" s="71">
        <v>2003738</v>
      </c>
      <c r="B2799" t="s">
        <v>17587</v>
      </c>
      <c r="C2799" s="71" t="s">
        <v>12798</v>
      </c>
      <c r="D2799" s="71">
        <v>4517.67</v>
      </c>
    </row>
    <row r="2800" spans="1:4" x14ac:dyDescent="0.25">
      <c r="A2800" s="71">
        <v>2003737</v>
      </c>
      <c r="B2800" t="s">
        <v>17588</v>
      </c>
      <c r="C2800" s="71" t="s">
        <v>12798</v>
      </c>
      <c r="D2800" s="71">
        <v>4017.13</v>
      </c>
    </row>
    <row r="2801" spans="1:4" x14ac:dyDescent="0.25">
      <c r="A2801" s="71">
        <v>2003740</v>
      </c>
      <c r="B2801" t="s">
        <v>17589</v>
      </c>
      <c r="C2801" s="71" t="s">
        <v>12798</v>
      </c>
      <c r="D2801" s="71">
        <v>4473.3100000000004</v>
      </c>
    </row>
    <row r="2802" spans="1:4" x14ac:dyDescent="0.25">
      <c r="A2802" s="71">
        <v>2003739</v>
      </c>
      <c r="B2802" t="s">
        <v>17590</v>
      </c>
      <c r="C2802" s="71" t="s">
        <v>12798</v>
      </c>
      <c r="D2802" s="71">
        <v>3989.4</v>
      </c>
    </row>
    <row r="2803" spans="1:4" x14ac:dyDescent="0.25">
      <c r="A2803" s="71">
        <v>2003742</v>
      </c>
      <c r="B2803" t="s">
        <v>17591</v>
      </c>
      <c r="C2803" s="71" t="s">
        <v>12798</v>
      </c>
      <c r="D2803" s="71">
        <v>4616.25</v>
      </c>
    </row>
    <row r="2804" spans="1:4" x14ac:dyDescent="0.25">
      <c r="A2804" s="71">
        <v>2003741</v>
      </c>
      <c r="B2804" t="s">
        <v>17592</v>
      </c>
      <c r="C2804" s="71" t="s">
        <v>12798</v>
      </c>
      <c r="D2804" s="71">
        <v>4078.77</v>
      </c>
    </row>
    <row r="2805" spans="1:4" x14ac:dyDescent="0.25">
      <c r="A2805" s="71">
        <v>2003744</v>
      </c>
      <c r="B2805" t="s">
        <v>17593</v>
      </c>
      <c r="C2805" s="71" t="s">
        <v>12798</v>
      </c>
      <c r="D2805" s="71">
        <v>5493.52</v>
      </c>
    </row>
    <row r="2806" spans="1:4" x14ac:dyDescent="0.25">
      <c r="A2806" s="71">
        <v>2003743</v>
      </c>
      <c r="B2806" t="s">
        <v>17594</v>
      </c>
      <c r="C2806" s="71" t="s">
        <v>12798</v>
      </c>
      <c r="D2806" s="71">
        <v>4872.93</v>
      </c>
    </row>
    <row r="2807" spans="1:4" x14ac:dyDescent="0.25">
      <c r="A2807" s="71">
        <v>2003746</v>
      </c>
      <c r="B2807" t="s">
        <v>17595</v>
      </c>
      <c r="C2807" s="71" t="s">
        <v>12798</v>
      </c>
      <c r="D2807" s="71">
        <v>5444.23</v>
      </c>
    </row>
    <row r="2808" spans="1:4" x14ac:dyDescent="0.25">
      <c r="A2808" s="71">
        <v>2003745</v>
      </c>
      <c r="B2808" t="s">
        <v>17596</v>
      </c>
      <c r="C2808" s="71" t="s">
        <v>12798</v>
      </c>
      <c r="D2808" s="71">
        <v>4842.1099999999997</v>
      </c>
    </row>
    <row r="2809" spans="1:4" x14ac:dyDescent="0.25">
      <c r="A2809" s="71">
        <v>2003748</v>
      </c>
      <c r="B2809" t="s">
        <v>17597</v>
      </c>
      <c r="C2809" s="71" t="s">
        <v>12798</v>
      </c>
      <c r="D2809" s="71">
        <v>5399.87</v>
      </c>
    </row>
    <row r="2810" spans="1:4" x14ac:dyDescent="0.25">
      <c r="A2810" s="71">
        <v>2003747</v>
      </c>
      <c r="B2810" t="s">
        <v>17598</v>
      </c>
      <c r="C2810" s="71" t="s">
        <v>12798</v>
      </c>
      <c r="D2810" s="71">
        <v>4814.37</v>
      </c>
    </row>
    <row r="2811" spans="1:4" x14ac:dyDescent="0.25">
      <c r="A2811" s="71">
        <v>2003750</v>
      </c>
      <c r="B2811" t="s">
        <v>17599</v>
      </c>
      <c r="C2811" s="71" t="s">
        <v>12798</v>
      </c>
      <c r="D2811" s="71">
        <v>5345.66</v>
      </c>
    </row>
    <row r="2812" spans="1:4" x14ac:dyDescent="0.25">
      <c r="A2812" s="71">
        <v>2003749</v>
      </c>
      <c r="B2812" t="s">
        <v>17600</v>
      </c>
      <c r="C2812" s="71" t="s">
        <v>12798</v>
      </c>
      <c r="D2812" s="71">
        <v>4780.47</v>
      </c>
    </row>
    <row r="2813" spans="1:4" x14ac:dyDescent="0.25">
      <c r="A2813" s="71">
        <v>2003752</v>
      </c>
      <c r="B2813" t="s">
        <v>17601</v>
      </c>
      <c r="C2813" s="71" t="s">
        <v>12798</v>
      </c>
      <c r="D2813" s="71">
        <v>6629.66</v>
      </c>
    </row>
    <row r="2814" spans="1:4" x14ac:dyDescent="0.25">
      <c r="A2814" s="71">
        <v>2003751</v>
      </c>
      <c r="B2814" t="s">
        <v>17602</v>
      </c>
      <c r="C2814" s="71" t="s">
        <v>12798</v>
      </c>
      <c r="D2814" s="71">
        <v>5907.48</v>
      </c>
    </row>
    <row r="2815" spans="1:4" x14ac:dyDescent="0.25">
      <c r="A2815" s="71">
        <v>2003754</v>
      </c>
      <c r="B2815" t="s">
        <v>17603</v>
      </c>
      <c r="C2815" s="71" t="s">
        <v>12798</v>
      </c>
      <c r="D2815" s="71">
        <v>6580.37</v>
      </c>
    </row>
    <row r="2816" spans="1:4" x14ac:dyDescent="0.25">
      <c r="A2816" s="71">
        <v>2003753</v>
      </c>
      <c r="B2816" t="s">
        <v>17604</v>
      </c>
      <c r="C2816" s="71" t="s">
        <v>12798</v>
      </c>
      <c r="D2816" s="71">
        <v>5876.66</v>
      </c>
    </row>
    <row r="2817" spans="1:4" x14ac:dyDescent="0.25">
      <c r="A2817" s="71">
        <v>2003756</v>
      </c>
      <c r="B2817" t="s">
        <v>17605</v>
      </c>
      <c r="C2817" s="71" t="s">
        <v>12798</v>
      </c>
      <c r="D2817" s="71">
        <v>6536.01</v>
      </c>
    </row>
    <row r="2818" spans="1:4" x14ac:dyDescent="0.25">
      <c r="A2818" s="71">
        <v>2003755</v>
      </c>
      <c r="B2818" t="s">
        <v>17606</v>
      </c>
      <c r="C2818" s="71" t="s">
        <v>12798</v>
      </c>
      <c r="D2818" s="71">
        <v>5848.92</v>
      </c>
    </row>
    <row r="2819" spans="1:4" x14ac:dyDescent="0.25">
      <c r="A2819" s="71">
        <v>2003758</v>
      </c>
      <c r="B2819" t="s">
        <v>17607</v>
      </c>
      <c r="C2819" s="71" t="s">
        <v>12798</v>
      </c>
      <c r="D2819" s="71">
        <v>6481.79</v>
      </c>
    </row>
    <row r="2820" spans="1:4" x14ac:dyDescent="0.25">
      <c r="A2820" s="71">
        <v>2003757</v>
      </c>
      <c r="B2820" t="s">
        <v>17608</v>
      </c>
      <c r="C2820" s="71" t="s">
        <v>12798</v>
      </c>
      <c r="D2820" s="71">
        <v>5815.02</v>
      </c>
    </row>
    <row r="2821" spans="1:4" x14ac:dyDescent="0.25">
      <c r="A2821" s="71">
        <v>2003760</v>
      </c>
      <c r="B2821" t="s">
        <v>17609</v>
      </c>
      <c r="C2821" s="71" t="s">
        <v>12798</v>
      </c>
      <c r="D2821" s="71">
        <v>6513.78</v>
      </c>
    </row>
    <row r="2822" spans="1:4" x14ac:dyDescent="0.25">
      <c r="A2822" s="71">
        <v>2003759</v>
      </c>
      <c r="B2822" t="s">
        <v>17610</v>
      </c>
      <c r="C2822" s="71" t="s">
        <v>12798</v>
      </c>
      <c r="D2822" s="71">
        <v>6096.36</v>
      </c>
    </row>
    <row r="2823" spans="1:4" x14ac:dyDescent="0.25">
      <c r="A2823" s="71">
        <v>2003762</v>
      </c>
      <c r="B2823" t="s">
        <v>17611</v>
      </c>
      <c r="C2823" s="71" t="s">
        <v>12798</v>
      </c>
      <c r="D2823" s="71">
        <v>7548.85</v>
      </c>
    </row>
    <row r="2824" spans="1:4" x14ac:dyDescent="0.25">
      <c r="A2824" s="71">
        <v>2003761</v>
      </c>
      <c r="B2824" t="s">
        <v>17612</v>
      </c>
      <c r="C2824" s="71" t="s">
        <v>12798</v>
      </c>
      <c r="D2824" s="71">
        <v>6743.56</v>
      </c>
    </row>
    <row r="2825" spans="1:4" x14ac:dyDescent="0.25">
      <c r="A2825" s="71">
        <v>2003764</v>
      </c>
      <c r="B2825" t="s">
        <v>17613</v>
      </c>
      <c r="C2825" s="71" t="s">
        <v>12798</v>
      </c>
      <c r="D2825" s="71">
        <v>7504.49</v>
      </c>
    </row>
    <row r="2826" spans="1:4" x14ac:dyDescent="0.25">
      <c r="A2826" s="71">
        <v>2003763</v>
      </c>
      <c r="B2826" t="s">
        <v>17614</v>
      </c>
      <c r="C2826" s="71" t="s">
        <v>12798</v>
      </c>
      <c r="D2826" s="71">
        <v>6715.82</v>
      </c>
    </row>
    <row r="2827" spans="1:4" x14ac:dyDescent="0.25">
      <c r="A2827" s="71">
        <v>2003766</v>
      </c>
      <c r="B2827" t="s">
        <v>17615</v>
      </c>
      <c r="C2827" s="71" t="s">
        <v>12798</v>
      </c>
      <c r="D2827" s="71">
        <v>7450.27</v>
      </c>
    </row>
    <row r="2828" spans="1:4" x14ac:dyDescent="0.25">
      <c r="A2828" s="71">
        <v>2003765</v>
      </c>
      <c r="B2828" t="s">
        <v>17616</v>
      </c>
      <c r="C2828" s="71" t="s">
        <v>12798</v>
      </c>
      <c r="D2828" s="71">
        <v>6681.92</v>
      </c>
    </row>
    <row r="2829" spans="1:4" x14ac:dyDescent="0.25">
      <c r="A2829" s="71">
        <v>2003642</v>
      </c>
      <c r="B2829" t="s">
        <v>17617</v>
      </c>
      <c r="C2829" s="71" t="s">
        <v>12798</v>
      </c>
      <c r="D2829" s="71">
        <v>1586.43</v>
      </c>
    </row>
    <row r="2830" spans="1:4" x14ac:dyDescent="0.25">
      <c r="A2830" s="71">
        <v>2003641</v>
      </c>
      <c r="B2830" t="s">
        <v>17618</v>
      </c>
      <c r="C2830" s="71" t="s">
        <v>12798</v>
      </c>
      <c r="D2830" s="71">
        <v>1326.01</v>
      </c>
    </row>
    <row r="2831" spans="1:4" x14ac:dyDescent="0.25">
      <c r="A2831" s="71">
        <v>2003644</v>
      </c>
      <c r="B2831" t="s">
        <v>17619</v>
      </c>
      <c r="C2831" s="71" t="s">
        <v>12798</v>
      </c>
      <c r="D2831" s="71">
        <v>1556.86</v>
      </c>
    </row>
    <row r="2832" spans="1:4" x14ac:dyDescent="0.25">
      <c r="A2832" s="71">
        <v>2003643</v>
      </c>
      <c r="B2832" t="s">
        <v>17620</v>
      </c>
      <c r="C2832" s="71" t="s">
        <v>12798</v>
      </c>
      <c r="D2832" s="71">
        <v>1307.51</v>
      </c>
    </row>
    <row r="2833" spans="1:4" x14ac:dyDescent="0.25">
      <c r="A2833" s="71">
        <v>2003646</v>
      </c>
      <c r="B2833" t="s">
        <v>17621</v>
      </c>
      <c r="C2833" s="71" t="s">
        <v>12798</v>
      </c>
      <c r="D2833" s="71">
        <v>2137.7199999999998</v>
      </c>
    </row>
    <row r="2834" spans="1:4" x14ac:dyDescent="0.25">
      <c r="A2834" s="71">
        <v>2003645</v>
      </c>
      <c r="B2834" t="s">
        <v>17622</v>
      </c>
      <c r="C2834" s="71" t="s">
        <v>12798</v>
      </c>
      <c r="D2834" s="71">
        <v>1779.4</v>
      </c>
    </row>
    <row r="2835" spans="1:4" x14ac:dyDescent="0.25">
      <c r="A2835" s="71">
        <v>2003648</v>
      </c>
      <c r="B2835" t="s">
        <v>17623</v>
      </c>
      <c r="C2835" s="71" t="s">
        <v>12798</v>
      </c>
      <c r="D2835" s="71">
        <v>2751.49</v>
      </c>
    </row>
    <row r="2836" spans="1:4" x14ac:dyDescent="0.25">
      <c r="A2836" s="71">
        <v>2003647</v>
      </c>
      <c r="B2836" t="s">
        <v>17624</v>
      </c>
      <c r="C2836" s="71" t="s">
        <v>12798</v>
      </c>
      <c r="D2836" s="71">
        <v>2300.8200000000002</v>
      </c>
    </row>
    <row r="2837" spans="1:4" x14ac:dyDescent="0.25">
      <c r="A2837" s="71">
        <v>2003650</v>
      </c>
      <c r="B2837" t="s">
        <v>17625</v>
      </c>
      <c r="C2837" s="71" t="s">
        <v>12798</v>
      </c>
      <c r="D2837" s="71">
        <v>3271.44</v>
      </c>
    </row>
    <row r="2838" spans="1:4" x14ac:dyDescent="0.25">
      <c r="A2838" s="71">
        <v>2003649</v>
      </c>
      <c r="B2838" t="s">
        <v>17626</v>
      </c>
      <c r="C2838" s="71" t="s">
        <v>12798</v>
      </c>
      <c r="D2838" s="71">
        <v>2750.59</v>
      </c>
    </row>
    <row r="2839" spans="1:4" x14ac:dyDescent="0.25">
      <c r="A2839" s="71">
        <v>2003652</v>
      </c>
      <c r="B2839" t="s">
        <v>17627</v>
      </c>
      <c r="C2839" s="71" t="s">
        <v>12798</v>
      </c>
      <c r="D2839" s="71">
        <v>4186.95</v>
      </c>
    </row>
    <row r="2840" spans="1:4" x14ac:dyDescent="0.25">
      <c r="A2840" s="71">
        <v>2003651</v>
      </c>
      <c r="B2840" t="s">
        <v>17628</v>
      </c>
      <c r="C2840" s="71" t="s">
        <v>12798</v>
      </c>
      <c r="D2840" s="71">
        <v>3557.12</v>
      </c>
    </row>
    <row r="2841" spans="1:4" x14ac:dyDescent="0.25">
      <c r="A2841" s="71">
        <v>2003654</v>
      </c>
      <c r="B2841" t="s">
        <v>17629</v>
      </c>
      <c r="C2841" s="71" t="s">
        <v>12798</v>
      </c>
      <c r="D2841" s="71">
        <v>1895.46</v>
      </c>
    </row>
    <row r="2842" spans="1:4" x14ac:dyDescent="0.25">
      <c r="A2842" s="71">
        <v>2003653</v>
      </c>
      <c r="B2842" t="s">
        <v>17630</v>
      </c>
      <c r="C2842" s="71" t="s">
        <v>12798</v>
      </c>
      <c r="D2842" s="71">
        <v>1585.17</v>
      </c>
    </row>
    <row r="2843" spans="1:4" x14ac:dyDescent="0.25">
      <c r="A2843" s="71">
        <v>2003656</v>
      </c>
      <c r="B2843" t="s">
        <v>17631</v>
      </c>
      <c r="C2843" s="71" t="s">
        <v>12798</v>
      </c>
      <c r="D2843" s="71">
        <v>1860.96</v>
      </c>
    </row>
    <row r="2844" spans="1:4" x14ac:dyDescent="0.25">
      <c r="A2844" s="71">
        <v>2003655</v>
      </c>
      <c r="B2844" t="s">
        <v>17632</v>
      </c>
      <c r="C2844" s="71" t="s">
        <v>12798</v>
      </c>
      <c r="D2844" s="71">
        <v>1563.59</v>
      </c>
    </row>
    <row r="2845" spans="1:4" x14ac:dyDescent="0.25">
      <c r="A2845" s="71">
        <v>2003658</v>
      </c>
      <c r="B2845" t="s">
        <v>17633</v>
      </c>
      <c r="C2845" s="71" t="s">
        <v>12798</v>
      </c>
      <c r="D2845" s="71">
        <v>2493.92</v>
      </c>
    </row>
    <row r="2846" spans="1:4" x14ac:dyDescent="0.25">
      <c r="A2846" s="71">
        <v>2003657</v>
      </c>
      <c r="B2846" t="s">
        <v>17634</v>
      </c>
      <c r="C2846" s="71" t="s">
        <v>12798</v>
      </c>
      <c r="D2846" s="71">
        <v>2074.65</v>
      </c>
    </row>
    <row r="2847" spans="1:4" x14ac:dyDescent="0.25">
      <c r="A2847" s="71">
        <v>2003660</v>
      </c>
      <c r="B2847" t="s">
        <v>17635</v>
      </c>
      <c r="C2847" s="71" t="s">
        <v>12798</v>
      </c>
      <c r="D2847" s="71">
        <v>3131.62</v>
      </c>
    </row>
    <row r="2848" spans="1:4" x14ac:dyDescent="0.25">
      <c r="A2848" s="71">
        <v>2003659</v>
      </c>
      <c r="B2848" t="s">
        <v>17636</v>
      </c>
      <c r="C2848" s="71" t="s">
        <v>12798</v>
      </c>
      <c r="D2848" s="71">
        <v>2616.31</v>
      </c>
    </row>
    <row r="2849" spans="1:4" x14ac:dyDescent="0.25">
      <c r="A2849" s="71">
        <v>2003662</v>
      </c>
      <c r="B2849" t="s">
        <v>17637</v>
      </c>
      <c r="C2849" s="71" t="s">
        <v>12798</v>
      </c>
      <c r="D2849" s="71">
        <v>3680.44</v>
      </c>
    </row>
    <row r="2850" spans="1:4" x14ac:dyDescent="0.25">
      <c r="A2850" s="71">
        <v>2003661</v>
      </c>
      <c r="B2850" t="s">
        <v>17638</v>
      </c>
      <c r="C2850" s="71" t="s">
        <v>12798</v>
      </c>
      <c r="D2850" s="71">
        <v>3089.4</v>
      </c>
    </row>
    <row r="2851" spans="1:4" x14ac:dyDescent="0.25">
      <c r="A2851" s="71">
        <v>2003664</v>
      </c>
      <c r="B2851" t="s">
        <v>17639</v>
      </c>
      <c r="C2851" s="71" t="s">
        <v>12798</v>
      </c>
      <c r="D2851" s="71">
        <v>4538.24</v>
      </c>
    </row>
    <row r="2852" spans="1:4" x14ac:dyDescent="0.25">
      <c r="A2852" s="71">
        <v>2003663</v>
      </c>
      <c r="B2852" t="s">
        <v>17640</v>
      </c>
      <c r="C2852" s="71" t="s">
        <v>12798</v>
      </c>
      <c r="D2852" s="71">
        <v>3832.69</v>
      </c>
    </row>
    <row r="2853" spans="1:4" x14ac:dyDescent="0.25">
      <c r="A2853" s="71">
        <v>2003666</v>
      </c>
      <c r="B2853" t="s">
        <v>17641</v>
      </c>
      <c r="C2853" s="71" t="s">
        <v>12798</v>
      </c>
      <c r="D2853" s="71">
        <v>2209.42</v>
      </c>
    </row>
    <row r="2854" spans="1:4" x14ac:dyDescent="0.25">
      <c r="A2854" s="71">
        <v>2003665</v>
      </c>
      <c r="B2854" t="s">
        <v>17642</v>
      </c>
      <c r="C2854" s="71" t="s">
        <v>12798</v>
      </c>
      <c r="D2854" s="71">
        <v>1847.41</v>
      </c>
    </row>
    <row r="2855" spans="1:4" x14ac:dyDescent="0.25">
      <c r="A2855" s="71">
        <v>2003668</v>
      </c>
      <c r="B2855" t="s">
        <v>17643</v>
      </c>
      <c r="C2855" s="71" t="s">
        <v>12798</v>
      </c>
      <c r="D2855" s="71">
        <v>2179.85</v>
      </c>
    </row>
    <row r="2856" spans="1:4" x14ac:dyDescent="0.25">
      <c r="A2856" s="71">
        <v>2003667</v>
      </c>
      <c r="B2856" t="s">
        <v>17644</v>
      </c>
      <c r="C2856" s="71" t="s">
        <v>12798</v>
      </c>
      <c r="D2856" s="71">
        <v>1828.92</v>
      </c>
    </row>
    <row r="2857" spans="1:4" x14ac:dyDescent="0.25">
      <c r="A2857" s="71">
        <v>2003670</v>
      </c>
      <c r="B2857" t="s">
        <v>17645</v>
      </c>
      <c r="C2857" s="71" t="s">
        <v>12798</v>
      </c>
      <c r="D2857" s="71">
        <v>2864.9</v>
      </c>
    </row>
    <row r="2858" spans="1:4" x14ac:dyDescent="0.25">
      <c r="A2858" s="71">
        <v>2003669</v>
      </c>
      <c r="B2858" t="s">
        <v>17646</v>
      </c>
      <c r="C2858" s="71" t="s">
        <v>12798</v>
      </c>
      <c r="D2858" s="71">
        <v>2379.14</v>
      </c>
    </row>
    <row r="2859" spans="1:4" x14ac:dyDescent="0.25">
      <c r="A2859" s="71">
        <v>2003672</v>
      </c>
      <c r="B2859" t="s">
        <v>17647</v>
      </c>
      <c r="C2859" s="71" t="s">
        <v>12798</v>
      </c>
      <c r="D2859" s="71">
        <v>3536.4</v>
      </c>
    </row>
    <row r="2860" spans="1:4" x14ac:dyDescent="0.25">
      <c r="A2860" s="71">
        <v>2003671</v>
      </c>
      <c r="B2860" t="s">
        <v>17648</v>
      </c>
      <c r="C2860" s="71" t="s">
        <v>12798</v>
      </c>
      <c r="D2860" s="71">
        <v>2947.2</v>
      </c>
    </row>
    <row r="2861" spans="1:4" x14ac:dyDescent="0.25">
      <c r="A2861" s="71">
        <v>2003674</v>
      </c>
      <c r="B2861" t="s">
        <v>17649</v>
      </c>
      <c r="C2861" s="71" t="s">
        <v>12798</v>
      </c>
      <c r="D2861" s="71">
        <v>4109.1499999999996</v>
      </c>
    </row>
    <row r="2862" spans="1:4" x14ac:dyDescent="0.25">
      <c r="A2862" s="71">
        <v>2003673</v>
      </c>
      <c r="B2862" t="s">
        <v>17650</v>
      </c>
      <c r="C2862" s="71" t="s">
        <v>12798</v>
      </c>
      <c r="D2862" s="71">
        <v>3440.53</v>
      </c>
    </row>
    <row r="2863" spans="1:4" x14ac:dyDescent="0.25">
      <c r="A2863" s="71">
        <v>2003676</v>
      </c>
      <c r="B2863" t="s">
        <v>17651</v>
      </c>
      <c r="C2863" s="71" t="s">
        <v>12798</v>
      </c>
      <c r="D2863" s="71">
        <v>5012.71</v>
      </c>
    </row>
    <row r="2864" spans="1:4" x14ac:dyDescent="0.25">
      <c r="A2864" s="71">
        <v>2003675</v>
      </c>
      <c r="B2864" t="s">
        <v>17652</v>
      </c>
      <c r="C2864" s="71" t="s">
        <v>12798</v>
      </c>
      <c r="D2864" s="71">
        <v>4220.3500000000004</v>
      </c>
    </row>
    <row r="2865" spans="1:4" x14ac:dyDescent="0.25">
      <c r="A2865" s="71">
        <v>2003854</v>
      </c>
      <c r="B2865" t="s">
        <v>17653</v>
      </c>
      <c r="C2865" s="71" t="s">
        <v>14997</v>
      </c>
      <c r="D2865" s="71">
        <v>171.97</v>
      </c>
    </row>
    <row r="2866" spans="1:4" x14ac:dyDescent="0.25">
      <c r="A2866" s="71">
        <v>2003855</v>
      </c>
      <c r="B2866" t="s">
        <v>17654</v>
      </c>
      <c r="C2866" s="71" t="s">
        <v>14997</v>
      </c>
      <c r="D2866" s="71">
        <v>16.59</v>
      </c>
    </row>
    <row r="2867" spans="1:4" x14ac:dyDescent="0.25">
      <c r="A2867" s="71">
        <v>2003856</v>
      </c>
      <c r="B2867" t="s">
        <v>17655</v>
      </c>
      <c r="C2867" s="71" t="s">
        <v>14997</v>
      </c>
      <c r="D2867" s="71">
        <v>190.51</v>
      </c>
    </row>
    <row r="2868" spans="1:4" x14ac:dyDescent="0.25">
      <c r="A2868" s="71">
        <v>2003857</v>
      </c>
      <c r="B2868" t="s">
        <v>17656</v>
      </c>
      <c r="C2868" s="71" t="s">
        <v>14997</v>
      </c>
      <c r="D2868" s="71">
        <v>67.42</v>
      </c>
    </row>
    <row r="2869" spans="1:4" x14ac:dyDescent="0.25">
      <c r="A2869" s="71">
        <v>2019782</v>
      </c>
      <c r="B2869" t="s">
        <v>17657</v>
      </c>
      <c r="C2869" s="71" t="s">
        <v>3</v>
      </c>
      <c r="D2869" s="71">
        <v>1177.97</v>
      </c>
    </row>
    <row r="2870" spans="1:4" x14ac:dyDescent="0.25">
      <c r="A2870" s="71">
        <v>2019783</v>
      </c>
      <c r="B2870" t="s">
        <v>17658</v>
      </c>
      <c r="C2870" s="71" t="s">
        <v>3</v>
      </c>
      <c r="D2870" s="71">
        <v>1836.44</v>
      </c>
    </row>
    <row r="2871" spans="1:4" x14ac:dyDescent="0.25">
      <c r="A2871" s="71">
        <v>2019784</v>
      </c>
      <c r="B2871" t="s">
        <v>17659</v>
      </c>
      <c r="C2871" s="71" t="s">
        <v>3</v>
      </c>
      <c r="D2871" s="71">
        <v>2370.7399999999998</v>
      </c>
    </row>
    <row r="2872" spans="1:4" x14ac:dyDescent="0.25">
      <c r="A2872" s="71">
        <v>2019785</v>
      </c>
      <c r="B2872" t="s">
        <v>17660</v>
      </c>
      <c r="C2872" s="71" t="s">
        <v>3</v>
      </c>
      <c r="D2872" s="71">
        <v>3152.11</v>
      </c>
    </row>
    <row r="2873" spans="1:4" x14ac:dyDescent="0.25">
      <c r="A2873" s="71">
        <v>2019776</v>
      </c>
      <c r="B2873" t="s">
        <v>17661</v>
      </c>
      <c r="C2873" s="71" t="s">
        <v>3</v>
      </c>
      <c r="D2873" s="71">
        <v>531.73</v>
      </c>
    </row>
    <row r="2874" spans="1:4" x14ac:dyDescent="0.25">
      <c r="A2874" s="71">
        <v>2019777</v>
      </c>
      <c r="B2874" t="s">
        <v>17662</v>
      </c>
      <c r="C2874" s="71" t="s">
        <v>3</v>
      </c>
      <c r="D2874" s="71">
        <v>1371.56</v>
      </c>
    </row>
    <row r="2875" spans="1:4" x14ac:dyDescent="0.25">
      <c r="A2875" s="71">
        <v>2019778</v>
      </c>
      <c r="B2875" t="s">
        <v>17663</v>
      </c>
      <c r="C2875" s="71" t="s">
        <v>3</v>
      </c>
      <c r="D2875" s="71">
        <v>2283.9899999999998</v>
      </c>
    </row>
    <row r="2876" spans="1:4" x14ac:dyDescent="0.25">
      <c r="A2876" s="71">
        <v>2019779</v>
      </c>
      <c r="B2876" t="s">
        <v>17664</v>
      </c>
      <c r="C2876" s="71" t="s">
        <v>3</v>
      </c>
      <c r="D2876" s="71">
        <v>812.64</v>
      </c>
    </row>
    <row r="2877" spans="1:4" x14ac:dyDescent="0.25">
      <c r="A2877" s="71">
        <v>2019780</v>
      </c>
      <c r="B2877" t="s">
        <v>17665</v>
      </c>
      <c r="C2877" s="71" t="s">
        <v>3</v>
      </c>
      <c r="D2877" s="71">
        <v>992.04</v>
      </c>
    </row>
    <row r="2878" spans="1:4" x14ac:dyDescent="0.25">
      <c r="A2878" s="71">
        <v>2019781</v>
      </c>
      <c r="B2878" t="s">
        <v>17666</v>
      </c>
      <c r="C2878" s="71" t="s">
        <v>3</v>
      </c>
      <c r="D2878" s="71">
        <v>1247.93</v>
      </c>
    </row>
    <row r="2879" spans="1:4" x14ac:dyDescent="0.25">
      <c r="A2879" s="71">
        <v>2019773</v>
      </c>
      <c r="B2879" t="s">
        <v>17667</v>
      </c>
      <c r="C2879" s="71" t="s">
        <v>3</v>
      </c>
      <c r="D2879" s="71">
        <v>355.49</v>
      </c>
    </row>
    <row r="2880" spans="1:4" x14ac:dyDescent="0.25">
      <c r="A2880" s="71">
        <v>2019774</v>
      </c>
      <c r="B2880" t="s">
        <v>17668</v>
      </c>
      <c r="C2880" s="71" t="s">
        <v>3</v>
      </c>
      <c r="D2880" s="71">
        <v>380.73</v>
      </c>
    </row>
    <row r="2881" spans="1:4" x14ac:dyDescent="0.25">
      <c r="A2881" s="71">
        <v>2019775</v>
      </c>
      <c r="B2881" t="s">
        <v>17669</v>
      </c>
      <c r="C2881" s="71" t="s">
        <v>3</v>
      </c>
      <c r="D2881" s="71">
        <v>329.5</v>
      </c>
    </row>
    <row r="2882" spans="1:4" x14ac:dyDescent="0.25">
      <c r="A2882" s="71">
        <v>2019755</v>
      </c>
      <c r="B2882" t="s">
        <v>17670</v>
      </c>
      <c r="C2882" s="71" t="s">
        <v>3</v>
      </c>
      <c r="D2882" s="71">
        <v>430.16</v>
      </c>
    </row>
    <row r="2883" spans="1:4" x14ac:dyDescent="0.25">
      <c r="A2883" s="71">
        <v>2019764</v>
      </c>
      <c r="B2883" t="s">
        <v>17671</v>
      </c>
      <c r="C2883" s="71" t="s">
        <v>3</v>
      </c>
      <c r="D2883" s="71">
        <v>452.32</v>
      </c>
    </row>
    <row r="2884" spans="1:4" x14ac:dyDescent="0.25">
      <c r="A2884" s="71">
        <v>2019756</v>
      </c>
      <c r="B2884" t="s">
        <v>17672</v>
      </c>
      <c r="C2884" s="71" t="s">
        <v>3</v>
      </c>
      <c r="D2884" s="71">
        <v>769.86</v>
      </c>
    </row>
    <row r="2885" spans="1:4" x14ac:dyDescent="0.25">
      <c r="A2885" s="71">
        <v>2019765</v>
      </c>
      <c r="B2885" t="s">
        <v>17673</v>
      </c>
      <c r="C2885" s="71" t="s">
        <v>3</v>
      </c>
      <c r="D2885" s="71">
        <v>792.01</v>
      </c>
    </row>
    <row r="2886" spans="1:4" x14ac:dyDescent="0.25">
      <c r="A2886" s="71">
        <v>2019757</v>
      </c>
      <c r="B2886" t="s">
        <v>17674</v>
      </c>
      <c r="C2886" s="71" t="s">
        <v>3</v>
      </c>
      <c r="D2886" s="71">
        <v>804.97</v>
      </c>
    </row>
    <row r="2887" spans="1:4" x14ac:dyDescent="0.25">
      <c r="A2887" s="71">
        <v>2019766</v>
      </c>
      <c r="B2887" t="s">
        <v>17675</v>
      </c>
      <c r="C2887" s="71" t="s">
        <v>3</v>
      </c>
      <c r="D2887" s="71">
        <v>864.87</v>
      </c>
    </row>
    <row r="2888" spans="1:4" x14ac:dyDescent="0.25">
      <c r="A2888" s="71">
        <v>2019758</v>
      </c>
      <c r="B2888" t="s">
        <v>17676</v>
      </c>
      <c r="C2888" s="71" t="s">
        <v>3</v>
      </c>
      <c r="D2888" s="71">
        <v>722.76</v>
      </c>
    </row>
    <row r="2889" spans="1:4" x14ac:dyDescent="0.25">
      <c r="A2889" s="71">
        <v>2019767</v>
      </c>
      <c r="B2889" t="s">
        <v>17677</v>
      </c>
      <c r="C2889" s="71" t="s">
        <v>3</v>
      </c>
      <c r="D2889" s="71">
        <v>783.18</v>
      </c>
    </row>
    <row r="2890" spans="1:4" x14ac:dyDescent="0.25">
      <c r="A2890" s="71">
        <v>2019759</v>
      </c>
      <c r="B2890" t="s">
        <v>17678</v>
      </c>
      <c r="C2890" s="71" t="s">
        <v>3</v>
      </c>
      <c r="D2890" s="71">
        <v>790.02</v>
      </c>
    </row>
    <row r="2891" spans="1:4" x14ac:dyDescent="0.25">
      <c r="A2891" s="71">
        <v>2019768</v>
      </c>
      <c r="B2891" t="s">
        <v>17679</v>
      </c>
      <c r="C2891" s="71" t="s">
        <v>3</v>
      </c>
      <c r="D2891" s="71">
        <v>860.68</v>
      </c>
    </row>
    <row r="2892" spans="1:4" x14ac:dyDescent="0.25">
      <c r="A2892" s="71">
        <v>2019760</v>
      </c>
      <c r="B2892" t="s">
        <v>17680</v>
      </c>
      <c r="C2892" s="71" t="s">
        <v>3</v>
      </c>
      <c r="D2892" s="71">
        <v>1240.97</v>
      </c>
    </row>
    <row r="2893" spans="1:4" x14ac:dyDescent="0.25">
      <c r="A2893" s="71">
        <v>2019769</v>
      </c>
      <c r="B2893" t="s">
        <v>17681</v>
      </c>
      <c r="C2893" s="71" t="s">
        <v>3</v>
      </c>
      <c r="D2893" s="71">
        <v>1321.88</v>
      </c>
    </row>
    <row r="2894" spans="1:4" x14ac:dyDescent="0.25">
      <c r="A2894" s="71">
        <v>2019761</v>
      </c>
      <c r="B2894" t="s">
        <v>17682</v>
      </c>
      <c r="C2894" s="71" t="s">
        <v>3</v>
      </c>
      <c r="D2894" s="71">
        <v>950.03</v>
      </c>
    </row>
    <row r="2895" spans="1:4" x14ac:dyDescent="0.25">
      <c r="A2895" s="71">
        <v>2019770</v>
      </c>
      <c r="B2895" t="s">
        <v>17683</v>
      </c>
      <c r="C2895" s="71" t="s">
        <v>3</v>
      </c>
      <c r="D2895" s="71">
        <v>1015.57</v>
      </c>
    </row>
    <row r="2896" spans="1:4" x14ac:dyDescent="0.25">
      <c r="A2896" s="71">
        <v>2019762</v>
      </c>
      <c r="B2896" t="s">
        <v>17684</v>
      </c>
      <c r="C2896" s="71" t="s">
        <v>3</v>
      </c>
      <c r="D2896" s="71">
        <v>1122.54</v>
      </c>
    </row>
    <row r="2897" spans="1:4" x14ac:dyDescent="0.25">
      <c r="A2897" s="71">
        <v>2019771</v>
      </c>
      <c r="B2897" t="s">
        <v>17685</v>
      </c>
      <c r="C2897" s="71" t="s">
        <v>3</v>
      </c>
      <c r="D2897" s="71">
        <v>1208.57</v>
      </c>
    </row>
    <row r="2898" spans="1:4" x14ac:dyDescent="0.25">
      <c r="A2898" s="71">
        <v>2019763</v>
      </c>
      <c r="B2898" t="s">
        <v>17686</v>
      </c>
      <c r="C2898" s="71" t="s">
        <v>3</v>
      </c>
      <c r="D2898" s="71">
        <v>4522.75</v>
      </c>
    </row>
    <row r="2899" spans="1:4" x14ac:dyDescent="0.25">
      <c r="A2899" s="71">
        <v>2019772</v>
      </c>
      <c r="B2899" t="s">
        <v>17687</v>
      </c>
      <c r="C2899" s="71" t="s">
        <v>3</v>
      </c>
      <c r="D2899" s="71">
        <v>4607.24</v>
      </c>
    </row>
    <row r="2900" spans="1:4" x14ac:dyDescent="0.25">
      <c r="A2900" s="71">
        <v>2003811</v>
      </c>
      <c r="B2900" t="s">
        <v>17688</v>
      </c>
      <c r="C2900" s="71" t="s">
        <v>3</v>
      </c>
      <c r="D2900" s="71">
        <v>129.93</v>
      </c>
    </row>
    <row r="2901" spans="1:4" x14ac:dyDescent="0.25">
      <c r="A2901" s="71">
        <v>2003812</v>
      </c>
      <c r="B2901" t="s">
        <v>17689</v>
      </c>
      <c r="C2901" s="71" t="s">
        <v>3</v>
      </c>
      <c r="D2901" s="71">
        <v>153.83000000000001</v>
      </c>
    </row>
    <row r="2902" spans="1:4" x14ac:dyDescent="0.25">
      <c r="A2902" s="71">
        <v>2003813</v>
      </c>
      <c r="B2902" t="s">
        <v>17690</v>
      </c>
      <c r="C2902" s="71" t="s">
        <v>3</v>
      </c>
      <c r="D2902" s="71">
        <v>183.58</v>
      </c>
    </row>
    <row r="2903" spans="1:4" x14ac:dyDescent="0.25">
      <c r="A2903" s="71">
        <v>2003814</v>
      </c>
      <c r="B2903" t="s">
        <v>17691</v>
      </c>
      <c r="C2903" s="71" t="s">
        <v>3</v>
      </c>
      <c r="D2903" s="71">
        <v>209.43</v>
      </c>
    </row>
    <row r="2904" spans="1:4" x14ac:dyDescent="0.25">
      <c r="A2904" s="71">
        <v>2003815</v>
      </c>
      <c r="B2904" t="s">
        <v>17692</v>
      </c>
      <c r="C2904" s="71" t="s">
        <v>3</v>
      </c>
      <c r="D2904" s="71">
        <v>235.28</v>
      </c>
    </row>
    <row r="2905" spans="1:4" x14ac:dyDescent="0.25">
      <c r="A2905" s="71">
        <v>2003816</v>
      </c>
      <c r="B2905" t="s">
        <v>17693</v>
      </c>
      <c r="C2905" s="71" t="s">
        <v>3</v>
      </c>
      <c r="D2905" s="71">
        <v>290.87</v>
      </c>
    </row>
    <row r="2906" spans="1:4" x14ac:dyDescent="0.25">
      <c r="A2906" s="71">
        <v>2003817</v>
      </c>
      <c r="B2906" t="s">
        <v>17694</v>
      </c>
      <c r="C2906" s="71" t="s">
        <v>3</v>
      </c>
      <c r="D2906" s="71">
        <v>340.62</v>
      </c>
    </row>
    <row r="2907" spans="1:4" x14ac:dyDescent="0.25">
      <c r="A2907" s="71">
        <v>2003799</v>
      </c>
      <c r="B2907" t="s">
        <v>17695</v>
      </c>
      <c r="C2907" s="71" t="s">
        <v>3</v>
      </c>
      <c r="D2907" s="71">
        <v>60.27</v>
      </c>
    </row>
    <row r="2908" spans="1:4" x14ac:dyDescent="0.25">
      <c r="A2908" s="71">
        <v>2003798</v>
      </c>
      <c r="B2908" t="s">
        <v>17696</v>
      </c>
      <c r="C2908" s="71" t="s">
        <v>3</v>
      </c>
      <c r="D2908" s="71">
        <v>48.42</v>
      </c>
    </row>
    <row r="2909" spans="1:4" x14ac:dyDescent="0.25">
      <c r="A2909" s="71">
        <v>2003801</v>
      </c>
      <c r="B2909" t="s">
        <v>17697</v>
      </c>
      <c r="C2909" s="71" t="s">
        <v>3</v>
      </c>
      <c r="D2909" s="71">
        <v>76.83</v>
      </c>
    </row>
    <row r="2910" spans="1:4" x14ac:dyDescent="0.25">
      <c r="A2910" s="71">
        <v>2003800</v>
      </c>
      <c r="B2910" t="s">
        <v>17698</v>
      </c>
      <c r="C2910" s="71" t="s">
        <v>3</v>
      </c>
      <c r="D2910" s="71">
        <v>60.18</v>
      </c>
    </row>
    <row r="2911" spans="1:4" x14ac:dyDescent="0.25">
      <c r="A2911" s="71">
        <v>2003714</v>
      </c>
      <c r="B2911" t="s">
        <v>17699</v>
      </c>
      <c r="C2911" s="71" t="s">
        <v>12798</v>
      </c>
      <c r="D2911" s="71">
        <v>1485.62</v>
      </c>
    </row>
    <row r="2912" spans="1:4" x14ac:dyDescent="0.25">
      <c r="A2912" s="71">
        <v>2003713</v>
      </c>
      <c r="B2912" t="s">
        <v>17700</v>
      </c>
      <c r="C2912" s="71" t="s">
        <v>12798</v>
      </c>
      <c r="D2912" s="71">
        <v>1430.58</v>
      </c>
    </row>
    <row r="2913" spans="1:4" x14ac:dyDescent="0.25">
      <c r="A2913" s="71">
        <v>2003716</v>
      </c>
      <c r="B2913" t="s">
        <v>17701</v>
      </c>
      <c r="C2913" s="71" t="s">
        <v>12798</v>
      </c>
      <c r="D2913" s="71">
        <v>1734.62</v>
      </c>
    </row>
    <row r="2914" spans="1:4" x14ac:dyDescent="0.25">
      <c r="A2914" s="71">
        <v>2003715</v>
      </c>
      <c r="B2914" t="s">
        <v>17702</v>
      </c>
      <c r="C2914" s="71" t="s">
        <v>12798</v>
      </c>
      <c r="D2914" s="71">
        <v>1670.43</v>
      </c>
    </row>
    <row r="2915" spans="1:4" x14ac:dyDescent="0.25">
      <c r="A2915" s="71">
        <v>2003718</v>
      </c>
      <c r="B2915" t="s">
        <v>17703</v>
      </c>
      <c r="C2915" s="71" t="s">
        <v>12798</v>
      </c>
      <c r="D2915" s="71">
        <v>1977.1</v>
      </c>
    </row>
    <row r="2916" spans="1:4" x14ac:dyDescent="0.25">
      <c r="A2916" s="71">
        <v>2003717</v>
      </c>
      <c r="B2916" t="s">
        <v>17704</v>
      </c>
      <c r="C2916" s="71" t="s">
        <v>12798</v>
      </c>
      <c r="D2916" s="71">
        <v>1905.44</v>
      </c>
    </row>
    <row r="2917" spans="1:4" x14ac:dyDescent="0.25">
      <c r="A2917" s="71">
        <v>2003720</v>
      </c>
      <c r="B2917" t="s">
        <v>17705</v>
      </c>
      <c r="C2917" s="71" t="s">
        <v>12798</v>
      </c>
      <c r="D2917" s="71">
        <v>2226.06</v>
      </c>
    </row>
    <row r="2918" spans="1:4" x14ac:dyDescent="0.25">
      <c r="A2918" s="71">
        <v>2003719</v>
      </c>
      <c r="B2918" t="s">
        <v>17706</v>
      </c>
      <c r="C2918" s="71" t="s">
        <v>12798</v>
      </c>
      <c r="D2918" s="71">
        <v>2145.2600000000002</v>
      </c>
    </row>
    <row r="2919" spans="1:4" x14ac:dyDescent="0.25">
      <c r="A2919" s="71">
        <v>2003722</v>
      </c>
      <c r="B2919" t="s">
        <v>17707</v>
      </c>
      <c r="C2919" s="71" t="s">
        <v>12798</v>
      </c>
      <c r="D2919" s="71">
        <v>2468.54</v>
      </c>
    </row>
    <row r="2920" spans="1:4" x14ac:dyDescent="0.25">
      <c r="A2920" s="71">
        <v>2003721</v>
      </c>
      <c r="B2920" t="s">
        <v>17708</v>
      </c>
      <c r="C2920" s="71" t="s">
        <v>12798</v>
      </c>
      <c r="D2920" s="71">
        <v>2380.27</v>
      </c>
    </row>
    <row r="2921" spans="1:4" x14ac:dyDescent="0.25">
      <c r="A2921" s="71">
        <v>2003724</v>
      </c>
      <c r="B2921" t="s">
        <v>17709</v>
      </c>
      <c r="C2921" s="71" t="s">
        <v>12798</v>
      </c>
      <c r="D2921" s="71">
        <v>2717.54</v>
      </c>
    </row>
    <row r="2922" spans="1:4" x14ac:dyDescent="0.25">
      <c r="A2922" s="71">
        <v>2003723</v>
      </c>
      <c r="B2922" t="s">
        <v>17710</v>
      </c>
      <c r="C2922" s="71" t="s">
        <v>12798</v>
      </c>
      <c r="D2922" s="71">
        <v>2620.12</v>
      </c>
    </row>
    <row r="2923" spans="1:4" x14ac:dyDescent="0.25">
      <c r="A2923" s="71">
        <v>2003726</v>
      </c>
      <c r="B2923" t="s">
        <v>17711</v>
      </c>
      <c r="C2923" s="71" t="s">
        <v>12798</v>
      </c>
      <c r="D2923" s="71">
        <v>2960.02</v>
      </c>
    </row>
    <row r="2924" spans="1:4" x14ac:dyDescent="0.25">
      <c r="A2924" s="71">
        <v>2003725</v>
      </c>
      <c r="B2924" t="s">
        <v>17712</v>
      </c>
      <c r="C2924" s="71" t="s">
        <v>12798</v>
      </c>
      <c r="D2924" s="71">
        <v>2855.13</v>
      </c>
    </row>
    <row r="2925" spans="1:4" x14ac:dyDescent="0.25">
      <c r="A2925" s="71">
        <v>2003859</v>
      </c>
      <c r="B2925" t="s">
        <v>17713</v>
      </c>
      <c r="C2925" s="71" t="s">
        <v>14997</v>
      </c>
      <c r="D2925" s="71">
        <v>64.400000000000006</v>
      </c>
    </row>
    <row r="2926" spans="1:4" x14ac:dyDescent="0.25">
      <c r="A2926" s="71">
        <v>2003861</v>
      </c>
      <c r="B2926" t="s">
        <v>17714</v>
      </c>
      <c r="C2926" s="71" t="s">
        <v>3</v>
      </c>
      <c r="D2926" s="71">
        <v>25.34</v>
      </c>
    </row>
    <row r="2927" spans="1:4" x14ac:dyDescent="0.25">
      <c r="A2927" s="71">
        <v>2003862</v>
      </c>
      <c r="B2927" t="s">
        <v>17715</v>
      </c>
      <c r="C2927" s="71" t="s">
        <v>3</v>
      </c>
      <c r="D2927" s="71">
        <v>20.9</v>
      </c>
    </row>
    <row r="2928" spans="1:4" x14ac:dyDescent="0.25">
      <c r="A2928" s="71">
        <v>2003405</v>
      </c>
      <c r="B2928" t="s">
        <v>17716</v>
      </c>
      <c r="C2928" s="71" t="s">
        <v>3</v>
      </c>
      <c r="D2928" s="71">
        <v>220.97</v>
      </c>
    </row>
    <row r="2929" spans="1:4" x14ac:dyDescent="0.25">
      <c r="A2929" s="71">
        <v>2003404</v>
      </c>
      <c r="B2929" t="s">
        <v>17717</v>
      </c>
      <c r="C2929" s="71" t="s">
        <v>3</v>
      </c>
      <c r="D2929" s="71">
        <v>172.95</v>
      </c>
    </row>
    <row r="2930" spans="1:4" x14ac:dyDescent="0.25">
      <c r="A2930" s="71">
        <v>2003407</v>
      </c>
      <c r="B2930" t="s">
        <v>17718</v>
      </c>
      <c r="C2930" s="71" t="s">
        <v>3</v>
      </c>
      <c r="D2930" s="71">
        <v>275.57</v>
      </c>
    </row>
    <row r="2931" spans="1:4" x14ac:dyDescent="0.25">
      <c r="A2931" s="71">
        <v>2003406</v>
      </c>
      <c r="B2931" t="s">
        <v>17719</v>
      </c>
      <c r="C2931" s="71" t="s">
        <v>3</v>
      </c>
      <c r="D2931" s="71">
        <v>227.55</v>
      </c>
    </row>
    <row r="2932" spans="1:4" x14ac:dyDescent="0.25">
      <c r="A2932" s="71">
        <v>2003409</v>
      </c>
      <c r="B2932" t="s">
        <v>17720</v>
      </c>
      <c r="C2932" s="71" t="s">
        <v>3</v>
      </c>
      <c r="D2932" s="71">
        <v>470.86</v>
      </c>
    </row>
    <row r="2933" spans="1:4" x14ac:dyDescent="0.25">
      <c r="A2933" s="71">
        <v>2003408</v>
      </c>
      <c r="B2933" t="s">
        <v>17721</v>
      </c>
      <c r="C2933" s="71" t="s">
        <v>3</v>
      </c>
      <c r="D2933" s="71">
        <v>361.89</v>
      </c>
    </row>
    <row r="2934" spans="1:4" x14ac:dyDescent="0.25">
      <c r="A2934" s="71">
        <v>2003411</v>
      </c>
      <c r="B2934" t="s">
        <v>17722</v>
      </c>
      <c r="C2934" s="71" t="s">
        <v>3</v>
      </c>
      <c r="D2934" s="71">
        <v>622.04</v>
      </c>
    </row>
    <row r="2935" spans="1:4" x14ac:dyDescent="0.25">
      <c r="A2935" s="71">
        <v>2003410</v>
      </c>
      <c r="B2935" t="s">
        <v>17723</v>
      </c>
      <c r="C2935" s="71" t="s">
        <v>3</v>
      </c>
      <c r="D2935" s="71">
        <v>513.05999999999995</v>
      </c>
    </row>
    <row r="2936" spans="1:4" x14ac:dyDescent="0.25">
      <c r="A2936" s="71">
        <v>2003413</v>
      </c>
      <c r="B2936" t="s">
        <v>17724</v>
      </c>
      <c r="C2936" s="71" t="s">
        <v>3</v>
      </c>
      <c r="D2936" s="71">
        <v>658.6</v>
      </c>
    </row>
    <row r="2937" spans="1:4" x14ac:dyDescent="0.25">
      <c r="A2937" s="71">
        <v>2003412</v>
      </c>
      <c r="B2937" t="s">
        <v>17725</v>
      </c>
      <c r="C2937" s="71" t="s">
        <v>3</v>
      </c>
      <c r="D2937" s="71">
        <v>507.15</v>
      </c>
    </row>
    <row r="2938" spans="1:4" x14ac:dyDescent="0.25">
      <c r="A2938" s="71">
        <v>2003415</v>
      </c>
      <c r="B2938" t="s">
        <v>17726</v>
      </c>
      <c r="C2938" s="71" t="s">
        <v>3</v>
      </c>
      <c r="D2938" s="71">
        <v>839.73</v>
      </c>
    </row>
    <row r="2939" spans="1:4" x14ac:dyDescent="0.25">
      <c r="A2939" s="71">
        <v>2003414</v>
      </c>
      <c r="B2939" t="s">
        <v>17727</v>
      </c>
      <c r="C2939" s="71" t="s">
        <v>3</v>
      </c>
      <c r="D2939" s="71">
        <v>688.28</v>
      </c>
    </row>
    <row r="2940" spans="1:4" x14ac:dyDescent="0.25">
      <c r="A2940" s="71">
        <v>2003417</v>
      </c>
      <c r="B2940" t="s">
        <v>17728</v>
      </c>
      <c r="C2940" s="71" t="s">
        <v>3</v>
      </c>
      <c r="D2940" s="71">
        <v>857.16</v>
      </c>
    </row>
    <row r="2941" spans="1:4" x14ac:dyDescent="0.25">
      <c r="A2941" s="71">
        <v>2003416</v>
      </c>
      <c r="B2941" t="s">
        <v>17729</v>
      </c>
      <c r="C2941" s="71" t="s">
        <v>3</v>
      </c>
      <c r="D2941" s="71">
        <v>659.54</v>
      </c>
    </row>
    <row r="2942" spans="1:4" x14ac:dyDescent="0.25">
      <c r="A2942" s="71">
        <v>2003419</v>
      </c>
      <c r="B2942" t="s">
        <v>17730</v>
      </c>
      <c r="C2942" s="71" t="s">
        <v>3</v>
      </c>
      <c r="D2942" s="71">
        <v>1069.3900000000001</v>
      </c>
    </row>
    <row r="2943" spans="1:4" x14ac:dyDescent="0.25">
      <c r="A2943" s="71">
        <v>2003418</v>
      </c>
      <c r="B2943" t="s">
        <v>17731</v>
      </c>
      <c r="C2943" s="71" t="s">
        <v>3</v>
      </c>
      <c r="D2943" s="71">
        <v>871.76</v>
      </c>
    </row>
    <row r="2944" spans="1:4" x14ac:dyDescent="0.25">
      <c r="A2944" s="71">
        <v>2003421</v>
      </c>
      <c r="B2944" t="s">
        <v>17732</v>
      </c>
      <c r="C2944" s="71" t="s">
        <v>3</v>
      </c>
      <c r="D2944" s="71">
        <v>1079.95</v>
      </c>
    </row>
    <row r="2945" spans="1:4" x14ac:dyDescent="0.25">
      <c r="A2945" s="71">
        <v>2003420</v>
      </c>
      <c r="B2945" t="s">
        <v>17733</v>
      </c>
      <c r="C2945" s="71" t="s">
        <v>3</v>
      </c>
      <c r="D2945" s="71">
        <v>832.45</v>
      </c>
    </row>
    <row r="2946" spans="1:4" x14ac:dyDescent="0.25">
      <c r="A2946" s="71">
        <v>2003423</v>
      </c>
      <c r="B2946" t="s">
        <v>17734</v>
      </c>
      <c r="C2946" s="71" t="s">
        <v>3</v>
      </c>
      <c r="D2946" s="71">
        <v>1316.7</v>
      </c>
    </row>
    <row r="2947" spans="1:4" x14ac:dyDescent="0.25">
      <c r="A2947" s="71">
        <v>2003422</v>
      </c>
      <c r="B2947" t="s">
        <v>17735</v>
      </c>
      <c r="C2947" s="71" t="s">
        <v>3</v>
      </c>
      <c r="D2947" s="71">
        <v>1069.2</v>
      </c>
    </row>
    <row r="2948" spans="1:4" x14ac:dyDescent="0.25">
      <c r="A2948" s="71">
        <v>2003425</v>
      </c>
      <c r="B2948" t="s">
        <v>17736</v>
      </c>
      <c r="C2948" s="71" t="s">
        <v>3</v>
      </c>
      <c r="D2948" s="71">
        <v>1404.85</v>
      </c>
    </row>
    <row r="2949" spans="1:4" x14ac:dyDescent="0.25">
      <c r="A2949" s="71">
        <v>2003424</v>
      </c>
      <c r="B2949" t="s">
        <v>17737</v>
      </c>
      <c r="C2949" s="71" t="s">
        <v>3</v>
      </c>
      <c r="D2949" s="71">
        <v>1083.47</v>
      </c>
    </row>
    <row r="2950" spans="1:4" x14ac:dyDescent="0.25">
      <c r="A2950" s="71">
        <v>2003427</v>
      </c>
      <c r="B2950" t="s">
        <v>17738</v>
      </c>
      <c r="C2950" s="71" t="s">
        <v>3</v>
      </c>
      <c r="D2950" s="71">
        <v>1718.07</v>
      </c>
    </row>
    <row r="2951" spans="1:4" x14ac:dyDescent="0.25">
      <c r="A2951" s="71">
        <v>2003426</v>
      </c>
      <c r="B2951" t="s">
        <v>17739</v>
      </c>
      <c r="C2951" s="71" t="s">
        <v>3</v>
      </c>
      <c r="D2951" s="71">
        <v>1396.69</v>
      </c>
    </row>
    <row r="2952" spans="1:4" x14ac:dyDescent="0.25">
      <c r="A2952" s="71">
        <v>2003429</v>
      </c>
      <c r="B2952" t="s">
        <v>17740</v>
      </c>
      <c r="C2952" s="71" t="s">
        <v>3</v>
      </c>
      <c r="D2952" s="71">
        <v>1774.87</v>
      </c>
    </row>
    <row r="2953" spans="1:4" x14ac:dyDescent="0.25">
      <c r="A2953" s="71">
        <v>2003428</v>
      </c>
      <c r="B2953" t="s">
        <v>17741</v>
      </c>
      <c r="C2953" s="71" t="s">
        <v>3</v>
      </c>
      <c r="D2953" s="71">
        <v>1353.75</v>
      </c>
    </row>
    <row r="2954" spans="1:4" x14ac:dyDescent="0.25">
      <c r="A2954" s="71">
        <v>2003431</v>
      </c>
      <c r="B2954" t="s">
        <v>17742</v>
      </c>
      <c r="C2954" s="71" t="s">
        <v>3</v>
      </c>
      <c r="D2954" s="71">
        <v>2065.08</v>
      </c>
    </row>
    <row r="2955" spans="1:4" x14ac:dyDescent="0.25">
      <c r="A2955" s="71">
        <v>2003430</v>
      </c>
      <c r="B2955" t="s">
        <v>17743</v>
      </c>
      <c r="C2955" s="71" t="s">
        <v>3</v>
      </c>
      <c r="D2955" s="71">
        <v>1643.97</v>
      </c>
    </row>
    <row r="2956" spans="1:4" x14ac:dyDescent="0.25">
      <c r="A2956" s="71">
        <v>2003433</v>
      </c>
      <c r="B2956" t="s">
        <v>17744</v>
      </c>
      <c r="C2956" s="71" t="s">
        <v>3</v>
      </c>
      <c r="D2956" s="71">
        <v>2287.16</v>
      </c>
    </row>
    <row r="2957" spans="1:4" x14ac:dyDescent="0.25">
      <c r="A2957" s="71">
        <v>2003432</v>
      </c>
      <c r="B2957" t="s">
        <v>17745</v>
      </c>
      <c r="C2957" s="71" t="s">
        <v>3</v>
      </c>
      <c r="D2957" s="71">
        <v>1747.83</v>
      </c>
    </row>
    <row r="2958" spans="1:4" x14ac:dyDescent="0.25">
      <c r="A2958" s="71">
        <v>2003435</v>
      </c>
      <c r="B2958" t="s">
        <v>17746</v>
      </c>
      <c r="C2958" s="71" t="s">
        <v>3</v>
      </c>
      <c r="D2958" s="71">
        <v>2626.54</v>
      </c>
    </row>
    <row r="2959" spans="1:4" x14ac:dyDescent="0.25">
      <c r="A2959" s="71">
        <v>2003434</v>
      </c>
      <c r="B2959" t="s">
        <v>17747</v>
      </c>
      <c r="C2959" s="71" t="s">
        <v>3</v>
      </c>
      <c r="D2959" s="71">
        <v>2087.2199999999998</v>
      </c>
    </row>
    <row r="2960" spans="1:4" x14ac:dyDescent="0.25">
      <c r="A2960" s="71">
        <v>2003437</v>
      </c>
      <c r="B2960" t="s">
        <v>17748</v>
      </c>
      <c r="C2960" s="71" t="s">
        <v>3</v>
      </c>
      <c r="D2960" s="71">
        <v>3096.5</v>
      </c>
    </row>
    <row r="2961" spans="1:4" x14ac:dyDescent="0.25">
      <c r="A2961" s="71">
        <v>2003436</v>
      </c>
      <c r="B2961" t="s">
        <v>17749</v>
      </c>
      <c r="C2961" s="71" t="s">
        <v>3</v>
      </c>
      <c r="D2961" s="71">
        <v>2370.63</v>
      </c>
    </row>
    <row r="2962" spans="1:4" x14ac:dyDescent="0.25">
      <c r="A2962" s="71">
        <v>2003439</v>
      </c>
      <c r="B2962" t="s">
        <v>17750</v>
      </c>
      <c r="C2962" s="71" t="s">
        <v>3</v>
      </c>
      <c r="D2962" s="71">
        <v>3521.46</v>
      </c>
    </row>
    <row r="2963" spans="1:4" x14ac:dyDescent="0.25">
      <c r="A2963" s="71">
        <v>2003438</v>
      </c>
      <c r="B2963" t="s">
        <v>17751</v>
      </c>
      <c r="C2963" s="71" t="s">
        <v>3</v>
      </c>
      <c r="D2963" s="71">
        <v>2795.59</v>
      </c>
    </row>
    <row r="2964" spans="1:4" x14ac:dyDescent="0.25">
      <c r="A2964" s="71">
        <v>2003389</v>
      </c>
      <c r="B2964" t="s">
        <v>17752</v>
      </c>
      <c r="C2964" s="71" t="s">
        <v>3</v>
      </c>
      <c r="D2964" s="71">
        <v>256.5</v>
      </c>
    </row>
    <row r="2965" spans="1:4" x14ac:dyDescent="0.25">
      <c r="A2965" s="71">
        <v>2003388</v>
      </c>
      <c r="B2965" t="s">
        <v>17753</v>
      </c>
      <c r="C2965" s="71" t="s">
        <v>3</v>
      </c>
      <c r="D2965" s="71">
        <v>224.17</v>
      </c>
    </row>
    <row r="2966" spans="1:4" x14ac:dyDescent="0.25">
      <c r="A2966" s="71">
        <v>2003391</v>
      </c>
      <c r="B2966" t="s">
        <v>17754</v>
      </c>
      <c r="C2966" s="71" t="s">
        <v>3</v>
      </c>
      <c r="D2966" s="71">
        <v>158.44999999999999</v>
      </c>
    </row>
    <row r="2967" spans="1:4" x14ac:dyDescent="0.25">
      <c r="A2967" s="71">
        <v>2003390</v>
      </c>
      <c r="B2967" t="s">
        <v>17755</v>
      </c>
      <c r="C2967" s="71" t="s">
        <v>3</v>
      </c>
      <c r="D2967" s="71">
        <v>133.13999999999999</v>
      </c>
    </row>
    <row r="2968" spans="1:4" x14ac:dyDescent="0.25">
      <c r="A2968" s="71">
        <v>2003393</v>
      </c>
      <c r="B2968" t="s">
        <v>17756</v>
      </c>
      <c r="C2968" s="71" t="s">
        <v>3</v>
      </c>
      <c r="D2968" s="71">
        <v>224.24</v>
      </c>
    </row>
    <row r="2969" spans="1:4" x14ac:dyDescent="0.25">
      <c r="A2969" s="71">
        <v>2003392</v>
      </c>
      <c r="B2969" t="s">
        <v>17757</v>
      </c>
      <c r="C2969" s="71" t="s">
        <v>3</v>
      </c>
      <c r="D2969" s="71">
        <v>198.94</v>
      </c>
    </row>
    <row r="2970" spans="1:4" x14ac:dyDescent="0.25">
      <c r="A2970" s="71">
        <v>2003395</v>
      </c>
      <c r="B2970" t="s">
        <v>17758</v>
      </c>
      <c r="C2970" s="71" t="s">
        <v>3</v>
      </c>
      <c r="D2970" s="71">
        <v>682.86</v>
      </c>
    </row>
    <row r="2971" spans="1:4" x14ac:dyDescent="0.25">
      <c r="A2971" s="71">
        <v>2003394</v>
      </c>
      <c r="B2971" t="s">
        <v>17759</v>
      </c>
      <c r="C2971" s="71" t="s">
        <v>3</v>
      </c>
      <c r="D2971" s="71">
        <v>679.16</v>
      </c>
    </row>
    <row r="2972" spans="1:4" x14ac:dyDescent="0.25">
      <c r="A2972" s="71">
        <v>2003397</v>
      </c>
      <c r="B2972" t="s">
        <v>17760</v>
      </c>
      <c r="C2972" s="71" t="s">
        <v>3</v>
      </c>
      <c r="D2972" s="71">
        <v>510.59</v>
      </c>
    </row>
    <row r="2973" spans="1:4" x14ac:dyDescent="0.25">
      <c r="A2973" s="71">
        <v>2003396</v>
      </c>
      <c r="B2973" t="s">
        <v>17761</v>
      </c>
      <c r="C2973" s="71" t="s">
        <v>3</v>
      </c>
      <c r="D2973" s="71">
        <v>445.95</v>
      </c>
    </row>
    <row r="2974" spans="1:4" x14ac:dyDescent="0.25">
      <c r="A2974" s="71">
        <v>2003399</v>
      </c>
      <c r="B2974" t="s">
        <v>17762</v>
      </c>
      <c r="C2974" s="71" t="s">
        <v>3</v>
      </c>
      <c r="D2974" s="71">
        <v>644.20000000000005</v>
      </c>
    </row>
    <row r="2975" spans="1:4" x14ac:dyDescent="0.25">
      <c r="A2975" s="71">
        <v>2003398</v>
      </c>
      <c r="B2975" t="s">
        <v>17763</v>
      </c>
      <c r="C2975" s="71" t="s">
        <v>3</v>
      </c>
      <c r="D2975" s="71">
        <v>579.54999999999995</v>
      </c>
    </row>
    <row r="2976" spans="1:4" x14ac:dyDescent="0.25">
      <c r="A2976" s="71">
        <v>2003401</v>
      </c>
      <c r="B2976" t="s">
        <v>17764</v>
      </c>
      <c r="C2976" s="71" t="s">
        <v>3</v>
      </c>
      <c r="D2976" s="71">
        <v>579.47</v>
      </c>
    </row>
    <row r="2977" spans="1:4" x14ac:dyDescent="0.25">
      <c r="A2977" s="71">
        <v>2003400</v>
      </c>
      <c r="B2977" t="s">
        <v>17765</v>
      </c>
      <c r="C2977" s="71" t="s">
        <v>3</v>
      </c>
      <c r="D2977" s="71">
        <v>501.9</v>
      </c>
    </row>
    <row r="2978" spans="1:4" x14ac:dyDescent="0.25">
      <c r="A2978" s="71">
        <v>2003403</v>
      </c>
      <c r="B2978" t="s">
        <v>17766</v>
      </c>
      <c r="C2978" s="71" t="s">
        <v>3</v>
      </c>
      <c r="D2978" s="71">
        <v>720.28</v>
      </c>
    </row>
    <row r="2979" spans="1:4" x14ac:dyDescent="0.25">
      <c r="A2979" s="71">
        <v>2003402</v>
      </c>
      <c r="B2979" t="s">
        <v>17767</v>
      </c>
      <c r="C2979" s="71" t="s">
        <v>3</v>
      </c>
      <c r="D2979" s="71">
        <v>642.71</v>
      </c>
    </row>
    <row r="2980" spans="1:4" x14ac:dyDescent="0.25">
      <c r="A2980" s="71">
        <v>2003448</v>
      </c>
      <c r="B2980" t="s">
        <v>17768</v>
      </c>
      <c r="C2980" s="71" t="s">
        <v>12798</v>
      </c>
      <c r="D2980" s="71">
        <v>363.25</v>
      </c>
    </row>
    <row r="2981" spans="1:4" x14ac:dyDescent="0.25">
      <c r="A2981" s="71">
        <v>2003449</v>
      </c>
      <c r="B2981" t="s">
        <v>17769</v>
      </c>
      <c r="C2981" s="71" t="s">
        <v>12798</v>
      </c>
      <c r="D2981" s="71">
        <v>464.65</v>
      </c>
    </row>
    <row r="2982" spans="1:4" x14ac:dyDescent="0.25">
      <c r="A2982" s="71">
        <v>2003450</v>
      </c>
      <c r="B2982" t="s">
        <v>17770</v>
      </c>
      <c r="C2982" s="71" t="s">
        <v>12798</v>
      </c>
      <c r="D2982" s="71">
        <v>372.85</v>
      </c>
    </row>
    <row r="2983" spans="1:4" x14ac:dyDescent="0.25">
      <c r="A2983" s="71">
        <v>2003451</v>
      </c>
      <c r="B2983" t="s">
        <v>17771</v>
      </c>
      <c r="C2983" s="71" t="s">
        <v>12798</v>
      </c>
      <c r="D2983" s="71">
        <v>479.07</v>
      </c>
    </row>
    <row r="2984" spans="1:4" x14ac:dyDescent="0.25">
      <c r="A2984" s="71">
        <v>2003452</v>
      </c>
      <c r="B2984" t="s">
        <v>17772</v>
      </c>
      <c r="C2984" s="71" t="s">
        <v>12798</v>
      </c>
      <c r="D2984" s="71">
        <v>1140.73</v>
      </c>
    </row>
    <row r="2985" spans="1:4" x14ac:dyDescent="0.25">
      <c r="A2985" s="71">
        <v>2003453</v>
      </c>
      <c r="B2985" t="s">
        <v>17773</v>
      </c>
      <c r="C2985" s="71" t="s">
        <v>12798</v>
      </c>
      <c r="D2985" s="71">
        <v>1461.08</v>
      </c>
    </row>
    <row r="2986" spans="1:4" x14ac:dyDescent="0.25">
      <c r="A2986" s="71">
        <v>2003454</v>
      </c>
      <c r="B2986" t="s">
        <v>17774</v>
      </c>
      <c r="C2986" s="71" t="s">
        <v>12798</v>
      </c>
      <c r="D2986" s="71">
        <v>1602.81</v>
      </c>
    </row>
    <row r="2987" spans="1:4" x14ac:dyDescent="0.25">
      <c r="A2987" s="71">
        <v>2003455</v>
      </c>
      <c r="B2987" t="s">
        <v>17775</v>
      </c>
      <c r="C2987" s="71" t="s">
        <v>12798</v>
      </c>
      <c r="D2987" s="71">
        <v>2100.79</v>
      </c>
    </row>
    <row r="2988" spans="1:4" x14ac:dyDescent="0.25">
      <c r="A2988" s="71">
        <v>2003456</v>
      </c>
      <c r="B2988" t="s">
        <v>17776</v>
      </c>
      <c r="C2988" s="71" t="s">
        <v>12798</v>
      </c>
      <c r="D2988" s="71">
        <v>2133.86</v>
      </c>
    </row>
    <row r="2989" spans="1:4" x14ac:dyDescent="0.25">
      <c r="A2989" s="71">
        <v>2003457</v>
      </c>
      <c r="B2989" t="s">
        <v>17777</v>
      </c>
      <c r="C2989" s="71" t="s">
        <v>12798</v>
      </c>
      <c r="D2989" s="71">
        <v>2847.1</v>
      </c>
    </row>
    <row r="2990" spans="1:4" x14ac:dyDescent="0.25">
      <c r="A2990" s="71">
        <v>2003458</v>
      </c>
      <c r="B2990" t="s">
        <v>17778</v>
      </c>
      <c r="C2990" s="71" t="s">
        <v>12798</v>
      </c>
      <c r="D2990" s="71">
        <v>2700.9</v>
      </c>
    </row>
    <row r="2991" spans="1:4" x14ac:dyDescent="0.25">
      <c r="A2991" s="71">
        <v>2003459</v>
      </c>
      <c r="B2991" t="s">
        <v>17779</v>
      </c>
      <c r="C2991" s="71" t="s">
        <v>12798</v>
      </c>
      <c r="D2991" s="71">
        <v>3652.54</v>
      </c>
    </row>
    <row r="2992" spans="1:4" x14ac:dyDescent="0.25">
      <c r="A2992" s="71">
        <v>2003460</v>
      </c>
      <c r="B2992" t="s">
        <v>17780</v>
      </c>
      <c r="C2992" s="71" t="s">
        <v>12798</v>
      </c>
      <c r="D2992" s="71">
        <v>3792.05</v>
      </c>
    </row>
    <row r="2993" spans="1:4" x14ac:dyDescent="0.25">
      <c r="A2993" s="71">
        <v>2003461</v>
      </c>
      <c r="B2993" t="s">
        <v>17781</v>
      </c>
      <c r="C2993" s="71" t="s">
        <v>12798</v>
      </c>
      <c r="D2993" s="71">
        <v>5234.68</v>
      </c>
    </row>
    <row r="2994" spans="1:4" x14ac:dyDescent="0.25">
      <c r="A2994" s="71">
        <v>2003462</v>
      </c>
      <c r="B2994" t="s">
        <v>17782</v>
      </c>
      <c r="C2994" s="71" t="s">
        <v>12798</v>
      </c>
      <c r="D2994" s="71">
        <v>2733.17</v>
      </c>
    </row>
    <row r="2995" spans="1:4" x14ac:dyDescent="0.25">
      <c r="A2995" s="71">
        <v>2003463</v>
      </c>
      <c r="B2995" t="s">
        <v>17783</v>
      </c>
      <c r="C2995" s="71" t="s">
        <v>12798</v>
      </c>
      <c r="D2995" s="71">
        <v>3713.91</v>
      </c>
    </row>
    <row r="2996" spans="1:4" x14ac:dyDescent="0.25">
      <c r="A2996" s="71">
        <v>2003464</v>
      </c>
      <c r="B2996" t="s">
        <v>17784</v>
      </c>
      <c r="C2996" s="71" t="s">
        <v>12798</v>
      </c>
      <c r="D2996" s="71">
        <v>3501.09</v>
      </c>
    </row>
    <row r="2997" spans="1:4" x14ac:dyDescent="0.25">
      <c r="A2997" s="71">
        <v>2003465</v>
      </c>
      <c r="B2997" t="s">
        <v>17785</v>
      </c>
      <c r="C2997" s="71" t="s">
        <v>12798</v>
      </c>
      <c r="D2997" s="71">
        <v>4822.32</v>
      </c>
    </row>
    <row r="2998" spans="1:4" x14ac:dyDescent="0.25">
      <c r="A2998" s="71">
        <v>2003466</v>
      </c>
      <c r="B2998" t="s">
        <v>17786</v>
      </c>
      <c r="C2998" s="71" t="s">
        <v>12798</v>
      </c>
      <c r="D2998" s="71">
        <v>4876.16</v>
      </c>
    </row>
    <row r="2999" spans="1:4" x14ac:dyDescent="0.25">
      <c r="A2999" s="71">
        <v>2003467</v>
      </c>
      <c r="B2999" t="s">
        <v>17787</v>
      </c>
      <c r="C2999" s="71" t="s">
        <v>12798</v>
      </c>
      <c r="D2999" s="71">
        <v>6833.34</v>
      </c>
    </row>
    <row r="3000" spans="1:4" x14ac:dyDescent="0.25">
      <c r="A3000" s="71">
        <v>2003468</v>
      </c>
      <c r="B3000" t="s">
        <v>17788</v>
      </c>
      <c r="C3000" s="71" t="s">
        <v>12798</v>
      </c>
      <c r="D3000" s="71">
        <v>3336.28</v>
      </c>
    </row>
    <row r="3001" spans="1:4" x14ac:dyDescent="0.25">
      <c r="A3001" s="71">
        <v>2003469</v>
      </c>
      <c r="B3001" t="s">
        <v>17789</v>
      </c>
      <c r="C3001" s="71" t="s">
        <v>12798</v>
      </c>
      <c r="D3001" s="71">
        <v>4587.5</v>
      </c>
    </row>
    <row r="3002" spans="1:4" x14ac:dyDescent="0.25">
      <c r="A3002" s="71">
        <v>2003470</v>
      </c>
      <c r="B3002" t="s">
        <v>17790</v>
      </c>
      <c r="C3002" s="71" t="s">
        <v>12798</v>
      </c>
      <c r="D3002" s="71">
        <v>4301.3</v>
      </c>
    </row>
    <row r="3003" spans="1:4" x14ac:dyDescent="0.25">
      <c r="A3003" s="71">
        <v>2003471</v>
      </c>
      <c r="B3003" t="s">
        <v>17791</v>
      </c>
      <c r="C3003" s="71" t="s">
        <v>12798</v>
      </c>
      <c r="D3003" s="71">
        <v>5993.25</v>
      </c>
    </row>
    <row r="3004" spans="1:4" x14ac:dyDescent="0.25">
      <c r="A3004" s="71">
        <v>2003472</v>
      </c>
      <c r="B3004" t="s">
        <v>17792</v>
      </c>
      <c r="C3004" s="71" t="s">
        <v>12798</v>
      </c>
      <c r="D3004" s="71">
        <v>6314.49</v>
      </c>
    </row>
    <row r="3005" spans="1:4" x14ac:dyDescent="0.25">
      <c r="A3005" s="71">
        <v>2003473</v>
      </c>
      <c r="B3005" t="s">
        <v>17793</v>
      </c>
      <c r="C3005" s="71" t="s">
        <v>12798</v>
      </c>
      <c r="D3005" s="71">
        <v>8954.6200000000008</v>
      </c>
    </row>
    <row r="3006" spans="1:4" x14ac:dyDescent="0.25">
      <c r="A3006" s="71">
        <v>2003475</v>
      </c>
      <c r="B3006" t="s">
        <v>17794</v>
      </c>
      <c r="C3006" s="71" t="s">
        <v>12798</v>
      </c>
      <c r="D3006" s="71">
        <v>528.66999999999996</v>
      </c>
    </row>
    <row r="3007" spans="1:4" x14ac:dyDescent="0.25">
      <c r="A3007" s="71">
        <v>2003474</v>
      </c>
      <c r="B3007" t="s">
        <v>17795</v>
      </c>
      <c r="C3007" s="71" t="s">
        <v>12798</v>
      </c>
      <c r="D3007" s="71">
        <v>460.33</v>
      </c>
    </row>
    <row r="3008" spans="1:4" x14ac:dyDescent="0.25">
      <c r="A3008" s="71">
        <v>2003441</v>
      </c>
      <c r="B3008" t="s">
        <v>17796</v>
      </c>
      <c r="C3008" s="71" t="s">
        <v>12798</v>
      </c>
      <c r="D3008" s="71">
        <v>237.37</v>
      </c>
    </row>
    <row r="3009" spans="1:4" x14ac:dyDescent="0.25">
      <c r="A3009" s="71">
        <v>2003440</v>
      </c>
      <c r="B3009" t="s">
        <v>17797</v>
      </c>
      <c r="C3009" s="71" t="s">
        <v>12798</v>
      </c>
      <c r="D3009" s="71">
        <v>147.05000000000001</v>
      </c>
    </row>
    <row r="3010" spans="1:4" x14ac:dyDescent="0.25">
      <c r="A3010" s="71">
        <v>2003443</v>
      </c>
      <c r="B3010" t="s">
        <v>17798</v>
      </c>
      <c r="C3010" s="71" t="s">
        <v>12798</v>
      </c>
      <c r="D3010" s="71">
        <v>281.8</v>
      </c>
    </row>
    <row r="3011" spans="1:4" x14ac:dyDescent="0.25">
      <c r="A3011" s="71">
        <v>2003442</v>
      </c>
      <c r="B3011" t="s">
        <v>17799</v>
      </c>
      <c r="C3011" s="71" t="s">
        <v>12798</v>
      </c>
      <c r="D3011" s="71">
        <v>174.54</v>
      </c>
    </row>
    <row r="3012" spans="1:4" x14ac:dyDescent="0.25">
      <c r="A3012" s="71">
        <v>2003445</v>
      </c>
      <c r="B3012" t="s">
        <v>17800</v>
      </c>
      <c r="C3012" s="71" t="s">
        <v>12798</v>
      </c>
      <c r="D3012" s="71">
        <v>336.38</v>
      </c>
    </row>
    <row r="3013" spans="1:4" x14ac:dyDescent="0.25">
      <c r="A3013" s="71">
        <v>2003444</v>
      </c>
      <c r="B3013" t="s">
        <v>17801</v>
      </c>
      <c r="C3013" s="71" t="s">
        <v>12798</v>
      </c>
      <c r="D3013" s="71">
        <v>208.42</v>
      </c>
    </row>
    <row r="3014" spans="1:4" x14ac:dyDescent="0.25">
      <c r="A3014" s="71">
        <v>2003447</v>
      </c>
      <c r="B3014" t="s">
        <v>17802</v>
      </c>
      <c r="C3014" s="71" t="s">
        <v>12798</v>
      </c>
      <c r="D3014" s="71">
        <v>415.09</v>
      </c>
    </row>
    <row r="3015" spans="1:4" x14ac:dyDescent="0.25">
      <c r="A3015" s="71">
        <v>2003446</v>
      </c>
      <c r="B3015" t="s">
        <v>17803</v>
      </c>
      <c r="C3015" s="71" t="s">
        <v>12798</v>
      </c>
      <c r="D3015" s="71">
        <v>257.01</v>
      </c>
    </row>
    <row r="3016" spans="1:4" x14ac:dyDescent="0.25">
      <c r="A3016" s="71">
        <v>2004516</v>
      </c>
      <c r="B3016" t="s">
        <v>17804</v>
      </c>
      <c r="C3016" s="71" t="s">
        <v>3</v>
      </c>
      <c r="D3016" s="71">
        <v>31.6</v>
      </c>
    </row>
    <row r="3017" spans="1:4" x14ac:dyDescent="0.25">
      <c r="A3017" s="71">
        <v>2004517</v>
      </c>
      <c r="B3017" t="s">
        <v>17805</v>
      </c>
      <c r="C3017" s="71" t="s">
        <v>3</v>
      </c>
      <c r="D3017" s="71">
        <v>65.040000000000006</v>
      </c>
    </row>
    <row r="3018" spans="1:4" x14ac:dyDescent="0.25">
      <c r="A3018" s="71">
        <v>2007971</v>
      </c>
      <c r="B3018" t="s">
        <v>17806</v>
      </c>
      <c r="C3018" s="71" t="s">
        <v>3</v>
      </c>
      <c r="D3018" s="71">
        <v>93.99</v>
      </c>
    </row>
    <row r="3019" spans="1:4" x14ac:dyDescent="0.25">
      <c r="A3019" s="71">
        <v>2008091</v>
      </c>
      <c r="B3019" t="s">
        <v>17807</v>
      </c>
      <c r="C3019" s="71" t="s">
        <v>3</v>
      </c>
      <c r="D3019" s="71">
        <v>88.43</v>
      </c>
    </row>
    <row r="3020" spans="1:4" x14ac:dyDescent="0.25">
      <c r="A3020" s="71">
        <v>2006408</v>
      </c>
      <c r="B3020" t="s">
        <v>17808</v>
      </c>
      <c r="C3020" s="71" t="s">
        <v>3</v>
      </c>
      <c r="D3020" s="71">
        <v>69.73</v>
      </c>
    </row>
    <row r="3021" spans="1:4" x14ac:dyDescent="0.25">
      <c r="A3021" s="71">
        <v>2015642</v>
      </c>
      <c r="B3021" t="s">
        <v>17809</v>
      </c>
      <c r="C3021" s="71" t="s">
        <v>3</v>
      </c>
      <c r="D3021" s="71">
        <v>150.01</v>
      </c>
    </row>
    <row r="3022" spans="1:4" x14ac:dyDescent="0.25">
      <c r="A3022" s="71">
        <v>2015641</v>
      </c>
      <c r="B3022" t="s">
        <v>17810</v>
      </c>
      <c r="C3022" s="71" t="s">
        <v>3</v>
      </c>
      <c r="D3022" s="71">
        <v>136.83000000000001</v>
      </c>
    </row>
    <row r="3023" spans="1:4" x14ac:dyDescent="0.25">
      <c r="A3023" s="71">
        <v>2004509</v>
      </c>
      <c r="B3023" t="s">
        <v>17811</v>
      </c>
      <c r="C3023" s="71" t="s">
        <v>3</v>
      </c>
      <c r="D3023" s="71">
        <v>33.299999999999997</v>
      </c>
    </row>
    <row r="3024" spans="1:4" x14ac:dyDescent="0.25">
      <c r="A3024" s="71">
        <v>2004510</v>
      </c>
      <c r="B3024" t="s">
        <v>17812</v>
      </c>
      <c r="C3024" s="71" t="s">
        <v>3</v>
      </c>
      <c r="D3024" s="71">
        <v>40.19</v>
      </c>
    </row>
    <row r="3025" spans="1:4" x14ac:dyDescent="0.25">
      <c r="A3025" s="71">
        <v>2004511</v>
      </c>
      <c r="B3025" t="s">
        <v>17813</v>
      </c>
      <c r="C3025" s="71" t="s">
        <v>3</v>
      </c>
      <c r="D3025" s="71">
        <v>53.95</v>
      </c>
    </row>
    <row r="3026" spans="1:4" x14ac:dyDescent="0.25">
      <c r="A3026" s="71">
        <v>2004512</v>
      </c>
      <c r="B3026" t="s">
        <v>17814</v>
      </c>
      <c r="C3026" s="71" t="s">
        <v>3</v>
      </c>
      <c r="D3026" s="71">
        <v>71.14</v>
      </c>
    </row>
    <row r="3027" spans="1:4" x14ac:dyDescent="0.25">
      <c r="A3027" s="71">
        <v>2003843</v>
      </c>
      <c r="B3027" t="s">
        <v>17815</v>
      </c>
      <c r="C3027" s="71" t="s">
        <v>3</v>
      </c>
      <c r="D3027" s="71">
        <v>365.33</v>
      </c>
    </row>
    <row r="3028" spans="1:4" x14ac:dyDescent="0.25">
      <c r="A3028" s="71">
        <v>2003915</v>
      </c>
      <c r="B3028" t="s">
        <v>17816</v>
      </c>
      <c r="C3028" s="71" t="s">
        <v>3</v>
      </c>
      <c r="D3028" s="71">
        <v>113.3</v>
      </c>
    </row>
    <row r="3029" spans="1:4" x14ac:dyDescent="0.25">
      <c r="A3029" s="71">
        <v>2003914</v>
      </c>
      <c r="B3029" t="s">
        <v>17817</v>
      </c>
      <c r="C3029" s="71" t="s">
        <v>3</v>
      </c>
      <c r="D3029" s="71">
        <v>93.72</v>
      </c>
    </row>
    <row r="3030" spans="1:4" x14ac:dyDescent="0.25">
      <c r="A3030" s="71">
        <v>2003589</v>
      </c>
      <c r="B3030" t="s">
        <v>17818</v>
      </c>
      <c r="C3030" s="71" t="s">
        <v>3</v>
      </c>
      <c r="D3030" s="71">
        <v>114.25</v>
      </c>
    </row>
    <row r="3031" spans="1:4" x14ac:dyDescent="0.25">
      <c r="A3031" s="71">
        <v>2003588</v>
      </c>
      <c r="B3031" t="s">
        <v>17819</v>
      </c>
      <c r="C3031" s="71" t="s">
        <v>3</v>
      </c>
      <c r="D3031" s="71">
        <v>98.87</v>
      </c>
    </row>
    <row r="3032" spans="1:4" x14ac:dyDescent="0.25">
      <c r="A3032" s="71">
        <v>2003917</v>
      </c>
      <c r="B3032" t="s">
        <v>17820</v>
      </c>
      <c r="C3032" s="71" t="s">
        <v>3</v>
      </c>
      <c r="D3032" s="71">
        <v>127.3</v>
      </c>
    </row>
    <row r="3033" spans="1:4" x14ac:dyDescent="0.25">
      <c r="A3033" s="71">
        <v>2003916</v>
      </c>
      <c r="B3033" t="s">
        <v>17821</v>
      </c>
      <c r="C3033" s="71" t="s">
        <v>3</v>
      </c>
      <c r="D3033" s="71">
        <v>107.72</v>
      </c>
    </row>
    <row r="3034" spans="1:4" x14ac:dyDescent="0.25">
      <c r="A3034" s="71">
        <v>2003591</v>
      </c>
      <c r="B3034" t="s">
        <v>17822</v>
      </c>
      <c r="C3034" s="71" t="s">
        <v>3</v>
      </c>
      <c r="D3034" s="71">
        <v>128.25</v>
      </c>
    </row>
    <row r="3035" spans="1:4" x14ac:dyDescent="0.25">
      <c r="A3035" s="71">
        <v>2003590</v>
      </c>
      <c r="B3035" t="s">
        <v>17823</v>
      </c>
      <c r="C3035" s="71" t="s">
        <v>3</v>
      </c>
      <c r="D3035" s="71">
        <v>112.87</v>
      </c>
    </row>
    <row r="3036" spans="1:4" x14ac:dyDescent="0.25">
      <c r="A3036" s="71">
        <v>2003593</v>
      </c>
      <c r="B3036" t="s">
        <v>17824</v>
      </c>
      <c r="C3036" s="71" t="s">
        <v>3</v>
      </c>
      <c r="D3036" s="71">
        <v>87.97</v>
      </c>
    </row>
    <row r="3037" spans="1:4" x14ac:dyDescent="0.25">
      <c r="A3037" s="71">
        <v>2003592</v>
      </c>
      <c r="B3037" t="s">
        <v>17825</v>
      </c>
      <c r="C3037" s="71" t="s">
        <v>3</v>
      </c>
      <c r="D3037" s="71">
        <v>66</v>
      </c>
    </row>
    <row r="3038" spans="1:4" x14ac:dyDescent="0.25">
      <c r="A3038" s="71">
        <v>2003595</v>
      </c>
      <c r="B3038" t="s">
        <v>17826</v>
      </c>
      <c r="C3038" s="71" t="s">
        <v>3</v>
      </c>
      <c r="D3038" s="71">
        <v>73.97</v>
      </c>
    </row>
    <row r="3039" spans="1:4" x14ac:dyDescent="0.25">
      <c r="A3039" s="71">
        <v>2003594</v>
      </c>
      <c r="B3039" t="s">
        <v>17827</v>
      </c>
      <c r="C3039" s="71" t="s">
        <v>3</v>
      </c>
      <c r="D3039" s="71">
        <v>52</v>
      </c>
    </row>
    <row r="3040" spans="1:4" x14ac:dyDescent="0.25">
      <c r="A3040" s="71">
        <v>2003597</v>
      </c>
      <c r="B3040" t="s">
        <v>17828</v>
      </c>
      <c r="C3040" s="71" t="s">
        <v>3</v>
      </c>
      <c r="D3040" s="71">
        <v>112.67</v>
      </c>
    </row>
    <row r="3041" spans="1:4" x14ac:dyDescent="0.25">
      <c r="A3041" s="71">
        <v>2003596</v>
      </c>
      <c r="B3041" t="s">
        <v>17829</v>
      </c>
      <c r="C3041" s="71" t="s">
        <v>3</v>
      </c>
      <c r="D3041" s="71">
        <v>87.55</v>
      </c>
    </row>
    <row r="3042" spans="1:4" x14ac:dyDescent="0.25">
      <c r="A3042" s="71">
        <v>2003572</v>
      </c>
      <c r="B3042" t="s">
        <v>17830</v>
      </c>
      <c r="C3042" s="71" t="s">
        <v>3</v>
      </c>
      <c r="D3042" s="71">
        <v>145.72999999999999</v>
      </c>
    </row>
    <row r="3043" spans="1:4" x14ac:dyDescent="0.25">
      <c r="A3043" s="71">
        <v>2003580</v>
      </c>
      <c r="B3043" t="s">
        <v>17831</v>
      </c>
      <c r="C3043" s="71" t="s">
        <v>3</v>
      </c>
      <c r="D3043" s="71">
        <v>62.81</v>
      </c>
    </row>
    <row r="3044" spans="1:4" x14ac:dyDescent="0.25">
      <c r="A3044" s="71">
        <v>2003573</v>
      </c>
      <c r="B3044" t="s">
        <v>17832</v>
      </c>
      <c r="C3044" s="71" t="s">
        <v>3</v>
      </c>
      <c r="D3044" s="71">
        <v>156.9</v>
      </c>
    </row>
    <row r="3045" spans="1:4" x14ac:dyDescent="0.25">
      <c r="A3045" s="71">
        <v>2003581</v>
      </c>
      <c r="B3045" t="s">
        <v>17833</v>
      </c>
      <c r="C3045" s="71" t="s">
        <v>3</v>
      </c>
      <c r="D3045" s="71">
        <v>61.03</v>
      </c>
    </row>
    <row r="3046" spans="1:4" x14ac:dyDescent="0.25">
      <c r="A3046" s="71">
        <v>2003561</v>
      </c>
      <c r="B3046" t="s">
        <v>17834</v>
      </c>
      <c r="C3046" s="71" t="s">
        <v>3</v>
      </c>
      <c r="D3046" s="71">
        <v>225.23</v>
      </c>
    </row>
    <row r="3047" spans="1:4" x14ac:dyDescent="0.25">
      <c r="A3047" s="71">
        <v>2003560</v>
      </c>
      <c r="B3047" t="s">
        <v>17835</v>
      </c>
      <c r="C3047" s="71" t="s">
        <v>3</v>
      </c>
      <c r="D3047" s="71">
        <v>110.96</v>
      </c>
    </row>
    <row r="3048" spans="1:4" x14ac:dyDescent="0.25">
      <c r="A3048" s="71">
        <v>2003574</v>
      </c>
      <c r="B3048" t="s">
        <v>17836</v>
      </c>
      <c r="C3048" s="71" t="s">
        <v>3</v>
      </c>
      <c r="D3048" s="71">
        <v>191.94</v>
      </c>
    </row>
    <row r="3049" spans="1:4" x14ac:dyDescent="0.25">
      <c r="A3049" s="71">
        <v>2003582</v>
      </c>
      <c r="B3049" t="s">
        <v>17837</v>
      </c>
      <c r="C3049" s="71" t="s">
        <v>3</v>
      </c>
      <c r="D3049" s="71">
        <v>107.8</v>
      </c>
    </row>
    <row r="3050" spans="1:4" x14ac:dyDescent="0.25">
      <c r="A3050" s="71">
        <v>2003563</v>
      </c>
      <c r="B3050" t="s">
        <v>17838</v>
      </c>
      <c r="C3050" s="71" t="s">
        <v>3</v>
      </c>
      <c r="D3050" s="71">
        <v>241.81</v>
      </c>
    </row>
    <row r="3051" spans="1:4" x14ac:dyDescent="0.25">
      <c r="A3051" s="71">
        <v>2003562</v>
      </c>
      <c r="B3051" t="s">
        <v>17839</v>
      </c>
      <c r="C3051" s="71" t="s">
        <v>3</v>
      </c>
      <c r="D3051" s="71">
        <v>108.11</v>
      </c>
    </row>
    <row r="3052" spans="1:4" x14ac:dyDescent="0.25">
      <c r="A3052" s="71">
        <v>2003575</v>
      </c>
      <c r="B3052" t="s">
        <v>17840</v>
      </c>
      <c r="C3052" s="71" t="s">
        <v>3</v>
      </c>
      <c r="D3052" s="71">
        <v>203.55</v>
      </c>
    </row>
    <row r="3053" spans="1:4" x14ac:dyDescent="0.25">
      <c r="A3053" s="71">
        <v>2003583</v>
      </c>
      <c r="B3053" t="s">
        <v>17841</v>
      </c>
      <c r="C3053" s="71" t="s">
        <v>3</v>
      </c>
      <c r="D3053" s="71">
        <v>105.81</v>
      </c>
    </row>
    <row r="3054" spans="1:4" x14ac:dyDescent="0.25">
      <c r="A3054" s="71">
        <v>2003565</v>
      </c>
      <c r="B3054" t="s">
        <v>17842</v>
      </c>
      <c r="C3054" s="71" t="s">
        <v>3</v>
      </c>
      <c r="D3054" s="71">
        <v>149.79</v>
      </c>
    </row>
    <row r="3055" spans="1:4" x14ac:dyDescent="0.25">
      <c r="A3055" s="71">
        <v>2003564</v>
      </c>
      <c r="B3055" t="s">
        <v>17843</v>
      </c>
      <c r="C3055" s="71" t="s">
        <v>3</v>
      </c>
      <c r="D3055" s="71">
        <v>81.680000000000007</v>
      </c>
    </row>
    <row r="3056" spans="1:4" x14ac:dyDescent="0.25">
      <c r="A3056" s="71">
        <v>2003567</v>
      </c>
      <c r="B3056" t="s">
        <v>17844</v>
      </c>
      <c r="C3056" s="71" t="s">
        <v>3</v>
      </c>
      <c r="D3056" s="71">
        <v>171.31</v>
      </c>
    </row>
    <row r="3057" spans="1:4" x14ac:dyDescent="0.25">
      <c r="A3057" s="71">
        <v>2003566</v>
      </c>
      <c r="B3057" t="s">
        <v>17845</v>
      </c>
      <c r="C3057" s="71" t="s">
        <v>3</v>
      </c>
      <c r="D3057" s="71">
        <v>88.92</v>
      </c>
    </row>
    <row r="3058" spans="1:4" x14ac:dyDescent="0.25">
      <c r="A3058" s="71">
        <v>2003569</v>
      </c>
      <c r="B3058" t="s">
        <v>17846</v>
      </c>
      <c r="C3058" s="71" t="s">
        <v>3</v>
      </c>
      <c r="D3058" s="71">
        <v>188.91</v>
      </c>
    </row>
    <row r="3059" spans="1:4" x14ac:dyDescent="0.25">
      <c r="A3059" s="71">
        <v>2003568</v>
      </c>
      <c r="B3059" t="s">
        <v>17847</v>
      </c>
      <c r="C3059" s="71" t="s">
        <v>3</v>
      </c>
      <c r="D3059" s="71">
        <v>123.19</v>
      </c>
    </row>
    <row r="3060" spans="1:4" x14ac:dyDescent="0.25">
      <c r="A3060" s="71">
        <v>2003578</v>
      </c>
      <c r="B3060" t="s">
        <v>17848</v>
      </c>
      <c r="C3060" s="71" t="s">
        <v>3</v>
      </c>
      <c r="D3060" s="71">
        <v>175.08</v>
      </c>
    </row>
    <row r="3061" spans="1:4" x14ac:dyDescent="0.25">
      <c r="A3061" s="71">
        <v>2003586</v>
      </c>
      <c r="B3061" t="s">
        <v>17849</v>
      </c>
      <c r="C3061" s="71" t="s">
        <v>3</v>
      </c>
      <c r="D3061" s="71">
        <v>121.02</v>
      </c>
    </row>
    <row r="3062" spans="1:4" x14ac:dyDescent="0.25">
      <c r="A3062" s="71">
        <v>2003571</v>
      </c>
      <c r="B3062" t="s">
        <v>17850</v>
      </c>
      <c r="C3062" s="71" t="s">
        <v>3</v>
      </c>
      <c r="D3062" s="71">
        <v>210.43</v>
      </c>
    </row>
    <row r="3063" spans="1:4" x14ac:dyDescent="0.25">
      <c r="A3063" s="71">
        <v>2003570</v>
      </c>
      <c r="B3063" t="s">
        <v>17851</v>
      </c>
      <c r="C3063" s="71" t="s">
        <v>3</v>
      </c>
      <c r="D3063" s="71">
        <v>130.43</v>
      </c>
    </row>
    <row r="3064" spans="1:4" x14ac:dyDescent="0.25">
      <c r="A3064" s="71">
        <v>2003579</v>
      </c>
      <c r="B3064" t="s">
        <v>17852</v>
      </c>
      <c r="C3064" s="71" t="s">
        <v>3</v>
      </c>
      <c r="D3064" s="71">
        <v>192.63</v>
      </c>
    </row>
    <row r="3065" spans="1:4" x14ac:dyDescent="0.25">
      <c r="A3065" s="71">
        <v>2003587</v>
      </c>
      <c r="B3065" t="s">
        <v>17853</v>
      </c>
      <c r="C3065" s="71" t="s">
        <v>3</v>
      </c>
      <c r="D3065" s="71">
        <v>127.58</v>
      </c>
    </row>
    <row r="3066" spans="1:4" x14ac:dyDescent="0.25">
      <c r="A3066" s="71">
        <v>2004506</v>
      </c>
      <c r="B3066" t="s">
        <v>17854</v>
      </c>
      <c r="C3066" s="71" t="s">
        <v>3</v>
      </c>
      <c r="D3066" s="71">
        <v>60.52</v>
      </c>
    </row>
    <row r="3067" spans="1:4" x14ac:dyDescent="0.25">
      <c r="A3067" s="71">
        <v>2004507</v>
      </c>
      <c r="B3067" t="s">
        <v>17855</v>
      </c>
      <c r="C3067" s="71" t="s">
        <v>3</v>
      </c>
      <c r="D3067" s="71">
        <v>81.069999999999993</v>
      </c>
    </row>
    <row r="3068" spans="1:4" x14ac:dyDescent="0.25">
      <c r="A3068" s="71">
        <v>2003614</v>
      </c>
      <c r="B3068" t="s">
        <v>17856</v>
      </c>
      <c r="C3068" s="71" t="s">
        <v>3</v>
      </c>
      <c r="D3068" s="71">
        <v>125.75</v>
      </c>
    </row>
    <row r="3069" spans="1:4" x14ac:dyDescent="0.25">
      <c r="A3069" s="71">
        <v>2003865</v>
      </c>
      <c r="B3069" t="s">
        <v>17857</v>
      </c>
      <c r="C3069" s="71" t="s">
        <v>3</v>
      </c>
      <c r="D3069" s="71">
        <v>140.08000000000001</v>
      </c>
    </row>
    <row r="3070" spans="1:4" x14ac:dyDescent="0.25">
      <c r="A3070" s="71">
        <v>2003923</v>
      </c>
      <c r="B3070" t="s">
        <v>17858</v>
      </c>
      <c r="C3070" s="71" t="s">
        <v>3</v>
      </c>
      <c r="D3070" s="71">
        <v>64.680000000000007</v>
      </c>
    </row>
    <row r="3071" spans="1:4" x14ac:dyDescent="0.25">
      <c r="A3071" s="71">
        <v>2003922</v>
      </c>
      <c r="B3071" t="s">
        <v>17859</v>
      </c>
      <c r="C3071" s="71" t="s">
        <v>3</v>
      </c>
      <c r="D3071" s="71">
        <v>34.57</v>
      </c>
    </row>
    <row r="3072" spans="1:4" x14ac:dyDescent="0.25">
      <c r="A3072" s="71">
        <v>2003605</v>
      </c>
      <c r="B3072" t="s">
        <v>17860</v>
      </c>
      <c r="C3072" s="71" t="s">
        <v>3</v>
      </c>
      <c r="D3072" s="71">
        <v>50.25</v>
      </c>
    </row>
    <row r="3073" spans="1:4" x14ac:dyDescent="0.25">
      <c r="A3073" s="71">
        <v>2003604</v>
      </c>
      <c r="B3073" t="s">
        <v>17861</v>
      </c>
      <c r="C3073" s="71" t="s">
        <v>3</v>
      </c>
      <c r="D3073" s="71">
        <v>24.35</v>
      </c>
    </row>
    <row r="3074" spans="1:4" x14ac:dyDescent="0.25">
      <c r="A3074" s="71">
        <v>2003607</v>
      </c>
      <c r="B3074" t="s">
        <v>17862</v>
      </c>
      <c r="C3074" s="71" t="s">
        <v>3</v>
      </c>
      <c r="D3074" s="71">
        <v>45.14</v>
      </c>
    </row>
    <row r="3075" spans="1:4" x14ac:dyDescent="0.25">
      <c r="A3075" s="71">
        <v>2003606</v>
      </c>
      <c r="B3075" t="s">
        <v>17863</v>
      </c>
      <c r="C3075" s="71" t="s">
        <v>3</v>
      </c>
      <c r="D3075" s="71">
        <v>27.56</v>
      </c>
    </row>
    <row r="3076" spans="1:4" x14ac:dyDescent="0.25">
      <c r="A3076" s="71">
        <v>2003609</v>
      </c>
      <c r="B3076" t="s">
        <v>17864</v>
      </c>
      <c r="C3076" s="71" t="s">
        <v>3</v>
      </c>
      <c r="D3076" s="71">
        <v>30.09</v>
      </c>
    </row>
    <row r="3077" spans="1:4" x14ac:dyDescent="0.25">
      <c r="A3077" s="71">
        <v>2003608</v>
      </c>
      <c r="B3077" t="s">
        <v>17865</v>
      </c>
      <c r="C3077" s="71" t="s">
        <v>3</v>
      </c>
      <c r="D3077" s="71">
        <v>12.51</v>
      </c>
    </row>
    <row r="3078" spans="1:4" x14ac:dyDescent="0.25">
      <c r="A3078" s="71">
        <v>2003925</v>
      </c>
      <c r="B3078" t="s">
        <v>17866</v>
      </c>
      <c r="C3078" s="71" t="s">
        <v>3</v>
      </c>
      <c r="D3078" s="71">
        <v>80.849999999999994</v>
      </c>
    </row>
    <row r="3079" spans="1:4" x14ac:dyDescent="0.25">
      <c r="A3079" s="71">
        <v>2003924</v>
      </c>
      <c r="B3079" t="s">
        <v>17867</v>
      </c>
      <c r="C3079" s="71" t="s">
        <v>3</v>
      </c>
      <c r="D3079" s="71">
        <v>59.07</v>
      </c>
    </row>
    <row r="3080" spans="1:4" x14ac:dyDescent="0.25">
      <c r="A3080" s="71">
        <v>2003611</v>
      </c>
      <c r="B3080" t="s">
        <v>17868</v>
      </c>
      <c r="C3080" s="71" t="s">
        <v>3</v>
      </c>
      <c r="D3080" s="71">
        <v>66.430000000000007</v>
      </c>
    </row>
    <row r="3081" spans="1:4" x14ac:dyDescent="0.25">
      <c r="A3081" s="71">
        <v>2003610</v>
      </c>
      <c r="B3081" t="s">
        <v>17869</v>
      </c>
      <c r="C3081" s="71" t="s">
        <v>3</v>
      </c>
      <c r="D3081" s="71">
        <v>48.85</v>
      </c>
    </row>
    <row r="3082" spans="1:4" x14ac:dyDescent="0.25">
      <c r="A3082" s="71">
        <v>2003820</v>
      </c>
      <c r="B3082" t="s">
        <v>17870</v>
      </c>
      <c r="C3082" s="71" t="s">
        <v>12798</v>
      </c>
      <c r="D3082" s="71">
        <v>18.8</v>
      </c>
    </row>
    <row r="3083" spans="1:4" x14ac:dyDescent="0.25">
      <c r="A3083" s="71">
        <v>2003821</v>
      </c>
      <c r="B3083" t="s">
        <v>17871</v>
      </c>
      <c r="C3083" s="71" t="s">
        <v>12798</v>
      </c>
      <c r="D3083" s="71">
        <v>16.38</v>
      </c>
    </row>
    <row r="3084" spans="1:4" x14ac:dyDescent="0.25">
      <c r="A3084" s="71">
        <v>2003842</v>
      </c>
      <c r="B3084" t="s">
        <v>17872</v>
      </c>
      <c r="C3084" s="71" t="s">
        <v>4</v>
      </c>
      <c r="D3084" s="71">
        <v>66.209999999999994</v>
      </c>
    </row>
    <row r="3085" spans="1:4" x14ac:dyDescent="0.25">
      <c r="A3085" s="71">
        <v>2003385</v>
      </c>
      <c r="B3085" t="s">
        <v>17873</v>
      </c>
      <c r="C3085" s="71" t="s">
        <v>12798</v>
      </c>
      <c r="D3085" s="71">
        <v>61.26</v>
      </c>
    </row>
    <row r="3086" spans="1:4" x14ac:dyDescent="0.25">
      <c r="A3086" s="71">
        <v>2003384</v>
      </c>
      <c r="B3086" t="s">
        <v>17874</v>
      </c>
      <c r="C3086" s="71" t="s">
        <v>12798</v>
      </c>
      <c r="D3086" s="71">
        <v>40.94</v>
      </c>
    </row>
    <row r="3087" spans="1:4" x14ac:dyDescent="0.25">
      <c r="A3087" s="71">
        <v>2003387</v>
      </c>
      <c r="B3087" t="s">
        <v>17875</v>
      </c>
      <c r="C3087" s="71" t="s">
        <v>12798</v>
      </c>
      <c r="D3087" s="71">
        <v>76.040000000000006</v>
      </c>
    </row>
    <row r="3088" spans="1:4" x14ac:dyDescent="0.25">
      <c r="A3088" s="71">
        <v>2003386</v>
      </c>
      <c r="B3088" t="s">
        <v>17876</v>
      </c>
      <c r="C3088" s="71" t="s">
        <v>12798</v>
      </c>
      <c r="D3088" s="71">
        <v>50.18</v>
      </c>
    </row>
    <row r="3089" spans="1:4" x14ac:dyDescent="0.25">
      <c r="A3089" s="71">
        <v>2003335</v>
      </c>
      <c r="B3089" t="s">
        <v>17877</v>
      </c>
      <c r="C3089" s="71" t="s">
        <v>12798</v>
      </c>
      <c r="D3089" s="71">
        <v>1868.5</v>
      </c>
    </row>
    <row r="3090" spans="1:4" x14ac:dyDescent="0.25">
      <c r="A3090" s="71">
        <v>2003334</v>
      </c>
      <c r="B3090" t="s">
        <v>17878</v>
      </c>
      <c r="C3090" s="71" t="s">
        <v>12798</v>
      </c>
      <c r="D3090" s="71">
        <v>1497.07</v>
      </c>
    </row>
    <row r="3091" spans="1:4" x14ac:dyDescent="0.25">
      <c r="A3091" s="71">
        <v>2003336</v>
      </c>
      <c r="B3091" t="s">
        <v>17879</v>
      </c>
      <c r="C3091" s="71" t="s">
        <v>12798</v>
      </c>
      <c r="D3091" s="71">
        <v>1604.55</v>
      </c>
    </row>
    <row r="3092" spans="1:4" x14ac:dyDescent="0.25">
      <c r="A3092" s="71">
        <v>2003337</v>
      </c>
      <c r="B3092" t="s">
        <v>17880</v>
      </c>
      <c r="C3092" s="71" t="s">
        <v>12798</v>
      </c>
      <c r="D3092" s="71">
        <v>1235.1500000000001</v>
      </c>
    </row>
    <row r="3093" spans="1:4" x14ac:dyDescent="0.25">
      <c r="A3093" s="71">
        <v>2003819</v>
      </c>
      <c r="B3093" t="s">
        <v>21932</v>
      </c>
      <c r="C3093" s="71" t="s">
        <v>3</v>
      </c>
      <c r="D3093" s="71">
        <v>6.9</v>
      </c>
    </row>
    <row r="3094" spans="1:4" x14ac:dyDescent="0.25">
      <c r="A3094" s="71">
        <v>2004504</v>
      </c>
      <c r="B3094" t="s">
        <v>17881</v>
      </c>
      <c r="C3094" s="71" t="s">
        <v>14997</v>
      </c>
      <c r="D3094" s="71">
        <v>16.63</v>
      </c>
    </row>
    <row r="3095" spans="1:4" x14ac:dyDescent="0.25">
      <c r="A3095" s="71">
        <v>2004519</v>
      </c>
      <c r="B3095" t="s">
        <v>17882</v>
      </c>
      <c r="C3095" s="71" t="s">
        <v>14997</v>
      </c>
      <c r="D3095" s="71">
        <v>25.94</v>
      </c>
    </row>
    <row r="3096" spans="1:4" x14ac:dyDescent="0.25">
      <c r="A3096" s="71">
        <v>2004520</v>
      </c>
      <c r="B3096" t="s">
        <v>17883</v>
      </c>
      <c r="C3096" s="71" t="s">
        <v>14997</v>
      </c>
      <c r="D3096" s="71">
        <v>21.4</v>
      </c>
    </row>
    <row r="3097" spans="1:4" x14ac:dyDescent="0.25">
      <c r="A3097" s="71">
        <v>2004521</v>
      </c>
      <c r="B3097" t="s">
        <v>17884</v>
      </c>
      <c r="C3097" s="71" t="s">
        <v>14997</v>
      </c>
      <c r="D3097" s="71">
        <v>14.64</v>
      </c>
    </row>
    <row r="3098" spans="1:4" x14ac:dyDescent="0.25">
      <c r="A3098" s="71">
        <v>2004522</v>
      </c>
      <c r="B3098" t="s">
        <v>17885</v>
      </c>
      <c r="C3098" s="71" t="s">
        <v>14997</v>
      </c>
      <c r="D3098" s="71">
        <v>10.7</v>
      </c>
    </row>
    <row r="3099" spans="1:4" x14ac:dyDescent="0.25">
      <c r="A3099" s="71">
        <v>2004518</v>
      </c>
      <c r="B3099" t="s">
        <v>17886</v>
      </c>
      <c r="C3099" s="71" t="s">
        <v>14997</v>
      </c>
      <c r="D3099" s="71">
        <v>45.06</v>
      </c>
    </row>
    <row r="3100" spans="1:4" x14ac:dyDescent="0.25">
      <c r="A3100" s="71">
        <v>2003864</v>
      </c>
      <c r="B3100" t="s">
        <v>17887</v>
      </c>
      <c r="C3100" s="71" t="s">
        <v>8</v>
      </c>
      <c r="D3100" s="71">
        <v>12.9</v>
      </c>
    </row>
    <row r="3101" spans="1:4" x14ac:dyDescent="0.25">
      <c r="A3101" s="71">
        <v>2003863</v>
      </c>
      <c r="B3101" t="s">
        <v>17888</v>
      </c>
      <c r="C3101" s="71" t="s">
        <v>8</v>
      </c>
      <c r="D3101" s="71">
        <v>22.3</v>
      </c>
    </row>
    <row r="3102" spans="1:4" x14ac:dyDescent="0.25">
      <c r="A3102" s="71">
        <v>2004508</v>
      </c>
      <c r="B3102" t="s">
        <v>17889</v>
      </c>
      <c r="C3102" s="71" t="s">
        <v>3</v>
      </c>
      <c r="D3102" s="71">
        <v>13.23</v>
      </c>
    </row>
    <row r="3103" spans="1:4" x14ac:dyDescent="0.25">
      <c r="A3103" s="71">
        <v>2003316</v>
      </c>
      <c r="B3103" t="s">
        <v>17890</v>
      </c>
      <c r="C3103" s="71" t="s">
        <v>12798</v>
      </c>
      <c r="D3103" s="71">
        <v>101.91</v>
      </c>
    </row>
    <row r="3104" spans="1:4" x14ac:dyDescent="0.25">
      <c r="A3104" s="71">
        <v>2003317</v>
      </c>
      <c r="B3104" t="s">
        <v>17891</v>
      </c>
      <c r="C3104" s="71" t="s">
        <v>12798</v>
      </c>
      <c r="D3104" s="71">
        <v>95.15</v>
      </c>
    </row>
    <row r="3105" spans="1:4" x14ac:dyDescent="0.25">
      <c r="A3105" s="71">
        <v>2003767</v>
      </c>
      <c r="B3105" t="s">
        <v>17892</v>
      </c>
      <c r="C3105" s="71" t="s">
        <v>14997</v>
      </c>
      <c r="D3105" s="71">
        <v>155.78</v>
      </c>
    </row>
    <row r="3106" spans="1:4" x14ac:dyDescent="0.25">
      <c r="A3106" s="71">
        <v>2003844</v>
      </c>
      <c r="B3106" t="s">
        <v>17893</v>
      </c>
      <c r="C3106" s="71" t="s">
        <v>14997</v>
      </c>
      <c r="D3106" s="71">
        <v>153.05000000000001</v>
      </c>
    </row>
    <row r="3107" spans="1:4" x14ac:dyDescent="0.25">
      <c r="A3107" s="71">
        <v>2003576</v>
      </c>
      <c r="B3107" t="s">
        <v>17894</v>
      </c>
      <c r="C3107" s="71" t="s">
        <v>14997</v>
      </c>
      <c r="D3107" s="71">
        <v>14.53</v>
      </c>
    </row>
    <row r="3108" spans="1:4" x14ac:dyDescent="0.25">
      <c r="A3108" s="71">
        <v>2003858</v>
      </c>
      <c r="B3108" t="s">
        <v>17895</v>
      </c>
      <c r="C3108" s="71" t="s">
        <v>14997</v>
      </c>
      <c r="D3108" s="71">
        <v>11.79</v>
      </c>
    </row>
    <row r="3109" spans="1:4" x14ac:dyDescent="0.25">
      <c r="A3109" s="71">
        <v>2003850</v>
      </c>
      <c r="B3109" t="s">
        <v>17896</v>
      </c>
      <c r="C3109" s="71" t="s">
        <v>14997</v>
      </c>
      <c r="D3109" s="71">
        <v>184.69</v>
      </c>
    </row>
    <row r="3110" spans="1:4" x14ac:dyDescent="0.25">
      <c r="A3110" s="71">
        <v>2003849</v>
      </c>
      <c r="B3110" t="s">
        <v>17897</v>
      </c>
      <c r="C3110" s="71" t="s">
        <v>14997</v>
      </c>
      <c r="D3110" s="71">
        <v>71.489999999999995</v>
      </c>
    </row>
    <row r="3111" spans="1:4" x14ac:dyDescent="0.25">
      <c r="A3111" s="71">
        <v>2003868</v>
      </c>
      <c r="B3111" t="s">
        <v>17898</v>
      </c>
      <c r="C3111" s="71" t="s">
        <v>14997</v>
      </c>
      <c r="D3111" s="71">
        <v>169.8</v>
      </c>
    </row>
    <row r="3112" spans="1:4" x14ac:dyDescent="0.25">
      <c r="A3112" s="71">
        <v>2003369</v>
      </c>
      <c r="B3112" t="s">
        <v>17899</v>
      </c>
      <c r="C3112" s="71" t="s">
        <v>3</v>
      </c>
      <c r="D3112" s="71">
        <v>113.6</v>
      </c>
    </row>
    <row r="3113" spans="1:4" x14ac:dyDescent="0.25">
      <c r="A3113" s="71">
        <v>2003368</v>
      </c>
      <c r="B3113" t="s">
        <v>17900</v>
      </c>
      <c r="C3113" s="71" t="s">
        <v>3</v>
      </c>
      <c r="D3113" s="71">
        <v>94.67</v>
      </c>
    </row>
    <row r="3114" spans="1:4" x14ac:dyDescent="0.25">
      <c r="A3114" s="71">
        <v>2003939</v>
      </c>
      <c r="B3114" t="s">
        <v>17901</v>
      </c>
      <c r="C3114" s="71" t="s">
        <v>3</v>
      </c>
      <c r="D3114" s="71">
        <v>77.680000000000007</v>
      </c>
    </row>
    <row r="3115" spans="1:4" x14ac:dyDescent="0.25">
      <c r="A3115" s="71">
        <v>2003940</v>
      </c>
      <c r="B3115" t="s">
        <v>17902</v>
      </c>
      <c r="C3115" s="71" t="s">
        <v>3</v>
      </c>
      <c r="D3115" s="71">
        <v>58.68</v>
      </c>
    </row>
    <row r="3116" spans="1:4" x14ac:dyDescent="0.25">
      <c r="A3116" s="71">
        <v>2003371</v>
      </c>
      <c r="B3116" t="s">
        <v>17903</v>
      </c>
      <c r="C3116" s="71" t="s">
        <v>3</v>
      </c>
      <c r="D3116" s="71">
        <v>84.63</v>
      </c>
    </row>
    <row r="3117" spans="1:4" x14ac:dyDescent="0.25">
      <c r="A3117" s="71">
        <v>2003370</v>
      </c>
      <c r="B3117" t="s">
        <v>17904</v>
      </c>
      <c r="C3117" s="71" t="s">
        <v>3</v>
      </c>
      <c r="D3117" s="71">
        <v>68.64</v>
      </c>
    </row>
    <row r="3118" spans="1:4" x14ac:dyDescent="0.25">
      <c r="A3118" s="71">
        <v>2003941</v>
      </c>
      <c r="B3118" t="s">
        <v>17905</v>
      </c>
      <c r="C3118" s="71" t="s">
        <v>3</v>
      </c>
      <c r="D3118" s="71">
        <v>66.27</v>
      </c>
    </row>
    <row r="3119" spans="1:4" x14ac:dyDescent="0.25">
      <c r="A3119" s="71">
        <v>2003942</v>
      </c>
      <c r="B3119" t="s">
        <v>17906</v>
      </c>
      <c r="C3119" s="71" t="s">
        <v>3</v>
      </c>
      <c r="D3119" s="71">
        <v>50.21</v>
      </c>
    </row>
    <row r="3120" spans="1:4" x14ac:dyDescent="0.25">
      <c r="A3120" s="71">
        <v>2003373</v>
      </c>
      <c r="B3120" t="s">
        <v>17907</v>
      </c>
      <c r="C3120" s="71" t="s">
        <v>3</v>
      </c>
      <c r="D3120" s="71">
        <v>64.430000000000007</v>
      </c>
    </row>
    <row r="3121" spans="1:4" x14ac:dyDescent="0.25">
      <c r="A3121" s="71">
        <v>2003372</v>
      </c>
      <c r="B3121" t="s">
        <v>17908</v>
      </c>
      <c r="C3121" s="71" t="s">
        <v>3</v>
      </c>
      <c r="D3121" s="71">
        <v>56.67</v>
      </c>
    </row>
    <row r="3122" spans="1:4" x14ac:dyDescent="0.25">
      <c r="A3122" s="71">
        <v>2003943</v>
      </c>
      <c r="B3122" t="s">
        <v>17909</v>
      </c>
      <c r="C3122" s="71" t="s">
        <v>3</v>
      </c>
      <c r="D3122" s="71">
        <v>31.41</v>
      </c>
    </row>
    <row r="3123" spans="1:4" x14ac:dyDescent="0.25">
      <c r="A3123" s="71">
        <v>2003944</v>
      </c>
      <c r="B3123" t="s">
        <v>17910</v>
      </c>
      <c r="C3123" s="71" t="s">
        <v>3</v>
      </c>
      <c r="D3123" s="71">
        <v>23.63</v>
      </c>
    </row>
    <row r="3124" spans="1:4" x14ac:dyDescent="0.25">
      <c r="A3124" s="71">
        <v>2003375</v>
      </c>
      <c r="B3124" t="s">
        <v>17911</v>
      </c>
      <c r="C3124" s="71" t="s">
        <v>3</v>
      </c>
      <c r="D3124" s="71">
        <v>41.83</v>
      </c>
    </row>
    <row r="3125" spans="1:4" x14ac:dyDescent="0.25">
      <c r="A3125" s="71">
        <v>2003374</v>
      </c>
      <c r="B3125" t="s">
        <v>17912</v>
      </c>
      <c r="C3125" s="71" t="s">
        <v>3</v>
      </c>
      <c r="D3125" s="71">
        <v>36.130000000000003</v>
      </c>
    </row>
    <row r="3126" spans="1:4" x14ac:dyDescent="0.25">
      <c r="A3126" s="71">
        <v>2003945</v>
      </c>
      <c r="B3126" t="s">
        <v>17913</v>
      </c>
      <c r="C3126" s="71" t="s">
        <v>3</v>
      </c>
      <c r="D3126" s="71">
        <v>23.45</v>
      </c>
    </row>
    <row r="3127" spans="1:4" x14ac:dyDescent="0.25">
      <c r="A3127" s="71">
        <v>2003946</v>
      </c>
      <c r="B3127" t="s">
        <v>17914</v>
      </c>
      <c r="C3127" s="71" t="s">
        <v>3</v>
      </c>
      <c r="D3127" s="71">
        <v>17.72</v>
      </c>
    </row>
    <row r="3128" spans="1:4" x14ac:dyDescent="0.25">
      <c r="A3128" s="71">
        <v>2003377</v>
      </c>
      <c r="B3128" t="s">
        <v>17915</v>
      </c>
      <c r="C3128" s="71" t="s">
        <v>3</v>
      </c>
      <c r="D3128" s="71">
        <v>55.74</v>
      </c>
    </row>
    <row r="3129" spans="1:4" x14ac:dyDescent="0.25">
      <c r="A3129" s="71">
        <v>2003376</v>
      </c>
      <c r="B3129" t="s">
        <v>17916</v>
      </c>
      <c r="C3129" s="71" t="s">
        <v>3</v>
      </c>
      <c r="D3129" s="71">
        <v>49.57</v>
      </c>
    </row>
    <row r="3130" spans="1:4" x14ac:dyDescent="0.25">
      <c r="A3130" s="71">
        <v>2003947</v>
      </c>
      <c r="B3130" t="s">
        <v>17917</v>
      </c>
      <c r="C3130" s="71" t="s">
        <v>3</v>
      </c>
      <c r="D3130" s="71">
        <v>24.73</v>
      </c>
    </row>
    <row r="3131" spans="1:4" x14ac:dyDescent="0.25">
      <c r="A3131" s="71">
        <v>2003948</v>
      </c>
      <c r="B3131" t="s">
        <v>17918</v>
      </c>
      <c r="C3131" s="71" t="s">
        <v>3</v>
      </c>
      <c r="D3131" s="71">
        <v>18.54</v>
      </c>
    </row>
    <row r="3132" spans="1:4" x14ac:dyDescent="0.25">
      <c r="A3132" s="71">
        <v>2003379</v>
      </c>
      <c r="B3132" t="s">
        <v>17919</v>
      </c>
      <c r="C3132" s="71" t="s">
        <v>3</v>
      </c>
      <c r="D3132" s="71">
        <v>32.44</v>
      </c>
    </row>
    <row r="3133" spans="1:4" x14ac:dyDescent="0.25">
      <c r="A3133" s="71">
        <v>2003378</v>
      </c>
      <c r="B3133" t="s">
        <v>17920</v>
      </c>
      <c r="C3133" s="71" t="s">
        <v>3</v>
      </c>
      <c r="D3133" s="71">
        <v>28.28</v>
      </c>
    </row>
    <row r="3134" spans="1:4" x14ac:dyDescent="0.25">
      <c r="A3134" s="71">
        <v>2003949</v>
      </c>
      <c r="B3134" t="s">
        <v>17921</v>
      </c>
      <c r="C3134" s="71" t="s">
        <v>3</v>
      </c>
      <c r="D3134" s="71">
        <v>16.91</v>
      </c>
    </row>
    <row r="3135" spans="1:4" x14ac:dyDescent="0.25">
      <c r="A3135" s="71">
        <v>2003950</v>
      </c>
      <c r="B3135" t="s">
        <v>17922</v>
      </c>
      <c r="C3135" s="71" t="s">
        <v>3</v>
      </c>
      <c r="D3135" s="71">
        <v>12.74</v>
      </c>
    </row>
    <row r="3136" spans="1:4" x14ac:dyDescent="0.25">
      <c r="A3136" s="71">
        <v>2003381</v>
      </c>
      <c r="B3136" t="s">
        <v>17923</v>
      </c>
      <c r="C3136" s="71" t="s">
        <v>3</v>
      </c>
      <c r="D3136" s="71">
        <v>54.51</v>
      </c>
    </row>
    <row r="3137" spans="1:4" x14ac:dyDescent="0.25">
      <c r="A3137" s="71">
        <v>2003380</v>
      </c>
      <c r="B3137" t="s">
        <v>17924</v>
      </c>
      <c r="C3137" s="71" t="s">
        <v>3</v>
      </c>
      <c r="D3137" s="71">
        <v>47.38</v>
      </c>
    </row>
    <row r="3138" spans="1:4" x14ac:dyDescent="0.25">
      <c r="A3138" s="71">
        <v>2003951</v>
      </c>
      <c r="B3138" t="s">
        <v>17925</v>
      </c>
      <c r="C3138" s="71" t="s">
        <v>3</v>
      </c>
      <c r="D3138" s="71">
        <v>28.82</v>
      </c>
    </row>
    <row r="3139" spans="1:4" x14ac:dyDescent="0.25">
      <c r="A3139" s="71">
        <v>2003952</v>
      </c>
      <c r="B3139" t="s">
        <v>17926</v>
      </c>
      <c r="C3139" s="71" t="s">
        <v>3</v>
      </c>
      <c r="D3139" s="71">
        <v>21.66</v>
      </c>
    </row>
    <row r="3140" spans="1:4" x14ac:dyDescent="0.25">
      <c r="A3140" s="71">
        <v>2003383</v>
      </c>
      <c r="B3140" t="s">
        <v>17927</v>
      </c>
      <c r="C3140" s="71" t="s">
        <v>3</v>
      </c>
      <c r="D3140" s="71">
        <v>92.51</v>
      </c>
    </row>
    <row r="3141" spans="1:4" x14ac:dyDescent="0.25">
      <c r="A3141" s="71">
        <v>2003382</v>
      </c>
      <c r="B3141" t="s">
        <v>17928</v>
      </c>
      <c r="C3141" s="71" t="s">
        <v>3</v>
      </c>
      <c r="D3141" s="71">
        <v>79.19</v>
      </c>
    </row>
    <row r="3142" spans="1:4" x14ac:dyDescent="0.25">
      <c r="A3142" s="71">
        <v>2003953</v>
      </c>
      <c r="B3142" t="s">
        <v>17929</v>
      </c>
      <c r="C3142" s="71" t="s">
        <v>3</v>
      </c>
      <c r="D3142" s="71">
        <v>52.65</v>
      </c>
    </row>
    <row r="3143" spans="1:4" x14ac:dyDescent="0.25">
      <c r="A3143" s="71">
        <v>2003954</v>
      </c>
      <c r="B3143" t="s">
        <v>17930</v>
      </c>
      <c r="C3143" s="71" t="s">
        <v>3</v>
      </c>
      <c r="D3143" s="71">
        <v>39.28</v>
      </c>
    </row>
    <row r="3144" spans="1:4" x14ac:dyDescent="0.25">
      <c r="A3144" s="71">
        <v>2004514</v>
      </c>
      <c r="B3144" t="s">
        <v>17931</v>
      </c>
      <c r="C3144" s="71" t="s">
        <v>3</v>
      </c>
      <c r="D3144" s="71">
        <v>15.09</v>
      </c>
    </row>
    <row r="3145" spans="1:4" x14ac:dyDescent="0.25">
      <c r="A3145" s="71">
        <v>2004515</v>
      </c>
      <c r="B3145" t="s">
        <v>17932</v>
      </c>
      <c r="C3145" s="71" t="s">
        <v>3</v>
      </c>
      <c r="D3145" s="71">
        <v>39.630000000000003</v>
      </c>
    </row>
    <row r="3146" spans="1:4" x14ac:dyDescent="0.25">
      <c r="A3146" s="71">
        <v>2005759</v>
      </c>
      <c r="B3146" t="s">
        <v>17933</v>
      </c>
      <c r="C3146" s="71" t="s">
        <v>3</v>
      </c>
      <c r="D3146" s="71">
        <v>50.33</v>
      </c>
    </row>
    <row r="3147" spans="1:4" x14ac:dyDescent="0.25">
      <c r="A3147" s="71">
        <v>2005764</v>
      </c>
      <c r="B3147" t="s">
        <v>17934</v>
      </c>
      <c r="C3147" s="71" t="s">
        <v>3</v>
      </c>
      <c r="D3147" s="71">
        <v>64.66</v>
      </c>
    </row>
    <row r="3148" spans="1:4" x14ac:dyDescent="0.25">
      <c r="A3148" s="71">
        <v>2003678</v>
      </c>
      <c r="B3148" t="s">
        <v>17935</v>
      </c>
      <c r="C3148" s="71" t="s">
        <v>12798</v>
      </c>
      <c r="D3148" s="71">
        <v>2131.73</v>
      </c>
    </row>
    <row r="3149" spans="1:4" x14ac:dyDescent="0.25">
      <c r="A3149" s="71">
        <v>2003677</v>
      </c>
      <c r="B3149" t="s">
        <v>17936</v>
      </c>
      <c r="C3149" s="71" t="s">
        <v>12798</v>
      </c>
      <c r="D3149" s="71">
        <v>1810.35</v>
      </c>
    </row>
    <row r="3150" spans="1:4" x14ac:dyDescent="0.25">
      <c r="A3150" s="71">
        <v>2003680</v>
      </c>
      <c r="B3150" t="s">
        <v>17937</v>
      </c>
      <c r="C3150" s="71" t="s">
        <v>12798</v>
      </c>
      <c r="D3150" s="71">
        <v>2097.23</v>
      </c>
    </row>
    <row r="3151" spans="1:4" x14ac:dyDescent="0.25">
      <c r="A3151" s="71">
        <v>2003679</v>
      </c>
      <c r="B3151" t="s">
        <v>17938</v>
      </c>
      <c r="C3151" s="71" t="s">
        <v>12798</v>
      </c>
      <c r="D3151" s="71">
        <v>1788.78</v>
      </c>
    </row>
    <row r="3152" spans="1:4" x14ac:dyDescent="0.25">
      <c r="A3152" s="71">
        <v>2003682</v>
      </c>
      <c r="B3152" t="s">
        <v>17939</v>
      </c>
      <c r="C3152" s="71" t="s">
        <v>12798</v>
      </c>
      <c r="D3152" s="71">
        <v>2416.83</v>
      </c>
    </row>
    <row r="3153" spans="1:4" x14ac:dyDescent="0.25">
      <c r="A3153" s="71">
        <v>2003681</v>
      </c>
      <c r="B3153" t="s">
        <v>17940</v>
      </c>
      <c r="C3153" s="71" t="s">
        <v>12798</v>
      </c>
      <c r="D3153" s="71">
        <v>2032.65</v>
      </c>
    </row>
    <row r="3154" spans="1:4" x14ac:dyDescent="0.25">
      <c r="A3154" s="71">
        <v>2003684</v>
      </c>
      <c r="B3154" t="s">
        <v>17941</v>
      </c>
      <c r="C3154" s="71" t="s">
        <v>12798</v>
      </c>
      <c r="D3154" s="71">
        <v>2894.09</v>
      </c>
    </row>
    <row r="3155" spans="1:4" x14ac:dyDescent="0.25">
      <c r="A3155" s="71">
        <v>2003683</v>
      </c>
      <c r="B3155" t="s">
        <v>17942</v>
      </c>
      <c r="C3155" s="71" t="s">
        <v>12798</v>
      </c>
      <c r="D3155" s="71">
        <v>2436.0300000000002</v>
      </c>
    </row>
    <row r="3156" spans="1:4" x14ac:dyDescent="0.25">
      <c r="A3156" s="71">
        <v>2003686</v>
      </c>
      <c r="B3156" t="s">
        <v>17943</v>
      </c>
      <c r="C3156" s="71" t="s">
        <v>12798</v>
      </c>
      <c r="D3156" s="71">
        <v>3411.68</v>
      </c>
    </row>
    <row r="3157" spans="1:4" x14ac:dyDescent="0.25">
      <c r="A3157" s="71">
        <v>2003685</v>
      </c>
      <c r="B3157" t="s">
        <v>17944</v>
      </c>
      <c r="C3157" s="71" t="s">
        <v>12798</v>
      </c>
      <c r="D3157" s="71">
        <v>2877.89</v>
      </c>
    </row>
    <row r="3158" spans="1:4" x14ac:dyDescent="0.25">
      <c r="A3158" s="71">
        <v>2003688</v>
      </c>
      <c r="B3158" t="s">
        <v>17945</v>
      </c>
      <c r="C3158" s="71" t="s">
        <v>12798</v>
      </c>
      <c r="D3158" s="71">
        <v>4249.3100000000004</v>
      </c>
    </row>
    <row r="3159" spans="1:4" x14ac:dyDescent="0.25">
      <c r="A3159" s="71">
        <v>2003687</v>
      </c>
      <c r="B3159" t="s">
        <v>17946</v>
      </c>
      <c r="C3159" s="71" t="s">
        <v>12798</v>
      </c>
      <c r="D3159" s="71">
        <v>3602.86</v>
      </c>
    </row>
    <row r="3160" spans="1:4" x14ac:dyDescent="0.25">
      <c r="A3160" s="71">
        <v>2003690</v>
      </c>
      <c r="B3160" t="s">
        <v>17947</v>
      </c>
      <c r="C3160" s="71" t="s">
        <v>12798</v>
      </c>
      <c r="D3160" s="71">
        <v>2471.73</v>
      </c>
    </row>
    <row r="3161" spans="1:4" x14ac:dyDescent="0.25">
      <c r="A3161" s="71">
        <v>2003689</v>
      </c>
      <c r="B3161" t="s">
        <v>17948</v>
      </c>
      <c r="C3161" s="71" t="s">
        <v>12798</v>
      </c>
      <c r="D3161" s="71">
        <v>2096.79</v>
      </c>
    </row>
    <row r="3162" spans="1:4" x14ac:dyDescent="0.25">
      <c r="A3162" s="71">
        <v>2003692</v>
      </c>
      <c r="B3162" t="s">
        <v>17949</v>
      </c>
      <c r="C3162" s="71" t="s">
        <v>12798</v>
      </c>
      <c r="D3162" s="71">
        <v>2442.16</v>
      </c>
    </row>
    <row r="3163" spans="1:4" x14ac:dyDescent="0.25">
      <c r="A3163" s="71">
        <v>2003691</v>
      </c>
      <c r="B3163" t="s">
        <v>17950</v>
      </c>
      <c r="C3163" s="71" t="s">
        <v>12798</v>
      </c>
      <c r="D3163" s="71">
        <v>2078.3000000000002</v>
      </c>
    </row>
    <row r="3164" spans="1:4" x14ac:dyDescent="0.25">
      <c r="A3164" s="71">
        <v>2003694</v>
      </c>
      <c r="B3164" t="s">
        <v>17951</v>
      </c>
      <c r="C3164" s="71" t="s">
        <v>12798</v>
      </c>
      <c r="D3164" s="71">
        <v>2785</v>
      </c>
    </row>
    <row r="3165" spans="1:4" x14ac:dyDescent="0.25">
      <c r="A3165" s="71">
        <v>2003693</v>
      </c>
      <c r="B3165" t="s">
        <v>17952</v>
      </c>
      <c r="C3165" s="71" t="s">
        <v>12798</v>
      </c>
      <c r="D3165" s="71">
        <v>2338.02</v>
      </c>
    </row>
    <row r="3166" spans="1:4" x14ac:dyDescent="0.25">
      <c r="A3166" s="71">
        <v>2003696</v>
      </c>
      <c r="B3166" t="s">
        <v>17953</v>
      </c>
      <c r="C3166" s="71" t="s">
        <v>12798</v>
      </c>
      <c r="D3166" s="71">
        <v>3136.98</v>
      </c>
    </row>
    <row r="3167" spans="1:4" x14ac:dyDescent="0.25">
      <c r="A3167" s="71">
        <v>2003695</v>
      </c>
      <c r="B3167" t="s">
        <v>17954</v>
      </c>
      <c r="C3167" s="71" t="s">
        <v>12798</v>
      </c>
      <c r="D3167" s="71">
        <v>2612.4299999999998</v>
      </c>
    </row>
    <row r="3168" spans="1:4" x14ac:dyDescent="0.25">
      <c r="A3168" s="71">
        <v>2003698</v>
      </c>
      <c r="B3168" t="s">
        <v>17955</v>
      </c>
      <c r="C3168" s="71" t="s">
        <v>12798</v>
      </c>
      <c r="D3168" s="71">
        <v>3820.67</v>
      </c>
    </row>
    <row r="3169" spans="1:4" x14ac:dyDescent="0.25">
      <c r="A3169" s="71">
        <v>2003697</v>
      </c>
      <c r="B3169" t="s">
        <v>17956</v>
      </c>
      <c r="C3169" s="71" t="s">
        <v>12798</v>
      </c>
      <c r="D3169" s="71">
        <v>3216.7</v>
      </c>
    </row>
    <row r="3170" spans="1:4" x14ac:dyDescent="0.25">
      <c r="A3170" s="71">
        <v>2003700</v>
      </c>
      <c r="B3170" t="s">
        <v>17957</v>
      </c>
      <c r="C3170" s="71" t="s">
        <v>12798</v>
      </c>
      <c r="D3170" s="71">
        <v>4699.1400000000003</v>
      </c>
    </row>
    <row r="3171" spans="1:4" x14ac:dyDescent="0.25">
      <c r="A3171" s="71">
        <v>2003699</v>
      </c>
      <c r="B3171" t="s">
        <v>17958</v>
      </c>
      <c r="C3171" s="71" t="s">
        <v>12798</v>
      </c>
      <c r="D3171" s="71">
        <v>3975.11</v>
      </c>
    </row>
    <row r="3172" spans="1:4" x14ac:dyDescent="0.25">
      <c r="A3172" s="71">
        <v>2003702</v>
      </c>
      <c r="B3172" t="s">
        <v>17959</v>
      </c>
      <c r="C3172" s="71" t="s">
        <v>12798</v>
      </c>
      <c r="D3172" s="71">
        <v>2831.45</v>
      </c>
    </row>
    <row r="3173" spans="1:4" x14ac:dyDescent="0.25">
      <c r="A3173" s="71">
        <v>2003701</v>
      </c>
      <c r="B3173" t="s">
        <v>17960</v>
      </c>
      <c r="C3173" s="71" t="s">
        <v>12798</v>
      </c>
      <c r="D3173" s="71">
        <v>2395.56</v>
      </c>
    </row>
    <row r="3174" spans="1:4" x14ac:dyDescent="0.25">
      <c r="A3174" s="71">
        <v>2003704</v>
      </c>
      <c r="B3174" t="s">
        <v>17961</v>
      </c>
      <c r="C3174" s="71" t="s">
        <v>12798</v>
      </c>
      <c r="D3174" s="71">
        <v>2801.87</v>
      </c>
    </row>
    <row r="3175" spans="1:4" x14ac:dyDescent="0.25">
      <c r="A3175" s="71">
        <v>2003703</v>
      </c>
      <c r="B3175" t="s">
        <v>17962</v>
      </c>
      <c r="C3175" s="71" t="s">
        <v>12798</v>
      </c>
      <c r="D3175" s="71">
        <v>2377.06</v>
      </c>
    </row>
    <row r="3176" spans="1:4" x14ac:dyDescent="0.25">
      <c r="A3176" s="71">
        <v>2003706</v>
      </c>
      <c r="B3176" t="s">
        <v>17963</v>
      </c>
      <c r="C3176" s="71" t="s">
        <v>12798</v>
      </c>
      <c r="D3176" s="71">
        <v>3172.88</v>
      </c>
    </row>
    <row r="3177" spans="1:4" x14ac:dyDescent="0.25">
      <c r="A3177" s="71">
        <v>2003705</v>
      </c>
      <c r="B3177" t="s">
        <v>17964</v>
      </c>
      <c r="C3177" s="71" t="s">
        <v>12798</v>
      </c>
      <c r="D3177" s="71">
        <v>2655.72</v>
      </c>
    </row>
    <row r="3178" spans="1:4" x14ac:dyDescent="0.25">
      <c r="A3178" s="71">
        <v>2003708</v>
      </c>
      <c r="B3178" t="s">
        <v>17965</v>
      </c>
      <c r="C3178" s="71" t="s">
        <v>12798</v>
      </c>
      <c r="D3178" s="71">
        <v>3683.92</v>
      </c>
    </row>
    <row r="3179" spans="1:4" x14ac:dyDescent="0.25">
      <c r="A3179" s="71">
        <v>2003707</v>
      </c>
      <c r="B3179" t="s">
        <v>17966</v>
      </c>
      <c r="C3179" s="71" t="s">
        <v>12798</v>
      </c>
      <c r="D3179" s="71">
        <v>3085.5</v>
      </c>
    </row>
    <row r="3180" spans="1:4" x14ac:dyDescent="0.25">
      <c r="A3180" s="71">
        <v>2003710</v>
      </c>
      <c r="B3180" t="s">
        <v>17967</v>
      </c>
      <c r="C3180" s="71" t="s">
        <v>12798</v>
      </c>
      <c r="D3180" s="71">
        <v>4249.38</v>
      </c>
    </row>
    <row r="3181" spans="1:4" x14ac:dyDescent="0.25">
      <c r="A3181" s="71">
        <v>2003709</v>
      </c>
      <c r="B3181" t="s">
        <v>17968</v>
      </c>
      <c r="C3181" s="71" t="s">
        <v>12798</v>
      </c>
      <c r="D3181" s="71">
        <v>3567.84</v>
      </c>
    </row>
    <row r="3182" spans="1:4" x14ac:dyDescent="0.25">
      <c r="A3182" s="71">
        <v>2003712</v>
      </c>
      <c r="B3182" t="s">
        <v>17969</v>
      </c>
      <c r="C3182" s="71" t="s">
        <v>12798</v>
      </c>
      <c r="D3182" s="71">
        <v>5168.68</v>
      </c>
    </row>
    <row r="3183" spans="1:4" x14ac:dyDescent="0.25">
      <c r="A3183" s="71">
        <v>2003711</v>
      </c>
      <c r="B3183" t="s">
        <v>17970</v>
      </c>
      <c r="C3183" s="71" t="s">
        <v>12798</v>
      </c>
      <c r="D3183" s="71">
        <v>4359.6899999999996</v>
      </c>
    </row>
    <row r="3184" spans="1:4" x14ac:dyDescent="0.25">
      <c r="A3184" s="71">
        <v>2004505</v>
      </c>
      <c r="B3184" t="s">
        <v>17971</v>
      </c>
      <c r="C3184" s="71" t="s">
        <v>14997</v>
      </c>
      <c r="D3184" s="71">
        <v>17.91</v>
      </c>
    </row>
    <row r="3185" spans="1:4" x14ac:dyDescent="0.25">
      <c r="A3185" s="71">
        <v>2003353</v>
      </c>
      <c r="B3185" t="s">
        <v>17972</v>
      </c>
      <c r="C3185" s="71" t="s">
        <v>3</v>
      </c>
      <c r="D3185" s="71">
        <v>84.77</v>
      </c>
    </row>
    <row r="3186" spans="1:4" x14ac:dyDescent="0.25">
      <c r="A3186" s="71">
        <v>2003352</v>
      </c>
      <c r="B3186" t="s">
        <v>17973</v>
      </c>
      <c r="C3186" s="71" t="s">
        <v>3</v>
      </c>
      <c r="D3186" s="71">
        <v>59.1</v>
      </c>
    </row>
    <row r="3187" spans="1:4" x14ac:dyDescent="0.25">
      <c r="A3187" s="71">
        <v>2003979</v>
      </c>
      <c r="B3187" t="s">
        <v>17974</v>
      </c>
      <c r="C3187" s="71" t="s">
        <v>3</v>
      </c>
      <c r="D3187" s="71">
        <v>97.57</v>
      </c>
    </row>
    <row r="3188" spans="1:4" x14ac:dyDescent="0.25">
      <c r="A3188" s="71">
        <v>2003980</v>
      </c>
      <c r="B3188" t="s">
        <v>17975</v>
      </c>
      <c r="C3188" s="71" t="s">
        <v>3</v>
      </c>
      <c r="D3188" s="71">
        <v>71.8</v>
      </c>
    </row>
    <row r="3189" spans="1:4" x14ac:dyDescent="0.25">
      <c r="A3189" s="71">
        <v>2003355</v>
      </c>
      <c r="B3189" t="s">
        <v>17976</v>
      </c>
      <c r="C3189" s="71" t="s">
        <v>3</v>
      </c>
      <c r="D3189" s="71">
        <v>114.1</v>
      </c>
    </row>
    <row r="3190" spans="1:4" x14ac:dyDescent="0.25">
      <c r="A3190" s="71">
        <v>2003354</v>
      </c>
      <c r="B3190" t="s">
        <v>17977</v>
      </c>
      <c r="C3190" s="71" t="s">
        <v>3</v>
      </c>
      <c r="D3190" s="71">
        <v>79.5</v>
      </c>
    </row>
    <row r="3191" spans="1:4" x14ac:dyDescent="0.25">
      <c r="A3191" s="71">
        <v>2003981</v>
      </c>
      <c r="B3191" t="s">
        <v>17978</v>
      </c>
      <c r="C3191" s="71" t="s">
        <v>3</v>
      </c>
      <c r="D3191" s="71">
        <v>131.47</v>
      </c>
    </row>
    <row r="3192" spans="1:4" x14ac:dyDescent="0.25">
      <c r="A3192" s="71">
        <v>2003982</v>
      </c>
      <c r="B3192" t="s">
        <v>17979</v>
      </c>
      <c r="C3192" s="71" t="s">
        <v>3</v>
      </c>
      <c r="D3192" s="71">
        <v>96.75</v>
      </c>
    </row>
    <row r="3193" spans="1:4" x14ac:dyDescent="0.25">
      <c r="A3193" s="71">
        <v>2003345</v>
      </c>
      <c r="B3193" t="s">
        <v>17980</v>
      </c>
      <c r="C3193" s="71" t="s">
        <v>3</v>
      </c>
      <c r="D3193" s="71">
        <v>66.7</v>
      </c>
    </row>
    <row r="3194" spans="1:4" x14ac:dyDescent="0.25">
      <c r="A3194" s="71">
        <v>2003344</v>
      </c>
      <c r="B3194" t="s">
        <v>17981</v>
      </c>
      <c r="C3194" s="71" t="s">
        <v>3</v>
      </c>
      <c r="D3194" s="71">
        <v>49.17</v>
      </c>
    </row>
    <row r="3195" spans="1:4" x14ac:dyDescent="0.25">
      <c r="A3195" s="71">
        <v>2003973</v>
      </c>
      <c r="B3195" t="s">
        <v>17982</v>
      </c>
      <c r="C3195" s="71" t="s">
        <v>3</v>
      </c>
      <c r="D3195" s="71">
        <v>75.58</v>
      </c>
    </row>
    <row r="3196" spans="1:4" x14ac:dyDescent="0.25">
      <c r="A3196" s="71">
        <v>2003974</v>
      </c>
      <c r="B3196" t="s">
        <v>17983</v>
      </c>
      <c r="C3196" s="71" t="s">
        <v>3</v>
      </c>
      <c r="D3196" s="71">
        <v>57.99</v>
      </c>
    </row>
    <row r="3197" spans="1:4" x14ac:dyDescent="0.25">
      <c r="A3197" s="71">
        <v>2003343</v>
      </c>
      <c r="B3197" t="s">
        <v>17984</v>
      </c>
      <c r="C3197" s="71" t="s">
        <v>3</v>
      </c>
      <c r="D3197" s="71">
        <v>91.19</v>
      </c>
    </row>
    <row r="3198" spans="1:4" x14ac:dyDescent="0.25">
      <c r="A3198" s="71">
        <v>2003342</v>
      </c>
      <c r="B3198" t="s">
        <v>17985</v>
      </c>
      <c r="C3198" s="71" t="s">
        <v>3</v>
      </c>
      <c r="D3198" s="71">
        <v>66.61</v>
      </c>
    </row>
    <row r="3199" spans="1:4" x14ac:dyDescent="0.25">
      <c r="A3199" s="71">
        <v>2003971</v>
      </c>
      <c r="B3199" t="s">
        <v>17986</v>
      </c>
      <c r="C3199" s="71" t="s">
        <v>3</v>
      </c>
      <c r="D3199" s="71">
        <v>103.78</v>
      </c>
    </row>
    <row r="3200" spans="1:4" x14ac:dyDescent="0.25">
      <c r="A3200" s="71">
        <v>2003972</v>
      </c>
      <c r="B3200" t="s">
        <v>17987</v>
      </c>
      <c r="C3200" s="71" t="s">
        <v>3</v>
      </c>
      <c r="D3200" s="71">
        <v>79.099999999999994</v>
      </c>
    </row>
    <row r="3201" spans="1:4" x14ac:dyDescent="0.25">
      <c r="A3201" s="71">
        <v>2003347</v>
      </c>
      <c r="B3201" t="s">
        <v>17988</v>
      </c>
      <c r="C3201" s="71" t="s">
        <v>3</v>
      </c>
      <c r="D3201" s="71">
        <v>14.09</v>
      </c>
    </row>
    <row r="3202" spans="1:4" x14ac:dyDescent="0.25">
      <c r="A3202" s="71">
        <v>2003346</v>
      </c>
      <c r="B3202" t="s">
        <v>17989</v>
      </c>
      <c r="C3202" s="71" t="s">
        <v>3</v>
      </c>
      <c r="D3202" s="71">
        <v>19.579999999999998</v>
      </c>
    </row>
    <row r="3203" spans="1:4" x14ac:dyDescent="0.25">
      <c r="A3203" s="71">
        <v>2003933</v>
      </c>
      <c r="B3203" t="s">
        <v>17990</v>
      </c>
      <c r="C3203" s="71" t="s">
        <v>3</v>
      </c>
      <c r="D3203" s="71">
        <v>7.14</v>
      </c>
    </row>
    <row r="3204" spans="1:4" x14ac:dyDescent="0.25">
      <c r="A3204" s="71">
        <v>2003932</v>
      </c>
      <c r="B3204" t="s">
        <v>17991</v>
      </c>
      <c r="C3204" s="71" t="s">
        <v>3</v>
      </c>
      <c r="D3204" s="71">
        <v>9.16</v>
      </c>
    </row>
    <row r="3205" spans="1:4" x14ac:dyDescent="0.25">
      <c r="A3205" s="71">
        <v>2003349</v>
      </c>
      <c r="B3205" t="s">
        <v>17992</v>
      </c>
      <c r="C3205" s="71" t="s">
        <v>3</v>
      </c>
      <c r="D3205" s="71">
        <v>64.95</v>
      </c>
    </row>
    <row r="3206" spans="1:4" x14ac:dyDescent="0.25">
      <c r="A3206" s="71">
        <v>2003348</v>
      </c>
      <c r="B3206" t="s">
        <v>17993</v>
      </c>
      <c r="C3206" s="71" t="s">
        <v>3</v>
      </c>
      <c r="D3206" s="71">
        <v>45.48</v>
      </c>
    </row>
    <row r="3207" spans="1:4" x14ac:dyDescent="0.25">
      <c r="A3207" s="71">
        <v>2003975</v>
      </c>
      <c r="B3207" t="s">
        <v>17994</v>
      </c>
      <c r="C3207" s="71" t="s">
        <v>3</v>
      </c>
      <c r="D3207" s="71">
        <v>73.989999999999995</v>
      </c>
    </row>
    <row r="3208" spans="1:4" x14ac:dyDescent="0.25">
      <c r="A3208" s="71">
        <v>2003976</v>
      </c>
      <c r="B3208" t="s">
        <v>17995</v>
      </c>
      <c r="C3208" s="71" t="s">
        <v>3</v>
      </c>
      <c r="D3208" s="71">
        <v>54.45</v>
      </c>
    </row>
    <row r="3209" spans="1:4" x14ac:dyDescent="0.25">
      <c r="A3209" s="71">
        <v>2003351</v>
      </c>
      <c r="B3209" t="s">
        <v>17996</v>
      </c>
      <c r="C3209" s="71" t="s">
        <v>3</v>
      </c>
      <c r="D3209" s="71">
        <v>86.87</v>
      </c>
    </row>
    <row r="3210" spans="1:4" x14ac:dyDescent="0.25">
      <c r="A3210" s="71">
        <v>2003350</v>
      </c>
      <c r="B3210" t="s">
        <v>17997</v>
      </c>
      <c r="C3210" s="71" t="s">
        <v>3</v>
      </c>
      <c r="D3210" s="71">
        <v>60.79</v>
      </c>
    </row>
    <row r="3211" spans="1:4" x14ac:dyDescent="0.25">
      <c r="A3211" s="71">
        <v>2003977</v>
      </c>
      <c r="B3211" t="s">
        <v>17998</v>
      </c>
      <c r="C3211" s="71" t="s">
        <v>3</v>
      </c>
      <c r="D3211" s="71">
        <v>99.11</v>
      </c>
    </row>
    <row r="3212" spans="1:4" x14ac:dyDescent="0.25">
      <c r="A3212" s="71">
        <v>2003978</v>
      </c>
      <c r="B3212" t="s">
        <v>17999</v>
      </c>
      <c r="C3212" s="71" t="s">
        <v>3</v>
      </c>
      <c r="D3212" s="71">
        <v>72.94</v>
      </c>
    </row>
    <row r="3213" spans="1:4" x14ac:dyDescent="0.25">
      <c r="A3213" s="71">
        <v>2003291</v>
      </c>
      <c r="B3213" t="s">
        <v>18000</v>
      </c>
      <c r="C3213" s="71" t="s">
        <v>3</v>
      </c>
      <c r="D3213" s="71">
        <v>10.14</v>
      </c>
    </row>
    <row r="3214" spans="1:4" x14ac:dyDescent="0.25">
      <c r="A3214" s="71">
        <v>2003292</v>
      </c>
      <c r="B3214" t="s">
        <v>18001</v>
      </c>
      <c r="C3214" s="71" t="s">
        <v>3</v>
      </c>
      <c r="D3214" s="71">
        <v>14.2</v>
      </c>
    </row>
    <row r="3215" spans="1:4" x14ac:dyDescent="0.25">
      <c r="A3215" s="71">
        <v>2003293</v>
      </c>
      <c r="B3215" t="s">
        <v>18002</v>
      </c>
      <c r="C3215" s="71" t="s">
        <v>3</v>
      </c>
      <c r="D3215" s="71">
        <v>18.7</v>
      </c>
    </row>
    <row r="3216" spans="1:4" x14ac:dyDescent="0.25">
      <c r="A3216" s="71">
        <v>2003294</v>
      </c>
      <c r="B3216" t="s">
        <v>18003</v>
      </c>
      <c r="C3216" s="71" t="s">
        <v>3</v>
      </c>
      <c r="D3216" s="71">
        <v>28.05</v>
      </c>
    </row>
    <row r="3217" spans="1:4" x14ac:dyDescent="0.25">
      <c r="A3217" s="71">
        <v>2003257</v>
      </c>
      <c r="B3217" t="s">
        <v>18004</v>
      </c>
      <c r="C3217" s="71" t="s">
        <v>3</v>
      </c>
      <c r="D3217" s="71">
        <v>68.06</v>
      </c>
    </row>
    <row r="3218" spans="1:4" x14ac:dyDescent="0.25">
      <c r="A3218" s="71">
        <v>2003258</v>
      </c>
      <c r="B3218" t="s">
        <v>18005</v>
      </c>
      <c r="C3218" s="71" t="s">
        <v>3</v>
      </c>
      <c r="D3218" s="71">
        <v>50.58</v>
      </c>
    </row>
    <row r="3219" spans="1:4" x14ac:dyDescent="0.25">
      <c r="A3219" s="71">
        <v>2003259</v>
      </c>
      <c r="B3219" t="s">
        <v>18006</v>
      </c>
      <c r="C3219" s="71" t="s">
        <v>3</v>
      </c>
      <c r="D3219" s="71">
        <v>76.38</v>
      </c>
    </row>
    <row r="3220" spans="1:4" x14ac:dyDescent="0.25">
      <c r="A3220" s="71">
        <v>2003260</v>
      </c>
      <c r="B3220" t="s">
        <v>18007</v>
      </c>
      <c r="C3220" s="71" t="s">
        <v>3</v>
      </c>
      <c r="D3220" s="71">
        <v>58.84</v>
      </c>
    </row>
    <row r="3221" spans="1:4" x14ac:dyDescent="0.25">
      <c r="A3221" s="71">
        <v>2003281</v>
      </c>
      <c r="B3221" t="s">
        <v>18008</v>
      </c>
      <c r="C3221" s="71" t="s">
        <v>3</v>
      </c>
      <c r="D3221" s="71">
        <v>68.31</v>
      </c>
    </row>
    <row r="3222" spans="1:4" x14ac:dyDescent="0.25">
      <c r="A3222" s="71">
        <v>2003282</v>
      </c>
      <c r="B3222" t="s">
        <v>18009</v>
      </c>
      <c r="C3222" s="71" t="s">
        <v>3</v>
      </c>
      <c r="D3222" s="71">
        <v>50.43</v>
      </c>
    </row>
    <row r="3223" spans="1:4" x14ac:dyDescent="0.25">
      <c r="A3223" s="71">
        <v>2003283</v>
      </c>
      <c r="B3223" t="s">
        <v>18010</v>
      </c>
      <c r="C3223" s="71" t="s">
        <v>3</v>
      </c>
      <c r="D3223" s="71">
        <v>76.83</v>
      </c>
    </row>
    <row r="3224" spans="1:4" x14ac:dyDescent="0.25">
      <c r="A3224" s="71">
        <v>2003284</v>
      </c>
      <c r="B3224" t="s">
        <v>18011</v>
      </c>
      <c r="C3224" s="71" t="s">
        <v>3</v>
      </c>
      <c r="D3224" s="71">
        <v>58.89</v>
      </c>
    </row>
    <row r="3225" spans="1:4" x14ac:dyDescent="0.25">
      <c r="A3225" s="71">
        <v>2003327</v>
      </c>
      <c r="B3225" t="s">
        <v>18012</v>
      </c>
      <c r="C3225" s="71" t="s">
        <v>3</v>
      </c>
      <c r="D3225" s="71">
        <v>96.08</v>
      </c>
    </row>
    <row r="3226" spans="1:4" x14ac:dyDescent="0.25">
      <c r="A3226" s="71">
        <v>2003326</v>
      </c>
      <c r="B3226" t="s">
        <v>18013</v>
      </c>
      <c r="C3226" s="71" t="s">
        <v>3</v>
      </c>
      <c r="D3226" s="71">
        <v>75.819999999999993</v>
      </c>
    </row>
    <row r="3227" spans="1:4" x14ac:dyDescent="0.25">
      <c r="A3227" s="71">
        <v>2003963</v>
      </c>
      <c r="B3227" t="s">
        <v>18014</v>
      </c>
      <c r="C3227" s="71" t="s">
        <v>3</v>
      </c>
      <c r="D3227" s="71">
        <v>87.28</v>
      </c>
    </row>
    <row r="3228" spans="1:4" x14ac:dyDescent="0.25">
      <c r="A3228" s="71">
        <v>2003964</v>
      </c>
      <c r="B3228" t="s">
        <v>18015</v>
      </c>
      <c r="C3228" s="71" t="s">
        <v>3</v>
      </c>
      <c r="D3228" s="71">
        <v>66.94</v>
      </c>
    </row>
    <row r="3229" spans="1:4" x14ac:dyDescent="0.25">
      <c r="A3229" s="71">
        <v>2003319</v>
      </c>
      <c r="B3229" t="s">
        <v>18016</v>
      </c>
      <c r="C3229" s="71" t="s">
        <v>3</v>
      </c>
      <c r="D3229" s="71">
        <v>82.76</v>
      </c>
    </row>
    <row r="3230" spans="1:4" x14ac:dyDescent="0.25">
      <c r="A3230" s="71">
        <v>2003318</v>
      </c>
      <c r="B3230" t="s">
        <v>18017</v>
      </c>
      <c r="C3230" s="71" t="s">
        <v>3</v>
      </c>
      <c r="D3230" s="71">
        <v>61.19</v>
      </c>
    </row>
    <row r="3231" spans="1:4" x14ac:dyDescent="0.25">
      <c r="A3231" s="71">
        <v>2003955</v>
      </c>
      <c r="B3231" t="s">
        <v>18018</v>
      </c>
      <c r="C3231" s="71" t="s">
        <v>3</v>
      </c>
      <c r="D3231" s="71">
        <v>93.08</v>
      </c>
    </row>
    <row r="3232" spans="1:4" x14ac:dyDescent="0.25">
      <c r="A3232" s="71">
        <v>2003956</v>
      </c>
      <c r="B3232" t="s">
        <v>18019</v>
      </c>
      <c r="C3232" s="71" t="s">
        <v>3</v>
      </c>
      <c r="D3232" s="71">
        <v>71.430000000000007</v>
      </c>
    </row>
    <row r="3233" spans="1:4" x14ac:dyDescent="0.25">
      <c r="A3233" s="71">
        <v>2003277</v>
      </c>
      <c r="B3233" t="s">
        <v>18020</v>
      </c>
      <c r="C3233" s="71" t="s">
        <v>3</v>
      </c>
      <c r="D3233" s="71">
        <v>85.19</v>
      </c>
    </row>
    <row r="3234" spans="1:4" x14ac:dyDescent="0.25">
      <c r="A3234" s="71">
        <v>2003278</v>
      </c>
      <c r="B3234" t="s">
        <v>18021</v>
      </c>
      <c r="C3234" s="71" t="s">
        <v>3</v>
      </c>
      <c r="D3234" s="71">
        <v>63</v>
      </c>
    </row>
    <row r="3235" spans="1:4" x14ac:dyDescent="0.25">
      <c r="A3235" s="71">
        <v>2003279</v>
      </c>
      <c r="B3235" t="s">
        <v>18022</v>
      </c>
      <c r="C3235" s="71" t="s">
        <v>3</v>
      </c>
      <c r="D3235" s="71">
        <v>95.8</v>
      </c>
    </row>
    <row r="3236" spans="1:4" x14ac:dyDescent="0.25">
      <c r="A3236" s="71">
        <v>2003280</v>
      </c>
      <c r="B3236" t="s">
        <v>18023</v>
      </c>
      <c r="C3236" s="71" t="s">
        <v>3</v>
      </c>
      <c r="D3236" s="71">
        <v>73.540000000000006</v>
      </c>
    </row>
    <row r="3237" spans="1:4" x14ac:dyDescent="0.25">
      <c r="A3237" s="71">
        <v>2003253</v>
      </c>
      <c r="B3237" t="s">
        <v>18024</v>
      </c>
      <c r="C3237" s="71" t="s">
        <v>3</v>
      </c>
      <c r="D3237" s="71">
        <v>97.47</v>
      </c>
    </row>
    <row r="3238" spans="1:4" x14ac:dyDescent="0.25">
      <c r="A3238" s="71">
        <v>2003254</v>
      </c>
      <c r="B3238" t="s">
        <v>18025</v>
      </c>
      <c r="C3238" s="71" t="s">
        <v>3</v>
      </c>
      <c r="D3238" s="71">
        <v>71.819999999999993</v>
      </c>
    </row>
    <row r="3239" spans="1:4" x14ac:dyDescent="0.25">
      <c r="A3239" s="71">
        <v>2003255</v>
      </c>
      <c r="B3239" t="s">
        <v>18026</v>
      </c>
      <c r="C3239" s="71" t="s">
        <v>3</v>
      </c>
      <c r="D3239" s="71">
        <v>109.77</v>
      </c>
    </row>
    <row r="3240" spans="1:4" x14ac:dyDescent="0.25">
      <c r="A3240" s="71">
        <v>2003256</v>
      </c>
      <c r="B3240" t="s">
        <v>18027</v>
      </c>
      <c r="C3240" s="71" t="s">
        <v>3</v>
      </c>
      <c r="D3240" s="71">
        <v>84.02</v>
      </c>
    </row>
    <row r="3241" spans="1:4" x14ac:dyDescent="0.25">
      <c r="A3241" s="71">
        <v>2003273</v>
      </c>
      <c r="B3241" t="s">
        <v>18028</v>
      </c>
      <c r="C3241" s="71" t="s">
        <v>3</v>
      </c>
      <c r="D3241" s="71">
        <v>100.06</v>
      </c>
    </row>
    <row r="3242" spans="1:4" x14ac:dyDescent="0.25">
      <c r="A3242" s="71">
        <v>2003274</v>
      </c>
      <c r="B3242" t="s">
        <v>18029</v>
      </c>
      <c r="C3242" s="71" t="s">
        <v>3</v>
      </c>
      <c r="D3242" s="71">
        <v>73.739999999999995</v>
      </c>
    </row>
    <row r="3243" spans="1:4" x14ac:dyDescent="0.25">
      <c r="A3243" s="71">
        <v>2003275</v>
      </c>
      <c r="B3243" t="s">
        <v>18030</v>
      </c>
      <c r="C3243" s="71" t="s">
        <v>3</v>
      </c>
      <c r="D3243" s="71">
        <v>112.69</v>
      </c>
    </row>
    <row r="3244" spans="1:4" x14ac:dyDescent="0.25">
      <c r="A3244" s="71">
        <v>2003276</v>
      </c>
      <c r="B3244" t="s">
        <v>18031</v>
      </c>
      <c r="C3244" s="71" t="s">
        <v>3</v>
      </c>
      <c r="D3244" s="71">
        <v>86.27</v>
      </c>
    </row>
    <row r="3245" spans="1:4" x14ac:dyDescent="0.25">
      <c r="A3245" s="71">
        <v>2003269</v>
      </c>
      <c r="B3245" t="s">
        <v>18032</v>
      </c>
      <c r="C3245" s="71" t="s">
        <v>3</v>
      </c>
      <c r="D3245" s="71">
        <v>64.55</v>
      </c>
    </row>
    <row r="3246" spans="1:4" x14ac:dyDescent="0.25">
      <c r="A3246" s="71">
        <v>2003270</v>
      </c>
      <c r="B3246" t="s">
        <v>18033</v>
      </c>
      <c r="C3246" s="71" t="s">
        <v>3</v>
      </c>
      <c r="D3246" s="71">
        <v>51.1</v>
      </c>
    </row>
    <row r="3247" spans="1:4" x14ac:dyDescent="0.25">
      <c r="A3247" s="71">
        <v>2003271</v>
      </c>
      <c r="B3247" t="s">
        <v>18034</v>
      </c>
      <c r="C3247" s="71" t="s">
        <v>3</v>
      </c>
      <c r="D3247" s="71">
        <v>58.96</v>
      </c>
    </row>
    <row r="3248" spans="1:4" x14ac:dyDescent="0.25">
      <c r="A3248" s="71">
        <v>2003272</v>
      </c>
      <c r="B3248" t="s">
        <v>18035</v>
      </c>
      <c r="C3248" s="71" t="s">
        <v>3</v>
      </c>
      <c r="D3248" s="71">
        <v>45.46</v>
      </c>
    </row>
    <row r="3249" spans="1:4" x14ac:dyDescent="0.25">
      <c r="A3249" s="71">
        <v>2003261</v>
      </c>
      <c r="B3249" t="s">
        <v>18036</v>
      </c>
      <c r="C3249" s="71" t="s">
        <v>3</v>
      </c>
      <c r="D3249" s="71">
        <v>55.17</v>
      </c>
    </row>
    <row r="3250" spans="1:4" x14ac:dyDescent="0.25">
      <c r="A3250" s="71">
        <v>2003262</v>
      </c>
      <c r="B3250" t="s">
        <v>18037</v>
      </c>
      <c r="C3250" s="71" t="s">
        <v>3</v>
      </c>
      <c r="D3250" s="71">
        <v>41.08</v>
      </c>
    </row>
    <row r="3251" spans="1:4" x14ac:dyDescent="0.25">
      <c r="A3251" s="71">
        <v>2003263</v>
      </c>
      <c r="B3251" t="s">
        <v>18038</v>
      </c>
      <c r="C3251" s="71" t="s">
        <v>3</v>
      </c>
      <c r="D3251" s="71">
        <v>61.85</v>
      </c>
    </row>
    <row r="3252" spans="1:4" x14ac:dyDescent="0.25">
      <c r="A3252" s="71">
        <v>2003264</v>
      </c>
      <c r="B3252" t="s">
        <v>18039</v>
      </c>
      <c r="C3252" s="71" t="s">
        <v>3</v>
      </c>
      <c r="D3252" s="71">
        <v>47.71</v>
      </c>
    </row>
    <row r="3253" spans="1:4" x14ac:dyDescent="0.25">
      <c r="A3253" s="71">
        <v>2003285</v>
      </c>
      <c r="B3253" t="s">
        <v>18040</v>
      </c>
      <c r="C3253" s="71" t="s">
        <v>3</v>
      </c>
      <c r="D3253" s="71">
        <v>56.96</v>
      </c>
    </row>
    <row r="3254" spans="1:4" x14ac:dyDescent="0.25">
      <c r="A3254" s="71">
        <v>2003286</v>
      </c>
      <c r="B3254" t="s">
        <v>18041</v>
      </c>
      <c r="C3254" s="71" t="s">
        <v>3</v>
      </c>
      <c r="D3254" s="71">
        <v>42.44</v>
      </c>
    </row>
    <row r="3255" spans="1:4" x14ac:dyDescent="0.25">
      <c r="A3255" s="71">
        <v>2003287</v>
      </c>
      <c r="B3255" t="s">
        <v>18042</v>
      </c>
      <c r="C3255" s="71" t="s">
        <v>3</v>
      </c>
      <c r="D3255" s="71">
        <v>63.85</v>
      </c>
    </row>
    <row r="3256" spans="1:4" x14ac:dyDescent="0.25">
      <c r="A3256" s="71">
        <v>2003288</v>
      </c>
      <c r="B3256" t="s">
        <v>18043</v>
      </c>
      <c r="C3256" s="71" t="s">
        <v>3</v>
      </c>
      <c r="D3256" s="71">
        <v>49.28</v>
      </c>
    </row>
    <row r="3257" spans="1:4" x14ac:dyDescent="0.25">
      <c r="A3257" s="71">
        <v>2003265</v>
      </c>
      <c r="B3257" t="s">
        <v>18044</v>
      </c>
      <c r="C3257" s="71" t="s">
        <v>3</v>
      </c>
      <c r="D3257" s="71">
        <v>79.290000000000006</v>
      </c>
    </row>
    <row r="3258" spans="1:4" x14ac:dyDescent="0.25">
      <c r="A3258" s="71">
        <v>2003266</v>
      </c>
      <c r="B3258" t="s">
        <v>18045</v>
      </c>
      <c r="C3258" s="71" t="s">
        <v>3</v>
      </c>
      <c r="D3258" s="71">
        <v>62.8</v>
      </c>
    </row>
    <row r="3259" spans="1:4" x14ac:dyDescent="0.25">
      <c r="A3259" s="71">
        <v>2003267</v>
      </c>
      <c r="B3259" t="s">
        <v>18046</v>
      </c>
      <c r="C3259" s="71" t="s">
        <v>3</v>
      </c>
      <c r="D3259" s="71">
        <v>71.98</v>
      </c>
    </row>
    <row r="3260" spans="1:4" x14ac:dyDescent="0.25">
      <c r="A3260" s="71">
        <v>2003268</v>
      </c>
      <c r="B3260" t="s">
        <v>18047</v>
      </c>
      <c r="C3260" s="71" t="s">
        <v>3</v>
      </c>
      <c r="D3260" s="71">
        <v>55.43</v>
      </c>
    </row>
    <row r="3261" spans="1:4" x14ac:dyDescent="0.25">
      <c r="A3261" s="71">
        <v>2003289</v>
      </c>
      <c r="B3261" t="s">
        <v>18048</v>
      </c>
      <c r="C3261" s="71" t="s">
        <v>3</v>
      </c>
      <c r="D3261" s="71">
        <v>17.760000000000002</v>
      </c>
    </row>
    <row r="3262" spans="1:4" x14ac:dyDescent="0.25">
      <c r="A3262" s="71">
        <v>2003338</v>
      </c>
      <c r="B3262" t="s">
        <v>18049</v>
      </c>
      <c r="C3262" s="71" t="s">
        <v>3</v>
      </c>
      <c r="D3262" s="71">
        <v>22.3</v>
      </c>
    </row>
    <row r="3263" spans="1:4" x14ac:dyDescent="0.25">
      <c r="A3263" s="71">
        <v>2003290</v>
      </c>
      <c r="B3263" t="s">
        <v>18050</v>
      </c>
      <c r="C3263" s="71" t="s">
        <v>3</v>
      </c>
      <c r="D3263" s="71">
        <v>14.74</v>
      </c>
    </row>
    <row r="3264" spans="1:4" x14ac:dyDescent="0.25">
      <c r="A3264" s="71">
        <v>2003300</v>
      </c>
      <c r="B3264" t="s">
        <v>18051</v>
      </c>
      <c r="C3264" s="71" t="s">
        <v>3</v>
      </c>
      <c r="D3264" s="71">
        <v>7.71</v>
      </c>
    </row>
    <row r="3265" spans="1:4" x14ac:dyDescent="0.25">
      <c r="A3265" s="71">
        <v>2003299</v>
      </c>
      <c r="B3265" t="s">
        <v>18052</v>
      </c>
      <c r="C3265" s="71" t="s">
        <v>3</v>
      </c>
      <c r="D3265" s="71">
        <v>9.74</v>
      </c>
    </row>
    <row r="3266" spans="1:4" x14ac:dyDescent="0.25">
      <c r="A3266" s="71">
        <v>2003301</v>
      </c>
      <c r="B3266" t="s">
        <v>18053</v>
      </c>
      <c r="C3266" s="71" t="s">
        <v>3</v>
      </c>
      <c r="D3266" s="71">
        <v>6.77</v>
      </c>
    </row>
    <row r="3267" spans="1:4" x14ac:dyDescent="0.25">
      <c r="A3267" s="71">
        <v>2004513</v>
      </c>
      <c r="B3267" t="s">
        <v>18054</v>
      </c>
      <c r="C3267" s="71" t="s">
        <v>3</v>
      </c>
      <c r="D3267" s="71">
        <v>0.12</v>
      </c>
    </row>
    <row r="3268" spans="1:4" x14ac:dyDescent="0.25">
      <c r="A3268" s="71">
        <v>2003357</v>
      </c>
      <c r="B3268" t="s">
        <v>18055</v>
      </c>
      <c r="C3268" s="71" t="s">
        <v>3</v>
      </c>
      <c r="D3268" s="71">
        <v>216.71</v>
      </c>
    </row>
    <row r="3269" spans="1:4" x14ac:dyDescent="0.25">
      <c r="A3269" s="71">
        <v>2003356</v>
      </c>
      <c r="B3269" t="s">
        <v>18056</v>
      </c>
      <c r="C3269" s="71" t="s">
        <v>3</v>
      </c>
      <c r="D3269" s="71">
        <v>155.21</v>
      </c>
    </row>
    <row r="3270" spans="1:4" x14ac:dyDescent="0.25">
      <c r="A3270" s="71">
        <v>2003359</v>
      </c>
      <c r="B3270" t="s">
        <v>18057</v>
      </c>
      <c r="C3270" s="71" t="s">
        <v>3</v>
      </c>
      <c r="D3270" s="71">
        <v>265.16000000000003</v>
      </c>
    </row>
    <row r="3271" spans="1:4" x14ac:dyDescent="0.25">
      <c r="A3271" s="71">
        <v>2003358</v>
      </c>
      <c r="B3271" t="s">
        <v>18058</v>
      </c>
      <c r="C3271" s="71" t="s">
        <v>3</v>
      </c>
      <c r="D3271" s="71">
        <v>189.49</v>
      </c>
    </row>
    <row r="3272" spans="1:4" x14ac:dyDescent="0.25">
      <c r="A3272" s="71">
        <v>2003361</v>
      </c>
      <c r="B3272" t="s">
        <v>18059</v>
      </c>
      <c r="C3272" s="71" t="s">
        <v>3</v>
      </c>
      <c r="D3272" s="71">
        <v>513.88</v>
      </c>
    </row>
    <row r="3273" spans="1:4" x14ac:dyDescent="0.25">
      <c r="A3273" s="71">
        <v>2003360</v>
      </c>
      <c r="B3273" t="s">
        <v>18060</v>
      </c>
      <c r="C3273" s="71" t="s">
        <v>3</v>
      </c>
      <c r="D3273" s="71">
        <v>453.45</v>
      </c>
    </row>
    <row r="3274" spans="1:4" x14ac:dyDescent="0.25">
      <c r="A3274" s="71">
        <v>2003363</v>
      </c>
      <c r="B3274" t="s">
        <v>18061</v>
      </c>
      <c r="C3274" s="71" t="s">
        <v>3</v>
      </c>
      <c r="D3274" s="71">
        <v>442.86</v>
      </c>
    </row>
    <row r="3275" spans="1:4" x14ac:dyDescent="0.25">
      <c r="A3275" s="71">
        <v>2003362</v>
      </c>
      <c r="B3275" t="s">
        <v>18062</v>
      </c>
      <c r="C3275" s="71" t="s">
        <v>3</v>
      </c>
      <c r="D3275" s="71">
        <v>387.88</v>
      </c>
    </row>
    <row r="3276" spans="1:4" x14ac:dyDescent="0.25">
      <c r="A3276" s="71">
        <v>2003365</v>
      </c>
      <c r="B3276" t="s">
        <v>18063</v>
      </c>
      <c r="C3276" s="71" t="s">
        <v>3</v>
      </c>
      <c r="D3276" s="71">
        <v>395.48</v>
      </c>
    </row>
    <row r="3277" spans="1:4" x14ac:dyDescent="0.25">
      <c r="A3277" s="71">
        <v>2003364</v>
      </c>
      <c r="B3277" t="s">
        <v>18064</v>
      </c>
      <c r="C3277" s="71" t="s">
        <v>3</v>
      </c>
      <c r="D3277" s="71">
        <v>344.13</v>
      </c>
    </row>
    <row r="3278" spans="1:4" x14ac:dyDescent="0.25">
      <c r="A3278" s="71">
        <v>2003367</v>
      </c>
      <c r="B3278" t="s">
        <v>18065</v>
      </c>
      <c r="C3278" s="71" t="s">
        <v>3</v>
      </c>
      <c r="D3278" s="71">
        <v>371.73</v>
      </c>
    </row>
    <row r="3279" spans="1:4" x14ac:dyDescent="0.25">
      <c r="A3279" s="71">
        <v>2003366</v>
      </c>
      <c r="B3279" t="s">
        <v>18066</v>
      </c>
      <c r="C3279" s="71" t="s">
        <v>3</v>
      </c>
      <c r="D3279" s="71">
        <v>322.19</v>
      </c>
    </row>
    <row r="3280" spans="1:4" x14ac:dyDescent="0.25">
      <c r="A3280" s="71">
        <v>2003869</v>
      </c>
      <c r="B3280" t="s">
        <v>18067</v>
      </c>
      <c r="C3280" s="71" t="s">
        <v>3</v>
      </c>
      <c r="D3280" s="71">
        <v>209.66</v>
      </c>
    </row>
    <row r="3281" spans="1:4" x14ac:dyDescent="0.25">
      <c r="A3281" s="71">
        <v>2003822</v>
      </c>
      <c r="B3281" t="s">
        <v>18068</v>
      </c>
      <c r="C3281" s="71" t="s">
        <v>3</v>
      </c>
      <c r="D3281" s="71">
        <v>260.95</v>
      </c>
    </row>
    <row r="3282" spans="1:4" x14ac:dyDescent="0.25">
      <c r="A3282" s="71">
        <v>2003826</v>
      </c>
      <c r="B3282" t="s">
        <v>18069</v>
      </c>
      <c r="C3282" s="71" t="s">
        <v>3</v>
      </c>
      <c r="D3282" s="71">
        <v>446.8</v>
      </c>
    </row>
    <row r="3283" spans="1:4" x14ac:dyDescent="0.25">
      <c r="A3283" s="71">
        <v>2003830</v>
      </c>
      <c r="B3283" t="s">
        <v>18070</v>
      </c>
      <c r="C3283" s="71" t="s">
        <v>3</v>
      </c>
      <c r="D3283" s="71">
        <v>628.59</v>
      </c>
    </row>
    <row r="3284" spans="1:4" x14ac:dyDescent="0.25">
      <c r="A3284" s="71">
        <v>2003834</v>
      </c>
      <c r="B3284" t="s">
        <v>18071</v>
      </c>
      <c r="C3284" s="71" t="s">
        <v>3</v>
      </c>
      <c r="D3284" s="71">
        <v>897.03</v>
      </c>
    </row>
    <row r="3285" spans="1:4" x14ac:dyDescent="0.25">
      <c r="A3285" s="71">
        <v>2003838</v>
      </c>
      <c r="B3285" t="s">
        <v>18072</v>
      </c>
      <c r="C3285" s="71" t="s">
        <v>3</v>
      </c>
      <c r="D3285" s="71">
        <v>1268.81</v>
      </c>
    </row>
    <row r="3286" spans="1:4" x14ac:dyDescent="0.25">
      <c r="A3286" s="71">
        <v>2003768</v>
      </c>
      <c r="B3286" t="s">
        <v>18073</v>
      </c>
      <c r="C3286" s="71" t="s">
        <v>3</v>
      </c>
      <c r="D3286" s="71">
        <v>178.82</v>
      </c>
    </row>
    <row r="3287" spans="1:4" x14ac:dyDescent="0.25">
      <c r="A3287" s="71">
        <v>2003873</v>
      </c>
      <c r="B3287" t="s">
        <v>18074</v>
      </c>
      <c r="C3287" s="71" t="s">
        <v>3</v>
      </c>
      <c r="D3287" s="71">
        <v>153.19</v>
      </c>
    </row>
    <row r="3288" spans="1:4" x14ac:dyDescent="0.25">
      <c r="A3288" s="71">
        <v>2003772</v>
      </c>
      <c r="B3288" t="s">
        <v>18075</v>
      </c>
      <c r="C3288" s="71" t="s">
        <v>3</v>
      </c>
      <c r="D3288" s="71">
        <v>263.01</v>
      </c>
    </row>
    <row r="3289" spans="1:4" x14ac:dyDescent="0.25">
      <c r="A3289" s="71">
        <v>2003877</v>
      </c>
      <c r="B3289" t="s">
        <v>18076</v>
      </c>
      <c r="C3289" s="71" t="s">
        <v>3</v>
      </c>
      <c r="D3289" s="71">
        <v>222.41</v>
      </c>
    </row>
    <row r="3290" spans="1:4" x14ac:dyDescent="0.25">
      <c r="A3290" s="71">
        <v>2003776</v>
      </c>
      <c r="B3290" t="s">
        <v>18077</v>
      </c>
      <c r="C3290" s="71" t="s">
        <v>3</v>
      </c>
      <c r="D3290" s="71">
        <v>425.01</v>
      </c>
    </row>
    <row r="3291" spans="1:4" x14ac:dyDescent="0.25">
      <c r="A3291" s="71">
        <v>2003881</v>
      </c>
      <c r="B3291" t="s">
        <v>18078</v>
      </c>
      <c r="C3291" s="71" t="s">
        <v>3</v>
      </c>
      <c r="D3291" s="71">
        <v>369.38</v>
      </c>
    </row>
    <row r="3292" spans="1:4" x14ac:dyDescent="0.25">
      <c r="A3292" s="71">
        <v>2003780</v>
      </c>
      <c r="B3292" t="s">
        <v>18079</v>
      </c>
      <c r="C3292" s="71" t="s">
        <v>3</v>
      </c>
      <c r="D3292" s="71">
        <v>567.45000000000005</v>
      </c>
    </row>
    <row r="3293" spans="1:4" x14ac:dyDescent="0.25">
      <c r="A3293" s="71">
        <v>2003885</v>
      </c>
      <c r="B3293" t="s">
        <v>18080</v>
      </c>
      <c r="C3293" s="71" t="s">
        <v>3</v>
      </c>
      <c r="D3293" s="71">
        <v>486.16</v>
      </c>
    </row>
    <row r="3294" spans="1:4" x14ac:dyDescent="0.25">
      <c r="A3294" s="71">
        <v>2003784</v>
      </c>
      <c r="B3294" t="s">
        <v>18081</v>
      </c>
      <c r="C3294" s="71" t="s">
        <v>3</v>
      </c>
      <c r="D3294" s="71">
        <v>880.3</v>
      </c>
    </row>
    <row r="3295" spans="1:4" x14ac:dyDescent="0.25">
      <c r="A3295" s="71">
        <v>2003889</v>
      </c>
      <c r="B3295" t="s">
        <v>18082</v>
      </c>
      <c r="C3295" s="71" t="s">
        <v>3</v>
      </c>
      <c r="D3295" s="71">
        <v>753.06</v>
      </c>
    </row>
    <row r="3296" spans="1:4" x14ac:dyDescent="0.25">
      <c r="A3296" s="71">
        <v>2003870</v>
      </c>
      <c r="B3296" t="s">
        <v>18083</v>
      </c>
      <c r="C3296" s="71" t="s">
        <v>3</v>
      </c>
      <c r="D3296" s="71">
        <v>225.75</v>
      </c>
    </row>
    <row r="3297" spans="1:4" x14ac:dyDescent="0.25">
      <c r="A3297" s="71">
        <v>2003823</v>
      </c>
      <c r="B3297" t="s">
        <v>18084</v>
      </c>
      <c r="C3297" s="71" t="s">
        <v>3</v>
      </c>
      <c r="D3297" s="71">
        <v>284</v>
      </c>
    </row>
    <row r="3298" spans="1:4" x14ac:dyDescent="0.25">
      <c r="A3298" s="71">
        <v>2003827</v>
      </c>
      <c r="B3298" t="s">
        <v>18085</v>
      </c>
      <c r="C3298" s="71" t="s">
        <v>3</v>
      </c>
      <c r="D3298" s="71">
        <v>496.87</v>
      </c>
    </row>
    <row r="3299" spans="1:4" x14ac:dyDescent="0.25">
      <c r="A3299" s="71">
        <v>2003831</v>
      </c>
      <c r="B3299" t="s">
        <v>18086</v>
      </c>
      <c r="C3299" s="71" t="s">
        <v>3</v>
      </c>
      <c r="D3299" s="71">
        <v>655.56</v>
      </c>
    </row>
    <row r="3300" spans="1:4" x14ac:dyDescent="0.25">
      <c r="A3300" s="71">
        <v>2003835</v>
      </c>
      <c r="B3300" t="s">
        <v>18087</v>
      </c>
      <c r="C3300" s="71" t="s">
        <v>3</v>
      </c>
      <c r="D3300" s="71">
        <v>905.13</v>
      </c>
    </row>
    <row r="3301" spans="1:4" x14ac:dyDescent="0.25">
      <c r="A3301" s="71">
        <v>2003839</v>
      </c>
      <c r="B3301" t="s">
        <v>18088</v>
      </c>
      <c r="C3301" s="71" t="s">
        <v>3</v>
      </c>
      <c r="D3301" s="71">
        <v>1383.73</v>
      </c>
    </row>
    <row r="3302" spans="1:4" x14ac:dyDescent="0.25">
      <c r="A3302" s="71">
        <v>2003769</v>
      </c>
      <c r="B3302" t="s">
        <v>18089</v>
      </c>
      <c r="C3302" s="71" t="s">
        <v>3</v>
      </c>
      <c r="D3302" s="71">
        <v>191.4</v>
      </c>
    </row>
    <row r="3303" spans="1:4" x14ac:dyDescent="0.25">
      <c r="A3303" s="71">
        <v>2003874</v>
      </c>
      <c r="B3303" t="s">
        <v>18090</v>
      </c>
      <c r="C3303" s="71" t="s">
        <v>3</v>
      </c>
      <c r="D3303" s="71">
        <v>165.79</v>
      </c>
    </row>
    <row r="3304" spans="1:4" x14ac:dyDescent="0.25">
      <c r="A3304" s="71">
        <v>2003773</v>
      </c>
      <c r="B3304" t="s">
        <v>18091</v>
      </c>
      <c r="C3304" s="71" t="s">
        <v>3</v>
      </c>
      <c r="D3304" s="71">
        <v>313.32</v>
      </c>
    </row>
    <row r="3305" spans="1:4" x14ac:dyDescent="0.25">
      <c r="A3305" s="71">
        <v>2003878</v>
      </c>
      <c r="B3305" t="s">
        <v>18092</v>
      </c>
      <c r="C3305" s="71" t="s">
        <v>3</v>
      </c>
      <c r="D3305" s="71">
        <v>272.82</v>
      </c>
    </row>
    <row r="3306" spans="1:4" x14ac:dyDescent="0.25">
      <c r="A3306" s="71">
        <v>2003777</v>
      </c>
      <c r="B3306" t="s">
        <v>18093</v>
      </c>
      <c r="C3306" s="71" t="s">
        <v>3</v>
      </c>
      <c r="D3306" s="71">
        <v>475.32</v>
      </c>
    </row>
    <row r="3307" spans="1:4" x14ac:dyDescent="0.25">
      <c r="A3307" s="71">
        <v>2003882</v>
      </c>
      <c r="B3307" t="s">
        <v>18094</v>
      </c>
      <c r="C3307" s="71" t="s">
        <v>3</v>
      </c>
      <c r="D3307" s="71">
        <v>419.78</v>
      </c>
    </row>
    <row r="3308" spans="1:4" x14ac:dyDescent="0.25">
      <c r="A3308" s="71">
        <v>2003781</v>
      </c>
      <c r="B3308" t="s">
        <v>18095</v>
      </c>
      <c r="C3308" s="71" t="s">
        <v>3</v>
      </c>
      <c r="D3308" s="71">
        <v>680.64</v>
      </c>
    </row>
    <row r="3309" spans="1:4" x14ac:dyDescent="0.25">
      <c r="A3309" s="71">
        <v>2003886</v>
      </c>
      <c r="B3309" t="s">
        <v>18096</v>
      </c>
      <c r="C3309" s="71" t="s">
        <v>3</v>
      </c>
      <c r="D3309" s="71">
        <v>599.57000000000005</v>
      </c>
    </row>
    <row r="3310" spans="1:4" x14ac:dyDescent="0.25">
      <c r="A3310" s="71">
        <v>2003785</v>
      </c>
      <c r="B3310" t="s">
        <v>18097</v>
      </c>
      <c r="C3310" s="71" t="s">
        <v>3</v>
      </c>
      <c r="D3310" s="71">
        <v>1056.3800000000001</v>
      </c>
    </row>
    <row r="3311" spans="1:4" x14ac:dyDescent="0.25">
      <c r="A3311" s="71">
        <v>2003890</v>
      </c>
      <c r="B3311" t="s">
        <v>18098</v>
      </c>
      <c r="C3311" s="71" t="s">
        <v>3</v>
      </c>
      <c r="D3311" s="71">
        <v>929.47</v>
      </c>
    </row>
    <row r="3312" spans="1:4" x14ac:dyDescent="0.25">
      <c r="A3312" s="71">
        <v>2003871</v>
      </c>
      <c r="B3312" t="s">
        <v>18099</v>
      </c>
      <c r="C3312" s="71" t="s">
        <v>3</v>
      </c>
      <c r="D3312" s="71">
        <v>231.4</v>
      </c>
    </row>
    <row r="3313" spans="1:4" x14ac:dyDescent="0.25">
      <c r="A3313" s="71">
        <v>2003824</v>
      </c>
      <c r="B3313" t="s">
        <v>18100</v>
      </c>
      <c r="C3313" s="71" t="s">
        <v>3</v>
      </c>
      <c r="D3313" s="71">
        <v>310.83</v>
      </c>
    </row>
    <row r="3314" spans="1:4" x14ac:dyDescent="0.25">
      <c r="A3314" s="71">
        <v>2003828</v>
      </c>
      <c r="B3314" t="s">
        <v>18101</v>
      </c>
      <c r="C3314" s="71" t="s">
        <v>3</v>
      </c>
      <c r="D3314" s="71">
        <v>517.16</v>
      </c>
    </row>
    <row r="3315" spans="1:4" x14ac:dyDescent="0.25">
      <c r="A3315" s="71">
        <v>2003832</v>
      </c>
      <c r="B3315" t="s">
        <v>18102</v>
      </c>
      <c r="C3315" s="71" t="s">
        <v>3</v>
      </c>
      <c r="D3315" s="71">
        <v>701.38</v>
      </c>
    </row>
    <row r="3316" spans="1:4" x14ac:dyDescent="0.25">
      <c r="A3316" s="71">
        <v>2003836</v>
      </c>
      <c r="B3316" t="s">
        <v>18103</v>
      </c>
      <c r="C3316" s="71" t="s">
        <v>3</v>
      </c>
      <c r="D3316" s="71">
        <v>1107.74</v>
      </c>
    </row>
    <row r="3317" spans="1:4" x14ac:dyDescent="0.25">
      <c r="A3317" s="71">
        <v>2003840</v>
      </c>
      <c r="B3317" t="s">
        <v>18104</v>
      </c>
      <c r="C3317" s="71" t="s">
        <v>3</v>
      </c>
      <c r="D3317" s="71">
        <v>1570.14</v>
      </c>
    </row>
    <row r="3318" spans="1:4" x14ac:dyDescent="0.25">
      <c r="A3318" s="71">
        <v>2003770</v>
      </c>
      <c r="B3318" t="s">
        <v>18105</v>
      </c>
      <c r="C3318" s="71" t="s">
        <v>3</v>
      </c>
      <c r="D3318" s="71">
        <v>254.28</v>
      </c>
    </row>
    <row r="3319" spans="1:4" x14ac:dyDescent="0.25">
      <c r="A3319" s="71">
        <v>2003875</v>
      </c>
      <c r="B3319" t="s">
        <v>18106</v>
      </c>
      <c r="C3319" s="71" t="s">
        <v>3</v>
      </c>
      <c r="D3319" s="71">
        <v>228.79</v>
      </c>
    </row>
    <row r="3320" spans="1:4" x14ac:dyDescent="0.25">
      <c r="A3320" s="71">
        <v>2003774</v>
      </c>
      <c r="B3320" t="s">
        <v>18107</v>
      </c>
      <c r="C3320" s="71" t="s">
        <v>3</v>
      </c>
      <c r="D3320" s="71">
        <v>414.72</v>
      </c>
    </row>
    <row r="3321" spans="1:4" x14ac:dyDescent="0.25">
      <c r="A3321" s="71">
        <v>2003879</v>
      </c>
      <c r="B3321" t="s">
        <v>18108</v>
      </c>
      <c r="C3321" s="71" t="s">
        <v>3</v>
      </c>
      <c r="D3321" s="71">
        <v>369.39</v>
      </c>
    </row>
    <row r="3322" spans="1:4" x14ac:dyDescent="0.25">
      <c r="A3322" s="71">
        <v>2003778</v>
      </c>
      <c r="B3322" t="s">
        <v>18109</v>
      </c>
      <c r="C3322" s="71" t="s">
        <v>3</v>
      </c>
      <c r="D3322" s="71">
        <v>579.66999999999996</v>
      </c>
    </row>
    <row r="3323" spans="1:4" x14ac:dyDescent="0.25">
      <c r="A3323" s="71">
        <v>2003883</v>
      </c>
      <c r="B3323" t="s">
        <v>18110</v>
      </c>
      <c r="C3323" s="71" t="s">
        <v>3</v>
      </c>
      <c r="D3323" s="71">
        <v>508.79</v>
      </c>
    </row>
    <row r="3324" spans="1:4" x14ac:dyDescent="0.25">
      <c r="A3324" s="71">
        <v>2003782</v>
      </c>
      <c r="B3324" t="s">
        <v>18111</v>
      </c>
      <c r="C3324" s="71" t="s">
        <v>3</v>
      </c>
      <c r="D3324" s="71">
        <v>867.56</v>
      </c>
    </row>
    <row r="3325" spans="1:4" x14ac:dyDescent="0.25">
      <c r="A3325" s="71">
        <v>2003887</v>
      </c>
      <c r="B3325" t="s">
        <v>18112</v>
      </c>
      <c r="C3325" s="71" t="s">
        <v>3</v>
      </c>
      <c r="D3325" s="71">
        <v>759.22</v>
      </c>
    </row>
    <row r="3326" spans="1:4" x14ac:dyDescent="0.25">
      <c r="A3326" s="71">
        <v>2003786</v>
      </c>
      <c r="B3326" t="s">
        <v>18113</v>
      </c>
      <c r="C3326" s="71" t="s">
        <v>3</v>
      </c>
      <c r="D3326" s="71">
        <v>1356.97</v>
      </c>
    </row>
    <row r="3327" spans="1:4" x14ac:dyDescent="0.25">
      <c r="A3327" s="71">
        <v>2003891</v>
      </c>
      <c r="B3327" t="s">
        <v>18114</v>
      </c>
      <c r="C3327" s="71" t="s">
        <v>3</v>
      </c>
      <c r="D3327" s="71">
        <v>1188.76</v>
      </c>
    </row>
    <row r="3328" spans="1:4" x14ac:dyDescent="0.25">
      <c r="A3328" s="71">
        <v>2003872</v>
      </c>
      <c r="B3328" t="s">
        <v>18115</v>
      </c>
      <c r="C3328" s="71" t="s">
        <v>3</v>
      </c>
      <c r="D3328" s="71">
        <v>370.72</v>
      </c>
    </row>
    <row r="3329" spans="1:4" x14ac:dyDescent="0.25">
      <c r="A3329" s="71">
        <v>2003825</v>
      </c>
      <c r="B3329" t="s">
        <v>18116</v>
      </c>
      <c r="C3329" s="71" t="s">
        <v>3</v>
      </c>
      <c r="D3329" s="71">
        <v>476.22</v>
      </c>
    </row>
    <row r="3330" spans="1:4" x14ac:dyDescent="0.25">
      <c r="A3330" s="71">
        <v>2003829</v>
      </c>
      <c r="B3330" t="s">
        <v>18117</v>
      </c>
      <c r="C3330" s="71" t="s">
        <v>3</v>
      </c>
      <c r="D3330" s="71">
        <v>522.48</v>
      </c>
    </row>
    <row r="3331" spans="1:4" x14ac:dyDescent="0.25">
      <c r="A3331" s="71">
        <v>2003833</v>
      </c>
      <c r="B3331" t="s">
        <v>18118</v>
      </c>
      <c r="C3331" s="71" t="s">
        <v>3</v>
      </c>
      <c r="D3331" s="71">
        <v>715.48</v>
      </c>
    </row>
    <row r="3332" spans="1:4" x14ac:dyDescent="0.25">
      <c r="A3332" s="71">
        <v>2003837</v>
      </c>
      <c r="B3332" t="s">
        <v>18119</v>
      </c>
      <c r="C3332" s="71" t="s">
        <v>3</v>
      </c>
      <c r="D3332" s="71">
        <v>1263.1099999999999</v>
      </c>
    </row>
    <row r="3333" spans="1:4" x14ac:dyDescent="0.25">
      <c r="A3333" s="71">
        <v>2003841</v>
      </c>
      <c r="B3333" t="s">
        <v>18120</v>
      </c>
      <c r="C3333" s="71" t="s">
        <v>3</v>
      </c>
      <c r="D3333" s="71">
        <v>1589.95</v>
      </c>
    </row>
    <row r="3334" spans="1:4" x14ac:dyDescent="0.25">
      <c r="A3334" s="71">
        <v>2003771</v>
      </c>
      <c r="B3334" t="s">
        <v>18121</v>
      </c>
      <c r="C3334" s="71" t="s">
        <v>3</v>
      </c>
      <c r="D3334" s="71">
        <v>305.41000000000003</v>
      </c>
    </row>
    <row r="3335" spans="1:4" x14ac:dyDescent="0.25">
      <c r="A3335" s="71">
        <v>2003876</v>
      </c>
      <c r="B3335" t="s">
        <v>18122</v>
      </c>
      <c r="C3335" s="71" t="s">
        <v>3</v>
      </c>
      <c r="D3335" s="71">
        <v>275.02999999999997</v>
      </c>
    </row>
    <row r="3336" spans="1:4" x14ac:dyDescent="0.25">
      <c r="A3336" s="71">
        <v>2003775</v>
      </c>
      <c r="B3336" t="s">
        <v>18123</v>
      </c>
      <c r="C3336" s="71" t="s">
        <v>3</v>
      </c>
      <c r="D3336" s="71">
        <v>478.25</v>
      </c>
    </row>
    <row r="3337" spans="1:4" x14ac:dyDescent="0.25">
      <c r="A3337" s="71">
        <v>2003880</v>
      </c>
      <c r="B3337" t="s">
        <v>18124</v>
      </c>
      <c r="C3337" s="71" t="s">
        <v>3</v>
      </c>
      <c r="D3337" s="71">
        <v>423.38</v>
      </c>
    </row>
    <row r="3338" spans="1:4" x14ac:dyDescent="0.25">
      <c r="A3338" s="71">
        <v>2003779</v>
      </c>
      <c r="B3338" t="s">
        <v>18125</v>
      </c>
      <c r="C3338" s="71" t="s">
        <v>3</v>
      </c>
      <c r="D3338" s="71">
        <v>712.6</v>
      </c>
    </row>
    <row r="3339" spans="1:4" x14ac:dyDescent="0.25">
      <c r="A3339" s="71">
        <v>2003884</v>
      </c>
      <c r="B3339" t="s">
        <v>18126</v>
      </c>
      <c r="C3339" s="71" t="s">
        <v>3</v>
      </c>
      <c r="D3339" s="71">
        <v>629.88</v>
      </c>
    </row>
    <row r="3340" spans="1:4" x14ac:dyDescent="0.25">
      <c r="A3340" s="71">
        <v>2003783</v>
      </c>
      <c r="B3340" t="s">
        <v>18127</v>
      </c>
      <c r="C3340" s="71" t="s">
        <v>3</v>
      </c>
      <c r="D3340" s="71">
        <v>1020.48</v>
      </c>
    </row>
    <row r="3341" spans="1:4" x14ac:dyDescent="0.25">
      <c r="A3341" s="71">
        <v>2003888</v>
      </c>
      <c r="B3341" t="s">
        <v>18128</v>
      </c>
      <c r="C3341" s="71" t="s">
        <v>3</v>
      </c>
      <c r="D3341" s="71">
        <v>897.57</v>
      </c>
    </row>
    <row r="3342" spans="1:4" x14ac:dyDescent="0.25">
      <c r="A3342" s="71">
        <v>2003787</v>
      </c>
      <c r="B3342" t="s">
        <v>18129</v>
      </c>
      <c r="C3342" s="71" t="s">
        <v>3</v>
      </c>
      <c r="D3342" s="71">
        <v>1587.28</v>
      </c>
    </row>
    <row r="3343" spans="1:4" x14ac:dyDescent="0.25">
      <c r="A3343" s="71">
        <v>2003892</v>
      </c>
      <c r="B3343" t="s">
        <v>18130</v>
      </c>
      <c r="C3343" s="71" t="s">
        <v>3</v>
      </c>
      <c r="D3343" s="71">
        <v>1413.34</v>
      </c>
    </row>
    <row r="3344" spans="1:4" x14ac:dyDescent="0.25">
      <c r="A3344" s="71">
        <v>2003851</v>
      </c>
      <c r="B3344" t="s">
        <v>18131</v>
      </c>
      <c r="C3344" s="71" t="s">
        <v>3</v>
      </c>
      <c r="D3344" s="71">
        <v>92.02</v>
      </c>
    </row>
    <row r="3345" spans="1:4" x14ac:dyDescent="0.25">
      <c r="A3345" s="71">
        <v>2003935</v>
      </c>
      <c r="B3345" t="s">
        <v>18132</v>
      </c>
      <c r="C3345" s="71" t="s">
        <v>3</v>
      </c>
      <c r="D3345" s="71">
        <v>9.67</v>
      </c>
    </row>
    <row r="3346" spans="1:4" x14ac:dyDescent="0.25">
      <c r="A3346" s="71">
        <v>2003934</v>
      </c>
      <c r="B3346" t="s">
        <v>18133</v>
      </c>
      <c r="C3346" s="71" t="s">
        <v>3</v>
      </c>
      <c r="D3346" s="71">
        <v>14.04</v>
      </c>
    </row>
    <row r="3347" spans="1:4" x14ac:dyDescent="0.25">
      <c r="A3347" s="71">
        <v>2003990</v>
      </c>
      <c r="B3347" t="s">
        <v>18134</v>
      </c>
      <c r="C3347" s="71" t="s">
        <v>3</v>
      </c>
      <c r="D3347" s="71">
        <v>1350.67</v>
      </c>
    </row>
    <row r="3348" spans="1:4" x14ac:dyDescent="0.25">
      <c r="A3348" s="71">
        <v>2003991</v>
      </c>
      <c r="B3348" t="s">
        <v>18135</v>
      </c>
      <c r="C3348" s="71" t="s">
        <v>3</v>
      </c>
      <c r="D3348" s="71">
        <v>1319.71</v>
      </c>
    </row>
    <row r="3349" spans="1:4" x14ac:dyDescent="0.25">
      <c r="A3349" s="71">
        <v>2003992</v>
      </c>
      <c r="B3349" t="s">
        <v>18136</v>
      </c>
      <c r="C3349" s="71" t="s">
        <v>3</v>
      </c>
      <c r="D3349" s="71">
        <v>1823.48</v>
      </c>
    </row>
    <row r="3350" spans="1:4" x14ac:dyDescent="0.25">
      <c r="A3350" s="71">
        <v>2003993</v>
      </c>
      <c r="B3350" t="s">
        <v>18137</v>
      </c>
      <c r="C3350" s="71" t="s">
        <v>3</v>
      </c>
      <c r="D3350" s="71">
        <v>2093.87</v>
      </c>
    </row>
    <row r="3351" spans="1:4" x14ac:dyDescent="0.25">
      <c r="A3351" s="71">
        <v>2003983</v>
      </c>
      <c r="B3351" t="s">
        <v>18138</v>
      </c>
      <c r="C3351" s="71" t="s">
        <v>3</v>
      </c>
      <c r="D3351" s="71">
        <v>214.96</v>
      </c>
    </row>
    <row r="3352" spans="1:4" x14ac:dyDescent="0.25">
      <c r="A3352" s="71">
        <v>2003984</v>
      </c>
      <c r="B3352" t="s">
        <v>18139</v>
      </c>
      <c r="C3352" s="71" t="s">
        <v>3</v>
      </c>
      <c r="D3352" s="71">
        <v>260.32</v>
      </c>
    </row>
    <row r="3353" spans="1:4" x14ac:dyDescent="0.25">
      <c r="A3353" s="71">
        <v>2003985</v>
      </c>
      <c r="B3353" t="s">
        <v>18140</v>
      </c>
      <c r="C3353" s="71" t="s">
        <v>3</v>
      </c>
      <c r="D3353" s="71">
        <v>355.33</v>
      </c>
    </row>
    <row r="3354" spans="1:4" x14ac:dyDescent="0.25">
      <c r="A3354" s="71">
        <v>2003986</v>
      </c>
      <c r="B3354" t="s">
        <v>18141</v>
      </c>
      <c r="C3354" s="71" t="s">
        <v>3</v>
      </c>
      <c r="D3354" s="71">
        <v>517.71</v>
      </c>
    </row>
    <row r="3355" spans="1:4" x14ac:dyDescent="0.25">
      <c r="A3355" s="71">
        <v>2003987</v>
      </c>
      <c r="B3355" t="s">
        <v>18142</v>
      </c>
      <c r="C3355" s="71" t="s">
        <v>3</v>
      </c>
      <c r="D3355" s="71">
        <v>690.15</v>
      </c>
    </row>
    <row r="3356" spans="1:4" x14ac:dyDescent="0.25">
      <c r="A3356" s="71">
        <v>2003988</v>
      </c>
      <c r="B3356" t="s">
        <v>18143</v>
      </c>
      <c r="C3356" s="71" t="s">
        <v>3</v>
      </c>
      <c r="D3356" s="71">
        <v>761.8</v>
      </c>
    </row>
    <row r="3357" spans="1:4" x14ac:dyDescent="0.25">
      <c r="A3357" s="71">
        <v>2003989</v>
      </c>
      <c r="B3357" t="s">
        <v>18144</v>
      </c>
      <c r="C3357" s="71" t="s">
        <v>3</v>
      </c>
      <c r="D3357" s="71">
        <v>992.98</v>
      </c>
    </row>
    <row r="3358" spans="1:4" x14ac:dyDescent="0.25">
      <c r="A3358" s="71">
        <v>2003298</v>
      </c>
      <c r="B3358" t="s">
        <v>18145</v>
      </c>
      <c r="C3358" s="71" t="s">
        <v>3</v>
      </c>
      <c r="D3358" s="71">
        <v>12.39</v>
      </c>
    </row>
    <row r="3359" spans="1:4" x14ac:dyDescent="0.25">
      <c r="A3359" s="71">
        <v>2003297</v>
      </c>
      <c r="B3359" t="s">
        <v>18146</v>
      </c>
      <c r="C3359" s="71" t="s">
        <v>3</v>
      </c>
      <c r="D3359" s="71">
        <v>15.23</v>
      </c>
    </row>
    <row r="3360" spans="1:4" x14ac:dyDescent="0.25">
      <c r="A3360" s="71">
        <v>2003315</v>
      </c>
      <c r="B3360" t="s">
        <v>18147</v>
      </c>
      <c r="C3360" s="71" t="s">
        <v>3</v>
      </c>
      <c r="D3360" s="71">
        <v>109.08</v>
      </c>
    </row>
    <row r="3361" spans="1:4" x14ac:dyDescent="0.25">
      <c r="A3361" s="71">
        <v>2003314</v>
      </c>
      <c r="B3361" t="s">
        <v>18148</v>
      </c>
      <c r="C3361" s="71" t="s">
        <v>3</v>
      </c>
      <c r="D3361" s="71">
        <v>85.51</v>
      </c>
    </row>
    <row r="3362" spans="1:4" x14ac:dyDescent="0.25">
      <c r="A3362" s="71">
        <v>2003313</v>
      </c>
      <c r="B3362" t="s">
        <v>18149</v>
      </c>
      <c r="C3362" s="71" t="s">
        <v>3</v>
      </c>
      <c r="D3362" s="71">
        <v>135.44</v>
      </c>
    </row>
    <row r="3363" spans="1:4" x14ac:dyDescent="0.25">
      <c r="A3363" s="71">
        <v>2003312</v>
      </c>
      <c r="B3363" t="s">
        <v>18150</v>
      </c>
      <c r="C3363" s="71" t="s">
        <v>3</v>
      </c>
      <c r="D3363" s="71">
        <v>105.96</v>
      </c>
    </row>
    <row r="3364" spans="1:4" x14ac:dyDescent="0.25">
      <c r="A3364" s="71">
        <v>2003311</v>
      </c>
      <c r="B3364" t="s">
        <v>18151</v>
      </c>
      <c r="C3364" s="71" t="s">
        <v>3</v>
      </c>
      <c r="D3364" s="71">
        <v>38.659999999999997</v>
      </c>
    </row>
    <row r="3365" spans="1:4" x14ac:dyDescent="0.25">
      <c r="A3365" s="71">
        <v>2003310</v>
      </c>
      <c r="B3365" t="s">
        <v>18152</v>
      </c>
      <c r="C3365" s="71" t="s">
        <v>3</v>
      </c>
      <c r="D3365" s="71">
        <v>48.76</v>
      </c>
    </row>
    <row r="3366" spans="1:4" x14ac:dyDescent="0.25">
      <c r="A3366" s="71">
        <v>2003296</v>
      </c>
      <c r="B3366" t="s">
        <v>18153</v>
      </c>
      <c r="C3366" s="71" t="s">
        <v>3</v>
      </c>
      <c r="D3366" s="71">
        <v>12.39</v>
      </c>
    </row>
    <row r="3367" spans="1:4" x14ac:dyDescent="0.25">
      <c r="A3367" s="71">
        <v>2003295</v>
      </c>
      <c r="B3367" t="s">
        <v>18154</v>
      </c>
      <c r="C3367" s="71" t="s">
        <v>3</v>
      </c>
      <c r="D3367" s="71">
        <v>15.23</v>
      </c>
    </row>
    <row r="3368" spans="1:4" x14ac:dyDescent="0.25">
      <c r="A3368" s="71">
        <v>2003309</v>
      </c>
      <c r="B3368" t="s">
        <v>18155</v>
      </c>
      <c r="C3368" s="71" t="s">
        <v>3</v>
      </c>
      <c r="D3368" s="71">
        <v>109.08</v>
      </c>
    </row>
    <row r="3369" spans="1:4" x14ac:dyDescent="0.25">
      <c r="A3369" s="71">
        <v>2003308</v>
      </c>
      <c r="B3369" t="s">
        <v>18156</v>
      </c>
      <c r="C3369" s="71" t="s">
        <v>3</v>
      </c>
      <c r="D3369" s="71">
        <v>85.51</v>
      </c>
    </row>
    <row r="3370" spans="1:4" x14ac:dyDescent="0.25">
      <c r="A3370" s="71">
        <v>2003307</v>
      </c>
      <c r="B3370" t="s">
        <v>18157</v>
      </c>
      <c r="C3370" s="71" t="s">
        <v>3</v>
      </c>
      <c r="D3370" s="71">
        <v>135.44</v>
      </c>
    </row>
    <row r="3371" spans="1:4" x14ac:dyDescent="0.25">
      <c r="A3371" s="71">
        <v>2003306</v>
      </c>
      <c r="B3371" t="s">
        <v>18158</v>
      </c>
      <c r="C3371" s="71" t="s">
        <v>3</v>
      </c>
      <c r="D3371" s="71">
        <v>105.96</v>
      </c>
    </row>
    <row r="3372" spans="1:4" x14ac:dyDescent="0.25">
      <c r="A3372" s="71">
        <v>2003305</v>
      </c>
      <c r="B3372" t="s">
        <v>18159</v>
      </c>
      <c r="C3372" s="71" t="s">
        <v>3</v>
      </c>
      <c r="D3372" s="71">
        <v>38.659999999999997</v>
      </c>
    </row>
    <row r="3373" spans="1:4" x14ac:dyDescent="0.25">
      <c r="A3373" s="71">
        <v>2003304</v>
      </c>
      <c r="B3373" t="s">
        <v>18160</v>
      </c>
      <c r="C3373" s="71" t="s">
        <v>3</v>
      </c>
      <c r="D3373" s="71">
        <v>48.76</v>
      </c>
    </row>
    <row r="3374" spans="1:4" x14ac:dyDescent="0.25">
      <c r="A3374" s="71">
        <v>2105846</v>
      </c>
      <c r="B3374" t="s">
        <v>18161</v>
      </c>
      <c r="C3374" s="71" t="s">
        <v>16235</v>
      </c>
      <c r="D3374" s="71">
        <v>494.34</v>
      </c>
    </row>
    <row r="3375" spans="1:4" x14ac:dyDescent="0.25">
      <c r="A3375" s="71">
        <v>2105929</v>
      </c>
      <c r="B3375" t="s">
        <v>18162</v>
      </c>
      <c r="C3375" s="71" t="s">
        <v>16235</v>
      </c>
      <c r="D3375" s="71">
        <v>556.94000000000005</v>
      </c>
    </row>
    <row r="3376" spans="1:4" x14ac:dyDescent="0.25">
      <c r="A3376" s="71">
        <v>2105933</v>
      </c>
      <c r="B3376" t="s">
        <v>18163</v>
      </c>
      <c r="C3376" s="71" t="s">
        <v>16235</v>
      </c>
      <c r="D3376" s="71">
        <v>619.54</v>
      </c>
    </row>
    <row r="3377" spans="1:4" x14ac:dyDescent="0.25">
      <c r="A3377" s="71">
        <v>2106293</v>
      </c>
      <c r="B3377" t="s">
        <v>18164</v>
      </c>
      <c r="C3377" s="71" t="s">
        <v>16235</v>
      </c>
      <c r="D3377" s="71">
        <v>206.31</v>
      </c>
    </row>
    <row r="3378" spans="1:4" x14ac:dyDescent="0.25">
      <c r="A3378" s="71">
        <v>2108165</v>
      </c>
      <c r="B3378" t="s">
        <v>18165</v>
      </c>
      <c r="C3378" s="71" t="s">
        <v>14997</v>
      </c>
      <c r="D3378" s="71">
        <v>32.61</v>
      </c>
    </row>
    <row r="3379" spans="1:4" x14ac:dyDescent="0.25">
      <c r="A3379" s="71">
        <v>2108166</v>
      </c>
      <c r="B3379" t="s">
        <v>18166</v>
      </c>
      <c r="C3379" s="71" t="s">
        <v>14997</v>
      </c>
      <c r="D3379" s="71">
        <v>23.08</v>
      </c>
    </row>
    <row r="3380" spans="1:4" x14ac:dyDescent="0.25">
      <c r="A3380" s="71">
        <v>2108167</v>
      </c>
      <c r="B3380" t="s">
        <v>18167</v>
      </c>
      <c r="C3380" s="71" t="s">
        <v>14997</v>
      </c>
      <c r="D3380" s="71">
        <v>20.72</v>
      </c>
    </row>
    <row r="3381" spans="1:4" x14ac:dyDescent="0.25">
      <c r="A3381" s="71">
        <v>2108168</v>
      </c>
      <c r="B3381" t="s">
        <v>18168</v>
      </c>
      <c r="C3381" s="71" t="s">
        <v>14997</v>
      </c>
      <c r="D3381" s="71">
        <v>20.29</v>
      </c>
    </row>
    <row r="3382" spans="1:4" x14ac:dyDescent="0.25">
      <c r="A3382" s="71">
        <v>2108169</v>
      </c>
      <c r="B3382" t="s">
        <v>18169</v>
      </c>
      <c r="C3382" s="71" t="s">
        <v>14997</v>
      </c>
      <c r="D3382" s="71">
        <v>48.24</v>
      </c>
    </row>
    <row r="3383" spans="1:4" x14ac:dyDescent="0.25">
      <c r="A3383" s="71">
        <v>2108170</v>
      </c>
      <c r="B3383" t="s">
        <v>18170</v>
      </c>
      <c r="C3383" s="71" t="s">
        <v>14997</v>
      </c>
      <c r="D3383" s="71">
        <v>35.11</v>
      </c>
    </row>
    <row r="3384" spans="1:4" x14ac:dyDescent="0.25">
      <c r="A3384" s="71">
        <v>2108171</v>
      </c>
      <c r="B3384" t="s">
        <v>18171</v>
      </c>
      <c r="C3384" s="71" t="s">
        <v>14997</v>
      </c>
      <c r="D3384" s="71">
        <v>32.409999999999997</v>
      </c>
    </row>
    <row r="3385" spans="1:4" x14ac:dyDescent="0.25">
      <c r="A3385" s="71">
        <v>2108172</v>
      </c>
      <c r="B3385" t="s">
        <v>18172</v>
      </c>
      <c r="C3385" s="71" t="s">
        <v>14997</v>
      </c>
      <c r="D3385" s="71">
        <v>33.090000000000003</v>
      </c>
    </row>
    <row r="3386" spans="1:4" x14ac:dyDescent="0.25">
      <c r="A3386" s="71">
        <v>2106292</v>
      </c>
      <c r="B3386" t="s">
        <v>18173</v>
      </c>
      <c r="C3386" s="71" t="s">
        <v>16235</v>
      </c>
      <c r="D3386" s="71">
        <v>142.63999999999999</v>
      </c>
    </row>
    <row r="3387" spans="1:4" x14ac:dyDescent="0.25">
      <c r="A3387" s="71">
        <v>2106291</v>
      </c>
      <c r="B3387" t="s">
        <v>18174</v>
      </c>
      <c r="C3387" s="71" t="s">
        <v>16235</v>
      </c>
      <c r="D3387" s="71">
        <v>204.42</v>
      </c>
    </row>
    <row r="3388" spans="1:4" x14ac:dyDescent="0.25">
      <c r="A3388" s="71">
        <v>2106235</v>
      </c>
      <c r="B3388" t="s">
        <v>18175</v>
      </c>
      <c r="C3388" s="71" t="s">
        <v>14997</v>
      </c>
      <c r="D3388" s="71">
        <v>3.17</v>
      </c>
    </row>
    <row r="3389" spans="1:4" x14ac:dyDescent="0.25">
      <c r="A3389" s="71">
        <v>2106232</v>
      </c>
      <c r="B3389" t="s">
        <v>18176</v>
      </c>
      <c r="C3389" s="71" t="s">
        <v>12798</v>
      </c>
      <c r="D3389" s="71">
        <v>15.02</v>
      </c>
    </row>
    <row r="3390" spans="1:4" x14ac:dyDescent="0.25">
      <c r="A3390" s="71">
        <v>2106233</v>
      </c>
      <c r="B3390" t="s">
        <v>18177</v>
      </c>
      <c r="C3390" s="71" t="s">
        <v>12798</v>
      </c>
      <c r="D3390" s="71">
        <v>11.47</v>
      </c>
    </row>
    <row r="3391" spans="1:4" x14ac:dyDescent="0.25">
      <c r="A3391" s="71">
        <v>2105605</v>
      </c>
      <c r="B3391" t="s">
        <v>18178</v>
      </c>
      <c r="C3391" s="71" t="s">
        <v>14997</v>
      </c>
      <c r="D3391" s="71">
        <v>54.17</v>
      </c>
    </row>
    <row r="3392" spans="1:4" x14ac:dyDescent="0.25">
      <c r="A3392" s="71">
        <v>2106298</v>
      </c>
      <c r="B3392" t="s">
        <v>18179</v>
      </c>
      <c r="C3392" s="71" t="s">
        <v>3</v>
      </c>
      <c r="D3392" s="71">
        <v>35.03</v>
      </c>
    </row>
    <row r="3393" spans="1:4" x14ac:dyDescent="0.25">
      <c r="A3393" s="71">
        <v>2106295</v>
      </c>
      <c r="B3393" t="s">
        <v>18180</v>
      </c>
      <c r="C3393" s="71" t="s">
        <v>3</v>
      </c>
      <c r="D3393" s="71">
        <v>17.91</v>
      </c>
    </row>
    <row r="3394" spans="1:4" x14ac:dyDescent="0.25">
      <c r="A3394" s="71">
        <v>2106294</v>
      </c>
      <c r="B3394" t="s">
        <v>18181</v>
      </c>
      <c r="C3394" s="71" t="s">
        <v>3</v>
      </c>
      <c r="D3394" s="71">
        <v>23.53</v>
      </c>
    </row>
    <row r="3395" spans="1:4" x14ac:dyDescent="0.25">
      <c r="A3395" s="71">
        <v>2106297</v>
      </c>
      <c r="B3395" t="s">
        <v>18182</v>
      </c>
      <c r="C3395" s="71" t="s">
        <v>3</v>
      </c>
      <c r="D3395" s="71">
        <v>28.83</v>
      </c>
    </row>
    <row r="3396" spans="1:4" x14ac:dyDescent="0.25">
      <c r="A3396" s="71">
        <v>2106296</v>
      </c>
      <c r="B3396" t="s">
        <v>18183</v>
      </c>
      <c r="C3396" s="71" t="s">
        <v>3</v>
      </c>
      <c r="D3396" s="71">
        <v>46.94</v>
      </c>
    </row>
    <row r="3397" spans="1:4" x14ac:dyDescent="0.25">
      <c r="A3397" s="71">
        <v>2306731</v>
      </c>
      <c r="B3397" t="s">
        <v>18184</v>
      </c>
      <c r="C3397" s="71" t="s">
        <v>4</v>
      </c>
      <c r="D3397" s="71">
        <v>0.64</v>
      </c>
    </row>
    <row r="3398" spans="1:4" x14ac:dyDescent="0.25">
      <c r="A3398" s="71">
        <v>2306728</v>
      </c>
      <c r="B3398" t="s">
        <v>18185</v>
      </c>
      <c r="C3398" s="71" t="s">
        <v>3</v>
      </c>
      <c r="D3398" s="71">
        <v>1584.54</v>
      </c>
    </row>
    <row r="3399" spans="1:4" x14ac:dyDescent="0.25">
      <c r="A3399" s="71">
        <v>2306729</v>
      </c>
      <c r="B3399" t="s">
        <v>18186</v>
      </c>
      <c r="C3399" s="71" t="s">
        <v>3</v>
      </c>
      <c r="D3399" s="71">
        <v>1930.46</v>
      </c>
    </row>
    <row r="3400" spans="1:4" x14ac:dyDescent="0.25">
      <c r="A3400" s="71">
        <v>2306727</v>
      </c>
      <c r="B3400" t="s">
        <v>18187</v>
      </c>
      <c r="C3400" s="71" t="s">
        <v>3</v>
      </c>
      <c r="D3400" s="71">
        <v>370.78</v>
      </c>
    </row>
    <row r="3401" spans="1:4" x14ac:dyDescent="0.25">
      <c r="A3401" s="71">
        <v>2306730</v>
      </c>
      <c r="B3401" t="s">
        <v>18188</v>
      </c>
      <c r="C3401" s="71" t="s">
        <v>14997</v>
      </c>
      <c r="D3401" s="71">
        <v>125.34</v>
      </c>
    </row>
    <row r="3402" spans="1:4" x14ac:dyDescent="0.25">
      <c r="A3402" s="71">
        <v>2306726</v>
      </c>
      <c r="B3402" t="s">
        <v>18189</v>
      </c>
      <c r="C3402" s="71" t="s">
        <v>3</v>
      </c>
      <c r="D3402" s="71">
        <v>242.33</v>
      </c>
    </row>
    <row r="3403" spans="1:4" x14ac:dyDescent="0.25">
      <c r="A3403" s="71">
        <v>2306076</v>
      </c>
      <c r="B3403" t="s">
        <v>18190</v>
      </c>
      <c r="C3403" s="71" t="s">
        <v>4</v>
      </c>
      <c r="D3403" s="71">
        <v>11.26</v>
      </c>
    </row>
    <row r="3404" spans="1:4" x14ac:dyDescent="0.25">
      <c r="A3404" s="71">
        <v>2306247</v>
      </c>
      <c r="B3404" t="s">
        <v>18191</v>
      </c>
      <c r="C3404" s="71" t="s">
        <v>14997</v>
      </c>
      <c r="D3404" s="71">
        <v>226.71</v>
      </c>
    </row>
    <row r="3405" spans="1:4" x14ac:dyDescent="0.25">
      <c r="A3405" s="71">
        <v>2306248</v>
      </c>
      <c r="B3405" t="s">
        <v>18192</v>
      </c>
      <c r="C3405" s="71" t="s">
        <v>14997</v>
      </c>
      <c r="D3405" s="71">
        <v>528.99</v>
      </c>
    </row>
    <row r="3406" spans="1:4" x14ac:dyDescent="0.25">
      <c r="A3406" s="71">
        <v>2306279</v>
      </c>
      <c r="B3406" t="s">
        <v>18193</v>
      </c>
      <c r="C3406" s="71" t="s">
        <v>14997</v>
      </c>
      <c r="D3406" s="71">
        <v>78.63</v>
      </c>
    </row>
    <row r="3407" spans="1:4" x14ac:dyDescent="0.25">
      <c r="A3407" s="71">
        <v>2306651</v>
      </c>
      <c r="B3407" t="s">
        <v>18194</v>
      </c>
      <c r="C3407" s="71" t="s">
        <v>3</v>
      </c>
      <c r="D3407" s="71">
        <v>6754.41</v>
      </c>
    </row>
    <row r="3408" spans="1:4" x14ac:dyDescent="0.25">
      <c r="A3408" s="71">
        <v>2306678</v>
      </c>
      <c r="B3408" t="s">
        <v>18195</v>
      </c>
      <c r="C3408" s="71" t="s">
        <v>3</v>
      </c>
      <c r="D3408" s="71">
        <v>6508.21</v>
      </c>
    </row>
    <row r="3409" spans="1:4" x14ac:dyDescent="0.25">
      <c r="A3409" s="71">
        <v>2306652</v>
      </c>
      <c r="B3409" t="s">
        <v>18196</v>
      </c>
      <c r="C3409" s="71" t="s">
        <v>3</v>
      </c>
      <c r="D3409" s="71">
        <v>6809.67</v>
      </c>
    </row>
    <row r="3410" spans="1:4" x14ac:dyDescent="0.25">
      <c r="A3410" s="71">
        <v>2306679</v>
      </c>
      <c r="B3410" t="s">
        <v>18197</v>
      </c>
      <c r="C3410" s="71" t="s">
        <v>3</v>
      </c>
      <c r="D3410" s="71">
        <v>6554.35</v>
      </c>
    </row>
    <row r="3411" spans="1:4" x14ac:dyDescent="0.25">
      <c r="A3411" s="71">
        <v>2306653</v>
      </c>
      <c r="B3411" t="s">
        <v>18198</v>
      </c>
      <c r="C3411" s="71" t="s">
        <v>3</v>
      </c>
      <c r="D3411" s="71">
        <v>6867.17</v>
      </c>
    </row>
    <row r="3412" spans="1:4" x14ac:dyDescent="0.25">
      <c r="A3412" s="71">
        <v>2306680</v>
      </c>
      <c r="B3412" t="s">
        <v>18199</v>
      </c>
      <c r="C3412" s="71" t="s">
        <v>3</v>
      </c>
      <c r="D3412" s="71">
        <v>6602.02</v>
      </c>
    </row>
    <row r="3413" spans="1:4" x14ac:dyDescent="0.25">
      <c r="A3413" s="71">
        <v>2306654</v>
      </c>
      <c r="B3413" t="s">
        <v>18200</v>
      </c>
      <c r="C3413" s="71" t="s">
        <v>3</v>
      </c>
      <c r="D3413" s="71">
        <v>6924.04</v>
      </c>
    </row>
    <row r="3414" spans="1:4" x14ac:dyDescent="0.25">
      <c r="A3414" s="71">
        <v>2306681</v>
      </c>
      <c r="B3414" t="s">
        <v>18201</v>
      </c>
      <c r="C3414" s="71" t="s">
        <v>3</v>
      </c>
      <c r="D3414" s="71">
        <v>6648.29</v>
      </c>
    </row>
    <row r="3415" spans="1:4" x14ac:dyDescent="0.25">
      <c r="A3415" s="71">
        <v>2306655</v>
      </c>
      <c r="B3415" t="s">
        <v>18202</v>
      </c>
      <c r="C3415" s="71" t="s">
        <v>3</v>
      </c>
      <c r="D3415" s="71">
        <v>6981.94</v>
      </c>
    </row>
    <row r="3416" spans="1:4" x14ac:dyDescent="0.25">
      <c r="A3416" s="71">
        <v>2306682</v>
      </c>
      <c r="B3416" t="s">
        <v>18203</v>
      </c>
      <c r="C3416" s="71" t="s">
        <v>3</v>
      </c>
      <c r="D3416" s="71">
        <v>6694.7</v>
      </c>
    </row>
    <row r="3417" spans="1:4" x14ac:dyDescent="0.25">
      <c r="A3417" s="71">
        <v>2306656</v>
      </c>
      <c r="B3417" t="s">
        <v>18204</v>
      </c>
      <c r="C3417" s="71" t="s">
        <v>3</v>
      </c>
      <c r="D3417" s="71">
        <v>9457.91</v>
      </c>
    </row>
    <row r="3418" spans="1:4" x14ac:dyDescent="0.25">
      <c r="A3418" s="71">
        <v>2306683</v>
      </c>
      <c r="B3418" t="s">
        <v>18205</v>
      </c>
      <c r="C3418" s="71" t="s">
        <v>3</v>
      </c>
      <c r="D3418" s="71">
        <v>9202.58</v>
      </c>
    </row>
    <row r="3419" spans="1:4" x14ac:dyDescent="0.25">
      <c r="A3419" s="71">
        <v>2306657</v>
      </c>
      <c r="B3419" t="s">
        <v>18206</v>
      </c>
      <c r="C3419" s="71" t="s">
        <v>3</v>
      </c>
      <c r="D3419" s="71">
        <v>9568.18</v>
      </c>
    </row>
    <row r="3420" spans="1:4" x14ac:dyDescent="0.25">
      <c r="A3420" s="71">
        <v>2306684</v>
      </c>
      <c r="B3420" t="s">
        <v>18207</v>
      </c>
      <c r="C3420" s="71" t="s">
        <v>3</v>
      </c>
      <c r="D3420" s="71">
        <v>9303.0300000000007</v>
      </c>
    </row>
    <row r="3421" spans="1:4" x14ac:dyDescent="0.25">
      <c r="A3421" s="71">
        <v>2306658</v>
      </c>
      <c r="B3421" t="s">
        <v>18208</v>
      </c>
      <c r="C3421" s="71" t="s">
        <v>3</v>
      </c>
      <c r="D3421" s="71">
        <v>9676.17</v>
      </c>
    </row>
    <row r="3422" spans="1:4" x14ac:dyDescent="0.25">
      <c r="A3422" s="71">
        <v>2306685</v>
      </c>
      <c r="B3422" t="s">
        <v>18209</v>
      </c>
      <c r="C3422" s="71" t="s">
        <v>3</v>
      </c>
      <c r="D3422" s="71">
        <v>9400.41</v>
      </c>
    </row>
    <row r="3423" spans="1:4" x14ac:dyDescent="0.25">
      <c r="A3423" s="71">
        <v>2306659</v>
      </c>
      <c r="B3423" t="s">
        <v>18210</v>
      </c>
      <c r="C3423" s="71" t="s">
        <v>3</v>
      </c>
      <c r="D3423" s="71">
        <v>9788.26</v>
      </c>
    </row>
    <row r="3424" spans="1:4" x14ac:dyDescent="0.25">
      <c r="A3424" s="71">
        <v>2306686</v>
      </c>
      <c r="B3424" t="s">
        <v>18211</v>
      </c>
      <c r="C3424" s="71" t="s">
        <v>3</v>
      </c>
      <c r="D3424" s="71">
        <v>9501.01</v>
      </c>
    </row>
    <row r="3425" spans="1:4" x14ac:dyDescent="0.25">
      <c r="A3425" s="71">
        <v>2306637</v>
      </c>
      <c r="B3425" t="s">
        <v>18212</v>
      </c>
      <c r="C3425" s="71" t="s">
        <v>3</v>
      </c>
      <c r="D3425" s="71">
        <v>2305.5100000000002</v>
      </c>
    </row>
    <row r="3426" spans="1:4" x14ac:dyDescent="0.25">
      <c r="A3426" s="71">
        <v>2306664</v>
      </c>
      <c r="B3426" t="s">
        <v>18213</v>
      </c>
      <c r="C3426" s="71" t="s">
        <v>3</v>
      </c>
      <c r="D3426" s="71">
        <v>2090.0700000000002</v>
      </c>
    </row>
    <row r="3427" spans="1:4" x14ac:dyDescent="0.25">
      <c r="A3427" s="71">
        <v>2306732</v>
      </c>
      <c r="B3427" t="s">
        <v>18214</v>
      </c>
      <c r="C3427" s="71" t="s">
        <v>3</v>
      </c>
      <c r="D3427" s="71">
        <v>950.27</v>
      </c>
    </row>
    <row r="3428" spans="1:4" x14ac:dyDescent="0.25">
      <c r="A3428" s="71">
        <v>2306733</v>
      </c>
      <c r="B3428" t="s">
        <v>18215</v>
      </c>
      <c r="C3428" s="71" t="s">
        <v>3</v>
      </c>
      <c r="D3428" s="71">
        <v>768.85</v>
      </c>
    </row>
    <row r="3429" spans="1:4" x14ac:dyDescent="0.25">
      <c r="A3429" s="71">
        <v>2306734</v>
      </c>
      <c r="B3429" t="s">
        <v>18216</v>
      </c>
      <c r="C3429" s="71" t="s">
        <v>3</v>
      </c>
      <c r="D3429" s="71">
        <v>1145.54</v>
      </c>
    </row>
    <row r="3430" spans="1:4" x14ac:dyDescent="0.25">
      <c r="A3430" s="71">
        <v>2306735</v>
      </c>
      <c r="B3430" t="s">
        <v>18217</v>
      </c>
      <c r="C3430" s="71" t="s">
        <v>3</v>
      </c>
      <c r="D3430" s="71">
        <v>959.22</v>
      </c>
    </row>
    <row r="3431" spans="1:4" x14ac:dyDescent="0.25">
      <c r="A3431" s="71">
        <v>2306633</v>
      </c>
      <c r="B3431" t="s">
        <v>18218</v>
      </c>
      <c r="C3431" s="71" t="s">
        <v>3</v>
      </c>
      <c r="D3431" s="71">
        <v>1296.58</v>
      </c>
    </row>
    <row r="3432" spans="1:4" x14ac:dyDescent="0.25">
      <c r="A3432" s="71">
        <v>2306660</v>
      </c>
      <c r="B3432" t="s">
        <v>18219</v>
      </c>
      <c r="C3432" s="71" t="s">
        <v>3</v>
      </c>
      <c r="D3432" s="71">
        <v>1105.0899999999999</v>
      </c>
    </row>
    <row r="3433" spans="1:4" x14ac:dyDescent="0.25">
      <c r="A3433" s="71">
        <v>2306634</v>
      </c>
      <c r="B3433" t="s">
        <v>18220</v>
      </c>
      <c r="C3433" s="71" t="s">
        <v>3</v>
      </c>
      <c r="D3433" s="71">
        <v>1501.73</v>
      </c>
    </row>
    <row r="3434" spans="1:4" x14ac:dyDescent="0.25">
      <c r="A3434" s="71">
        <v>2306661</v>
      </c>
      <c r="B3434" t="s">
        <v>18221</v>
      </c>
      <c r="C3434" s="71" t="s">
        <v>3</v>
      </c>
      <c r="D3434" s="71">
        <v>1304.77</v>
      </c>
    </row>
    <row r="3435" spans="1:4" x14ac:dyDescent="0.25">
      <c r="A3435" s="71">
        <v>2306635</v>
      </c>
      <c r="B3435" t="s">
        <v>18222</v>
      </c>
      <c r="C3435" s="71" t="s">
        <v>3</v>
      </c>
      <c r="D3435" s="71">
        <v>1800.27</v>
      </c>
    </row>
    <row r="3436" spans="1:4" x14ac:dyDescent="0.25">
      <c r="A3436" s="71">
        <v>2306662</v>
      </c>
      <c r="B3436" t="s">
        <v>18223</v>
      </c>
      <c r="C3436" s="71" t="s">
        <v>3</v>
      </c>
      <c r="D3436" s="71">
        <v>1597.51</v>
      </c>
    </row>
    <row r="3437" spans="1:4" x14ac:dyDescent="0.25">
      <c r="A3437" s="71">
        <v>2306636</v>
      </c>
      <c r="B3437" t="s">
        <v>18224</v>
      </c>
      <c r="C3437" s="71" t="s">
        <v>3</v>
      </c>
      <c r="D3437" s="71">
        <v>1819.32</v>
      </c>
    </row>
    <row r="3438" spans="1:4" x14ac:dyDescent="0.25">
      <c r="A3438" s="71">
        <v>2306663</v>
      </c>
      <c r="B3438" t="s">
        <v>18225</v>
      </c>
      <c r="C3438" s="71" t="s">
        <v>3</v>
      </c>
      <c r="D3438" s="71">
        <v>1610.41</v>
      </c>
    </row>
    <row r="3439" spans="1:4" x14ac:dyDescent="0.25">
      <c r="A3439" s="71">
        <v>2306641</v>
      </c>
      <c r="B3439" t="s">
        <v>18226</v>
      </c>
      <c r="C3439" s="71" t="s">
        <v>3</v>
      </c>
      <c r="D3439" s="71">
        <v>2907.08</v>
      </c>
    </row>
    <row r="3440" spans="1:4" x14ac:dyDescent="0.25">
      <c r="A3440" s="71">
        <v>2306668</v>
      </c>
      <c r="B3440" t="s">
        <v>18227</v>
      </c>
      <c r="C3440" s="71" t="s">
        <v>3</v>
      </c>
      <c r="D3440" s="71">
        <v>2691.65</v>
      </c>
    </row>
    <row r="3441" spans="1:4" x14ac:dyDescent="0.25">
      <c r="A3441" s="71">
        <v>2306642</v>
      </c>
      <c r="B3441" t="s">
        <v>18228</v>
      </c>
      <c r="C3441" s="71" t="s">
        <v>3</v>
      </c>
      <c r="D3441" s="71">
        <v>2933.16</v>
      </c>
    </row>
    <row r="3442" spans="1:4" x14ac:dyDescent="0.25">
      <c r="A3442" s="71">
        <v>2306669</v>
      </c>
      <c r="B3442" t="s">
        <v>18229</v>
      </c>
      <c r="C3442" s="71" t="s">
        <v>3</v>
      </c>
      <c r="D3442" s="71">
        <v>2710.78</v>
      </c>
    </row>
    <row r="3443" spans="1:4" x14ac:dyDescent="0.25">
      <c r="A3443" s="71">
        <v>2306643</v>
      </c>
      <c r="B3443" t="s">
        <v>18230</v>
      </c>
      <c r="C3443" s="71" t="s">
        <v>3</v>
      </c>
      <c r="D3443" s="71">
        <v>2959.38</v>
      </c>
    </row>
    <row r="3444" spans="1:4" x14ac:dyDescent="0.25">
      <c r="A3444" s="71">
        <v>2306670</v>
      </c>
      <c r="B3444" t="s">
        <v>18231</v>
      </c>
      <c r="C3444" s="71" t="s">
        <v>3</v>
      </c>
      <c r="D3444" s="71">
        <v>2729.59</v>
      </c>
    </row>
    <row r="3445" spans="1:4" x14ac:dyDescent="0.25">
      <c r="A3445" s="71">
        <v>2306638</v>
      </c>
      <c r="B3445" t="s">
        <v>18232</v>
      </c>
      <c r="C3445" s="71" t="s">
        <v>3</v>
      </c>
      <c r="D3445" s="71">
        <v>1883.14</v>
      </c>
    </row>
    <row r="3446" spans="1:4" x14ac:dyDescent="0.25">
      <c r="A3446" s="71">
        <v>2306665</v>
      </c>
      <c r="B3446" t="s">
        <v>18233</v>
      </c>
      <c r="C3446" s="71" t="s">
        <v>3</v>
      </c>
      <c r="D3446" s="71">
        <v>1686.17</v>
      </c>
    </row>
    <row r="3447" spans="1:4" x14ac:dyDescent="0.25">
      <c r="A3447" s="71">
        <v>2306639</v>
      </c>
      <c r="B3447" t="s">
        <v>18234</v>
      </c>
      <c r="C3447" s="71" t="s">
        <v>3</v>
      </c>
      <c r="D3447" s="71">
        <v>2263.4899999999998</v>
      </c>
    </row>
    <row r="3448" spans="1:4" x14ac:dyDescent="0.25">
      <c r="A3448" s="71">
        <v>2306666</v>
      </c>
      <c r="B3448" t="s">
        <v>18235</v>
      </c>
      <c r="C3448" s="71" t="s">
        <v>3</v>
      </c>
      <c r="D3448" s="71">
        <v>2060.73</v>
      </c>
    </row>
    <row r="3449" spans="1:4" x14ac:dyDescent="0.25">
      <c r="A3449" s="71">
        <v>2306640</v>
      </c>
      <c r="B3449" t="s">
        <v>18236</v>
      </c>
      <c r="C3449" s="71" t="s">
        <v>3</v>
      </c>
      <c r="D3449" s="71">
        <v>2288.6799999999998</v>
      </c>
    </row>
    <row r="3450" spans="1:4" x14ac:dyDescent="0.25">
      <c r="A3450" s="71">
        <v>2306667</v>
      </c>
      <c r="B3450" t="s">
        <v>18237</v>
      </c>
      <c r="C3450" s="71" t="s">
        <v>3</v>
      </c>
      <c r="D3450" s="71">
        <v>2079.7800000000002</v>
      </c>
    </row>
    <row r="3451" spans="1:4" x14ac:dyDescent="0.25">
      <c r="A3451" s="71">
        <v>2306645</v>
      </c>
      <c r="B3451" t="s">
        <v>18238</v>
      </c>
      <c r="C3451" s="71" t="s">
        <v>3</v>
      </c>
      <c r="D3451" s="71">
        <v>3473.57</v>
      </c>
    </row>
    <row r="3452" spans="1:4" x14ac:dyDescent="0.25">
      <c r="A3452" s="71">
        <v>2306672</v>
      </c>
      <c r="B3452" t="s">
        <v>18239</v>
      </c>
      <c r="C3452" s="71" t="s">
        <v>3</v>
      </c>
      <c r="D3452" s="71">
        <v>3258.14</v>
      </c>
    </row>
    <row r="3453" spans="1:4" x14ac:dyDescent="0.25">
      <c r="A3453" s="71">
        <v>2306646</v>
      </c>
      <c r="B3453" t="s">
        <v>18240</v>
      </c>
      <c r="C3453" s="71" t="s">
        <v>3</v>
      </c>
      <c r="D3453" s="71">
        <v>3507.5</v>
      </c>
    </row>
    <row r="3454" spans="1:4" x14ac:dyDescent="0.25">
      <c r="A3454" s="71">
        <v>2306673</v>
      </c>
      <c r="B3454" t="s">
        <v>18241</v>
      </c>
      <c r="C3454" s="71" t="s">
        <v>3</v>
      </c>
      <c r="D3454" s="71">
        <v>3285.12</v>
      </c>
    </row>
    <row r="3455" spans="1:4" x14ac:dyDescent="0.25">
      <c r="A3455" s="71">
        <v>2306647</v>
      </c>
      <c r="B3455" t="s">
        <v>18242</v>
      </c>
      <c r="C3455" s="71" t="s">
        <v>3</v>
      </c>
      <c r="D3455" s="71">
        <v>3541.21</v>
      </c>
    </row>
    <row r="3456" spans="1:4" x14ac:dyDescent="0.25">
      <c r="A3456" s="71">
        <v>2306674</v>
      </c>
      <c r="B3456" t="s">
        <v>18243</v>
      </c>
      <c r="C3456" s="71" t="s">
        <v>3</v>
      </c>
      <c r="D3456" s="71">
        <v>3311.42</v>
      </c>
    </row>
    <row r="3457" spans="1:4" x14ac:dyDescent="0.25">
      <c r="A3457" s="71">
        <v>2306648</v>
      </c>
      <c r="B3457" t="s">
        <v>18244</v>
      </c>
      <c r="C3457" s="71" t="s">
        <v>3</v>
      </c>
      <c r="D3457" s="71">
        <v>4984.2</v>
      </c>
    </row>
    <row r="3458" spans="1:4" x14ac:dyDescent="0.25">
      <c r="A3458" s="71">
        <v>2306675</v>
      </c>
      <c r="B3458" t="s">
        <v>18245</v>
      </c>
      <c r="C3458" s="71" t="s">
        <v>3</v>
      </c>
      <c r="D3458" s="71">
        <v>4746.49</v>
      </c>
    </row>
    <row r="3459" spans="1:4" x14ac:dyDescent="0.25">
      <c r="A3459" s="71">
        <v>2306649</v>
      </c>
      <c r="B3459" t="s">
        <v>18246</v>
      </c>
      <c r="C3459" s="71" t="s">
        <v>3</v>
      </c>
      <c r="D3459" s="71">
        <v>5019.87</v>
      </c>
    </row>
    <row r="3460" spans="1:4" x14ac:dyDescent="0.25">
      <c r="A3460" s="71">
        <v>2306676</v>
      </c>
      <c r="B3460" t="s">
        <v>18247</v>
      </c>
      <c r="C3460" s="71" t="s">
        <v>3</v>
      </c>
      <c r="D3460" s="71">
        <v>4773.67</v>
      </c>
    </row>
    <row r="3461" spans="1:4" x14ac:dyDescent="0.25">
      <c r="A3461" s="71">
        <v>2306650</v>
      </c>
      <c r="B3461" t="s">
        <v>18248</v>
      </c>
      <c r="C3461" s="71" t="s">
        <v>3</v>
      </c>
      <c r="D3461" s="71">
        <v>5055.38</v>
      </c>
    </row>
    <row r="3462" spans="1:4" x14ac:dyDescent="0.25">
      <c r="A3462" s="71">
        <v>2306677</v>
      </c>
      <c r="B3462" t="s">
        <v>18249</v>
      </c>
      <c r="C3462" s="71" t="s">
        <v>3</v>
      </c>
      <c r="D3462" s="71">
        <v>4800.0600000000004</v>
      </c>
    </row>
    <row r="3463" spans="1:4" x14ac:dyDescent="0.25">
      <c r="A3463" s="71">
        <v>2306644</v>
      </c>
      <c r="B3463" t="s">
        <v>18250</v>
      </c>
      <c r="C3463" s="71" t="s">
        <v>3</v>
      </c>
      <c r="D3463" s="71">
        <v>2736.43</v>
      </c>
    </row>
    <row r="3464" spans="1:4" x14ac:dyDescent="0.25">
      <c r="A3464" s="71">
        <v>2306671</v>
      </c>
      <c r="B3464" t="s">
        <v>18251</v>
      </c>
      <c r="C3464" s="71" t="s">
        <v>3</v>
      </c>
      <c r="D3464" s="71">
        <v>2527.52</v>
      </c>
    </row>
    <row r="3465" spans="1:4" x14ac:dyDescent="0.25">
      <c r="A3465" s="71">
        <v>2306141</v>
      </c>
      <c r="B3465" t="s">
        <v>18252</v>
      </c>
      <c r="C3465" s="71" t="s">
        <v>3</v>
      </c>
      <c r="D3465" s="71">
        <v>73.599999999999994</v>
      </c>
    </row>
    <row r="3466" spans="1:4" x14ac:dyDescent="0.25">
      <c r="A3466" s="71">
        <v>2306145</v>
      </c>
      <c r="B3466" t="s">
        <v>18253</v>
      </c>
      <c r="C3466" s="71" t="s">
        <v>3</v>
      </c>
      <c r="D3466" s="71">
        <v>50.31</v>
      </c>
    </row>
    <row r="3467" spans="1:4" x14ac:dyDescent="0.25">
      <c r="A3467" s="71">
        <v>2306142</v>
      </c>
      <c r="B3467" t="s">
        <v>18254</v>
      </c>
      <c r="C3467" s="71" t="s">
        <v>3</v>
      </c>
      <c r="D3467" s="71">
        <v>92.63</v>
      </c>
    </row>
    <row r="3468" spans="1:4" x14ac:dyDescent="0.25">
      <c r="A3468" s="71">
        <v>2306146</v>
      </c>
      <c r="B3468" t="s">
        <v>18255</v>
      </c>
      <c r="C3468" s="71" t="s">
        <v>3</v>
      </c>
      <c r="D3468" s="71">
        <v>59.1</v>
      </c>
    </row>
    <row r="3469" spans="1:4" x14ac:dyDescent="0.25">
      <c r="A3469" s="71">
        <v>2306143</v>
      </c>
      <c r="B3469" t="s">
        <v>18256</v>
      </c>
      <c r="C3469" s="71" t="s">
        <v>3</v>
      </c>
      <c r="D3469" s="71">
        <v>114.83</v>
      </c>
    </row>
    <row r="3470" spans="1:4" x14ac:dyDescent="0.25">
      <c r="A3470" s="71">
        <v>2306147</v>
      </c>
      <c r="B3470" t="s">
        <v>18257</v>
      </c>
      <c r="C3470" s="71" t="s">
        <v>3</v>
      </c>
      <c r="D3470" s="71">
        <v>69.19</v>
      </c>
    </row>
    <row r="3471" spans="1:4" x14ac:dyDescent="0.25">
      <c r="A3471" s="71">
        <v>2306144</v>
      </c>
      <c r="B3471" t="s">
        <v>18258</v>
      </c>
      <c r="C3471" s="71" t="s">
        <v>3</v>
      </c>
      <c r="D3471" s="71">
        <v>141.03</v>
      </c>
    </row>
    <row r="3472" spans="1:4" x14ac:dyDescent="0.25">
      <c r="A3472" s="71">
        <v>2306148</v>
      </c>
      <c r="B3472" t="s">
        <v>18259</v>
      </c>
      <c r="C3472" s="71" t="s">
        <v>3</v>
      </c>
      <c r="D3472" s="71">
        <v>81.42</v>
      </c>
    </row>
    <row r="3473" spans="1:4" x14ac:dyDescent="0.25">
      <c r="A3473" s="71">
        <v>2306624</v>
      </c>
      <c r="B3473" t="s">
        <v>18260</v>
      </c>
      <c r="C3473" s="71" t="s">
        <v>3</v>
      </c>
      <c r="D3473" s="71">
        <v>6468.49</v>
      </c>
    </row>
    <row r="3474" spans="1:4" x14ac:dyDescent="0.25">
      <c r="A3474" s="71">
        <v>2306625</v>
      </c>
      <c r="B3474" t="s">
        <v>18261</v>
      </c>
      <c r="C3474" s="71" t="s">
        <v>3</v>
      </c>
      <c r="D3474" s="71">
        <v>6512.6</v>
      </c>
    </row>
    <row r="3475" spans="1:4" x14ac:dyDescent="0.25">
      <c r="A3475" s="71">
        <v>2306626</v>
      </c>
      <c r="B3475" t="s">
        <v>18262</v>
      </c>
      <c r="C3475" s="71" t="s">
        <v>3</v>
      </c>
      <c r="D3475" s="71">
        <v>6558.14</v>
      </c>
    </row>
    <row r="3476" spans="1:4" x14ac:dyDescent="0.25">
      <c r="A3476" s="71">
        <v>2306627</v>
      </c>
      <c r="B3476" t="s">
        <v>18263</v>
      </c>
      <c r="C3476" s="71" t="s">
        <v>3</v>
      </c>
      <c r="D3476" s="71">
        <v>6602.24</v>
      </c>
    </row>
    <row r="3477" spans="1:4" x14ac:dyDescent="0.25">
      <c r="A3477" s="71">
        <v>2306628</v>
      </c>
      <c r="B3477" t="s">
        <v>18264</v>
      </c>
      <c r="C3477" s="71" t="s">
        <v>3</v>
      </c>
      <c r="D3477" s="71">
        <v>6646.41</v>
      </c>
    </row>
    <row r="3478" spans="1:4" x14ac:dyDescent="0.25">
      <c r="A3478" s="71">
        <v>2306629</v>
      </c>
      <c r="B3478" t="s">
        <v>18265</v>
      </c>
      <c r="C3478" s="71" t="s">
        <v>3</v>
      </c>
      <c r="D3478" s="71">
        <v>9152.57</v>
      </c>
    </row>
    <row r="3479" spans="1:4" x14ac:dyDescent="0.25">
      <c r="A3479" s="71">
        <v>2306630</v>
      </c>
      <c r="B3479" t="s">
        <v>18266</v>
      </c>
      <c r="C3479" s="71" t="s">
        <v>3</v>
      </c>
      <c r="D3479" s="71">
        <v>9250.34</v>
      </c>
    </row>
    <row r="3480" spans="1:4" x14ac:dyDescent="0.25">
      <c r="A3480" s="71">
        <v>2306631</v>
      </c>
      <c r="B3480" t="s">
        <v>18267</v>
      </c>
      <c r="C3480" s="71" t="s">
        <v>3</v>
      </c>
      <c r="D3480" s="71">
        <v>9345.0300000000007</v>
      </c>
    </row>
    <row r="3481" spans="1:4" x14ac:dyDescent="0.25">
      <c r="A3481" s="71">
        <v>2306632</v>
      </c>
      <c r="B3481" t="s">
        <v>18268</v>
      </c>
      <c r="C3481" s="71" t="s">
        <v>3</v>
      </c>
      <c r="D3481" s="71">
        <v>9442.7999999999993</v>
      </c>
    </row>
    <row r="3482" spans="1:4" x14ac:dyDescent="0.25">
      <c r="A3482" s="71">
        <v>2306610</v>
      </c>
      <c r="B3482" t="s">
        <v>18269</v>
      </c>
      <c r="C3482" s="71" t="s">
        <v>3</v>
      </c>
      <c r="D3482" s="71">
        <v>2065.85</v>
      </c>
    </row>
    <row r="3483" spans="1:4" x14ac:dyDescent="0.25">
      <c r="A3483" s="71">
        <v>2306604</v>
      </c>
      <c r="B3483" t="s">
        <v>18270</v>
      </c>
      <c r="C3483" s="71" t="s">
        <v>3</v>
      </c>
      <c r="D3483" s="71">
        <v>750.5</v>
      </c>
    </row>
    <row r="3484" spans="1:4" x14ac:dyDescent="0.25">
      <c r="A3484" s="71">
        <v>2306605</v>
      </c>
      <c r="B3484" t="s">
        <v>18271</v>
      </c>
      <c r="C3484" s="71" t="s">
        <v>3</v>
      </c>
      <c r="D3484" s="71">
        <v>939.96</v>
      </c>
    </row>
    <row r="3485" spans="1:4" x14ac:dyDescent="0.25">
      <c r="A3485" s="71">
        <v>2306606</v>
      </c>
      <c r="B3485" t="s">
        <v>18272</v>
      </c>
      <c r="C3485" s="71" t="s">
        <v>3</v>
      </c>
      <c r="D3485" s="71">
        <v>1084.9000000000001</v>
      </c>
    </row>
    <row r="3486" spans="1:4" x14ac:dyDescent="0.25">
      <c r="A3486" s="71">
        <v>2306607</v>
      </c>
      <c r="B3486" t="s">
        <v>18273</v>
      </c>
      <c r="C3486" s="71" t="s">
        <v>3</v>
      </c>
      <c r="D3486" s="71">
        <v>1283.6099999999999</v>
      </c>
    </row>
    <row r="3487" spans="1:4" x14ac:dyDescent="0.25">
      <c r="A3487" s="71">
        <v>2306608</v>
      </c>
      <c r="B3487" t="s">
        <v>18274</v>
      </c>
      <c r="C3487" s="71" t="s">
        <v>3</v>
      </c>
      <c r="D3487" s="71">
        <v>1575.37</v>
      </c>
    </row>
    <row r="3488" spans="1:4" x14ac:dyDescent="0.25">
      <c r="A3488" s="71">
        <v>2306609</v>
      </c>
      <c r="B3488" t="s">
        <v>18275</v>
      </c>
      <c r="C3488" s="71" t="s">
        <v>3</v>
      </c>
      <c r="D3488" s="71">
        <v>1587.24</v>
      </c>
    </row>
    <row r="3489" spans="1:4" x14ac:dyDescent="0.25">
      <c r="A3489" s="71">
        <v>2306614</v>
      </c>
      <c r="B3489" t="s">
        <v>18276</v>
      </c>
      <c r="C3489" s="71" t="s">
        <v>3</v>
      </c>
      <c r="D3489" s="71">
        <v>2665.55</v>
      </c>
    </row>
    <row r="3490" spans="1:4" x14ac:dyDescent="0.25">
      <c r="A3490" s="71">
        <v>2306615</v>
      </c>
      <c r="B3490" t="s">
        <v>18277</v>
      </c>
      <c r="C3490" s="71" t="s">
        <v>3</v>
      </c>
      <c r="D3490" s="71">
        <v>2683.39</v>
      </c>
    </row>
    <row r="3491" spans="1:4" x14ac:dyDescent="0.25">
      <c r="A3491" s="71">
        <v>2306616</v>
      </c>
      <c r="B3491" t="s">
        <v>18278</v>
      </c>
      <c r="C3491" s="71" t="s">
        <v>3</v>
      </c>
      <c r="D3491" s="71">
        <v>2700.89</v>
      </c>
    </row>
    <row r="3492" spans="1:4" x14ac:dyDescent="0.25">
      <c r="A3492" s="71">
        <v>2306611</v>
      </c>
      <c r="B3492" t="s">
        <v>18279</v>
      </c>
      <c r="C3492" s="71" t="s">
        <v>3</v>
      </c>
      <c r="D3492" s="71">
        <v>1663.69</v>
      </c>
    </row>
    <row r="3493" spans="1:4" x14ac:dyDescent="0.25">
      <c r="A3493" s="71">
        <v>2306612</v>
      </c>
      <c r="B3493" t="s">
        <v>18280</v>
      </c>
      <c r="C3493" s="71" t="s">
        <v>3</v>
      </c>
      <c r="D3493" s="71">
        <v>2037.08</v>
      </c>
    </row>
    <row r="3494" spans="1:4" x14ac:dyDescent="0.25">
      <c r="A3494" s="71">
        <v>2306613</v>
      </c>
      <c r="B3494" t="s">
        <v>18281</v>
      </c>
      <c r="C3494" s="71" t="s">
        <v>3</v>
      </c>
      <c r="D3494" s="71">
        <v>2054.91</v>
      </c>
    </row>
    <row r="3495" spans="1:4" x14ac:dyDescent="0.25">
      <c r="A3495" s="71">
        <v>2306618</v>
      </c>
      <c r="B3495" t="s">
        <v>18282</v>
      </c>
      <c r="C3495" s="71" t="s">
        <v>3</v>
      </c>
      <c r="D3495" s="71">
        <v>3230.23</v>
      </c>
    </row>
    <row r="3496" spans="1:4" x14ac:dyDescent="0.25">
      <c r="A3496" s="71">
        <v>2306619</v>
      </c>
      <c r="B3496" t="s">
        <v>18283</v>
      </c>
      <c r="C3496" s="71" t="s">
        <v>3</v>
      </c>
      <c r="D3496" s="71">
        <v>3255.74</v>
      </c>
    </row>
    <row r="3497" spans="1:4" x14ac:dyDescent="0.25">
      <c r="A3497" s="71">
        <v>2306620</v>
      </c>
      <c r="B3497" t="s">
        <v>18284</v>
      </c>
      <c r="C3497" s="71" t="s">
        <v>3</v>
      </c>
      <c r="D3497" s="71">
        <v>3280.55</v>
      </c>
    </row>
    <row r="3498" spans="1:4" x14ac:dyDescent="0.25">
      <c r="A3498" s="71">
        <v>2306621</v>
      </c>
      <c r="B3498" t="s">
        <v>18285</v>
      </c>
      <c r="C3498" s="71" t="s">
        <v>3</v>
      </c>
      <c r="D3498" s="71">
        <v>4714.09</v>
      </c>
    </row>
    <row r="3499" spans="1:4" x14ac:dyDescent="0.25">
      <c r="A3499" s="71">
        <v>2306622</v>
      </c>
      <c r="B3499" t="s">
        <v>18286</v>
      </c>
      <c r="C3499" s="71" t="s">
        <v>3</v>
      </c>
      <c r="D3499" s="71">
        <v>4739.66</v>
      </c>
    </row>
    <row r="3500" spans="1:4" x14ac:dyDescent="0.25">
      <c r="A3500" s="71">
        <v>2306623</v>
      </c>
      <c r="B3500" t="s">
        <v>18287</v>
      </c>
      <c r="C3500" s="71" t="s">
        <v>3</v>
      </c>
      <c r="D3500" s="71">
        <v>4764.41</v>
      </c>
    </row>
    <row r="3501" spans="1:4" x14ac:dyDescent="0.25">
      <c r="A3501" s="71">
        <v>2306617</v>
      </c>
      <c r="B3501" t="s">
        <v>18288</v>
      </c>
      <c r="C3501" s="71" t="s">
        <v>3</v>
      </c>
      <c r="D3501" s="71">
        <v>2501.02</v>
      </c>
    </row>
    <row r="3502" spans="1:4" x14ac:dyDescent="0.25">
      <c r="A3502" s="71">
        <v>2306014</v>
      </c>
      <c r="B3502" t="s">
        <v>18289</v>
      </c>
      <c r="C3502" s="71" t="s">
        <v>4</v>
      </c>
      <c r="D3502" s="71">
        <v>11.89</v>
      </c>
    </row>
    <row r="3503" spans="1:4" x14ac:dyDescent="0.25">
      <c r="A3503" s="71">
        <v>2306700</v>
      </c>
      <c r="B3503" t="s">
        <v>18290</v>
      </c>
      <c r="C3503" s="71" t="s">
        <v>3</v>
      </c>
      <c r="D3503" s="71">
        <v>2043.34</v>
      </c>
    </row>
    <row r="3504" spans="1:4" x14ac:dyDescent="0.25">
      <c r="A3504" s="71">
        <v>2306703</v>
      </c>
      <c r="B3504" t="s">
        <v>18291</v>
      </c>
      <c r="C3504" s="71" t="s">
        <v>3</v>
      </c>
      <c r="D3504" s="71">
        <v>2114.64</v>
      </c>
    </row>
    <row r="3505" spans="1:4" x14ac:dyDescent="0.25">
      <c r="A3505" s="71">
        <v>2306706</v>
      </c>
      <c r="B3505" t="s">
        <v>18292</v>
      </c>
      <c r="C3505" s="71" t="s">
        <v>3</v>
      </c>
      <c r="D3505" s="71">
        <v>2227.2800000000002</v>
      </c>
    </row>
    <row r="3506" spans="1:4" x14ac:dyDescent="0.25">
      <c r="A3506" s="71">
        <v>2306709</v>
      </c>
      <c r="B3506" t="s">
        <v>18293</v>
      </c>
      <c r="C3506" s="71" t="s">
        <v>3</v>
      </c>
      <c r="D3506" s="71">
        <v>2393.83</v>
      </c>
    </row>
    <row r="3507" spans="1:4" x14ac:dyDescent="0.25">
      <c r="A3507" s="71">
        <v>2306712</v>
      </c>
      <c r="B3507" t="s">
        <v>18294</v>
      </c>
      <c r="C3507" s="71" t="s">
        <v>3</v>
      </c>
      <c r="D3507" s="71">
        <v>2477.31</v>
      </c>
    </row>
    <row r="3508" spans="1:4" x14ac:dyDescent="0.25">
      <c r="A3508" s="71">
        <v>2306715</v>
      </c>
      <c r="B3508" t="s">
        <v>18295</v>
      </c>
      <c r="C3508" s="71" t="s">
        <v>3</v>
      </c>
      <c r="D3508" s="71">
        <v>2584.3200000000002</v>
      </c>
    </row>
    <row r="3509" spans="1:4" x14ac:dyDescent="0.25">
      <c r="A3509" s="71">
        <v>2306718</v>
      </c>
      <c r="B3509" t="s">
        <v>18296</v>
      </c>
      <c r="C3509" s="71" t="s">
        <v>3</v>
      </c>
      <c r="D3509" s="71">
        <v>2749.1</v>
      </c>
    </row>
    <row r="3510" spans="1:4" x14ac:dyDescent="0.25">
      <c r="A3510" s="71">
        <v>2306721</v>
      </c>
      <c r="B3510" t="s">
        <v>18297</v>
      </c>
      <c r="C3510" s="71" t="s">
        <v>3</v>
      </c>
      <c r="D3510" s="71">
        <v>2827.46</v>
      </c>
    </row>
    <row r="3511" spans="1:4" x14ac:dyDescent="0.25">
      <c r="A3511" s="71">
        <v>2306724</v>
      </c>
      <c r="B3511" t="s">
        <v>18298</v>
      </c>
      <c r="C3511" s="71" t="s">
        <v>3</v>
      </c>
      <c r="D3511" s="71">
        <v>2976.24</v>
      </c>
    </row>
    <row r="3512" spans="1:4" x14ac:dyDescent="0.25">
      <c r="A3512" s="71">
        <v>2306688</v>
      </c>
      <c r="B3512" t="s">
        <v>18299</v>
      </c>
      <c r="C3512" s="71" t="s">
        <v>3</v>
      </c>
      <c r="D3512" s="71">
        <v>1626.54</v>
      </c>
    </row>
    <row r="3513" spans="1:4" x14ac:dyDescent="0.25">
      <c r="A3513" s="71">
        <v>2306691</v>
      </c>
      <c r="B3513" t="s">
        <v>18300</v>
      </c>
      <c r="C3513" s="71" t="s">
        <v>3</v>
      </c>
      <c r="D3513" s="71">
        <v>1714.51</v>
      </c>
    </row>
    <row r="3514" spans="1:4" x14ac:dyDescent="0.25">
      <c r="A3514" s="71">
        <v>2306694</v>
      </c>
      <c r="B3514" t="s">
        <v>18301</v>
      </c>
      <c r="C3514" s="71" t="s">
        <v>3</v>
      </c>
      <c r="D3514" s="71">
        <v>1836.65</v>
      </c>
    </row>
    <row r="3515" spans="1:4" x14ac:dyDescent="0.25">
      <c r="A3515" s="71">
        <v>2306697</v>
      </c>
      <c r="B3515" t="s">
        <v>18302</v>
      </c>
      <c r="C3515" s="71" t="s">
        <v>3</v>
      </c>
      <c r="D3515" s="71">
        <v>1920.84</v>
      </c>
    </row>
    <row r="3516" spans="1:4" x14ac:dyDescent="0.25">
      <c r="A3516" s="71">
        <v>2306701</v>
      </c>
      <c r="B3516" t="s">
        <v>18303</v>
      </c>
      <c r="C3516" s="71" t="s">
        <v>3</v>
      </c>
      <c r="D3516" s="71">
        <v>3809.29</v>
      </c>
    </row>
    <row r="3517" spans="1:4" x14ac:dyDescent="0.25">
      <c r="A3517" s="71">
        <v>2306704</v>
      </c>
      <c r="B3517" t="s">
        <v>18304</v>
      </c>
      <c r="C3517" s="71" t="s">
        <v>3</v>
      </c>
      <c r="D3517" s="71">
        <v>4037.63</v>
      </c>
    </row>
    <row r="3518" spans="1:4" x14ac:dyDescent="0.25">
      <c r="A3518" s="71">
        <v>2306707</v>
      </c>
      <c r="B3518" t="s">
        <v>18305</v>
      </c>
      <c r="C3518" s="71" t="s">
        <v>3</v>
      </c>
      <c r="D3518" s="71">
        <v>4199.41</v>
      </c>
    </row>
    <row r="3519" spans="1:4" x14ac:dyDescent="0.25">
      <c r="A3519" s="71">
        <v>2306710</v>
      </c>
      <c r="B3519" t="s">
        <v>18306</v>
      </c>
      <c r="C3519" s="71" t="s">
        <v>3</v>
      </c>
      <c r="D3519" s="71">
        <v>4406.3599999999997</v>
      </c>
    </row>
    <row r="3520" spans="1:4" x14ac:dyDescent="0.25">
      <c r="A3520" s="71">
        <v>2306713</v>
      </c>
      <c r="B3520" t="s">
        <v>18307</v>
      </c>
      <c r="C3520" s="71" t="s">
        <v>3</v>
      </c>
      <c r="D3520" s="71">
        <v>4523.97</v>
      </c>
    </row>
    <row r="3521" spans="1:4" x14ac:dyDescent="0.25">
      <c r="A3521" s="71">
        <v>2306716</v>
      </c>
      <c r="B3521" t="s">
        <v>18308</v>
      </c>
      <c r="C3521" s="71" t="s">
        <v>3</v>
      </c>
      <c r="D3521" s="71">
        <v>4783.18</v>
      </c>
    </row>
    <row r="3522" spans="1:4" x14ac:dyDescent="0.25">
      <c r="A3522" s="71">
        <v>2306719</v>
      </c>
      <c r="B3522" t="s">
        <v>18309</v>
      </c>
      <c r="C3522" s="71" t="s">
        <v>3</v>
      </c>
      <c r="D3522" s="71">
        <v>5189.29</v>
      </c>
    </row>
    <row r="3523" spans="1:4" x14ac:dyDescent="0.25">
      <c r="A3523" s="71">
        <v>2306722</v>
      </c>
      <c r="B3523" t="s">
        <v>18310</v>
      </c>
      <c r="C3523" s="71" t="s">
        <v>3</v>
      </c>
      <c r="D3523" s="71">
        <v>5420.82</v>
      </c>
    </row>
    <row r="3524" spans="1:4" x14ac:dyDescent="0.25">
      <c r="A3524" s="71">
        <v>2306725</v>
      </c>
      <c r="B3524" t="s">
        <v>18311</v>
      </c>
      <c r="C3524" s="71" t="s">
        <v>3</v>
      </c>
      <c r="D3524" s="71">
        <v>5672.93</v>
      </c>
    </row>
    <row r="3525" spans="1:4" x14ac:dyDescent="0.25">
      <c r="A3525" s="71">
        <v>2306689</v>
      </c>
      <c r="B3525" t="s">
        <v>18312</v>
      </c>
      <c r="C3525" s="71" t="s">
        <v>3</v>
      </c>
      <c r="D3525" s="71">
        <v>3023.25</v>
      </c>
    </row>
    <row r="3526" spans="1:4" x14ac:dyDescent="0.25">
      <c r="A3526" s="71">
        <v>2306692</v>
      </c>
      <c r="B3526" t="s">
        <v>18313</v>
      </c>
      <c r="C3526" s="71" t="s">
        <v>3</v>
      </c>
      <c r="D3526" s="71">
        <v>3180.41</v>
      </c>
    </row>
    <row r="3527" spans="1:4" x14ac:dyDescent="0.25">
      <c r="A3527" s="71">
        <v>2306695</v>
      </c>
      <c r="B3527" t="s">
        <v>18314</v>
      </c>
      <c r="C3527" s="71" t="s">
        <v>3</v>
      </c>
      <c r="D3527" s="71">
        <v>3342.36</v>
      </c>
    </row>
    <row r="3528" spans="1:4" x14ac:dyDescent="0.25">
      <c r="A3528" s="71">
        <v>2306698</v>
      </c>
      <c r="B3528" t="s">
        <v>18315</v>
      </c>
      <c r="C3528" s="71" t="s">
        <v>3</v>
      </c>
      <c r="D3528" s="71">
        <v>3535.84</v>
      </c>
    </row>
    <row r="3529" spans="1:4" x14ac:dyDescent="0.25">
      <c r="A3529" s="71">
        <v>2306699</v>
      </c>
      <c r="B3529" t="s">
        <v>18316</v>
      </c>
      <c r="C3529" s="71" t="s">
        <v>3</v>
      </c>
      <c r="D3529" s="71">
        <v>319.57</v>
      </c>
    </row>
    <row r="3530" spans="1:4" x14ac:dyDescent="0.25">
      <c r="A3530" s="71">
        <v>2306702</v>
      </c>
      <c r="B3530" t="s">
        <v>18317</v>
      </c>
      <c r="C3530" s="71" t="s">
        <v>3</v>
      </c>
      <c r="D3530" s="71">
        <v>330.31</v>
      </c>
    </row>
    <row r="3531" spans="1:4" x14ac:dyDescent="0.25">
      <c r="A3531" s="71">
        <v>2306705</v>
      </c>
      <c r="B3531" t="s">
        <v>18318</v>
      </c>
      <c r="C3531" s="71" t="s">
        <v>3</v>
      </c>
      <c r="D3531" s="71">
        <v>347.85</v>
      </c>
    </row>
    <row r="3532" spans="1:4" x14ac:dyDescent="0.25">
      <c r="A3532" s="71">
        <v>2306708</v>
      </c>
      <c r="B3532" t="s">
        <v>18319</v>
      </c>
      <c r="C3532" s="71" t="s">
        <v>3</v>
      </c>
      <c r="D3532" s="71">
        <v>360.62</v>
      </c>
    </row>
    <row r="3533" spans="1:4" x14ac:dyDescent="0.25">
      <c r="A3533" s="71">
        <v>2306711</v>
      </c>
      <c r="B3533" t="s">
        <v>18320</v>
      </c>
      <c r="C3533" s="71" t="s">
        <v>3</v>
      </c>
      <c r="D3533" s="71">
        <v>374.35</v>
      </c>
    </row>
    <row r="3534" spans="1:4" x14ac:dyDescent="0.25">
      <c r="A3534" s="71">
        <v>2306714</v>
      </c>
      <c r="B3534" t="s">
        <v>18321</v>
      </c>
      <c r="C3534" s="71" t="s">
        <v>3</v>
      </c>
      <c r="D3534" s="71">
        <v>389.18</v>
      </c>
    </row>
    <row r="3535" spans="1:4" x14ac:dyDescent="0.25">
      <c r="A3535" s="71">
        <v>2306717</v>
      </c>
      <c r="B3535" t="s">
        <v>18322</v>
      </c>
      <c r="C3535" s="71" t="s">
        <v>3</v>
      </c>
      <c r="D3535" s="71">
        <v>406.27</v>
      </c>
    </row>
    <row r="3536" spans="1:4" x14ac:dyDescent="0.25">
      <c r="A3536" s="71">
        <v>2306720</v>
      </c>
      <c r="B3536" t="s">
        <v>18323</v>
      </c>
      <c r="C3536" s="71" t="s">
        <v>3</v>
      </c>
      <c r="D3536" s="71">
        <v>423.8</v>
      </c>
    </row>
    <row r="3537" spans="1:4" x14ac:dyDescent="0.25">
      <c r="A3537" s="71">
        <v>2306723</v>
      </c>
      <c r="B3537" t="s">
        <v>18324</v>
      </c>
      <c r="C3537" s="71" t="s">
        <v>3</v>
      </c>
      <c r="D3537" s="71">
        <v>433.14</v>
      </c>
    </row>
    <row r="3538" spans="1:4" x14ac:dyDescent="0.25">
      <c r="A3538" s="71">
        <v>2306687</v>
      </c>
      <c r="B3538" t="s">
        <v>18325</v>
      </c>
      <c r="C3538" s="71" t="s">
        <v>3</v>
      </c>
      <c r="D3538" s="71">
        <v>266.04000000000002</v>
      </c>
    </row>
    <row r="3539" spans="1:4" x14ac:dyDescent="0.25">
      <c r="A3539" s="71">
        <v>2306690</v>
      </c>
      <c r="B3539" t="s">
        <v>18326</v>
      </c>
      <c r="C3539" s="71" t="s">
        <v>3</v>
      </c>
      <c r="D3539" s="71">
        <v>278.27999999999997</v>
      </c>
    </row>
    <row r="3540" spans="1:4" x14ac:dyDescent="0.25">
      <c r="A3540" s="71">
        <v>2306693</v>
      </c>
      <c r="B3540" t="s">
        <v>18327</v>
      </c>
      <c r="C3540" s="71" t="s">
        <v>3</v>
      </c>
      <c r="D3540" s="71">
        <v>290.63</v>
      </c>
    </row>
    <row r="3541" spans="1:4" x14ac:dyDescent="0.25">
      <c r="A3541" s="71">
        <v>2306696</v>
      </c>
      <c r="B3541" t="s">
        <v>18328</v>
      </c>
      <c r="C3541" s="71" t="s">
        <v>3</v>
      </c>
      <c r="D3541" s="71">
        <v>304.12</v>
      </c>
    </row>
    <row r="3542" spans="1:4" x14ac:dyDescent="0.25">
      <c r="A3542" s="71">
        <v>2306239</v>
      </c>
      <c r="B3542" t="s">
        <v>18329</v>
      </c>
      <c r="C3542" s="71" t="s">
        <v>14997</v>
      </c>
      <c r="D3542" s="71">
        <v>239.92</v>
      </c>
    </row>
    <row r="3543" spans="1:4" x14ac:dyDescent="0.25">
      <c r="A3543" s="71">
        <v>2306090</v>
      </c>
      <c r="B3543" t="s">
        <v>18330</v>
      </c>
      <c r="C3543" s="71" t="s">
        <v>3</v>
      </c>
      <c r="D3543" s="71">
        <v>40.24</v>
      </c>
    </row>
    <row r="3544" spans="1:4" x14ac:dyDescent="0.25">
      <c r="A3544" s="71">
        <v>2306091</v>
      </c>
      <c r="B3544" t="s">
        <v>18331</v>
      </c>
      <c r="C3544" s="71" t="s">
        <v>3</v>
      </c>
      <c r="D3544" s="71">
        <v>53.65</v>
      </c>
    </row>
    <row r="3545" spans="1:4" x14ac:dyDescent="0.25">
      <c r="A3545" s="71">
        <v>2306072</v>
      </c>
      <c r="B3545" t="s">
        <v>18332</v>
      </c>
      <c r="C3545" s="71" t="s">
        <v>14997</v>
      </c>
      <c r="D3545" s="71">
        <v>741.39</v>
      </c>
    </row>
    <row r="3546" spans="1:4" x14ac:dyDescent="0.25">
      <c r="A3546" s="71">
        <v>2306133</v>
      </c>
      <c r="B3546" t="s">
        <v>18333</v>
      </c>
      <c r="C3546" s="71" t="s">
        <v>3</v>
      </c>
      <c r="D3546" s="71">
        <v>467.97</v>
      </c>
    </row>
    <row r="3547" spans="1:4" x14ac:dyDescent="0.25">
      <c r="A3547" s="71">
        <v>2306114</v>
      </c>
      <c r="B3547" t="s">
        <v>18334</v>
      </c>
      <c r="C3547" s="71" t="s">
        <v>3</v>
      </c>
      <c r="D3547" s="71">
        <v>286.33999999999997</v>
      </c>
    </row>
    <row r="3548" spans="1:4" x14ac:dyDescent="0.25">
      <c r="A3548" s="71">
        <v>2306115</v>
      </c>
      <c r="B3548" t="s">
        <v>18335</v>
      </c>
      <c r="C3548" s="71" t="s">
        <v>3</v>
      </c>
      <c r="D3548" s="71">
        <v>416.83</v>
      </c>
    </row>
    <row r="3549" spans="1:4" x14ac:dyDescent="0.25">
      <c r="A3549" s="71">
        <v>2306116</v>
      </c>
      <c r="B3549" t="s">
        <v>18336</v>
      </c>
      <c r="C3549" s="71" t="s">
        <v>3</v>
      </c>
      <c r="D3549" s="71">
        <v>496.59</v>
      </c>
    </row>
    <row r="3550" spans="1:4" x14ac:dyDescent="0.25">
      <c r="A3550" s="71">
        <v>2306118</v>
      </c>
      <c r="B3550" t="s">
        <v>18337</v>
      </c>
      <c r="C3550" s="71" t="s">
        <v>3</v>
      </c>
      <c r="D3550" s="71">
        <v>623.87</v>
      </c>
    </row>
    <row r="3551" spans="1:4" x14ac:dyDescent="0.25">
      <c r="A3551" s="71">
        <v>2306122</v>
      </c>
      <c r="B3551" t="s">
        <v>18338</v>
      </c>
      <c r="C3551" s="71" t="s">
        <v>3</v>
      </c>
      <c r="D3551" s="71">
        <v>739.01</v>
      </c>
    </row>
    <row r="3552" spans="1:4" x14ac:dyDescent="0.25">
      <c r="A3552" s="71">
        <v>2306078</v>
      </c>
      <c r="B3552" t="s">
        <v>18339</v>
      </c>
      <c r="C3552" s="71" t="s">
        <v>3</v>
      </c>
      <c r="D3552" s="71">
        <v>123.8</v>
      </c>
    </row>
    <row r="3553" spans="1:4" x14ac:dyDescent="0.25">
      <c r="A3553" s="71">
        <v>2306080</v>
      </c>
      <c r="B3553" t="s">
        <v>18340</v>
      </c>
      <c r="C3553" s="71" t="s">
        <v>3</v>
      </c>
      <c r="D3553" s="71">
        <v>135.06</v>
      </c>
    </row>
    <row r="3554" spans="1:4" x14ac:dyDescent="0.25">
      <c r="A3554" s="71">
        <v>2306082</v>
      </c>
      <c r="B3554" t="s">
        <v>18341</v>
      </c>
      <c r="C3554" s="71" t="s">
        <v>3</v>
      </c>
      <c r="D3554" s="71">
        <v>148.56</v>
      </c>
    </row>
    <row r="3555" spans="1:4" x14ac:dyDescent="0.25">
      <c r="A3555" s="71">
        <v>2306084</v>
      </c>
      <c r="B3555" t="s">
        <v>18342</v>
      </c>
      <c r="C3555" s="71" t="s">
        <v>3</v>
      </c>
      <c r="D3555" s="71">
        <v>172.74</v>
      </c>
    </row>
    <row r="3556" spans="1:4" x14ac:dyDescent="0.25">
      <c r="A3556" s="71">
        <v>2306086</v>
      </c>
      <c r="B3556" t="s">
        <v>18343</v>
      </c>
      <c r="C3556" s="71" t="s">
        <v>3</v>
      </c>
      <c r="D3556" s="71">
        <v>212.23</v>
      </c>
    </row>
    <row r="3557" spans="1:4" x14ac:dyDescent="0.25">
      <c r="A3557" s="71">
        <v>2309088</v>
      </c>
      <c r="B3557" t="s">
        <v>18344</v>
      </c>
      <c r="C3557" s="71" t="s">
        <v>3</v>
      </c>
      <c r="D3557" s="71">
        <v>297.12</v>
      </c>
    </row>
    <row r="3558" spans="1:4" x14ac:dyDescent="0.25">
      <c r="A3558" s="71">
        <v>2306074</v>
      </c>
      <c r="B3558" t="s">
        <v>18345</v>
      </c>
      <c r="C3558" s="71" t="s">
        <v>14997</v>
      </c>
      <c r="D3558" s="71">
        <v>192</v>
      </c>
    </row>
    <row r="3559" spans="1:4" x14ac:dyDescent="0.25">
      <c r="A3559" s="71">
        <v>2306095</v>
      </c>
      <c r="B3559" t="s">
        <v>18346</v>
      </c>
      <c r="C3559" s="71" t="s">
        <v>14997</v>
      </c>
      <c r="D3559" s="71">
        <v>230.21</v>
      </c>
    </row>
    <row r="3560" spans="1:4" x14ac:dyDescent="0.25">
      <c r="A3560" s="71">
        <v>2306132</v>
      </c>
      <c r="B3560" t="s">
        <v>18347</v>
      </c>
      <c r="C3560" s="71" t="s">
        <v>3</v>
      </c>
      <c r="D3560" s="71">
        <v>301.27999999999997</v>
      </c>
    </row>
    <row r="3561" spans="1:4" x14ac:dyDescent="0.25">
      <c r="A3561" s="71">
        <v>2306015</v>
      </c>
      <c r="B3561" t="s">
        <v>18348</v>
      </c>
      <c r="C3561" s="71" t="s">
        <v>4</v>
      </c>
      <c r="D3561" s="71">
        <v>15.32</v>
      </c>
    </row>
    <row r="3562" spans="1:4" x14ac:dyDescent="0.25">
      <c r="A3562" s="71">
        <v>2306019</v>
      </c>
      <c r="B3562" t="s">
        <v>18349</v>
      </c>
      <c r="C3562" s="71" t="s">
        <v>4</v>
      </c>
      <c r="D3562" s="71">
        <v>15.9</v>
      </c>
    </row>
    <row r="3563" spans="1:4" x14ac:dyDescent="0.25">
      <c r="A3563" s="71">
        <v>2306018</v>
      </c>
      <c r="B3563" t="s">
        <v>18350</v>
      </c>
      <c r="C3563" s="71" t="s">
        <v>4</v>
      </c>
      <c r="D3563" s="71">
        <v>2.7</v>
      </c>
    </row>
    <row r="3564" spans="1:4" x14ac:dyDescent="0.25">
      <c r="A3564" s="71">
        <v>2306016</v>
      </c>
      <c r="B3564" t="s">
        <v>18351</v>
      </c>
      <c r="C3564" s="71" t="s">
        <v>4</v>
      </c>
      <c r="D3564" s="71">
        <v>1.83</v>
      </c>
    </row>
    <row r="3565" spans="1:4" x14ac:dyDescent="0.25">
      <c r="A3565" s="71">
        <v>2305999</v>
      </c>
      <c r="B3565" t="s">
        <v>18352</v>
      </c>
      <c r="C3565" s="71" t="s">
        <v>3</v>
      </c>
      <c r="D3565" s="71">
        <v>336.68</v>
      </c>
    </row>
    <row r="3566" spans="1:4" x14ac:dyDescent="0.25">
      <c r="A3566" s="71">
        <v>2306000</v>
      </c>
      <c r="B3566" t="s">
        <v>18353</v>
      </c>
      <c r="C3566" s="71" t="s">
        <v>3</v>
      </c>
      <c r="D3566" s="71">
        <v>399.91</v>
      </c>
    </row>
    <row r="3567" spans="1:4" x14ac:dyDescent="0.25">
      <c r="A3567" s="71">
        <v>2306001</v>
      </c>
      <c r="B3567" t="s">
        <v>18354</v>
      </c>
      <c r="C3567" s="71" t="s">
        <v>3</v>
      </c>
      <c r="D3567" s="71">
        <v>590.77</v>
      </c>
    </row>
    <row r="3568" spans="1:4" x14ac:dyDescent="0.25">
      <c r="A3568" s="71">
        <v>2306002</v>
      </c>
      <c r="B3568" t="s">
        <v>18355</v>
      </c>
      <c r="C3568" s="71" t="s">
        <v>3</v>
      </c>
      <c r="D3568" s="71">
        <v>728.82</v>
      </c>
    </row>
    <row r="3569" spans="1:4" x14ac:dyDescent="0.25">
      <c r="A3569" s="71">
        <v>2306003</v>
      </c>
      <c r="B3569" t="s">
        <v>18356</v>
      </c>
      <c r="C3569" s="71" t="s">
        <v>3</v>
      </c>
      <c r="D3569" s="71">
        <v>912.68</v>
      </c>
    </row>
    <row r="3570" spans="1:4" x14ac:dyDescent="0.25">
      <c r="A3570" s="71">
        <v>2305997</v>
      </c>
      <c r="B3570" t="s">
        <v>18357</v>
      </c>
      <c r="C3570" s="71" t="s">
        <v>3</v>
      </c>
      <c r="D3570" s="71">
        <v>226.95</v>
      </c>
    </row>
    <row r="3571" spans="1:4" x14ac:dyDescent="0.25">
      <c r="A3571" s="71">
        <v>2305998</v>
      </c>
      <c r="B3571" t="s">
        <v>18358</v>
      </c>
      <c r="C3571" s="71" t="s">
        <v>3</v>
      </c>
      <c r="D3571" s="71">
        <v>285.75</v>
      </c>
    </row>
    <row r="3572" spans="1:4" x14ac:dyDescent="0.25">
      <c r="A3572" s="71">
        <v>2306101</v>
      </c>
      <c r="B3572" t="s">
        <v>18359</v>
      </c>
      <c r="C3572" s="71" t="s">
        <v>3</v>
      </c>
      <c r="D3572" s="71">
        <v>69.16</v>
      </c>
    </row>
    <row r="3573" spans="1:4" x14ac:dyDescent="0.25">
      <c r="A3573" s="71">
        <v>2306102</v>
      </c>
      <c r="B3573" t="s">
        <v>18360</v>
      </c>
      <c r="C3573" s="71" t="s">
        <v>3</v>
      </c>
      <c r="D3573" s="71">
        <v>73.62</v>
      </c>
    </row>
    <row r="3574" spans="1:4" x14ac:dyDescent="0.25">
      <c r="A3574" s="71">
        <v>2306103</v>
      </c>
      <c r="B3574" t="s">
        <v>18361</v>
      </c>
      <c r="C3574" s="71" t="s">
        <v>3</v>
      </c>
      <c r="D3574" s="71">
        <v>82.78</v>
      </c>
    </row>
    <row r="3575" spans="1:4" x14ac:dyDescent="0.25">
      <c r="A3575" s="71">
        <v>2306104</v>
      </c>
      <c r="B3575" t="s">
        <v>18362</v>
      </c>
      <c r="C3575" s="71" t="s">
        <v>3</v>
      </c>
      <c r="D3575" s="71">
        <v>88.08</v>
      </c>
    </row>
    <row r="3576" spans="1:4" x14ac:dyDescent="0.25">
      <c r="A3576" s="71">
        <v>2306105</v>
      </c>
      <c r="B3576" t="s">
        <v>18363</v>
      </c>
      <c r="C3576" s="71" t="s">
        <v>3</v>
      </c>
      <c r="D3576" s="71">
        <v>93.52</v>
      </c>
    </row>
    <row r="3577" spans="1:4" x14ac:dyDescent="0.25">
      <c r="A3577" s="71">
        <v>2306106</v>
      </c>
      <c r="B3577" t="s">
        <v>18364</v>
      </c>
      <c r="C3577" s="71" t="s">
        <v>3</v>
      </c>
      <c r="D3577" s="71">
        <v>101.8</v>
      </c>
    </row>
    <row r="3578" spans="1:4" x14ac:dyDescent="0.25">
      <c r="A3578" s="71">
        <v>2306107</v>
      </c>
      <c r="B3578" t="s">
        <v>18365</v>
      </c>
      <c r="C3578" s="71" t="s">
        <v>3</v>
      </c>
      <c r="D3578" s="71">
        <v>104.74</v>
      </c>
    </row>
    <row r="3579" spans="1:4" x14ac:dyDescent="0.25">
      <c r="A3579" s="71">
        <v>2306269</v>
      </c>
      <c r="B3579" t="s">
        <v>18366</v>
      </c>
      <c r="C3579" s="71" t="s">
        <v>3</v>
      </c>
      <c r="D3579" s="71">
        <v>117.82</v>
      </c>
    </row>
    <row r="3580" spans="1:4" x14ac:dyDescent="0.25">
      <c r="A3580" s="71">
        <v>2306270</v>
      </c>
      <c r="B3580" t="s">
        <v>18367</v>
      </c>
      <c r="C3580" s="71" t="s">
        <v>3</v>
      </c>
      <c r="D3580" s="71">
        <v>131.97999999999999</v>
      </c>
    </row>
    <row r="3581" spans="1:4" x14ac:dyDescent="0.25">
      <c r="A3581" s="71">
        <v>2306271</v>
      </c>
      <c r="B3581" t="s">
        <v>18368</v>
      </c>
      <c r="C3581" s="71" t="s">
        <v>3</v>
      </c>
      <c r="D3581" s="71">
        <v>145.13999999999999</v>
      </c>
    </row>
    <row r="3582" spans="1:4" x14ac:dyDescent="0.25">
      <c r="A3582" s="71">
        <v>2306272</v>
      </c>
      <c r="B3582" t="s">
        <v>18369</v>
      </c>
      <c r="C3582" s="71" t="s">
        <v>3</v>
      </c>
      <c r="D3582" s="71">
        <v>153.47999999999999</v>
      </c>
    </row>
    <row r="3583" spans="1:4" x14ac:dyDescent="0.25">
      <c r="A3583" s="71">
        <v>2306273</v>
      </c>
      <c r="B3583" t="s">
        <v>18370</v>
      </c>
      <c r="C3583" s="71" t="s">
        <v>3</v>
      </c>
      <c r="D3583" s="71">
        <v>171.97</v>
      </c>
    </row>
    <row r="3584" spans="1:4" x14ac:dyDescent="0.25">
      <c r="A3584" s="71">
        <v>2306274</v>
      </c>
      <c r="B3584" t="s">
        <v>18371</v>
      </c>
      <c r="C3584" s="71" t="s">
        <v>3</v>
      </c>
      <c r="D3584" s="71">
        <v>184.57</v>
      </c>
    </row>
    <row r="3585" spans="1:4" x14ac:dyDescent="0.25">
      <c r="A3585" s="71">
        <v>2306275</v>
      </c>
      <c r="B3585" t="s">
        <v>18372</v>
      </c>
      <c r="C3585" s="71" t="s">
        <v>3</v>
      </c>
      <c r="D3585" s="71">
        <v>213.44</v>
      </c>
    </row>
    <row r="3586" spans="1:4" x14ac:dyDescent="0.25">
      <c r="A3586" s="71">
        <v>2306100</v>
      </c>
      <c r="B3586" t="s">
        <v>18373</v>
      </c>
      <c r="C3586" s="71" t="s">
        <v>3</v>
      </c>
      <c r="D3586" s="71">
        <v>354.89</v>
      </c>
    </row>
    <row r="3587" spans="1:4" x14ac:dyDescent="0.25">
      <c r="A3587" s="71">
        <v>2306004</v>
      </c>
      <c r="B3587" t="s">
        <v>18374</v>
      </c>
      <c r="C3587" s="71" t="s">
        <v>3</v>
      </c>
      <c r="D3587" s="71">
        <v>126.82</v>
      </c>
    </row>
    <row r="3588" spans="1:4" x14ac:dyDescent="0.25">
      <c r="A3588" s="71">
        <v>2306097</v>
      </c>
      <c r="B3588" t="s">
        <v>18375</v>
      </c>
      <c r="C3588" s="71" t="s">
        <v>3</v>
      </c>
      <c r="D3588" s="71">
        <v>159.22999999999999</v>
      </c>
    </row>
    <row r="3589" spans="1:4" x14ac:dyDescent="0.25">
      <c r="A3589" s="71">
        <v>2306098</v>
      </c>
      <c r="B3589" t="s">
        <v>18376</v>
      </c>
      <c r="C3589" s="71" t="s">
        <v>3</v>
      </c>
      <c r="D3589" s="71">
        <v>174.83</v>
      </c>
    </row>
    <row r="3590" spans="1:4" x14ac:dyDescent="0.25">
      <c r="A3590" s="71">
        <v>2306007</v>
      </c>
      <c r="B3590" t="s">
        <v>18377</v>
      </c>
      <c r="C3590" s="71" t="s">
        <v>3</v>
      </c>
      <c r="D3590" s="71">
        <v>253.09</v>
      </c>
    </row>
    <row r="3591" spans="1:4" x14ac:dyDescent="0.25">
      <c r="A3591" s="71">
        <v>2306067</v>
      </c>
      <c r="B3591" t="s">
        <v>18378</v>
      </c>
      <c r="C3591" s="71" t="s">
        <v>3</v>
      </c>
      <c r="D3591" s="71">
        <v>463.46</v>
      </c>
    </row>
    <row r="3592" spans="1:4" x14ac:dyDescent="0.25">
      <c r="A3592" s="71">
        <v>2306068</v>
      </c>
      <c r="B3592" t="s">
        <v>18379</v>
      </c>
      <c r="C3592" s="71" t="s">
        <v>3</v>
      </c>
      <c r="D3592" s="71">
        <v>584.71</v>
      </c>
    </row>
    <row r="3593" spans="1:4" x14ac:dyDescent="0.25">
      <c r="A3593" s="71">
        <v>2306069</v>
      </c>
      <c r="B3593" t="s">
        <v>18380</v>
      </c>
      <c r="C3593" s="71" t="s">
        <v>3</v>
      </c>
      <c r="D3593" s="71">
        <v>792.32</v>
      </c>
    </row>
    <row r="3594" spans="1:4" x14ac:dyDescent="0.25">
      <c r="A3594" s="71">
        <v>2306070</v>
      </c>
      <c r="B3594" t="s">
        <v>18381</v>
      </c>
      <c r="C3594" s="71" t="s">
        <v>3</v>
      </c>
      <c r="D3594" s="71">
        <v>1247.23</v>
      </c>
    </row>
    <row r="3595" spans="1:4" x14ac:dyDescent="0.25">
      <c r="A3595" s="71">
        <v>2306071</v>
      </c>
      <c r="B3595" t="s">
        <v>18382</v>
      </c>
      <c r="C3595" s="71" t="s">
        <v>3</v>
      </c>
      <c r="D3595" s="71">
        <v>1877.26</v>
      </c>
    </row>
    <row r="3596" spans="1:4" x14ac:dyDescent="0.25">
      <c r="A3596" s="71">
        <v>2306181</v>
      </c>
      <c r="B3596" t="s">
        <v>18383</v>
      </c>
      <c r="C3596" s="71" t="s">
        <v>3</v>
      </c>
      <c r="D3596" s="71">
        <v>1892.33</v>
      </c>
    </row>
    <row r="3597" spans="1:4" x14ac:dyDescent="0.25">
      <c r="A3597" s="71">
        <v>2306062</v>
      </c>
      <c r="B3597" t="s">
        <v>18384</v>
      </c>
      <c r="C3597" s="71" t="s">
        <v>3</v>
      </c>
      <c r="D3597" s="71">
        <v>82.46</v>
      </c>
    </row>
    <row r="3598" spans="1:4" x14ac:dyDescent="0.25">
      <c r="A3598" s="71">
        <v>2306063</v>
      </c>
      <c r="B3598" t="s">
        <v>18385</v>
      </c>
      <c r="C3598" s="71" t="s">
        <v>3</v>
      </c>
      <c r="D3598" s="71">
        <v>99.99</v>
      </c>
    </row>
    <row r="3599" spans="1:4" x14ac:dyDescent="0.25">
      <c r="A3599" s="71">
        <v>2306064</v>
      </c>
      <c r="B3599" t="s">
        <v>18386</v>
      </c>
      <c r="C3599" s="71" t="s">
        <v>3</v>
      </c>
      <c r="D3599" s="71">
        <v>124.2</v>
      </c>
    </row>
    <row r="3600" spans="1:4" x14ac:dyDescent="0.25">
      <c r="A3600" s="71">
        <v>2306065</v>
      </c>
      <c r="B3600" t="s">
        <v>18387</v>
      </c>
      <c r="C3600" s="71" t="s">
        <v>3</v>
      </c>
      <c r="D3600" s="71">
        <v>161.85</v>
      </c>
    </row>
    <row r="3601" spans="1:4" x14ac:dyDescent="0.25">
      <c r="A3601" s="71">
        <v>2306066</v>
      </c>
      <c r="B3601" t="s">
        <v>18388</v>
      </c>
      <c r="C3601" s="71" t="s">
        <v>3</v>
      </c>
      <c r="D3601" s="71">
        <v>229.64</v>
      </c>
    </row>
    <row r="3602" spans="1:4" x14ac:dyDescent="0.25">
      <c r="A3602" s="71">
        <v>2306180</v>
      </c>
      <c r="B3602" t="s">
        <v>18389</v>
      </c>
      <c r="C3602" s="71" t="s">
        <v>3</v>
      </c>
      <c r="D3602" s="71">
        <v>260.60000000000002</v>
      </c>
    </row>
    <row r="3603" spans="1:4" x14ac:dyDescent="0.25">
      <c r="A3603" s="71">
        <v>2306009</v>
      </c>
      <c r="B3603" t="s">
        <v>18390</v>
      </c>
      <c r="C3603" s="71" t="s">
        <v>3</v>
      </c>
      <c r="D3603" s="71">
        <v>16.02</v>
      </c>
    </row>
    <row r="3604" spans="1:4" x14ac:dyDescent="0.25">
      <c r="A3604" s="71">
        <v>2306010</v>
      </c>
      <c r="B3604" t="s">
        <v>18391</v>
      </c>
      <c r="C3604" s="71" t="s">
        <v>3</v>
      </c>
      <c r="D3604" s="71">
        <v>19.96</v>
      </c>
    </row>
    <row r="3605" spans="1:4" x14ac:dyDescent="0.25">
      <c r="A3605" s="71">
        <v>2306011</v>
      </c>
      <c r="B3605" t="s">
        <v>18392</v>
      </c>
      <c r="C3605" s="71" t="s">
        <v>3</v>
      </c>
      <c r="D3605" s="71">
        <v>22.74</v>
      </c>
    </row>
    <row r="3606" spans="1:4" x14ac:dyDescent="0.25">
      <c r="A3606" s="71">
        <v>2306012</v>
      </c>
      <c r="B3606" t="s">
        <v>18393</v>
      </c>
      <c r="C3606" s="71" t="s">
        <v>3</v>
      </c>
      <c r="D3606" s="71">
        <v>26.62</v>
      </c>
    </row>
    <row r="3607" spans="1:4" x14ac:dyDescent="0.25">
      <c r="A3607" s="71">
        <v>2306108</v>
      </c>
      <c r="B3607" t="s">
        <v>18394</v>
      </c>
      <c r="C3607" s="71" t="s">
        <v>3</v>
      </c>
      <c r="D3607" s="71">
        <v>152.85</v>
      </c>
    </row>
    <row r="3608" spans="1:4" x14ac:dyDescent="0.25">
      <c r="A3608" s="71">
        <v>2306110</v>
      </c>
      <c r="B3608" t="s">
        <v>18395</v>
      </c>
      <c r="C3608" s="71" t="s">
        <v>3</v>
      </c>
      <c r="D3608" s="71">
        <v>218.27</v>
      </c>
    </row>
    <row r="3609" spans="1:4" x14ac:dyDescent="0.25">
      <c r="A3609" s="71">
        <v>2306111</v>
      </c>
      <c r="B3609" t="s">
        <v>18396</v>
      </c>
      <c r="C3609" s="71" t="s">
        <v>3</v>
      </c>
      <c r="D3609" s="71">
        <v>257.7</v>
      </c>
    </row>
    <row r="3610" spans="1:4" x14ac:dyDescent="0.25">
      <c r="A3610" s="71">
        <v>2306112</v>
      </c>
      <c r="B3610" t="s">
        <v>18397</v>
      </c>
      <c r="C3610" s="71" t="s">
        <v>3</v>
      </c>
      <c r="D3610" s="71">
        <v>321.06</v>
      </c>
    </row>
    <row r="3611" spans="1:4" x14ac:dyDescent="0.25">
      <c r="A3611" s="71">
        <v>2306113</v>
      </c>
      <c r="B3611" t="s">
        <v>18398</v>
      </c>
      <c r="C3611" s="71" t="s">
        <v>3</v>
      </c>
      <c r="D3611" s="71">
        <v>378.41</v>
      </c>
    </row>
    <row r="3612" spans="1:4" x14ac:dyDescent="0.25">
      <c r="A3612" s="71">
        <v>2306123</v>
      </c>
      <c r="B3612" t="s">
        <v>18399</v>
      </c>
      <c r="C3612" s="71" t="s">
        <v>3</v>
      </c>
      <c r="D3612" s="71">
        <v>418.3</v>
      </c>
    </row>
    <row r="3613" spans="1:4" x14ac:dyDescent="0.25">
      <c r="A3613" s="71">
        <v>2306124</v>
      </c>
      <c r="B3613" t="s">
        <v>18400</v>
      </c>
      <c r="C3613" s="71" t="s">
        <v>3</v>
      </c>
      <c r="D3613" s="71">
        <v>613.44000000000005</v>
      </c>
    </row>
    <row r="3614" spans="1:4" x14ac:dyDescent="0.25">
      <c r="A3614" s="71">
        <v>2306125</v>
      </c>
      <c r="B3614" t="s">
        <v>18401</v>
      </c>
      <c r="C3614" s="71" t="s">
        <v>3</v>
      </c>
      <c r="D3614" s="71">
        <v>732.66</v>
      </c>
    </row>
    <row r="3615" spans="1:4" x14ac:dyDescent="0.25">
      <c r="A3615" s="71">
        <v>2306126</v>
      </c>
      <c r="B3615" t="s">
        <v>18402</v>
      </c>
      <c r="C3615" s="71" t="s">
        <v>3</v>
      </c>
      <c r="D3615" s="71">
        <v>923</v>
      </c>
    </row>
    <row r="3616" spans="1:4" x14ac:dyDescent="0.25">
      <c r="A3616" s="71">
        <v>2306127</v>
      </c>
      <c r="B3616" t="s">
        <v>18403</v>
      </c>
      <c r="C3616" s="71" t="s">
        <v>3</v>
      </c>
      <c r="D3616" s="71">
        <v>1095.08</v>
      </c>
    </row>
    <row r="3617" spans="1:4" x14ac:dyDescent="0.25">
      <c r="A3617" s="71">
        <v>2306300</v>
      </c>
      <c r="B3617" t="s">
        <v>18404</v>
      </c>
      <c r="C3617" s="71" t="s">
        <v>3</v>
      </c>
      <c r="D3617" s="71">
        <v>31.95</v>
      </c>
    </row>
    <row r="3618" spans="1:4" x14ac:dyDescent="0.25">
      <c r="A3618" s="71">
        <v>2306301</v>
      </c>
      <c r="B3618" t="s">
        <v>18405</v>
      </c>
      <c r="C3618" s="71" t="s">
        <v>3</v>
      </c>
      <c r="D3618" s="71">
        <v>34.51</v>
      </c>
    </row>
    <row r="3619" spans="1:4" x14ac:dyDescent="0.25">
      <c r="A3619" s="71">
        <v>2306302</v>
      </c>
      <c r="B3619" t="s">
        <v>18406</v>
      </c>
      <c r="C3619" s="71" t="s">
        <v>3</v>
      </c>
      <c r="D3619" s="71">
        <v>41.43</v>
      </c>
    </row>
    <row r="3620" spans="1:4" x14ac:dyDescent="0.25">
      <c r="A3620" s="71">
        <v>2306303</v>
      </c>
      <c r="B3620" t="s">
        <v>18407</v>
      </c>
      <c r="C3620" s="71" t="s">
        <v>3</v>
      </c>
      <c r="D3620" s="71">
        <v>45.16</v>
      </c>
    </row>
    <row r="3621" spans="1:4" x14ac:dyDescent="0.25">
      <c r="A3621" s="71">
        <v>2306304</v>
      </c>
      <c r="B3621" t="s">
        <v>18408</v>
      </c>
      <c r="C3621" s="71" t="s">
        <v>3</v>
      </c>
      <c r="D3621" s="71">
        <v>48.25</v>
      </c>
    </row>
    <row r="3622" spans="1:4" x14ac:dyDescent="0.25">
      <c r="A3622" s="71">
        <v>2306305</v>
      </c>
      <c r="B3622" t="s">
        <v>18409</v>
      </c>
      <c r="C3622" s="71" t="s">
        <v>3</v>
      </c>
      <c r="D3622" s="71">
        <v>54.27</v>
      </c>
    </row>
    <row r="3623" spans="1:4" x14ac:dyDescent="0.25">
      <c r="A3623" s="71">
        <v>2306306</v>
      </c>
      <c r="B3623" t="s">
        <v>18410</v>
      </c>
      <c r="C3623" s="71" t="s">
        <v>3</v>
      </c>
      <c r="D3623" s="71">
        <v>55.61</v>
      </c>
    </row>
    <row r="3624" spans="1:4" x14ac:dyDescent="0.25">
      <c r="A3624" s="71">
        <v>2306307</v>
      </c>
      <c r="B3624" t="s">
        <v>18411</v>
      </c>
      <c r="C3624" s="71" t="s">
        <v>3</v>
      </c>
      <c r="D3624" s="71">
        <v>64.61</v>
      </c>
    </row>
    <row r="3625" spans="1:4" x14ac:dyDescent="0.25">
      <c r="A3625" s="71">
        <v>2306308</v>
      </c>
      <c r="B3625" t="s">
        <v>18412</v>
      </c>
      <c r="C3625" s="71" t="s">
        <v>3</v>
      </c>
      <c r="D3625" s="71">
        <v>73.23</v>
      </c>
    </row>
    <row r="3626" spans="1:4" x14ac:dyDescent="0.25">
      <c r="A3626" s="71">
        <v>2306309</v>
      </c>
      <c r="B3626" t="s">
        <v>18413</v>
      </c>
      <c r="C3626" s="71" t="s">
        <v>3</v>
      </c>
      <c r="D3626" s="71">
        <v>83.01</v>
      </c>
    </row>
    <row r="3627" spans="1:4" x14ac:dyDescent="0.25">
      <c r="A3627" s="71">
        <v>2306310</v>
      </c>
      <c r="B3627" t="s">
        <v>18414</v>
      </c>
      <c r="C3627" s="71" t="s">
        <v>3</v>
      </c>
      <c r="D3627" s="71">
        <v>87.87</v>
      </c>
    </row>
    <row r="3628" spans="1:4" x14ac:dyDescent="0.25">
      <c r="A3628" s="71">
        <v>2306311</v>
      </c>
      <c r="B3628" t="s">
        <v>18415</v>
      </c>
      <c r="C3628" s="71" t="s">
        <v>3</v>
      </c>
      <c r="D3628" s="71">
        <v>101.27</v>
      </c>
    </row>
    <row r="3629" spans="1:4" x14ac:dyDescent="0.25">
      <c r="A3629" s="71">
        <v>2306312</v>
      </c>
      <c r="B3629" t="s">
        <v>18416</v>
      </c>
      <c r="C3629" s="71" t="s">
        <v>3</v>
      </c>
      <c r="D3629" s="71">
        <v>109.95</v>
      </c>
    </row>
    <row r="3630" spans="1:4" x14ac:dyDescent="0.25">
      <c r="A3630" s="71">
        <v>2306313</v>
      </c>
      <c r="B3630" t="s">
        <v>18417</v>
      </c>
      <c r="C3630" s="71" t="s">
        <v>3</v>
      </c>
      <c r="D3630" s="71">
        <v>132.76</v>
      </c>
    </row>
    <row r="3631" spans="1:4" x14ac:dyDescent="0.25">
      <c r="A3631" s="71">
        <v>2306013</v>
      </c>
      <c r="B3631" t="s">
        <v>18418</v>
      </c>
      <c r="C3631" s="71" t="s">
        <v>4</v>
      </c>
      <c r="D3631" s="71">
        <v>11.8</v>
      </c>
    </row>
    <row r="3632" spans="1:4" x14ac:dyDescent="0.25">
      <c r="A3632" s="71">
        <v>2306243</v>
      </c>
      <c r="B3632" t="s">
        <v>18419</v>
      </c>
      <c r="C3632" s="71" t="s">
        <v>3</v>
      </c>
      <c r="D3632" s="71">
        <v>539.55999999999995</v>
      </c>
    </row>
    <row r="3633" spans="1:4" x14ac:dyDescent="0.25">
      <c r="A3633" s="71">
        <v>2408149</v>
      </c>
      <c r="B3633" t="s">
        <v>30303</v>
      </c>
      <c r="C3633" s="71" t="s">
        <v>4</v>
      </c>
      <c r="D3633" s="71">
        <v>15.29</v>
      </c>
    </row>
    <row r="3634" spans="1:4" x14ac:dyDescent="0.25">
      <c r="A3634" s="71">
        <v>2407972</v>
      </c>
      <c r="B3634" t="s">
        <v>18420</v>
      </c>
      <c r="C3634" s="71" t="s">
        <v>4</v>
      </c>
      <c r="D3634" s="71">
        <v>68.540000000000006</v>
      </c>
    </row>
    <row r="3635" spans="1:4" x14ac:dyDescent="0.25">
      <c r="A3635" s="71">
        <v>2407973</v>
      </c>
      <c r="B3635" t="s">
        <v>40607</v>
      </c>
      <c r="C3635" s="71" t="s">
        <v>16235</v>
      </c>
      <c r="D3635" s="71">
        <v>29.32</v>
      </c>
    </row>
    <row r="3636" spans="1:4" x14ac:dyDescent="0.25">
      <c r="A3636" s="71">
        <v>2408075</v>
      </c>
      <c r="B3636" t="s">
        <v>18421</v>
      </c>
      <c r="C3636" s="71" t="s">
        <v>16235</v>
      </c>
      <c r="D3636" s="71">
        <v>5.51</v>
      </c>
    </row>
    <row r="3637" spans="1:4" x14ac:dyDescent="0.25">
      <c r="A3637" s="71">
        <v>2408069</v>
      </c>
      <c r="B3637" t="s">
        <v>40608</v>
      </c>
      <c r="C3637" s="71" t="s">
        <v>16235</v>
      </c>
      <c r="D3637" s="71">
        <v>5.33</v>
      </c>
    </row>
    <row r="3638" spans="1:4" x14ac:dyDescent="0.25">
      <c r="A3638" s="71">
        <v>2419790</v>
      </c>
      <c r="B3638" t="s">
        <v>40609</v>
      </c>
      <c r="C3638" s="71" t="s">
        <v>16235</v>
      </c>
      <c r="D3638" s="71">
        <v>9.6300000000000008</v>
      </c>
    </row>
    <row r="3639" spans="1:4" x14ac:dyDescent="0.25">
      <c r="A3639" s="71">
        <v>2407976</v>
      </c>
      <c r="B3639" t="s">
        <v>40610</v>
      </c>
      <c r="C3639" s="71" t="s">
        <v>16235</v>
      </c>
      <c r="D3639" s="71">
        <v>10.92</v>
      </c>
    </row>
    <row r="3640" spans="1:4" x14ac:dyDescent="0.25">
      <c r="A3640" s="71">
        <v>2408068</v>
      </c>
      <c r="B3640" t="s">
        <v>40611</v>
      </c>
      <c r="C3640" s="71" t="s">
        <v>16235</v>
      </c>
      <c r="D3640" s="71">
        <v>15</v>
      </c>
    </row>
    <row r="3641" spans="1:4" x14ac:dyDescent="0.25">
      <c r="A3641" s="71">
        <v>2419705</v>
      </c>
      <c r="B3641" t="s">
        <v>40612</v>
      </c>
      <c r="C3641" s="71" t="s">
        <v>16235</v>
      </c>
      <c r="D3641" s="71">
        <v>10.26</v>
      </c>
    </row>
    <row r="3642" spans="1:4" x14ac:dyDescent="0.25">
      <c r="A3642" s="71">
        <v>2419704</v>
      </c>
      <c r="B3642" t="s">
        <v>40613</v>
      </c>
      <c r="C3642" s="71" t="s">
        <v>16235</v>
      </c>
      <c r="D3642" s="71">
        <v>13.46</v>
      </c>
    </row>
    <row r="3643" spans="1:4" x14ac:dyDescent="0.25">
      <c r="A3643" s="71">
        <v>2407981</v>
      </c>
      <c r="B3643" t="s">
        <v>40614</v>
      </c>
      <c r="C3643" s="71" t="s">
        <v>16235</v>
      </c>
      <c r="D3643" s="71">
        <v>18.190000000000001</v>
      </c>
    </row>
    <row r="3644" spans="1:4" x14ac:dyDescent="0.25">
      <c r="A3644" s="71">
        <v>2407982</v>
      </c>
      <c r="B3644" t="s">
        <v>40615</v>
      </c>
      <c r="C3644" s="71" t="s">
        <v>16235</v>
      </c>
      <c r="D3644" s="71">
        <v>40.61</v>
      </c>
    </row>
    <row r="3645" spans="1:4" x14ac:dyDescent="0.25">
      <c r="A3645" s="71">
        <v>2419703</v>
      </c>
      <c r="B3645" t="s">
        <v>40616</v>
      </c>
      <c r="C3645" s="71" t="s">
        <v>16235</v>
      </c>
      <c r="D3645" s="71">
        <v>15.22</v>
      </c>
    </row>
    <row r="3646" spans="1:4" x14ac:dyDescent="0.25">
      <c r="A3646" s="71">
        <v>2408080</v>
      </c>
      <c r="B3646" t="s">
        <v>40617</v>
      </c>
      <c r="C3646" s="71" t="s">
        <v>16235</v>
      </c>
      <c r="D3646" s="71">
        <v>7.76</v>
      </c>
    </row>
    <row r="3647" spans="1:4" x14ac:dyDescent="0.25">
      <c r="A3647" s="71">
        <v>2408078</v>
      </c>
      <c r="B3647" t="s">
        <v>40618</v>
      </c>
      <c r="C3647" s="71" t="s">
        <v>16235</v>
      </c>
      <c r="D3647" s="71">
        <v>2.94</v>
      </c>
    </row>
    <row r="3648" spans="1:4" x14ac:dyDescent="0.25">
      <c r="A3648" s="71">
        <v>2407979</v>
      </c>
      <c r="B3648" t="s">
        <v>40619</v>
      </c>
      <c r="C3648" s="71" t="s">
        <v>16235</v>
      </c>
      <c r="D3648" s="71">
        <v>14.73</v>
      </c>
    </row>
    <row r="3649" spans="1:4" x14ac:dyDescent="0.25">
      <c r="A3649" s="71">
        <v>2407980</v>
      </c>
      <c r="B3649" t="s">
        <v>40620</v>
      </c>
      <c r="C3649" s="71" t="s">
        <v>16235</v>
      </c>
      <c r="D3649" s="71">
        <v>14.77</v>
      </c>
    </row>
    <row r="3650" spans="1:4" x14ac:dyDescent="0.25">
      <c r="A3650" s="71">
        <v>2408077</v>
      </c>
      <c r="B3650" t="s">
        <v>40621</v>
      </c>
      <c r="C3650" s="71" t="s">
        <v>16235</v>
      </c>
      <c r="D3650" s="71">
        <v>6.55</v>
      </c>
    </row>
    <row r="3651" spans="1:4" x14ac:dyDescent="0.25">
      <c r="A3651" s="71">
        <v>2407983</v>
      </c>
      <c r="B3651" t="s">
        <v>40622</v>
      </c>
      <c r="C3651" s="71" t="s">
        <v>16235</v>
      </c>
      <c r="D3651" s="71">
        <v>8.1999999999999993</v>
      </c>
    </row>
    <row r="3652" spans="1:4" x14ac:dyDescent="0.25">
      <c r="A3652" s="71">
        <v>2407977</v>
      </c>
      <c r="B3652" t="s">
        <v>40623</v>
      </c>
      <c r="C3652" s="71" t="s">
        <v>16235</v>
      </c>
      <c r="D3652" s="71">
        <v>15.94</v>
      </c>
    </row>
    <row r="3653" spans="1:4" x14ac:dyDescent="0.25">
      <c r="A3653" s="71">
        <v>2407978</v>
      </c>
      <c r="B3653" t="s">
        <v>40624</v>
      </c>
      <c r="C3653" s="71" t="s">
        <v>16235</v>
      </c>
      <c r="D3653" s="71">
        <v>15.98</v>
      </c>
    </row>
    <row r="3654" spans="1:4" x14ac:dyDescent="0.25">
      <c r="A3654" s="71">
        <v>2408079</v>
      </c>
      <c r="B3654" t="s">
        <v>40625</v>
      </c>
      <c r="C3654" s="71" t="s">
        <v>16235</v>
      </c>
      <c r="D3654" s="71">
        <v>41.11</v>
      </c>
    </row>
    <row r="3655" spans="1:4" x14ac:dyDescent="0.25">
      <c r="A3655" s="71">
        <v>2408076</v>
      </c>
      <c r="B3655" t="s">
        <v>18422</v>
      </c>
      <c r="C3655" s="71" t="s">
        <v>16235</v>
      </c>
      <c r="D3655" s="71">
        <v>9.9700000000000006</v>
      </c>
    </row>
    <row r="3656" spans="1:4" x14ac:dyDescent="0.25">
      <c r="A3656" s="71">
        <v>2408057</v>
      </c>
      <c r="B3656" t="s">
        <v>18423</v>
      </c>
      <c r="C3656" s="71" t="s">
        <v>4</v>
      </c>
      <c r="D3656" s="71">
        <v>103.49</v>
      </c>
    </row>
    <row r="3657" spans="1:4" x14ac:dyDescent="0.25">
      <c r="A3657" s="71">
        <v>2408058</v>
      </c>
      <c r="B3657" t="s">
        <v>18424</v>
      </c>
      <c r="C3657" s="71" t="s">
        <v>4</v>
      </c>
      <c r="D3657" s="71">
        <v>68.55</v>
      </c>
    </row>
    <row r="3658" spans="1:4" x14ac:dyDescent="0.25">
      <c r="A3658" s="71">
        <v>2407974</v>
      </c>
      <c r="B3658" t="s">
        <v>40626</v>
      </c>
      <c r="C3658" s="71" t="s">
        <v>16235</v>
      </c>
      <c r="D3658" s="71">
        <v>347.58</v>
      </c>
    </row>
    <row r="3659" spans="1:4" x14ac:dyDescent="0.25">
      <c r="A3659" s="71">
        <v>2407975</v>
      </c>
      <c r="B3659" t="s">
        <v>40627</v>
      </c>
      <c r="C3659" s="71" t="s">
        <v>16235</v>
      </c>
      <c r="D3659" s="71">
        <v>354.5</v>
      </c>
    </row>
    <row r="3660" spans="1:4" x14ac:dyDescent="0.25">
      <c r="A3660" s="71">
        <v>2419789</v>
      </c>
      <c r="B3660" t="s">
        <v>18425</v>
      </c>
      <c r="C3660" s="71" t="s">
        <v>16235</v>
      </c>
      <c r="D3660" s="71">
        <v>8.3800000000000008</v>
      </c>
    </row>
    <row r="3661" spans="1:4" x14ac:dyDescent="0.25">
      <c r="A3661" s="71">
        <v>2607183</v>
      </c>
      <c r="B3661" t="s">
        <v>18426</v>
      </c>
      <c r="C3661" s="71" t="s">
        <v>12798</v>
      </c>
      <c r="D3661" s="71">
        <v>309.29000000000002</v>
      </c>
    </row>
    <row r="3662" spans="1:4" x14ac:dyDescent="0.25">
      <c r="A3662" s="71">
        <v>2607226</v>
      </c>
      <c r="B3662" t="s">
        <v>18427</v>
      </c>
      <c r="C3662" s="71" t="s">
        <v>12798</v>
      </c>
      <c r="D3662" s="71">
        <v>347214.66</v>
      </c>
    </row>
    <row r="3663" spans="1:4" x14ac:dyDescent="0.25">
      <c r="A3663" s="71">
        <v>2607209</v>
      </c>
      <c r="B3663" t="s">
        <v>18428</v>
      </c>
      <c r="C3663" s="71" t="s">
        <v>12798</v>
      </c>
      <c r="D3663" s="71">
        <v>302161.26</v>
      </c>
    </row>
    <row r="3664" spans="1:4" x14ac:dyDescent="0.25">
      <c r="A3664" s="71">
        <v>2607161</v>
      </c>
      <c r="B3664" t="s">
        <v>18429</v>
      </c>
      <c r="C3664" s="71" t="s">
        <v>12798</v>
      </c>
      <c r="D3664" s="71">
        <v>416589.52</v>
      </c>
    </row>
    <row r="3665" spans="1:4" x14ac:dyDescent="0.25">
      <c r="A3665" s="71">
        <v>2607148</v>
      </c>
      <c r="B3665" t="s">
        <v>18430</v>
      </c>
      <c r="C3665" s="71" t="s">
        <v>12798</v>
      </c>
      <c r="D3665" s="71">
        <v>439237.49</v>
      </c>
    </row>
    <row r="3666" spans="1:4" x14ac:dyDescent="0.25">
      <c r="A3666" s="71">
        <v>2607213</v>
      </c>
      <c r="B3666" t="s">
        <v>18431</v>
      </c>
      <c r="C3666" s="71" t="s">
        <v>12798</v>
      </c>
      <c r="D3666" s="71">
        <v>382105.41</v>
      </c>
    </row>
    <row r="3667" spans="1:4" x14ac:dyDescent="0.25">
      <c r="A3667" s="71">
        <v>2607165</v>
      </c>
      <c r="B3667" t="s">
        <v>18432</v>
      </c>
      <c r="C3667" s="71" t="s">
        <v>12798</v>
      </c>
      <c r="D3667" s="71">
        <v>528359.07999999996</v>
      </c>
    </row>
    <row r="3668" spans="1:4" x14ac:dyDescent="0.25">
      <c r="A3668" s="71">
        <v>2607152</v>
      </c>
      <c r="B3668" t="s">
        <v>18433</v>
      </c>
      <c r="C3668" s="71" t="s">
        <v>12798</v>
      </c>
      <c r="D3668" s="71">
        <v>524061.98</v>
      </c>
    </row>
    <row r="3669" spans="1:4" x14ac:dyDescent="0.25">
      <c r="A3669" s="71">
        <v>2607217</v>
      </c>
      <c r="B3669" t="s">
        <v>18434</v>
      </c>
      <c r="C3669" s="71" t="s">
        <v>12798</v>
      </c>
      <c r="D3669" s="71">
        <v>455360.19</v>
      </c>
    </row>
    <row r="3670" spans="1:4" x14ac:dyDescent="0.25">
      <c r="A3670" s="71">
        <v>2607169</v>
      </c>
      <c r="B3670" t="s">
        <v>18435</v>
      </c>
      <c r="C3670" s="71" t="s">
        <v>12798</v>
      </c>
      <c r="D3670" s="71">
        <v>629508.31000000006</v>
      </c>
    </row>
    <row r="3671" spans="1:4" x14ac:dyDescent="0.25">
      <c r="A3671" s="71">
        <v>2607156</v>
      </c>
      <c r="B3671" t="s">
        <v>18436</v>
      </c>
      <c r="C3671" s="71" t="s">
        <v>12798</v>
      </c>
      <c r="D3671" s="71">
        <v>462354.54</v>
      </c>
    </row>
    <row r="3672" spans="1:4" x14ac:dyDescent="0.25">
      <c r="A3672" s="71">
        <v>2607221</v>
      </c>
      <c r="B3672" t="s">
        <v>18437</v>
      </c>
      <c r="C3672" s="71" t="s">
        <v>12798</v>
      </c>
      <c r="D3672" s="71">
        <v>402137.79</v>
      </c>
    </row>
    <row r="3673" spans="1:4" x14ac:dyDescent="0.25">
      <c r="A3673" s="71">
        <v>2607173</v>
      </c>
      <c r="B3673" t="s">
        <v>18438</v>
      </c>
      <c r="C3673" s="71" t="s">
        <v>12798</v>
      </c>
      <c r="D3673" s="71">
        <v>556020.99</v>
      </c>
    </row>
    <row r="3674" spans="1:4" x14ac:dyDescent="0.25">
      <c r="A3674" s="71">
        <v>2607227</v>
      </c>
      <c r="B3674" t="s">
        <v>18439</v>
      </c>
      <c r="C3674" s="71" t="s">
        <v>12798</v>
      </c>
      <c r="D3674" s="71">
        <v>381861.87</v>
      </c>
    </row>
    <row r="3675" spans="1:4" x14ac:dyDescent="0.25">
      <c r="A3675" s="71">
        <v>2607210</v>
      </c>
      <c r="B3675" t="s">
        <v>18440</v>
      </c>
      <c r="C3675" s="71" t="s">
        <v>12798</v>
      </c>
      <c r="D3675" s="71">
        <v>332269.46999999997</v>
      </c>
    </row>
    <row r="3676" spans="1:4" x14ac:dyDescent="0.25">
      <c r="A3676" s="71">
        <v>2607162</v>
      </c>
      <c r="B3676" t="s">
        <v>18441</v>
      </c>
      <c r="C3676" s="71" t="s">
        <v>12798</v>
      </c>
      <c r="D3676" s="71">
        <v>458256.94</v>
      </c>
    </row>
    <row r="3677" spans="1:4" x14ac:dyDescent="0.25">
      <c r="A3677" s="71">
        <v>2607149</v>
      </c>
      <c r="B3677" t="s">
        <v>18442</v>
      </c>
      <c r="C3677" s="71" t="s">
        <v>12798</v>
      </c>
      <c r="D3677" s="71">
        <v>483122.37</v>
      </c>
    </row>
    <row r="3678" spans="1:4" x14ac:dyDescent="0.25">
      <c r="A3678" s="71">
        <v>2607214</v>
      </c>
      <c r="B3678" t="s">
        <v>18443</v>
      </c>
      <c r="C3678" s="71" t="s">
        <v>12798</v>
      </c>
      <c r="D3678" s="71">
        <v>420234.47</v>
      </c>
    </row>
    <row r="3679" spans="1:4" x14ac:dyDescent="0.25">
      <c r="A3679" s="71">
        <v>2607166</v>
      </c>
      <c r="B3679" t="s">
        <v>18444</v>
      </c>
      <c r="C3679" s="71" t="s">
        <v>12798</v>
      </c>
      <c r="D3679" s="71">
        <v>581157.21</v>
      </c>
    </row>
    <row r="3680" spans="1:4" x14ac:dyDescent="0.25">
      <c r="A3680" s="71">
        <v>2607153</v>
      </c>
      <c r="B3680" t="s">
        <v>18445</v>
      </c>
      <c r="C3680" s="71" t="s">
        <v>12798</v>
      </c>
      <c r="D3680" s="71">
        <v>576297.28</v>
      </c>
    </row>
    <row r="3681" spans="1:4" x14ac:dyDescent="0.25">
      <c r="A3681" s="71">
        <v>2607218</v>
      </c>
      <c r="B3681" t="s">
        <v>18446</v>
      </c>
      <c r="C3681" s="71" t="s">
        <v>12798</v>
      </c>
      <c r="D3681" s="71">
        <v>501869.48</v>
      </c>
    </row>
    <row r="3682" spans="1:4" x14ac:dyDescent="0.25">
      <c r="A3682" s="71">
        <v>2607170</v>
      </c>
      <c r="B3682" t="s">
        <v>18447</v>
      </c>
      <c r="C3682" s="71" t="s">
        <v>12798</v>
      </c>
      <c r="D3682" s="71">
        <v>692451.81</v>
      </c>
    </row>
    <row r="3683" spans="1:4" x14ac:dyDescent="0.25">
      <c r="A3683" s="71">
        <v>2607157</v>
      </c>
      <c r="B3683" t="s">
        <v>18448</v>
      </c>
      <c r="C3683" s="71" t="s">
        <v>12798</v>
      </c>
      <c r="D3683" s="71">
        <v>509609.46</v>
      </c>
    </row>
    <row r="3684" spans="1:4" x14ac:dyDescent="0.25">
      <c r="A3684" s="71">
        <v>2607222</v>
      </c>
      <c r="B3684" t="s">
        <v>18449</v>
      </c>
      <c r="C3684" s="71" t="s">
        <v>12798</v>
      </c>
      <c r="D3684" s="71">
        <v>442276.99</v>
      </c>
    </row>
    <row r="3685" spans="1:4" x14ac:dyDescent="0.25">
      <c r="A3685" s="71">
        <v>2607174</v>
      </c>
      <c r="B3685" t="s">
        <v>18450</v>
      </c>
      <c r="C3685" s="71" t="s">
        <v>12798</v>
      </c>
      <c r="D3685" s="71">
        <v>611599.43000000005</v>
      </c>
    </row>
    <row r="3686" spans="1:4" x14ac:dyDescent="0.25">
      <c r="A3686" s="71">
        <v>2607228</v>
      </c>
      <c r="B3686" t="s">
        <v>18451</v>
      </c>
      <c r="C3686" s="71" t="s">
        <v>12798</v>
      </c>
      <c r="D3686" s="71">
        <v>419946.81</v>
      </c>
    </row>
    <row r="3687" spans="1:4" x14ac:dyDescent="0.25">
      <c r="A3687" s="71">
        <v>2607211</v>
      </c>
      <c r="B3687" t="s">
        <v>18452</v>
      </c>
      <c r="C3687" s="71" t="s">
        <v>12798</v>
      </c>
      <c r="D3687" s="71">
        <v>365368.14</v>
      </c>
    </row>
    <row r="3688" spans="1:4" x14ac:dyDescent="0.25">
      <c r="A3688" s="71">
        <v>2607163</v>
      </c>
      <c r="B3688" t="s">
        <v>18453</v>
      </c>
      <c r="C3688" s="71" t="s">
        <v>12798</v>
      </c>
      <c r="D3688" s="71">
        <v>505087.49</v>
      </c>
    </row>
    <row r="3689" spans="1:4" x14ac:dyDescent="0.25">
      <c r="A3689" s="71">
        <v>2607150</v>
      </c>
      <c r="B3689" t="s">
        <v>18454</v>
      </c>
      <c r="C3689" s="71" t="s">
        <v>12798</v>
      </c>
      <c r="D3689" s="71">
        <v>532466.98</v>
      </c>
    </row>
    <row r="3690" spans="1:4" x14ac:dyDescent="0.25">
      <c r="A3690" s="71">
        <v>2607215</v>
      </c>
      <c r="B3690" t="s">
        <v>18455</v>
      </c>
      <c r="C3690" s="71" t="s">
        <v>12798</v>
      </c>
      <c r="D3690" s="71">
        <v>462151.07</v>
      </c>
    </row>
    <row r="3691" spans="1:4" x14ac:dyDescent="0.25">
      <c r="A3691" s="71">
        <v>2607167</v>
      </c>
      <c r="B3691" t="s">
        <v>18456</v>
      </c>
      <c r="C3691" s="71" t="s">
        <v>12798</v>
      </c>
      <c r="D3691" s="71">
        <v>639180.11</v>
      </c>
    </row>
    <row r="3692" spans="1:4" x14ac:dyDescent="0.25">
      <c r="A3692" s="71">
        <v>2607154</v>
      </c>
      <c r="B3692" t="s">
        <v>18457</v>
      </c>
      <c r="C3692" s="71" t="s">
        <v>12798</v>
      </c>
      <c r="D3692" s="71">
        <v>633727.88</v>
      </c>
    </row>
    <row r="3693" spans="1:4" x14ac:dyDescent="0.25">
      <c r="A3693" s="71">
        <v>2607219</v>
      </c>
      <c r="B3693" t="s">
        <v>18458</v>
      </c>
      <c r="C3693" s="71" t="s">
        <v>12798</v>
      </c>
      <c r="D3693" s="71">
        <v>551857.25</v>
      </c>
    </row>
    <row r="3694" spans="1:4" x14ac:dyDescent="0.25">
      <c r="A3694" s="71">
        <v>2607171</v>
      </c>
      <c r="B3694" t="s">
        <v>18459</v>
      </c>
      <c r="C3694" s="71" t="s">
        <v>12798</v>
      </c>
      <c r="D3694" s="71">
        <v>764748.56</v>
      </c>
    </row>
    <row r="3695" spans="1:4" x14ac:dyDescent="0.25">
      <c r="A3695" s="71">
        <v>2607158</v>
      </c>
      <c r="B3695" t="s">
        <v>18460</v>
      </c>
      <c r="C3695" s="71" t="s">
        <v>12798</v>
      </c>
      <c r="D3695" s="71">
        <v>560408.59</v>
      </c>
    </row>
    <row r="3696" spans="1:4" x14ac:dyDescent="0.25">
      <c r="A3696" s="71">
        <v>2607223</v>
      </c>
      <c r="B3696" t="s">
        <v>18461</v>
      </c>
      <c r="C3696" s="71" t="s">
        <v>12798</v>
      </c>
      <c r="D3696" s="71">
        <v>486403.47</v>
      </c>
    </row>
    <row r="3697" spans="1:4" x14ac:dyDescent="0.25">
      <c r="A3697" s="71">
        <v>2607175</v>
      </c>
      <c r="B3697" t="s">
        <v>18462</v>
      </c>
      <c r="C3697" s="71" t="s">
        <v>12798</v>
      </c>
      <c r="D3697" s="71">
        <v>672678.37</v>
      </c>
    </row>
    <row r="3698" spans="1:4" x14ac:dyDescent="0.25">
      <c r="A3698" s="71">
        <v>2607151</v>
      </c>
      <c r="B3698" t="s">
        <v>18463</v>
      </c>
      <c r="C3698" s="71" t="s">
        <v>12798</v>
      </c>
      <c r="D3698" s="71">
        <v>638799.56000000006</v>
      </c>
    </row>
    <row r="3699" spans="1:4" x14ac:dyDescent="0.25">
      <c r="A3699" s="71">
        <v>2607216</v>
      </c>
      <c r="B3699" t="s">
        <v>18464</v>
      </c>
      <c r="C3699" s="71" t="s">
        <v>12798</v>
      </c>
      <c r="D3699" s="71">
        <v>555609.87</v>
      </c>
    </row>
    <row r="3700" spans="1:4" x14ac:dyDescent="0.25">
      <c r="A3700" s="71">
        <v>2607168</v>
      </c>
      <c r="B3700" t="s">
        <v>18465</v>
      </c>
      <c r="C3700" s="71" t="s">
        <v>12798</v>
      </c>
      <c r="D3700" s="71">
        <v>770389.06</v>
      </c>
    </row>
    <row r="3701" spans="1:4" x14ac:dyDescent="0.25">
      <c r="A3701" s="71">
        <v>2607155</v>
      </c>
      <c r="B3701" t="s">
        <v>18466</v>
      </c>
      <c r="C3701" s="71" t="s">
        <v>12798</v>
      </c>
      <c r="D3701" s="71">
        <v>763420.66</v>
      </c>
    </row>
    <row r="3702" spans="1:4" x14ac:dyDescent="0.25">
      <c r="A3702" s="71">
        <v>2607220</v>
      </c>
      <c r="B3702" t="s">
        <v>18467</v>
      </c>
      <c r="C3702" s="71" t="s">
        <v>12798</v>
      </c>
      <c r="D3702" s="71">
        <v>662056.32999999996</v>
      </c>
    </row>
    <row r="3703" spans="1:4" x14ac:dyDescent="0.25">
      <c r="A3703" s="71">
        <v>2607172</v>
      </c>
      <c r="B3703" t="s">
        <v>18468</v>
      </c>
      <c r="C3703" s="71" t="s">
        <v>12798</v>
      </c>
      <c r="D3703" s="71">
        <v>917425.54</v>
      </c>
    </row>
    <row r="3704" spans="1:4" x14ac:dyDescent="0.25">
      <c r="A3704" s="71">
        <v>2607159</v>
      </c>
      <c r="B3704" t="s">
        <v>18469</v>
      </c>
      <c r="C3704" s="71" t="s">
        <v>12798</v>
      </c>
      <c r="D3704" s="71">
        <v>672466.38</v>
      </c>
    </row>
    <row r="3705" spans="1:4" x14ac:dyDescent="0.25">
      <c r="A3705" s="71">
        <v>2607224</v>
      </c>
      <c r="B3705" t="s">
        <v>18470</v>
      </c>
      <c r="C3705" s="71" t="s">
        <v>12798</v>
      </c>
      <c r="D3705" s="71">
        <v>584735.4</v>
      </c>
    </row>
    <row r="3706" spans="1:4" x14ac:dyDescent="0.25">
      <c r="A3706" s="71">
        <v>2607176</v>
      </c>
      <c r="B3706" t="s">
        <v>18471</v>
      </c>
      <c r="C3706" s="71" t="s">
        <v>12798</v>
      </c>
      <c r="D3706" s="71">
        <v>810632.8</v>
      </c>
    </row>
    <row r="3707" spans="1:4" x14ac:dyDescent="0.25">
      <c r="A3707" s="71">
        <v>2607225</v>
      </c>
      <c r="B3707" t="s">
        <v>18472</v>
      </c>
      <c r="C3707" s="71" t="s">
        <v>12798</v>
      </c>
      <c r="D3707" s="71">
        <v>315693.15999999997</v>
      </c>
    </row>
    <row r="3708" spans="1:4" x14ac:dyDescent="0.25">
      <c r="A3708" s="71">
        <v>2607208</v>
      </c>
      <c r="B3708" t="s">
        <v>18473</v>
      </c>
      <c r="C3708" s="71" t="s">
        <v>12798</v>
      </c>
      <c r="D3708" s="71">
        <v>274772.40999999997</v>
      </c>
    </row>
    <row r="3709" spans="1:4" x14ac:dyDescent="0.25">
      <c r="A3709" s="71">
        <v>2607160</v>
      </c>
      <c r="B3709" t="s">
        <v>18474</v>
      </c>
      <c r="C3709" s="71" t="s">
        <v>12798</v>
      </c>
      <c r="D3709" s="71">
        <v>378670.79</v>
      </c>
    </row>
    <row r="3710" spans="1:4" x14ac:dyDescent="0.25">
      <c r="A3710" s="71">
        <v>2607229</v>
      </c>
      <c r="B3710" t="s">
        <v>18475</v>
      </c>
      <c r="C3710" s="71" t="s">
        <v>12798</v>
      </c>
      <c r="D3710" s="71">
        <v>399283.14</v>
      </c>
    </row>
    <row r="3711" spans="1:4" x14ac:dyDescent="0.25">
      <c r="A3711" s="71">
        <v>2607212</v>
      </c>
      <c r="B3711" t="s">
        <v>18476</v>
      </c>
      <c r="C3711" s="71" t="s">
        <v>12798</v>
      </c>
      <c r="D3711" s="71">
        <v>347419.85</v>
      </c>
    </row>
    <row r="3712" spans="1:4" x14ac:dyDescent="0.25">
      <c r="A3712" s="71">
        <v>2607164</v>
      </c>
      <c r="B3712" t="s">
        <v>18477</v>
      </c>
      <c r="C3712" s="71" t="s">
        <v>12798</v>
      </c>
      <c r="D3712" s="71">
        <v>479271.31</v>
      </c>
    </row>
    <row r="3713" spans="1:4" x14ac:dyDescent="0.25">
      <c r="A3713" s="71">
        <v>2607207</v>
      </c>
      <c r="B3713" t="s">
        <v>18478</v>
      </c>
      <c r="C3713" s="71" t="s">
        <v>14997</v>
      </c>
      <c r="D3713" s="71">
        <v>195.58</v>
      </c>
    </row>
    <row r="3714" spans="1:4" x14ac:dyDescent="0.25">
      <c r="A3714" s="71">
        <v>2607206</v>
      </c>
      <c r="B3714" t="s">
        <v>18479</v>
      </c>
      <c r="C3714" s="71" t="s">
        <v>14997</v>
      </c>
      <c r="D3714" s="71">
        <v>191.22</v>
      </c>
    </row>
    <row r="3715" spans="1:4" x14ac:dyDescent="0.25">
      <c r="A3715" s="71">
        <v>2607344</v>
      </c>
      <c r="B3715" t="s">
        <v>18480</v>
      </c>
      <c r="C3715" s="71" t="s">
        <v>12798</v>
      </c>
      <c r="D3715" s="71">
        <v>224.82</v>
      </c>
    </row>
    <row r="3716" spans="1:4" x14ac:dyDescent="0.25">
      <c r="A3716" s="71">
        <v>2607339</v>
      </c>
      <c r="B3716" t="s">
        <v>18481</v>
      </c>
      <c r="C3716" s="71" t="s">
        <v>12798</v>
      </c>
      <c r="D3716" s="71">
        <v>154.44999999999999</v>
      </c>
    </row>
    <row r="3717" spans="1:4" x14ac:dyDescent="0.25">
      <c r="A3717" s="71">
        <v>2607349</v>
      </c>
      <c r="B3717" t="s">
        <v>18482</v>
      </c>
      <c r="C3717" s="71" t="s">
        <v>12798</v>
      </c>
      <c r="D3717" s="71">
        <v>343.26</v>
      </c>
    </row>
    <row r="3718" spans="1:4" x14ac:dyDescent="0.25">
      <c r="A3718" s="71">
        <v>2607345</v>
      </c>
      <c r="B3718" t="s">
        <v>18483</v>
      </c>
      <c r="C3718" s="71" t="s">
        <v>12798</v>
      </c>
      <c r="D3718" s="71">
        <v>256.52999999999997</v>
      </c>
    </row>
    <row r="3719" spans="1:4" x14ac:dyDescent="0.25">
      <c r="A3719" s="71">
        <v>2607340</v>
      </c>
      <c r="B3719" t="s">
        <v>18484</v>
      </c>
      <c r="C3719" s="71" t="s">
        <v>12798</v>
      </c>
      <c r="D3719" s="71">
        <v>176.34</v>
      </c>
    </row>
    <row r="3720" spans="1:4" x14ac:dyDescent="0.25">
      <c r="A3720" s="71">
        <v>2607350</v>
      </c>
      <c r="B3720" t="s">
        <v>18485</v>
      </c>
      <c r="C3720" s="71" t="s">
        <v>12798</v>
      </c>
      <c r="D3720" s="71">
        <v>392.09</v>
      </c>
    </row>
    <row r="3721" spans="1:4" x14ac:dyDescent="0.25">
      <c r="A3721" s="71">
        <v>2607346</v>
      </c>
      <c r="B3721" t="s">
        <v>18486</v>
      </c>
      <c r="C3721" s="71" t="s">
        <v>12798</v>
      </c>
      <c r="D3721" s="71">
        <v>297.95999999999998</v>
      </c>
    </row>
    <row r="3722" spans="1:4" x14ac:dyDescent="0.25">
      <c r="A3722" s="71">
        <v>2607341</v>
      </c>
      <c r="B3722" t="s">
        <v>18487</v>
      </c>
      <c r="C3722" s="71" t="s">
        <v>12798</v>
      </c>
      <c r="D3722" s="71">
        <v>208.03</v>
      </c>
    </row>
    <row r="3723" spans="1:4" x14ac:dyDescent="0.25">
      <c r="A3723" s="71">
        <v>2607351</v>
      </c>
      <c r="B3723" t="s">
        <v>18488</v>
      </c>
      <c r="C3723" s="71" t="s">
        <v>12798</v>
      </c>
      <c r="D3723" s="71">
        <v>455.45</v>
      </c>
    </row>
    <row r="3724" spans="1:4" x14ac:dyDescent="0.25">
      <c r="A3724" s="71">
        <v>2607347</v>
      </c>
      <c r="B3724" t="s">
        <v>18489</v>
      </c>
      <c r="C3724" s="71" t="s">
        <v>12798</v>
      </c>
      <c r="D3724" s="71">
        <v>393.12</v>
      </c>
    </row>
    <row r="3725" spans="1:4" x14ac:dyDescent="0.25">
      <c r="A3725" s="71">
        <v>2607342</v>
      </c>
      <c r="B3725" t="s">
        <v>18490</v>
      </c>
      <c r="C3725" s="71" t="s">
        <v>12798</v>
      </c>
      <c r="D3725" s="71">
        <v>256.52999999999997</v>
      </c>
    </row>
    <row r="3726" spans="1:4" x14ac:dyDescent="0.25">
      <c r="A3726" s="71">
        <v>2607352</v>
      </c>
      <c r="B3726" t="s">
        <v>18491</v>
      </c>
      <c r="C3726" s="71" t="s">
        <v>12798</v>
      </c>
      <c r="D3726" s="71">
        <v>599.25</v>
      </c>
    </row>
    <row r="3727" spans="1:4" x14ac:dyDescent="0.25">
      <c r="A3727" s="71">
        <v>2607343</v>
      </c>
      <c r="B3727" t="s">
        <v>18492</v>
      </c>
      <c r="C3727" s="71" t="s">
        <v>12798</v>
      </c>
      <c r="D3727" s="71">
        <v>180.5</v>
      </c>
    </row>
    <row r="3728" spans="1:4" x14ac:dyDescent="0.25">
      <c r="A3728" s="71">
        <v>2607338</v>
      </c>
      <c r="B3728" t="s">
        <v>18493</v>
      </c>
      <c r="C3728" s="71" t="s">
        <v>12798</v>
      </c>
      <c r="D3728" s="71">
        <v>132.07</v>
      </c>
    </row>
    <row r="3729" spans="1:4" x14ac:dyDescent="0.25">
      <c r="A3729" s="71">
        <v>2607348</v>
      </c>
      <c r="B3729" t="s">
        <v>18494</v>
      </c>
      <c r="C3729" s="71" t="s">
        <v>12798</v>
      </c>
      <c r="D3729" s="71">
        <v>275.77</v>
      </c>
    </row>
    <row r="3730" spans="1:4" x14ac:dyDescent="0.25">
      <c r="A3730" s="71">
        <v>2607329</v>
      </c>
      <c r="B3730" t="s">
        <v>18495</v>
      </c>
      <c r="C3730" s="71" t="s">
        <v>12798</v>
      </c>
      <c r="D3730" s="71">
        <v>514.24</v>
      </c>
    </row>
    <row r="3731" spans="1:4" x14ac:dyDescent="0.25">
      <c r="A3731" s="71">
        <v>2607324</v>
      </c>
      <c r="B3731" t="s">
        <v>18496</v>
      </c>
      <c r="C3731" s="71" t="s">
        <v>12798</v>
      </c>
      <c r="D3731" s="71">
        <v>351.08</v>
      </c>
    </row>
    <row r="3732" spans="1:4" x14ac:dyDescent="0.25">
      <c r="A3732" s="71">
        <v>2607334</v>
      </c>
      <c r="B3732" t="s">
        <v>18497</v>
      </c>
      <c r="C3732" s="71" t="s">
        <v>12798</v>
      </c>
      <c r="D3732" s="71">
        <v>745.58</v>
      </c>
    </row>
    <row r="3733" spans="1:4" x14ac:dyDescent="0.25">
      <c r="A3733" s="71">
        <v>2607330</v>
      </c>
      <c r="B3733" t="s">
        <v>18498</v>
      </c>
      <c r="C3733" s="71" t="s">
        <v>12798</v>
      </c>
      <c r="D3733" s="71">
        <v>588.02</v>
      </c>
    </row>
    <row r="3734" spans="1:4" x14ac:dyDescent="0.25">
      <c r="A3734" s="71">
        <v>2607325</v>
      </c>
      <c r="B3734" t="s">
        <v>18499</v>
      </c>
      <c r="C3734" s="71" t="s">
        <v>12798</v>
      </c>
      <c r="D3734" s="71">
        <v>403.19</v>
      </c>
    </row>
    <row r="3735" spans="1:4" x14ac:dyDescent="0.25">
      <c r="A3735" s="71">
        <v>2607335</v>
      </c>
      <c r="B3735" t="s">
        <v>18500</v>
      </c>
      <c r="C3735" s="71" t="s">
        <v>12798</v>
      </c>
      <c r="D3735" s="71">
        <v>851.96</v>
      </c>
    </row>
    <row r="3736" spans="1:4" x14ac:dyDescent="0.25">
      <c r="A3736" s="71">
        <v>2607331</v>
      </c>
      <c r="B3736" t="s">
        <v>18501</v>
      </c>
      <c r="C3736" s="71" t="s">
        <v>12798</v>
      </c>
      <c r="D3736" s="71">
        <v>683.6</v>
      </c>
    </row>
    <row r="3737" spans="1:4" x14ac:dyDescent="0.25">
      <c r="A3737" s="71">
        <v>2607326</v>
      </c>
      <c r="B3737" t="s">
        <v>18502</v>
      </c>
      <c r="C3737" s="71" t="s">
        <v>12798</v>
      </c>
      <c r="D3737" s="71">
        <v>476.97</v>
      </c>
    </row>
    <row r="3738" spans="1:4" x14ac:dyDescent="0.25">
      <c r="A3738" s="71">
        <v>2607336</v>
      </c>
      <c r="B3738" t="s">
        <v>18503</v>
      </c>
      <c r="C3738" s="71" t="s">
        <v>12798</v>
      </c>
      <c r="D3738" s="71">
        <v>991.02</v>
      </c>
    </row>
    <row r="3739" spans="1:4" x14ac:dyDescent="0.25">
      <c r="A3739" s="71">
        <v>2607332</v>
      </c>
      <c r="B3739" t="s">
        <v>18504</v>
      </c>
      <c r="C3739" s="71" t="s">
        <v>12798</v>
      </c>
      <c r="D3739" s="71">
        <v>905.01</v>
      </c>
    </row>
    <row r="3740" spans="1:4" x14ac:dyDescent="0.25">
      <c r="A3740" s="71">
        <v>2607327</v>
      </c>
      <c r="B3740" t="s">
        <v>18505</v>
      </c>
      <c r="C3740" s="71" t="s">
        <v>12798</v>
      </c>
      <c r="D3740" s="71">
        <v>588.02</v>
      </c>
    </row>
    <row r="3741" spans="1:4" x14ac:dyDescent="0.25">
      <c r="A3741" s="71">
        <v>2607337</v>
      </c>
      <c r="B3741" t="s">
        <v>18506</v>
      </c>
      <c r="C3741" s="71" t="s">
        <v>12798</v>
      </c>
      <c r="D3741" s="71">
        <v>1310.26</v>
      </c>
    </row>
    <row r="3742" spans="1:4" x14ac:dyDescent="0.25">
      <c r="A3742" s="71">
        <v>2607328</v>
      </c>
      <c r="B3742" t="s">
        <v>18507</v>
      </c>
      <c r="C3742" s="71" t="s">
        <v>12798</v>
      </c>
      <c r="D3742" s="71">
        <v>412.51</v>
      </c>
    </row>
    <row r="3743" spans="1:4" x14ac:dyDescent="0.25">
      <c r="A3743" s="71">
        <v>2607323</v>
      </c>
      <c r="B3743" t="s">
        <v>18508</v>
      </c>
      <c r="C3743" s="71" t="s">
        <v>12798</v>
      </c>
      <c r="D3743" s="71">
        <v>301.39999999999998</v>
      </c>
    </row>
    <row r="3744" spans="1:4" x14ac:dyDescent="0.25">
      <c r="A3744" s="71">
        <v>2607333</v>
      </c>
      <c r="B3744" t="s">
        <v>18509</v>
      </c>
      <c r="C3744" s="71" t="s">
        <v>12798</v>
      </c>
      <c r="D3744" s="71">
        <v>597.28</v>
      </c>
    </row>
    <row r="3745" spans="1:4" x14ac:dyDescent="0.25">
      <c r="A3745" s="71">
        <v>2607106</v>
      </c>
      <c r="B3745" t="s">
        <v>18510</v>
      </c>
      <c r="C3745" s="71" t="s">
        <v>18511</v>
      </c>
      <c r="D3745" s="71">
        <v>90599.81</v>
      </c>
    </row>
    <row r="3746" spans="1:4" x14ac:dyDescent="0.25">
      <c r="A3746" s="71">
        <v>2607102</v>
      </c>
      <c r="B3746" t="s">
        <v>18512</v>
      </c>
      <c r="C3746" s="71" t="s">
        <v>18511</v>
      </c>
      <c r="D3746" s="71">
        <v>44610.54</v>
      </c>
    </row>
    <row r="3747" spans="1:4" x14ac:dyDescent="0.25">
      <c r="A3747" s="71">
        <v>2607261</v>
      </c>
      <c r="B3747" t="s">
        <v>18513</v>
      </c>
      <c r="C3747" s="71" t="s">
        <v>18511</v>
      </c>
      <c r="D3747" s="71">
        <v>90599.81</v>
      </c>
    </row>
    <row r="3748" spans="1:4" x14ac:dyDescent="0.25">
      <c r="A3748" s="71">
        <v>2607107</v>
      </c>
      <c r="B3748" t="s">
        <v>18514</v>
      </c>
      <c r="C3748" s="71" t="s">
        <v>18511</v>
      </c>
      <c r="D3748" s="71">
        <v>103404.41</v>
      </c>
    </row>
    <row r="3749" spans="1:4" x14ac:dyDescent="0.25">
      <c r="A3749" s="71">
        <v>2607103</v>
      </c>
      <c r="B3749" t="s">
        <v>18515</v>
      </c>
      <c r="C3749" s="71" t="s">
        <v>18511</v>
      </c>
      <c r="D3749" s="71">
        <v>50771.81</v>
      </c>
    </row>
    <row r="3750" spans="1:4" x14ac:dyDescent="0.25">
      <c r="A3750" s="71">
        <v>2607262</v>
      </c>
      <c r="B3750" t="s">
        <v>18516</v>
      </c>
      <c r="C3750" s="71" t="s">
        <v>18511</v>
      </c>
      <c r="D3750" s="71">
        <v>103404.41</v>
      </c>
    </row>
    <row r="3751" spans="1:4" x14ac:dyDescent="0.25">
      <c r="A3751" s="71">
        <v>2607108</v>
      </c>
      <c r="B3751" t="s">
        <v>18517</v>
      </c>
      <c r="C3751" s="71" t="s">
        <v>18511</v>
      </c>
      <c r="D3751" s="71">
        <v>120453.82</v>
      </c>
    </row>
    <row r="3752" spans="1:4" x14ac:dyDescent="0.25">
      <c r="A3752" s="71">
        <v>2607104</v>
      </c>
      <c r="B3752" t="s">
        <v>18518</v>
      </c>
      <c r="C3752" s="71" t="s">
        <v>18511</v>
      </c>
      <c r="D3752" s="71">
        <v>59990.2</v>
      </c>
    </row>
    <row r="3753" spans="1:4" x14ac:dyDescent="0.25">
      <c r="A3753" s="71">
        <v>2607263</v>
      </c>
      <c r="B3753" t="s">
        <v>18519</v>
      </c>
      <c r="C3753" s="71" t="s">
        <v>18511</v>
      </c>
      <c r="D3753" s="71">
        <v>120453.82</v>
      </c>
    </row>
    <row r="3754" spans="1:4" x14ac:dyDescent="0.25">
      <c r="A3754" s="71">
        <v>2607109</v>
      </c>
      <c r="B3754" t="s">
        <v>18520</v>
      </c>
      <c r="C3754" s="71" t="s">
        <v>18511</v>
      </c>
      <c r="D3754" s="71">
        <v>158820.79</v>
      </c>
    </row>
    <row r="3755" spans="1:4" x14ac:dyDescent="0.25">
      <c r="A3755" s="71">
        <v>2607105</v>
      </c>
      <c r="B3755" t="s">
        <v>18521</v>
      </c>
      <c r="C3755" s="71" t="s">
        <v>18511</v>
      </c>
      <c r="D3755" s="71">
        <v>74605.59</v>
      </c>
    </row>
    <row r="3756" spans="1:4" x14ac:dyDescent="0.25">
      <c r="A3756" s="71">
        <v>2607264</v>
      </c>
      <c r="B3756" t="s">
        <v>18522</v>
      </c>
      <c r="C3756" s="71" t="s">
        <v>18511</v>
      </c>
      <c r="D3756" s="71">
        <v>158820.79</v>
      </c>
    </row>
    <row r="3757" spans="1:4" x14ac:dyDescent="0.25">
      <c r="A3757" s="71">
        <v>2607093</v>
      </c>
      <c r="B3757" t="s">
        <v>18523</v>
      </c>
      <c r="C3757" s="71" t="s">
        <v>18511</v>
      </c>
      <c r="D3757" s="71">
        <v>42090.720000000001</v>
      </c>
    </row>
    <row r="3758" spans="1:4" x14ac:dyDescent="0.25">
      <c r="A3758" s="71">
        <v>2607088</v>
      </c>
      <c r="B3758" t="s">
        <v>18524</v>
      </c>
      <c r="C3758" s="71" t="s">
        <v>18511</v>
      </c>
      <c r="D3758" s="71">
        <v>17393.310000000001</v>
      </c>
    </row>
    <row r="3759" spans="1:4" x14ac:dyDescent="0.25">
      <c r="A3759" s="71">
        <v>2607098</v>
      </c>
      <c r="B3759" t="s">
        <v>18525</v>
      </c>
      <c r="C3759" s="71" t="s">
        <v>18511</v>
      </c>
      <c r="D3759" s="71">
        <v>42417.66</v>
      </c>
    </row>
    <row r="3760" spans="1:4" x14ac:dyDescent="0.25">
      <c r="A3760" s="71">
        <v>2607094</v>
      </c>
      <c r="B3760" t="s">
        <v>18526</v>
      </c>
      <c r="C3760" s="71" t="s">
        <v>18511</v>
      </c>
      <c r="D3760" s="71">
        <v>47443.360000000001</v>
      </c>
    </row>
    <row r="3761" spans="1:4" x14ac:dyDescent="0.25">
      <c r="A3761" s="71">
        <v>2607089</v>
      </c>
      <c r="B3761" t="s">
        <v>18527</v>
      </c>
      <c r="C3761" s="71" t="s">
        <v>18511</v>
      </c>
      <c r="D3761" s="71">
        <v>19913.009999999998</v>
      </c>
    </row>
    <row r="3762" spans="1:4" x14ac:dyDescent="0.25">
      <c r="A3762" s="71">
        <v>2607099</v>
      </c>
      <c r="B3762" t="s">
        <v>18528</v>
      </c>
      <c r="C3762" s="71" t="s">
        <v>18511</v>
      </c>
      <c r="D3762" s="71">
        <v>47815.82</v>
      </c>
    </row>
    <row r="3763" spans="1:4" x14ac:dyDescent="0.25">
      <c r="A3763" s="71">
        <v>2607095</v>
      </c>
      <c r="B3763" t="s">
        <v>18529</v>
      </c>
      <c r="C3763" s="71" t="s">
        <v>18511</v>
      </c>
      <c r="D3763" s="71">
        <v>55730.78</v>
      </c>
    </row>
    <row r="3764" spans="1:4" x14ac:dyDescent="0.25">
      <c r="A3764" s="71">
        <v>2607090</v>
      </c>
      <c r="B3764" t="s">
        <v>18530</v>
      </c>
      <c r="C3764" s="71" t="s">
        <v>18511</v>
      </c>
      <c r="D3764" s="71">
        <v>24246.42</v>
      </c>
    </row>
    <row r="3765" spans="1:4" x14ac:dyDescent="0.25">
      <c r="A3765" s="71">
        <v>2607260</v>
      </c>
      <c r="B3765" t="s">
        <v>18531</v>
      </c>
      <c r="C3765" s="71" t="s">
        <v>18511</v>
      </c>
      <c r="D3765" s="71">
        <v>56163.360000000001</v>
      </c>
    </row>
    <row r="3766" spans="1:4" x14ac:dyDescent="0.25">
      <c r="A3766" s="71">
        <v>2607096</v>
      </c>
      <c r="B3766" t="s">
        <v>18532</v>
      </c>
      <c r="C3766" s="71" t="s">
        <v>18511</v>
      </c>
      <c r="D3766" s="71">
        <v>73467.89</v>
      </c>
    </row>
    <row r="3767" spans="1:4" x14ac:dyDescent="0.25">
      <c r="A3767" s="71">
        <v>2607091</v>
      </c>
      <c r="B3767" t="s">
        <v>18533</v>
      </c>
      <c r="C3767" s="71" t="s">
        <v>18511</v>
      </c>
      <c r="D3767" s="71">
        <v>30461.25</v>
      </c>
    </row>
    <row r="3768" spans="1:4" x14ac:dyDescent="0.25">
      <c r="A3768" s="71">
        <v>2607101</v>
      </c>
      <c r="B3768" t="s">
        <v>18534</v>
      </c>
      <c r="C3768" s="71" t="s">
        <v>18511</v>
      </c>
      <c r="D3768" s="71">
        <v>74038.03</v>
      </c>
    </row>
    <row r="3769" spans="1:4" x14ac:dyDescent="0.25">
      <c r="A3769" s="71">
        <v>2607092</v>
      </c>
      <c r="B3769" t="s">
        <v>18535</v>
      </c>
      <c r="C3769" s="71" t="s">
        <v>18511</v>
      </c>
      <c r="D3769" s="71">
        <v>33493.1</v>
      </c>
    </row>
    <row r="3770" spans="1:4" x14ac:dyDescent="0.25">
      <c r="A3770" s="71">
        <v>2607087</v>
      </c>
      <c r="B3770" t="s">
        <v>18536</v>
      </c>
      <c r="C3770" s="71" t="s">
        <v>18511</v>
      </c>
      <c r="D3770" s="71">
        <v>14518.31</v>
      </c>
    </row>
    <row r="3771" spans="1:4" x14ac:dyDescent="0.25">
      <c r="A3771" s="71">
        <v>2607097</v>
      </c>
      <c r="B3771" t="s">
        <v>18537</v>
      </c>
      <c r="C3771" s="71" t="s">
        <v>18511</v>
      </c>
      <c r="D3771" s="71">
        <v>33754.85</v>
      </c>
    </row>
    <row r="3772" spans="1:4" x14ac:dyDescent="0.25">
      <c r="A3772" s="71">
        <v>2607198</v>
      </c>
      <c r="B3772" t="s">
        <v>18538</v>
      </c>
      <c r="C3772" s="71" t="s">
        <v>12798</v>
      </c>
      <c r="D3772" s="71">
        <v>311.39</v>
      </c>
    </row>
    <row r="3773" spans="1:4" x14ac:dyDescent="0.25">
      <c r="A3773" s="71">
        <v>2809170</v>
      </c>
      <c r="B3773" t="s">
        <v>18539</v>
      </c>
      <c r="C3773" s="71" t="s">
        <v>12798</v>
      </c>
      <c r="D3773" s="71">
        <v>1920.47</v>
      </c>
    </row>
    <row r="3774" spans="1:4" x14ac:dyDescent="0.25">
      <c r="A3774" s="71">
        <v>2809183</v>
      </c>
      <c r="B3774" t="s">
        <v>18540</v>
      </c>
      <c r="C3774" s="71" t="s">
        <v>12798</v>
      </c>
      <c r="D3774" s="71">
        <v>2780.98</v>
      </c>
    </row>
    <row r="3775" spans="1:4" x14ac:dyDescent="0.25">
      <c r="A3775" s="71">
        <v>2809174</v>
      </c>
      <c r="B3775" t="s">
        <v>18541</v>
      </c>
      <c r="C3775" s="71" t="s">
        <v>12798</v>
      </c>
      <c r="D3775" s="71">
        <v>2016.74</v>
      </c>
    </row>
    <row r="3776" spans="1:4" x14ac:dyDescent="0.25">
      <c r="A3776" s="71">
        <v>2809196</v>
      </c>
      <c r="B3776" t="s">
        <v>18542</v>
      </c>
      <c r="C3776" s="71" t="s">
        <v>12798</v>
      </c>
      <c r="D3776" s="71">
        <v>2923.02</v>
      </c>
    </row>
    <row r="3777" spans="1:4" x14ac:dyDescent="0.25">
      <c r="A3777" s="71">
        <v>2809187</v>
      </c>
      <c r="B3777" t="s">
        <v>18543</v>
      </c>
      <c r="C3777" s="71" t="s">
        <v>12798</v>
      </c>
      <c r="D3777" s="71">
        <v>2925.57</v>
      </c>
    </row>
    <row r="3778" spans="1:4" x14ac:dyDescent="0.25">
      <c r="A3778" s="71">
        <v>2809178</v>
      </c>
      <c r="B3778" t="s">
        <v>18544</v>
      </c>
      <c r="C3778" s="71" t="s">
        <v>12798</v>
      </c>
      <c r="D3778" s="71">
        <v>2160.9899999999998</v>
      </c>
    </row>
    <row r="3779" spans="1:4" x14ac:dyDescent="0.25">
      <c r="A3779" s="71">
        <v>2809200</v>
      </c>
      <c r="B3779" t="s">
        <v>18545</v>
      </c>
      <c r="C3779" s="71" t="s">
        <v>12798</v>
      </c>
      <c r="D3779" s="71">
        <v>3073.65</v>
      </c>
    </row>
    <row r="3780" spans="1:4" x14ac:dyDescent="0.25">
      <c r="A3780" s="71">
        <v>2809191</v>
      </c>
      <c r="B3780" t="s">
        <v>18546</v>
      </c>
      <c r="C3780" s="71" t="s">
        <v>12798</v>
      </c>
      <c r="D3780" s="71">
        <v>3058.17</v>
      </c>
    </row>
    <row r="3781" spans="1:4" x14ac:dyDescent="0.25">
      <c r="A3781" s="71">
        <v>2809204</v>
      </c>
      <c r="B3781" t="s">
        <v>18547</v>
      </c>
      <c r="C3781" s="71" t="s">
        <v>12798</v>
      </c>
      <c r="D3781" s="71">
        <v>3211.54</v>
      </c>
    </row>
    <row r="3782" spans="1:4" x14ac:dyDescent="0.25">
      <c r="A3782" s="71">
        <v>2809171</v>
      </c>
      <c r="B3782" t="s">
        <v>18548</v>
      </c>
      <c r="C3782" s="71" t="s">
        <v>12798</v>
      </c>
      <c r="D3782" s="71">
        <v>2167.52</v>
      </c>
    </row>
    <row r="3783" spans="1:4" x14ac:dyDescent="0.25">
      <c r="A3783" s="71">
        <v>2809184</v>
      </c>
      <c r="B3783" t="s">
        <v>18549</v>
      </c>
      <c r="C3783" s="71" t="s">
        <v>12798</v>
      </c>
      <c r="D3783" s="71">
        <v>3136.67</v>
      </c>
    </row>
    <row r="3784" spans="1:4" x14ac:dyDescent="0.25">
      <c r="A3784" s="71">
        <v>2809175</v>
      </c>
      <c r="B3784" t="s">
        <v>18550</v>
      </c>
      <c r="C3784" s="71" t="s">
        <v>12798</v>
      </c>
      <c r="D3784" s="71">
        <v>2273.41</v>
      </c>
    </row>
    <row r="3785" spans="1:4" x14ac:dyDescent="0.25">
      <c r="A3785" s="71">
        <v>2809197</v>
      </c>
      <c r="B3785" t="s">
        <v>18551</v>
      </c>
      <c r="C3785" s="71" t="s">
        <v>12798</v>
      </c>
      <c r="D3785" s="71">
        <v>3293.38</v>
      </c>
    </row>
    <row r="3786" spans="1:4" x14ac:dyDescent="0.25">
      <c r="A3786" s="71">
        <v>2809188</v>
      </c>
      <c r="B3786" t="s">
        <v>18552</v>
      </c>
      <c r="C3786" s="71" t="s">
        <v>12798</v>
      </c>
      <c r="D3786" s="71">
        <v>3295.71</v>
      </c>
    </row>
    <row r="3787" spans="1:4" x14ac:dyDescent="0.25">
      <c r="A3787" s="71">
        <v>2809179</v>
      </c>
      <c r="B3787" t="s">
        <v>18553</v>
      </c>
      <c r="C3787" s="71" t="s">
        <v>12798</v>
      </c>
      <c r="D3787" s="71">
        <v>2432.09</v>
      </c>
    </row>
    <row r="3788" spans="1:4" x14ac:dyDescent="0.25">
      <c r="A3788" s="71">
        <v>2809201</v>
      </c>
      <c r="B3788" t="s">
        <v>18554</v>
      </c>
      <c r="C3788" s="71" t="s">
        <v>12798</v>
      </c>
      <c r="D3788" s="71">
        <v>3459.06</v>
      </c>
    </row>
    <row r="3789" spans="1:4" x14ac:dyDescent="0.25">
      <c r="A3789" s="71">
        <v>2809192</v>
      </c>
      <c r="B3789" t="s">
        <v>18555</v>
      </c>
      <c r="C3789" s="71" t="s">
        <v>12798</v>
      </c>
      <c r="D3789" s="71">
        <v>3441.57</v>
      </c>
    </row>
    <row r="3790" spans="1:4" x14ac:dyDescent="0.25">
      <c r="A3790" s="71">
        <v>2809205</v>
      </c>
      <c r="B3790" t="s">
        <v>18556</v>
      </c>
      <c r="C3790" s="71" t="s">
        <v>12798</v>
      </c>
      <c r="D3790" s="71">
        <v>3610.74</v>
      </c>
    </row>
    <row r="3791" spans="1:4" x14ac:dyDescent="0.25">
      <c r="A3791" s="71">
        <v>2809172</v>
      </c>
      <c r="B3791" t="s">
        <v>18557</v>
      </c>
      <c r="C3791" s="71" t="s">
        <v>12798</v>
      </c>
      <c r="D3791" s="71">
        <v>2533.41</v>
      </c>
    </row>
    <row r="3792" spans="1:4" x14ac:dyDescent="0.25">
      <c r="A3792" s="71">
        <v>2809185</v>
      </c>
      <c r="B3792" t="s">
        <v>18558</v>
      </c>
      <c r="C3792" s="71" t="s">
        <v>12798</v>
      </c>
      <c r="D3792" s="71">
        <v>3610.63</v>
      </c>
    </row>
    <row r="3793" spans="1:4" x14ac:dyDescent="0.25">
      <c r="A3793" s="71">
        <v>2809176</v>
      </c>
      <c r="B3793" t="s">
        <v>18559</v>
      </c>
      <c r="C3793" s="71" t="s">
        <v>12798</v>
      </c>
      <c r="D3793" s="71">
        <v>2649.89</v>
      </c>
    </row>
    <row r="3794" spans="1:4" x14ac:dyDescent="0.25">
      <c r="A3794" s="71">
        <v>2809198</v>
      </c>
      <c r="B3794" t="s">
        <v>18560</v>
      </c>
      <c r="C3794" s="71" t="s">
        <v>12798</v>
      </c>
      <c r="D3794" s="71">
        <v>3786</v>
      </c>
    </row>
    <row r="3795" spans="1:4" x14ac:dyDescent="0.25">
      <c r="A3795" s="71">
        <v>2809189</v>
      </c>
      <c r="B3795" t="s">
        <v>18561</v>
      </c>
      <c r="C3795" s="71" t="s">
        <v>12798</v>
      </c>
      <c r="D3795" s="71">
        <v>3785.58</v>
      </c>
    </row>
    <row r="3796" spans="1:4" x14ac:dyDescent="0.25">
      <c r="A3796" s="71">
        <v>2809180</v>
      </c>
      <c r="B3796" t="s">
        <v>18562</v>
      </c>
      <c r="C3796" s="71" t="s">
        <v>12798</v>
      </c>
      <c r="D3796" s="71">
        <v>2824.44</v>
      </c>
    </row>
    <row r="3797" spans="1:4" x14ac:dyDescent="0.25">
      <c r="A3797" s="71">
        <v>2809202</v>
      </c>
      <c r="B3797" t="s">
        <v>18563</v>
      </c>
      <c r="C3797" s="71" t="s">
        <v>12798</v>
      </c>
      <c r="D3797" s="71">
        <v>3968.25</v>
      </c>
    </row>
    <row r="3798" spans="1:4" x14ac:dyDescent="0.25">
      <c r="A3798" s="71">
        <v>2809193</v>
      </c>
      <c r="B3798" t="s">
        <v>18564</v>
      </c>
      <c r="C3798" s="71" t="s">
        <v>12798</v>
      </c>
      <c r="D3798" s="71">
        <v>3946.02</v>
      </c>
    </row>
    <row r="3799" spans="1:4" x14ac:dyDescent="0.25">
      <c r="A3799" s="71">
        <v>2809206</v>
      </c>
      <c r="B3799" t="s">
        <v>18565</v>
      </c>
      <c r="C3799" s="71" t="s">
        <v>12798</v>
      </c>
      <c r="D3799" s="71">
        <v>4135.1000000000004</v>
      </c>
    </row>
    <row r="3800" spans="1:4" x14ac:dyDescent="0.25">
      <c r="A3800" s="71">
        <v>2809190</v>
      </c>
      <c r="B3800" t="s">
        <v>18566</v>
      </c>
      <c r="C3800" s="71" t="s">
        <v>12798</v>
      </c>
      <c r="D3800" s="71">
        <v>4900.9399999999996</v>
      </c>
    </row>
    <row r="3801" spans="1:4" x14ac:dyDescent="0.25">
      <c r="A3801" s="71">
        <v>2809181</v>
      </c>
      <c r="B3801" t="s">
        <v>18567</v>
      </c>
      <c r="C3801" s="71" t="s">
        <v>12798</v>
      </c>
      <c r="D3801" s="71">
        <v>3471.39</v>
      </c>
    </row>
    <row r="3802" spans="1:4" x14ac:dyDescent="0.25">
      <c r="A3802" s="71">
        <v>2809203</v>
      </c>
      <c r="B3802" t="s">
        <v>18568</v>
      </c>
      <c r="C3802" s="71" t="s">
        <v>12798</v>
      </c>
      <c r="D3802" s="71">
        <v>5122.08</v>
      </c>
    </row>
    <row r="3803" spans="1:4" x14ac:dyDescent="0.25">
      <c r="A3803" s="71">
        <v>2809194</v>
      </c>
      <c r="B3803" t="s">
        <v>18569</v>
      </c>
      <c r="C3803" s="71" t="s">
        <v>12798</v>
      </c>
      <c r="D3803" s="71">
        <v>5093.4799999999996</v>
      </c>
    </row>
    <row r="3804" spans="1:4" x14ac:dyDescent="0.25">
      <c r="A3804" s="71">
        <v>2809207</v>
      </c>
      <c r="B3804" t="s">
        <v>18570</v>
      </c>
      <c r="C3804" s="71" t="s">
        <v>12798</v>
      </c>
      <c r="D3804" s="71">
        <v>5322.29</v>
      </c>
    </row>
    <row r="3805" spans="1:4" x14ac:dyDescent="0.25">
      <c r="A3805" s="71">
        <v>2809169</v>
      </c>
      <c r="B3805" t="s">
        <v>18571</v>
      </c>
      <c r="C3805" s="71" t="s">
        <v>12798</v>
      </c>
      <c r="D3805" s="71">
        <v>1651.92</v>
      </c>
    </row>
    <row r="3806" spans="1:4" x14ac:dyDescent="0.25">
      <c r="A3806" s="71">
        <v>2809182</v>
      </c>
      <c r="B3806" t="s">
        <v>18572</v>
      </c>
      <c r="C3806" s="71" t="s">
        <v>12798</v>
      </c>
      <c r="D3806" s="71">
        <v>2291.37</v>
      </c>
    </row>
    <row r="3807" spans="1:4" x14ac:dyDescent="0.25">
      <c r="A3807" s="71">
        <v>2809173</v>
      </c>
      <c r="B3807" t="s">
        <v>18573</v>
      </c>
      <c r="C3807" s="71" t="s">
        <v>12798</v>
      </c>
      <c r="D3807" s="71">
        <v>1739.43</v>
      </c>
    </row>
    <row r="3808" spans="1:4" x14ac:dyDescent="0.25">
      <c r="A3808" s="71">
        <v>2809195</v>
      </c>
      <c r="B3808" t="s">
        <v>18574</v>
      </c>
      <c r="C3808" s="71" t="s">
        <v>12798</v>
      </c>
      <c r="D3808" s="71">
        <v>2397.83</v>
      </c>
    </row>
    <row r="3809" spans="1:4" x14ac:dyDescent="0.25">
      <c r="A3809" s="71">
        <v>2809186</v>
      </c>
      <c r="B3809" t="s">
        <v>18575</v>
      </c>
      <c r="C3809" s="71" t="s">
        <v>12798</v>
      </c>
      <c r="D3809" s="71">
        <v>2422.8200000000002</v>
      </c>
    </row>
    <row r="3810" spans="1:4" x14ac:dyDescent="0.25">
      <c r="A3810" s="71">
        <v>2809177</v>
      </c>
      <c r="B3810" t="s">
        <v>18576</v>
      </c>
      <c r="C3810" s="71" t="s">
        <v>12798</v>
      </c>
      <c r="D3810" s="71">
        <v>1870.57</v>
      </c>
    </row>
    <row r="3811" spans="1:4" x14ac:dyDescent="0.25">
      <c r="A3811" s="71">
        <v>2809199</v>
      </c>
      <c r="B3811" t="s">
        <v>18577</v>
      </c>
      <c r="C3811" s="71" t="s">
        <v>12798</v>
      </c>
      <c r="D3811" s="71">
        <v>2534.77</v>
      </c>
    </row>
    <row r="3812" spans="1:4" x14ac:dyDescent="0.25">
      <c r="A3812" s="71">
        <v>2809219</v>
      </c>
      <c r="B3812" t="s">
        <v>18578</v>
      </c>
      <c r="C3812" s="71" t="s">
        <v>1554</v>
      </c>
      <c r="D3812" s="71">
        <v>23020.03</v>
      </c>
    </row>
    <row r="3813" spans="1:4" x14ac:dyDescent="0.25">
      <c r="A3813" s="71">
        <v>2809220</v>
      </c>
      <c r="B3813" t="s">
        <v>18579</v>
      </c>
      <c r="C3813" s="71" t="s">
        <v>1554</v>
      </c>
      <c r="D3813" s="71">
        <v>24524.61</v>
      </c>
    </row>
    <row r="3814" spans="1:4" x14ac:dyDescent="0.25">
      <c r="A3814" s="71">
        <v>2809221</v>
      </c>
      <c r="B3814" t="s">
        <v>18580</v>
      </c>
      <c r="C3814" s="71" t="s">
        <v>1554</v>
      </c>
      <c r="D3814" s="71">
        <v>25258.07</v>
      </c>
    </row>
    <row r="3815" spans="1:4" x14ac:dyDescent="0.25">
      <c r="A3815" s="71">
        <v>2809163</v>
      </c>
      <c r="B3815" t="s">
        <v>18581</v>
      </c>
      <c r="C3815" s="71" t="s">
        <v>1554</v>
      </c>
      <c r="D3815" s="71">
        <v>24035.78</v>
      </c>
    </row>
    <row r="3816" spans="1:4" x14ac:dyDescent="0.25">
      <c r="A3816" s="71">
        <v>2809164</v>
      </c>
      <c r="B3816" t="s">
        <v>18582</v>
      </c>
      <c r="C3816" s="71" t="s">
        <v>1554</v>
      </c>
      <c r="D3816" s="71">
        <v>25595.7</v>
      </c>
    </row>
    <row r="3817" spans="1:4" x14ac:dyDescent="0.25">
      <c r="A3817" s="71">
        <v>2809165</v>
      </c>
      <c r="B3817" t="s">
        <v>18583</v>
      </c>
      <c r="C3817" s="71" t="s">
        <v>1554</v>
      </c>
      <c r="D3817" s="71">
        <v>26349.82</v>
      </c>
    </row>
    <row r="3818" spans="1:4" x14ac:dyDescent="0.25">
      <c r="A3818" s="71">
        <v>2809216</v>
      </c>
      <c r="B3818" t="s">
        <v>18584</v>
      </c>
      <c r="C3818" s="71" t="s">
        <v>1554</v>
      </c>
      <c r="D3818" s="71">
        <v>21399.37</v>
      </c>
    </row>
    <row r="3819" spans="1:4" x14ac:dyDescent="0.25">
      <c r="A3819" s="71">
        <v>2809217</v>
      </c>
      <c r="B3819" t="s">
        <v>18585</v>
      </c>
      <c r="C3819" s="71" t="s">
        <v>1554</v>
      </c>
      <c r="D3819" s="71">
        <v>21787.02</v>
      </c>
    </row>
    <row r="3820" spans="1:4" x14ac:dyDescent="0.25">
      <c r="A3820" s="71">
        <v>2809218</v>
      </c>
      <c r="B3820" t="s">
        <v>18586</v>
      </c>
      <c r="C3820" s="71" t="s">
        <v>1554</v>
      </c>
      <c r="D3820" s="71">
        <v>23283.599999999999</v>
      </c>
    </row>
    <row r="3821" spans="1:4" x14ac:dyDescent="0.25">
      <c r="A3821" s="71">
        <v>2809160</v>
      </c>
      <c r="B3821" t="s">
        <v>18587</v>
      </c>
      <c r="C3821" s="71" t="s">
        <v>1554</v>
      </c>
      <c r="D3821" s="71">
        <v>22351.88</v>
      </c>
    </row>
    <row r="3822" spans="1:4" x14ac:dyDescent="0.25">
      <c r="A3822" s="71">
        <v>2809161</v>
      </c>
      <c r="B3822" t="s">
        <v>18588</v>
      </c>
      <c r="C3822" s="71" t="s">
        <v>1554</v>
      </c>
      <c r="D3822" s="71">
        <v>22742.34</v>
      </c>
    </row>
    <row r="3823" spans="1:4" x14ac:dyDescent="0.25">
      <c r="A3823" s="71">
        <v>2809162</v>
      </c>
      <c r="B3823" t="s">
        <v>18589</v>
      </c>
      <c r="C3823" s="71" t="s">
        <v>1554</v>
      </c>
      <c r="D3823" s="71">
        <v>24294.11</v>
      </c>
    </row>
    <row r="3824" spans="1:4" x14ac:dyDescent="0.25">
      <c r="A3824" s="71">
        <v>2809222</v>
      </c>
      <c r="B3824" t="s">
        <v>18590</v>
      </c>
      <c r="C3824" s="71" t="s">
        <v>1554</v>
      </c>
      <c r="D3824" s="71">
        <v>21020</v>
      </c>
    </row>
    <row r="3825" spans="1:4" x14ac:dyDescent="0.25">
      <c r="A3825" s="71">
        <v>2809223</v>
      </c>
      <c r="B3825" t="s">
        <v>18591</v>
      </c>
      <c r="C3825" s="71" t="s">
        <v>1554</v>
      </c>
      <c r="D3825" s="71">
        <v>26930.73</v>
      </c>
    </row>
    <row r="3826" spans="1:4" x14ac:dyDescent="0.25">
      <c r="A3826" s="71">
        <v>2809224</v>
      </c>
      <c r="B3826" t="s">
        <v>18592</v>
      </c>
      <c r="C3826" s="71" t="s">
        <v>1554</v>
      </c>
      <c r="D3826" s="71">
        <v>28030.92</v>
      </c>
    </row>
    <row r="3827" spans="1:4" x14ac:dyDescent="0.25">
      <c r="A3827" s="71">
        <v>2809166</v>
      </c>
      <c r="B3827" t="s">
        <v>18593</v>
      </c>
      <c r="C3827" s="71" t="s">
        <v>1554</v>
      </c>
      <c r="D3827" s="71">
        <v>21873.439999999999</v>
      </c>
    </row>
    <row r="3828" spans="1:4" x14ac:dyDescent="0.25">
      <c r="A3828" s="71">
        <v>2809167</v>
      </c>
      <c r="B3828" t="s">
        <v>18594</v>
      </c>
      <c r="C3828" s="71" t="s">
        <v>1554</v>
      </c>
      <c r="D3828" s="71">
        <v>28073.23</v>
      </c>
    </row>
    <row r="3829" spans="1:4" x14ac:dyDescent="0.25">
      <c r="A3829" s="71">
        <v>2809168</v>
      </c>
      <c r="B3829" t="s">
        <v>18595</v>
      </c>
      <c r="C3829" s="71" t="s">
        <v>1554</v>
      </c>
      <c r="D3829" s="71">
        <v>29204.41</v>
      </c>
    </row>
    <row r="3830" spans="1:4" x14ac:dyDescent="0.25">
      <c r="A3830" s="71">
        <v>2809158</v>
      </c>
      <c r="B3830" t="s">
        <v>40628</v>
      </c>
      <c r="C3830" s="71" t="s">
        <v>12798</v>
      </c>
      <c r="D3830" s="71">
        <v>10.47</v>
      </c>
    </row>
    <row r="3831" spans="1:4" x14ac:dyDescent="0.25">
      <c r="A3831" s="71">
        <v>2809159</v>
      </c>
      <c r="B3831" t="s">
        <v>40629</v>
      </c>
      <c r="C3831" s="71" t="s">
        <v>12798</v>
      </c>
      <c r="D3831" s="71">
        <v>7.87</v>
      </c>
    </row>
    <row r="3832" spans="1:4" x14ac:dyDescent="0.25">
      <c r="A3832" s="71">
        <v>2909152</v>
      </c>
      <c r="B3832" t="s">
        <v>18596</v>
      </c>
      <c r="C3832" s="71" t="s">
        <v>1554</v>
      </c>
      <c r="D3832" s="71">
        <v>117.28</v>
      </c>
    </row>
    <row r="3833" spans="1:4" x14ac:dyDescent="0.25">
      <c r="A3833" s="71">
        <v>2909153</v>
      </c>
      <c r="B3833" t="s">
        <v>18597</v>
      </c>
      <c r="C3833" s="71" t="s">
        <v>1554</v>
      </c>
      <c r="D3833" s="71">
        <v>158.47999999999999</v>
      </c>
    </row>
    <row r="3834" spans="1:4" x14ac:dyDescent="0.25">
      <c r="A3834" s="71">
        <v>2909151</v>
      </c>
      <c r="B3834" t="s">
        <v>18598</v>
      </c>
      <c r="C3834" s="71" t="s">
        <v>1554</v>
      </c>
      <c r="D3834" s="71">
        <v>62.33</v>
      </c>
    </row>
    <row r="3835" spans="1:4" x14ac:dyDescent="0.25">
      <c r="A3835" s="71">
        <v>2909145</v>
      </c>
      <c r="B3835" t="s">
        <v>18599</v>
      </c>
      <c r="C3835" s="71" t="s">
        <v>12798</v>
      </c>
      <c r="D3835" s="71">
        <v>10.31</v>
      </c>
    </row>
    <row r="3836" spans="1:4" x14ac:dyDescent="0.25">
      <c r="A3836" s="71">
        <v>2909379</v>
      </c>
      <c r="B3836" t="s">
        <v>18600</v>
      </c>
      <c r="C3836" s="71" t="s">
        <v>1554</v>
      </c>
      <c r="D3836" s="71">
        <v>5752.49</v>
      </c>
    </row>
    <row r="3837" spans="1:4" x14ac:dyDescent="0.25">
      <c r="A3837" s="71">
        <v>2909381</v>
      </c>
      <c r="B3837" t="s">
        <v>18601</v>
      </c>
      <c r="C3837" s="71" t="s">
        <v>1554</v>
      </c>
      <c r="D3837" s="71">
        <v>6019.46</v>
      </c>
    </row>
    <row r="3838" spans="1:4" x14ac:dyDescent="0.25">
      <c r="A3838" s="71">
        <v>2909388</v>
      </c>
      <c r="B3838" t="s">
        <v>40630</v>
      </c>
      <c r="C3838" s="71" t="s">
        <v>1554</v>
      </c>
      <c r="D3838" s="71">
        <v>6341.93</v>
      </c>
    </row>
    <row r="3839" spans="1:4" x14ac:dyDescent="0.25">
      <c r="A3839" s="71">
        <v>2909380</v>
      </c>
      <c r="B3839" t="s">
        <v>18602</v>
      </c>
      <c r="C3839" s="71" t="s">
        <v>1554</v>
      </c>
      <c r="D3839" s="71">
        <v>8431.5400000000009</v>
      </c>
    </row>
    <row r="3840" spans="1:4" x14ac:dyDescent="0.25">
      <c r="A3840" s="71">
        <v>2909382</v>
      </c>
      <c r="B3840" t="s">
        <v>18603</v>
      </c>
      <c r="C3840" s="71" t="s">
        <v>1554</v>
      </c>
      <c r="D3840" s="71">
        <v>8831.09</v>
      </c>
    </row>
    <row r="3841" spans="1:4" x14ac:dyDescent="0.25">
      <c r="A3841" s="71">
        <v>2909387</v>
      </c>
      <c r="B3841" t="s">
        <v>40631</v>
      </c>
      <c r="C3841" s="71" t="s">
        <v>1554</v>
      </c>
      <c r="D3841" s="71">
        <v>9316.83</v>
      </c>
    </row>
    <row r="3842" spans="1:4" x14ac:dyDescent="0.25">
      <c r="A3842" s="71">
        <v>2909375</v>
      </c>
      <c r="B3842" t="s">
        <v>18604</v>
      </c>
      <c r="C3842" s="71" t="s">
        <v>1554</v>
      </c>
      <c r="D3842" s="71">
        <v>9199.52</v>
      </c>
    </row>
    <row r="3843" spans="1:4" x14ac:dyDescent="0.25">
      <c r="A3843" s="71">
        <v>2909377</v>
      </c>
      <c r="B3843" t="s">
        <v>18605</v>
      </c>
      <c r="C3843" s="71" t="s">
        <v>1554</v>
      </c>
      <c r="D3843" s="71">
        <v>9629.14</v>
      </c>
    </row>
    <row r="3844" spans="1:4" x14ac:dyDescent="0.25">
      <c r="A3844" s="71">
        <v>2909386</v>
      </c>
      <c r="B3844" t="s">
        <v>40632</v>
      </c>
      <c r="C3844" s="71" t="s">
        <v>1554</v>
      </c>
      <c r="D3844" s="71">
        <v>10147.24</v>
      </c>
    </row>
    <row r="3845" spans="1:4" x14ac:dyDescent="0.25">
      <c r="A3845" s="71">
        <v>2909376</v>
      </c>
      <c r="B3845" t="s">
        <v>18606</v>
      </c>
      <c r="C3845" s="71" t="s">
        <v>1554</v>
      </c>
      <c r="D3845" s="71">
        <v>13511.93</v>
      </c>
    </row>
    <row r="3846" spans="1:4" x14ac:dyDescent="0.25">
      <c r="A3846" s="71">
        <v>2909378</v>
      </c>
      <c r="B3846" t="s">
        <v>18607</v>
      </c>
      <c r="C3846" s="71" t="s">
        <v>1554</v>
      </c>
      <c r="D3846" s="71">
        <v>14161.54</v>
      </c>
    </row>
    <row r="3847" spans="1:4" x14ac:dyDescent="0.25">
      <c r="A3847" s="71">
        <v>2909385</v>
      </c>
      <c r="B3847" t="s">
        <v>40633</v>
      </c>
      <c r="C3847" s="71" t="s">
        <v>1554</v>
      </c>
      <c r="D3847" s="71">
        <v>14934.23</v>
      </c>
    </row>
    <row r="3848" spans="1:4" x14ac:dyDescent="0.25">
      <c r="A3848" s="71">
        <v>2909383</v>
      </c>
      <c r="B3848" t="s">
        <v>18608</v>
      </c>
      <c r="C3848" s="71" t="s">
        <v>1554</v>
      </c>
      <c r="D3848" s="71">
        <v>5469.14</v>
      </c>
    </row>
    <row r="3849" spans="1:4" x14ac:dyDescent="0.25">
      <c r="A3849" s="71">
        <v>2909384</v>
      </c>
      <c r="B3849" t="s">
        <v>18609</v>
      </c>
      <c r="C3849" s="71" t="s">
        <v>1554</v>
      </c>
      <c r="D3849" s="71">
        <v>5741.48</v>
      </c>
    </row>
    <row r="3850" spans="1:4" x14ac:dyDescent="0.25">
      <c r="A3850" s="71">
        <v>2909148</v>
      </c>
      <c r="B3850" t="s">
        <v>18610</v>
      </c>
      <c r="C3850" s="71" t="s">
        <v>1554</v>
      </c>
      <c r="D3850" s="71">
        <v>436.3</v>
      </c>
    </row>
    <row r="3851" spans="1:4" x14ac:dyDescent="0.25">
      <c r="A3851" s="71">
        <v>2909389</v>
      </c>
      <c r="B3851" t="s">
        <v>40634</v>
      </c>
      <c r="C3851" s="71" t="s">
        <v>1554</v>
      </c>
      <c r="D3851" s="71">
        <v>3346.19</v>
      </c>
    </row>
    <row r="3852" spans="1:4" x14ac:dyDescent="0.25">
      <c r="A3852" s="71">
        <v>2909390</v>
      </c>
      <c r="B3852" t="s">
        <v>40635</v>
      </c>
      <c r="C3852" s="71" t="s">
        <v>1554</v>
      </c>
      <c r="D3852" s="71">
        <v>2356.48</v>
      </c>
    </row>
    <row r="3853" spans="1:4" x14ac:dyDescent="0.25">
      <c r="A3853" s="71">
        <v>2909391</v>
      </c>
      <c r="B3853" t="s">
        <v>40636</v>
      </c>
      <c r="C3853" s="71" t="s">
        <v>1554</v>
      </c>
      <c r="D3853" s="71">
        <v>4015.68</v>
      </c>
    </row>
    <row r="3854" spans="1:4" x14ac:dyDescent="0.25">
      <c r="A3854" s="71">
        <v>3009336</v>
      </c>
      <c r="B3854" t="s">
        <v>18611</v>
      </c>
      <c r="C3854" s="71" t="s">
        <v>12798</v>
      </c>
      <c r="D3854" s="71">
        <v>93.31</v>
      </c>
    </row>
    <row r="3855" spans="1:4" x14ac:dyDescent="0.25">
      <c r="A3855" s="71">
        <v>3009337</v>
      </c>
      <c r="B3855" t="s">
        <v>18612</v>
      </c>
      <c r="C3855" s="71" t="s">
        <v>12798</v>
      </c>
      <c r="D3855" s="71">
        <v>95.79</v>
      </c>
    </row>
    <row r="3856" spans="1:4" x14ac:dyDescent="0.25">
      <c r="A3856" s="71">
        <v>3009340</v>
      </c>
      <c r="B3856" t="s">
        <v>18613</v>
      </c>
      <c r="C3856" s="71" t="s">
        <v>12798</v>
      </c>
      <c r="D3856" s="71">
        <v>178.43</v>
      </c>
    </row>
    <row r="3857" spans="1:4" x14ac:dyDescent="0.25">
      <c r="A3857" s="71">
        <v>3009341</v>
      </c>
      <c r="B3857" t="s">
        <v>18614</v>
      </c>
      <c r="C3857" s="71" t="s">
        <v>12798</v>
      </c>
      <c r="D3857" s="71">
        <v>183.38</v>
      </c>
    </row>
    <row r="3858" spans="1:4" x14ac:dyDescent="0.25">
      <c r="A3858" s="71">
        <v>3009344</v>
      </c>
      <c r="B3858" t="s">
        <v>18615</v>
      </c>
      <c r="C3858" s="71" t="s">
        <v>12798</v>
      </c>
      <c r="D3858" s="71">
        <v>93.72</v>
      </c>
    </row>
    <row r="3859" spans="1:4" x14ac:dyDescent="0.25">
      <c r="A3859" s="71">
        <v>3009345</v>
      </c>
      <c r="B3859" t="s">
        <v>18616</v>
      </c>
      <c r="C3859" s="71" t="s">
        <v>12798</v>
      </c>
      <c r="D3859" s="71">
        <v>96.2</v>
      </c>
    </row>
    <row r="3860" spans="1:4" x14ac:dyDescent="0.25">
      <c r="A3860" s="71">
        <v>3009348</v>
      </c>
      <c r="B3860" t="s">
        <v>18617</v>
      </c>
      <c r="C3860" s="71" t="s">
        <v>12798</v>
      </c>
      <c r="D3860" s="71">
        <v>178.49</v>
      </c>
    </row>
    <row r="3861" spans="1:4" x14ac:dyDescent="0.25">
      <c r="A3861" s="71">
        <v>3009349</v>
      </c>
      <c r="B3861" t="s">
        <v>18618</v>
      </c>
      <c r="C3861" s="71" t="s">
        <v>12798</v>
      </c>
      <c r="D3861" s="71">
        <v>183.44</v>
      </c>
    </row>
    <row r="3862" spans="1:4" x14ac:dyDescent="0.25">
      <c r="A3862" s="71">
        <v>3009338</v>
      </c>
      <c r="B3862" t="s">
        <v>18619</v>
      </c>
      <c r="C3862" s="71" t="s">
        <v>12798</v>
      </c>
      <c r="D3862" s="71">
        <v>93.31</v>
      </c>
    </row>
    <row r="3863" spans="1:4" x14ac:dyDescent="0.25">
      <c r="A3863" s="71">
        <v>3009339</v>
      </c>
      <c r="B3863" t="s">
        <v>18620</v>
      </c>
      <c r="C3863" s="71" t="s">
        <v>12798</v>
      </c>
      <c r="D3863" s="71">
        <v>95.79</v>
      </c>
    </row>
    <row r="3864" spans="1:4" x14ac:dyDescent="0.25">
      <c r="A3864" s="71">
        <v>3009342</v>
      </c>
      <c r="B3864" t="s">
        <v>18621</v>
      </c>
      <c r="C3864" s="71" t="s">
        <v>12798</v>
      </c>
      <c r="D3864" s="71">
        <v>178.43</v>
      </c>
    </row>
    <row r="3865" spans="1:4" x14ac:dyDescent="0.25">
      <c r="A3865" s="71">
        <v>3009343</v>
      </c>
      <c r="B3865" t="s">
        <v>18622</v>
      </c>
      <c r="C3865" s="71" t="s">
        <v>12798</v>
      </c>
      <c r="D3865" s="71">
        <v>183.38</v>
      </c>
    </row>
    <row r="3866" spans="1:4" x14ac:dyDescent="0.25">
      <c r="A3866" s="71">
        <v>3009346</v>
      </c>
      <c r="B3866" t="s">
        <v>18623</v>
      </c>
      <c r="C3866" s="71" t="s">
        <v>12798</v>
      </c>
      <c r="D3866" s="71">
        <v>93.72</v>
      </c>
    </row>
    <row r="3867" spans="1:4" x14ac:dyDescent="0.25">
      <c r="A3867" s="71">
        <v>3009347</v>
      </c>
      <c r="B3867" t="s">
        <v>18624</v>
      </c>
      <c r="C3867" s="71" t="s">
        <v>12798</v>
      </c>
      <c r="D3867" s="71">
        <v>96.2</v>
      </c>
    </row>
    <row r="3868" spans="1:4" x14ac:dyDescent="0.25">
      <c r="A3868" s="71">
        <v>3009350</v>
      </c>
      <c r="B3868" t="s">
        <v>18625</v>
      </c>
      <c r="C3868" s="71" t="s">
        <v>12798</v>
      </c>
      <c r="D3868" s="71">
        <v>178.49</v>
      </c>
    </row>
    <row r="3869" spans="1:4" x14ac:dyDescent="0.25">
      <c r="A3869" s="71">
        <v>3009351</v>
      </c>
      <c r="B3869" t="s">
        <v>18626</v>
      </c>
      <c r="C3869" s="71" t="s">
        <v>12798</v>
      </c>
      <c r="D3869" s="71">
        <v>183.44</v>
      </c>
    </row>
    <row r="3870" spans="1:4" x14ac:dyDescent="0.25">
      <c r="A3870" s="71">
        <v>3009080</v>
      </c>
      <c r="B3870" t="s">
        <v>18627</v>
      </c>
      <c r="C3870" s="71" t="s">
        <v>12798</v>
      </c>
      <c r="D3870" s="71">
        <v>0.14000000000000001</v>
      </c>
    </row>
    <row r="3871" spans="1:4" x14ac:dyDescent="0.25">
      <c r="A3871" s="71">
        <v>3009075</v>
      </c>
      <c r="B3871" t="s">
        <v>18628</v>
      </c>
      <c r="C3871" s="71" t="s">
        <v>12798</v>
      </c>
      <c r="D3871" s="71">
        <v>49.75</v>
      </c>
    </row>
    <row r="3872" spans="1:4" x14ac:dyDescent="0.25">
      <c r="A3872" s="71">
        <v>3009076</v>
      </c>
      <c r="B3872" t="s">
        <v>18629</v>
      </c>
      <c r="C3872" s="71" t="s">
        <v>12798</v>
      </c>
      <c r="D3872" s="71">
        <v>51.49</v>
      </c>
    </row>
    <row r="3873" spans="1:4" x14ac:dyDescent="0.25">
      <c r="A3873" s="71">
        <v>3009077</v>
      </c>
      <c r="B3873" t="s">
        <v>18630</v>
      </c>
      <c r="C3873" s="71" t="s">
        <v>12798</v>
      </c>
      <c r="D3873" s="71">
        <v>53.89</v>
      </c>
    </row>
    <row r="3874" spans="1:4" x14ac:dyDescent="0.25">
      <c r="A3874" s="71">
        <v>3009078</v>
      </c>
      <c r="B3874" t="s">
        <v>18631</v>
      </c>
      <c r="C3874" s="71" t="s">
        <v>12798</v>
      </c>
      <c r="D3874" s="71">
        <v>55.76</v>
      </c>
    </row>
    <row r="3875" spans="1:4" x14ac:dyDescent="0.25">
      <c r="A3875" s="71">
        <v>3009087</v>
      </c>
      <c r="B3875" t="s">
        <v>18632</v>
      </c>
      <c r="C3875" s="71" t="s">
        <v>12798</v>
      </c>
      <c r="D3875" s="71">
        <v>0.09</v>
      </c>
    </row>
    <row r="3876" spans="1:4" x14ac:dyDescent="0.25">
      <c r="A3876" s="71">
        <v>3009085</v>
      </c>
      <c r="B3876" t="s">
        <v>18633</v>
      </c>
      <c r="C3876" s="71" t="s">
        <v>3</v>
      </c>
      <c r="D3876" s="71">
        <v>1681.17</v>
      </c>
    </row>
    <row r="3877" spans="1:4" x14ac:dyDescent="0.25">
      <c r="A3877" s="71">
        <v>3009086</v>
      </c>
      <c r="B3877" t="s">
        <v>18634</v>
      </c>
      <c r="C3877" s="71" t="s">
        <v>3</v>
      </c>
      <c r="D3877" s="71">
        <v>2103.0500000000002</v>
      </c>
    </row>
    <row r="3878" spans="1:4" x14ac:dyDescent="0.25">
      <c r="A3878" s="71">
        <v>3009089</v>
      </c>
      <c r="B3878" t="s">
        <v>18635</v>
      </c>
      <c r="C3878" s="71" t="s">
        <v>3</v>
      </c>
      <c r="D3878" s="71">
        <v>2473.9899999999998</v>
      </c>
    </row>
    <row r="3879" spans="1:4" x14ac:dyDescent="0.25">
      <c r="A3879" s="71">
        <v>3009090</v>
      </c>
      <c r="B3879" t="s">
        <v>18636</v>
      </c>
      <c r="C3879" s="71" t="s">
        <v>3</v>
      </c>
      <c r="D3879" s="71">
        <v>2213.5</v>
      </c>
    </row>
    <row r="3880" spans="1:4" x14ac:dyDescent="0.25">
      <c r="A3880" s="71">
        <v>3009004</v>
      </c>
      <c r="B3880" t="s">
        <v>18637</v>
      </c>
      <c r="C3880" s="71" t="s">
        <v>12798</v>
      </c>
      <c r="D3880" s="71">
        <v>397.93</v>
      </c>
    </row>
    <row r="3881" spans="1:4" x14ac:dyDescent="0.25">
      <c r="A3881" s="71">
        <v>3009002</v>
      </c>
      <c r="B3881" t="s">
        <v>18638</v>
      </c>
      <c r="C3881" s="71" t="s">
        <v>12798</v>
      </c>
      <c r="D3881" s="71">
        <v>301.51</v>
      </c>
    </row>
    <row r="3882" spans="1:4" x14ac:dyDescent="0.25">
      <c r="A3882" s="71">
        <v>3009006</v>
      </c>
      <c r="B3882" t="s">
        <v>18639</v>
      </c>
      <c r="C3882" s="71" t="s">
        <v>12798</v>
      </c>
      <c r="D3882" s="71">
        <v>545.79</v>
      </c>
    </row>
    <row r="3883" spans="1:4" x14ac:dyDescent="0.25">
      <c r="A3883" s="71">
        <v>3009335</v>
      </c>
      <c r="B3883" t="s">
        <v>18640</v>
      </c>
      <c r="C3883" s="71" t="s">
        <v>12798</v>
      </c>
      <c r="D3883" s="71">
        <v>1041.44</v>
      </c>
    </row>
    <row r="3884" spans="1:4" x14ac:dyDescent="0.25">
      <c r="A3884" s="71">
        <v>3009334</v>
      </c>
      <c r="B3884" t="s">
        <v>18641</v>
      </c>
      <c r="C3884" s="71" t="s">
        <v>12798</v>
      </c>
      <c r="D3884" s="71">
        <v>742.91</v>
      </c>
    </row>
    <row r="3885" spans="1:4" x14ac:dyDescent="0.25">
      <c r="A3885" s="71">
        <v>3009280</v>
      </c>
      <c r="B3885" t="s">
        <v>18642</v>
      </c>
      <c r="C3885" s="71" t="s">
        <v>1554</v>
      </c>
      <c r="D3885" s="71">
        <v>686002.11</v>
      </c>
    </row>
    <row r="3886" spans="1:4" x14ac:dyDescent="0.25">
      <c r="A3886" s="71">
        <v>3009281</v>
      </c>
      <c r="B3886" t="s">
        <v>18643</v>
      </c>
      <c r="C3886" s="71" t="s">
        <v>1554</v>
      </c>
      <c r="D3886" s="71">
        <v>678363.92</v>
      </c>
    </row>
    <row r="3887" spans="1:4" x14ac:dyDescent="0.25">
      <c r="A3887" s="71">
        <v>3009061</v>
      </c>
      <c r="B3887" t="s">
        <v>18644</v>
      </c>
      <c r="C3887" s="71" t="s">
        <v>1554</v>
      </c>
      <c r="D3887" s="71">
        <v>720159.18</v>
      </c>
    </row>
    <row r="3888" spans="1:4" x14ac:dyDescent="0.25">
      <c r="A3888" s="71">
        <v>3009062</v>
      </c>
      <c r="B3888" t="s">
        <v>18645</v>
      </c>
      <c r="C3888" s="71" t="s">
        <v>1554</v>
      </c>
      <c r="D3888" s="71">
        <v>712139.64</v>
      </c>
    </row>
    <row r="3889" spans="1:4" x14ac:dyDescent="0.25">
      <c r="A3889" s="71">
        <v>3009278</v>
      </c>
      <c r="B3889" t="s">
        <v>18646</v>
      </c>
      <c r="C3889" s="71" t="s">
        <v>1554</v>
      </c>
      <c r="D3889" s="71">
        <v>520491.85</v>
      </c>
    </row>
    <row r="3890" spans="1:4" x14ac:dyDescent="0.25">
      <c r="A3890" s="71">
        <v>3009279</v>
      </c>
      <c r="B3890" t="s">
        <v>18647</v>
      </c>
      <c r="C3890" s="71" t="s">
        <v>1554</v>
      </c>
      <c r="D3890" s="71">
        <v>515002.28</v>
      </c>
    </row>
    <row r="3891" spans="1:4" x14ac:dyDescent="0.25">
      <c r="A3891" s="71">
        <v>3009059</v>
      </c>
      <c r="B3891" t="s">
        <v>18648</v>
      </c>
      <c r="C3891" s="71" t="s">
        <v>1554</v>
      </c>
      <c r="D3891" s="71">
        <v>546408.15</v>
      </c>
    </row>
    <row r="3892" spans="1:4" x14ac:dyDescent="0.25">
      <c r="A3892" s="71">
        <v>3009060</v>
      </c>
      <c r="B3892" t="s">
        <v>18649</v>
      </c>
      <c r="C3892" s="71" t="s">
        <v>1554</v>
      </c>
      <c r="D3892" s="71">
        <v>540644.21</v>
      </c>
    </row>
    <row r="3893" spans="1:4" x14ac:dyDescent="0.25">
      <c r="A3893" s="71">
        <v>3009282</v>
      </c>
      <c r="B3893" t="s">
        <v>18650</v>
      </c>
      <c r="C3893" s="71" t="s">
        <v>1554</v>
      </c>
      <c r="D3893" s="71">
        <v>932481.4</v>
      </c>
    </row>
    <row r="3894" spans="1:4" x14ac:dyDescent="0.25">
      <c r="A3894" s="71">
        <v>3009283</v>
      </c>
      <c r="B3894" t="s">
        <v>18651</v>
      </c>
      <c r="C3894" s="71" t="s">
        <v>1554</v>
      </c>
      <c r="D3894" s="71">
        <v>924845.21</v>
      </c>
    </row>
    <row r="3895" spans="1:4" x14ac:dyDescent="0.25">
      <c r="A3895" s="71">
        <v>3009063</v>
      </c>
      <c r="B3895" t="s">
        <v>18652</v>
      </c>
      <c r="C3895" s="71" t="s">
        <v>1554</v>
      </c>
      <c r="D3895" s="71">
        <v>978910.68</v>
      </c>
    </row>
    <row r="3896" spans="1:4" x14ac:dyDescent="0.25">
      <c r="A3896" s="71">
        <v>3009064</v>
      </c>
      <c r="B3896" t="s">
        <v>18653</v>
      </c>
      <c r="C3896" s="71" t="s">
        <v>1554</v>
      </c>
      <c r="D3896" s="71">
        <v>970893.24</v>
      </c>
    </row>
    <row r="3897" spans="1:4" x14ac:dyDescent="0.25">
      <c r="A3897" s="71">
        <v>3009081</v>
      </c>
      <c r="B3897" t="s">
        <v>18654</v>
      </c>
      <c r="C3897" s="71" t="s">
        <v>12798</v>
      </c>
      <c r="D3897" s="71">
        <v>764.4</v>
      </c>
    </row>
    <row r="3898" spans="1:4" x14ac:dyDescent="0.25">
      <c r="A3898" s="71">
        <v>3009082</v>
      </c>
      <c r="B3898" t="s">
        <v>18655</v>
      </c>
      <c r="C3898" s="71" t="s">
        <v>12798</v>
      </c>
      <c r="D3898" s="71">
        <v>918.94</v>
      </c>
    </row>
    <row r="3899" spans="1:4" x14ac:dyDescent="0.25">
      <c r="A3899" s="71">
        <v>3009083</v>
      </c>
      <c r="B3899" t="s">
        <v>18656</v>
      </c>
      <c r="C3899" s="71" t="s">
        <v>12798</v>
      </c>
      <c r="D3899" s="71">
        <v>933.96</v>
      </c>
    </row>
    <row r="3900" spans="1:4" x14ac:dyDescent="0.25">
      <c r="A3900" s="71">
        <v>3009084</v>
      </c>
      <c r="B3900" t="s">
        <v>18657</v>
      </c>
      <c r="C3900" s="71" t="s">
        <v>12798</v>
      </c>
      <c r="D3900" s="71">
        <v>939.09</v>
      </c>
    </row>
    <row r="3901" spans="1:4" x14ac:dyDescent="0.25">
      <c r="A3901" s="71">
        <v>3009070</v>
      </c>
      <c r="B3901" t="s">
        <v>18658</v>
      </c>
      <c r="C3901" s="71" t="s">
        <v>12798</v>
      </c>
      <c r="D3901" s="71">
        <v>364.75</v>
      </c>
    </row>
    <row r="3902" spans="1:4" x14ac:dyDescent="0.25">
      <c r="A3902" s="71">
        <v>3009285</v>
      </c>
      <c r="B3902" t="s">
        <v>18659</v>
      </c>
      <c r="C3902" s="71" t="s">
        <v>1554</v>
      </c>
      <c r="D3902" s="71">
        <v>589254.1</v>
      </c>
    </row>
    <row r="3903" spans="1:4" x14ac:dyDescent="0.25">
      <c r="A3903" s="71">
        <v>3009072</v>
      </c>
      <c r="B3903" t="s">
        <v>18660</v>
      </c>
      <c r="C3903" s="71" t="s">
        <v>1554</v>
      </c>
      <c r="D3903" s="71">
        <v>618594.06999999995</v>
      </c>
    </row>
    <row r="3904" spans="1:4" x14ac:dyDescent="0.25">
      <c r="A3904" s="71">
        <v>3009069</v>
      </c>
      <c r="B3904" t="s">
        <v>18661</v>
      </c>
      <c r="C3904" s="71" t="s">
        <v>12798</v>
      </c>
      <c r="D3904" s="71">
        <v>228.7</v>
      </c>
    </row>
    <row r="3905" spans="1:4" x14ac:dyDescent="0.25">
      <c r="A3905" s="71">
        <v>3009284</v>
      </c>
      <c r="B3905" t="s">
        <v>18662</v>
      </c>
      <c r="C3905" s="71" t="s">
        <v>1554</v>
      </c>
      <c r="D3905" s="71">
        <v>367040.03</v>
      </c>
    </row>
    <row r="3906" spans="1:4" x14ac:dyDescent="0.25">
      <c r="A3906" s="71">
        <v>3009071</v>
      </c>
      <c r="B3906" t="s">
        <v>18663</v>
      </c>
      <c r="C3906" s="71" t="s">
        <v>1554</v>
      </c>
      <c r="D3906" s="71">
        <v>385315.95</v>
      </c>
    </row>
    <row r="3907" spans="1:4" x14ac:dyDescent="0.25">
      <c r="A3907" s="71">
        <v>3009091</v>
      </c>
      <c r="B3907" t="s">
        <v>18664</v>
      </c>
      <c r="C3907" s="71" t="s">
        <v>14997</v>
      </c>
      <c r="D3907" s="71">
        <v>205.46</v>
      </c>
    </row>
    <row r="3908" spans="1:4" x14ac:dyDescent="0.25">
      <c r="A3908" s="71">
        <v>3009058</v>
      </c>
      <c r="B3908" t="s">
        <v>18665</v>
      </c>
      <c r="C3908" s="71" t="s">
        <v>12798</v>
      </c>
      <c r="D3908" s="71">
        <v>91758.66</v>
      </c>
    </row>
    <row r="3909" spans="1:4" x14ac:dyDescent="0.25">
      <c r="A3909" s="71">
        <v>3009229</v>
      </c>
      <c r="B3909" t="s">
        <v>18666</v>
      </c>
      <c r="C3909" s="71" t="s">
        <v>1554</v>
      </c>
      <c r="D3909" s="71">
        <v>172.69</v>
      </c>
    </row>
    <row r="3910" spans="1:4" x14ac:dyDescent="0.25">
      <c r="A3910" s="71">
        <v>3009132</v>
      </c>
      <c r="B3910" t="s">
        <v>18667</v>
      </c>
      <c r="C3910" s="71" t="s">
        <v>1554</v>
      </c>
      <c r="D3910" s="71">
        <v>1237.1500000000001</v>
      </c>
    </row>
    <row r="3911" spans="1:4" x14ac:dyDescent="0.25">
      <c r="A3911" s="71">
        <v>3009133</v>
      </c>
      <c r="B3911" t="s">
        <v>18668</v>
      </c>
      <c r="C3911" s="71" t="s">
        <v>1554</v>
      </c>
      <c r="D3911" s="71">
        <v>1498.49</v>
      </c>
    </row>
    <row r="3912" spans="1:4" x14ac:dyDescent="0.25">
      <c r="A3912" s="71">
        <v>3009321</v>
      </c>
      <c r="B3912" t="s">
        <v>18669</v>
      </c>
      <c r="C3912" s="71" t="s">
        <v>12798</v>
      </c>
      <c r="D3912" s="71">
        <v>1429.45</v>
      </c>
    </row>
    <row r="3913" spans="1:4" x14ac:dyDescent="0.25">
      <c r="A3913" s="71">
        <v>3009322</v>
      </c>
      <c r="B3913" t="s">
        <v>18670</v>
      </c>
      <c r="C3913" s="71" t="s">
        <v>12798</v>
      </c>
      <c r="D3913" s="71">
        <v>1438.38</v>
      </c>
    </row>
    <row r="3914" spans="1:4" x14ac:dyDescent="0.25">
      <c r="A3914" s="71">
        <v>3009323</v>
      </c>
      <c r="B3914" t="s">
        <v>18671</v>
      </c>
      <c r="C3914" s="71" t="s">
        <v>12798</v>
      </c>
      <c r="D3914" s="71">
        <v>1519.54</v>
      </c>
    </row>
    <row r="3915" spans="1:4" x14ac:dyDescent="0.25">
      <c r="A3915" s="71">
        <v>3009324</v>
      </c>
      <c r="B3915" t="s">
        <v>18672</v>
      </c>
      <c r="C3915" s="71" t="s">
        <v>12798</v>
      </c>
      <c r="D3915" s="71">
        <v>1455.33</v>
      </c>
    </row>
    <row r="3916" spans="1:4" x14ac:dyDescent="0.25">
      <c r="A3916" s="71">
        <v>3009096</v>
      </c>
      <c r="B3916" t="s">
        <v>18673</v>
      </c>
      <c r="C3916" s="71" t="s">
        <v>12798</v>
      </c>
      <c r="D3916" s="71">
        <v>257.02</v>
      </c>
    </row>
    <row r="3917" spans="1:4" x14ac:dyDescent="0.25">
      <c r="A3917" s="71">
        <v>3009330</v>
      </c>
      <c r="B3917" t="s">
        <v>18674</v>
      </c>
      <c r="C3917" s="71" t="s">
        <v>12798</v>
      </c>
      <c r="D3917" s="71">
        <v>209.54</v>
      </c>
    </row>
    <row r="3918" spans="1:4" x14ac:dyDescent="0.25">
      <c r="A3918" s="71">
        <v>3009326</v>
      </c>
      <c r="B3918" t="s">
        <v>18675</v>
      </c>
      <c r="C3918" s="71" t="s">
        <v>12798</v>
      </c>
      <c r="D3918" s="71">
        <v>215.38</v>
      </c>
    </row>
    <row r="3919" spans="1:4" x14ac:dyDescent="0.25">
      <c r="A3919" s="71">
        <v>3009234</v>
      </c>
      <c r="B3919" t="s">
        <v>18676</v>
      </c>
      <c r="C3919" s="71" t="s">
        <v>1554</v>
      </c>
      <c r="D3919" s="71">
        <v>1743053.54</v>
      </c>
    </row>
    <row r="3920" spans="1:4" x14ac:dyDescent="0.25">
      <c r="A3920" s="71">
        <v>3009022</v>
      </c>
      <c r="B3920" t="s">
        <v>18677</v>
      </c>
      <c r="C3920" s="71" t="s">
        <v>1554</v>
      </c>
      <c r="D3920" s="71">
        <v>1750027.14</v>
      </c>
    </row>
    <row r="3921" spans="1:4" x14ac:dyDescent="0.25">
      <c r="A3921" s="71">
        <v>3009230</v>
      </c>
      <c r="B3921" t="s">
        <v>18678</v>
      </c>
      <c r="C3921" s="71" t="s">
        <v>1554</v>
      </c>
      <c r="D3921" s="71">
        <v>2614735.08</v>
      </c>
    </row>
    <row r="3922" spans="1:4" x14ac:dyDescent="0.25">
      <c r="A3922" s="71">
        <v>3009018</v>
      </c>
      <c r="B3922" t="s">
        <v>18679</v>
      </c>
      <c r="C3922" s="71" t="s">
        <v>1554</v>
      </c>
      <c r="D3922" s="71">
        <v>2625195.48</v>
      </c>
    </row>
    <row r="3923" spans="1:4" x14ac:dyDescent="0.25">
      <c r="A3923" s="71">
        <v>3009288</v>
      </c>
      <c r="B3923" t="s">
        <v>18680</v>
      </c>
      <c r="C3923" s="71" t="s">
        <v>1554</v>
      </c>
      <c r="D3923" s="71">
        <v>2108591.16</v>
      </c>
    </row>
    <row r="3924" spans="1:4" x14ac:dyDescent="0.25">
      <c r="A3924" s="71">
        <v>3009013</v>
      </c>
      <c r="B3924" t="s">
        <v>18681</v>
      </c>
      <c r="C3924" s="71" t="s">
        <v>1554</v>
      </c>
      <c r="D3924" s="71">
        <v>2133560.4700000002</v>
      </c>
    </row>
    <row r="3925" spans="1:4" x14ac:dyDescent="0.25">
      <c r="A3925" s="71">
        <v>3009292</v>
      </c>
      <c r="B3925" t="s">
        <v>18682</v>
      </c>
      <c r="C3925" s="71" t="s">
        <v>1554</v>
      </c>
      <c r="D3925" s="71">
        <v>3162889.3</v>
      </c>
    </row>
    <row r="3926" spans="1:4" x14ac:dyDescent="0.25">
      <c r="A3926" s="71">
        <v>3009225</v>
      </c>
      <c r="B3926" t="s">
        <v>18683</v>
      </c>
      <c r="C3926" s="71" t="s">
        <v>1554</v>
      </c>
      <c r="D3926" s="71">
        <v>3200343.44</v>
      </c>
    </row>
    <row r="3927" spans="1:4" x14ac:dyDescent="0.25">
      <c r="A3927" s="71">
        <v>3009100</v>
      </c>
      <c r="B3927" t="s">
        <v>18684</v>
      </c>
      <c r="C3927" s="71" t="s">
        <v>12798</v>
      </c>
      <c r="D3927" s="71">
        <v>88986.19</v>
      </c>
    </row>
    <row r="3928" spans="1:4" x14ac:dyDescent="0.25">
      <c r="A3928" s="71">
        <v>3009238</v>
      </c>
      <c r="B3928" t="s">
        <v>18685</v>
      </c>
      <c r="C3928" s="71" t="s">
        <v>1554</v>
      </c>
      <c r="D3928" s="71">
        <v>1642089.71</v>
      </c>
    </row>
    <row r="3929" spans="1:4" x14ac:dyDescent="0.25">
      <c r="A3929" s="71">
        <v>3009304</v>
      </c>
      <c r="B3929" t="s">
        <v>18686</v>
      </c>
      <c r="C3929" s="71" t="s">
        <v>1554</v>
      </c>
      <c r="D3929" s="71">
        <v>2463047.85</v>
      </c>
    </row>
    <row r="3930" spans="1:4" x14ac:dyDescent="0.25">
      <c r="A3930" s="71">
        <v>3009030</v>
      </c>
      <c r="B3930" t="s">
        <v>18687</v>
      </c>
      <c r="C3930" s="71" t="s">
        <v>1554</v>
      </c>
      <c r="D3930" s="71">
        <v>2473500.6800000002</v>
      </c>
    </row>
    <row r="3931" spans="1:4" x14ac:dyDescent="0.25">
      <c r="A3931" s="71">
        <v>3009254</v>
      </c>
      <c r="B3931" t="s">
        <v>18688</v>
      </c>
      <c r="C3931" s="71" t="s">
        <v>1554</v>
      </c>
      <c r="D3931" s="71">
        <v>2129063.08</v>
      </c>
    </row>
    <row r="3932" spans="1:4" x14ac:dyDescent="0.25">
      <c r="A3932" s="71">
        <v>3009262</v>
      </c>
      <c r="B3932" t="s">
        <v>18689</v>
      </c>
      <c r="C3932" s="71" t="s">
        <v>1554</v>
      </c>
      <c r="D3932" s="71">
        <v>2006217.87</v>
      </c>
    </row>
    <row r="3933" spans="1:4" x14ac:dyDescent="0.25">
      <c r="A3933" s="71">
        <v>3009034</v>
      </c>
      <c r="B3933" t="s">
        <v>18690</v>
      </c>
      <c r="C3933" s="71" t="s">
        <v>1554</v>
      </c>
      <c r="D3933" s="71">
        <v>2160546.2999999998</v>
      </c>
    </row>
    <row r="3934" spans="1:4" x14ac:dyDescent="0.25">
      <c r="A3934" s="71">
        <v>3009042</v>
      </c>
      <c r="B3934" t="s">
        <v>18691</v>
      </c>
      <c r="C3934" s="71" t="s">
        <v>1554</v>
      </c>
      <c r="D3934" s="71">
        <v>2031584.47</v>
      </c>
    </row>
    <row r="3935" spans="1:4" x14ac:dyDescent="0.25">
      <c r="A3935" s="71">
        <v>3009270</v>
      </c>
      <c r="B3935" t="s">
        <v>18692</v>
      </c>
      <c r="C3935" s="71" t="s">
        <v>1554</v>
      </c>
      <c r="D3935" s="71">
        <v>3194255.13</v>
      </c>
    </row>
    <row r="3936" spans="1:4" x14ac:dyDescent="0.25">
      <c r="A3936" s="71">
        <v>3009050</v>
      </c>
      <c r="B3936" t="s">
        <v>18693</v>
      </c>
      <c r="C3936" s="71" t="s">
        <v>1554</v>
      </c>
      <c r="D3936" s="71">
        <v>3241517.59</v>
      </c>
    </row>
    <row r="3937" spans="1:4" x14ac:dyDescent="0.25">
      <c r="A3937" s="71">
        <v>3009101</v>
      </c>
      <c r="B3937" t="s">
        <v>18694</v>
      </c>
      <c r="C3937" s="71" t="s">
        <v>12798</v>
      </c>
      <c r="D3937" s="71">
        <v>178229.4</v>
      </c>
    </row>
    <row r="3938" spans="1:4" x14ac:dyDescent="0.25">
      <c r="A3938" s="71">
        <v>3009246</v>
      </c>
      <c r="B3938" t="s">
        <v>18695</v>
      </c>
      <c r="C3938" s="71" t="s">
        <v>1554</v>
      </c>
      <c r="D3938" s="71">
        <v>1636871.83</v>
      </c>
    </row>
    <row r="3939" spans="1:4" x14ac:dyDescent="0.25">
      <c r="A3939" s="71">
        <v>3009208</v>
      </c>
      <c r="B3939" t="s">
        <v>18696</v>
      </c>
      <c r="C3939" s="71" t="s">
        <v>1554</v>
      </c>
      <c r="D3939" s="71">
        <v>1643840.58</v>
      </c>
    </row>
    <row r="3940" spans="1:4" x14ac:dyDescent="0.25">
      <c r="A3940" s="71">
        <v>3009308</v>
      </c>
      <c r="B3940" t="s">
        <v>18697</v>
      </c>
      <c r="C3940" s="71" t="s">
        <v>1554</v>
      </c>
      <c r="D3940" s="71">
        <v>2455222.2999999998</v>
      </c>
    </row>
    <row r="3941" spans="1:4" x14ac:dyDescent="0.25">
      <c r="A3941" s="71">
        <v>3009212</v>
      </c>
      <c r="B3941" t="s">
        <v>18698</v>
      </c>
      <c r="C3941" s="71" t="s">
        <v>1554</v>
      </c>
      <c r="D3941" s="71">
        <v>2465675.42</v>
      </c>
    </row>
    <row r="3942" spans="1:4" x14ac:dyDescent="0.25">
      <c r="A3942" s="71">
        <v>3009258</v>
      </c>
      <c r="B3942" t="s">
        <v>18699</v>
      </c>
      <c r="C3942" s="71" t="s">
        <v>1554</v>
      </c>
      <c r="D3942" s="71">
        <v>2123901.94</v>
      </c>
    </row>
    <row r="3943" spans="1:4" x14ac:dyDescent="0.25">
      <c r="A3943" s="71">
        <v>3009266</v>
      </c>
      <c r="B3943" t="s">
        <v>18700</v>
      </c>
      <c r="C3943" s="71" t="s">
        <v>1554</v>
      </c>
      <c r="D3943" s="71">
        <v>2001056.73</v>
      </c>
    </row>
    <row r="3944" spans="1:4" x14ac:dyDescent="0.25">
      <c r="A3944" s="71">
        <v>3009038</v>
      </c>
      <c r="B3944" t="s">
        <v>18701</v>
      </c>
      <c r="C3944" s="71" t="s">
        <v>1554</v>
      </c>
      <c r="D3944" s="71">
        <v>2155385.15</v>
      </c>
    </row>
    <row r="3945" spans="1:4" x14ac:dyDescent="0.25">
      <c r="A3945" s="71">
        <v>3009046</v>
      </c>
      <c r="B3945" t="s">
        <v>18702</v>
      </c>
      <c r="C3945" s="71" t="s">
        <v>1554</v>
      </c>
      <c r="D3945" s="71">
        <v>2026423.32</v>
      </c>
    </row>
    <row r="3946" spans="1:4" x14ac:dyDescent="0.25">
      <c r="A3946" s="71">
        <v>3009274</v>
      </c>
      <c r="B3946" t="s">
        <v>18703</v>
      </c>
      <c r="C3946" s="71" t="s">
        <v>1554</v>
      </c>
      <c r="D3946" s="71">
        <v>3186514.75</v>
      </c>
    </row>
    <row r="3947" spans="1:4" x14ac:dyDescent="0.25">
      <c r="A3947" s="71">
        <v>3009054</v>
      </c>
      <c r="B3947" t="s">
        <v>18704</v>
      </c>
      <c r="C3947" s="71" t="s">
        <v>1554</v>
      </c>
      <c r="D3947" s="71">
        <v>3233777.22</v>
      </c>
    </row>
    <row r="3948" spans="1:4" x14ac:dyDescent="0.25">
      <c r="A3948" s="71">
        <v>3009235</v>
      </c>
      <c r="B3948" t="s">
        <v>18705</v>
      </c>
      <c r="C3948" s="71" t="s">
        <v>1554</v>
      </c>
      <c r="D3948" s="71">
        <v>2165354.2799999998</v>
      </c>
    </row>
    <row r="3949" spans="1:4" x14ac:dyDescent="0.25">
      <c r="A3949" s="71">
        <v>3009023</v>
      </c>
      <c r="B3949" t="s">
        <v>18706</v>
      </c>
      <c r="C3949" s="71" t="s">
        <v>1554</v>
      </c>
      <c r="D3949" s="71">
        <v>2172121.69</v>
      </c>
    </row>
    <row r="3950" spans="1:4" x14ac:dyDescent="0.25">
      <c r="A3950" s="71">
        <v>3009231</v>
      </c>
      <c r="B3950" t="s">
        <v>18707</v>
      </c>
      <c r="C3950" s="71" t="s">
        <v>1554</v>
      </c>
      <c r="D3950" s="71">
        <v>3246296.69</v>
      </c>
    </row>
    <row r="3951" spans="1:4" x14ac:dyDescent="0.25">
      <c r="A3951" s="71">
        <v>3009019</v>
      </c>
      <c r="B3951" t="s">
        <v>18708</v>
      </c>
      <c r="C3951" s="71" t="s">
        <v>1554</v>
      </c>
      <c r="D3951" s="71">
        <v>3258801.26</v>
      </c>
    </row>
    <row r="3952" spans="1:4" x14ac:dyDescent="0.25">
      <c r="A3952" s="71">
        <v>3009289</v>
      </c>
      <c r="B3952" t="s">
        <v>18709</v>
      </c>
      <c r="C3952" s="71" t="s">
        <v>1554</v>
      </c>
      <c r="D3952" s="71">
        <v>2788244.42</v>
      </c>
    </row>
    <row r="3953" spans="1:4" x14ac:dyDescent="0.25">
      <c r="A3953" s="71">
        <v>3009014</v>
      </c>
      <c r="B3953" t="s">
        <v>18710</v>
      </c>
      <c r="C3953" s="71" t="s">
        <v>1554</v>
      </c>
      <c r="D3953" s="71">
        <v>2826313.94</v>
      </c>
    </row>
    <row r="3954" spans="1:4" x14ac:dyDescent="0.25">
      <c r="A3954" s="71">
        <v>3009293</v>
      </c>
      <c r="B3954" t="s">
        <v>18711</v>
      </c>
      <c r="C3954" s="71" t="s">
        <v>1554</v>
      </c>
      <c r="D3954" s="71">
        <v>4182369.28</v>
      </c>
    </row>
    <row r="3955" spans="1:4" x14ac:dyDescent="0.25">
      <c r="A3955" s="71">
        <v>3009226</v>
      </c>
      <c r="B3955" t="s">
        <v>18712</v>
      </c>
      <c r="C3955" s="71" t="s">
        <v>1554</v>
      </c>
      <c r="D3955" s="71">
        <v>4239473.84</v>
      </c>
    </row>
    <row r="3956" spans="1:4" x14ac:dyDescent="0.25">
      <c r="A3956" s="71">
        <v>3009102</v>
      </c>
      <c r="B3956" t="s">
        <v>18713</v>
      </c>
      <c r="C3956" s="71" t="s">
        <v>12798</v>
      </c>
      <c r="D3956" s="71">
        <v>112790.2</v>
      </c>
    </row>
    <row r="3957" spans="1:4" x14ac:dyDescent="0.25">
      <c r="A3957" s="71">
        <v>3009297</v>
      </c>
      <c r="B3957" t="s">
        <v>18714</v>
      </c>
      <c r="C3957" s="71" t="s">
        <v>1554</v>
      </c>
      <c r="D3957" s="71">
        <v>2041238</v>
      </c>
    </row>
    <row r="3958" spans="1:4" x14ac:dyDescent="0.25">
      <c r="A3958" s="71">
        <v>3009027</v>
      </c>
      <c r="B3958" t="s">
        <v>18715</v>
      </c>
      <c r="C3958" s="71" t="s">
        <v>1554</v>
      </c>
      <c r="D3958" s="71">
        <v>2048206.66</v>
      </c>
    </row>
    <row r="3959" spans="1:4" x14ac:dyDescent="0.25">
      <c r="A3959" s="71">
        <v>3009305</v>
      </c>
      <c r="B3959" t="s">
        <v>18716</v>
      </c>
      <c r="C3959" s="71" t="s">
        <v>1554</v>
      </c>
      <c r="D3959" s="71">
        <v>3061770.17</v>
      </c>
    </row>
    <row r="3960" spans="1:4" x14ac:dyDescent="0.25">
      <c r="A3960" s="71">
        <v>3009031</v>
      </c>
      <c r="B3960" t="s">
        <v>18717</v>
      </c>
      <c r="C3960" s="71" t="s">
        <v>1554</v>
      </c>
      <c r="D3960" s="71">
        <v>3072223</v>
      </c>
    </row>
    <row r="3961" spans="1:4" x14ac:dyDescent="0.25">
      <c r="A3961" s="71">
        <v>3009255</v>
      </c>
      <c r="B3961" t="s">
        <v>18718</v>
      </c>
      <c r="C3961" s="71" t="s">
        <v>1554</v>
      </c>
      <c r="D3961" s="71">
        <v>2652776.14</v>
      </c>
    </row>
    <row r="3962" spans="1:4" x14ac:dyDescent="0.25">
      <c r="A3962" s="71">
        <v>3009263</v>
      </c>
      <c r="B3962" t="s">
        <v>18719</v>
      </c>
      <c r="C3962" s="71" t="s">
        <v>1554</v>
      </c>
      <c r="D3962" s="71">
        <v>2662985.7400000002</v>
      </c>
    </row>
    <row r="3963" spans="1:4" x14ac:dyDescent="0.25">
      <c r="A3963" s="71">
        <v>3009035</v>
      </c>
      <c r="B3963" t="s">
        <v>18720</v>
      </c>
      <c r="C3963" s="71" t="s">
        <v>1554</v>
      </c>
      <c r="D3963" s="71">
        <v>2690461.44</v>
      </c>
    </row>
    <row r="3964" spans="1:4" x14ac:dyDescent="0.25">
      <c r="A3964" s="71">
        <v>3009043</v>
      </c>
      <c r="B3964" t="s">
        <v>18721</v>
      </c>
      <c r="C3964" s="71" t="s">
        <v>1554</v>
      </c>
      <c r="D3964" s="71">
        <v>2701179.23</v>
      </c>
    </row>
    <row r="3965" spans="1:4" x14ac:dyDescent="0.25">
      <c r="A3965" s="71">
        <v>3009271</v>
      </c>
      <c r="B3965" t="s">
        <v>18722</v>
      </c>
      <c r="C3965" s="71" t="s">
        <v>1554</v>
      </c>
      <c r="D3965" s="71">
        <v>3979824.6</v>
      </c>
    </row>
    <row r="3966" spans="1:4" x14ac:dyDescent="0.25">
      <c r="A3966" s="71">
        <v>3009051</v>
      </c>
      <c r="B3966" t="s">
        <v>18723</v>
      </c>
      <c r="C3966" s="71" t="s">
        <v>1554</v>
      </c>
      <c r="D3966" s="71">
        <v>4036390.19</v>
      </c>
    </row>
    <row r="3967" spans="1:4" x14ac:dyDescent="0.25">
      <c r="A3967" s="71">
        <v>3009103</v>
      </c>
      <c r="B3967" t="s">
        <v>18724</v>
      </c>
      <c r="C3967" s="71" t="s">
        <v>12798</v>
      </c>
      <c r="D3967" s="71">
        <v>225837.42</v>
      </c>
    </row>
    <row r="3968" spans="1:4" x14ac:dyDescent="0.25">
      <c r="A3968" s="71">
        <v>3009247</v>
      </c>
      <c r="B3968" t="s">
        <v>18725</v>
      </c>
      <c r="C3968" s="71" t="s">
        <v>1554</v>
      </c>
      <c r="D3968" s="71">
        <v>2034813.57</v>
      </c>
    </row>
    <row r="3969" spans="1:4" x14ac:dyDescent="0.25">
      <c r="A3969" s="71">
        <v>3009209</v>
      </c>
      <c r="B3969" t="s">
        <v>18726</v>
      </c>
      <c r="C3969" s="71" t="s">
        <v>1554</v>
      </c>
      <c r="D3969" s="71">
        <v>2041782.32</v>
      </c>
    </row>
    <row r="3970" spans="1:4" x14ac:dyDescent="0.25">
      <c r="A3970" s="71">
        <v>3009309</v>
      </c>
      <c r="B3970" t="s">
        <v>18727</v>
      </c>
      <c r="C3970" s="71" t="s">
        <v>1554</v>
      </c>
      <c r="D3970" s="71">
        <v>3052135.14</v>
      </c>
    </row>
    <row r="3971" spans="1:4" x14ac:dyDescent="0.25">
      <c r="A3971" s="71">
        <v>3009213</v>
      </c>
      <c r="B3971" t="s">
        <v>18728</v>
      </c>
      <c r="C3971" s="71" t="s">
        <v>1554</v>
      </c>
      <c r="D3971" s="71">
        <v>3062588.26</v>
      </c>
    </row>
    <row r="3972" spans="1:4" x14ac:dyDescent="0.25">
      <c r="A3972" s="71">
        <v>3009259</v>
      </c>
      <c r="B3972" t="s">
        <v>18729</v>
      </c>
      <c r="C3972" s="71" t="s">
        <v>1554</v>
      </c>
      <c r="D3972" s="71">
        <v>2646408.44</v>
      </c>
    </row>
    <row r="3973" spans="1:4" x14ac:dyDescent="0.25">
      <c r="A3973" s="71">
        <v>3009267</v>
      </c>
      <c r="B3973" t="s">
        <v>18730</v>
      </c>
      <c r="C3973" s="71" t="s">
        <v>1554</v>
      </c>
      <c r="D3973" s="71">
        <v>2656618.04</v>
      </c>
    </row>
    <row r="3974" spans="1:4" x14ac:dyDescent="0.25">
      <c r="A3974" s="71">
        <v>3009039</v>
      </c>
      <c r="B3974" t="s">
        <v>18731</v>
      </c>
      <c r="C3974" s="71" t="s">
        <v>1554</v>
      </c>
      <c r="D3974" s="71">
        <v>2684093.7400000002</v>
      </c>
    </row>
    <row r="3975" spans="1:4" x14ac:dyDescent="0.25">
      <c r="A3975" s="71">
        <v>3009047</v>
      </c>
      <c r="B3975" t="s">
        <v>18732</v>
      </c>
      <c r="C3975" s="71" t="s">
        <v>1554</v>
      </c>
      <c r="D3975" s="71">
        <v>2694811.52</v>
      </c>
    </row>
    <row r="3976" spans="1:4" x14ac:dyDescent="0.25">
      <c r="A3976" s="71">
        <v>3009275</v>
      </c>
      <c r="B3976" t="s">
        <v>18733</v>
      </c>
      <c r="C3976" s="71" t="s">
        <v>1554</v>
      </c>
      <c r="D3976" s="71">
        <v>3970274.74</v>
      </c>
    </row>
    <row r="3977" spans="1:4" x14ac:dyDescent="0.25">
      <c r="A3977" s="71">
        <v>3009055</v>
      </c>
      <c r="B3977" t="s">
        <v>18734</v>
      </c>
      <c r="C3977" s="71" t="s">
        <v>1554</v>
      </c>
      <c r="D3977" s="71">
        <v>4026840.33</v>
      </c>
    </row>
    <row r="3978" spans="1:4" x14ac:dyDescent="0.25">
      <c r="A3978" s="71">
        <v>3009236</v>
      </c>
      <c r="B3978" t="s">
        <v>18735</v>
      </c>
      <c r="C3978" s="71" t="s">
        <v>1554</v>
      </c>
      <c r="D3978" s="71">
        <v>2537720.64</v>
      </c>
    </row>
    <row r="3979" spans="1:4" x14ac:dyDescent="0.25">
      <c r="A3979" s="71">
        <v>3009024</v>
      </c>
      <c r="B3979" t="s">
        <v>18736</v>
      </c>
      <c r="C3979" s="71" t="s">
        <v>1554</v>
      </c>
      <c r="D3979" s="71">
        <v>2542959.38</v>
      </c>
    </row>
    <row r="3980" spans="1:4" x14ac:dyDescent="0.25">
      <c r="A3980" s="71">
        <v>3009232</v>
      </c>
      <c r="B3980" t="s">
        <v>18737</v>
      </c>
      <c r="C3980" s="71" t="s">
        <v>1554</v>
      </c>
      <c r="D3980" s="71">
        <v>3802759.42</v>
      </c>
    </row>
    <row r="3981" spans="1:4" x14ac:dyDescent="0.25">
      <c r="A3981" s="71">
        <v>3009020</v>
      </c>
      <c r="B3981" t="s">
        <v>18738</v>
      </c>
      <c r="C3981" s="71" t="s">
        <v>1554</v>
      </c>
      <c r="D3981" s="71">
        <v>3812858.98</v>
      </c>
    </row>
    <row r="3982" spans="1:4" x14ac:dyDescent="0.25">
      <c r="A3982" s="71">
        <v>3009290</v>
      </c>
      <c r="B3982" t="s">
        <v>18739</v>
      </c>
      <c r="C3982" s="71" t="s">
        <v>1554</v>
      </c>
      <c r="D3982" s="71">
        <v>3184123.28</v>
      </c>
    </row>
    <row r="3983" spans="1:4" x14ac:dyDescent="0.25">
      <c r="A3983" s="71">
        <v>3009015</v>
      </c>
      <c r="B3983" t="s">
        <v>18740</v>
      </c>
      <c r="C3983" s="71" t="s">
        <v>1554</v>
      </c>
      <c r="D3983" s="71">
        <v>3223439.6</v>
      </c>
    </row>
    <row r="3984" spans="1:4" x14ac:dyDescent="0.25">
      <c r="A3984" s="71">
        <v>3009294</v>
      </c>
      <c r="B3984" t="s">
        <v>18741</v>
      </c>
      <c r="C3984" s="71" t="s">
        <v>1554</v>
      </c>
      <c r="D3984" s="71">
        <v>4776187.58</v>
      </c>
    </row>
    <row r="3985" spans="1:4" x14ac:dyDescent="0.25">
      <c r="A3985" s="71">
        <v>3009227</v>
      </c>
      <c r="B3985" t="s">
        <v>18742</v>
      </c>
      <c r="C3985" s="71" t="s">
        <v>1554</v>
      </c>
      <c r="D3985" s="71">
        <v>4835162.33</v>
      </c>
    </row>
    <row r="3986" spans="1:4" x14ac:dyDescent="0.25">
      <c r="A3986" s="71">
        <v>3009104</v>
      </c>
      <c r="B3986" t="s">
        <v>18743</v>
      </c>
      <c r="C3986" s="71" t="s">
        <v>12798</v>
      </c>
      <c r="D3986" s="71">
        <v>133487.65</v>
      </c>
    </row>
    <row r="3987" spans="1:4" x14ac:dyDescent="0.25">
      <c r="A3987" s="71">
        <v>3009240</v>
      </c>
      <c r="B3987" t="s">
        <v>18744</v>
      </c>
      <c r="C3987" s="71" t="s">
        <v>1554</v>
      </c>
      <c r="D3987" s="71">
        <v>2388698.54</v>
      </c>
    </row>
    <row r="3988" spans="1:4" x14ac:dyDescent="0.25">
      <c r="A3988" s="71">
        <v>3009028</v>
      </c>
      <c r="B3988" t="s">
        <v>18745</v>
      </c>
      <c r="C3988" s="71" t="s">
        <v>1554</v>
      </c>
      <c r="D3988" s="71">
        <v>2395667.2000000002</v>
      </c>
    </row>
    <row r="3989" spans="1:4" x14ac:dyDescent="0.25">
      <c r="A3989" s="71">
        <v>3009306</v>
      </c>
      <c r="B3989" t="s">
        <v>18746</v>
      </c>
      <c r="C3989" s="71" t="s">
        <v>1554</v>
      </c>
      <c r="D3989" s="71">
        <v>3582960.88</v>
      </c>
    </row>
    <row r="3990" spans="1:4" x14ac:dyDescent="0.25">
      <c r="A3990" s="71">
        <v>3009032</v>
      </c>
      <c r="B3990" t="s">
        <v>18747</v>
      </c>
      <c r="C3990" s="71" t="s">
        <v>1554</v>
      </c>
      <c r="D3990" s="71">
        <v>3593413.7</v>
      </c>
    </row>
    <row r="3991" spans="1:4" x14ac:dyDescent="0.25">
      <c r="A3991" s="71">
        <v>3009256</v>
      </c>
      <c r="B3991" t="s">
        <v>18748</v>
      </c>
      <c r="C3991" s="71" t="s">
        <v>1554</v>
      </c>
      <c r="D3991" s="71">
        <v>3026750.04</v>
      </c>
    </row>
    <row r="3992" spans="1:4" x14ac:dyDescent="0.25">
      <c r="A3992" s="71">
        <v>3009264</v>
      </c>
      <c r="B3992" t="s">
        <v>18749</v>
      </c>
      <c r="C3992" s="71" t="s">
        <v>1554</v>
      </c>
      <c r="D3992" s="71">
        <v>3035487.46</v>
      </c>
    </row>
    <row r="3993" spans="1:4" x14ac:dyDescent="0.25">
      <c r="A3993" s="71">
        <v>3009036</v>
      </c>
      <c r="B3993" t="s">
        <v>18750</v>
      </c>
      <c r="C3993" s="71" t="s">
        <v>1554</v>
      </c>
      <c r="D3993" s="71">
        <v>3065755.44</v>
      </c>
    </row>
    <row r="3994" spans="1:4" x14ac:dyDescent="0.25">
      <c r="A3994" s="71">
        <v>3009044</v>
      </c>
      <c r="B3994" t="s">
        <v>18751</v>
      </c>
      <c r="C3994" s="71" t="s">
        <v>1554</v>
      </c>
      <c r="D3994" s="71">
        <v>3074927.74</v>
      </c>
    </row>
    <row r="3995" spans="1:4" x14ac:dyDescent="0.25">
      <c r="A3995" s="71">
        <v>3009272</v>
      </c>
      <c r="B3995" t="s">
        <v>18752</v>
      </c>
      <c r="C3995" s="71" t="s">
        <v>1554</v>
      </c>
      <c r="D3995" s="71">
        <v>4540785.3499999996</v>
      </c>
    </row>
    <row r="3996" spans="1:4" x14ac:dyDescent="0.25">
      <c r="A3996" s="71">
        <v>3009052</v>
      </c>
      <c r="B3996" t="s">
        <v>18753</v>
      </c>
      <c r="C3996" s="71" t="s">
        <v>1554</v>
      </c>
      <c r="D3996" s="71">
        <v>4599331.0999999996</v>
      </c>
    </row>
    <row r="3997" spans="1:4" x14ac:dyDescent="0.25">
      <c r="A3997" s="71">
        <v>3009105</v>
      </c>
      <c r="B3997" t="s">
        <v>18754</v>
      </c>
      <c r="C3997" s="71" t="s">
        <v>12798</v>
      </c>
      <c r="D3997" s="71">
        <v>267232.32</v>
      </c>
    </row>
    <row r="3998" spans="1:4" x14ac:dyDescent="0.25">
      <c r="A3998" s="71">
        <v>3009248</v>
      </c>
      <c r="B3998" t="s">
        <v>18755</v>
      </c>
      <c r="C3998" s="71" t="s">
        <v>1554</v>
      </c>
      <c r="D3998" s="71">
        <v>2381026.84</v>
      </c>
    </row>
    <row r="3999" spans="1:4" x14ac:dyDescent="0.25">
      <c r="A3999" s="71">
        <v>3009210</v>
      </c>
      <c r="B3999" t="s">
        <v>18756</v>
      </c>
      <c r="C3999" s="71" t="s">
        <v>1554</v>
      </c>
      <c r="D3999" s="71">
        <v>2387995.59</v>
      </c>
    </row>
    <row r="4000" spans="1:4" x14ac:dyDescent="0.25">
      <c r="A4000" s="71">
        <v>3009310</v>
      </c>
      <c r="B4000" t="s">
        <v>18757</v>
      </c>
      <c r="C4000" s="71" t="s">
        <v>1554</v>
      </c>
      <c r="D4000" s="71">
        <v>3571455.26</v>
      </c>
    </row>
    <row r="4001" spans="1:4" x14ac:dyDescent="0.25">
      <c r="A4001" s="71">
        <v>3009214</v>
      </c>
      <c r="B4001" t="s">
        <v>18758</v>
      </c>
      <c r="C4001" s="71" t="s">
        <v>1554</v>
      </c>
      <c r="D4001" s="71">
        <v>3581908.38</v>
      </c>
    </row>
    <row r="4002" spans="1:4" x14ac:dyDescent="0.25">
      <c r="A4002" s="71">
        <v>3009260</v>
      </c>
      <c r="B4002" t="s">
        <v>18759</v>
      </c>
      <c r="C4002" s="71" t="s">
        <v>1554</v>
      </c>
      <c r="D4002" s="71">
        <v>3019135.08</v>
      </c>
    </row>
    <row r="4003" spans="1:4" x14ac:dyDescent="0.25">
      <c r="A4003" s="71">
        <v>3009268</v>
      </c>
      <c r="B4003" t="s">
        <v>18760</v>
      </c>
      <c r="C4003" s="71" t="s">
        <v>1554</v>
      </c>
      <c r="D4003" s="71">
        <v>3027872.49</v>
      </c>
    </row>
    <row r="4004" spans="1:4" x14ac:dyDescent="0.25">
      <c r="A4004" s="71">
        <v>3009040</v>
      </c>
      <c r="B4004" t="s">
        <v>18761</v>
      </c>
      <c r="C4004" s="71" t="s">
        <v>1554</v>
      </c>
      <c r="D4004" s="71">
        <v>3058140.48</v>
      </c>
    </row>
    <row r="4005" spans="1:4" x14ac:dyDescent="0.25">
      <c r="A4005" s="71">
        <v>3009048</v>
      </c>
      <c r="B4005" t="s">
        <v>18762</v>
      </c>
      <c r="C4005" s="71" t="s">
        <v>1554</v>
      </c>
      <c r="D4005" s="71">
        <v>3067312.77</v>
      </c>
    </row>
    <row r="4006" spans="1:4" x14ac:dyDescent="0.25">
      <c r="A4006" s="71">
        <v>3009276</v>
      </c>
      <c r="B4006" t="s">
        <v>18763</v>
      </c>
      <c r="C4006" s="71" t="s">
        <v>1554</v>
      </c>
      <c r="D4006" s="71">
        <v>4529364.9000000004</v>
      </c>
    </row>
    <row r="4007" spans="1:4" x14ac:dyDescent="0.25">
      <c r="A4007" s="71">
        <v>3009056</v>
      </c>
      <c r="B4007" t="s">
        <v>18764</v>
      </c>
      <c r="C4007" s="71" t="s">
        <v>1554</v>
      </c>
      <c r="D4007" s="71">
        <v>4587910.6500000004</v>
      </c>
    </row>
    <row r="4008" spans="1:4" x14ac:dyDescent="0.25">
      <c r="A4008" s="71">
        <v>3009237</v>
      </c>
      <c r="B4008" t="s">
        <v>18765</v>
      </c>
      <c r="C4008" s="71" t="s">
        <v>1554</v>
      </c>
      <c r="D4008" s="71">
        <v>2277276.4</v>
      </c>
    </row>
    <row r="4009" spans="1:4" x14ac:dyDescent="0.25">
      <c r="A4009" s="71">
        <v>3009025</v>
      </c>
      <c r="B4009" t="s">
        <v>18766</v>
      </c>
      <c r="C4009" s="71" t="s">
        <v>1554</v>
      </c>
      <c r="D4009" s="71">
        <v>2282618.23</v>
      </c>
    </row>
    <row r="4010" spans="1:4" x14ac:dyDescent="0.25">
      <c r="A4010" s="71">
        <v>3009319</v>
      </c>
      <c r="B4010" t="s">
        <v>18767</v>
      </c>
      <c r="C4010" s="71" t="s">
        <v>1554</v>
      </c>
      <c r="D4010" s="71">
        <v>3414085.68</v>
      </c>
    </row>
    <row r="4011" spans="1:4" x14ac:dyDescent="0.25">
      <c r="A4011" s="71">
        <v>3009021</v>
      </c>
      <c r="B4011" t="s">
        <v>18768</v>
      </c>
      <c r="C4011" s="71" t="s">
        <v>1554</v>
      </c>
      <c r="D4011" s="71">
        <v>3422398.81</v>
      </c>
    </row>
    <row r="4012" spans="1:4" x14ac:dyDescent="0.25">
      <c r="A4012" s="71">
        <v>3009291</v>
      </c>
      <c r="B4012" t="s">
        <v>18769</v>
      </c>
      <c r="C4012" s="71" t="s">
        <v>1554</v>
      </c>
      <c r="D4012" s="71">
        <v>2932223.35</v>
      </c>
    </row>
    <row r="4013" spans="1:4" x14ac:dyDescent="0.25">
      <c r="A4013" s="71">
        <v>3009016</v>
      </c>
      <c r="B4013" t="s">
        <v>18770</v>
      </c>
      <c r="C4013" s="71" t="s">
        <v>1554</v>
      </c>
      <c r="D4013" s="71">
        <v>2971965.09</v>
      </c>
    </row>
    <row r="4014" spans="1:4" x14ac:dyDescent="0.25">
      <c r="A4014" s="71">
        <v>3009295</v>
      </c>
      <c r="B4014" t="s">
        <v>18771</v>
      </c>
      <c r="C4014" s="71" t="s">
        <v>1554</v>
      </c>
      <c r="D4014" s="71">
        <v>4398337.67</v>
      </c>
    </row>
    <row r="4015" spans="1:4" x14ac:dyDescent="0.25">
      <c r="A4015" s="71">
        <v>3009228</v>
      </c>
      <c r="B4015" t="s">
        <v>18772</v>
      </c>
      <c r="C4015" s="71" t="s">
        <v>1554</v>
      </c>
      <c r="D4015" s="71">
        <v>4457950.5599999996</v>
      </c>
    </row>
    <row r="4016" spans="1:4" x14ac:dyDescent="0.25">
      <c r="A4016" s="71">
        <v>3009106</v>
      </c>
      <c r="B4016" t="s">
        <v>18773</v>
      </c>
      <c r="C4016" s="71" t="s">
        <v>12798</v>
      </c>
      <c r="D4016" s="71">
        <v>118620.7</v>
      </c>
    </row>
    <row r="4017" spans="1:4" x14ac:dyDescent="0.25">
      <c r="A4017" s="71">
        <v>3009299</v>
      </c>
      <c r="B4017" t="s">
        <v>18774</v>
      </c>
      <c r="C4017" s="71" t="s">
        <v>1554</v>
      </c>
      <c r="D4017" s="71">
        <v>2139695.48</v>
      </c>
    </row>
    <row r="4018" spans="1:4" x14ac:dyDescent="0.25">
      <c r="A4018" s="71">
        <v>3009029</v>
      </c>
      <c r="B4018" t="s">
        <v>18775</v>
      </c>
      <c r="C4018" s="71" t="s">
        <v>1554</v>
      </c>
      <c r="D4018" s="71">
        <v>2146664.14</v>
      </c>
    </row>
    <row r="4019" spans="1:4" x14ac:dyDescent="0.25">
      <c r="A4019" s="71">
        <v>3009245</v>
      </c>
      <c r="B4019" t="s">
        <v>18776</v>
      </c>
      <c r="C4019" s="71" t="s">
        <v>1554</v>
      </c>
      <c r="D4019" s="71">
        <v>3209456.35</v>
      </c>
    </row>
    <row r="4020" spans="1:4" x14ac:dyDescent="0.25">
      <c r="A4020" s="71">
        <v>3009033</v>
      </c>
      <c r="B4020" t="s">
        <v>18777</v>
      </c>
      <c r="C4020" s="71" t="s">
        <v>1554</v>
      </c>
      <c r="D4020" s="71">
        <v>3219909.18</v>
      </c>
    </row>
    <row r="4021" spans="1:4" x14ac:dyDescent="0.25">
      <c r="A4021" s="71">
        <v>3009257</v>
      </c>
      <c r="B4021" t="s">
        <v>18778</v>
      </c>
      <c r="C4021" s="71" t="s">
        <v>1554</v>
      </c>
      <c r="D4021" s="71">
        <v>2783088.63</v>
      </c>
    </row>
    <row r="4022" spans="1:4" x14ac:dyDescent="0.25">
      <c r="A4022" s="71">
        <v>3009265</v>
      </c>
      <c r="B4022" t="s">
        <v>18779</v>
      </c>
      <c r="C4022" s="71" t="s">
        <v>1554</v>
      </c>
      <c r="D4022" s="71">
        <v>2795028.7</v>
      </c>
    </row>
    <row r="4023" spans="1:4" x14ac:dyDescent="0.25">
      <c r="A4023" s="71">
        <v>3009037</v>
      </c>
      <c r="B4023" t="s">
        <v>18780</v>
      </c>
      <c r="C4023" s="71" t="s">
        <v>1554</v>
      </c>
      <c r="D4023" s="71">
        <v>2822359.99</v>
      </c>
    </row>
    <row r="4024" spans="1:4" x14ac:dyDescent="0.25">
      <c r="A4024" s="71">
        <v>3009045</v>
      </c>
      <c r="B4024" t="s">
        <v>18781</v>
      </c>
      <c r="C4024" s="71" t="s">
        <v>1554</v>
      </c>
      <c r="D4024" s="71">
        <v>2834894.4</v>
      </c>
    </row>
    <row r="4025" spans="1:4" x14ac:dyDescent="0.25">
      <c r="A4025" s="71">
        <v>3009273</v>
      </c>
      <c r="B4025" t="s">
        <v>18782</v>
      </c>
      <c r="C4025" s="71" t="s">
        <v>1554</v>
      </c>
      <c r="D4025" s="71">
        <v>4175293.3</v>
      </c>
    </row>
    <row r="4026" spans="1:4" x14ac:dyDescent="0.25">
      <c r="A4026" s="71">
        <v>3009053</v>
      </c>
      <c r="B4026" t="s">
        <v>18783</v>
      </c>
      <c r="C4026" s="71" t="s">
        <v>1554</v>
      </c>
      <c r="D4026" s="71">
        <v>4234237.99</v>
      </c>
    </row>
    <row r="4027" spans="1:4" x14ac:dyDescent="0.25">
      <c r="A4027" s="71">
        <v>3009107</v>
      </c>
      <c r="B4027" t="s">
        <v>18784</v>
      </c>
      <c r="C4027" s="71" t="s">
        <v>12798</v>
      </c>
      <c r="D4027" s="71">
        <v>237498.42</v>
      </c>
    </row>
    <row r="4028" spans="1:4" x14ac:dyDescent="0.25">
      <c r="A4028" s="71">
        <v>3009249</v>
      </c>
      <c r="B4028" t="s">
        <v>18785</v>
      </c>
      <c r="C4028" s="71" t="s">
        <v>1554</v>
      </c>
      <c r="D4028" s="71">
        <v>2132634.12</v>
      </c>
    </row>
    <row r="4029" spans="1:4" x14ac:dyDescent="0.25">
      <c r="A4029" s="71">
        <v>3009211</v>
      </c>
      <c r="B4029" t="s">
        <v>18786</v>
      </c>
      <c r="C4029" s="71" t="s">
        <v>1554</v>
      </c>
      <c r="D4029" s="71">
        <v>2139602.87</v>
      </c>
    </row>
    <row r="4030" spans="1:4" x14ac:dyDescent="0.25">
      <c r="A4030" s="71">
        <v>3009253</v>
      </c>
      <c r="B4030" t="s">
        <v>18787</v>
      </c>
      <c r="C4030" s="71" t="s">
        <v>1554</v>
      </c>
      <c r="D4030" s="71">
        <v>3198866.03</v>
      </c>
    </row>
    <row r="4031" spans="1:4" x14ac:dyDescent="0.25">
      <c r="A4031" s="71">
        <v>3009215</v>
      </c>
      <c r="B4031" t="s">
        <v>18788</v>
      </c>
      <c r="C4031" s="71" t="s">
        <v>1554</v>
      </c>
      <c r="D4031" s="71">
        <v>3209319.15</v>
      </c>
    </row>
    <row r="4032" spans="1:4" x14ac:dyDescent="0.25">
      <c r="A4032" s="71">
        <v>3009261</v>
      </c>
      <c r="B4032" t="s">
        <v>18789</v>
      </c>
      <c r="C4032" s="71" t="s">
        <v>1554</v>
      </c>
      <c r="D4032" s="71">
        <v>2776084.01</v>
      </c>
    </row>
    <row r="4033" spans="1:4" x14ac:dyDescent="0.25">
      <c r="A4033" s="71">
        <v>3009269</v>
      </c>
      <c r="B4033" t="s">
        <v>18790</v>
      </c>
      <c r="C4033" s="71" t="s">
        <v>1554</v>
      </c>
      <c r="D4033" s="71">
        <v>2788024.08</v>
      </c>
    </row>
    <row r="4034" spans="1:4" x14ac:dyDescent="0.25">
      <c r="A4034" s="71">
        <v>3009041</v>
      </c>
      <c r="B4034" t="s">
        <v>18791</v>
      </c>
      <c r="C4034" s="71" t="s">
        <v>1554</v>
      </c>
      <c r="D4034" s="71">
        <v>2815355.37</v>
      </c>
    </row>
    <row r="4035" spans="1:4" x14ac:dyDescent="0.25">
      <c r="A4035" s="71">
        <v>3009049</v>
      </c>
      <c r="B4035" t="s">
        <v>18792</v>
      </c>
      <c r="C4035" s="71" t="s">
        <v>1554</v>
      </c>
      <c r="D4035" s="71">
        <v>2827889.78</v>
      </c>
    </row>
    <row r="4036" spans="1:4" x14ac:dyDescent="0.25">
      <c r="A4036" s="71">
        <v>3009277</v>
      </c>
      <c r="B4036" t="s">
        <v>18793</v>
      </c>
      <c r="C4036" s="71" t="s">
        <v>1554</v>
      </c>
      <c r="D4036" s="71">
        <v>4164788.15</v>
      </c>
    </row>
    <row r="4037" spans="1:4" x14ac:dyDescent="0.25">
      <c r="A4037" s="71">
        <v>3009057</v>
      </c>
      <c r="B4037" t="s">
        <v>18794</v>
      </c>
      <c r="C4037" s="71" t="s">
        <v>1554</v>
      </c>
      <c r="D4037" s="71">
        <v>4223732.84</v>
      </c>
    </row>
    <row r="4038" spans="1:4" x14ac:dyDescent="0.25">
      <c r="A4038" s="71">
        <v>3108073</v>
      </c>
      <c r="B4038" t="s">
        <v>18795</v>
      </c>
      <c r="C4038" s="71" t="s">
        <v>16235</v>
      </c>
      <c r="D4038" s="71">
        <v>327.02</v>
      </c>
    </row>
    <row r="4039" spans="1:4" x14ac:dyDescent="0.25">
      <c r="A4039" s="71">
        <v>3107965</v>
      </c>
      <c r="B4039" t="s">
        <v>18796</v>
      </c>
      <c r="C4039" s="71" t="s">
        <v>16235</v>
      </c>
      <c r="D4039" s="71">
        <v>529.85</v>
      </c>
    </row>
    <row r="4040" spans="1:4" x14ac:dyDescent="0.25">
      <c r="A4040" s="71">
        <v>3105941</v>
      </c>
      <c r="B4040" t="s">
        <v>18797</v>
      </c>
      <c r="C4040" s="71" t="s">
        <v>16235</v>
      </c>
      <c r="D4040" s="71">
        <v>28.46</v>
      </c>
    </row>
    <row r="4041" spans="1:4" x14ac:dyDescent="0.25">
      <c r="A4041" s="71">
        <v>3108150</v>
      </c>
      <c r="B4041" t="s">
        <v>18798</v>
      </c>
      <c r="C4041" s="71" t="s">
        <v>16235</v>
      </c>
      <c r="D4041" s="71">
        <v>19.64</v>
      </c>
    </row>
    <row r="4042" spans="1:4" x14ac:dyDescent="0.25">
      <c r="A4042" s="71">
        <v>3108071</v>
      </c>
      <c r="B4042" t="s">
        <v>21933</v>
      </c>
      <c r="C4042" s="71" t="s">
        <v>16235</v>
      </c>
      <c r="D4042" s="71">
        <v>13.43</v>
      </c>
    </row>
    <row r="4043" spans="1:4" x14ac:dyDescent="0.25">
      <c r="A4043" s="71">
        <v>3107967</v>
      </c>
      <c r="B4043" t="s">
        <v>18799</v>
      </c>
      <c r="C4043" s="71" t="s">
        <v>16235</v>
      </c>
      <c r="D4043" s="71">
        <v>10.79</v>
      </c>
    </row>
    <row r="4044" spans="1:4" x14ac:dyDescent="0.25">
      <c r="A4044" s="71">
        <v>3107966</v>
      </c>
      <c r="B4044" t="s">
        <v>21934</v>
      </c>
      <c r="C4044" s="71" t="s">
        <v>16235</v>
      </c>
      <c r="D4044" s="71">
        <v>26.64</v>
      </c>
    </row>
    <row r="4045" spans="1:4" x14ac:dyDescent="0.25">
      <c r="A4045" s="71">
        <v>3108072</v>
      </c>
      <c r="B4045" t="s">
        <v>18800</v>
      </c>
      <c r="C4045" s="71" t="s">
        <v>16235</v>
      </c>
      <c r="D4045" s="71">
        <v>15.93</v>
      </c>
    </row>
    <row r="4046" spans="1:4" x14ac:dyDescent="0.25">
      <c r="A4046" s="71">
        <v>3117750</v>
      </c>
      <c r="B4046" t="s">
        <v>18801</v>
      </c>
      <c r="C4046" s="71" t="s">
        <v>16235</v>
      </c>
      <c r="D4046" s="71">
        <v>18.809999999999999</v>
      </c>
    </row>
    <row r="4047" spans="1:4" x14ac:dyDescent="0.25">
      <c r="A4047" s="71">
        <v>3117749</v>
      </c>
      <c r="B4047" t="s">
        <v>18802</v>
      </c>
      <c r="C4047" s="71" t="s">
        <v>16235</v>
      </c>
      <c r="D4047" s="71">
        <v>13.3</v>
      </c>
    </row>
    <row r="4048" spans="1:4" x14ac:dyDescent="0.25">
      <c r="A4048" s="71">
        <v>3106551</v>
      </c>
      <c r="B4048" t="s">
        <v>18803</v>
      </c>
      <c r="C4048" s="71" t="s">
        <v>16235</v>
      </c>
      <c r="D4048" s="71">
        <v>11.84</v>
      </c>
    </row>
    <row r="4049" spans="1:4" x14ac:dyDescent="0.25">
      <c r="A4049" s="71">
        <v>3106427</v>
      </c>
      <c r="B4049" t="s">
        <v>18804</v>
      </c>
      <c r="C4049" s="71" t="s">
        <v>16235</v>
      </c>
      <c r="D4049" s="71">
        <v>40.29</v>
      </c>
    </row>
    <row r="4050" spans="1:4" x14ac:dyDescent="0.25">
      <c r="A4050" s="71">
        <v>3106552</v>
      </c>
      <c r="B4050" t="s">
        <v>18805</v>
      </c>
      <c r="C4050" s="71" t="s">
        <v>16235</v>
      </c>
      <c r="D4050" s="71">
        <v>11.08</v>
      </c>
    </row>
    <row r="4051" spans="1:4" x14ac:dyDescent="0.25">
      <c r="A4051" s="71">
        <v>3107969</v>
      </c>
      <c r="B4051" t="s">
        <v>18806</v>
      </c>
      <c r="C4051" s="71" t="s">
        <v>16235</v>
      </c>
      <c r="D4051" s="71">
        <v>112.85</v>
      </c>
    </row>
    <row r="4052" spans="1:4" x14ac:dyDescent="0.25">
      <c r="A4052" s="71">
        <v>3107970</v>
      </c>
      <c r="B4052" t="s">
        <v>18807</v>
      </c>
      <c r="C4052" s="71" t="s">
        <v>16235</v>
      </c>
      <c r="D4052" s="71">
        <v>107.72</v>
      </c>
    </row>
    <row r="4053" spans="1:4" x14ac:dyDescent="0.25">
      <c r="A4053" s="71">
        <v>3108007</v>
      </c>
      <c r="B4053" t="s">
        <v>18808</v>
      </c>
      <c r="C4053" s="71" t="s">
        <v>16235</v>
      </c>
      <c r="D4053" s="71">
        <v>128.78</v>
      </c>
    </row>
    <row r="4054" spans="1:4" x14ac:dyDescent="0.25">
      <c r="A4054" s="71">
        <v>3108008</v>
      </c>
      <c r="B4054" t="s">
        <v>18809</v>
      </c>
      <c r="C4054" s="71" t="s">
        <v>16235</v>
      </c>
      <c r="D4054" s="71">
        <v>85.63</v>
      </c>
    </row>
    <row r="4055" spans="1:4" x14ac:dyDescent="0.25">
      <c r="A4055" s="71">
        <v>3108009</v>
      </c>
      <c r="B4055" t="s">
        <v>18810</v>
      </c>
      <c r="C4055" s="71" t="s">
        <v>16235</v>
      </c>
      <c r="D4055" s="71">
        <v>72.63</v>
      </c>
    </row>
    <row r="4056" spans="1:4" x14ac:dyDescent="0.25">
      <c r="A4056" s="71">
        <v>3108011</v>
      </c>
      <c r="B4056" t="s">
        <v>18811</v>
      </c>
      <c r="C4056" s="71" t="s">
        <v>16235</v>
      </c>
      <c r="D4056" s="71">
        <v>139.94</v>
      </c>
    </row>
    <row r="4057" spans="1:4" x14ac:dyDescent="0.25">
      <c r="A4057" s="71">
        <v>3108012</v>
      </c>
      <c r="B4057" t="s">
        <v>18812</v>
      </c>
      <c r="C4057" s="71" t="s">
        <v>16235</v>
      </c>
      <c r="D4057" s="71">
        <v>91.48</v>
      </c>
    </row>
    <row r="4058" spans="1:4" x14ac:dyDescent="0.25">
      <c r="A4058" s="71">
        <v>3108013</v>
      </c>
      <c r="B4058" t="s">
        <v>18813</v>
      </c>
      <c r="C4058" s="71" t="s">
        <v>16235</v>
      </c>
      <c r="D4058" s="71">
        <v>76.73</v>
      </c>
    </row>
    <row r="4059" spans="1:4" x14ac:dyDescent="0.25">
      <c r="A4059" s="71">
        <v>3108015</v>
      </c>
      <c r="B4059" t="s">
        <v>18814</v>
      </c>
      <c r="C4059" s="71" t="s">
        <v>16235</v>
      </c>
      <c r="D4059" s="71">
        <v>148.16999999999999</v>
      </c>
    </row>
    <row r="4060" spans="1:4" x14ac:dyDescent="0.25">
      <c r="A4060" s="71">
        <v>3108016</v>
      </c>
      <c r="B4060" t="s">
        <v>18815</v>
      </c>
      <c r="C4060" s="71" t="s">
        <v>16235</v>
      </c>
      <c r="D4060" s="71">
        <v>95.81</v>
      </c>
    </row>
    <row r="4061" spans="1:4" x14ac:dyDescent="0.25">
      <c r="A4061" s="71">
        <v>3108017</v>
      </c>
      <c r="B4061" t="s">
        <v>18816</v>
      </c>
      <c r="C4061" s="71" t="s">
        <v>16235</v>
      </c>
      <c r="D4061" s="71">
        <v>79.760000000000005</v>
      </c>
    </row>
    <row r="4062" spans="1:4" x14ac:dyDescent="0.25">
      <c r="A4062" s="71">
        <v>3107995</v>
      </c>
      <c r="B4062" t="s">
        <v>18817</v>
      </c>
      <c r="C4062" s="71" t="s">
        <v>16235</v>
      </c>
      <c r="D4062" s="71">
        <v>119.76</v>
      </c>
    </row>
    <row r="4063" spans="1:4" x14ac:dyDescent="0.25">
      <c r="A4063" s="71">
        <v>3107996</v>
      </c>
      <c r="B4063" t="s">
        <v>18818</v>
      </c>
      <c r="C4063" s="71" t="s">
        <v>16235</v>
      </c>
      <c r="D4063" s="71">
        <v>80.930000000000007</v>
      </c>
    </row>
    <row r="4064" spans="1:4" x14ac:dyDescent="0.25">
      <c r="A4064" s="71">
        <v>3107997</v>
      </c>
      <c r="B4064" t="s">
        <v>18819</v>
      </c>
      <c r="C4064" s="71" t="s">
        <v>16235</v>
      </c>
      <c r="D4064" s="71">
        <v>69.38</v>
      </c>
    </row>
    <row r="4065" spans="1:4" x14ac:dyDescent="0.25">
      <c r="A4065" s="71">
        <v>3107999</v>
      </c>
      <c r="B4065" t="s">
        <v>18820</v>
      </c>
      <c r="C4065" s="71" t="s">
        <v>16235</v>
      </c>
      <c r="D4065" s="71">
        <v>124.34</v>
      </c>
    </row>
    <row r="4066" spans="1:4" x14ac:dyDescent="0.25">
      <c r="A4066" s="71">
        <v>3108000</v>
      </c>
      <c r="B4066" t="s">
        <v>18821</v>
      </c>
      <c r="C4066" s="71" t="s">
        <v>16235</v>
      </c>
      <c r="D4066" s="71">
        <v>83.33</v>
      </c>
    </row>
    <row r="4067" spans="1:4" x14ac:dyDescent="0.25">
      <c r="A4067" s="71">
        <v>3108001</v>
      </c>
      <c r="B4067" t="s">
        <v>18822</v>
      </c>
      <c r="C4067" s="71" t="s">
        <v>16235</v>
      </c>
      <c r="D4067" s="71">
        <v>71.06</v>
      </c>
    </row>
    <row r="4068" spans="1:4" x14ac:dyDescent="0.25">
      <c r="A4068" s="71">
        <v>3108003</v>
      </c>
      <c r="B4068" t="s">
        <v>18823</v>
      </c>
      <c r="C4068" s="71" t="s">
        <v>16235</v>
      </c>
      <c r="D4068" s="71">
        <v>131.22</v>
      </c>
    </row>
    <row r="4069" spans="1:4" x14ac:dyDescent="0.25">
      <c r="A4069" s="71">
        <v>3108004</v>
      </c>
      <c r="B4069" t="s">
        <v>18824</v>
      </c>
      <c r="C4069" s="71" t="s">
        <v>16235</v>
      </c>
      <c r="D4069" s="71">
        <v>86.95</v>
      </c>
    </row>
    <row r="4070" spans="1:4" x14ac:dyDescent="0.25">
      <c r="A4070" s="71">
        <v>3108005</v>
      </c>
      <c r="B4070" t="s">
        <v>18825</v>
      </c>
      <c r="C4070" s="71" t="s">
        <v>16235</v>
      </c>
      <c r="D4070" s="71">
        <v>73.59</v>
      </c>
    </row>
    <row r="4071" spans="1:4" x14ac:dyDescent="0.25">
      <c r="A4071" s="71">
        <v>3106119</v>
      </c>
      <c r="B4071" t="s">
        <v>18826</v>
      </c>
      <c r="C4071" s="71" t="s">
        <v>16235</v>
      </c>
      <c r="D4071" s="71">
        <v>143.24</v>
      </c>
    </row>
    <row r="4072" spans="1:4" x14ac:dyDescent="0.25">
      <c r="A4072" s="71">
        <v>3106120</v>
      </c>
      <c r="B4072" t="s">
        <v>18827</v>
      </c>
      <c r="C4072" s="71" t="s">
        <v>16235</v>
      </c>
      <c r="D4072" s="71">
        <v>100.72</v>
      </c>
    </row>
    <row r="4073" spans="1:4" x14ac:dyDescent="0.25">
      <c r="A4073" s="71">
        <v>3106121</v>
      </c>
      <c r="B4073" t="s">
        <v>18828</v>
      </c>
      <c r="C4073" s="71" t="s">
        <v>16235</v>
      </c>
      <c r="D4073" s="71">
        <v>88.22</v>
      </c>
    </row>
    <row r="4074" spans="1:4" x14ac:dyDescent="0.25">
      <c r="A4074" s="71">
        <v>3103302</v>
      </c>
      <c r="B4074" t="s">
        <v>18829</v>
      </c>
      <c r="C4074" s="71" t="s">
        <v>16235</v>
      </c>
      <c r="D4074" s="71">
        <v>70.38</v>
      </c>
    </row>
    <row r="4075" spans="1:4" x14ac:dyDescent="0.25">
      <c r="A4075" s="71">
        <v>3103303</v>
      </c>
      <c r="B4075" t="s">
        <v>18830</v>
      </c>
      <c r="C4075" s="71" t="s">
        <v>16235</v>
      </c>
      <c r="D4075" s="71">
        <v>36.630000000000003</v>
      </c>
    </row>
    <row r="4076" spans="1:4" x14ac:dyDescent="0.25">
      <c r="A4076" s="71">
        <v>3106759</v>
      </c>
      <c r="B4076" t="s">
        <v>18831</v>
      </c>
      <c r="C4076" s="71" t="s">
        <v>16235</v>
      </c>
      <c r="D4076" s="71">
        <v>104.58</v>
      </c>
    </row>
    <row r="4077" spans="1:4" x14ac:dyDescent="0.25">
      <c r="A4077" s="71">
        <v>3108023</v>
      </c>
      <c r="B4077" t="s">
        <v>18832</v>
      </c>
      <c r="C4077" s="71" t="s">
        <v>3</v>
      </c>
      <c r="D4077" s="71">
        <v>5</v>
      </c>
    </row>
    <row r="4078" spans="1:4" x14ac:dyDescent="0.25">
      <c r="A4078" s="71">
        <v>3108018</v>
      </c>
      <c r="B4078" t="s">
        <v>18833</v>
      </c>
      <c r="C4078" s="71" t="s">
        <v>3</v>
      </c>
      <c r="D4078" s="71">
        <v>3.64</v>
      </c>
    </row>
    <row r="4079" spans="1:4" x14ac:dyDescent="0.25">
      <c r="A4079" s="71">
        <v>3108022</v>
      </c>
      <c r="B4079" t="s">
        <v>18834</v>
      </c>
      <c r="C4079" s="71" t="s">
        <v>3</v>
      </c>
      <c r="D4079" s="71">
        <v>4.0999999999999996</v>
      </c>
    </row>
    <row r="4080" spans="1:4" x14ac:dyDescent="0.25">
      <c r="A4080" s="71">
        <v>3205864</v>
      </c>
      <c r="B4080" t="s">
        <v>18835</v>
      </c>
      <c r="C4080" s="71" t="s">
        <v>14997</v>
      </c>
      <c r="D4080" s="71">
        <v>1038.21</v>
      </c>
    </row>
    <row r="4081" spans="1:4" x14ac:dyDescent="0.25">
      <c r="A4081" s="71">
        <v>3205863</v>
      </c>
      <c r="B4081" t="s">
        <v>18836</v>
      </c>
      <c r="C4081" s="71" t="s">
        <v>14997</v>
      </c>
      <c r="D4081" s="71">
        <v>907.73</v>
      </c>
    </row>
    <row r="4082" spans="1:4" x14ac:dyDescent="0.25">
      <c r="A4082" s="71">
        <v>3205868</v>
      </c>
      <c r="B4082" t="s">
        <v>18837</v>
      </c>
      <c r="C4082" s="71" t="s">
        <v>14997</v>
      </c>
      <c r="D4082" s="71">
        <v>884.87</v>
      </c>
    </row>
    <row r="4083" spans="1:4" x14ac:dyDescent="0.25">
      <c r="A4083" s="71">
        <v>3205867</v>
      </c>
      <c r="B4083" t="s">
        <v>18838</v>
      </c>
      <c r="C4083" s="71" t="s">
        <v>14997</v>
      </c>
      <c r="D4083" s="71">
        <v>754.39</v>
      </c>
    </row>
    <row r="4084" spans="1:4" x14ac:dyDescent="0.25">
      <c r="A4084" s="71">
        <v>3205866</v>
      </c>
      <c r="B4084" t="s">
        <v>18839</v>
      </c>
      <c r="C4084" s="71" t="s">
        <v>14997</v>
      </c>
      <c r="D4084" s="71">
        <v>803.44</v>
      </c>
    </row>
    <row r="4085" spans="1:4" x14ac:dyDescent="0.25">
      <c r="A4085" s="71">
        <v>3205865</v>
      </c>
      <c r="B4085" t="s">
        <v>18840</v>
      </c>
      <c r="C4085" s="71" t="s">
        <v>14997</v>
      </c>
      <c r="D4085" s="71">
        <v>672.96</v>
      </c>
    </row>
    <row r="4086" spans="1:4" x14ac:dyDescent="0.25">
      <c r="A4086" s="71">
        <v>3205870</v>
      </c>
      <c r="B4086" t="s">
        <v>18841</v>
      </c>
      <c r="C4086" s="71" t="s">
        <v>14997</v>
      </c>
      <c r="D4086" s="71">
        <v>770.6</v>
      </c>
    </row>
    <row r="4087" spans="1:4" x14ac:dyDescent="0.25">
      <c r="A4087" s="71">
        <v>3205869</v>
      </c>
      <c r="B4087" t="s">
        <v>18842</v>
      </c>
      <c r="C4087" s="71" t="s">
        <v>14997</v>
      </c>
      <c r="D4087" s="71">
        <v>640.12</v>
      </c>
    </row>
    <row r="4088" spans="1:4" x14ac:dyDescent="0.25">
      <c r="A4088" s="71">
        <v>3205872</v>
      </c>
      <c r="B4088" t="s">
        <v>18843</v>
      </c>
      <c r="C4088" s="71" t="s">
        <v>16235</v>
      </c>
      <c r="D4088" s="71">
        <v>264.85000000000002</v>
      </c>
    </row>
    <row r="4089" spans="1:4" x14ac:dyDescent="0.25">
      <c r="A4089" s="71">
        <v>3205871</v>
      </c>
      <c r="B4089" t="s">
        <v>18844</v>
      </c>
      <c r="C4089" s="71" t="s">
        <v>16235</v>
      </c>
      <c r="D4089" s="71">
        <v>242.66</v>
      </c>
    </row>
    <row r="4090" spans="1:4" x14ac:dyDescent="0.25">
      <c r="A4090" s="71">
        <v>3205874</v>
      </c>
      <c r="B4090" t="s">
        <v>18845</v>
      </c>
      <c r="C4090" s="71" t="s">
        <v>16235</v>
      </c>
      <c r="D4090" s="71">
        <v>295.18</v>
      </c>
    </row>
    <row r="4091" spans="1:4" x14ac:dyDescent="0.25">
      <c r="A4091" s="71">
        <v>3205873</v>
      </c>
      <c r="B4091" t="s">
        <v>18846</v>
      </c>
      <c r="C4091" s="71" t="s">
        <v>16235</v>
      </c>
      <c r="D4091" s="71">
        <v>265.17</v>
      </c>
    </row>
    <row r="4092" spans="1:4" x14ac:dyDescent="0.25">
      <c r="A4092" s="71">
        <v>3205876</v>
      </c>
      <c r="B4092" t="s">
        <v>18847</v>
      </c>
      <c r="C4092" s="71" t="s">
        <v>16235</v>
      </c>
      <c r="D4092" s="71">
        <v>335.13</v>
      </c>
    </row>
    <row r="4093" spans="1:4" x14ac:dyDescent="0.25">
      <c r="A4093" s="71">
        <v>3205875</v>
      </c>
      <c r="B4093" t="s">
        <v>18848</v>
      </c>
      <c r="C4093" s="71" t="s">
        <v>16235</v>
      </c>
      <c r="D4093" s="71">
        <v>295.98</v>
      </c>
    </row>
    <row r="4094" spans="1:4" x14ac:dyDescent="0.25">
      <c r="A4094" s="71">
        <v>3205862</v>
      </c>
      <c r="B4094" t="s">
        <v>18849</v>
      </c>
      <c r="C4094" s="71" t="s">
        <v>14997</v>
      </c>
      <c r="D4094" s="71">
        <v>843.25</v>
      </c>
    </row>
    <row r="4095" spans="1:4" x14ac:dyDescent="0.25">
      <c r="A4095" s="71">
        <v>3205861</v>
      </c>
      <c r="B4095" t="s">
        <v>18850</v>
      </c>
      <c r="C4095" s="71" t="s">
        <v>14997</v>
      </c>
      <c r="D4095" s="71">
        <v>712.76</v>
      </c>
    </row>
    <row r="4096" spans="1:4" x14ac:dyDescent="0.25">
      <c r="A4096" s="71">
        <v>3606579</v>
      </c>
      <c r="B4096" t="s">
        <v>18851</v>
      </c>
      <c r="C4096" s="71" t="s">
        <v>14997</v>
      </c>
      <c r="D4096" s="71">
        <v>20.77</v>
      </c>
    </row>
    <row r="4097" spans="1:4" x14ac:dyDescent="0.25">
      <c r="A4097" s="71">
        <v>3606583</v>
      </c>
      <c r="B4097" t="s">
        <v>18852</v>
      </c>
      <c r="C4097" s="71" t="s">
        <v>14997</v>
      </c>
      <c r="D4097" s="71">
        <v>21.54</v>
      </c>
    </row>
    <row r="4098" spans="1:4" x14ac:dyDescent="0.25">
      <c r="A4098" s="71">
        <v>3606584</v>
      </c>
      <c r="B4098" t="s">
        <v>18853</v>
      </c>
      <c r="C4098" s="71" t="s">
        <v>14997</v>
      </c>
      <c r="D4098" s="71">
        <v>21.66</v>
      </c>
    </row>
    <row r="4099" spans="1:4" x14ac:dyDescent="0.25">
      <c r="A4099" s="71">
        <v>3606585</v>
      </c>
      <c r="B4099" t="s">
        <v>18854</v>
      </c>
      <c r="C4099" s="71" t="s">
        <v>14997</v>
      </c>
      <c r="D4099" s="71">
        <v>21.77</v>
      </c>
    </row>
    <row r="4100" spans="1:4" x14ac:dyDescent="0.25">
      <c r="A4100" s="71">
        <v>3606586</v>
      </c>
      <c r="B4100" t="s">
        <v>18855</v>
      </c>
      <c r="C4100" s="71" t="s">
        <v>14997</v>
      </c>
      <c r="D4100" s="71">
        <v>21.99</v>
      </c>
    </row>
    <row r="4101" spans="1:4" x14ac:dyDescent="0.25">
      <c r="A4101" s="71">
        <v>3606587</v>
      </c>
      <c r="B4101" t="s">
        <v>18856</v>
      </c>
      <c r="C4101" s="71" t="s">
        <v>14997</v>
      </c>
      <c r="D4101" s="71">
        <v>22.21</v>
      </c>
    </row>
    <row r="4102" spans="1:4" x14ac:dyDescent="0.25">
      <c r="A4102" s="71">
        <v>3606588</v>
      </c>
      <c r="B4102" t="s">
        <v>18857</v>
      </c>
      <c r="C4102" s="71" t="s">
        <v>14997</v>
      </c>
      <c r="D4102" s="71">
        <v>22.32</v>
      </c>
    </row>
    <row r="4103" spans="1:4" x14ac:dyDescent="0.25">
      <c r="A4103" s="71">
        <v>3606589</v>
      </c>
      <c r="B4103" t="s">
        <v>18858</v>
      </c>
      <c r="C4103" s="71" t="s">
        <v>14997</v>
      </c>
      <c r="D4103" s="71">
        <v>22.43</v>
      </c>
    </row>
    <row r="4104" spans="1:4" x14ac:dyDescent="0.25">
      <c r="A4104" s="71">
        <v>3606580</v>
      </c>
      <c r="B4104" t="s">
        <v>18859</v>
      </c>
      <c r="C4104" s="71" t="s">
        <v>14997</v>
      </c>
      <c r="D4104" s="71">
        <v>20.99</v>
      </c>
    </row>
    <row r="4105" spans="1:4" x14ac:dyDescent="0.25">
      <c r="A4105" s="71">
        <v>3606581</v>
      </c>
      <c r="B4105" t="s">
        <v>18860</v>
      </c>
      <c r="C4105" s="71" t="s">
        <v>14997</v>
      </c>
      <c r="D4105" s="71">
        <v>21.21</v>
      </c>
    </row>
    <row r="4106" spans="1:4" x14ac:dyDescent="0.25">
      <c r="A4106" s="71">
        <v>3606582</v>
      </c>
      <c r="B4106" t="s">
        <v>18861</v>
      </c>
      <c r="C4106" s="71" t="s">
        <v>14997</v>
      </c>
      <c r="D4106" s="71">
        <v>21.32</v>
      </c>
    </row>
    <row r="4107" spans="1:4" x14ac:dyDescent="0.25">
      <c r="A4107" s="71">
        <v>3606527</v>
      </c>
      <c r="B4107" t="s">
        <v>18862</v>
      </c>
      <c r="C4107" s="71" t="s">
        <v>14997</v>
      </c>
      <c r="D4107" s="71">
        <v>49.54</v>
      </c>
    </row>
    <row r="4108" spans="1:4" x14ac:dyDescent="0.25">
      <c r="A4108" s="71">
        <v>3606528</v>
      </c>
      <c r="B4108" t="s">
        <v>18863</v>
      </c>
      <c r="C4108" s="71" t="s">
        <v>14997</v>
      </c>
      <c r="D4108" s="71">
        <v>50.3</v>
      </c>
    </row>
    <row r="4109" spans="1:4" x14ac:dyDescent="0.25">
      <c r="A4109" s="71">
        <v>3606529</v>
      </c>
      <c r="B4109" t="s">
        <v>18864</v>
      </c>
      <c r="C4109" s="71" t="s">
        <v>14997</v>
      </c>
      <c r="D4109" s="71">
        <v>50.92</v>
      </c>
    </row>
    <row r="4110" spans="1:4" x14ac:dyDescent="0.25">
      <c r="A4110" s="71">
        <v>3606530</v>
      </c>
      <c r="B4110" t="s">
        <v>18865</v>
      </c>
      <c r="C4110" s="71" t="s">
        <v>14997</v>
      </c>
      <c r="D4110" s="71">
        <v>51.69</v>
      </c>
    </row>
    <row r="4111" spans="1:4" x14ac:dyDescent="0.25">
      <c r="A4111" s="71">
        <v>3606531</v>
      </c>
      <c r="B4111" t="s">
        <v>18866</v>
      </c>
      <c r="C4111" s="71" t="s">
        <v>14997</v>
      </c>
      <c r="D4111" s="71">
        <v>52.46</v>
      </c>
    </row>
    <row r="4112" spans="1:4" x14ac:dyDescent="0.25">
      <c r="A4112" s="71">
        <v>3606532</v>
      </c>
      <c r="B4112" t="s">
        <v>18867</v>
      </c>
      <c r="C4112" s="71" t="s">
        <v>14997</v>
      </c>
      <c r="D4112" s="71">
        <v>53.69</v>
      </c>
    </row>
    <row r="4113" spans="1:4" x14ac:dyDescent="0.25">
      <c r="A4113" s="71">
        <v>3606533</v>
      </c>
      <c r="B4113" t="s">
        <v>18868</v>
      </c>
      <c r="C4113" s="71" t="s">
        <v>14997</v>
      </c>
      <c r="D4113" s="71">
        <v>57.76</v>
      </c>
    </row>
    <row r="4114" spans="1:4" x14ac:dyDescent="0.25">
      <c r="A4114" s="71">
        <v>3606534</v>
      </c>
      <c r="B4114" t="s">
        <v>18869</v>
      </c>
      <c r="C4114" s="71" t="s">
        <v>14997</v>
      </c>
      <c r="D4114" s="71">
        <v>58.78</v>
      </c>
    </row>
    <row r="4115" spans="1:4" x14ac:dyDescent="0.25">
      <c r="A4115" s="71">
        <v>3606535</v>
      </c>
      <c r="B4115" t="s">
        <v>18870</v>
      </c>
      <c r="C4115" s="71" t="s">
        <v>14997</v>
      </c>
      <c r="D4115" s="71">
        <v>45.21</v>
      </c>
    </row>
    <row r="4116" spans="1:4" x14ac:dyDescent="0.25">
      <c r="A4116" s="71">
        <v>3606536</v>
      </c>
      <c r="B4116" t="s">
        <v>18871</v>
      </c>
      <c r="C4116" s="71" t="s">
        <v>14997</v>
      </c>
      <c r="D4116" s="71">
        <v>45.62</v>
      </c>
    </row>
    <row r="4117" spans="1:4" x14ac:dyDescent="0.25">
      <c r="A4117" s="71">
        <v>3606537</v>
      </c>
      <c r="B4117" t="s">
        <v>18872</v>
      </c>
      <c r="C4117" s="71" t="s">
        <v>14997</v>
      </c>
      <c r="D4117" s="71">
        <v>46.13</v>
      </c>
    </row>
    <row r="4118" spans="1:4" x14ac:dyDescent="0.25">
      <c r="A4118" s="71">
        <v>3606538</v>
      </c>
      <c r="B4118" t="s">
        <v>18873</v>
      </c>
      <c r="C4118" s="71" t="s">
        <v>14997</v>
      </c>
      <c r="D4118" s="71">
        <v>46.54</v>
      </c>
    </row>
    <row r="4119" spans="1:4" x14ac:dyDescent="0.25">
      <c r="A4119" s="71">
        <v>3606539</v>
      </c>
      <c r="B4119" t="s">
        <v>18874</v>
      </c>
      <c r="C4119" s="71" t="s">
        <v>14997</v>
      </c>
      <c r="D4119" s="71">
        <v>47.06</v>
      </c>
    </row>
    <row r="4120" spans="1:4" x14ac:dyDescent="0.25">
      <c r="A4120" s="71">
        <v>3606540</v>
      </c>
      <c r="B4120" t="s">
        <v>18875</v>
      </c>
      <c r="C4120" s="71" t="s">
        <v>14997</v>
      </c>
      <c r="D4120" s="71">
        <v>49.84</v>
      </c>
    </row>
    <row r="4121" spans="1:4" x14ac:dyDescent="0.25">
      <c r="A4121" s="71">
        <v>3606541</v>
      </c>
      <c r="B4121" t="s">
        <v>18876</v>
      </c>
      <c r="C4121" s="71" t="s">
        <v>14997</v>
      </c>
      <c r="D4121" s="71">
        <v>51.23</v>
      </c>
    </row>
    <row r="4122" spans="1:4" x14ac:dyDescent="0.25">
      <c r="A4122" s="71">
        <v>3606542</v>
      </c>
      <c r="B4122" t="s">
        <v>18877</v>
      </c>
      <c r="C4122" s="71" t="s">
        <v>14997</v>
      </c>
      <c r="D4122" s="71">
        <v>51.84</v>
      </c>
    </row>
    <row r="4123" spans="1:4" x14ac:dyDescent="0.25">
      <c r="A4123" s="71">
        <v>3606543</v>
      </c>
      <c r="B4123" t="s">
        <v>18878</v>
      </c>
      <c r="C4123" s="71" t="s">
        <v>14997</v>
      </c>
      <c r="D4123" s="71">
        <v>44.49</v>
      </c>
    </row>
    <row r="4124" spans="1:4" x14ac:dyDescent="0.25">
      <c r="A4124" s="71">
        <v>3606544</v>
      </c>
      <c r="B4124" t="s">
        <v>18879</v>
      </c>
      <c r="C4124" s="71" t="s">
        <v>14997</v>
      </c>
      <c r="D4124" s="71">
        <v>44.8</v>
      </c>
    </row>
    <row r="4125" spans="1:4" x14ac:dyDescent="0.25">
      <c r="A4125" s="71">
        <v>3606545</v>
      </c>
      <c r="B4125" t="s">
        <v>18880</v>
      </c>
      <c r="C4125" s="71" t="s">
        <v>14997</v>
      </c>
      <c r="D4125" s="71">
        <v>45.21</v>
      </c>
    </row>
    <row r="4126" spans="1:4" x14ac:dyDescent="0.25">
      <c r="A4126" s="71">
        <v>3606546</v>
      </c>
      <c r="B4126" t="s">
        <v>18881</v>
      </c>
      <c r="C4126" s="71" t="s">
        <v>14997</v>
      </c>
      <c r="D4126" s="71">
        <v>45.62</v>
      </c>
    </row>
    <row r="4127" spans="1:4" x14ac:dyDescent="0.25">
      <c r="A4127" s="71">
        <v>3606547</v>
      </c>
      <c r="B4127" t="s">
        <v>18882</v>
      </c>
      <c r="C4127" s="71" t="s">
        <v>14997</v>
      </c>
      <c r="D4127" s="71">
        <v>45.93</v>
      </c>
    </row>
    <row r="4128" spans="1:4" x14ac:dyDescent="0.25">
      <c r="A4128" s="71">
        <v>3606548</v>
      </c>
      <c r="B4128" t="s">
        <v>18883</v>
      </c>
      <c r="C4128" s="71" t="s">
        <v>14997</v>
      </c>
      <c r="D4128" s="71">
        <v>46.65</v>
      </c>
    </row>
    <row r="4129" spans="1:4" x14ac:dyDescent="0.25">
      <c r="A4129" s="71">
        <v>3606549</v>
      </c>
      <c r="B4129" t="s">
        <v>18884</v>
      </c>
      <c r="C4129" s="71" t="s">
        <v>14997</v>
      </c>
      <c r="D4129" s="71">
        <v>49.69</v>
      </c>
    </row>
    <row r="4130" spans="1:4" x14ac:dyDescent="0.25">
      <c r="A4130" s="71">
        <v>3606550</v>
      </c>
      <c r="B4130" t="s">
        <v>18885</v>
      </c>
      <c r="C4130" s="71" t="s">
        <v>14997</v>
      </c>
      <c r="D4130" s="71">
        <v>50.3</v>
      </c>
    </row>
    <row r="4131" spans="1:4" x14ac:dyDescent="0.25">
      <c r="A4131" s="71">
        <v>3606500</v>
      </c>
      <c r="B4131" t="s">
        <v>18886</v>
      </c>
      <c r="C4131" s="71" t="s">
        <v>14997</v>
      </c>
      <c r="D4131" s="71">
        <v>46.04</v>
      </c>
    </row>
    <row r="4132" spans="1:4" x14ac:dyDescent="0.25">
      <c r="A4132" s="71">
        <v>3606501</v>
      </c>
      <c r="B4132" t="s">
        <v>18887</v>
      </c>
      <c r="C4132" s="71" t="s">
        <v>14997</v>
      </c>
      <c r="D4132" s="71">
        <v>46.81</v>
      </c>
    </row>
    <row r="4133" spans="1:4" x14ac:dyDescent="0.25">
      <c r="A4133" s="71">
        <v>3606502</v>
      </c>
      <c r="B4133" t="s">
        <v>18888</v>
      </c>
      <c r="C4133" s="71" t="s">
        <v>14997</v>
      </c>
      <c r="D4133" s="71">
        <v>47.42</v>
      </c>
    </row>
    <row r="4134" spans="1:4" x14ac:dyDescent="0.25">
      <c r="A4134" s="71">
        <v>3606503</v>
      </c>
      <c r="B4134" t="s">
        <v>18889</v>
      </c>
      <c r="C4134" s="71" t="s">
        <v>14997</v>
      </c>
      <c r="D4134" s="71">
        <v>48.19</v>
      </c>
    </row>
    <row r="4135" spans="1:4" x14ac:dyDescent="0.25">
      <c r="A4135" s="71">
        <v>3606504</v>
      </c>
      <c r="B4135" t="s">
        <v>18890</v>
      </c>
      <c r="C4135" s="71" t="s">
        <v>14997</v>
      </c>
      <c r="D4135" s="71">
        <v>48.96</v>
      </c>
    </row>
    <row r="4136" spans="1:4" x14ac:dyDescent="0.25">
      <c r="A4136" s="71">
        <v>3606505</v>
      </c>
      <c r="B4136" t="s">
        <v>18891</v>
      </c>
      <c r="C4136" s="71" t="s">
        <v>14997</v>
      </c>
      <c r="D4136" s="71">
        <v>50.19</v>
      </c>
    </row>
    <row r="4137" spans="1:4" x14ac:dyDescent="0.25">
      <c r="A4137" s="71">
        <v>3606506</v>
      </c>
      <c r="B4137" t="s">
        <v>18892</v>
      </c>
      <c r="C4137" s="71" t="s">
        <v>14997</v>
      </c>
      <c r="D4137" s="71">
        <v>54.16</v>
      </c>
    </row>
    <row r="4138" spans="1:4" x14ac:dyDescent="0.25">
      <c r="A4138" s="71">
        <v>3606507</v>
      </c>
      <c r="B4138" t="s">
        <v>18893</v>
      </c>
      <c r="C4138" s="71" t="s">
        <v>14997</v>
      </c>
      <c r="D4138" s="71">
        <v>55.39</v>
      </c>
    </row>
    <row r="4139" spans="1:4" x14ac:dyDescent="0.25">
      <c r="A4139" s="71">
        <v>3606509</v>
      </c>
      <c r="B4139" t="s">
        <v>18894</v>
      </c>
      <c r="C4139" s="71" t="s">
        <v>14997</v>
      </c>
      <c r="D4139" s="71">
        <v>41.71</v>
      </c>
    </row>
    <row r="4140" spans="1:4" x14ac:dyDescent="0.25">
      <c r="A4140" s="71">
        <v>3606510</v>
      </c>
      <c r="B4140" t="s">
        <v>18895</v>
      </c>
      <c r="C4140" s="71" t="s">
        <v>14997</v>
      </c>
      <c r="D4140" s="71">
        <v>42.22</v>
      </c>
    </row>
    <row r="4141" spans="1:4" x14ac:dyDescent="0.25">
      <c r="A4141" s="71">
        <v>3606511</v>
      </c>
      <c r="B4141" t="s">
        <v>18896</v>
      </c>
      <c r="C4141" s="71" t="s">
        <v>14997</v>
      </c>
      <c r="D4141" s="71">
        <v>42.63</v>
      </c>
    </row>
    <row r="4142" spans="1:4" x14ac:dyDescent="0.25">
      <c r="A4142" s="71">
        <v>3606512</v>
      </c>
      <c r="B4142" t="s">
        <v>18897</v>
      </c>
      <c r="C4142" s="71" t="s">
        <v>14997</v>
      </c>
      <c r="D4142" s="71">
        <v>43.04</v>
      </c>
    </row>
    <row r="4143" spans="1:4" x14ac:dyDescent="0.25">
      <c r="A4143" s="71">
        <v>3606513</v>
      </c>
      <c r="B4143" t="s">
        <v>18898</v>
      </c>
      <c r="C4143" s="71" t="s">
        <v>14997</v>
      </c>
      <c r="D4143" s="71">
        <v>45.58</v>
      </c>
    </row>
    <row r="4144" spans="1:4" x14ac:dyDescent="0.25">
      <c r="A4144" s="71">
        <v>3606514</v>
      </c>
      <c r="B4144" t="s">
        <v>18899</v>
      </c>
      <c r="C4144" s="71" t="s">
        <v>14997</v>
      </c>
      <c r="D4144" s="71">
        <v>46.5</v>
      </c>
    </row>
    <row r="4145" spans="1:4" x14ac:dyDescent="0.25">
      <c r="A4145" s="71">
        <v>3606515</v>
      </c>
      <c r="B4145" t="s">
        <v>18900</v>
      </c>
      <c r="C4145" s="71" t="s">
        <v>14997</v>
      </c>
      <c r="D4145" s="71">
        <v>47.73</v>
      </c>
    </row>
    <row r="4146" spans="1:4" x14ac:dyDescent="0.25">
      <c r="A4146" s="71">
        <v>3606516</v>
      </c>
      <c r="B4146" t="s">
        <v>18901</v>
      </c>
      <c r="C4146" s="71" t="s">
        <v>14997</v>
      </c>
      <c r="D4146" s="71">
        <v>48.34</v>
      </c>
    </row>
    <row r="4147" spans="1:4" x14ac:dyDescent="0.25">
      <c r="A4147" s="71">
        <v>3606518</v>
      </c>
      <c r="B4147" t="s">
        <v>18902</v>
      </c>
      <c r="C4147" s="71" t="s">
        <v>14997</v>
      </c>
      <c r="D4147" s="71">
        <v>40.99</v>
      </c>
    </row>
    <row r="4148" spans="1:4" x14ac:dyDescent="0.25">
      <c r="A4148" s="71">
        <v>3606519</v>
      </c>
      <c r="B4148" t="s">
        <v>18903</v>
      </c>
      <c r="C4148" s="71" t="s">
        <v>14997</v>
      </c>
      <c r="D4148" s="71">
        <v>41.4</v>
      </c>
    </row>
    <row r="4149" spans="1:4" x14ac:dyDescent="0.25">
      <c r="A4149" s="71">
        <v>3606520</v>
      </c>
      <c r="B4149" t="s">
        <v>18904</v>
      </c>
      <c r="C4149" s="71" t="s">
        <v>14997</v>
      </c>
      <c r="D4149" s="71">
        <v>41.71</v>
      </c>
    </row>
    <row r="4150" spans="1:4" x14ac:dyDescent="0.25">
      <c r="A4150" s="71">
        <v>3606521</v>
      </c>
      <c r="B4150" t="s">
        <v>18905</v>
      </c>
      <c r="C4150" s="71" t="s">
        <v>14997</v>
      </c>
      <c r="D4150" s="71">
        <v>42.12</v>
      </c>
    </row>
    <row r="4151" spans="1:4" x14ac:dyDescent="0.25">
      <c r="A4151" s="71">
        <v>3606522</v>
      </c>
      <c r="B4151" t="s">
        <v>18906</v>
      </c>
      <c r="C4151" s="71" t="s">
        <v>14997</v>
      </c>
      <c r="D4151" s="71">
        <v>42.43</v>
      </c>
    </row>
    <row r="4152" spans="1:4" x14ac:dyDescent="0.25">
      <c r="A4152" s="71">
        <v>3606523</v>
      </c>
      <c r="B4152" t="s">
        <v>18907</v>
      </c>
      <c r="C4152" s="71" t="s">
        <v>14997</v>
      </c>
      <c r="D4152" s="71">
        <v>43.15</v>
      </c>
    </row>
    <row r="4153" spans="1:4" x14ac:dyDescent="0.25">
      <c r="A4153" s="71">
        <v>3606524</v>
      </c>
      <c r="B4153" t="s">
        <v>18908</v>
      </c>
      <c r="C4153" s="71" t="s">
        <v>14997</v>
      </c>
      <c r="D4153" s="71">
        <v>46.34</v>
      </c>
    </row>
    <row r="4154" spans="1:4" x14ac:dyDescent="0.25">
      <c r="A4154" s="71">
        <v>3606525</v>
      </c>
      <c r="B4154" t="s">
        <v>18909</v>
      </c>
      <c r="C4154" s="71" t="s">
        <v>14997</v>
      </c>
      <c r="D4154" s="71">
        <v>46.81</v>
      </c>
    </row>
    <row r="4155" spans="1:4" x14ac:dyDescent="0.25">
      <c r="A4155" s="71">
        <v>3606577</v>
      </c>
      <c r="B4155" t="s">
        <v>21935</v>
      </c>
      <c r="C4155" s="71" t="s">
        <v>14997</v>
      </c>
      <c r="D4155" s="71">
        <v>11.13</v>
      </c>
    </row>
    <row r="4156" spans="1:4" x14ac:dyDescent="0.25">
      <c r="A4156" s="71">
        <v>3606576</v>
      </c>
      <c r="B4156" t="s">
        <v>21936</v>
      </c>
      <c r="C4156" s="71" t="s">
        <v>14997</v>
      </c>
      <c r="D4156" s="71">
        <v>4.1900000000000004</v>
      </c>
    </row>
    <row r="4157" spans="1:4" x14ac:dyDescent="0.25">
      <c r="A4157" s="71">
        <v>3606561</v>
      </c>
      <c r="B4157" t="s">
        <v>18910</v>
      </c>
      <c r="C4157" s="71" t="s">
        <v>12798</v>
      </c>
      <c r="D4157" s="71">
        <v>2320.8200000000002</v>
      </c>
    </row>
    <row r="4158" spans="1:4" x14ac:dyDescent="0.25">
      <c r="A4158" s="71">
        <v>3606556</v>
      </c>
      <c r="B4158" t="s">
        <v>18911</v>
      </c>
      <c r="C4158" s="71" t="s">
        <v>12798</v>
      </c>
      <c r="D4158" s="71">
        <v>1548.36</v>
      </c>
    </row>
    <row r="4159" spans="1:4" x14ac:dyDescent="0.25">
      <c r="A4159" s="71">
        <v>3606562</v>
      </c>
      <c r="B4159" t="s">
        <v>18912</v>
      </c>
      <c r="C4159" s="71" t="s">
        <v>12798</v>
      </c>
      <c r="D4159" s="71">
        <v>2539.5</v>
      </c>
    </row>
    <row r="4160" spans="1:4" x14ac:dyDescent="0.25">
      <c r="A4160" s="71">
        <v>3606557</v>
      </c>
      <c r="B4160" t="s">
        <v>18913</v>
      </c>
      <c r="C4160" s="71" t="s">
        <v>12798</v>
      </c>
      <c r="D4160" s="71">
        <v>1689.8</v>
      </c>
    </row>
    <row r="4161" spans="1:4" x14ac:dyDescent="0.25">
      <c r="A4161" s="71">
        <v>3606563</v>
      </c>
      <c r="B4161" t="s">
        <v>18914</v>
      </c>
      <c r="C4161" s="71" t="s">
        <v>12798</v>
      </c>
      <c r="D4161" s="71">
        <v>2766.1</v>
      </c>
    </row>
    <row r="4162" spans="1:4" x14ac:dyDescent="0.25">
      <c r="A4162" s="71">
        <v>3606558</v>
      </c>
      <c r="B4162" t="s">
        <v>18915</v>
      </c>
      <c r="C4162" s="71" t="s">
        <v>12798</v>
      </c>
      <c r="D4162" s="71">
        <v>1839.15</v>
      </c>
    </row>
    <row r="4163" spans="1:4" x14ac:dyDescent="0.25">
      <c r="A4163" s="71">
        <v>3606559</v>
      </c>
      <c r="B4163" t="s">
        <v>18916</v>
      </c>
      <c r="C4163" s="71" t="s">
        <v>12798</v>
      </c>
      <c r="D4163" s="71">
        <v>1858.92</v>
      </c>
    </row>
    <row r="4164" spans="1:4" x14ac:dyDescent="0.25">
      <c r="A4164" s="71">
        <v>3606554</v>
      </c>
      <c r="B4164" t="s">
        <v>18917</v>
      </c>
      <c r="C4164" s="71" t="s">
        <v>12798</v>
      </c>
      <c r="D4164" s="71">
        <v>1240.96</v>
      </c>
    </row>
    <row r="4165" spans="1:4" x14ac:dyDescent="0.25">
      <c r="A4165" s="71">
        <v>3606560</v>
      </c>
      <c r="B4165" t="s">
        <v>18918</v>
      </c>
      <c r="C4165" s="71" t="s">
        <v>12798</v>
      </c>
      <c r="D4165" s="71">
        <v>2078.5100000000002</v>
      </c>
    </row>
    <row r="4166" spans="1:4" x14ac:dyDescent="0.25">
      <c r="A4166" s="71">
        <v>3606555</v>
      </c>
      <c r="B4166" t="s">
        <v>18919</v>
      </c>
      <c r="C4166" s="71" t="s">
        <v>12798</v>
      </c>
      <c r="D4166" s="71">
        <v>1383.3</v>
      </c>
    </row>
    <row r="4167" spans="1:4" x14ac:dyDescent="0.25">
      <c r="A4167" s="71">
        <v>3606571</v>
      </c>
      <c r="B4167" t="s">
        <v>18920</v>
      </c>
      <c r="C4167" s="71" t="s">
        <v>12798</v>
      </c>
      <c r="D4167" s="71">
        <v>2297.87</v>
      </c>
    </row>
    <row r="4168" spans="1:4" x14ac:dyDescent="0.25">
      <c r="A4168" s="71">
        <v>3606566</v>
      </c>
      <c r="B4168" t="s">
        <v>18921</v>
      </c>
      <c r="C4168" s="71" t="s">
        <v>12798</v>
      </c>
      <c r="D4168" s="71">
        <v>1525.41</v>
      </c>
    </row>
    <row r="4169" spans="1:4" x14ac:dyDescent="0.25">
      <c r="A4169" s="71">
        <v>3606572</v>
      </c>
      <c r="B4169" t="s">
        <v>18922</v>
      </c>
      <c r="C4169" s="71" t="s">
        <v>12798</v>
      </c>
      <c r="D4169" s="71">
        <v>2519.5700000000002</v>
      </c>
    </row>
    <row r="4170" spans="1:4" x14ac:dyDescent="0.25">
      <c r="A4170" s="71">
        <v>3606567</v>
      </c>
      <c r="B4170" t="s">
        <v>18923</v>
      </c>
      <c r="C4170" s="71" t="s">
        <v>12798</v>
      </c>
      <c r="D4170" s="71">
        <v>1669.87</v>
      </c>
    </row>
    <row r="4171" spans="1:4" x14ac:dyDescent="0.25">
      <c r="A4171" s="71">
        <v>3606573</v>
      </c>
      <c r="B4171" t="s">
        <v>18924</v>
      </c>
      <c r="C4171" s="71" t="s">
        <v>12798</v>
      </c>
      <c r="D4171" s="71">
        <v>2740.82</v>
      </c>
    </row>
    <row r="4172" spans="1:4" x14ac:dyDescent="0.25">
      <c r="A4172" s="71">
        <v>3606568</v>
      </c>
      <c r="B4172" t="s">
        <v>18925</v>
      </c>
      <c r="C4172" s="71" t="s">
        <v>12798</v>
      </c>
      <c r="D4172" s="71">
        <v>1813.87</v>
      </c>
    </row>
    <row r="4173" spans="1:4" x14ac:dyDescent="0.25">
      <c r="A4173" s="71">
        <v>3606569</v>
      </c>
      <c r="B4173" t="s">
        <v>18926</v>
      </c>
      <c r="C4173" s="71" t="s">
        <v>12798</v>
      </c>
      <c r="D4173" s="71">
        <v>1852.8</v>
      </c>
    </row>
    <row r="4174" spans="1:4" x14ac:dyDescent="0.25">
      <c r="A4174" s="71">
        <v>3606564</v>
      </c>
      <c r="B4174" t="s">
        <v>18927</v>
      </c>
      <c r="C4174" s="71" t="s">
        <v>12798</v>
      </c>
      <c r="D4174" s="71">
        <v>1234.8399999999999</v>
      </c>
    </row>
    <row r="4175" spans="1:4" x14ac:dyDescent="0.25">
      <c r="A4175" s="71">
        <v>3606570</v>
      </c>
      <c r="B4175" t="s">
        <v>18928</v>
      </c>
      <c r="C4175" s="71" t="s">
        <v>12798</v>
      </c>
      <c r="D4175" s="71">
        <v>2075.64</v>
      </c>
    </row>
    <row r="4176" spans="1:4" x14ac:dyDescent="0.25">
      <c r="A4176" s="71">
        <v>3606565</v>
      </c>
      <c r="B4176" t="s">
        <v>18929</v>
      </c>
      <c r="C4176" s="71" t="s">
        <v>12798</v>
      </c>
      <c r="D4176" s="71">
        <v>1380.42</v>
      </c>
    </row>
    <row r="4177" spans="1:4" x14ac:dyDescent="0.25">
      <c r="A4177" s="71">
        <v>3606578</v>
      </c>
      <c r="B4177" t="s">
        <v>18930</v>
      </c>
      <c r="C4177" s="71" t="s">
        <v>12798</v>
      </c>
      <c r="D4177" s="71">
        <v>111.95</v>
      </c>
    </row>
    <row r="4178" spans="1:4" x14ac:dyDescent="0.25">
      <c r="A4178" s="71">
        <v>3606575</v>
      </c>
      <c r="B4178" t="s">
        <v>18931</v>
      </c>
      <c r="C4178" s="71" t="s">
        <v>14997</v>
      </c>
      <c r="D4178" s="71">
        <v>1.71</v>
      </c>
    </row>
    <row r="4179" spans="1:4" x14ac:dyDescent="0.25">
      <c r="A4179" s="71">
        <v>3606574</v>
      </c>
      <c r="B4179" t="s">
        <v>18932</v>
      </c>
      <c r="C4179" s="71" t="s">
        <v>14997</v>
      </c>
      <c r="D4179" s="71">
        <v>0.86</v>
      </c>
    </row>
    <row r="4180" spans="1:4" x14ac:dyDescent="0.25">
      <c r="A4180" s="71">
        <v>3713603</v>
      </c>
      <c r="B4180" t="s">
        <v>18933</v>
      </c>
      <c r="C4180" s="71" t="s">
        <v>3</v>
      </c>
      <c r="D4180" s="71">
        <v>1020.47</v>
      </c>
    </row>
    <row r="4181" spans="1:4" x14ac:dyDescent="0.25">
      <c r="A4181" s="71">
        <v>3713601</v>
      </c>
      <c r="B4181" t="s">
        <v>18934</v>
      </c>
      <c r="C4181" s="71" t="s">
        <v>3</v>
      </c>
      <c r="D4181" s="71">
        <v>823.57</v>
      </c>
    </row>
    <row r="4182" spans="1:4" x14ac:dyDescent="0.25">
      <c r="A4182" s="71">
        <v>3713607</v>
      </c>
      <c r="B4182" t="s">
        <v>18935</v>
      </c>
      <c r="C4182" s="71" t="s">
        <v>3</v>
      </c>
      <c r="D4182" s="71">
        <v>770.97</v>
      </c>
    </row>
    <row r="4183" spans="1:4" x14ac:dyDescent="0.25">
      <c r="A4183" s="71">
        <v>3713605</v>
      </c>
      <c r="B4183" t="s">
        <v>18936</v>
      </c>
      <c r="C4183" s="71" t="s">
        <v>3</v>
      </c>
      <c r="D4183" s="71">
        <v>550.12</v>
      </c>
    </row>
    <row r="4184" spans="1:4" x14ac:dyDescent="0.25">
      <c r="A4184" s="71">
        <v>3719530</v>
      </c>
      <c r="B4184" t="s">
        <v>18937</v>
      </c>
      <c r="C4184" s="71" t="s">
        <v>3</v>
      </c>
      <c r="D4184" s="71">
        <v>295.58999999999997</v>
      </c>
    </row>
    <row r="4185" spans="1:4" x14ac:dyDescent="0.25">
      <c r="A4185" s="71">
        <v>3713828</v>
      </c>
      <c r="B4185" t="s">
        <v>18938</v>
      </c>
      <c r="C4185" s="71" t="s">
        <v>3</v>
      </c>
      <c r="D4185" s="71">
        <v>220.98</v>
      </c>
    </row>
    <row r="4186" spans="1:4" x14ac:dyDescent="0.25">
      <c r="A4186" s="71">
        <v>3713875</v>
      </c>
      <c r="B4186" t="s">
        <v>18939</v>
      </c>
      <c r="C4186" s="71" t="s">
        <v>3</v>
      </c>
      <c r="D4186" s="71">
        <v>65.03</v>
      </c>
    </row>
    <row r="4187" spans="1:4" x14ac:dyDescent="0.25">
      <c r="A4187" s="71">
        <v>3713619</v>
      </c>
      <c r="B4187" t="s">
        <v>18940</v>
      </c>
      <c r="C4187" s="71" t="s">
        <v>3</v>
      </c>
      <c r="D4187" s="71">
        <v>65.48</v>
      </c>
    </row>
    <row r="4188" spans="1:4" x14ac:dyDescent="0.25">
      <c r="A4188" s="71">
        <v>3713876</v>
      </c>
      <c r="B4188" t="s">
        <v>18941</v>
      </c>
      <c r="C4188" s="71" t="s">
        <v>3</v>
      </c>
      <c r="D4188" s="71">
        <v>84.54</v>
      </c>
    </row>
    <row r="4189" spans="1:4" x14ac:dyDescent="0.25">
      <c r="A4189" s="71">
        <v>3713827</v>
      </c>
      <c r="B4189" t="s">
        <v>18942</v>
      </c>
      <c r="C4189" s="71" t="s">
        <v>3</v>
      </c>
      <c r="D4189" s="71">
        <v>83.09</v>
      </c>
    </row>
    <row r="4190" spans="1:4" x14ac:dyDescent="0.25">
      <c r="A4190" s="71">
        <v>3713904</v>
      </c>
      <c r="B4190" t="s">
        <v>18943</v>
      </c>
      <c r="C4190" s="71" t="s">
        <v>3</v>
      </c>
      <c r="D4190" s="71">
        <v>256.06</v>
      </c>
    </row>
    <row r="4191" spans="1:4" x14ac:dyDescent="0.25">
      <c r="A4191" s="71">
        <v>3719529</v>
      </c>
      <c r="B4191" t="s">
        <v>18944</v>
      </c>
      <c r="C4191" s="71" t="s">
        <v>3</v>
      </c>
      <c r="D4191" s="71">
        <v>187.22</v>
      </c>
    </row>
    <row r="4192" spans="1:4" x14ac:dyDescent="0.25">
      <c r="A4192" s="71">
        <v>3713878</v>
      </c>
      <c r="B4192" t="s">
        <v>18945</v>
      </c>
      <c r="C4192" s="71" t="s">
        <v>3</v>
      </c>
      <c r="D4192" s="71">
        <v>64.62</v>
      </c>
    </row>
    <row r="4193" spans="1:4" x14ac:dyDescent="0.25">
      <c r="A4193" s="71">
        <v>3713617</v>
      </c>
      <c r="B4193" t="s">
        <v>18946</v>
      </c>
      <c r="C4193" s="71" t="s">
        <v>3</v>
      </c>
      <c r="D4193" s="71">
        <v>64.84</v>
      </c>
    </row>
    <row r="4194" spans="1:4" x14ac:dyDescent="0.25">
      <c r="A4194" s="71">
        <v>3713879</v>
      </c>
      <c r="B4194" t="s">
        <v>18947</v>
      </c>
      <c r="C4194" s="71" t="s">
        <v>3</v>
      </c>
      <c r="D4194" s="71">
        <v>75.77</v>
      </c>
    </row>
    <row r="4195" spans="1:4" x14ac:dyDescent="0.25">
      <c r="A4195" s="71">
        <v>3713826</v>
      </c>
      <c r="B4195" t="s">
        <v>18948</v>
      </c>
      <c r="C4195" s="71" t="s">
        <v>3</v>
      </c>
      <c r="D4195" s="71">
        <v>72.239999999999995</v>
      </c>
    </row>
    <row r="4196" spans="1:4" x14ac:dyDescent="0.25">
      <c r="A4196" s="71">
        <v>3713610</v>
      </c>
      <c r="B4196" t="s">
        <v>18949</v>
      </c>
      <c r="C4196" s="71" t="s">
        <v>3</v>
      </c>
      <c r="D4196" s="71">
        <v>32.43</v>
      </c>
    </row>
    <row r="4197" spans="1:4" x14ac:dyDescent="0.25">
      <c r="A4197" s="71">
        <v>3713609</v>
      </c>
      <c r="B4197" t="s">
        <v>18950</v>
      </c>
      <c r="C4197" s="71" t="s">
        <v>3</v>
      </c>
      <c r="D4197" s="71">
        <v>30.42</v>
      </c>
    </row>
    <row r="4198" spans="1:4" x14ac:dyDescent="0.25">
      <c r="A4198" s="71">
        <v>3713612</v>
      </c>
      <c r="B4198" t="s">
        <v>18951</v>
      </c>
      <c r="C4198" s="71" t="s">
        <v>3</v>
      </c>
      <c r="D4198" s="71">
        <v>26.34</v>
      </c>
    </row>
    <row r="4199" spans="1:4" x14ac:dyDescent="0.25">
      <c r="A4199" s="71">
        <v>3713611</v>
      </c>
      <c r="B4199" t="s">
        <v>18952</v>
      </c>
      <c r="C4199" s="71" t="s">
        <v>3</v>
      </c>
      <c r="D4199" s="71">
        <v>25.47</v>
      </c>
    </row>
    <row r="4200" spans="1:4" x14ac:dyDescent="0.25">
      <c r="A4200" s="71">
        <v>3713608</v>
      </c>
      <c r="B4200" t="s">
        <v>18953</v>
      </c>
      <c r="C4200" s="71" t="s">
        <v>3</v>
      </c>
      <c r="D4200" s="71">
        <v>21.26</v>
      </c>
    </row>
    <row r="4201" spans="1:4" x14ac:dyDescent="0.25">
      <c r="A4201" s="71">
        <v>3713613</v>
      </c>
      <c r="B4201" t="s">
        <v>18954</v>
      </c>
      <c r="C4201" s="71" t="s">
        <v>3</v>
      </c>
      <c r="D4201" s="71">
        <v>19.46</v>
      </c>
    </row>
    <row r="4202" spans="1:4" x14ac:dyDescent="0.25">
      <c r="A4202" s="71">
        <v>3713822</v>
      </c>
      <c r="B4202" t="s">
        <v>18955</v>
      </c>
      <c r="C4202" s="71" t="s">
        <v>3</v>
      </c>
      <c r="D4202" s="71">
        <v>288.69</v>
      </c>
    </row>
    <row r="4203" spans="1:4" x14ac:dyDescent="0.25">
      <c r="A4203" s="71">
        <v>3713824</v>
      </c>
      <c r="B4203" t="s">
        <v>18956</v>
      </c>
      <c r="C4203" s="71" t="s">
        <v>3</v>
      </c>
      <c r="D4203" s="71">
        <v>214.08</v>
      </c>
    </row>
    <row r="4204" spans="1:4" x14ac:dyDescent="0.25">
      <c r="A4204" s="71">
        <v>3713825</v>
      </c>
      <c r="B4204" t="s">
        <v>18957</v>
      </c>
      <c r="C4204" s="71" t="s">
        <v>3</v>
      </c>
      <c r="D4204" s="71">
        <v>249.16</v>
      </c>
    </row>
    <row r="4205" spans="1:4" x14ac:dyDescent="0.25">
      <c r="A4205" s="71">
        <v>3713823</v>
      </c>
      <c r="B4205" t="s">
        <v>18958</v>
      </c>
      <c r="C4205" s="71" t="s">
        <v>3</v>
      </c>
      <c r="D4205" s="71">
        <v>180.32</v>
      </c>
    </row>
    <row r="4206" spans="1:4" x14ac:dyDescent="0.25">
      <c r="A4206" s="71">
        <v>3713602</v>
      </c>
      <c r="B4206" t="s">
        <v>18959</v>
      </c>
      <c r="C4206" s="71" t="s">
        <v>3</v>
      </c>
      <c r="D4206" s="71">
        <v>942.05</v>
      </c>
    </row>
    <row r="4207" spans="1:4" x14ac:dyDescent="0.25">
      <c r="A4207" s="71">
        <v>3713600</v>
      </c>
      <c r="B4207" t="s">
        <v>18960</v>
      </c>
      <c r="C4207" s="71" t="s">
        <v>3</v>
      </c>
      <c r="D4207" s="71">
        <v>758.65</v>
      </c>
    </row>
    <row r="4208" spans="1:4" x14ac:dyDescent="0.25">
      <c r="A4208" s="71">
        <v>3713606</v>
      </c>
      <c r="B4208" t="s">
        <v>18961</v>
      </c>
      <c r="C4208" s="71" t="s">
        <v>3</v>
      </c>
      <c r="D4208" s="71">
        <v>692.55</v>
      </c>
    </row>
    <row r="4209" spans="1:4" x14ac:dyDescent="0.25">
      <c r="A4209" s="71">
        <v>3713604</v>
      </c>
      <c r="B4209" t="s">
        <v>18962</v>
      </c>
      <c r="C4209" s="71" t="s">
        <v>3</v>
      </c>
      <c r="D4209" s="71">
        <v>496.4</v>
      </c>
    </row>
    <row r="4210" spans="1:4" x14ac:dyDescent="0.25">
      <c r="A4210" s="71">
        <v>3716129</v>
      </c>
      <c r="B4210" t="s">
        <v>18963</v>
      </c>
      <c r="C4210" s="71" t="s">
        <v>12798</v>
      </c>
      <c r="D4210" s="71">
        <v>50.12</v>
      </c>
    </row>
    <row r="4211" spans="1:4" x14ac:dyDescent="0.25">
      <c r="A4211" s="71">
        <v>3716128</v>
      </c>
      <c r="B4211" t="s">
        <v>18964</v>
      </c>
      <c r="C4211" s="71" t="s">
        <v>12798</v>
      </c>
      <c r="D4211" s="71">
        <v>41.59</v>
      </c>
    </row>
    <row r="4212" spans="1:4" x14ac:dyDescent="0.25">
      <c r="A4212" s="71">
        <v>3716133</v>
      </c>
      <c r="B4212" t="s">
        <v>18965</v>
      </c>
      <c r="C4212" s="71" t="s">
        <v>12798</v>
      </c>
      <c r="D4212" s="71">
        <v>29.18</v>
      </c>
    </row>
    <row r="4213" spans="1:4" x14ac:dyDescent="0.25">
      <c r="A4213" s="71">
        <v>3716132</v>
      </c>
      <c r="B4213" t="s">
        <v>18966</v>
      </c>
      <c r="C4213" s="71" t="s">
        <v>12798</v>
      </c>
      <c r="D4213" s="71">
        <v>25.49</v>
      </c>
    </row>
    <row r="4214" spans="1:4" x14ac:dyDescent="0.25">
      <c r="A4214" s="71">
        <v>3716131</v>
      </c>
      <c r="B4214" t="s">
        <v>18967</v>
      </c>
      <c r="C4214" s="71" t="s">
        <v>12798</v>
      </c>
      <c r="D4214" s="71">
        <v>32.24</v>
      </c>
    </row>
    <row r="4215" spans="1:4" x14ac:dyDescent="0.25">
      <c r="A4215" s="71">
        <v>3716130</v>
      </c>
      <c r="B4215" t="s">
        <v>18968</v>
      </c>
      <c r="C4215" s="71" t="s">
        <v>12798</v>
      </c>
      <c r="D4215" s="71">
        <v>27.87</v>
      </c>
    </row>
    <row r="4216" spans="1:4" x14ac:dyDescent="0.25">
      <c r="A4216" s="71">
        <v>3716135</v>
      </c>
      <c r="B4216" t="s">
        <v>18969</v>
      </c>
      <c r="C4216" s="71" t="s">
        <v>12798</v>
      </c>
      <c r="D4216" s="71">
        <v>19.98</v>
      </c>
    </row>
    <row r="4217" spans="1:4" x14ac:dyDescent="0.25">
      <c r="A4217" s="71">
        <v>3716134</v>
      </c>
      <c r="B4217" t="s">
        <v>18970</v>
      </c>
      <c r="C4217" s="71" t="s">
        <v>12798</v>
      </c>
      <c r="D4217" s="71">
        <v>18.079999999999998</v>
      </c>
    </row>
    <row r="4218" spans="1:4" x14ac:dyDescent="0.25">
      <c r="A4218" s="71">
        <v>3713698</v>
      </c>
      <c r="B4218" t="s">
        <v>18971</v>
      </c>
      <c r="C4218" s="71" t="s">
        <v>12798</v>
      </c>
      <c r="D4218" s="71">
        <v>316120.98</v>
      </c>
    </row>
    <row r="4219" spans="1:4" x14ac:dyDescent="0.25">
      <c r="A4219" s="71">
        <v>3713699</v>
      </c>
      <c r="B4219" t="s">
        <v>18972</v>
      </c>
      <c r="C4219" s="71" t="s">
        <v>12798</v>
      </c>
      <c r="D4219" s="71">
        <v>324802.83</v>
      </c>
    </row>
    <row r="4220" spans="1:4" x14ac:dyDescent="0.25">
      <c r="A4220" s="71">
        <v>3713700</v>
      </c>
      <c r="B4220" t="s">
        <v>18973</v>
      </c>
      <c r="C4220" s="71" t="s">
        <v>12798</v>
      </c>
      <c r="D4220" s="71">
        <v>331125.49</v>
      </c>
    </row>
    <row r="4221" spans="1:4" x14ac:dyDescent="0.25">
      <c r="A4221" s="71">
        <v>3713701</v>
      </c>
      <c r="B4221" t="s">
        <v>18974</v>
      </c>
      <c r="C4221" s="71" t="s">
        <v>12798</v>
      </c>
      <c r="D4221" s="71">
        <v>345376.18</v>
      </c>
    </row>
    <row r="4222" spans="1:4" x14ac:dyDescent="0.25">
      <c r="A4222" s="71">
        <v>3713702</v>
      </c>
      <c r="B4222" t="s">
        <v>18975</v>
      </c>
      <c r="C4222" s="71" t="s">
        <v>12798</v>
      </c>
      <c r="D4222" s="71">
        <v>364385.27</v>
      </c>
    </row>
    <row r="4223" spans="1:4" x14ac:dyDescent="0.25">
      <c r="A4223" s="71">
        <v>3713693</v>
      </c>
      <c r="B4223" t="s">
        <v>18976</v>
      </c>
      <c r="C4223" s="71" t="s">
        <v>12798</v>
      </c>
      <c r="D4223" s="71">
        <v>274223.8</v>
      </c>
    </row>
    <row r="4224" spans="1:4" x14ac:dyDescent="0.25">
      <c r="A4224" s="71">
        <v>3713694</v>
      </c>
      <c r="B4224" t="s">
        <v>18977</v>
      </c>
      <c r="C4224" s="71" t="s">
        <v>12798</v>
      </c>
      <c r="D4224" s="71">
        <v>287963.08</v>
      </c>
    </row>
    <row r="4225" spans="1:4" x14ac:dyDescent="0.25">
      <c r="A4225" s="71">
        <v>3713695</v>
      </c>
      <c r="B4225" t="s">
        <v>18978</v>
      </c>
      <c r="C4225" s="71" t="s">
        <v>12798</v>
      </c>
      <c r="D4225" s="71">
        <v>305712.27</v>
      </c>
    </row>
    <row r="4226" spans="1:4" x14ac:dyDescent="0.25">
      <c r="A4226" s="71">
        <v>3713696</v>
      </c>
      <c r="B4226" t="s">
        <v>18979</v>
      </c>
      <c r="C4226" s="71" t="s">
        <v>12798</v>
      </c>
      <c r="D4226" s="71">
        <v>319228.58</v>
      </c>
    </row>
    <row r="4227" spans="1:4" x14ac:dyDescent="0.25">
      <c r="A4227" s="71">
        <v>3713697</v>
      </c>
      <c r="B4227" t="s">
        <v>18980</v>
      </c>
      <c r="C4227" s="71" t="s">
        <v>12798</v>
      </c>
      <c r="D4227" s="71">
        <v>304963.65999999997</v>
      </c>
    </row>
    <row r="4228" spans="1:4" x14ac:dyDescent="0.25">
      <c r="A4228" s="71">
        <v>3713692</v>
      </c>
      <c r="B4228" t="s">
        <v>18981</v>
      </c>
      <c r="C4228" s="71" t="s">
        <v>12798</v>
      </c>
      <c r="D4228" s="71">
        <v>235116.06</v>
      </c>
    </row>
    <row r="4229" spans="1:4" x14ac:dyDescent="0.25">
      <c r="A4229" s="71">
        <v>3713691</v>
      </c>
      <c r="B4229" t="s">
        <v>18982</v>
      </c>
      <c r="C4229" s="71" t="s">
        <v>12798</v>
      </c>
      <c r="D4229" s="71">
        <v>209287.12</v>
      </c>
    </row>
    <row r="4230" spans="1:4" x14ac:dyDescent="0.25">
      <c r="A4230" s="71">
        <v>3713873</v>
      </c>
      <c r="B4230" t="s">
        <v>18983</v>
      </c>
      <c r="C4230" s="71" t="s">
        <v>12798</v>
      </c>
      <c r="D4230" s="71">
        <v>6836.43</v>
      </c>
    </row>
    <row r="4231" spans="1:4" x14ac:dyDescent="0.25">
      <c r="A4231" s="71">
        <v>3713705</v>
      </c>
      <c r="B4231" t="s">
        <v>18984</v>
      </c>
      <c r="C4231" s="71" t="s">
        <v>3</v>
      </c>
      <c r="D4231" s="71">
        <v>22.85</v>
      </c>
    </row>
    <row r="4232" spans="1:4" x14ac:dyDescent="0.25">
      <c r="A4232" s="71">
        <v>3713902</v>
      </c>
      <c r="B4232" t="s">
        <v>18985</v>
      </c>
      <c r="C4232" s="71" t="s">
        <v>12798</v>
      </c>
      <c r="D4232" s="71">
        <v>45629.32</v>
      </c>
    </row>
    <row r="4233" spans="1:4" x14ac:dyDescent="0.25">
      <c r="A4233" s="71">
        <v>3713903</v>
      </c>
      <c r="B4233" t="s">
        <v>18986</v>
      </c>
      <c r="C4233" s="71" t="s">
        <v>12798</v>
      </c>
      <c r="D4233" s="71">
        <v>61985.24</v>
      </c>
    </row>
    <row r="4234" spans="1:4" x14ac:dyDescent="0.25">
      <c r="A4234" s="71">
        <v>3713689</v>
      </c>
      <c r="B4234" t="s">
        <v>18987</v>
      </c>
      <c r="C4234" s="71" t="s">
        <v>12798</v>
      </c>
      <c r="D4234" s="71">
        <v>394.82</v>
      </c>
    </row>
    <row r="4235" spans="1:4" x14ac:dyDescent="0.25">
      <c r="A4235" s="71">
        <v>3713690</v>
      </c>
      <c r="B4235" t="s">
        <v>18988</v>
      </c>
      <c r="C4235" s="71" t="s">
        <v>12798</v>
      </c>
      <c r="D4235" s="71">
        <v>492.02</v>
      </c>
    </row>
    <row r="4236" spans="1:4" x14ac:dyDescent="0.25">
      <c r="A4236" s="71">
        <v>3713897</v>
      </c>
      <c r="B4236" t="s">
        <v>18989</v>
      </c>
      <c r="C4236" s="71" t="s">
        <v>3</v>
      </c>
      <c r="D4236" s="71">
        <v>282.85000000000002</v>
      </c>
    </row>
    <row r="4237" spans="1:4" x14ac:dyDescent="0.25">
      <c r="A4237" s="71">
        <v>3713893</v>
      </c>
      <c r="B4237" t="s">
        <v>18990</v>
      </c>
      <c r="C4237" s="71" t="s">
        <v>3</v>
      </c>
      <c r="D4237" s="71">
        <v>287.27</v>
      </c>
    </row>
    <row r="4238" spans="1:4" x14ac:dyDescent="0.25">
      <c r="A4238" s="71">
        <v>3713898</v>
      </c>
      <c r="B4238" t="s">
        <v>18991</v>
      </c>
      <c r="C4238" s="71" t="s">
        <v>3</v>
      </c>
      <c r="D4238" s="71">
        <v>297.49</v>
      </c>
    </row>
    <row r="4239" spans="1:4" x14ac:dyDescent="0.25">
      <c r="A4239" s="71">
        <v>3713894</v>
      </c>
      <c r="B4239" t="s">
        <v>18992</v>
      </c>
      <c r="C4239" s="71" t="s">
        <v>3</v>
      </c>
      <c r="D4239" s="71">
        <v>299.52</v>
      </c>
    </row>
    <row r="4240" spans="1:4" x14ac:dyDescent="0.25">
      <c r="A4240" s="71">
        <v>3713895</v>
      </c>
      <c r="B4240" t="s">
        <v>18993</v>
      </c>
      <c r="C4240" s="71" t="s">
        <v>3</v>
      </c>
      <c r="D4240" s="71">
        <v>260.63</v>
      </c>
    </row>
    <row r="4241" spans="1:4" x14ac:dyDescent="0.25">
      <c r="A4241" s="71">
        <v>3713891</v>
      </c>
      <c r="B4241" t="s">
        <v>18994</v>
      </c>
      <c r="C4241" s="71" t="s">
        <v>3</v>
      </c>
      <c r="D4241" s="71">
        <v>259.44</v>
      </c>
    </row>
    <row r="4242" spans="1:4" x14ac:dyDescent="0.25">
      <c r="A4242" s="71">
        <v>3713896</v>
      </c>
      <c r="B4242" t="s">
        <v>18995</v>
      </c>
      <c r="C4242" s="71" t="s">
        <v>3</v>
      </c>
      <c r="D4242" s="71">
        <v>269.2</v>
      </c>
    </row>
    <row r="4243" spans="1:4" x14ac:dyDescent="0.25">
      <c r="A4243" s="71">
        <v>3713892</v>
      </c>
      <c r="B4243" t="s">
        <v>18996</v>
      </c>
      <c r="C4243" s="71" t="s">
        <v>3</v>
      </c>
      <c r="D4243" s="71">
        <v>264.31</v>
      </c>
    </row>
    <row r="4244" spans="1:4" x14ac:dyDescent="0.25">
      <c r="A4244" s="71">
        <v>3806412</v>
      </c>
      <c r="B4244" t="s">
        <v>18997</v>
      </c>
      <c r="C4244" s="71" t="s">
        <v>12798</v>
      </c>
      <c r="D4244" s="71">
        <v>60.99</v>
      </c>
    </row>
    <row r="4245" spans="1:4" x14ac:dyDescent="0.25">
      <c r="A4245" s="71">
        <v>3806413</v>
      </c>
      <c r="B4245" t="s">
        <v>18998</v>
      </c>
      <c r="C4245" s="71" t="s">
        <v>16235</v>
      </c>
      <c r="D4245" s="71">
        <v>21.41</v>
      </c>
    </row>
    <row r="4246" spans="1:4" x14ac:dyDescent="0.25">
      <c r="A4246" s="71">
        <v>3807863</v>
      </c>
      <c r="B4246" t="s">
        <v>18999</v>
      </c>
      <c r="C4246" s="71" t="s">
        <v>12798</v>
      </c>
      <c r="D4246" s="71">
        <v>10.95</v>
      </c>
    </row>
    <row r="4247" spans="1:4" x14ac:dyDescent="0.25">
      <c r="A4247" s="71">
        <v>3807864</v>
      </c>
      <c r="B4247" t="s">
        <v>19000</v>
      </c>
      <c r="C4247" s="71" t="s">
        <v>12798</v>
      </c>
      <c r="D4247" s="71">
        <v>12.94</v>
      </c>
    </row>
    <row r="4248" spans="1:4" x14ac:dyDescent="0.25">
      <c r="A4248" s="71">
        <v>3807865</v>
      </c>
      <c r="B4248" t="s">
        <v>19001</v>
      </c>
      <c r="C4248" s="71" t="s">
        <v>12798</v>
      </c>
      <c r="D4248" s="71">
        <v>19.440000000000001</v>
      </c>
    </row>
    <row r="4249" spans="1:4" x14ac:dyDescent="0.25">
      <c r="A4249" s="71">
        <v>3807861</v>
      </c>
      <c r="B4249" t="s">
        <v>19002</v>
      </c>
      <c r="C4249" s="71" t="s">
        <v>12798</v>
      </c>
      <c r="D4249" s="71">
        <v>2.97</v>
      </c>
    </row>
    <row r="4250" spans="1:4" x14ac:dyDescent="0.25">
      <c r="A4250" s="71">
        <v>3807862</v>
      </c>
      <c r="B4250" t="s">
        <v>19003</v>
      </c>
      <c r="C4250" s="71" t="s">
        <v>12798</v>
      </c>
      <c r="D4250" s="71">
        <v>4.42</v>
      </c>
    </row>
    <row r="4251" spans="1:4" x14ac:dyDescent="0.25">
      <c r="A4251" s="71">
        <v>3807752</v>
      </c>
      <c r="B4251" t="s">
        <v>21937</v>
      </c>
      <c r="C4251" s="71" t="s">
        <v>3</v>
      </c>
      <c r="D4251" s="71">
        <v>8.31</v>
      </c>
    </row>
    <row r="4252" spans="1:4" x14ac:dyDescent="0.25">
      <c r="A4252" s="71">
        <v>3807753</v>
      </c>
      <c r="B4252" t="s">
        <v>21938</v>
      </c>
      <c r="C4252" s="71" t="s">
        <v>3</v>
      </c>
      <c r="D4252" s="71">
        <v>11.94</v>
      </c>
    </row>
    <row r="4253" spans="1:4" x14ac:dyDescent="0.25">
      <c r="A4253" s="71">
        <v>3807750</v>
      </c>
      <c r="B4253" t="s">
        <v>21939</v>
      </c>
      <c r="C4253" s="71" t="s">
        <v>3</v>
      </c>
      <c r="D4253" s="71">
        <v>4.87</v>
      </c>
    </row>
    <row r="4254" spans="1:4" x14ac:dyDescent="0.25">
      <c r="A4254" s="71">
        <v>3807751</v>
      </c>
      <c r="B4254" t="s">
        <v>21940</v>
      </c>
      <c r="C4254" s="71" t="s">
        <v>3</v>
      </c>
      <c r="D4254" s="71">
        <v>6.38</v>
      </c>
    </row>
    <row r="4255" spans="1:4" x14ac:dyDescent="0.25">
      <c r="A4255" s="71">
        <v>3806415</v>
      </c>
      <c r="B4255" t="s">
        <v>19004</v>
      </c>
      <c r="C4255" s="71" t="s">
        <v>14997</v>
      </c>
      <c r="D4255" s="71">
        <v>633.03</v>
      </c>
    </row>
    <row r="4256" spans="1:4" x14ac:dyDescent="0.25">
      <c r="A4256" s="71">
        <v>3806416</v>
      </c>
      <c r="B4256" t="s">
        <v>19005</v>
      </c>
      <c r="C4256" s="71" t="s">
        <v>12798</v>
      </c>
      <c r="D4256" s="71">
        <v>77.430000000000007</v>
      </c>
    </row>
    <row r="4257" spans="1:4" x14ac:dyDescent="0.25">
      <c r="A4257" s="71">
        <v>3806419</v>
      </c>
      <c r="B4257" t="s">
        <v>19006</v>
      </c>
      <c r="C4257" s="71" t="s">
        <v>12798</v>
      </c>
      <c r="D4257" s="71">
        <v>103.52</v>
      </c>
    </row>
    <row r="4258" spans="1:4" x14ac:dyDescent="0.25">
      <c r="A4258" s="71">
        <v>3806417</v>
      </c>
      <c r="B4258" t="s">
        <v>19007</v>
      </c>
      <c r="C4258" s="71" t="s">
        <v>12798</v>
      </c>
      <c r="D4258" s="71">
        <v>86.75</v>
      </c>
    </row>
    <row r="4259" spans="1:4" x14ac:dyDescent="0.25">
      <c r="A4259" s="71">
        <v>3806418</v>
      </c>
      <c r="B4259" t="s">
        <v>19008</v>
      </c>
      <c r="C4259" s="71" t="s">
        <v>12798</v>
      </c>
      <c r="D4259" s="71">
        <v>102.46</v>
      </c>
    </row>
    <row r="4260" spans="1:4" x14ac:dyDescent="0.25">
      <c r="A4260" s="71">
        <v>3808207</v>
      </c>
      <c r="B4260" t="s">
        <v>19009</v>
      </c>
      <c r="C4260" s="71" t="s">
        <v>3</v>
      </c>
      <c r="D4260" s="71">
        <v>170.85</v>
      </c>
    </row>
    <row r="4261" spans="1:4" x14ac:dyDescent="0.25">
      <c r="A4261" s="71">
        <v>3806400</v>
      </c>
      <c r="B4261" t="s">
        <v>19010</v>
      </c>
      <c r="C4261" s="71" t="s">
        <v>12798</v>
      </c>
      <c r="D4261" s="71">
        <v>154956.95000000001</v>
      </c>
    </row>
    <row r="4262" spans="1:4" x14ac:dyDescent="0.25">
      <c r="A4262" s="71">
        <v>3806399</v>
      </c>
      <c r="B4262" t="s">
        <v>19011</v>
      </c>
      <c r="C4262" s="71" t="s">
        <v>12798</v>
      </c>
      <c r="D4262" s="71">
        <v>219824.57</v>
      </c>
    </row>
    <row r="4263" spans="1:4" x14ac:dyDescent="0.25">
      <c r="A4263" s="71">
        <v>3806387</v>
      </c>
      <c r="B4263" t="s">
        <v>19012</v>
      </c>
      <c r="C4263" s="71" t="s">
        <v>12798</v>
      </c>
      <c r="D4263" s="71">
        <v>275670.48</v>
      </c>
    </row>
    <row r="4264" spans="1:4" x14ac:dyDescent="0.25">
      <c r="A4264" s="71">
        <v>3806397</v>
      </c>
      <c r="B4264" t="s">
        <v>19013</v>
      </c>
      <c r="C4264" s="71" t="s">
        <v>12798</v>
      </c>
      <c r="D4264" s="71">
        <v>367930.77</v>
      </c>
    </row>
    <row r="4265" spans="1:4" x14ac:dyDescent="0.25">
      <c r="A4265" s="71">
        <v>3806396</v>
      </c>
      <c r="B4265" t="s">
        <v>19014</v>
      </c>
      <c r="C4265" s="71" t="s">
        <v>12798</v>
      </c>
      <c r="D4265" s="71">
        <v>423402.77</v>
      </c>
    </row>
    <row r="4266" spans="1:4" x14ac:dyDescent="0.25">
      <c r="A4266" s="71">
        <v>3816118</v>
      </c>
      <c r="B4266" t="s">
        <v>19015</v>
      </c>
      <c r="C4266" s="71" t="s">
        <v>3</v>
      </c>
      <c r="D4266" s="71">
        <v>95.06</v>
      </c>
    </row>
    <row r="4267" spans="1:4" x14ac:dyDescent="0.25">
      <c r="A4267" s="71">
        <v>3816117</v>
      </c>
      <c r="B4267" t="s">
        <v>19016</v>
      </c>
      <c r="C4267" s="71" t="s">
        <v>3</v>
      </c>
      <c r="D4267" s="71">
        <v>85.01</v>
      </c>
    </row>
    <row r="4268" spans="1:4" x14ac:dyDescent="0.25">
      <c r="A4268" s="71">
        <v>3806386</v>
      </c>
      <c r="B4268" t="s">
        <v>19017</v>
      </c>
      <c r="C4268" s="71" t="s">
        <v>3</v>
      </c>
      <c r="D4268" s="71">
        <v>678.51</v>
      </c>
    </row>
    <row r="4269" spans="1:4" x14ac:dyDescent="0.25">
      <c r="A4269" s="71">
        <v>3816196</v>
      </c>
      <c r="B4269" t="s">
        <v>19018</v>
      </c>
      <c r="C4269" s="71" t="s">
        <v>14997</v>
      </c>
      <c r="D4269" s="71">
        <v>1005.52</v>
      </c>
    </row>
    <row r="4270" spans="1:4" x14ac:dyDescent="0.25">
      <c r="A4270" s="71">
        <v>3806426</v>
      </c>
      <c r="B4270" t="s">
        <v>19019</v>
      </c>
      <c r="C4270" s="71" t="s">
        <v>62</v>
      </c>
      <c r="D4270" s="71">
        <v>62.21</v>
      </c>
    </row>
    <row r="4271" spans="1:4" x14ac:dyDescent="0.25">
      <c r="A4271" s="71">
        <v>3806401</v>
      </c>
      <c r="B4271" t="s">
        <v>19020</v>
      </c>
      <c r="C4271" s="71" t="s">
        <v>12798</v>
      </c>
      <c r="D4271" s="71">
        <v>14298.91</v>
      </c>
    </row>
    <row r="4272" spans="1:4" x14ac:dyDescent="0.25">
      <c r="A4272" s="71">
        <v>3806423</v>
      </c>
      <c r="B4272" t="s">
        <v>19021</v>
      </c>
      <c r="C4272" s="71" t="s">
        <v>12798</v>
      </c>
      <c r="D4272" s="71">
        <v>10100.790000000001</v>
      </c>
    </row>
    <row r="4273" spans="1:4" x14ac:dyDescent="0.25">
      <c r="A4273" s="71">
        <v>3806421</v>
      </c>
      <c r="B4273" t="s">
        <v>19022</v>
      </c>
      <c r="C4273" s="71" t="s">
        <v>12798</v>
      </c>
      <c r="D4273" s="71">
        <v>4750.17</v>
      </c>
    </row>
    <row r="4274" spans="1:4" x14ac:dyDescent="0.25">
      <c r="A4274" s="71">
        <v>3806422</v>
      </c>
      <c r="B4274" t="s">
        <v>19023</v>
      </c>
      <c r="C4274" s="71" t="s">
        <v>12798</v>
      </c>
      <c r="D4274" s="71">
        <v>9090.73</v>
      </c>
    </row>
    <row r="4275" spans="1:4" x14ac:dyDescent="0.25">
      <c r="A4275" s="71">
        <v>3806425</v>
      </c>
      <c r="B4275" t="s">
        <v>19024</v>
      </c>
      <c r="C4275" s="71" t="s">
        <v>12798</v>
      </c>
      <c r="D4275" s="71">
        <v>3413.73</v>
      </c>
    </row>
    <row r="4276" spans="1:4" x14ac:dyDescent="0.25">
      <c r="A4276" s="71">
        <v>3806424</v>
      </c>
      <c r="B4276" t="s">
        <v>19025</v>
      </c>
      <c r="C4276" s="71" t="s">
        <v>12798</v>
      </c>
      <c r="D4276" s="71">
        <v>5513.17</v>
      </c>
    </row>
    <row r="4277" spans="1:4" x14ac:dyDescent="0.25">
      <c r="A4277" s="71">
        <v>3806420</v>
      </c>
      <c r="B4277" t="s">
        <v>19026</v>
      </c>
      <c r="C4277" s="71" t="s">
        <v>12798</v>
      </c>
      <c r="D4277" s="71">
        <v>4156.41</v>
      </c>
    </row>
    <row r="4278" spans="1:4" x14ac:dyDescent="0.25">
      <c r="A4278" s="71">
        <v>3806405</v>
      </c>
      <c r="B4278" t="s">
        <v>19027</v>
      </c>
      <c r="C4278" s="71" t="s">
        <v>12798</v>
      </c>
      <c r="D4278" s="71">
        <v>133.02000000000001</v>
      </c>
    </row>
    <row r="4279" spans="1:4" x14ac:dyDescent="0.25">
      <c r="A4279" s="71">
        <v>3806404</v>
      </c>
      <c r="B4279" t="s">
        <v>19028</v>
      </c>
      <c r="C4279" s="71" t="s">
        <v>14997</v>
      </c>
      <c r="D4279" s="71">
        <v>125.44</v>
      </c>
    </row>
    <row r="4280" spans="1:4" x14ac:dyDescent="0.25">
      <c r="A4280" s="71">
        <v>3806406</v>
      </c>
      <c r="B4280" t="s">
        <v>19029</v>
      </c>
      <c r="C4280" s="71" t="s">
        <v>3</v>
      </c>
      <c r="D4280" s="71">
        <v>5.74</v>
      </c>
    </row>
    <row r="4281" spans="1:4" x14ac:dyDescent="0.25">
      <c r="A4281" s="71">
        <v>3806403</v>
      </c>
      <c r="B4281" t="s">
        <v>19030</v>
      </c>
      <c r="C4281" s="71" t="s">
        <v>16235</v>
      </c>
      <c r="D4281" s="71">
        <v>8.34</v>
      </c>
    </row>
    <row r="4282" spans="1:4" x14ac:dyDescent="0.25">
      <c r="A4282" s="71">
        <v>3806402</v>
      </c>
      <c r="B4282" t="s">
        <v>19031</v>
      </c>
      <c r="C4282" s="71" t="s">
        <v>16235</v>
      </c>
      <c r="D4282" s="71">
        <v>2.2999999999999998</v>
      </c>
    </row>
    <row r="4283" spans="1:4" x14ac:dyDescent="0.25">
      <c r="A4283" s="71">
        <v>3806407</v>
      </c>
      <c r="B4283" t="s">
        <v>19032</v>
      </c>
      <c r="C4283" s="71" t="s">
        <v>3</v>
      </c>
      <c r="D4283" s="71">
        <v>181.4</v>
      </c>
    </row>
    <row r="4284" spans="1:4" x14ac:dyDescent="0.25">
      <c r="A4284" s="71">
        <v>3808043</v>
      </c>
      <c r="B4284" t="s">
        <v>19033</v>
      </c>
      <c r="C4284" s="71" t="s">
        <v>16235</v>
      </c>
      <c r="D4284" s="71">
        <v>4.12</v>
      </c>
    </row>
    <row r="4285" spans="1:4" x14ac:dyDescent="0.25">
      <c r="A4285" s="71">
        <v>3806431</v>
      </c>
      <c r="B4285" t="s">
        <v>19034</v>
      </c>
      <c r="C4285" s="71" t="s">
        <v>12798</v>
      </c>
      <c r="D4285" s="71">
        <v>5695.27</v>
      </c>
    </row>
    <row r="4286" spans="1:4" x14ac:dyDescent="0.25">
      <c r="A4286" s="71">
        <v>3806432</v>
      </c>
      <c r="B4286" t="s">
        <v>19035</v>
      </c>
      <c r="C4286" s="71" t="s">
        <v>12798</v>
      </c>
      <c r="D4286" s="71">
        <v>2978.67</v>
      </c>
    </row>
    <row r="4287" spans="1:4" x14ac:dyDescent="0.25">
      <c r="A4287" s="71">
        <v>3806429</v>
      </c>
      <c r="B4287" t="s">
        <v>19036</v>
      </c>
      <c r="C4287" s="71" t="s">
        <v>14997</v>
      </c>
      <c r="D4287" s="71">
        <v>18.68</v>
      </c>
    </row>
    <row r="4288" spans="1:4" x14ac:dyDescent="0.25">
      <c r="A4288" s="71">
        <v>3806430</v>
      </c>
      <c r="B4288" t="s">
        <v>19037</v>
      </c>
      <c r="C4288" s="71" t="s">
        <v>14997</v>
      </c>
      <c r="D4288" s="71">
        <v>11.86</v>
      </c>
    </row>
    <row r="4289" spans="1:4" x14ac:dyDescent="0.25">
      <c r="A4289" s="71">
        <v>3806428</v>
      </c>
      <c r="B4289" t="s">
        <v>19038</v>
      </c>
      <c r="C4289" s="71" t="s">
        <v>14997</v>
      </c>
      <c r="D4289" s="71">
        <v>43.86</v>
      </c>
    </row>
    <row r="4290" spans="1:4" x14ac:dyDescent="0.25">
      <c r="A4290" s="71">
        <v>3816198</v>
      </c>
      <c r="B4290" t="s">
        <v>19039</v>
      </c>
      <c r="C4290" s="71" t="s">
        <v>14997</v>
      </c>
      <c r="D4290" s="71">
        <v>60.23</v>
      </c>
    </row>
    <row r="4291" spans="1:4" x14ac:dyDescent="0.25">
      <c r="A4291" s="71">
        <v>3816197</v>
      </c>
      <c r="B4291" t="s">
        <v>19040</v>
      </c>
      <c r="C4291" s="71" t="s">
        <v>14997</v>
      </c>
      <c r="D4291" s="71">
        <v>54.92</v>
      </c>
    </row>
    <row r="4292" spans="1:4" x14ac:dyDescent="0.25">
      <c r="A4292" s="71">
        <v>3806410</v>
      </c>
      <c r="B4292" t="s">
        <v>19041</v>
      </c>
      <c r="C4292" s="71" t="s">
        <v>16235</v>
      </c>
      <c r="D4292" s="71">
        <v>62.72</v>
      </c>
    </row>
    <row r="4293" spans="1:4" x14ac:dyDescent="0.25">
      <c r="A4293" s="71">
        <v>3806411</v>
      </c>
      <c r="B4293" t="s">
        <v>19042</v>
      </c>
      <c r="C4293" s="71" t="s">
        <v>8</v>
      </c>
      <c r="D4293" s="71">
        <v>653.65</v>
      </c>
    </row>
    <row r="4294" spans="1:4" x14ac:dyDescent="0.25">
      <c r="A4294" s="71">
        <v>3815644</v>
      </c>
      <c r="B4294" t="s">
        <v>19043</v>
      </c>
      <c r="C4294" s="71" t="s">
        <v>12798</v>
      </c>
      <c r="D4294" s="71">
        <v>99.41</v>
      </c>
    </row>
    <row r="4295" spans="1:4" x14ac:dyDescent="0.25">
      <c r="A4295" s="71">
        <v>3815643</v>
      </c>
      <c r="B4295" t="s">
        <v>19044</v>
      </c>
      <c r="C4295" s="71" t="s">
        <v>12798</v>
      </c>
      <c r="D4295" s="71">
        <v>92.47</v>
      </c>
    </row>
    <row r="4296" spans="1:4" x14ac:dyDescent="0.25">
      <c r="A4296" s="71">
        <v>3815706</v>
      </c>
      <c r="B4296" t="s">
        <v>19045</v>
      </c>
      <c r="C4296" s="71" t="s">
        <v>3</v>
      </c>
      <c r="D4296" s="71">
        <v>127.11</v>
      </c>
    </row>
    <row r="4297" spans="1:4" x14ac:dyDescent="0.25">
      <c r="A4297" s="71">
        <v>3815597</v>
      </c>
      <c r="B4297" t="s">
        <v>19046</v>
      </c>
      <c r="C4297" s="71" t="s">
        <v>3</v>
      </c>
      <c r="D4297" s="71">
        <v>117.06</v>
      </c>
    </row>
    <row r="4298" spans="1:4" x14ac:dyDescent="0.25">
      <c r="A4298" s="71">
        <v>3815600</v>
      </c>
      <c r="B4298" t="s">
        <v>19047</v>
      </c>
      <c r="C4298" s="71" t="s">
        <v>16235</v>
      </c>
      <c r="D4298" s="71">
        <v>66.260000000000005</v>
      </c>
    </row>
    <row r="4299" spans="1:4" x14ac:dyDescent="0.25">
      <c r="A4299" s="71">
        <v>3815601</v>
      </c>
      <c r="B4299" t="s">
        <v>19048</v>
      </c>
      <c r="C4299" s="71" t="s">
        <v>16235</v>
      </c>
      <c r="D4299" s="71">
        <v>61</v>
      </c>
    </row>
    <row r="4300" spans="1:4" x14ac:dyDescent="0.25">
      <c r="A4300" s="71">
        <v>3815599</v>
      </c>
      <c r="B4300" t="s">
        <v>19049</v>
      </c>
      <c r="C4300" s="71" t="s">
        <v>16235</v>
      </c>
      <c r="D4300" s="71">
        <v>26.7</v>
      </c>
    </row>
    <row r="4301" spans="1:4" x14ac:dyDescent="0.25">
      <c r="A4301" s="71">
        <v>3806414</v>
      </c>
      <c r="B4301" t="s">
        <v>19050</v>
      </c>
      <c r="C4301" s="71" t="s">
        <v>14997</v>
      </c>
      <c r="D4301" s="71">
        <v>584.52</v>
      </c>
    </row>
    <row r="4302" spans="1:4" x14ac:dyDescent="0.25">
      <c r="A4302" s="71">
        <v>3806409</v>
      </c>
      <c r="B4302" t="s">
        <v>19051</v>
      </c>
      <c r="C4302" s="71" t="s">
        <v>3</v>
      </c>
      <c r="D4302" s="71">
        <v>59.78</v>
      </c>
    </row>
    <row r="4303" spans="1:4" x14ac:dyDescent="0.25">
      <c r="A4303" s="71">
        <v>3815602</v>
      </c>
      <c r="B4303" t="s">
        <v>19052</v>
      </c>
      <c r="C4303" s="71" t="s">
        <v>3</v>
      </c>
      <c r="D4303" s="71">
        <v>30.52</v>
      </c>
    </row>
    <row r="4304" spans="1:4" x14ac:dyDescent="0.25">
      <c r="A4304" s="71">
        <v>4011444</v>
      </c>
      <c r="B4304" t="s">
        <v>19053</v>
      </c>
      <c r="C4304" s="71" t="s">
        <v>62</v>
      </c>
      <c r="D4304" s="71">
        <v>217.22</v>
      </c>
    </row>
    <row r="4305" spans="1:4" x14ac:dyDescent="0.25">
      <c r="A4305" s="71">
        <v>4011443</v>
      </c>
      <c r="B4305" t="s">
        <v>19054</v>
      </c>
      <c r="C4305" s="71" t="s">
        <v>62</v>
      </c>
      <c r="D4305" s="71">
        <v>134.71</v>
      </c>
    </row>
    <row r="4306" spans="1:4" x14ac:dyDescent="0.25">
      <c r="A4306" s="71">
        <v>4011446</v>
      </c>
      <c r="B4306" t="s">
        <v>19055</v>
      </c>
      <c r="C4306" s="71" t="s">
        <v>62</v>
      </c>
      <c r="D4306" s="71">
        <v>205.15</v>
      </c>
    </row>
    <row r="4307" spans="1:4" x14ac:dyDescent="0.25">
      <c r="A4307" s="71">
        <v>4011445</v>
      </c>
      <c r="B4307" t="s">
        <v>19056</v>
      </c>
      <c r="C4307" s="71" t="s">
        <v>62</v>
      </c>
      <c r="D4307" s="71">
        <v>120.83</v>
      </c>
    </row>
    <row r="4308" spans="1:4" x14ac:dyDescent="0.25">
      <c r="A4308" s="71">
        <v>4011448</v>
      </c>
      <c r="B4308" t="s">
        <v>19057</v>
      </c>
      <c r="C4308" s="71" t="s">
        <v>62</v>
      </c>
      <c r="D4308" s="71">
        <v>208.37</v>
      </c>
    </row>
    <row r="4309" spans="1:4" x14ac:dyDescent="0.25">
      <c r="A4309" s="71">
        <v>4011447</v>
      </c>
      <c r="B4309" t="s">
        <v>19058</v>
      </c>
      <c r="C4309" s="71" t="s">
        <v>62</v>
      </c>
      <c r="D4309" s="71">
        <v>121.68</v>
      </c>
    </row>
    <row r="4310" spans="1:4" x14ac:dyDescent="0.25">
      <c r="A4310" s="71">
        <v>4011450</v>
      </c>
      <c r="B4310" t="s">
        <v>19059</v>
      </c>
      <c r="C4310" s="71" t="s">
        <v>62</v>
      </c>
      <c r="D4310" s="71">
        <v>215.16</v>
      </c>
    </row>
    <row r="4311" spans="1:4" x14ac:dyDescent="0.25">
      <c r="A4311" s="71">
        <v>4011449</v>
      </c>
      <c r="B4311" t="s">
        <v>19060</v>
      </c>
      <c r="C4311" s="71" t="s">
        <v>62</v>
      </c>
      <c r="D4311" s="71">
        <v>130.01</v>
      </c>
    </row>
    <row r="4312" spans="1:4" x14ac:dyDescent="0.25">
      <c r="A4312" s="71">
        <v>4011452</v>
      </c>
      <c r="B4312" t="s">
        <v>19061</v>
      </c>
      <c r="C4312" s="71" t="s">
        <v>62</v>
      </c>
      <c r="D4312" s="71">
        <v>219.57</v>
      </c>
    </row>
    <row r="4313" spans="1:4" x14ac:dyDescent="0.25">
      <c r="A4313" s="71">
        <v>4011451</v>
      </c>
      <c r="B4313" t="s">
        <v>19062</v>
      </c>
      <c r="C4313" s="71" t="s">
        <v>62</v>
      </c>
      <c r="D4313" s="71">
        <v>135.52000000000001</v>
      </c>
    </row>
    <row r="4314" spans="1:4" x14ac:dyDescent="0.25">
      <c r="A4314" s="71">
        <v>4011219</v>
      </c>
      <c r="B4314" t="s">
        <v>19063</v>
      </c>
      <c r="C4314" s="71" t="s">
        <v>14997</v>
      </c>
      <c r="D4314" s="71">
        <v>12.14</v>
      </c>
    </row>
    <row r="4315" spans="1:4" x14ac:dyDescent="0.25">
      <c r="A4315" s="71">
        <v>4011291</v>
      </c>
      <c r="B4315" t="s">
        <v>19064</v>
      </c>
      <c r="C4315" s="71" t="s">
        <v>14997</v>
      </c>
      <c r="D4315" s="71">
        <v>63.76</v>
      </c>
    </row>
    <row r="4316" spans="1:4" x14ac:dyDescent="0.25">
      <c r="A4316" s="71">
        <v>4011287</v>
      </c>
      <c r="B4316" t="s">
        <v>19065</v>
      </c>
      <c r="C4316" s="71" t="s">
        <v>14997</v>
      </c>
      <c r="D4316" s="71">
        <v>53.7</v>
      </c>
    </row>
    <row r="4317" spans="1:4" x14ac:dyDescent="0.25">
      <c r="A4317" s="71">
        <v>4011305</v>
      </c>
      <c r="B4317" t="s">
        <v>19066</v>
      </c>
      <c r="C4317" s="71" t="s">
        <v>14997</v>
      </c>
      <c r="D4317" s="71">
        <v>101.85</v>
      </c>
    </row>
    <row r="4318" spans="1:4" x14ac:dyDescent="0.25">
      <c r="A4318" s="71">
        <v>4011313</v>
      </c>
      <c r="B4318" t="s">
        <v>19067</v>
      </c>
      <c r="C4318" s="71" t="s">
        <v>14997</v>
      </c>
      <c r="D4318" s="71">
        <v>113.88</v>
      </c>
    </row>
    <row r="4319" spans="1:4" x14ac:dyDescent="0.25">
      <c r="A4319" s="71">
        <v>4011297</v>
      </c>
      <c r="B4319" t="s">
        <v>19068</v>
      </c>
      <c r="C4319" s="71" t="s">
        <v>14997</v>
      </c>
      <c r="D4319" s="71">
        <v>107.13</v>
      </c>
    </row>
    <row r="4320" spans="1:4" x14ac:dyDescent="0.25">
      <c r="A4320" s="71">
        <v>4011221</v>
      </c>
      <c r="B4320" t="s">
        <v>19069</v>
      </c>
      <c r="C4320" s="71" t="s">
        <v>14997</v>
      </c>
      <c r="D4320" s="71">
        <v>12.94</v>
      </c>
    </row>
    <row r="4321" spans="1:4" x14ac:dyDescent="0.25">
      <c r="A4321" s="71">
        <v>4011226</v>
      </c>
      <c r="B4321" t="s">
        <v>19070</v>
      </c>
      <c r="C4321" s="71" t="s">
        <v>14997</v>
      </c>
      <c r="D4321" s="71">
        <v>31.15</v>
      </c>
    </row>
    <row r="4322" spans="1:4" x14ac:dyDescent="0.25">
      <c r="A4322" s="71">
        <v>4011240</v>
      </c>
      <c r="B4322" t="s">
        <v>19071</v>
      </c>
      <c r="C4322" s="71" t="s">
        <v>14997</v>
      </c>
      <c r="D4322" s="71">
        <v>132.53</v>
      </c>
    </row>
    <row r="4323" spans="1:4" x14ac:dyDescent="0.25">
      <c r="A4323" s="71">
        <v>4011239</v>
      </c>
      <c r="B4323" t="s">
        <v>19072</v>
      </c>
      <c r="C4323" s="71" t="s">
        <v>14997</v>
      </c>
      <c r="D4323" s="71">
        <v>87.74</v>
      </c>
    </row>
    <row r="4324" spans="1:4" x14ac:dyDescent="0.25">
      <c r="A4324" s="71">
        <v>4011268</v>
      </c>
      <c r="B4324" t="s">
        <v>19073</v>
      </c>
      <c r="C4324" s="71" t="s">
        <v>14997</v>
      </c>
      <c r="D4324" s="71">
        <v>94.57</v>
      </c>
    </row>
    <row r="4325" spans="1:4" x14ac:dyDescent="0.25">
      <c r="A4325" s="71">
        <v>4011267</v>
      </c>
      <c r="B4325" t="s">
        <v>19074</v>
      </c>
      <c r="C4325" s="71" t="s">
        <v>14997</v>
      </c>
      <c r="D4325" s="71">
        <v>48.4</v>
      </c>
    </row>
    <row r="4326" spans="1:4" x14ac:dyDescent="0.25">
      <c r="A4326" s="71">
        <v>4011256</v>
      </c>
      <c r="B4326" t="s">
        <v>19075</v>
      </c>
      <c r="C4326" s="71" t="s">
        <v>14997</v>
      </c>
      <c r="D4326" s="71">
        <v>81.239999999999995</v>
      </c>
    </row>
    <row r="4327" spans="1:4" x14ac:dyDescent="0.25">
      <c r="A4327" s="71">
        <v>4011255</v>
      </c>
      <c r="B4327" t="s">
        <v>19076</v>
      </c>
      <c r="C4327" s="71" t="s">
        <v>14997</v>
      </c>
      <c r="D4327" s="71">
        <v>35.06</v>
      </c>
    </row>
    <row r="4328" spans="1:4" x14ac:dyDescent="0.25">
      <c r="A4328" s="71">
        <v>4011276</v>
      </c>
      <c r="B4328" t="s">
        <v>19077</v>
      </c>
      <c r="C4328" s="71" t="s">
        <v>14997</v>
      </c>
      <c r="D4328" s="71">
        <v>263.29000000000002</v>
      </c>
    </row>
    <row r="4329" spans="1:4" x14ac:dyDescent="0.25">
      <c r="A4329" s="71">
        <v>4011275</v>
      </c>
      <c r="B4329" t="s">
        <v>19078</v>
      </c>
      <c r="C4329" s="71" t="s">
        <v>14997</v>
      </c>
      <c r="D4329" s="71">
        <v>108.62</v>
      </c>
    </row>
    <row r="4330" spans="1:4" x14ac:dyDescent="0.25">
      <c r="A4330" s="71">
        <v>4011549</v>
      </c>
      <c r="B4330" t="s">
        <v>19079</v>
      </c>
      <c r="C4330" s="71" t="s">
        <v>14997</v>
      </c>
      <c r="D4330" s="71">
        <v>266.2</v>
      </c>
    </row>
    <row r="4331" spans="1:4" x14ac:dyDescent="0.25">
      <c r="A4331" s="71">
        <v>4011548</v>
      </c>
      <c r="B4331" t="s">
        <v>19080</v>
      </c>
      <c r="C4331" s="71" t="s">
        <v>14997</v>
      </c>
      <c r="D4331" s="71">
        <v>111.53</v>
      </c>
    </row>
    <row r="4332" spans="1:4" x14ac:dyDescent="0.25">
      <c r="A4332" s="71">
        <v>4011278</v>
      </c>
      <c r="B4332" t="s">
        <v>19081</v>
      </c>
      <c r="C4332" s="71" t="s">
        <v>14997</v>
      </c>
      <c r="D4332" s="71">
        <v>308.8</v>
      </c>
    </row>
    <row r="4333" spans="1:4" x14ac:dyDescent="0.25">
      <c r="A4333" s="71">
        <v>4011277</v>
      </c>
      <c r="B4333" t="s">
        <v>19082</v>
      </c>
      <c r="C4333" s="71" t="s">
        <v>14997</v>
      </c>
      <c r="D4333" s="71">
        <v>158.93</v>
      </c>
    </row>
    <row r="4334" spans="1:4" x14ac:dyDescent="0.25">
      <c r="A4334" s="71">
        <v>4011561</v>
      </c>
      <c r="B4334" t="s">
        <v>19083</v>
      </c>
      <c r="C4334" s="71" t="s">
        <v>14997</v>
      </c>
      <c r="D4334" s="71">
        <v>311.70999999999998</v>
      </c>
    </row>
    <row r="4335" spans="1:4" x14ac:dyDescent="0.25">
      <c r="A4335" s="71">
        <v>4011560</v>
      </c>
      <c r="B4335" t="s">
        <v>19084</v>
      </c>
      <c r="C4335" s="71" t="s">
        <v>14997</v>
      </c>
      <c r="D4335" s="71">
        <v>161.84</v>
      </c>
    </row>
    <row r="4336" spans="1:4" x14ac:dyDescent="0.25">
      <c r="A4336" s="71">
        <v>4011282</v>
      </c>
      <c r="B4336" t="s">
        <v>19085</v>
      </c>
      <c r="C4336" s="71" t="s">
        <v>14997</v>
      </c>
      <c r="D4336" s="71">
        <v>233.31</v>
      </c>
    </row>
    <row r="4337" spans="1:4" x14ac:dyDescent="0.25">
      <c r="A4337" s="71">
        <v>4011281</v>
      </c>
      <c r="B4337" t="s">
        <v>19086</v>
      </c>
      <c r="C4337" s="71" t="s">
        <v>14997</v>
      </c>
      <c r="D4337" s="71">
        <v>93.99</v>
      </c>
    </row>
    <row r="4338" spans="1:4" x14ac:dyDescent="0.25">
      <c r="A4338" s="71">
        <v>4011279</v>
      </c>
      <c r="B4338" t="s">
        <v>19087</v>
      </c>
      <c r="C4338" s="71" t="s">
        <v>14997</v>
      </c>
      <c r="D4338" s="71">
        <v>227.59</v>
      </c>
    </row>
    <row r="4339" spans="1:4" x14ac:dyDescent="0.25">
      <c r="A4339" s="71">
        <v>4011280</v>
      </c>
      <c r="B4339" t="s">
        <v>19088</v>
      </c>
      <c r="C4339" s="71" t="s">
        <v>14997</v>
      </c>
      <c r="D4339" s="71">
        <v>88.27</v>
      </c>
    </row>
    <row r="4340" spans="1:4" x14ac:dyDescent="0.25">
      <c r="A4340" s="71">
        <v>4011327</v>
      </c>
      <c r="B4340" t="s">
        <v>19089</v>
      </c>
      <c r="C4340" s="71" t="s">
        <v>14997</v>
      </c>
      <c r="D4340" s="71">
        <v>36.86</v>
      </c>
    </row>
    <row r="4341" spans="1:4" x14ac:dyDescent="0.25">
      <c r="A4341" s="71">
        <v>4011325</v>
      </c>
      <c r="B4341" t="s">
        <v>19090</v>
      </c>
      <c r="C4341" s="71" t="s">
        <v>14997</v>
      </c>
      <c r="D4341" s="71">
        <v>21.69</v>
      </c>
    </row>
    <row r="4342" spans="1:4" x14ac:dyDescent="0.25">
      <c r="A4342" s="71">
        <v>4011454</v>
      </c>
      <c r="B4342" t="s">
        <v>19091</v>
      </c>
      <c r="C4342" s="71" t="s">
        <v>62</v>
      </c>
      <c r="D4342" s="71">
        <v>218.77</v>
      </c>
    </row>
    <row r="4343" spans="1:4" x14ac:dyDescent="0.25">
      <c r="A4343" s="71">
        <v>4011453</v>
      </c>
      <c r="B4343" t="s">
        <v>19092</v>
      </c>
      <c r="C4343" s="71" t="s">
        <v>62</v>
      </c>
      <c r="D4343" s="71">
        <v>143.97999999999999</v>
      </c>
    </row>
    <row r="4344" spans="1:4" x14ac:dyDescent="0.25">
      <c r="A4344" s="71">
        <v>4011455</v>
      </c>
      <c r="B4344" t="s">
        <v>19093</v>
      </c>
      <c r="C4344" s="71" t="s">
        <v>62</v>
      </c>
      <c r="D4344" s="71">
        <v>20.149999999999999</v>
      </c>
    </row>
    <row r="4345" spans="1:4" x14ac:dyDescent="0.25">
      <c r="A4345" s="71">
        <v>4011459</v>
      </c>
      <c r="B4345" t="s">
        <v>19094</v>
      </c>
      <c r="C4345" s="71" t="s">
        <v>62</v>
      </c>
      <c r="D4345" s="71">
        <v>222.71</v>
      </c>
    </row>
    <row r="4346" spans="1:4" x14ac:dyDescent="0.25">
      <c r="A4346" s="71">
        <v>4011458</v>
      </c>
      <c r="B4346" t="s">
        <v>19095</v>
      </c>
      <c r="C4346" s="71" t="s">
        <v>62</v>
      </c>
      <c r="D4346" s="71">
        <v>147.63</v>
      </c>
    </row>
    <row r="4347" spans="1:4" x14ac:dyDescent="0.25">
      <c r="A4347" s="71">
        <v>4011463</v>
      </c>
      <c r="B4347" t="s">
        <v>19096</v>
      </c>
      <c r="C4347" s="71" t="s">
        <v>62</v>
      </c>
      <c r="D4347" s="71">
        <v>222.99</v>
      </c>
    </row>
    <row r="4348" spans="1:4" x14ac:dyDescent="0.25">
      <c r="A4348" s="71">
        <v>4011462</v>
      </c>
      <c r="B4348" t="s">
        <v>19097</v>
      </c>
      <c r="C4348" s="71" t="s">
        <v>62</v>
      </c>
      <c r="D4348" s="71">
        <v>146.30000000000001</v>
      </c>
    </row>
    <row r="4349" spans="1:4" x14ac:dyDescent="0.25">
      <c r="A4349" s="71">
        <v>4011464</v>
      </c>
      <c r="B4349" t="s">
        <v>19098</v>
      </c>
      <c r="C4349" s="71" t="s">
        <v>62</v>
      </c>
      <c r="D4349" s="71">
        <v>20.149999999999999</v>
      </c>
    </row>
    <row r="4350" spans="1:4" x14ac:dyDescent="0.25">
      <c r="A4350" s="71">
        <v>4011457</v>
      </c>
      <c r="B4350" t="s">
        <v>19099</v>
      </c>
      <c r="C4350" s="71" t="s">
        <v>62</v>
      </c>
      <c r="D4350" s="71">
        <v>219.6</v>
      </c>
    </row>
    <row r="4351" spans="1:4" x14ac:dyDescent="0.25">
      <c r="A4351" s="71">
        <v>4011456</v>
      </c>
      <c r="B4351" t="s">
        <v>19100</v>
      </c>
      <c r="C4351" s="71" t="s">
        <v>62</v>
      </c>
      <c r="D4351" s="71">
        <v>144.22999999999999</v>
      </c>
    </row>
    <row r="4352" spans="1:4" x14ac:dyDescent="0.25">
      <c r="A4352" s="71">
        <v>4011461</v>
      </c>
      <c r="B4352" t="s">
        <v>19101</v>
      </c>
      <c r="C4352" s="71" t="s">
        <v>62</v>
      </c>
      <c r="D4352" s="71">
        <v>223.34</v>
      </c>
    </row>
    <row r="4353" spans="1:4" x14ac:dyDescent="0.25">
      <c r="A4353" s="71">
        <v>4011460</v>
      </c>
      <c r="B4353" t="s">
        <v>19102</v>
      </c>
      <c r="C4353" s="71" t="s">
        <v>62</v>
      </c>
      <c r="D4353" s="71">
        <v>147.91</v>
      </c>
    </row>
    <row r="4354" spans="1:4" x14ac:dyDescent="0.25">
      <c r="A4354" s="71">
        <v>4011466</v>
      </c>
      <c r="B4354" t="s">
        <v>19103</v>
      </c>
      <c r="C4354" s="71" t="s">
        <v>62</v>
      </c>
      <c r="D4354" s="71">
        <v>229.86</v>
      </c>
    </row>
    <row r="4355" spans="1:4" x14ac:dyDescent="0.25">
      <c r="A4355" s="71">
        <v>4011465</v>
      </c>
      <c r="B4355" t="s">
        <v>19104</v>
      </c>
      <c r="C4355" s="71" t="s">
        <v>62</v>
      </c>
      <c r="D4355" s="71">
        <v>152.47999999999999</v>
      </c>
    </row>
    <row r="4356" spans="1:4" x14ac:dyDescent="0.25">
      <c r="A4356" s="71">
        <v>4011469</v>
      </c>
      <c r="B4356" t="s">
        <v>19105</v>
      </c>
      <c r="C4356" s="71" t="s">
        <v>62</v>
      </c>
      <c r="D4356" s="71">
        <v>262.08999999999997</v>
      </c>
    </row>
    <row r="4357" spans="1:4" x14ac:dyDescent="0.25">
      <c r="A4357" s="71">
        <v>4011473</v>
      </c>
      <c r="B4357" t="s">
        <v>19106</v>
      </c>
      <c r="C4357" s="71" t="s">
        <v>62</v>
      </c>
      <c r="D4357" s="71">
        <v>197.22</v>
      </c>
    </row>
    <row r="4358" spans="1:4" x14ac:dyDescent="0.25">
      <c r="A4358" s="71">
        <v>4011470</v>
      </c>
      <c r="B4358" t="s">
        <v>19107</v>
      </c>
      <c r="C4358" s="71" t="s">
        <v>62</v>
      </c>
      <c r="D4358" s="71">
        <v>265.86</v>
      </c>
    </row>
    <row r="4359" spans="1:4" x14ac:dyDescent="0.25">
      <c r="A4359" s="71">
        <v>4011474</v>
      </c>
      <c r="B4359" t="s">
        <v>19108</v>
      </c>
      <c r="C4359" s="71" t="s">
        <v>62</v>
      </c>
      <c r="D4359" s="71">
        <v>202.31</v>
      </c>
    </row>
    <row r="4360" spans="1:4" x14ac:dyDescent="0.25">
      <c r="A4360" s="71">
        <v>4011471</v>
      </c>
      <c r="B4360" t="s">
        <v>19109</v>
      </c>
      <c r="C4360" s="71" t="s">
        <v>62</v>
      </c>
      <c r="D4360" s="71">
        <v>266.35000000000002</v>
      </c>
    </row>
    <row r="4361" spans="1:4" x14ac:dyDescent="0.25">
      <c r="A4361" s="71">
        <v>4011475</v>
      </c>
      <c r="B4361" t="s">
        <v>19110</v>
      </c>
      <c r="C4361" s="71" t="s">
        <v>62</v>
      </c>
      <c r="D4361" s="71">
        <v>204.83</v>
      </c>
    </row>
    <row r="4362" spans="1:4" x14ac:dyDescent="0.25">
      <c r="A4362" s="71">
        <v>4011472</v>
      </c>
      <c r="B4362" t="s">
        <v>19111</v>
      </c>
      <c r="C4362" s="71" t="s">
        <v>62</v>
      </c>
      <c r="D4362" s="71">
        <v>261.85000000000002</v>
      </c>
    </row>
    <row r="4363" spans="1:4" x14ac:dyDescent="0.25">
      <c r="A4363" s="71">
        <v>4011476</v>
      </c>
      <c r="B4363" t="s">
        <v>19112</v>
      </c>
      <c r="C4363" s="71" t="s">
        <v>62</v>
      </c>
      <c r="D4363" s="71">
        <v>196.93</v>
      </c>
    </row>
    <row r="4364" spans="1:4" x14ac:dyDescent="0.25">
      <c r="A4364" s="71">
        <v>4011478</v>
      </c>
      <c r="B4364" t="s">
        <v>19113</v>
      </c>
      <c r="C4364" s="71" t="s">
        <v>62</v>
      </c>
      <c r="D4364" s="71">
        <v>190.05</v>
      </c>
    </row>
    <row r="4365" spans="1:4" x14ac:dyDescent="0.25">
      <c r="A4365" s="71">
        <v>4011477</v>
      </c>
      <c r="B4365" t="s">
        <v>19114</v>
      </c>
      <c r="C4365" s="71" t="s">
        <v>62</v>
      </c>
      <c r="D4365" s="71">
        <v>145.35</v>
      </c>
    </row>
    <row r="4366" spans="1:4" x14ac:dyDescent="0.25">
      <c r="A4366" s="71">
        <v>4011539</v>
      </c>
      <c r="B4366" t="s">
        <v>40637</v>
      </c>
      <c r="C4366" s="71" t="s">
        <v>16235</v>
      </c>
      <c r="D4366" s="71">
        <v>0.2</v>
      </c>
    </row>
    <row r="4367" spans="1:4" x14ac:dyDescent="0.25">
      <c r="A4367" s="71">
        <v>4011538</v>
      </c>
      <c r="B4367" t="s">
        <v>19115</v>
      </c>
      <c r="C4367" s="71" t="s">
        <v>16235</v>
      </c>
      <c r="D4367" s="71">
        <v>0.31</v>
      </c>
    </row>
    <row r="4368" spans="1:4" x14ac:dyDescent="0.25">
      <c r="A4368" s="71">
        <v>4016096</v>
      </c>
      <c r="B4368" t="s">
        <v>19116</v>
      </c>
      <c r="C4368" s="71" t="s">
        <v>14997</v>
      </c>
      <c r="D4368" s="71">
        <v>1.35</v>
      </c>
    </row>
    <row r="4369" spans="1:4" x14ac:dyDescent="0.25">
      <c r="A4369" s="71">
        <v>4016008</v>
      </c>
      <c r="B4369" t="s">
        <v>19117</v>
      </c>
      <c r="C4369" s="71" t="s">
        <v>14997</v>
      </c>
      <c r="D4369" s="71">
        <v>4.3600000000000003</v>
      </c>
    </row>
    <row r="4370" spans="1:4" x14ac:dyDescent="0.25">
      <c r="A4370" s="71">
        <v>4016007</v>
      </c>
      <c r="B4370" t="s">
        <v>19118</v>
      </c>
      <c r="C4370" s="71" t="s">
        <v>14997</v>
      </c>
      <c r="D4370" s="71">
        <v>4.97</v>
      </c>
    </row>
    <row r="4371" spans="1:4" x14ac:dyDescent="0.25">
      <c r="A4371" s="71">
        <v>4015612</v>
      </c>
      <c r="B4371" t="s">
        <v>19119</v>
      </c>
      <c r="C4371" s="71" t="s">
        <v>14997</v>
      </c>
      <c r="D4371" s="71">
        <v>11.95</v>
      </c>
    </row>
    <row r="4372" spans="1:4" x14ac:dyDescent="0.25">
      <c r="A4372" s="71">
        <v>4011562</v>
      </c>
      <c r="B4372" t="s">
        <v>19120</v>
      </c>
      <c r="C4372" s="71" t="s">
        <v>16235</v>
      </c>
      <c r="D4372" s="71">
        <v>32.090000000000003</v>
      </c>
    </row>
    <row r="4373" spans="1:4" x14ac:dyDescent="0.25">
      <c r="A4373" s="71">
        <v>4011351</v>
      </c>
      <c r="B4373" t="s">
        <v>19121</v>
      </c>
      <c r="C4373" s="71" t="s">
        <v>16235</v>
      </c>
      <c r="D4373" s="71">
        <v>0.36</v>
      </c>
    </row>
    <row r="4374" spans="1:4" x14ac:dyDescent="0.25">
      <c r="A4374" s="71">
        <v>4011352</v>
      </c>
      <c r="B4374" t="s">
        <v>19122</v>
      </c>
      <c r="C4374" s="71" t="s">
        <v>16235</v>
      </c>
      <c r="D4374" s="71">
        <v>0.39</v>
      </c>
    </row>
    <row r="4375" spans="1:4" x14ac:dyDescent="0.25">
      <c r="A4375" s="71">
        <v>4011402</v>
      </c>
      <c r="B4375" t="s">
        <v>19123</v>
      </c>
      <c r="C4375" s="71" t="s">
        <v>16235</v>
      </c>
      <c r="D4375" s="71">
        <v>0.96</v>
      </c>
    </row>
    <row r="4376" spans="1:4" x14ac:dyDescent="0.25">
      <c r="A4376" s="71">
        <v>4011401</v>
      </c>
      <c r="B4376" t="s">
        <v>19124</v>
      </c>
      <c r="C4376" s="71" t="s">
        <v>16235</v>
      </c>
      <c r="D4376" s="71">
        <v>0.59</v>
      </c>
    </row>
    <row r="4377" spans="1:4" x14ac:dyDescent="0.25">
      <c r="A4377" s="71">
        <v>4011404</v>
      </c>
      <c r="B4377" t="s">
        <v>19125</v>
      </c>
      <c r="C4377" s="71" t="s">
        <v>16235</v>
      </c>
      <c r="D4377" s="71">
        <v>0.68</v>
      </c>
    </row>
    <row r="4378" spans="1:4" x14ac:dyDescent="0.25">
      <c r="A4378" s="71">
        <v>4011403</v>
      </c>
      <c r="B4378" t="s">
        <v>19126</v>
      </c>
      <c r="C4378" s="71" t="s">
        <v>16235</v>
      </c>
      <c r="D4378" s="71">
        <v>0.4</v>
      </c>
    </row>
    <row r="4379" spans="1:4" x14ac:dyDescent="0.25">
      <c r="A4379" s="71">
        <v>4011406</v>
      </c>
      <c r="B4379" t="s">
        <v>19127</v>
      </c>
      <c r="C4379" s="71" t="s">
        <v>16235</v>
      </c>
      <c r="D4379" s="71">
        <v>1.25</v>
      </c>
    </row>
    <row r="4380" spans="1:4" x14ac:dyDescent="0.25">
      <c r="A4380" s="71">
        <v>4011405</v>
      </c>
      <c r="B4380" t="s">
        <v>19128</v>
      </c>
      <c r="C4380" s="71" t="s">
        <v>16235</v>
      </c>
      <c r="D4380" s="71">
        <v>0.77</v>
      </c>
    </row>
    <row r="4381" spans="1:4" x14ac:dyDescent="0.25">
      <c r="A4381" s="71">
        <v>4011392</v>
      </c>
      <c r="B4381" t="s">
        <v>19129</v>
      </c>
      <c r="C4381" s="71" t="s">
        <v>14997</v>
      </c>
      <c r="D4381" s="71">
        <v>260.52999999999997</v>
      </c>
    </row>
    <row r="4382" spans="1:4" x14ac:dyDescent="0.25">
      <c r="A4382" s="71">
        <v>4011391</v>
      </c>
      <c r="B4382" t="s">
        <v>19130</v>
      </c>
      <c r="C4382" s="71" t="s">
        <v>14997</v>
      </c>
      <c r="D4382" s="71">
        <v>124.08</v>
      </c>
    </row>
    <row r="4383" spans="1:4" x14ac:dyDescent="0.25">
      <c r="A4383" s="71">
        <v>4011394</v>
      </c>
      <c r="B4383" t="s">
        <v>19131</v>
      </c>
      <c r="C4383" s="71" t="s">
        <v>14997</v>
      </c>
      <c r="D4383" s="71">
        <v>261.12</v>
      </c>
    </row>
    <row r="4384" spans="1:4" x14ac:dyDescent="0.25">
      <c r="A4384" s="71">
        <v>4011393</v>
      </c>
      <c r="B4384" t="s">
        <v>19132</v>
      </c>
      <c r="C4384" s="71" t="s">
        <v>14997</v>
      </c>
      <c r="D4384" s="71">
        <v>124.67</v>
      </c>
    </row>
    <row r="4385" spans="1:4" x14ac:dyDescent="0.25">
      <c r="A4385" s="71">
        <v>4011396</v>
      </c>
      <c r="B4385" t="s">
        <v>19133</v>
      </c>
      <c r="C4385" s="71" t="s">
        <v>14997</v>
      </c>
      <c r="D4385" s="71">
        <v>267.19</v>
      </c>
    </row>
    <row r="4386" spans="1:4" x14ac:dyDescent="0.25">
      <c r="A4386" s="71">
        <v>4011395</v>
      </c>
      <c r="B4386" t="s">
        <v>19134</v>
      </c>
      <c r="C4386" s="71" t="s">
        <v>14997</v>
      </c>
      <c r="D4386" s="71">
        <v>125.35</v>
      </c>
    </row>
    <row r="4387" spans="1:4" x14ac:dyDescent="0.25">
      <c r="A4387" s="71">
        <v>4011398</v>
      </c>
      <c r="B4387" t="s">
        <v>19135</v>
      </c>
      <c r="C4387" s="71" t="s">
        <v>14997</v>
      </c>
      <c r="D4387" s="71">
        <v>267.63</v>
      </c>
    </row>
    <row r="4388" spans="1:4" x14ac:dyDescent="0.25">
      <c r="A4388" s="71">
        <v>4011397</v>
      </c>
      <c r="B4388" t="s">
        <v>19136</v>
      </c>
      <c r="C4388" s="71" t="s">
        <v>14997</v>
      </c>
      <c r="D4388" s="71">
        <v>125.62</v>
      </c>
    </row>
    <row r="4389" spans="1:4" x14ac:dyDescent="0.25">
      <c r="A4389" s="71">
        <v>4011400</v>
      </c>
      <c r="B4389" t="s">
        <v>19137</v>
      </c>
      <c r="C4389" s="71" t="s">
        <v>14997</v>
      </c>
      <c r="D4389" s="71">
        <v>275.05</v>
      </c>
    </row>
    <row r="4390" spans="1:4" x14ac:dyDescent="0.25">
      <c r="A4390" s="71">
        <v>4011399</v>
      </c>
      <c r="B4390" t="s">
        <v>19138</v>
      </c>
      <c r="C4390" s="71" t="s">
        <v>14997</v>
      </c>
      <c r="D4390" s="71">
        <v>142.91</v>
      </c>
    </row>
    <row r="4391" spans="1:4" x14ac:dyDescent="0.25">
      <c r="A4391" s="71">
        <v>4011490</v>
      </c>
      <c r="B4391" t="s">
        <v>19139</v>
      </c>
      <c r="C4391" s="71" t="s">
        <v>16235</v>
      </c>
      <c r="D4391" s="71">
        <v>5.29</v>
      </c>
    </row>
    <row r="4392" spans="1:4" x14ac:dyDescent="0.25">
      <c r="A4392" s="71">
        <v>4011536</v>
      </c>
      <c r="B4392" t="s">
        <v>19140</v>
      </c>
      <c r="C4392" s="71" t="s">
        <v>16235</v>
      </c>
      <c r="D4392" s="71">
        <v>1.76</v>
      </c>
    </row>
    <row r="4393" spans="1:4" x14ac:dyDescent="0.25">
      <c r="A4393" s="71">
        <v>4011415</v>
      </c>
      <c r="B4393" t="s">
        <v>19141</v>
      </c>
      <c r="C4393" s="71" t="s">
        <v>62</v>
      </c>
      <c r="D4393" s="71">
        <v>207.13</v>
      </c>
    </row>
    <row r="4394" spans="1:4" x14ac:dyDescent="0.25">
      <c r="A4394" s="71">
        <v>4011416</v>
      </c>
      <c r="B4394" t="s">
        <v>19142</v>
      </c>
      <c r="C4394" s="71" t="s">
        <v>62</v>
      </c>
      <c r="D4394" s="71">
        <v>145.46</v>
      </c>
    </row>
    <row r="4395" spans="1:4" x14ac:dyDescent="0.25">
      <c r="A4395" s="71">
        <v>4011408</v>
      </c>
      <c r="B4395" t="s">
        <v>21941</v>
      </c>
      <c r="C4395" s="71" t="s">
        <v>16235</v>
      </c>
      <c r="D4395" s="71">
        <v>2.52</v>
      </c>
    </row>
    <row r="4396" spans="1:4" x14ac:dyDescent="0.25">
      <c r="A4396" s="71">
        <v>4011407</v>
      </c>
      <c r="B4396" t="s">
        <v>21942</v>
      </c>
      <c r="C4396" s="71" t="s">
        <v>16235</v>
      </c>
      <c r="D4396" s="71">
        <v>1.74</v>
      </c>
    </row>
    <row r="4397" spans="1:4" x14ac:dyDescent="0.25">
      <c r="A4397" s="71">
        <v>4011410</v>
      </c>
      <c r="B4397" t="s">
        <v>21943</v>
      </c>
      <c r="C4397" s="71" t="s">
        <v>16235</v>
      </c>
      <c r="D4397" s="71">
        <v>4.88</v>
      </c>
    </row>
    <row r="4398" spans="1:4" x14ac:dyDescent="0.25">
      <c r="A4398" s="71">
        <v>4011409</v>
      </c>
      <c r="B4398" t="s">
        <v>21944</v>
      </c>
      <c r="C4398" s="71" t="s">
        <v>16235</v>
      </c>
      <c r="D4398" s="71">
        <v>3.39</v>
      </c>
    </row>
    <row r="4399" spans="1:4" x14ac:dyDescent="0.25">
      <c r="A4399" s="71">
        <v>4011412</v>
      </c>
      <c r="B4399" t="s">
        <v>21945</v>
      </c>
      <c r="C4399" s="71" t="s">
        <v>16235</v>
      </c>
      <c r="D4399" s="71">
        <v>6.5</v>
      </c>
    </row>
    <row r="4400" spans="1:4" x14ac:dyDescent="0.25">
      <c r="A4400" s="71">
        <v>4011411</v>
      </c>
      <c r="B4400" t="s">
        <v>21946</v>
      </c>
      <c r="C4400" s="71" t="s">
        <v>16235</v>
      </c>
      <c r="D4400" s="71">
        <v>4.5199999999999996</v>
      </c>
    </row>
    <row r="4401" spans="1:4" x14ac:dyDescent="0.25">
      <c r="A4401" s="71">
        <v>4011520</v>
      </c>
      <c r="B4401" t="s">
        <v>19143</v>
      </c>
      <c r="C4401" s="71" t="s">
        <v>14997</v>
      </c>
      <c r="D4401" s="71">
        <v>587.23</v>
      </c>
    </row>
    <row r="4402" spans="1:4" x14ac:dyDescent="0.25">
      <c r="A4402" s="71">
        <v>4011507</v>
      </c>
      <c r="B4402" t="s">
        <v>19144</v>
      </c>
      <c r="C4402" s="71" t="s">
        <v>14997</v>
      </c>
      <c r="D4402" s="71">
        <v>410.4</v>
      </c>
    </row>
    <row r="4403" spans="1:4" x14ac:dyDescent="0.25">
      <c r="A4403" s="71">
        <v>4011535</v>
      </c>
      <c r="B4403" t="s">
        <v>19145</v>
      </c>
      <c r="C4403" s="71" t="s">
        <v>14997</v>
      </c>
      <c r="D4403" s="71">
        <v>462.6</v>
      </c>
    </row>
    <row r="4404" spans="1:4" x14ac:dyDescent="0.25">
      <c r="A4404" s="71">
        <v>4011534</v>
      </c>
      <c r="B4404" t="s">
        <v>19146</v>
      </c>
      <c r="C4404" s="71" t="s">
        <v>14997</v>
      </c>
      <c r="D4404" s="71">
        <v>309.69</v>
      </c>
    </row>
    <row r="4405" spans="1:4" x14ac:dyDescent="0.25">
      <c r="A4405" s="71">
        <v>4011533</v>
      </c>
      <c r="B4405" t="s">
        <v>19147</v>
      </c>
      <c r="C4405" s="71" t="s">
        <v>14997</v>
      </c>
      <c r="D4405" s="71">
        <v>471.67</v>
      </c>
    </row>
    <row r="4406" spans="1:4" x14ac:dyDescent="0.25">
      <c r="A4406" s="71">
        <v>4011532</v>
      </c>
      <c r="B4406" t="s">
        <v>19148</v>
      </c>
      <c r="C4406" s="71" t="s">
        <v>14997</v>
      </c>
      <c r="D4406" s="71">
        <v>318.76</v>
      </c>
    </row>
    <row r="4407" spans="1:4" x14ac:dyDescent="0.25">
      <c r="A4407" s="71">
        <v>4011492</v>
      </c>
      <c r="B4407" t="s">
        <v>19149</v>
      </c>
      <c r="C4407" s="71" t="s">
        <v>14997</v>
      </c>
      <c r="D4407" s="71">
        <v>386.48</v>
      </c>
    </row>
    <row r="4408" spans="1:4" x14ac:dyDescent="0.25">
      <c r="A4408" s="71">
        <v>4011491</v>
      </c>
      <c r="B4408" t="s">
        <v>19150</v>
      </c>
      <c r="C4408" s="71" t="s">
        <v>14997</v>
      </c>
      <c r="D4408" s="71">
        <v>233.76</v>
      </c>
    </row>
    <row r="4409" spans="1:4" x14ac:dyDescent="0.25">
      <c r="A4409" s="71">
        <v>4011353</v>
      </c>
      <c r="B4409" t="s">
        <v>19151</v>
      </c>
      <c r="C4409" s="71" t="s">
        <v>16235</v>
      </c>
      <c r="D4409" s="71">
        <v>0.27</v>
      </c>
    </row>
    <row r="4410" spans="1:4" x14ac:dyDescent="0.25">
      <c r="A4410" s="71">
        <v>4011354</v>
      </c>
      <c r="B4410" t="s">
        <v>19152</v>
      </c>
      <c r="C4410" s="71" t="s">
        <v>16235</v>
      </c>
      <c r="D4410" s="71">
        <v>0.27</v>
      </c>
    </row>
    <row r="4411" spans="1:4" x14ac:dyDescent="0.25">
      <c r="A4411" s="71">
        <v>4011418</v>
      </c>
      <c r="B4411" t="s">
        <v>19153</v>
      </c>
      <c r="C4411" s="71" t="s">
        <v>14997</v>
      </c>
      <c r="D4411" s="71">
        <v>373.82</v>
      </c>
    </row>
    <row r="4412" spans="1:4" x14ac:dyDescent="0.25">
      <c r="A4412" s="71">
        <v>4011417</v>
      </c>
      <c r="B4412" t="s">
        <v>19154</v>
      </c>
      <c r="C4412" s="71" t="s">
        <v>14997</v>
      </c>
      <c r="D4412" s="71">
        <v>202.27</v>
      </c>
    </row>
    <row r="4413" spans="1:4" x14ac:dyDescent="0.25">
      <c r="A4413" s="71">
        <v>4011420</v>
      </c>
      <c r="B4413" t="s">
        <v>19155</v>
      </c>
      <c r="C4413" s="71" t="s">
        <v>14997</v>
      </c>
      <c r="D4413" s="71">
        <v>373.47</v>
      </c>
    </row>
    <row r="4414" spans="1:4" x14ac:dyDescent="0.25">
      <c r="A4414" s="71">
        <v>4011419</v>
      </c>
      <c r="B4414" t="s">
        <v>19156</v>
      </c>
      <c r="C4414" s="71" t="s">
        <v>14997</v>
      </c>
      <c r="D4414" s="71">
        <v>199.16</v>
      </c>
    </row>
    <row r="4415" spans="1:4" x14ac:dyDescent="0.25">
      <c r="A4415" s="71">
        <v>4011422</v>
      </c>
      <c r="B4415" t="s">
        <v>19157</v>
      </c>
      <c r="C4415" s="71" t="s">
        <v>14997</v>
      </c>
      <c r="D4415" s="71">
        <v>388.89</v>
      </c>
    </row>
    <row r="4416" spans="1:4" x14ac:dyDescent="0.25">
      <c r="A4416" s="71">
        <v>4011421</v>
      </c>
      <c r="B4416" t="s">
        <v>19158</v>
      </c>
      <c r="C4416" s="71" t="s">
        <v>14997</v>
      </c>
      <c r="D4416" s="71">
        <v>217.26</v>
      </c>
    </row>
    <row r="4417" spans="1:4" x14ac:dyDescent="0.25">
      <c r="A4417" s="71">
        <v>4011424</v>
      </c>
      <c r="B4417" t="s">
        <v>19159</v>
      </c>
      <c r="C4417" s="71" t="s">
        <v>14997</v>
      </c>
      <c r="D4417" s="71">
        <v>388.62</v>
      </c>
    </row>
    <row r="4418" spans="1:4" x14ac:dyDescent="0.25">
      <c r="A4418" s="71">
        <v>4011423</v>
      </c>
      <c r="B4418" t="s">
        <v>19160</v>
      </c>
      <c r="C4418" s="71" t="s">
        <v>14997</v>
      </c>
      <c r="D4418" s="71">
        <v>214.15</v>
      </c>
    </row>
    <row r="4419" spans="1:4" x14ac:dyDescent="0.25">
      <c r="A4419" s="71">
        <v>4011426</v>
      </c>
      <c r="B4419" t="s">
        <v>19161</v>
      </c>
      <c r="C4419" s="71" t="s">
        <v>14997</v>
      </c>
      <c r="D4419" s="71">
        <v>373.82</v>
      </c>
    </row>
    <row r="4420" spans="1:4" x14ac:dyDescent="0.25">
      <c r="A4420" s="71">
        <v>4011425</v>
      </c>
      <c r="B4420" t="s">
        <v>19162</v>
      </c>
      <c r="C4420" s="71" t="s">
        <v>14997</v>
      </c>
      <c r="D4420" s="71">
        <v>202.27</v>
      </c>
    </row>
    <row r="4421" spans="1:4" x14ac:dyDescent="0.25">
      <c r="A4421" s="71">
        <v>4011428</v>
      </c>
      <c r="B4421" t="s">
        <v>19163</v>
      </c>
      <c r="C4421" s="71" t="s">
        <v>14997</v>
      </c>
      <c r="D4421" s="71">
        <v>373.47</v>
      </c>
    </row>
    <row r="4422" spans="1:4" x14ac:dyDescent="0.25">
      <c r="A4422" s="71">
        <v>4011427</v>
      </c>
      <c r="B4422" t="s">
        <v>19164</v>
      </c>
      <c r="C4422" s="71" t="s">
        <v>14997</v>
      </c>
      <c r="D4422" s="71">
        <v>199.16</v>
      </c>
    </row>
    <row r="4423" spans="1:4" x14ac:dyDescent="0.25">
      <c r="A4423" s="71">
        <v>4011430</v>
      </c>
      <c r="B4423" t="s">
        <v>19165</v>
      </c>
      <c r="C4423" s="71" t="s">
        <v>14997</v>
      </c>
      <c r="D4423" s="71">
        <v>387.5</v>
      </c>
    </row>
    <row r="4424" spans="1:4" x14ac:dyDescent="0.25">
      <c r="A4424" s="71">
        <v>4011429</v>
      </c>
      <c r="B4424" t="s">
        <v>19166</v>
      </c>
      <c r="C4424" s="71" t="s">
        <v>14997</v>
      </c>
      <c r="D4424" s="71">
        <v>216.68</v>
      </c>
    </row>
    <row r="4425" spans="1:4" x14ac:dyDescent="0.25">
      <c r="A4425" s="71">
        <v>4011432</v>
      </c>
      <c r="B4425" t="s">
        <v>19167</v>
      </c>
      <c r="C4425" s="71" t="s">
        <v>14997</v>
      </c>
      <c r="D4425" s="71">
        <v>387.22</v>
      </c>
    </row>
    <row r="4426" spans="1:4" x14ac:dyDescent="0.25">
      <c r="A4426" s="71">
        <v>4011431</v>
      </c>
      <c r="B4426" t="s">
        <v>19168</v>
      </c>
      <c r="C4426" s="71" t="s">
        <v>14997</v>
      </c>
      <c r="D4426" s="71">
        <v>213.59</v>
      </c>
    </row>
    <row r="4427" spans="1:4" x14ac:dyDescent="0.25">
      <c r="A4427" s="71">
        <v>4011434</v>
      </c>
      <c r="B4427" t="s">
        <v>19169</v>
      </c>
      <c r="C4427" s="71" t="s">
        <v>62</v>
      </c>
      <c r="D4427" s="71">
        <v>217.49</v>
      </c>
    </row>
    <row r="4428" spans="1:4" x14ac:dyDescent="0.25">
      <c r="A4428" s="71">
        <v>4011433</v>
      </c>
      <c r="B4428" t="s">
        <v>19170</v>
      </c>
      <c r="C4428" s="71" t="s">
        <v>62</v>
      </c>
      <c r="D4428" s="71">
        <v>142.91</v>
      </c>
    </row>
    <row r="4429" spans="1:4" x14ac:dyDescent="0.25">
      <c r="A4429" s="71">
        <v>4011436</v>
      </c>
      <c r="B4429" t="s">
        <v>19171</v>
      </c>
      <c r="C4429" s="71" t="s">
        <v>62</v>
      </c>
      <c r="D4429" s="71">
        <v>207.97</v>
      </c>
    </row>
    <row r="4430" spans="1:4" x14ac:dyDescent="0.25">
      <c r="A4430" s="71">
        <v>4011435</v>
      </c>
      <c r="B4430" t="s">
        <v>19172</v>
      </c>
      <c r="C4430" s="71" t="s">
        <v>62</v>
      </c>
      <c r="D4430" s="71">
        <v>131.5</v>
      </c>
    </row>
    <row r="4431" spans="1:4" x14ac:dyDescent="0.25">
      <c r="A4431" s="71">
        <v>4011438</v>
      </c>
      <c r="B4431" t="s">
        <v>19173</v>
      </c>
      <c r="C4431" s="71" t="s">
        <v>62</v>
      </c>
      <c r="D4431" s="71">
        <v>218.69</v>
      </c>
    </row>
    <row r="4432" spans="1:4" x14ac:dyDescent="0.25">
      <c r="A4432" s="71">
        <v>4011437</v>
      </c>
      <c r="B4432" t="s">
        <v>19174</v>
      </c>
      <c r="C4432" s="71" t="s">
        <v>62</v>
      </c>
      <c r="D4432" s="71">
        <v>141.71</v>
      </c>
    </row>
    <row r="4433" spans="1:4" x14ac:dyDescent="0.25">
      <c r="A4433" s="71">
        <v>4011440</v>
      </c>
      <c r="B4433" t="s">
        <v>19175</v>
      </c>
      <c r="C4433" s="71" t="s">
        <v>62</v>
      </c>
      <c r="D4433" s="71">
        <v>220.65</v>
      </c>
    </row>
    <row r="4434" spans="1:4" x14ac:dyDescent="0.25">
      <c r="A4434" s="71">
        <v>4011439</v>
      </c>
      <c r="B4434" t="s">
        <v>19176</v>
      </c>
      <c r="C4434" s="71" t="s">
        <v>62</v>
      </c>
      <c r="D4434" s="71">
        <v>147.79</v>
      </c>
    </row>
    <row r="4435" spans="1:4" x14ac:dyDescent="0.25">
      <c r="A4435" s="71">
        <v>4011442</v>
      </c>
      <c r="B4435" t="s">
        <v>19177</v>
      </c>
      <c r="C4435" s="71" t="s">
        <v>62</v>
      </c>
      <c r="D4435" s="71">
        <v>220.52</v>
      </c>
    </row>
    <row r="4436" spans="1:4" x14ac:dyDescent="0.25">
      <c r="A4436" s="71">
        <v>4011441</v>
      </c>
      <c r="B4436" t="s">
        <v>19178</v>
      </c>
      <c r="C4436" s="71" t="s">
        <v>62</v>
      </c>
      <c r="D4436" s="71">
        <v>147.38999999999999</v>
      </c>
    </row>
    <row r="4437" spans="1:4" x14ac:dyDescent="0.25">
      <c r="A4437" s="71">
        <v>4011482</v>
      </c>
      <c r="B4437" t="s">
        <v>40638</v>
      </c>
      <c r="C4437" s="71" t="s">
        <v>14997</v>
      </c>
      <c r="D4437" s="71">
        <v>78.010000000000005</v>
      </c>
    </row>
    <row r="4438" spans="1:4" x14ac:dyDescent="0.25">
      <c r="A4438" s="71">
        <v>4011486</v>
      </c>
      <c r="B4438" t="s">
        <v>40639</v>
      </c>
      <c r="C4438" s="71" t="s">
        <v>14997</v>
      </c>
      <c r="D4438" s="71">
        <v>123.77</v>
      </c>
    </row>
    <row r="4439" spans="1:4" x14ac:dyDescent="0.25">
      <c r="A4439" s="71">
        <v>4011485</v>
      </c>
      <c r="B4439" t="s">
        <v>40640</v>
      </c>
      <c r="C4439" s="71" t="s">
        <v>14997</v>
      </c>
      <c r="D4439" s="71">
        <v>95.79</v>
      </c>
    </row>
    <row r="4440" spans="1:4" x14ac:dyDescent="0.25">
      <c r="A4440" s="71">
        <v>4011484</v>
      </c>
      <c r="B4440" t="s">
        <v>40641</v>
      </c>
      <c r="C4440" s="71" t="s">
        <v>14997</v>
      </c>
      <c r="D4440" s="71">
        <v>81.12</v>
      </c>
    </row>
    <row r="4441" spans="1:4" x14ac:dyDescent="0.25">
      <c r="A4441" s="71">
        <v>4011483</v>
      </c>
      <c r="B4441" t="s">
        <v>40642</v>
      </c>
      <c r="C4441" s="71" t="s">
        <v>14997</v>
      </c>
      <c r="D4441" s="71">
        <v>53.14</v>
      </c>
    </row>
    <row r="4442" spans="1:4" x14ac:dyDescent="0.25">
      <c r="A4442" s="71">
        <v>4011488</v>
      </c>
      <c r="B4442" t="s">
        <v>40643</v>
      </c>
      <c r="C4442" s="71" t="s">
        <v>14997</v>
      </c>
      <c r="D4442" s="71">
        <v>55.43</v>
      </c>
    </row>
    <row r="4443" spans="1:4" x14ac:dyDescent="0.25">
      <c r="A4443" s="71">
        <v>4011487</v>
      </c>
      <c r="B4443" t="s">
        <v>40644</v>
      </c>
      <c r="C4443" s="71" t="s">
        <v>14997</v>
      </c>
      <c r="D4443" s="71">
        <v>89.09</v>
      </c>
    </row>
    <row r="4444" spans="1:4" x14ac:dyDescent="0.25">
      <c r="A4444" s="71">
        <v>4011489</v>
      </c>
      <c r="B4444" t="s">
        <v>21947</v>
      </c>
      <c r="C4444" s="71" t="s">
        <v>14997</v>
      </c>
      <c r="D4444" s="71">
        <v>157.88</v>
      </c>
    </row>
    <row r="4445" spans="1:4" x14ac:dyDescent="0.25">
      <c r="A4445" s="71">
        <v>4011493</v>
      </c>
      <c r="B4445" t="s">
        <v>40645</v>
      </c>
      <c r="C4445" s="71" t="s">
        <v>14997</v>
      </c>
      <c r="D4445" s="71">
        <v>103.15</v>
      </c>
    </row>
    <row r="4446" spans="1:4" x14ac:dyDescent="0.25">
      <c r="A4446" s="71">
        <v>4011481</v>
      </c>
      <c r="B4446" t="s">
        <v>19179</v>
      </c>
      <c r="C4446" s="71" t="s">
        <v>14997</v>
      </c>
      <c r="D4446" s="71">
        <v>35.369999999999997</v>
      </c>
    </row>
    <row r="4447" spans="1:4" x14ac:dyDescent="0.25">
      <c r="A4447" s="71">
        <v>4011347</v>
      </c>
      <c r="B4447" t="s">
        <v>19180</v>
      </c>
      <c r="C4447" s="71" t="s">
        <v>14997</v>
      </c>
      <c r="D4447" s="71">
        <v>65.34</v>
      </c>
    </row>
    <row r="4448" spans="1:4" x14ac:dyDescent="0.25">
      <c r="A4448" s="71">
        <v>4011342</v>
      </c>
      <c r="B4448" t="s">
        <v>19181</v>
      </c>
      <c r="C4448" s="71" t="s">
        <v>14997</v>
      </c>
      <c r="D4448" s="71">
        <v>98.33</v>
      </c>
    </row>
    <row r="4449" spans="1:4" x14ac:dyDescent="0.25">
      <c r="A4449" s="71">
        <v>4011344</v>
      </c>
      <c r="B4449" t="s">
        <v>19182</v>
      </c>
      <c r="C4449" s="71" t="s">
        <v>14997</v>
      </c>
      <c r="D4449" s="71">
        <v>52.16</v>
      </c>
    </row>
    <row r="4450" spans="1:4" x14ac:dyDescent="0.25">
      <c r="A4450" s="71">
        <v>4011341</v>
      </c>
      <c r="B4450" t="s">
        <v>19183</v>
      </c>
      <c r="C4450" s="71" t="s">
        <v>14997</v>
      </c>
      <c r="D4450" s="71">
        <v>12.26</v>
      </c>
    </row>
    <row r="4451" spans="1:4" x14ac:dyDescent="0.25">
      <c r="A4451" s="71">
        <v>4011346</v>
      </c>
      <c r="B4451" t="s">
        <v>19184</v>
      </c>
      <c r="C4451" s="71" t="s">
        <v>14997</v>
      </c>
      <c r="D4451" s="71">
        <v>8.5399999999999991</v>
      </c>
    </row>
    <row r="4452" spans="1:4" x14ac:dyDescent="0.25">
      <c r="A4452" s="71">
        <v>4011211</v>
      </c>
      <c r="B4452" t="s">
        <v>19185</v>
      </c>
      <c r="C4452" s="71" t="s">
        <v>14997</v>
      </c>
      <c r="D4452" s="71">
        <v>11.38</v>
      </c>
    </row>
    <row r="4453" spans="1:4" x14ac:dyDescent="0.25">
      <c r="A4453" s="71">
        <v>4011304</v>
      </c>
      <c r="B4453" t="s">
        <v>19186</v>
      </c>
      <c r="C4453" s="71" t="s">
        <v>14997</v>
      </c>
      <c r="D4453" s="71">
        <v>63.75</v>
      </c>
    </row>
    <row r="4454" spans="1:4" x14ac:dyDescent="0.25">
      <c r="A4454" s="71">
        <v>4011209</v>
      </c>
      <c r="B4454" t="s">
        <v>19187</v>
      </c>
      <c r="C4454" s="71" t="s">
        <v>16235</v>
      </c>
      <c r="D4454" s="71">
        <v>1.1399999999999999</v>
      </c>
    </row>
    <row r="4455" spans="1:4" x14ac:dyDescent="0.25">
      <c r="A4455" s="71">
        <v>4011210</v>
      </c>
      <c r="B4455" t="s">
        <v>19188</v>
      </c>
      <c r="C4455" s="71" t="s">
        <v>16235</v>
      </c>
      <c r="D4455" s="71">
        <v>1.23</v>
      </c>
    </row>
    <row r="4456" spans="1:4" x14ac:dyDescent="0.25">
      <c r="A4456" s="71">
        <v>4011537</v>
      </c>
      <c r="B4456" t="s">
        <v>19189</v>
      </c>
      <c r="C4456" s="71" t="s">
        <v>3</v>
      </c>
      <c r="D4456" s="71">
        <v>19.170000000000002</v>
      </c>
    </row>
    <row r="4457" spans="1:4" x14ac:dyDescent="0.25">
      <c r="A4457" s="71">
        <v>4011218</v>
      </c>
      <c r="B4457" t="s">
        <v>19190</v>
      </c>
      <c r="C4457" s="71" t="s">
        <v>14997</v>
      </c>
      <c r="D4457" s="71">
        <v>484.23</v>
      </c>
    </row>
    <row r="4458" spans="1:4" x14ac:dyDescent="0.25">
      <c r="A4458" s="71">
        <v>4011217</v>
      </c>
      <c r="B4458" t="s">
        <v>19191</v>
      </c>
      <c r="C4458" s="71" t="s">
        <v>14997</v>
      </c>
      <c r="D4458" s="71">
        <v>291.77</v>
      </c>
    </row>
    <row r="4459" spans="1:4" x14ac:dyDescent="0.25">
      <c r="A4459" s="71">
        <v>4011214</v>
      </c>
      <c r="B4459" t="s">
        <v>19192</v>
      </c>
      <c r="C4459" s="71" t="s">
        <v>14997</v>
      </c>
      <c r="D4459" s="71">
        <v>336.25</v>
      </c>
    </row>
    <row r="4460" spans="1:4" x14ac:dyDescent="0.25">
      <c r="A4460" s="71">
        <v>4011213</v>
      </c>
      <c r="B4460" t="s">
        <v>19193</v>
      </c>
      <c r="C4460" s="71" t="s">
        <v>14997</v>
      </c>
      <c r="D4460" s="71">
        <v>176.59</v>
      </c>
    </row>
    <row r="4461" spans="1:4" x14ac:dyDescent="0.25">
      <c r="A4461" s="71">
        <v>4011227</v>
      </c>
      <c r="B4461" t="s">
        <v>19194</v>
      </c>
      <c r="C4461" s="71" t="s">
        <v>14997</v>
      </c>
      <c r="D4461" s="71">
        <v>11.38</v>
      </c>
    </row>
    <row r="4462" spans="1:4" x14ac:dyDescent="0.25">
      <c r="A4462" s="71">
        <v>4011302</v>
      </c>
      <c r="B4462" t="s">
        <v>19195</v>
      </c>
      <c r="C4462" s="71" t="s">
        <v>14997</v>
      </c>
      <c r="D4462" s="71">
        <v>63.39</v>
      </c>
    </row>
    <row r="4463" spans="1:4" x14ac:dyDescent="0.25">
      <c r="A4463" s="71">
        <v>4011300</v>
      </c>
      <c r="B4463" t="s">
        <v>19196</v>
      </c>
      <c r="C4463" s="71" t="s">
        <v>14997</v>
      </c>
      <c r="D4463" s="71">
        <v>53.33</v>
      </c>
    </row>
    <row r="4464" spans="1:4" x14ac:dyDescent="0.25">
      <c r="A4464" s="71">
        <v>4011306</v>
      </c>
      <c r="B4464" t="s">
        <v>19197</v>
      </c>
      <c r="C4464" s="71" t="s">
        <v>14997</v>
      </c>
      <c r="D4464" s="71">
        <v>101.48</v>
      </c>
    </row>
    <row r="4465" spans="1:4" x14ac:dyDescent="0.25">
      <c r="A4465" s="71">
        <v>4011303</v>
      </c>
      <c r="B4465" t="s">
        <v>19198</v>
      </c>
      <c r="C4465" s="71" t="s">
        <v>14997</v>
      </c>
      <c r="D4465" s="71">
        <v>113.51</v>
      </c>
    </row>
    <row r="4466" spans="1:4" x14ac:dyDescent="0.25">
      <c r="A4466" s="71">
        <v>4011301</v>
      </c>
      <c r="B4466" t="s">
        <v>19199</v>
      </c>
      <c r="C4466" s="71" t="s">
        <v>14997</v>
      </c>
      <c r="D4466" s="71">
        <v>106.76</v>
      </c>
    </row>
    <row r="4467" spans="1:4" x14ac:dyDescent="0.25">
      <c r="A4467" s="71">
        <v>4011228</v>
      </c>
      <c r="B4467" t="s">
        <v>19200</v>
      </c>
      <c r="C4467" s="71" t="s">
        <v>14997</v>
      </c>
      <c r="D4467" s="71">
        <v>12.57</v>
      </c>
    </row>
    <row r="4468" spans="1:4" x14ac:dyDescent="0.25">
      <c r="A4468" s="71">
        <v>4011229</v>
      </c>
      <c r="B4468" t="s">
        <v>19201</v>
      </c>
      <c r="C4468" s="71" t="s">
        <v>14997</v>
      </c>
      <c r="D4468" s="71">
        <v>30.78</v>
      </c>
    </row>
    <row r="4469" spans="1:4" x14ac:dyDescent="0.25">
      <c r="A4469" s="71">
        <v>4011231</v>
      </c>
      <c r="B4469" t="s">
        <v>19202</v>
      </c>
      <c r="C4469" s="71" t="s">
        <v>14997</v>
      </c>
      <c r="D4469" s="71">
        <v>132.16</v>
      </c>
    </row>
    <row r="4470" spans="1:4" x14ac:dyDescent="0.25">
      <c r="A4470" s="71">
        <v>4011230</v>
      </c>
      <c r="B4470" t="s">
        <v>19203</v>
      </c>
      <c r="C4470" s="71" t="s">
        <v>14997</v>
      </c>
      <c r="D4470" s="71">
        <v>87.37</v>
      </c>
    </row>
    <row r="4471" spans="1:4" x14ac:dyDescent="0.25">
      <c r="A4471" s="71">
        <v>4011235</v>
      </c>
      <c r="B4471" t="s">
        <v>19204</v>
      </c>
      <c r="C4471" s="71" t="s">
        <v>14997</v>
      </c>
      <c r="D4471" s="71">
        <v>94.2</v>
      </c>
    </row>
    <row r="4472" spans="1:4" x14ac:dyDescent="0.25">
      <c r="A4472" s="71">
        <v>4011234</v>
      </c>
      <c r="B4472" t="s">
        <v>19205</v>
      </c>
      <c r="C4472" s="71" t="s">
        <v>14997</v>
      </c>
      <c r="D4472" s="71">
        <v>48.03</v>
      </c>
    </row>
    <row r="4473" spans="1:4" x14ac:dyDescent="0.25">
      <c r="A4473" s="71">
        <v>4011233</v>
      </c>
      <c r="B4473" t="s">
        <v>19206</v>
      </c>
      <c r="C4473" s="71" t="s">
        <v>14997</v>
      </c>
      <c r="D4473" s="71">
        <v>80.87</v>
      </c>
    </row>
    <row r="4474" spans="1:4" x14ac:dyDescent="0.25">
      <c r="A4474" s="71">
        <v>4011232</v>
      </c>
      <c r="B4474" t="s">
        <v>19207</v>
      </c>
      <c r="C4474" s="71" t="s">
        <v>14997</v>
      </c>
      <c r="D4474" s="71">
        <v>34.700000000000003</v>
      </c>
    </row>
    <row r="4475" spans="1:4" x14ac:dyDescent="0.25">
      <c r="A4475" s="71">
        <v>4011372</v>
      </c>
      <c r="B4475" t="s">
        <v>19208</v>
      </c>
      <c r="C4475" s="71" t="s">
        <v>16235</v>
      </c>
      <c r="D4475" s="71">
        <v>6.45</v>
      </c>
    </row>
    <row r="4476" spans="1:4" x14ac:dyDescent="0.25">
      <c r="A4476" s="71">
        <v>4011371</v>
      </c>
      <c r="B4476" t="s">
        <v>19209</v>
      </c>
      <c r="C4476" s="71" t="s">
        <v>16235</v>
      </c>
      <c r="D4476" s="71">
        <v>3.93</v>
      </c>
    </row>
    <row r="4477" spans="1:4" x14ac:dyDescent="0.25">
      <c r="A4477" s="71">
        <v>4011378</v>
      </c>
      <c r="B4477" t="s">
        <v>19210</v>
      </c>
      <c r="C4477" s="71" t="s">
        <v>16235</v>
      </c>
      <c r="D4477" s="71">
        <v>6.45</v>
      </c>
    </row>
    <row r="4478" spans="1:4" x14ac:dyDescent="0.25">
      <c r="A4478" s="71">
        <v>4011377</v>
      </c>
      <c r="B4478" t="s">
        <v>19211</v>
      </c>
      <c r="C4478" s="71" t="s">
        <v>16235</v>
      </c>
      <c r="D4478" s="71">
        <v>3.93</v>
      </c>
    </row>
    <row r="4479" spans="1:4" x14ac:dyDescent="0.25">
      <c r="A4479" s="71">
        <v>4011368</v>
      </c>
      <c r="B4479" t="s">
        <v>19212</v>
      </c>
      <c r="C4479" s="71" t="s">
        <v>16235</v>
      </c>
      <c r="D4479" s="71">
        <v>5.33</v>
      </c>
    </row>
    <row r="4480" spans="1:4" x14ac:dyDescent="0.25">
      <c r="A4480" s="71">
        <v>4011367</v>
      </c>
      <c r="B4480" t="s">
        <v>19213</v>
      </c>
      <c r="C4480" s="71" t="s">
        <v>16235</v>
      </c>
      <c r="D4480" s="71">
        <v>2.82</v>
      </c>
    </row>
    <row r="4481" spans="1:4" x14ac:dyDescent="0.25">
      <c r="A4481" s="71">
        <v>4011374</v>
      </c>
      <c r="B4481" t="s">
        <v>19214</v>
      </c>
      <c r="C4481" s="71" t="s">
        <v>16235</v>
      </c>
      <c r="D4481" s="71">
        <v>5.33</v>
      </c>
    </row>
    <row r="4482" spans="1:4" x14ac:dyDescent="0.25">
      <c r="A4482" s="71">
        <v>4011373</v>
      </c>
      <c r="B4482" t="s">
        <v>19215</v>
      </c>
      <c r="C4482" s="71" t="s">
        <v>16235</v>
      </c>
      <c r="D4482" s="71">
        <v>2.82</v>
      </c>
    </row>
    <row r="4483" spans="1:4" x14ac:dyDescent="0.25">
      <c r="A4483" s="71">
        <v>4011370</v>
      </c>
      <c r="B4483" t="s">
        <v>19216</v>
      </c>
      <c r="C4483" s="71" t="s">
        <v>16235</v>
      </c>
      <c r="D4483" s="71">
        <v>5.94</v>
      </c>
    </row>
    <row r="4484" spans="1:4" x14ac:dyDescent="0.25">
      <c r="A4484" s="71">
        <v>4011369</v>
      </c>
      <c r="B4484" t="s">
        <v>19217</v>
      </c>
      <c r="C4484" s="71" t="s">
        <v>16235</v>
      </c>
      <c r="D4484" s="71">
        <v>3.43</v>
      </c>
    </row>
    <row r="4485" spans="1:4" x14ac:dyDescent="0.25">
      <c r="A4485" s="71">
        <v>4011376</v>
      </c>
      <c r="B4485" t="s">
        <v>19218</v>
      </c>
      <c r="C4485" s="71" t="s">
        <v>16235</v>
      </c>
      <c r="D4485" s="71">
        <v>5.94</v>
      </c>
    </row>
    <row r="4486" spans="1:4" x14ac:dyDescent="0.25">
      <c r="A4486" s="71">
        <v>4011375</v>
      </c>
      <c r="B4486" t="s">
        <v>19219</v>
      </c>
      <c r="C4486" s="71" t="s">
        <v>16235</v>
      </c>
      <c r="D4486" s="71">
        <v>3.43</v>
      </c>
    </row>
    <row r="4487" spans="1:4" x14ac:dyDescent="0.25">
      <c r="A4487" s="71">
        <v>4011360</v>
      </c>
      <c r="B4487" t="s">
        <v>19220</v>
      </c>
      <c r="C4487" s="71" t="s">
        <v>16235</v>
      </c>
      <c r="D4487" s="71">
        <v>2.19</v>
      </c>
    </row>
    <row r="4488" spans="1:4" x14ac:dyDescent="0.25">
      <c r="A4488" s="71">
        <v>4011359</v>
      </c>
      <c r="B4488" t="s">
        <v>19221</v>
      </c>
      <c r="C4488" s="71" t="s">
        <v>16235</v>
      </c>
      <c r="D4488" s="71">
        <v>1.43</v>
      </c>
    </row>
    <row r="4489" spans="1:4" x14ac:dyDescent="0.25">
      <c r="A4489" s="71">
        <v>4011366</v>
      </c>
      <c r="B4489" t="s">
        <v>19222</v>
      </c>
      <c r="C4489" s="71" t="s">
        <v>16235</v>
      </c>
      <c r="D4489" s="71">
        <v>2.19</v>
      </c>
    </row>
    <row r="4490" spans="1:4" x14ac:dyDescent="0.25">
      <c r="A4490" s="71">
        <v>4011365</v>
      </c>
      <c r="B4490" t="s">
        <v>19223</v>
      </c>
      <c r="C4490" s="71" t="s">
        <v>16235</v>
      </c>
      <c r="D4490" s="71">
        <v>1.43</v>
      </c>
    </row>
    <row r="4491" spans="1:4" x14ac:dyDescent="0.25">
      <c r="A4491" s="71">
        <v>4011356</v>
      </c>
      <c r="B4491" t="s">
        <v>19224</v>
      </c>
      <c r="C4491" s="71" t="s">
        <v>16235</v>
      </c>
      <c r="D4491" s="71">
        <v>1.73</v>
      </c>
    </row>
    <row r="4492" spans="1:4" x14ac:dyDescent="0.25">
      <c r="A4492" s="71">
        <v>4011355</v>
      </c>
      <c r="B4492" t="s">
        <v>19225</v>
      </c>
      <c r="C4492" s="71" t="s">
        <v>16235</v>
      </c>
      <c r="D4492" s="71">
        <v>0.97</v>
      </c>
    </row>
    <row r="4493" spans="1:4" x14ac:dyDescent="0.25">
      <c r="A4493" s="71">
        <v>4011362</v>
      </c>
      <c r="B4493" t="s">
        <v>19226</v>
      </c>
      <c r="C4493" s="71" t="s">
        <v>16235</v>
      </c>
      <c r="D4493" s="71">
        <v>1.73</v>
      </c>
    </row>
    <row r="4494" spans="1:4" x14ac:dyDescent="0.25">
      <c r="A4494" s="71">
        <v>4011361</v>
      </c>
      <c r="B4494" t="s">
        <v>19227</v>
      </c>
      <c r="C4494" s="71" t="s">
        <v>16235</v>
      </c>
      <c r="D4494" s="71">
        <v>0.97</v>
      </c>
    </row>
    <row r="4495" spans="1:4" x14ac:dyDescent="0.25">
      <c r="A4495" s="71">
        <v>4011358</v>
      </c>
      <c r="B4495" t="s">
        <v>19228</v>
      </c>
      <c r="C4495" s="71" t="s">
        <v>16235</v>
      </c>
      <c r="D4495" s="71">
        <v>1.97</v>
      </c>
    </row>
    <row r="4496" spans="1:4" x14ac:dyDescent="0.25">
      <c r="A4496" s="71">
        <v>4011357</v>
      </c>
      <c r="B4496" t="s">
        <v>19229</v>
      </c>
      <c r="C4496" s="71" t="s">
        <v>16235</v>
      </c>
      <c r="D4496" s="71">
        <v>1.21</v>
      </c>
    </row>
    <row r="4497" spans="1:4" x14ac:dyDescent="0.25">
      <c r="A4497" s="71">
        <v>4011364</v>
      </c>
      <c r="B4497" t="s">
        <v>19230</v>
      </c>
      <c r="C4497" s="71" t="s">
        <v>16235</v>
      </c>
      <c r="D4497" s="71">
        <v>1.97</v>
      </c>
    </row>
    <row r="4498" spans="1:4" x14ac:dyDescent="0.25">
      <c r="A4498" s="71">
        <v>4011363</v>
      </c>
      <c r="B4498" t="s">
        <v>19231</v>
      </c>
      <c r="C4498" s="71" t="s">
        <v>16235</v>
      </c>
      <c r="D4498" s="71">
        <v>1.21</v>
      </c>
    </row>
    <row r="4499" spans="1:4" x14ac:dyDescent="0.25">
      <c r="A4499" s="71">
        <v>4011384</v>
      </c>
      <c r="B4499" t="s">
        <v>19232</v>
      </c>
      <c r="C4499" s="71" t="s">
        <v>16235</v>
      </c>
      <c r="D4499" s="71">
        <v>7.14</v>
      </c>
    </row>
    <row r="4500" spans="1:4" x14ac:dyDescent="0.25">
      <c r="A4500" s="71">
        <v>4011383</v>
      </c>
      <c r="B4500" t="s">
        <v>19233</v>
      </c>
      <c r="C4500" s="71" t="s">
        <v>16235</v>
      </c>
      <c r="D4500" s="71">
        <v>4.3099999999999996</v>
      </c>
    </row>
    <row r="4501" spans="1:4" x14ac:dyDescent="0.25">
      <c r="A4501" s="71">
        <v>4011390</v>
      </c>
      <c r="B4501" t="s">
        <v>19234</v>
      </c>
      <c r="C4501" s="71" t="s">
        <v>16235</v>
      </c>
      <c r="D4501" s="71">
        <v>7.14</v>
      </c>
    </row>
    <row r="4502" spans="1:4" x14ac:dyDescent="0.25">
      <c r="A4502" s="71">
        <v>4011389</v>
      </c>
      <c r="B4502" t="s">
        <v>19235</v>
      </c>
      <c r="C4502" s="71" t="s">
        <v>16235</v>
      </c>
      <c r="D4502" s="71">
        <v>4.3099999999999996</v>
      </c>
    </row>
    <row r="4503" spans="1:4" x14ac:dyDescent="0.25">
      <c r="A4503" s="71">
        <v>4011380</v>
      </c>
      <c r="B4503" t="s">
        <v>19236</v>
      </c>
      <c r="C4503" s="71" t="s">
        <v>16235</v>
      </c>
      <c r="D4503" s="71">
        <v>6.02</v>
      </c>
    </row>
    <row r="4504" spans="1:4" x14ac:dyDescent="0.25">
      <c r="A4504" s="71">
        <v>4011379</v>
      </c>
      <c r="B4504" t="s">
        <v>19237</v>
      </c>
      <c r="C4504" s="71" t="s">
        <v>16235</v>
      </c>
      <c r="D4504" s="71">
        <v>3.2</v>
      </c>
    </row>
    <row r="4505" spans="1:4" x14ac:dyDescent="0.25">
      <c r="A4505" s="71">
        <v>4011386</v>
      </c>
      <c r="B4505" t="s">
        <v>19238</v>
      </c>
      <c r="C4505" s="71" t="s">
        <v>16235</v>
      </c>
      <c r="D4505" s="71">
        <v>6.02</v>
      </c>
    </row>
    <row r="4506" spans="1:4" x14ac:dyDescent="0.25">
      <c r="A4506" s="71">
        <v>4011385</v>
      </c>
      <c r="B4506" t="s">
        <v>19239</v>
      </c>
      <c r="C4506" s="71" t="s">
        <v>16235</v>
      </c>
      <c r="D4506" s="71">
        <v>3.2</v>
      </c>
    </row>
    <row r="4507" spans="1:4" x14ac:dyDescent="0.25">
      <c r="A4507" s="71">
        <v>4011382</v>
      </c>
      <c r="B4507" t="s">
        <v>19240</v>
      </c>
      <c r="C4507" s="71" t="s">
        <v>16235</v>
      </c>
      <c r="D4507" s="71">
        <v>6.63</v>
      </c>
    </row>
    <row r="4508" spans="1:4" x14ac:dyDescent="0.25">
      <c r="A4508" s="71">
        <v>4011381</v>
      </c>
      <c r="B4508" t="s">
        <v>19241</v>
      </c>
      <c r="C4508" s="71" t="s">
        <v>16235</v>
      </c>
      <c r="D4508" s="71">
        <v>3.8</v>
      </c>
    </row>
    <row r="4509" spans="1:4" x14ac:dyDescent="0.25">
      <c r="A4509" s="71">
        <v>4011388</v>
      </c>
      <c r="B4509" t="s">
        <v>19242</v>
      </c>
      <c r="C4509" s="71" t="s">
        <v>16235</v>
      </c>
      <c r="D4509" s="71">
        <v>6.63</v>
      </c>
    </row>
    <row r="4510" spans="1:4" x14ac:dyDescent="0.25">
      <c r="A4510" s="71">
        <v>4011387</v>
      </c>
      <c r="B4510" t="s">
        <v>19243</v>
      </c>
      <c r="C4510" s="71" t="s">
        <v>16235</v>
      </c>
      <c r="D4510" s="71">
        <v>3.8</v>
      </c>
    </row>
    <row r="4511" spans="1:4" x14ac:dyDescent="0.25">
      <c r="A4511" s="71">
        <v>4011212</v>
      </c>
      <c r="B4511" t="s">
        <v>19244</v>
      </c>
      <c r="C4511" s="71" t="s">
        <v>16235</v>
      </c>
      <c r="D4511" s="71">
        <v>0.06</v>
      </c>
    </row>
    <row r="4512" spans="1:4" x14ac:dyDescent="0.25">
      <c r="A4512" s="71">
        <v>4208197</v>
      </c>
      <c r="B4512" t="s">
        <v>19245</v>
      </c>
      <c r="C4512" s="71" t="s">
        <v>12798</v>
      </c>
      <c r="D4512" s="71">
        <v>13240.28</v>
      </c>
    </row>
    <row r="4513" spans="1:4" x14ac:dyDescent="0.25">
      <c r="A4513" s="71">
        <v>4208158</v>
      </c>
      <c r="B4513" t="s">
        <v>19246</v>
      </c>
      <c r="C4513" s="71" t="s">
        <v>12798</v>
      </c>
      <c r="D4513" s="71">
        <v>17659.98</v>
      </c>
    </row>
    <row r="4514" spans="1:4" x14ac:dyDescent="0.25">
      <c r="A4514" s="71">
        <v>4208198</v>
      </c>
      <c r="B4514" t="s">
        <v>19247</v>
      </c>
      <c r="C4514" s="71" t="s">
        <v>12798</v>
      </c>
      <c r="D4514" s="71">
        <v>18694.71</v>
      </c>
    </row>
    <row r="4515" spans="1:4" x14ac:dyDescent="0.25">
      <c r="A4515" s="71">
        <v>4208159</v>
      </c>
      <c r="B4515" t="s">
        <v>19248</v>
      </c>
      <c r="C4515" s="71" t="s">
        <v>12798</v>
      </c>
      <c r="D4515" s="71">
        <v>28336.35</v>
      </c>
    </row>
    <row r="4516" spans="1:4" x14ac:dyDescent="0.25">
      <c r="A4516" s="71">
        <v>4208160</v>
      </c>
      <c r="B4516" t="s">
        <v>19249</v>
      </c>
      <c r="C4516" s="71" t="s">
        <v>12798</v>
      </c>
      <c r="D4516" s="71">
        <v>33642.92</v>
      </c>
    </row>
    <row r="4517" spans="1:4" x14ac:dyDescent="0.25">
      <c r="A4517" s="71">
        <v>4208199</v>
      </c>
      <c r="B4517" t="s">
        <v>19250</v>
      </c>
      <c r="C4517" s="71" t="s">
        <v>12798</v>
      </c>
      <c r="D4517" s="71">
        <v>38932.99</v>
      </c>
    </row>
    <row r="4518" spans="1:4" x14ac:dyDescent="0.25">
      <c r="A4518" s="71">
        <v>4208161</v>
      </c>
      <c r="B4518" t="s">
        <v>19251</v>
      </c>
      <c r="C4518" s="71" t="s">
        <v>12798</v>
      </c>
      <c r="D4518" s="71">
        <v>49296.52</v>
      </c>
    </row>
    <row r="4519" spans="1:4" x14ac:dyDescent="0.25">
      <c r="A4519" s="71">
        <v>4208162</v>
      </c>
      <c r="B4519" t="s">
        <v>19252</v>
      </c>
      <c r="C4519" s="71" t="s">
        <v>12798</v>
      </c>
      <c r="D4519" s="71">
        <v>54586.27</v>
      </c>
    </row>
    <row r="4520" spans="1:4" x14ac:dyDescent="0.25">
      <c r="A4520" s="71">
        <v>4208163</v>
      </c>
      <c r="B4520" t="s">
        <v>19253</v>
      </c>
      <c r="C4520" s="71" t="s">
        <v>12798</v>
      </c>
      <c r="D4520" s="71">
        <v>69210.740000000005</v>
      </c>
    </row>
    <row r="4521" spans="1:4" x14ac:dyDescent="0.25">
      <c r="A4521" s="71">
        <v>4208200</v>
      </c>
      <c r="B4521" t="s">
        <v>19254</v>
      </c>
      <c r="C4521" s="71" t="s">
        <v>12798</v>
      </c>
      <c r="D4521" s="71">
        <v>75432.3</v>
      </c>
    </row>
    <row r="4522" spans="1:4" x14ac:dyDescent="0.25">
      <c r="A4522" s="71">
        <v>4208164</v>
      </c>
      <c r="B4522" t="s">
        <v>19255</v>
      </c>
      <c r="C4522" s="71" t="s">
        <v>12798</v>
      </c>
      <c r="D4522" s="71">
        <v>88919.79</v>
      </c>
    </row>
    <row r="4523" spans="1:4" x14ac:dyDescent="0.25">
      <c r="A4523" s="71">
        <v>4208201</v>
      </c>
      <c r="B4523" t="s">
        <v>19256</v>
      </c>
      <c r="C4523" s="71" t="s">
        <v>12798</v>
      </c>
      <c r="D4523" s="71">
        <v>21151.11</v>
      </c>
    </row>
    <row r="4524" spans="1:4" x14ac:dyDescent="0.25">
      <c r="A4524" s="71">
        <v>4208151</v>
      </c>
      <c r="B4524" t="s">
        <v>19257</v>
      </c>
      <c r="C4524" s="71" t="s">
        <v>12798</v>
      </c>
      <c r="D4524" s="71">
        <v>29188.12</v>
      </c>
    </row>
    <row r="4525" spans="1:4" x14ac:dyDescent="0.25">
      <c r="A4525" s="71">
        <v>4208202</v>
      </c>
      <c r="B4525" t="s">
        <v>19258</v>
      </c>
      <c r="C4525" s="71" t="s">
        <v>12798</v>
      </c>
      <c r="D4525" s="71">
        <v>32367.52</v>
      </c>
    </row>
    <row r="4526" spans="1:4" x14ac:dyDescent="0.25">
      <c r="A4526" s="71">
        <v>4208152</v>
      </c>
      <c r="B4526" t="s">
        <v>19259</v>
      </c>
      <c r="C4526" s="71" t="s">
        <v>12798</v>
      </c>
      <c r="D4526" s="71">
        <v>46517.21</v>
      </c>
    </row>
    <row r="4527" spans="1:4" x14ac:dyDescent="0.25">
      <c r="A4527" s="71">
        <v>4208153</v>
      </c>
      <c r="B4527" t="s">
        <v>19260</v>
      </c>
      <c r="C4527" s="71" t="s">
        <v>12798</v>
      </c>
      <c r="D4527" s="71">
        <v>55129.94</v>
      </c>
    </row>
    <row r="4528" spans="1:4" x14ac:dyDescent="0.25">
      <c r="A4528" s="71">
        <v>4208203</v>
      </c>
      <c r="B4528" t="s">
        <v>19261</v>
      </c>
      <c r="C4528" s="71" t="s">
        <v>12798</v>
      </c>
      <c r="D4528" s="71">
        <v>63826.75</v>
      </c>
    </row>
    <row r="4529" spans="1:4" x14ac:dyDescent="0.25">
      <c r="A4529" s="71">
        <v>4208154</v>
      </c>
      <c r="B4529" t="s">
        <v>19262</v>
      </c>
      <c r="C4529" s="71" t="s">
        <v>12798</v>
      </c>
      <c r="D4529" s="71">
        <v>80499.66</v>
      </c>
    </row>
    <row r="4530" spans="1:4" x14ac:dyDescent="0.25">
      <c r="A4530" s="71">
        <v>4208155</v>
      </c>
      <c r="B4530" t="s">
        <v>19263</v>
      </c>
      <c r="C4530" s="71" t="s">
        <v>12798</v>
      </c>
      <c r="D4530" s="71">
        <v>89360.36</v>
      </c>
    </row>
    <row r="4531" spans="1:4" x14ac:dyDescent="0.25">
      <c r="A4531" s="71">
        <v>4208156</v>
      </c>
      <c r="B4531" t="s">
        <v>19264</v>
      </c>
      <c r="C4531" s="71" t="s">
        <v>12798</v>
      </c>
      <c r="D4531" s="71">
        <v>106353.17</v>
      </c>
    </row>
    <row r="4532" spans="1:4" x14ac:dyDescent="0.25">
      <c r="A4532" s="71">
        <v>4208204</v>
      </c>
      <c r="B4532" t="s">
        <v>19265</v>
      </c>
      <c r="C4532" s="71" t="s">
        <v>12798</v>
      </c>
      <c r="D4532" s="71">
        <v>123634.68</v>
      </c>
    </row>
    <row r="4533" spans="1:4" x14ac:dyDescent="0.25">
      <c r="A4533" s="71">
        <v>4208157</v>
      </c>
      <c r="B4533" t="s">
        <v>19266</v>
      </c>
      <c r="C4533" s="71" t="s">
        <v>12798</v>
      </c>
      <c r="D4533" s="71">
        <v>132054.01999999999</v>
      </c>
    </row>
    <row r="4534" spans="1:4" x14ac:dyDescent="0.25">
      <c r="A4534" s="71">
        <v>4208127</v>
      </c>
      <c r="B4534" t="s">
        <v>19267</v>
      </c>
      <c r="C4534" s="71" t="s">
        <v>4</v>
      </c>
      <c r="D4534" s="71">
        <v>27.41</v>
      </c>
    </row>
    <row r="4535" spans="1:4" x14ac:dyDescent="0.25">
      <c r="A4535" s="71">
        <v>4208196</v>
      </c>
      <c r="B4535" t="s">
        <v>19268</v>
      </c>
      <c r="C4535" s="71" t="s">
        <v>12798</v>
      </c>
      <c r="D4535" s="71">
        <v>2586.58</v>
      </c>
    </row>
    <row r="4536" spans="1:4" x14ac:dyDescent="0.25">
      <c r="A4536" s="71">
        <v>4208209</v>
      </c>
      <c r="B4536" t="s">
        <v>19269</v>
      </c>
      <c r="C4536" s="71" t="s">
        <v>12798</v>
      </c>
      <c r="D4536" s="71">
        <v>10622.71</v>
      </c>
    </row>
    <row r="4537" spans="1:4" x14ac:dyDescent="0.25">
      <c r="A4537" s="71">
        <v>4208206</v>
      </c>
      <c r="B4537" t="s">
        <v>19270</v>
      </c>
      <c r="C4537" s="71" t="s">
        <v>8</v>
      </c>
      <c r="D4537" s="71">
        <v>123.38</v>
      </c>
    </row>
    <row r="4538" spans="1:4" x14ac:dyDescent="0.25">
      <c r="A4538" s="71">
        <v>4208210</v>
      </c>
      <c r="B4538" t="s">
        <v>19271</v>
      </c>
      <c r="C4538" s="71" t="s">
        <v>12798</v>
      </c>
      <c r="D4538" s="71">
        <v>24209.46</v>
      </c>
    </row>
    <row r="4539" spans="1:4" x14ac:dyDescent="0.25">
      <c r="A4539" s="71">
        <v>4208195</v>
      </c>
      <c r="B4539" t="s">
        <v>19272</v>
      </c>
      <c r="C4539" s="71" t="s">
        <v>12798</v>
      </c>
      <c r="D4539" s="71">
        <v>12764.8</v>
      </c>
    </row>
    <row r="4540" spans="1:4" x14ac:dyDescent="0.25">
      <c r="A4540" s="71">
        <v>4208208</v>
      </c>
      <c r="B4540" t="s">
        <v>19273</v>
      </c>
      <c r="C4540" s="71" t="s">
        <v>8</v>
      </c>
      <c r="D4540" s="71">
        <v>547.96</v>
      </c>
    </row>
    <row r="4541" spans="1:4" x14ac:dyDescent="0.25">
      <c r="A4541" s="71">
        <v>4208135</v>
      </c>
      <c r="B4541" t="s">
        <v>19274</v>
      </c>
      <c r="C4541" s="71" t="s">
        <v>3</v>
      </c>
      <c r="D4541" s="71">
        <v>2006.4</v>
      </c>
    </row>
    <row r="4542" spans="1:4" x14ac:dyDescent="0.25">
      <c r="A4542" s="71">
        <v>4208136</v>
      </c>
      <c r="B4542" t="s">
        <v>19275</v>
      </c>
      <c r="C4542" s="71" t="s">
        <v>3</v>
      </c>
      <c r="D4542" s="71">
        <v>2286.5700000000002</v>
      </c>
    </row>
    <row r="4543" spans="1:4" x14ac:dyDescent="0.25">
      <c r="A4543" s="71">
        <v>4208137</v>
      </c>
      <c r="B4543" t="s">
        <v>19276</v>
      </c>
      <c r="C4543" s="71" t="s">
        <v>3</v>
      </c>
      <c r="D4543" s="71">
        <v>2477.29</v>
      </c>
    </row>
    <row r="4544" spans="1:4" x14ac:dyDescent="0.25">
      <c r="A4544" s="71">
        <v>4208138</v>
      </c>
      <c r="B4544" t="s">
        <v>19277</v>
      </c>
      <c r="C4544" s="71" t="s">
        <v>3</v>
      </c>
      <c r="D4544" s="71">
        <v>2955.6</v>
      </c>
    </row>
    <row r="4545" spans="1:4" x14ac:dyDescent="0.25">
      <c r="A4545" s="71">
        <v>4208139</v>
      </c>
      <c r="B4545" t="s">
        <v>19278</v>
      </c>
      <c r="C4545" s="71" t="s">
        <v>3</v>
      </c>
      <c r="D4545" s="71">
        <v>2958.31</v>
      </c>
    </row>
    <row r="4546" spans="1:4" x14ac:dyDescent="0.25">
      <c r="A4546" s="71">
        <v>4208140</v>
      </c>
      <c r="B4546" t="s">
        <v>19279</v>
      </c>
      <c r="C4546" s="71" t="s">
        <v>3</v>
      </c>
      <c r="D4546" s="71">
        <v>3679.88</v>
      </c>
    </row>
    <row r="4547" spans="1:4" x14ac:dyDescent="0.25">
      <c r="A4547" s="71">
        <v>4208141</v>
      </c>
      <c r="B4547" t="s">
        <v>19280</v>
      </c>
      <c r="C4547" s="71" t="s">
        <v>3</v>
      </c>
      <c r="D4547" s="71">
        <v>3687.02</v>
      </c>
    </row>
    <row r="4548" spans="1:4" x14ac:dyDescent="0.25">
      <c r="A4548" s="71">
        <v>4208212</v>
      </c>
      <c r="B4548" t="s">
        <v>19281</v>
      </c>
      <c r="C4548" s="71" t="s">
        <v>3</v>
      </c>
      <c r="D4548" s="71">
        <v>3688.63</v>
      </c>
    </row>
    <row r="4549" spans="1:4" x14ac:dyDescent="0.25">
      <c r="A4549" s="71">
        <v>4208213</v>
      </c>
      <c r="B4549" t="s">
        <v>19282</v>
      </c>
      <c r="C4549" s="71" t="s">
        <v>3</v>
      </c>
      <c r="D4549" s="71">
        <v>4246.9399999999996</v>
      </c>
    </row>
    <row r="4550" spans="1:4" x14ac:dyDescent="0.25">
      <c r="A4550" s="71">
        <v>4208214</v>
      </c>
      <c r="B4550" t="s">
        <v>19283</v>
      </c>
      <c r="C4550" s="71" t="s">
        <v>3</v>
      </c>
      <c r="D4550" s="71">
        <v>4803.22</v>
      </c>
    </row>
    <row r="4551" spans="1:4" x14ac:dyDescent="0.25">
      <c r="A4551" s="71">
        <v>4208215</v>
      </c>
      <c r="B4551" t="s">
        <v>19284</v>
      </c>
      <c r="C4551" s="71" t="s">
        <v>3</v>
      </c>
      <c r="D4551" s="71">
        <v>4807.37</v>
      </c>
    </row>
    <row r="4552" spans="1:4" x14ac:dyDescent="0.25">
      <c r="A4552" s="71">
        <v>4208216</v>
      </c>
      <c r="B4552" t="s">
        <v>19285</v>
      </c>
      <c r="C4552" s="71" t="s">
        <v>3</v>
      </c>
      <c r="D4552" s="71">
        <v>2180.23</v>
      </c>
    </row>
    <row r="4553" spans="1:4" x14ac:dyDescent="0.25">
      <c r="A4553" s="71">
        <v>4208217</v>
      </c>
      <c r="B4553" t="s">
        <v>19286</v>
      </c>
      <c r="C4553" s="71" t="s">
        <v>3</v>
      </c>
      <c r="D4553" s="71">
        <v>2476.67</v>
      </c>
    </row>
    <row r="4554" spans="1:4" x14ac:dyDescent="0.25">
      <c r="A4554" s="71">
        <v>4208218</v>
      </c>
      <c r="B4554" t="s">
        <v>19287</v>
      </c>
      <c r="C4554" s="71" t="s">
        <v>3</v>
      </c>
      <c r="D4554" s="71">
        <v>3139.87</v>
      </c>
    </row>
    <row r="4555" spans="1:4" x14ac:dyDescent="0.25">
      <c r="A4555" s="71">
        <v>4208219</v>
      </c>
      <c r="B4555" t="s">
        <v>19288</v>
      </c>
      <c r="C4555" s="71" t="s">
        <v>3</v>
      </c>
      <c r="D4555" s="71">
        <v>4179.8100000000004</v>
      </c>
    </row>
    <row r="4556" spans="1:4" x14ac:dyDescent="0.25">
      <c r="A4556" s="71">
        <v>4208220</v>
      </c>
      <c r="B4556" t="s">
        <v>19289</v>
      </c>
      <c r="C4556" s="71" t="s">
        <v>3</v>
      </c>
      <c r="D4556" s="71">
        <v>4425.8500000000004</v>
      </c>
    </row>
    <row r="4557" spans="1:4" x14ac:dyDescent="0.25">
      <c r="A4557" s="71">
        <v>4208221</v>
      </c>
      <c r="B4557" t="s">
        <v>19290</v>
      </c>
      <c r="C4557" s="71" t="s">
        <v>3</v>
      </c>
      <c r="D4557" s="71">
        <v>5827.55</v>
      </c>
    </row>
    <row r="4558" spans="1:4" x14ac:dyDescent="0.25">
      <c r="A4558" s="71">
        <v>4208222</v>
      </c>
      <c r="B4558" t="s">
        <v>19291</v>
      </c>
      <c r="C4558" s="71" t="s">
        <v>3</v>
      </c>
      <c r="D4558" s="71">
        <v>7349.2</v>
      </c>
    </row>
    <row r="4559" spans="1:4" x14ac:dyDescent="0.25">
      <c r="A4559" s="71">
        <v>4208223</v>
      </c>
      <c r="B4559" t="s">
        <v>19292</v>
      </c>
      <c r="C4559" s="71" t="s">
        <v>3</v>
      </c>
      <c r="D4559" s="71">
        <v>7351.73</v>
      </c>
    </row>
    <row r="4560" spans="1:4" x14ac:dyDescent="0.25">
      <c r="A4560" s="71">
        <v>4208224</v>
      </c>
      <c r="B4560" t="s">
        <v>19293</v>
      </c>
      <c r="C4560" s="71" t="s">
        <v>3</v>
      </c>
      <c r="D4560" s="71">
        <v>8576.74</v>
      </c>
    </row>
    <row r="4561" spans="1:4" x14ac:dyDescent="0.25">
      <c r="A4561" s="71">
        <v>4208225</v>
      </c>
      <c r="B4561" t="s">
        <v>19294</v>
      </c>
      <c r="C4561" s="71" t="s">
        <v>3</v>
      </c>
      <c r="D4561" s="71">
        <v>9470.34</v>
      </c>
    </row>
    <row r="4562" spans="1:4" x14ac:dyDescent="0.25">
      <c r="A4562" s="71">
        <v>4208226</v>
      </c>
      <c r="B4562" t="s">
        <v>19295</v>
      </c>
      <c r="C4562" s="71" t="s">
        <v>3</v>
      </c>
      <c r="D4562" s="71">
        <v>9812.1200000000008</v>
      </c>
    </row>
    <row r="4563" spans="1:4" x14ac:dyDescent="0.25">
      <c r="A4563" s="71">
        <v>4208227</v>
      </c>
      <c r="B4563" t="s">
        <v>19296</v>
      </c>
      <c r="C4563" s="71" t="s">
        <v>3</v>
      </c>
      <c r="D4563" s="71">
        <v>1900.5</v>
      </c>
    </row>
    <row r="4564" spans="1:4" x14ac:dyDescent="0.25">
      <c r="A4564" s="71">
        <v>4208228</v>
      </c>
      <c r="B4564" t="s">
        <v>19297</v>
      </c>
      <c r="C4564" s="71" t="s">
        <v>3</v>
      </c>
      <c r="D4564" s="71">
        <v>2160.8000000000002</v>
      </c>
    </row>
    <row r="4565" spans="1:4" x14ac:dyDescent="0.25">
      <c r="A4565" s="71">
        <v>4208229</v>
      </c>
      <c r="B4565" t="s">
        <v>19298</v>
      </c>
      <c r="C4565" s="71" t="s">
        <v>3</v>
      </c>
      <c r="D4565" s="71">
        <v>2733.63</v>
      </c>
    </row>
    <row r="4566" spans="1:4" x14ac:dyDescent="0.25">
      <c r="A4566" s="71">
        <v>4208230</v>
      </c>
      <c r="B4566" t="s">
        <v>19299</v>
      </c>
      <c r="C4566" s="71" t="s">
        <v>3</v>
      </c>
      <c r="D4566" s="71">
        <v>3643.38</v>
      </c>
    </row>
    <row r="4567" spans="1:4" x14ac:dyDescent="0.25">
      <c r="A4567" s="71">
        <v>4208231</v>
      </c>
      <c r="B4567" t="s">
        <v>19300</v>
      </c>
      <c r="C4567" s="71" t="s">
        <v>3</v>
      </c>
      <c r="D4567" s="71">
        <v>3859.22</v>
      </c>
    </row>
    <row r="4568" spans="1:4" x14ac:dyDescent="0.25">
      <c r="A4568" s="71">
        <v>4208232</v>
      </c>
      <c r="B4568" t="s">
        <v>19301</v>
      </c>
      <c r="C4568" s="71" t="s">
        <v>3</v>
      </c>
      <c r="D4568" s="71">
        <v>5077.8900000000003</v>
      </c>
    </row>
    <row r="4569" spans="1:4" x14ac:dyDescent="0.25">
      <c r="A4569" s="71">
        <v>4208233</v>
      </c>
      <c r="B4569" t="s">
        <v>19302</v>
      </c>
      <c r="C4569" s="71" t="s">
        <v>3</v>
      </c>
      <c r="D4569" s="71">
        <v>6401.6</v>
      </c>
    </row>
    <row r="4570" spans="1:4" x14ac:dyDescent="0.25">
      <c r="A4570" s="71">
        <v>4208234</v>
      </c>
      <c r="B4570" t="s">
        <v>19303</v>
      </c>
      <c r="C4570" s="71" t="s">
        <v>3</v>
      </c>
      <c r="D4570" s="71">
        <v>6403.92</v>
      </c>
    </row>
    <row r="4571" spans="1:4" x14ac:dyDescent="0.25">
      <c r="A4571" s="71">
        <v>4208235</v>
      </c>
      <c r="B4571" t="s">
        <v>19304</v>
      </c>
      <c r="C4571" s="71" t="s">
        <v>3</v>
      </c>
      <c r="D4571" s="71">
        <v>7471.05</v>
      </c>
    </row>
    <row r="4572" spans="1:4" x14ac:dyDescent="0.25">
      <c r="A4572" s="71">
        <v>4208236</v>
      </c>
      <c r="B4572" t="s">
        <v>19305</v>
      </c>
      <c r="C4572" s="71" t="s">
        <v>3</v>
      </c>
      <c r="D4572" s="71">
        <v>8528.7000000000007</v>
      </c>
    </row>
    <row r="4573" spans="1:4" x14ac:dyDescent="0.25">
      <c r="A4573" s="71">
        <v>4208237</v>
      </c>
      <c r="B4573" t="s">
        <v>19306</v>
      </c>
      <c r="C4573" s="71" t="s">
        <v>3</v>
      </c>
      <c r="D4573" s="71">
        <v>8548.4500000000007</v>
      </c>
    </row>
    <row r="4574" spans="1:4" x14ac:dyDescent="0.25">
      <c r="A4574" s="71">
        <v>4208128</v>
      </c>
      <c r="B4574" t="s">
        <v>19307</v>
      </c>
      <c r="C4574" s="71" t="s">
        <v>3</v>
      </c>
      <c r="D4574" s="71">
        <v>217.49</v>
      </c>
    </row>
    <row r="4575" spans="1:4" x14ac:dyDescent="0.25">
      <c r="A4575" s="71">
        <v>4208129</v>
      </c>
      <c r="B4575" t="s">
        <v>19308</v>
      </c>
      <c r="C4575" s="71" t="s">
        <v>3</v>
      </c>
      <c r="D4575" s="71">
        <v>240.78</v>
      </c>
    </row>
    <row r="4576" spans="1:4" x14ac:dyDescent="0.25">
      <c r="A4576" s="71">
        <v>4208130</v>
      </c>
      <c r="B4576" t="s">
        <v>19309</v>
      </c>
      <c r="C4576" s="71" t="s">
        <v>3</v>
      </c>
      <c r="D4576" s="71">
        <v>283.64</v>
      </c>
    </row>
    <row r="4577" spans="1:4" x14ac:dyDescent="0.25">
      <c r="A4577" s="71">
        <v>4208131</v>
      </c>
      <c r="B4577" t="s">
        <v>19310</v>
      </c>
      <c r="C4577" s="71" t="s">
        <v>3</v>
      </c>
      <c r="D4577" s="71">
        <v>332.17</v>
      </c>
    </row>
    <row r="4578" spans="1:4" x14ac:dyDescent="0.25">
      <c r="A4578" s="71">
        <v>4208132</v>
      </c>
      <c r="B4578" t="s">
        <v>19311</v>
      </c>
      <c r="C4578" s="71" t="s">
        <v>3</v>
      </c>
      <c r="D4578" s="71">
        <v>380.49</v>
      </c>
    </row>
    <row r="4579" spans="1:4" x14ac:dyDescent="0.25">
      <c r="A4579" s="71">
        <v>4208133</v>
      </c>
      <c r="B4579" t="s">
        <v>19312</v>
      </c>
      <c r="C4579" s="71" t="s">
        <v>3</v>
      </c>
      <c r="D4579" s="71">
        <v>428.91</v>
      </c>
    </row>
    <row r="4580" spans="1:4" x14ac:dyDescent="0.25">
      <c r="A4580" s="71">
        <v>4208134</v>
      </c>
      <c r="B4580" t="s">
        <v>19313</v>
      </c>
      <c r="C4580" s="71" t="s">
        <v>3</v>
      </c>
      <c r="D4580" s="71">
        <v>478.18</v>
      </c>
    </row>
    <row r="4581" spans="1:4" x14ac:dyDescent="0.25">
      <c r="A4581" s="71">
        <v>4208238</v>
      </c>
      <c r="B4581" t="s">
        <v>19314</v>
      </c>
      <c r="C4581" s="71" t="s">
        <v>3</v>
      </c>
      <c r="D4581" s="71">
        <v>508.59</v>
      </c>
    </row>
    <row r="4582" spans="1:4" x14ac:dyDescent="0.25">
      <c r="A4582" s="71">
        <v>4208239</v>
      </c>
      <c r="B4582" t="s">
        <v>19315</v>
      </c>
      <c r="C4582" s="71" t="s">
        <v>3</v>
      </c>
      <c r="D4582" s="71">
        <v>546.25</v>
      </c>
    </row>
    <row r="4583" spans="1:4" x14ac:dyDescent="0.25">
      <c r="A4583" s="71">
        <v>4413920</v>
      </c>
      <c r="B4583" t="s">
        <v>19316</v>
      </c>
      <c r="C4583" s="71" t="s">
        <v>16235</v>
      </c>
      <c r="D4583" s="71">
        <v>0.5</v>
      </c>
    </row>
    <row r="4584" spans="1:4" x14ac:dyDescent="0.25">
      <c r="A4584" s="71">
        <v>4413024</v>
      </c>
      <c r="B4584" t="s">
        <v>19317</v>
      </c>
      <c r="C4584" s="71" t="s">
        <v>16235</v>
      </c>
      <c r="D4584" s="71">
        <v>0.37</v>
      </c>
    </row>
    <row r="4585" spans="1:4" x14ac:dyDescent="0.25">
      <c r="A4585" s="71">
        <v>4413022</v>
      </c>
      <c r="B4585" t="s">
        <v>19318</v>
      </c>
      <c r="C4585" s="71" t="s">
        <v>16235</v>
      </c>
      <c r="D4585" s="71">
        <v>0.56999999999999995</v>
      </c>
    </row>
    <row r="4586" spans="1:4" x14ac:dyDescent="0.25">
      <c r="A4586" s="71">
        <v>4413020</v>
      </c>
      <c r="B4586" t="s">
        <v>19319</v>
      </c>
      <c r="C4586" s="71" t="s">
        <v>3</v>
      </c>
      <c r="D4586" s="71">
        <v>35.54</v>
      </c>
    </row>
    <row r="4587" spans="1:4" x14ac:dyDescent="0.25">
      <c r="A4587" s="71">
        <v>4413013</v>
      </c>
      <c r="B4587" t="s">
        <v>19320</v>
      </c>
      <c r="C4587" s="71" t="s">
        <v>3</v>
      </c>
      <c r="D4587" s="71">
        <v>82.3</v>
      </c>
    </row>
    <row r="4588" spans="1:4" x14ac:dyDescent="0.25">
      <c r="A4588" s="71">
        <v>4413019</v>
      </c>
      <c r="B4588" t="s">
        <v>19321</v>
      </c>
      <c r="C4588" s="71" t="s">
        <v>3</v>
      </c>
      <c r="D4588" s="71">
        <v>29.32</v>
      </c>
    </row>
    <row r="4589" spans="1:4" x14ac:dyDescent="0.25">
      <c r="A4589" s="71">
        <v>4413026</v>
      </c>
      <c r="B4589" t="s">
        <v>19322</v>
      </c>
      <c r="C4589" s="71" t="s">
        <v>16235</v>
      </c>
      <c r="D4589" s="71">
        <v>228.29</v>
      </c>
    </row>
    <row r="4590" spans="1:4" x14ac:dyDescent="0.25">
      <c r="A4590" s="71">
        <v>4413996</v>
      </c>
      <c r="B4590" t="s">
        <v>19323</v>
      </c>
      <c r="C4590" s="71" t="s">
        <v>16235</v>
      </c>
      <c r="D4590" s="71">
        <v>9.07</v>
      </c>
    </row>
    <row r="4591" spans="1:4" x14ac:dyDescent="0.25">
      <c r="A4591" s="71">
        <v>4413942</v>
      </c>
      <c r="B4591" t="s">
        <v>14404</v>
      </c>
      <c r="C4591" s="71" t="s">
        <v>14997</v>
      </c>
      <c r="D4591" s="71">
        <v>1.96</v>
      </c>
    </row>
    <row r="4592" spans="1:4" x14ac:dyDescent="0.25">
      <c r="A4592" s="71">
        <v>4413018</v>
      </c>
      <c r="B4592" t="s">
        <v>19324</v>
      </c>
      <c r="C4592" s="71" t="s">
        <v>4</v>
      </c>
      <c r="D4592" s="71">
        <v>11.74</v>
      </c>
    </row>
    <row r="4593" spans="1:4" x14ac:dyDescent="0.25">
      <c r="A4593" s="71">
        <v>4413905</v>
      </c>
      <c r="B4593" t="s">
        <v>19325</v>
      </c>
      <c r="C4593" s="71" t="s">
        <v>16235</v>
      </c>
      <c r="D4593" s="71">
        <v>6.57</v>
      </c>
    </row>
    <row r="4594" spans="1:4" x14ac:dyDescent="0.25">
      <c r="A4594" s="71">
        <v>4413987</v>
      </c>
      <c r="B4594" t="s">
        <v>19326</v>
      </c>
      <c r="C4594" s="71" t="s">
        <v>16235</v>
      </c>
      <c r="D4594" s="71">
        <v>0.34</v>
      </c>
    </row>
    <row r="4595" spans="1:4" x14ac:dyDescent="0.25">
      <c r="A4595" s="71">
        <v>4413995</v>
      </c>
      <c r="B4595" t="s">
        <v>19327</v>
      </c>
      <c r="C4595" s="71" t="s">
        <v>16235</v>
      </c>
      <c r="D4595" s="71">
        <v>2.75</v>
      </c>
    </row>
    <row r="4596" spans="1:4" x14ac:dyDescent="0.25">
      <c r="A4596" s="71">
        <v>4413994</v>
      </c>
      <c r="B4596" t="s">
        <v>19328</v>
      </c>
      <c r="C4596" s="71" t="s">
        <v>3</v>
      </c>
      <c r="D4596" s="71">
        <v>627.07000000000005</v>
      </c>
    </row>
    <row r="4597" spans="1:4" x14ac:dyDescent="0.25">
      <c r="A4597" s="71">
        <v>4413200</v>
      </c>
      <c r="B4597" t="s">
        <v>19329</v>
      </c>
      <c r="C4597" s="71" t="s">
        <v>16235</v>
      </c>
      <c r="D4597" s="71">
        <v>15.22</v>
      </c>
    </row>
    <row r="4598" spans="1:4" x14ac:dyDescent="0.25">
      <c r="A4598" s="71">
        <v>4413990</v>
      </c>
      <c r="B4598" t="s">
        <v>19330</v>
      </c>
      <c r="C4598" s="71" t="s">
        <v>12798</v>
      </c>
      <c r="D4598" s="71">
        <v>29.32</v>
      </c>
    </row>
    <row r="4599" spans="1:4" x14ac:dyDescent="0.25">
      <c r="A4599" s="71">
        <v>4413989</v>
      </c>
      <c r="B4599" t="s">
        <v>19331</v>
      </c>
      <c r="C4599" s="71" t="s">
        <v>12798</v>
      </c>
      <c r="D4599" s="71">
        <v>35.54</v>
      </c>
    </row>
    <row r="4600" spans="1:4" x14ac:dyDescent="0.25">
      <c r="A4600" s="71">
        <v>4413951</v>
      </c>
      <c r="B4600" t="s">
        <v>19332</v>
      </c>
      <c r="C4600" s="71" t="s">
        <v>12798</v>
      </c>
      <c r="D4600" s="71">
        <v>51.28</v>
      </c>
    </row>
    <row r="4601" spans="1:4" x14ac:dyDescent="0.25">
      <c r="A4601" s="71">
        <v>4413950</v>
      </c>
      <c r="B4601" t="s">
        <v>19333</v>
      </c>
      <c r="C4601" s="71" t="s">
        <v>12798</v>
      </c>
      <c r="D4601" s="71">
        <v>92.77</v>
      </c>
    </row>
    <row r="4602" spans="1:4" x14ac:dyDescent="0.25">
      <c r="A4602" s="71">
        <v>4413949</v>
      </c>
      <c r="B4602" t="s">
        <v>19334</v>
      </c>
      <c r="C4602" s="71" t="s">
        <v>12798</v>
      </c>
      <c r="D4602" s="71">
        <v>213.32</v>
      </c>
    </row>
    <row r="4603" spans="1:4" x14ac:dyDescent="0.25">
      <c r="A4603" s="71">
        <v>4413948</v>
      </c>
      <c r="B4603" t="s">
        <v>19335</v>
      </c>
      <c r="C4603" s="71" t="s">
        <v>12798</v>
      </c>
      <c r="D4603" s="71">
        <v>50.02</v>
      </c>
    </row>
    <row r="4604" spans="1:4" x14ac:dyDescent="0.25">
      <c r="A4604" s="71">
        <v>4413947</v>
      </c>
      <c r="B4604" t="s">
        <v>19336</v>
      </c>
      <c r="C4604" s="71" t="s">
        <v>12798</v>
      </c>
      <c r="D4604" s="71">
        <v>77.03</v>
      </c>
    </row>
    <row r="4605" spans="1:4" x14ac:dyDescent="0.25">
      <c r="A4605" s="71">
        <v>4413946</v>
      </c>
      <c r="B4605" t="s">
        <v>19337</v>
      </c>
      <c r="C4605" s="71" t="s">
        <v>12798</v>
      </c>
      <c r="D4605" s="71">
        <v>128.88</v>
      </c>
    </row>
    <row r="4606" spans="1:4" x14ac:dyDescent="0.25">
      <c r="A4606" s="71">
        <v>4413952</v>
      </c>
      <c r="B4606" t="s">
        <v>19338</v>
      </c>
      <c r="C4606" s="71" t="s">
        <v>16235</v>
      </c>
      <c r="D4606" s="71">
        <v>71.709999999999994</v>
      </c>
    </row>
    <row r="4607" spans="1:4" x14ac:dyDescent="0.25">
      <c r="A4607" s="71">
        <v>4413012</v>
      </c>
      <c r="B4607" t="s">
        <v>19339</v>
      </c>
      <c r="C4607" s="71" t="s">
        <v>14997</v>
      </c>
      <c r="D4607" s="71">
        <v>370.28</v>
      </c>
    </row>
    <row r="4608" spans="1:4" x14ac:dyDescent="0.25">
      <c r="A4608" s="71">
        <v>4413014</v>
      </c>
      <c r="B4608" t="s">
        <v>19340</v>
      </c>
      <c r="C4608" s="71" t="s">
        <v>16235</v>
      </c>
      <c r="D4608" s="71">
        <v>15.93</v>
      </c>
    </row>
    <row r="4609" spans="1:4" x14ac:dyDescent="0.25">
      <c r="A4609" s="71">
        <v>4413016</v>
      </c>
      <c r="B4609" t="s">
        <v>19341</v>
      </c>
      <c r="C4609" s="71" t="s">
        <v>16235</v>
      </c>
      <c r="D4609" s="71">
        <v>9.83</v>
      </c>
    </row>
    <row r="4610" spans="1:4" x14ac:dyDescent="0.25">
      <c r="A4610" s="71">
        <v>4413984</v>
      </c>
      <c r="B4610" t="s">
        <v>19342</v>
      </c>
      <c r="C4610" s="71" t="s">
        <v>14997</v>
      </c>
      <c r="D4610" s="71">
        <v>3.8</v>
      </c>
    </row>
    <row r="4611" spans="1:4" x14ac:dyDescent="0.25">
      <c r="A4611" s="71">
        <v>4413986</v>
      </c>
      <c r="B4611" t="s">
        <v>19343</v>
      </c>
      <c r="C4611" s="71" t="s">
        <v>16235</v>
      </c>
      <c r="D4611" s="71">
        <v>7.0000000000000007E-2</v>
      </c>
    </row>
    <row r="4612" spans="1:4" x14ac:dyDescent="0.25">
      <c r="A4612" s="71">
        <v>4413985</v>
      </c>
      <c r="B4612" t="s">
        <v>19344</v>
      </c>
      <c r="C4612" s="71" t="s">
        <v>16235</v>
      </c>
      <c r="D4612" s="71">
        <v>20.97</v>
      </c>
    </row>
    <row r="4613" spans="1:4" x14ac:dyDescent="0.25">
      <c r="A4613" s="71">
        <v>4413017</v>
      </c>
      <c r="B4613" t="s">
        <v>19345</v>
      </c>
      <c r="C4613" s="71" t="s">
        <v>3</v>
      </c>
      <c r="D4613" s="71">
        <v>54.73</v>
      </c>
    </row>
    <row r="4614" spans="1:4" x14ac:dyDescent="0.25">
      <c r="A4614" s="71">
        <v>4415673</v>
      </c>
      <c r="B4614" t="s">
        <v>19346</v>
      </c>
      <c r="C4614" s="71" t="s">
        <v>16235</v>
      </c>
      <c r="D4614" s="71">
        <v>7.57</v>
      </c>
    </row>
    <row r="4615" spans="1:4" x14ac:dyDescent="0.25">
      <c r="A4615" s="71">
        <v>4415684</v>
      </c>
      <c r="B4615" t="s">
        <v>19347</v>
      </c>
      <c r="C4615" s="71" t="s">
        <v>16235</v>
      </c>
      <c r="D4615" s="71">
        <v>4.28</v>
      </c>
    </row>
    <row r="4616" spans="1:4" x14ac:dyDescent="0.25">
      <c r="A4616" s="71">
        <v>4413993</v>
      </c>
      <c r="B4616" t="s">
        <v>19348</v>
      </c>
      <c r="C4616" s="71" t="s">
        <v>16235</v>
      </c>
      <c r="D4616" s="71">
        <v>0.54</v>
      </c>
    </row>
    <row r="4617" spans="1:4" x14ac:dyDescent="0.25">
      <c r="A4617" s="71">
        <v>4507754</v>
      </c>
      <c r="B4617" t="s">
        <v>19349</v>
      </c>
      <c r="C4617" s="71" t="s">
        <v>12798</v>
      </c>
      <c r="D4617" s="71">
        <v>863.71</v>
      </c>
    </row>
    <row r="4618" spans="1:4" x14ac:dyDescent="0.25">
      <c r="A4618" s="71">
        <v>4507738</v>
      </c>
      <c r="B4618" t="s">
        <v>19350</v>
      </c>
      <c r="C4618" s="71" t="s">
        <v>12798</v>
      </c>
      <c r="D4618" s="71">
        <v>1163.45</v>
      </c>
    </row>
    <row r="4619" spans="1:4" x14ac:dyDescent="0.25">
      <c r="A4619" s="71">
        <v>4507755</v>
      </c>
      <c r="B4619" t="s">
        <v>19351</v>
      </c>
      <c r="C4619" s="71" t="s">
        <v>12798</v>
      </c>
      <c r="D4619" s="71">
        <v>1088.01</v>
      </c>
    </row>
    <row r="4620" spans="1:4" x14ac:dyDescent="0.25">
      <c r="A4620" s="71">
        <v>4507756</v>
      </c>
      <c r="B4620" t="s">
        <v>19352</v>
      </c>
      <c r="C4620" s="71" t="s">
        <v>12798</v>
      </c>
      <c r="D4620" s="71">
        <v>1421.31</v>
      </c>
    </row>
    <row r="4621" spans="1:4" x14ac:dyDescent="0.25">
      <c r="A4621" s="71">
        <v>4507757</v>
      </c>
      <c r="B4621" t="s">
        <v>19353</v>
      </c>
      <c r="C4621" s="71" t="s">
        <v>12798</v>
      </c>
      <c r="D4621" s="71">
        <v>1506.22</v>
      </c>
    </row>
    <row r="4622" spans="1:4" x14ac:dyDescent="0.25">
      <c r="A4622" s="71">
        <v>4507758</v>
      </c>
      <c r="B4622" t="s">
        <v>19354</v>
      </c>
      <c r="C4622" s="71" t="s">
        <v>12798</v>
      </c>
      <c r="D4622" s="71">
        <v>1848.62</v>
      </c>
    </row>
    <row r="4623" spans="1:4" x14ac:dyDescent="0.25">
      <c r="A4623" s="71">
        <v>4507759</v>
      </c>
      <c r="B4623" t="s">
        <v>19355</v>
      </c>
      <c r="C4623" s="71" t="s">
        <v>12798</v>
      </c>
      <c r="D4623" s="71">
        <v>1905.75</v>
      </c>
    </row>
    <row r="4624" spans="1:4" x14ac:dyDescent="0.25">
      <c r="A4624" s="71">
        <v>4507760</v>
      </c>
      <c r="B4624" t="s">
        <v>19356</v>
      </c>
      <c r="C4624" s="71" t="s">
        <v>12798</v>
      </c>
      <c r="D4624" s="71">
        <v>2399.25</v>
      </c>
    </row>
    <row r="4625" spans="1:4" x14ac:dyDescent="0.25">
      <c r="A4625" s="71">
        <v>4507761</v>
      </c>
      <c r="B4625" t="s">
        <v>19357</v>
      </c>
      <c r="C4625" s="71" t="s">
        <v>12798</v>
      </c>
      <c r="D4625" s="71">
        <v>2447.1</v>
      </c>
    </row>
    <row r="4626" spans="1:4" x14ac:dyDescent="0.25">
      <c r="A4626" s="71">
        <v>4507762</v>
      </c>
      <c r="B4626" t="s">
        <v>19358</v>
      </c>
      <c r="C4626" s="71" t="s">
        <v>12798</v>
      </c>
      <c r="D4626" s="71">
        <v>3066.93</v>
      </c>
    </row>
    <row r="4627" spans="1:4" x14ac:dyDescent="0.25">
      <c r="A4627" s="71">
        <v>4507763</v>
      </c>
      <c r="B4627" t="s">
        <v>19359</v>
      </c>
      <c r="C4627" s="71" t="s">
        <v>12798</v>
      </c>
      <c r="D4627" s="71">
        <v>2919.43</v>
      </c>
    </row>
    <row r="4628" spans="1:4" x14ac:dyDescent="0.25">
      <c r="A4628" s="71">
        <v>4507764</v>
      </c>
      <c r="B4628" t="s">
        <v>19360</v>
      </c>
      <c r="C4628" s="71" t="s">
        <v>12798</v>
      </c>
      <c r="D4628" s="71">
        <v>4010.33</v>
      </c>
    </row>
    <row r="4629" spans="1:4" x14ac:dyDescent="0.25">
      <c r="A4629" s="71">
        <v>4507765</v>
      </c>
      <c r="B4629" t="s">
        <v>19361</v>
      </c>
      <c r="C4629" s="71" t="s">
        <v>12798</v>
      </c>
      <c r="D4629" s="71">
        <v>3165.52</v>
      </c>
    </row>
    <row r="4630" spans="1:4" x14ac:dyDescent="0.25">
      <c r="A4630" s="71">
        <v>4508192</v>
      </c>
      <c r="B4630" t="s">
        <v>19362</v>
      </c>
      <c r="C4630" s="71" t="s">
        <v>12798</v>
      </c>
      <c r="D4630" s="71">
        <v>5889.52</v>
      </c>
    </row>
    <row r="4631" spans="1:4" x14ac:dyDescent="0.25">
      <c r="A4631" s="71">
        <v>4507766</v>
      </c>
      <c r="B4631" t="s">
        <v>19363</v>
      </c>
      <c r="C4631" s="71" t="s">
        <v>12798</v>
      </c>
      <c r="D4631" s="71">
        <v>421.29</v>
      </c>
    </row>
    <row r="4632" spans="1:4" x14ac:dyDescent="0.25">
      <c r="A4632" s="71">
        <v>4507767</v>
      </c>
      <c r="B4632" t="s">
        <v>19364</v>
      </c>
      <c r="C4632" s="71" t="s">
        <v>12798</v>
      </c>
      <c r="D4632" s="71">
        <v>505.56</v>
      </c>
    </row>
    <row r="4633" spans="1:4" x14ac:dyDescent="0.25">
      <c r="A4633" s="71">
        <v>4507768</v>
      </c>
      <c r="B4633" t="s">
        <v>19365</v>
      </c>
      <c r="C4633" s="71" t="s">
        <v>12798</v>
      </c>
      <c r="D4633" s="71">
        <v>526.71</v>
      </c>
    </row>
    <row r="4634" spans="1:4" x14ac:dyDescent="0.25">
      <c r="A4634" s="71">
        <v>4507769</v>
      </c>
      <c r="B4634" t="s">
        <v>19366</v>
      </c>
      <c r="C4634" s="71" t="s">
        <v>12798</v>
      </c>
      <c r="D4634" s="71">
        <v>654.23</v>
      </c>
    </row>
    <row r="4635" spans="1:4" x14ac:dyDescent="0.25">
      <c r="A4635" s="71">
        <v>4507770</v>
      </c>
      <c r="B4635" t="s">
        <v>19367</v>
      </c>
      <c r="C4635" s="71" t="s">
        <v>12798</v>
      </c>
      <c r="D4635" s="71">
        <v>605.02</v>
      </c>
    </row>
    <row r="4636" spans="1:4" x14ac:dyDescent="0.25">
      <c r="A4636" s="71">
        <v>4507771</v>
      </c>
      <c r="B4636" t="s">
        <v>19368</v>
      </c>
      <c r="C4636" s="71" t="s">
        <v>12798</v>
      </c>
      <c r="D4636" s="71">
        <v>767.42</v>
      </c>
    </row>
    <row r="4637" spans="1:4" x14ac:dyDescent="0.25">
      <c r="A4637" s="71">
        <v>4507772</v>
      </c>
      <c r="B4637" t="s">
        <v>19369</v>
      </c>
      <c r="C4637" s="71" t="s">
        <v>12798</v>
      </c>
      <c r="D4637" s="71">
        <v>708.62</v>
      </c>
    </row>
    <row r="4638" spans="1:4" x14ac:dyDescent="0.25">
      <c r="A4638" s="71">
        <v>4508193</v>
      </c>
      <c r="B4638" t="s">
        <v>19370</v>
      </c>
      <c r="C4638" s="71" t="s">
        <v>12798</v>
      </c>
      <c r="D4638" s="71">
        <v>887.71</v>
      </c>
    </row>
    <row r="4639" spans="1:4" x14ac:dyDescent="0.25">
      <c r="A4639" s="71">
        <v>4507773</v>
      </c>
      <c r="B4639" t="s">
        <v>19371</v>
      </c>
      <c r="C4639" s="71" t="s">
        <v>12798</v>
      </c>
      <c r="D4639" s="71">
        <v>796.66</v>
      </c>
    </row>
    <row r="4640" spans="1:4" x14ac:dyDescent="0.25">
      <c r="A4640" s="71">
        <v>4507774</v>
      </c>
      <c r="B4640" t="s">
        <v>19372</v>
      </c>
      <c r="C4640" s="71" t="s">
        <v>12798</v>
      </c>
      <c r="D4640" s="71">
        <v>1036.8599999999999</v>
      </c>
    </row>
    <row r="4641" spans="1:4" x14ac:dyDescent="0.25">
      <c r="A4641" s="71">
        <v>4507775</v>
      </c>
      <c r="B4641" t="s">
        <v>19373</v>
      </c>
      <c r="C4641" s="71" t="s">
        <v>12798</v>
      </c>
      <c r="D4641" s="71">
        <v>101.78</v>
      </c>
    </row>
    <row r="4642" spans="1:4" x14ac:dyDescent="0.25">
      <c r="A4642" s="71">
        <v>4507776</v>
      </c>
      <c r="B4642" t="s">
        <v>19374</v>
      </c>
      <c r="C4642" s="71" t="s">
        <v>12798</v>
      </c>
      <c r="D4642" s="71">
        <v>113.43</v>
      </c>
    </row>
    <row r="4643" spans="1:4" x14ac:dyDescent="0.25">
      <c r="A4643" s="71">
        <v>4507783</v>
      </c>
      <c r="B4643" t="s">
        <v>19375</v>
      </c>
      <c r="C4643" s="71" t="s">
        <v>12798</v>
      </c>
      <c r="D4643" s="71">
        <v>81.569999999999993</v>
      </c>
    </row>
    <row r="4644" spans="1:4" x14ac:dyDescent="0.25">
      <c r="A4644" s="71">
        <v>4507784</v>
      </c>
      <c r="B4644" t="s">
        <v>19376</v>
      </c>
      <c r="C4644" s="71" t="s">
        <v>12798</v>
      </c>
      <c r="D4644" s="71">
        <v>113.89</v>
      </c>
    </row>
    <row r="4645" spans="1:4" x14ac:dyDescent="0.25">
      <c r="A4645" s="71">
        <v>4507777</v>
      </c>
      <c r="B4645" t="s">
        <v>19377</v>
      </c>
      <c r="C4645" s="71" t="s">
        <v>12798</v>
      </c>
      <c r="D4645" s="71">
        <v>191.46</v>
      </c>
    </row>
    <row r="4646" spans="1:4" x14ac:dyDescent="0.25">
      <c r="A4646" s="71">
        <v>4507778</v>
      </c>
      <c r="B4646" t="s">
        <v>19378</v>
      </c>
      <c r="C4646" s="71" t="s">
        <v>12798</v>
      </c>
      <c r="D4646" s="71">
        <v>242.67</v>
      </c>
    </row>
    <row r="4647" spans="1:4" x14ac:dyDescent="0.25">
      <c r="A4647" s="71">
        <v>4507779</v>
      </c>
      <c r="B4647" t="s">
        <v>19379</v>
      </c>
      <c r="C4647" s="71" t="s">
        <v>12798</v>
      </c>
      <c r="D4647" s="71">
        <v>260.29000000000002</v>
      </c>
    </row>
    <row r="4648" spans="1:4" x14ac:dyDescent="0.25">
      <c r="A4648" s="71">
        <v>4507780</v>
      </c>
      <c r="B4648" t="s">
        <v>19380</v>
      </c>
      <c r="C4648" s="71" t="s">
        <v>12798</v>
      </c>
      <c r="D4648" s="71">
        <v>311.68</v>
      </c>
    </row>
    <row r="4649" spans="1:4" x14ac:dyDescent="0.25">
      <c r="A4649" s="71">
        <v>4507781</v>
      </c>
      <c r="B4649" t="s">
        <v>19381</v>
      </c>
      <c r="C4649" s="71" t="s">
        <v>12798</v>
      </c>
      <c r="D4649" s="71">
        <v>339.77</v>
      </c>
    </row>
    <row r="4650" spans="1:4" x14ac:dyDescent="0.25">
      <c r="A4650" s="71">
        <v>4507782</v>
      </c>
      <c r="B4650" t="s">
        <v>19382</v>
      </c>
      <c r="C4650" s="71" t="s">
        <v>12798</v>
      </c>
      <c r="D4650" s="71">
        <v>405.68</v>
      </c>
    </row>
    <row r="4651" spans="1:4" x14ac:dyDescent="0.25">
      <c r="A4651" s="71">
        <v>4507785</v>
      </c>
      <c r="B4651" t="s">
        <v>19383</v>
      </c>
      <c r="C4651" s="71" t="s">
        <v>12798</v>
      </c>
      <c r="D4651" s="71">
        <v>137.57</v>
      </c>
    </row>
    <row r="4652" spans="1:4" x14ac:dyDescent="0.25">
      <c r="A4652" s="71">
        <v>4508194</v>
      </c>
      <c r="B4652" t="s">
        <v>19384</v>
      </c>
      <c r="C4652" s="71" t="s">
        <v>12798</v>
      </c>
      <c r="D4652" s="71">
        <v>139.69</v>
      </c>
    </row>
    <row r="4653" spans="1:4" x14ac:dyDescent="0.25">
      <c r="A4653" s="71">
        <v>4507786</v>
      </c>
      <c r="B4653" t="s">
        <v>19385</v>
      </c>
      <c r="C4653" s="71" t="s">
        <v>12798</v>
      </c>
      <c r="D4653" s="71">
        <v>161.19999999999999</v>
      </c>
    </row>
    <row r="4654" spans="1:4" x14ac:dyDescent="0.25">
      <c r="A4654" s="71">
        <v>4507787</v>
      </c>
      <c r="B4654" t="s">
        <v>19386</v>
      </c>
      <c r="C4654" s="71" t="s">
        <v>12798</v>
      </c>
      <c r="D4654" s="71">
        <v>163.38999999999999</v>
      </c>
    </row>
    <row r="4655" spans="1:4" x14ac:dyDescent="0.25">
      <c r="A4655" s="71">
        <v>4507788</v>
      </c>
      <c r="B4655" t="s">
        <v>19387</v>
      </c>
      <c r="C4655" s="71" t="s">
        <v>12798</v>
      </c>
      <c r="D4655" s="71">
        <v>213.76</v>
      </c>
    </row>
    <row r="4656" spans="1:4" x14ac:dyDescent="0.25">
      <c r="A4656" s="71">
        <v>4507789</v>
      </c>
      <c r="B4656" t="s">
        <v>19388</v>
      </c>
      <c r="C4656" s="71" t="s">
        <v>12798</v>
      </c>
      <c r="D4656" s="71">
        <v>218.07</v>
      </c>
    </row>
    <row r="4657" spans="1:4" x14ac:dyDescent="0.25">
      <c r="A4657" s="71">
        <v>4507790</v>
      </c>
      <c r="B4657" t="s">
        <v>19389</v>
      </c>
      <c r="C4657" s="71" t="s">
        <v>12798</v>
      </c>
      <c r="D4657" s="71">
        <v>263.58</v>
      </c>
    </row>
    <row r="4658" spans="1:4" x14ac:dyDescent="0.25">
      <c r="A4658" s="71">
        <v>4507791</v>
      </c>
      <c r="B4658" t="s">
        <v>19390</v>
      </c>
      <c r="C4658" s="71" t="s">
        <v>12798</v>
      </c>
      <c r="D4658" s="71">
        <v>269.02999999999997</v>
      </c>
    </row>
    <row r="4659" spans="1:4" x14ac:dyDescent="0.25">
      <c r="A4659" s="71">
        <v>4507792</v>
      </c>
      <c r="B4659" t="s">
        <v>19391</v>
      </c>
      <c r="C4659" s="71" t="s">
        <v>12798</v>
      </c>
      <c r="D4659" s="71">
        <v>335.12</v>
      </c>
    </row>
    <row r="4660" spans="1:4" x14ac:dyDescent="0.25">
      <c r="A4660" s="71">
        <v>4507793</v>
      </c>
      <c r="B4660" t="s">
        <v>19392</v>
      </c>
      <c r="C4660" s="71" t="s">
        <v>12798</v>
      </c>
      <c r="D4660" s="71">
        <v>309.93</v>
      </c>
    </row>
    <row r="4661" spans="1:4" x14ac:dyDescent="0.25">
      <c r="A4661" s="71">
        <v>4507794</v>
      </c>
      <c r="B4661" t="s">
        <v>19393</v>
      </c>
      <c r="C4661" s="71" t="s">
        <v>12798</v>
      </c>
      <c r="D4661" s="71">
        <v>423.68</v>
      </c>
    </row>
    <row r="4662" spans="1:4" x14ac:dyDescent="0.25">
      <c r="A4662" s="71">
        <v>4507795</v>
      </c>
      <c r="B4662" t="s">
        <v>19394</v>
      </c>
      <c r="C4662" s="71" t="s">
        <v>12798</v>
      </c>
      <c r="D4662" s="71">
        <v>394.38</v>
      </c>
    </row>
    <row r="4663" spans="1:4" x14ac:dyDescent="0.25">
      <c r="A4663" s="71">
        <v>4507796</v>
      </c>
      <c r="B4663" t="s">
        <v>19395</v>
      </c>
      <c r="C4663" s="71" t="s">
        <v>12798</v>
      </c>
      <c r="D4663" s="71">
        <v>486.47</v>
      </c>
    </row>
    <row r="4664" spans="1:4" x14ac:dyDescent="0.25">
      <c r="A4664" s="71">
        <v>4508190</v>
      </c>
      <c r="B4664" t="s">
        <v>19396</v>
      </c>
      <c r="C4664" s="71" t="s">
        <v>12798</v>
      </c>
      <c r="D4664" s="71">
        <v>460.77</v>
      </c>
    </row>
    <row r="4665" spans="1:4" x14ac:dyDescent="0.25">
      <c r="A4665" s="71">
        <v>4507797</v>
      </c>
      <c r="B4665" t="s">
        <v>19397</v>
      </c>
      <c r="C4665" s="71" t="s">
        <v>12798</v>
      </c>
      <c r="D4665" s="71">
        <v>65.569999999999993</v>
      </c>
    </row>
    <row r="4666" spans="1:4" x14ac:dyDescent="0.25">
      <c r="A4666" s="71">
        <v>4507798</v>
      </c>
      <c r="B4666" t="s">
        <v>19398</v>
      </c>
      <c r="C4666" s="71" t="s">
        <v>12798</v>
      </c>
      <c r="D4666" s="71">
        <v>65.94</v>
      </c>
    </row>
    <row r="4667" spans="1:4" x14ac:dyDescent="0.25">
      <c r="A4667" s="71">
        <v>4507799</v>
      </c>
      <c r="B4667" t="s">
        <v>19399</v>
      </c>
      <c r="C4667" s="71" t="s">
        <v>12798</v>
      </c>
      <c r="D4667" s="71">
        <v>91.07</v>
      </c>
    </row>
    <row r="4668" spans="1:4" x14ac:dyDescent="0.25">
      <c r="A4668" s="71">
        <v>4507800</v>
      </c>
      <c r="B4668" t="s">
        <v>19400</v>
      </c>
      <c r="C4668" s="71" t="s">
        <v>12798</v>
      </c>
      <c r="D4668" s="71">
        <v>91.93</v>
      </c>
    </row>
    <row r="4669" spans="1:4" x14ac:dyDescent="0.25">
      <c r="A4669" s="71">
        <v>4507801</v>
      </c>
      <c r="B4669" t="s">
        <v>19401</v>
      </c>
      <c r="C4669" s="71" t="s">
        <v>12798</v>
      </c>
      <c r="D4669" s="71">
        <v>110.26</v>
      </c>
    </row>
    <row r="4670" spans="1:4" x14ac:dyDescent="0.25">
      <c r="A4670" s="71">
        <v>4507802</v>
      </c>
      <c r="B4670" t="s">
        <v>19402</v>
      </c>
      <c r="C4670" s="71" t="s">
        <v>12798</v>
      </c>
      <c r="D4670" s="71">
        <v>111.12</v>
      </c>
    </row>
    <row r="4671" spans="1:4" x14ac:dyDescent="0.25">
      <c r="A4671" s="71">
        <v>4507803</v>
      </c>
      <c r="B4671" t="s">
        <v>19403</v>
      </c>
      <c r="C4671" s="71" t="s">
        <v>12798</v>
      </c>
      <c r="D4671" s="71">
        <v>110.69</v>
      </c>
    </row>
    <row r="4672" spans="1:4" x14ac:dyDescent="0.25">
      <c r="A4672" s="71">
        <v>4508191</v>
      </c>
      <c r="B4672" t="s">
        <v>19404</v>
      </c>
      <c r="C4672" s="71" t="s">
        <v>12798</v>
      </c>
      <c r="D4672" s="71">
        <v>111.56</v>
      </c>
    </row>
    <row r="4673" spans="1:4" x14ac:dyDescent="0.25">
      <c r="A4673" s="71">
        <v>4507804</v>
      </c>
      <c r="B4673" t="s">
        <v>19405</v>
      </c>
      <c r="C4673" s="71" t="s">
        <v>12798</v>
      </c>
      <c r="D4673" s="71">
        <v>136.12</v>
      </c>
    </row>
    <row r="4674" spans="1:4" x14ac:dyDescent="0.25">
      <c r="A4674" s="71">
        <v>4507805</v>
      </c>
      <c r="B4674" t="s">
        <v>19406</v>
      </c>
      <c r="C4674" s="71" t="s">
        <v>12798</v>
      </c>
      <c r="D4674" s="71">
        <v>137.46</v>
      </c>
    </row>
    <row r="4675" spans="1:4" x14ac:dyDescent="0.25">
      <c r="A4675" s="71">
        <v>4507806</v>
      </c>
      <c r="B4675" t="s">
        <v>19407</v>
      </c>
      <c r="C4675" s="71" t="s">
        <v>12798</v>
      </c>
      <c r="D4675" s="71">
        <v>27.1</v>
      </c>
    </row>
    <row r="4676" spans="1:4" x14ac:dyDescent="0.25">
      <c r="A4676" s="71">
        <v>4507807</v>
      </c>
      <c r="B4676" t="s">
        <v>19408</v>
      </c>
      <c r="C4676" s="71" t="s">
        <v>12798</v>
      </c>
      <c r="D4676" s="71">
        <v>32.619999999999997</v>
      </c>
    </row>
    <row r="4677" spans="1:4" x14ac:dyDescent="0.25">
      <c r="A4677" s="71">
        <v>4507866</v>
      </c>
      <c r="B4677" t="s">
        <v>19409</v>
      </c>
      <c r="C4677" s="71" t="s">
        <v>12798</v>
      </c>
      <c r="D4677" s="71">
        <v>76.430000000000007</v>
      </c>
    </row>
    <row r="4678" spans="1:4" x14ac:dyDescent="0.25">
      <c r="A4678" s="71">
        <v>4507867</v>
      </c>
      <c r="B4678" t="s">
        <v>19410</v>
      </c>
      <c r="C4678" s="71" t="s">
        <v>12798</v>
      </c>
      <c r="D4678" s="71">
        <v>108.76</v>
      </c>
    </row>
    <row r="4679" spans="1:4" x14ac:dyDescent="0.25">
      <c r="A4679" s="71">
        <v>4507808</v>
      </c>
      <c r="B4679" t="s">
        <v>19411</v>
      </c>
      <c r="C4679" s="71" t="s">
        <v>12798</v>
      </c>
      <c r="D4679" s="71">
        <v>30.72</v>
      </c>
    </row>
    <row r="4680" spans="1:4" x14ac:dyDescent="0.25">
      <c r="A4680" s="71">
        <v>4507809</v>
      </c>
      <c r="B4680" t="s">
        <v>19412</v>
      </c>
      <c r="C4680" s="71" t="s">
        <v>12798</v>
      </c>
      <c r="D4680" s="71">
        <v>38.14</v>
      </c>
    </row>
    <row r="4681" spans="1:4" x14ac:dyDescent="0.25">
      <c r="A4681" s="71">
        <v>4507810</v>
      </c>
      <c r="B4681" t="s">
        <v>19413</v>
      </c>
      <c r="C4681" s="71" t="s">
        <v>12798</v>
      </c>
      <c r="D4681" s="71">
        <v>50.13</v>
      </c>
    </row>
    <row r="4682" spans="1:4" x14ac:dyDescent="0.25">
      <c r="A4682" s="71">
        <v>4507811</v>
      </c>
      <c r="B4682" t="s">
        <v>19414</v>
      </c>
      <c r="C4682" s="71" t="s">
        <v>12798</v>
      </c>
      <c r="D4682" s="71">
        <v>50.26</v>
      </c>
    </row>
    <row r="4683" spans="1:4" x14ac:dyDescent="0.25">
      <c r="A4683" s="71">
        <v>4507812</v>
      </c>
      <c r="B4683" t="s">
        <v>19415</v>
      </c>
      <c r="C4683" s="71" t="s">
        <v>12798</v>
      </c>
      <c r="D4683" s="71">
        <v>57.71</v>
      </c>
    </row>
    <row r="4684" spans="1:4" x14ac:dyDescent="0.25">
      <c r="A4684" s="71">
        <v>4507813</v>
      </c>
      <c r="B4684" t="s">
        <v>19416</v>
      </c>
      <c r="C4684" s="71" t="s">
        <v>12798</v>
      </c>
      <c r="D4684" s="71">
        <v>69.48</v>
      </c>
    </row>
    <row r="4685" spans="1:4" x14ac:dyDescent="0.25">
      <c r="A4685" s="71">
        <v>4507851</v>
      </c>
      <c r="B4685" t="s">
        <v>19417</v>
      </c>
      <c r="C4685" s="71" t="s">
        <v>3</v>
      </c>
      <c r="D4685" s="71">
        <v>26.36</v>
      </c>
    </row>
    <row r="4686" spans="1:4" x14ac:dyDescent="0.25">
      <c r="A4686" s="71">
        <v>4507852</v>
      </c>
      <c r="B4686" t="s">
        <v>19418</v>
      </c>
      <c r="C4686" s="71" t="s">
        <v>3</v>
      </c>
      <c r="D4686" s="71">
        <v>26.22</v>
      </c>
    </row>
    <row r="4687" spans="1:4" x14ac:dyDescent="0.25">
      <c r="A4687" s="71">
        <v>4507853</v>
      </c>
      <c r="B4687" t="s">
        <v>19419</v>
      </c>
      <c r="C4687" s="71" t="s">
        <v>3</v>
      </c>
      <c r="D4687" s="71">
        <v>29.29</v>
      </c>
    </row>
    <row r="4688" spans="1:4" x14ac:dyDescent="0.25">
      <c r="A4688" s="71">
        <v>4507854</v>
      </c>
      <c r="B4688" t="s">
        <v>19420</v>
      </c>
      <c r="C4688" s="71" t="s">
        <v>3</v>
      </c>
      <c r="D4688" s="71">
        <v>31.83</v>
      </c>
    </row>
    <row r="4689" spans="1:4" x14ac:dyDescent="0.25">
      <c r="A4689" s="71">
        <v>4507855</v>
      </c>
      <c r="B4689" t="s">
        <v>19421</v>
      </c>
      <c r="C4689" s="71" t="s">
        <v>3</v>
      </c>
      <c r="D4689" s="71">
        <v>25.95</v>
      </c>
    </row>
    <row r="4690" spans="1:4" x14ac:dyDescent="0.25">
      <c r="A4690" s="71">
        <v>4507856</v>
      </c>
      <c r="B4690" t="s">
        <v>19422</v>
      </c>
      <c r="C4690" s="71" t="s">
        <v>3</v>
      </c>
      <c r="D4690" s="71">
        <v>25.76</v>
      </c>
    </row>
    <row r="4691" spans="1:4" x14ac:dyDescent="0.25">
      <c r="A4691" s="71">
        <v>4507857</v>
      </c>
      <c r="B4691" t="s">
        <v>19423</v>
      </c>
      <c r="C4691" s="71" t="s">
        <v>3</v>
      </c>
      <c r="D4691" s="71">
        <v>30.58</v>
      </c>
    </row>
    <row r="4692" spans="1:4" x14ac:dyDescent="0.25">
      <c r="A4692" s="71">
        <v>4507858</v>
      </c>
      <c r="B4692" t="s">
        <v>19424</v>
      </c>
      <c r="C4692" s="71" t="s">
        <v>3</v>
      </c>
      <c r="D4692" s="71">
        <v>34.32</v>
      </c>
    </row>
    <row r="4693" spans="1:4" x14ac:dyDescent="0.25">
      <c r="A4693" s="71">
        <v>4508177</v>
      </c>
      <c r="B4693" t="s">
        <v>19425</v>
      </c>
      <c r="C4693" s="71" t="s">
        <v>3</v>
      </c>
      <c r="D4693" s="71">
        <v>61.99</v>
      </c>
    </row>
    <row r="4694" spans="1:4" x14ac:dyDescent="0.25">
      <c r="A4694" s="71">
        <v>4508178</v>
      </c>
      <c r="B4694" t="s">
        <v>19426</v>
      </c>
      <c r="C4694" s="71" t="s">
        <v>3</v>
      </c>
      <c r="D4694" s="71">
        <v>61.79</v>
      </c>
    </row>
    <row r="4695" spans="1:4" x14ac:dyDescent="0.25">
      <c r="A4695" s="71">
        <v>4507821</v>
      </c>
      <c r="B4695" t="s">
        <v>19427</v>
      </c>
      <c r="C4695" s="71" t="s">
        <v>3</v>
      </c>
      <c r="D4695" s="71">
        <v>61.4</v>
      </c>
    </row>
    <row r="4696" spans="1:4" x14ac:dyDescent="0.25">
      <c r="A4696" s="71">
        <v>4507822</v>
      </c>
      <c r="B4696" t="s">
        <v>19428</v>
      </c>
      <c r="C4696" s="71" t="s">
        <v>3</v>
      </c>
      <c r="D4696" s="71">
        <v>61.2</v>
      </c>
    </row>
    <row r="4697" spans="1:4" x14ac:dyDescent="0.25">
      <c r="A4697" s="71">
        <v>4507823</v>
      </c>
      <c r="B4697" t="s">
        <v>19429</v>
      </c>
      <c r="C4697" s="71" t="s">
        <v>3</v>
      </c>
      <c r="D4697" s="71">
        <v>62</v>
      </c>
    </row>
    <row r="4698" spans="1:4" x14ac:dyDescent="0.25">
      <c r="A4698" s="71">
        <v>4508188</v>
      </c>
      <c r="B4698" t="s">
        <v>19430</v>
      </c>
      <c r="C4698" s="71" t="s">
        <v>3</v>
      </c>
      <c r="D4698" s="71">
        <v>61.86</v>
      </c>
    </row>
    <row r="4699" spans="1:4" x14ac:dyDescent="0.25">
      <c r="A4699" s="71">
        <v>4507824</v>
      </c>
      <c r="B4699" t="s">
        <v>19431</v>
      </c>
      <c r="C4699" s="71" t="s">
        <v>3</v>
      </c>
      <c r="D4699" s="71">
        <v>68.12</v>
      </c>
    </row>
    <row r="4700" spans="1:4" x14ac:dyDescent="0.25">
      <c r="A4700" s="71">
        <v>4507825</v>
      </c>
      <c r="B4700" t="s">
        <v>19432</v>
      </c>
      <c r="C4700" s="71" t="s">
        <v>3</v>
      </c>
      <c r="D4700" s="71">
        <v>68.349999999999994</v>
      </c>
    </row>
    <row r="4701" spans="1:4" x14ac:dyDescent="0.25">
      <c r="A4701" s="71">
        <v>4507826</v>
      </c>
      <c r="B4701" t="s">
        <v>19433</v>
      </c>
      <c r="C4701" s="71" t="s">
        <v>3</v>
      </c>
      <c r="D4701" s="71">
        <v>72.67</v>
      </c>
    </row>
    <row r="4702" spans="1:4" x14ac:dyDescent="0.25">
      <c r="A4702" s="71">
        <v>4508179</v>
      </c>
      <c r="B4702" t="s">
        <v>19434</v>
      </c>
      <c r="C4702" s="71" t="s">
        <v>3</v>
      </c>
      <c r="D4702" s="71">
        <v>72.48</v>
      </c>
    </row>
    <row r="4703" spans="1:4" x14ac:dyDescent="0.25">
      <c r="A4703" s="71">
        <v>4507827</v>
      </c>
      <c r="B4703" t="s">
        <v>19435</v>
      </c>
      <c r="C4703" s="71" t="s">
        <v>3</v>
      </c>
      <c r="D4703" s="71">
        <v>76.12</v>
      </c>
    </row>
    <row r="4704" spans="1:4" x14ac:dyDescent="0.25">
      <c r="A4704" s="71">
        <v>4508180</v>
      </c>
      <c r="B4704" t="s">
        <v>19436</v>
      </c>
      <c r="C4704" s="71" t="s">
        <v>3</v>
      </c>
      <c r="D4704" s="71">
        <v>25.1</v>
      </c>
    </row>
    <row r="4705" spans="1:4" x14ac:dyDescent="0.25">
      <c r="A4705" s="71">
        <v>4507739</v>
      </c>
      <c r="B4705" t="s">
        <v>19437</v>
      </c>
      <c r="C4705" s="71" t="s">
        <v>3</v>
      </c>
      <c r="D4705" s="71">
        <v>26.38</v>
      </c>
    </row>
    <row r="4706" spans="1:4" x14ac:dyDescent="0.25">
      <c r="A4706" s="71">
        <v>4508181</v>
      </c>
      <c r="B4706" t="s">
        <v>19438</v>
      </c>
      <c r="C4706" s="71" t="s">
        <v>3</v>
      </c>
      <c r="D4706" s="71">
        <v>26.36</v>
      </c>
    </row>
    <row r="4707" spans="1:4" x14ac:dyDescent="0.25">
      <c r="A4707" s="71">
        <v>4508125</v>
      </c>
      <c r="B4707" t="s">
        <v>19439</v>
      </c>
      <c r="C4707" s="71" t="s">
        <v>3</v>
      </c>
      <c r="D4707" s="71">
        <v>28.45</v>
      </c>
    </row>
    <row r="4708" spans="1:4" x14ac:dyDescent="0.25">
      <c r="A4708" s="71">
        <v>4507828</v>
      </c>
      <c r="B4708" t="s">
        <v>19440</v>
      </c>
      <c r="C4708" s="71" t="s">
        <v>3</v>
      </c>
      <c r="D4708" s="71">
        <v>28.49</v>
      </c>
    </row>
    <row r="4709" spans="1:4" x14ac:dyDescent="0.25">
      <c r="A4709" s="71">
        <v>4507829</v>
      </c>
      <c r="B4709" t="s">
        <v>19441</v>
      </c>
      <c r="C4709" s="71" t="s">
        <v>3</v>
      </c>
      <c r="D4709" s="71">
        <v>30.77</v>
      </c>
    </row>
    <row r="4710" spans="1:4" x14ac:dyDescent="0.25">
      <c r="A4710" s="71">
        <v>4508182</v>
      </c>
      <c r="B4710" t="s">
        <v>19442</v>
      </c>
      <c r="C4710" s="71" t="s">
        <v>3</v>
      </c>
      <c r="D4710" s="71">
        <v>30.87</v>
      </c>
    </row>
    <row r="4711" spans="1:4" x14ac:dyDescent="0.25">
      <c r="A4711" s="71">
        <v>4508092</v>
      </c>
      <c r="B4711" t="s">
        <v>19443</v>
      </c>
      <c r="C4711" s="71" t="s">
        <v>3</v>
      </c>
      <c r="D4711" s="71">
        <v>32.82</v>
      </c>
    </row>
    <row r="4712" spans="1:4" x14ac:dyDescent="0.25">
      <c r="A4712" s="71">
        <v>4507830</v>
      </c>
      <c r="B4712" t="s">
        <v>19444</v>
      </c>
      <c r="C4712" s="71" t="s">
        <v>3</v>
      </c>
      <c r="D4712" s="71">
        <v>32.979999999999997</v>
      </c>
    </row>
    <row r="4713" spans="1:4" x14ac:dyDescent="0.25">
      <c r="A4713" s="71">
        <v>4508183</v>
      </c>
      <c r="B4713" t="s">
        <v>19445</v>
      </c>
      <c r="C4713" s="71" t="s">
        <v>3</v>
      </c>
      <c r="D4713" s="71">
        <v>38.54</v>
      </c>
    </row>
    <row r="4714" spans="1:4" x14ac:dyDescent="0.25">
      <c r="A4714" s="71">
        <v>4507831</v>
      </c>
      <c r="B4714" t="s">
        <v>19446</v>
      </c>
      <c r="C4714" s="71" t="s">
        <v>3</v>
      </c>
      <c r="D4714" s="71">
        <v>35.340000000000003</v>
      </c>
    </row>
    <row r="4715" spans="1:4" x14ac:dyDescent="0.25">
      <c r="A4715" s="71">
        <v>4507832</v>
      </c>
      <c r="B4715" t="s">
        <v>19447</v>
      </c>
      <c r="C4715" s="71" t="s">
        <v>3</v>
      </c>
      <c r="D4715" s="71">
        <v>39.18</v>
      </c>
    </row>
    <row r="4716" spans="1:4" x14ac:dyDescent="0.25">
      <c r="A4716" s="71">
        <v>4507833</v>
      </c>
      <c r="B4716" t="s">
        <v>19448</v>
      </c>
      <c r="C4716" s="71" t="s">
        <v>3</v>
      </c>
      <c r="D4716" s="71">
        <v>39.130000000000003</v>
      </c>
    </row>
    <row r="4717" spans="1:4" x14ac:dyDescent="0.25">
      <c r="A4717" s="71">
        <v>4507834</v>
      </c>
      <c r="B4717" t="s">
        <v>19449</v>
      </c>
      <c r="C4717" s="71" t="s">
        <v>3</v>
      </c>
      <c r="D4717" s="71">
        <v>40.9</v>
      </c>
    </row>
    <row r="4718" spans="1:4" x14ac:dyDescent="0.25">
      <c r="A4718" s="71">
        <v>4508184</v>
      </c>
      <c r="B4718" t="s">
        <v>19450</v>
      </c>
      <c r="C4718" s="71" t="s">
        <v>3</v>
      </c>
      <c r="D4718" s="71">
        <v>40.770000000000003</v>
      </c>
    </row>
    <row r="4719" spans="1:4" x14ac:dyDescent="0.25">
      <c r="A4719" s="71">
        <v>4507835</v>
      </c>
      <c r="B4719" t="s">
        <v>19451</v>
      </c>
      <c r="C4719" s="71" t="s">
        <v>3</v>
      </c>
      <c r="D4719" s="71">
        <v>40.630000000000003</v>
      </c>
    </row>
    <row r="4720" spans="1:4" x14ac:dyDescent="0.25">
      <c r="A4720" s="71">
        <v>4508174</v>
      </c>
      <c r="B4720" t="s">
        <v>19452</v>
      </c>
      <c r="C4720" s="71" t="s">
        <v>3</v>
      </c>
      <c r="D4720" s="71">
        <v>40.9</v>
      </c>
    </row>
    <row r="4721" spans="1:4" x14ac:dyDescent="0.25">
      <c r="A4721" s="71">
        <v>4507836</v>
      </c>
      <c r="B4721" t="s">
        <v>19453</v>
      </c>
      <c r="C4721" s="71" t="s">
        <v>3</v>
      </c>
      <c r="D4721" s="71">
        <v>40.71</v>
      </c>
    </row>
    <row r="4722" spans="1:4" x14ac:dyDescent="0.25">
      <c r="A4722" s="71">
        <v>4507837</v>
      </c>
      <c r="B4722" t="s">
        <v>19454</v>
      </c>
      <c r="C4722" s="71" t="s">
        <v>3</v>
      </c>
      <c r="D4722" s="71">
        <v>43.29</v>
      </c>
    </row>
    <row r="4723" spans="1:4" x14ac:dyDescent="0.25">
      <c r="A4723" s="71">
        <v>4507838</v>
      </c>
      <c r="B4723" t="s">
        <v>19455</v>
      </c>
      <c r="C4723" s="71" t="s">
        <v>3</v>
      </c>
      <c r="D4723" s="71">
        <v>43.58</v>
      </c>
    </row>
    <row r="4724" spans="1:4" x14ac:dyDescent="0.25">
      <c r="A4724" s="71">
        <v>4507839</v>
      </c>
      <c r="B4724" t="s">
        <v>19456</v>
      </c>
      <c r="C4724" s="71" t="s">
        <v>3</v>
      </c>
      <c r="D4724" s="71">
        <v>45.28</v>
      </c>
    </row>
    <row r="4725" spans="1:4" x14ac:dyDescent="0.25">
      <c r="A4725" s="71">
        <v>4508175</v>
      </c>
      <c r="B4725" t="s">
        <v>19457</v>
      </c>
      <c r="C4725" s="71" t="s">
        <v>3</v>
      </c>
      <c r="D4725" s="71">
        <v>45.08</v>
      </c>
    </row>
    <row r="4726" spans="1:4" x14ac:dyDescent="0.25">
      <c r="A4726" s="71">
        <v>4507840</v>
      </c>
      <c r="B4726" t="s">
        <v>19458</v>
      </c>
      <c r="C4726" s="71" t="s">
        <v>3</v>
      </c>
      <c r="D4726" s="71">
        <v>45.05</v>
      </c>
    </row>
    <row r="4727" spans="1:4" x14ac:dyDescent="0.25">
      <c r="A4727" s="71">
        <v>4507841</v>
      </c>
      <c r="B4727" t="s">
        <v>19459</v>
      </c>
      <c r="C4727" s="71" t="s">
        <v>3</v>
      </c>
      <c r="D4727" s="71">
        <v>44.78</v>
      </c>
    </row>
    <row r="4728" spans="1:4" x14ac:dyDescent="0.25">
      <c r="A4728" s="71">
        <v>4507842</v>
      </c>
      <c r="B4728" t="s">
        <v>19460</v>
      </c>
      <c r="C4728" s="71" t="s">
        <v>3</v>
      </c>
      <c r="D4728" s="71">
        <v>48.59</v>
      </c>
    </row>
    <row r="4729" spans="1:4" x14ac:dyDescent="0.25">
      <c r="A4729" s="71">
        <v>4508185</v>
      </c>
      <c r="B4729" t="s">
        <v>19461</v>
      </c>
      <c r="C4729" s="71" t="s">
        <v>3</v>
      </c>
      <c r="D4729" s="71">
        <v>48.34</v>
      </c>
    </row>
    <row r="4730" spans="1:4" x14ac:dyDescent="0.25">
      <c r="A4730" s="71">
        <v>4507843</v>
      </c>
      <c r="B4730" t="s">
        <v>19462</v>
      </c>
      <c r="C4730" s="71" t="s">
        <v>3</v>
      </c>
      <c r="D4730" s="71">
        <v>48.2</v>
      </c>
    </row>
    <row r="4731" spans="1:4" x14ac:dyDescent="0.25">
      <c r="A4731" s="71">
        <v>4507844</v>
      </c>
      <c r="B4731" t="s">
        <v>19463</v>
      </c>
      <c r="C4731" s="71" t="s">
        <v>3</v>
      </c>
      <c r="D4731" s="71">
        <v>50.97</v>
      </c>
    </row>
    <row r="4732" spans="1:4" x14ac:dyDescent="0.25">
      <c r="A4732" s="71">
        <v>4508186</v>
      </c>
      <c r="B4732" t="s">
        <v>19464</v>
      </c>
      <c r="C4732" s="71" t="s">
        <v>3</v>
      </c>
      <c r="D4732" s="71">
        <v>51.04</v>
      </c>
    </row>
    <row r="4733" spans="1:4" x14ac:dyDescent="0.25">
      <c r="A4733" s="71">
        <v>4508187</v>
      </c>
      <c r="B4733" t="s">
        <v>19465</v>
      </c>
      <c r="C4733" s="71" t="s">
        <v>3</v>
      </c>
      <c r="D4733" s="71">
        <v>50.9</v>
      </c>
    </row>
    <row r="4734" spans="1:4" x14ac:dyDescent="0.25">
      <c r="A4734" s="71">
        <v>4507845</v>
      </c>
      <c r="B4734" t="s">
        <v>19466</v>
      </c>
      <c r="C4734" s="71" t="s">
        <v>3</v>
      </c>
      <c r="D4734" s="71">
        <v>50.63</v>
      </c>
    </row>
    <row r="4735" spans="1:4" x14ac:dyDescent="0.25">
      <c r="A4735" s="71">
        <v>4507846</v>
      </c>
      <c r="B4735" t="s">
        <v>19467</v>
      </c>
      <c r="C4735" s="71" t="s">
        <v>3</v>
      </c>
      <c r="D4735" s="71">
        <v>50.49</v>
      </c>
    </row>
    <row r="4736" spans="1:4" x14ac:dyDescent="0.25">
      <c r="A4736" s="71">
        <v>4507847</v>
      </c>
      <c r="B4736" t="s">
        <v>19468</v>
      </c>
      <c r="C4736" s="71" t="s">
        <v>3</v>
      </c>
      <c r="D4736" s="71">
        <v>57.08</v>
      </c>
    </row>
    <row r="4737" spans="1:4" x14ac:dyDescent="0.25">
      <c r="A4737" s="71">
        <v>4507848</v>
      </c>
      <c r="B4737" t="s">
        <v>19469</v>
      </c>
      <c r="C4737" s="71" t="s">
        <v>3</v>
      </c>
      <c r="D4737" s="71">
        <v>56.69</v>
      </c>
    </row>
    <row r="4738" spans="1:4" x14ac:dyDescent="0.25">
      <c r="A4738" s="71">
        <v>4507849</v>
      </c>
      <c r="B4738" t="s">
        <v>19470</v>
      </c>
      <c r="C4738" s="71" t="s">
        <v>3</v>
      </c>
      <c r="D4738" s="71">
        <v>56.52</v>
      </c>
    </row>
    <row r="4739" spans="1:4" x14ac:dyDescent="0.25">
      <c r="A4739" s="71">
        <v>4508176</v>
      </c>
      <c r="B4739" t="s">
        <v>19471</v>
      </c>
      <c r="C4739" s="71" t="s">
        <v>3</v>
      </c>
      <c r="D4739" s="71">
        <v>60.72</v>
      </c>
    </row>
    <row r="4740" spans="1:4" x14ac:dyDescent="0.25">
      <c r="A4740" s="71">
        <v>4507850</v>
      </c>
      <c r="B4740" t="s">
        <v>19472</v>
      </c>
      <c r="C4740" s="71" t="s">
        <v>3</v>
      </c>
      <c r="D4740" s="71">
        <v>60.53</v>
      </c>
    </row>
    <row r="4741" spans="1:4" x14ac:dyDescent="0.25">
      <c r="A4741" s="71">
        <v>4507956</v>
      </c>
      <c r="B4741" t="s">
        <v>19473</v>
      </c>
      <c r="C4741" s="71" t="s">
        <v>4</v>
      </c>
      <c r="D4741" s="71">
        <v>11.43</v>
      </c>
    </row>
    <row r="4742" spans="1:4" x14ac:dyDescent="0.25">
      <c r="A4742" s="71">
        <v>4507957</v>
      </c>
      <c r="B4742" t="s">
        <v>19474</v>
      </c>
      <c r="C4742" s="71" t="s">
        <v>4</v>
      </c>
      <c r="D4742" s="71">
        <v>11.41</v>
      </c>
    </row>
    <row r="4743" spans="1:4" x14ac:dyDescent="0.25">
      <c r="A4743" s="71">
        <v>4507958</v>
      </c>
      <c r="B4743" t="s">
        <v>19475</v>
      </c>
      <c r="C4743" s="71" t="s">
        <v>4</v>
      </c>
      <c r="D4743" s="71">
        <v>14.98</v>
      </c>
    </row>
    <row r="4744" spans="1:4" x14ac:dyDescent="0.25">
      <c r="A4744" s="71">
        <v>4507959</v>
      </c>
      <c r="B4744" t="s">
        <v>19476</v>
      </c>
      <c r="C4744" s="71" t="s">
        <v>4</v>
      </c>
      <c r="D4744" s="71">
        <v>14.98</v>
      </c>
    </row>
    <row r="4745" spans="1:4" x14ac:dyDescent="0.25">
      <c r="A4745" s="71">
        <v>4516138</v>
      </c>
      <c r="B4745" t="s">
        <v>19477</v>
      </c>
      <c r="C4745" s="71" t="s">
        <v>4</v>
      </c>
      <c r="D4745" s="71">
        <v>10.31</v>
      </c>
    </row>
    <row r="4746" spans="1:4" x14ac:dyDescent="0.25">
      <c r="A4746" s="71">
        <v>4516137</v>
      </c>
      <c r="B4746" t="s">
        <v>19478</v>
      </c>
      <c r="C4746" s="71" t="s">
        <v>16235</v>
      </c>
      <c r="D4746" s="71">
        <v>130.99</v>
      </c>
    </row>
    <row r="4747" spans="1:4" x14ac:dyDescent="0.25">
      <c r="A4747" s="71">
        <v>4805755</v>
      </c>
      <c r="B4747" t="s">
        <v>19479</v>
      </c>
      <c r="C4747" s="71" t="s">
        <v>14997</v>
      </c>
      <c r="D4747" s="71">
        <v>30.82</v>
      </c>
    </row>
    <row r="4748" spans="1:4" x14ac:dyDescent="0.25">
      <c r="A4748" s="71">
        <v>4805756</v>
      </c>
      <c r="B4748" t="s">
        <v>19480</v>
      </c>
      <c r="C4748" s="71" t="s">
        <v>16235</v>
      </c>
      <c r="D4748" s="71">
        <v>4.62</v>
      </c>
    </row>
    <row r="4749" spans="1:4" x14ac:dyDescent="0.25">
      <c r="A4749" s="71">
        <v>4816020</v>
      </c>
      <c r="B4749" t="s">
        <v>19481</v>
      </c>
      <c r="C4749" s="71" t="s">
        <v>14997</v>
      </c>
      <c r="D4749" s="71">
        <v>11.55</v>
      </c>
    </row>
    <row r="4750" spans="1:4" x14ac:dyDescent="0.25">
      <c r="A4750" s="71">
        <v>4816019</v>
      </c>
      <c r="B4750" t="s">
        <v>19482</v>
      </c>
      <c r="C4750" s="71" t="s">
        <v>14997</v>
      </c>
      <c r="D4750" s="71">
        <v>7.15</v>
      </c>
    </row>
    <row r="4751" spans="1:4" x14ac:dyDescent="0.25">
      <c r="A4751" s="71">
        <v>4816018</v>
      </c>
      <c r="B4751" t="s">
        <v>19483</v>
      </c>
      <c r="C4751" s="71" t="s">
        <v>14997</v>
      </c>
      <c r="D4751" s="71">
        <v>4.8899999999999997</v>
      </c>
    </row>
    <row r="4752" spans="1:4" x14ac:dyDescent="0.25">
      <c r="A4752" s="71">
        <v>4816012</v>
      </c>
      <c r="B4752" t="s">
        <v>19484</v>
      </c>
      <c r="C4752" s="71" t="s">
        <v>14997</v>
      </c>
      <c r="D4752" s="71">
        <v>53.36</v>
      </c>
    </row>
    <row r="4753" spans="1:4" x14ac:dyDescent="0.25">
      <c r="A4753" s="71">
        <v>4815805</v>
      </c>
      <c r="B4753" t="s">
        <v>19485</v>
      </c>
      <c r="C4753" s="71" t="s">
        <v>16235</v>
      </c>
      <c r="D4753" s="71">
        <v>13.3</v>
      </c>
    </row>
    <row r="4754" spans="1:4" x14ac:dyDescent="0.25">
      <c r="A4754" s="71">
        <v>4815802</v>
      </c>
      <c r="B4754" t="s">
        <v>19486</v>
      </c>
      <c r="C4754" s="71" t="s">
        <v>16235</v>
      </c>
      <c r="D4754" s="71">
        <v>19.64</v>
      </c>
    </row>
    <row r="4755" spans="1:4" x14ac:dyDescent="0.25">
      <c r="A4755" s="71">
        <v>4805754</v>
      </c>
      <c r="B4755" t="s">
        <v>19487</v>
      </c>
      <c r="C4755" s="71" t="s">
        <v>14997</v>
      </c>
      <c r="D4755" s="71">
        <v>6.45</v>
      </c>
    </row>
    <row r="4756" spans="1:4" x14ac:dyDescent="0.25">
      <c r="A4756" s="71">
        <v>4816145</v>
      </c>
      <c r="B4756" t="s">
        <v>19488</v>
      </c>
      <c r="C4756" s="71" t="s">
        <v>3</v>
      </c>
      <c r="D4756" s="71">
        <v>26.63</v>
      </c>
    </row>
    <row r="4757" spans="1:4" x14ac:dyDescent="0.25">
      <c r="A4757" s="71">
        <v>4816144</v>
      </c>
      <c r="B4757" t="s">
        <v>19489</v>
      </c>
      <c r="C4757" s="71" t="s">
        <v>3</v>
      </c>
      <c r="D4757" s="71">
        <v>23.62</v>
      </c>
    </row>
    <row r="4758" spans="1:4" x14ac:dyDescent="0.25">
      <c r="A4758" s="71">
        <v>4816147</v>
      </c>
      <c r="B4758" t="s">
        <v>19490</v>
      </c>
      <c r="C4758" s="71" t="s">
        <v>3</v>
      </c>
      <c r="D4758" s="71">
        <v>37.340000000000003</v>
      </c>
    </row>
    <row r="4759" spans="1:4" x14ac:dyDescent="0.25">
      <c r="A4759" s="71">
        <v>4816146</v>
      </c>
      <c r="B4759" t="s">
        <v>19491</v>
      </c>
      <c r="C4759" s="71" t="s">
        <v>3</v>
      </c>
      <c r="D4759" s="71">
        <v>31.93</v>
      </c>
    </row>
    <row r="4760" spans="1:4" x14ac:dyDescent="0.25">
      <c r="A4760" s="71">
        <v>4816121</v>
      </c>
      <c r="B4760" t="s">
        <v>19492</v>
      </c>
      <c r="C4760" s="71" t="s">
        <v>3</v>
      </c>
      <c r="D4760" s="71">
        <v>30.84</v>
      </c>
    </row>
    <row r="4761" spans="1:4" x14ac:dyDescent="0.25">
      <c r="A4761" s="71">
        <v>4816120</v>
      </c>
      <c r="B4761" t="s">
        <v>19493</v>
      </c>
      <c r="C4761" s="71" t="s">
        <v>3</v>
      </c>
      <c r="D4761" s="71">
        <v>26.63</v>
      </c>
    </row>
    <row r="4762" spans="1:4" x14ac:dyDescent="0.25">
      <c r="A4762" s="71">
        <v>4816123</v>
      </c>
      <c r="B4762" t="s">
        <v>19494</v>
      </c>
      <c r="C4762" s="71" t="s">
        <v>3</v>
      </c>
      <c r="D4762" s="71">
        <v>40.909999999999997</v>
      </c>
    </row>
    <row r="4763" spans="1:4" x14ac:dyDescent="0.25">
      <c r="A4763" s="71">
        <v>4816122</v>
      </c>
      <c r="B4763" t="s">
        <v>19495</v>
      </c>
      <c r="C4763" s="71" t="s">
        <v>3</v>
      </c>
      <c r="D4763" s="71">
        <v>34.9</v>
      </c>
    </row>
    <row r="4764" spans="1:4" x14ac:dyDescent="0.25">
      <c r="A4764" s="71">
        <v>4816125</v>
      </c>
      <c r="B4764" t="s">
        <v>19496</v>
      </c>
      <c r="C4764" s="71" t="s">
        <v>3</v>
      </c>
      <c r="D4764" s="71">
        <v>58.8</v>
      </c>
    </row>
    <row r="4765" spans="1:4" x14ac:dyDescent="0.25">
      <c r="A4765" s="71">
        <v>4816124</v>
      </c>
      <c r="B4765" t="s">
        <v>19497</v>
      </c>
      <c r="C4765" s="71" t="s">
        <v>3</v>
      </c>
      <c r="D4765" s="71">
        <v>47.98</v>
      </c>
    </row>
    <row r="4766" spans="1:4" x14ac:dyDescent="0.25">
      <c r="A4766" s="71">
        <v>4816022</v>
      </c>
      <c r="B4766" t="s">
        <v>19498</v>
      </c>
      <c r="C4766" s="71" t="s">
        <v>3</v>
      </c>
      <c r="D4766" s="71">
        <v>79.69</v>
      </c>
    </row>
    <row r="4767" spans="1:4" x14ac:dyDescent="0.25">
      <c r="A4767" s="71">
        <v>4816021</v>
      </c>
      <c r="B4767" t="s">
        <v>19499</v>
      </c>
      <c r="C4767" s="71" t="s">
        <v>3</v>
      </c>
      <c r="D4767" s="71">
        <v>62.81</v>
      </c>
    </row>
    <row r="4768" spans="1:4" x14ac:dyDescent="0.25">
      <c r="A4768" s="71">
        <v>4816106</v>
      </c>
      <c r="B4768" t="s">
        <v>19500</v>
      </c>
      <c r="C4768" s="71" t="s">
        <v>3</v>
      </c>
      <c r="D4768" s="71">
        <v>31.86</v>
      </c>
    </row>
    <row r="4769" spans="1:4" x14ac:dyDescent="0.25">
      <c r="A4769" s="71">
        <v>4816105</v>
      </c>
      <c r="B4769" t="s">
        <v>19501</v>
      </c>
      <c r="C4769" s="71" t="s">
        <v>3</v>
      </c>
      <c r="D4769" s="71">
        <v>27.66</v>
      </c>
    </row>
    <row r="4770" spans="1:4" x14ac:dyDescent="0.25">
      <c r="A4770" s="71">
        <v>4816108</v>
      </c>
      <c r="B4770" t="s">
        <v>19502</v>
      </c>
      <c r="C4770" s="71" t="s">
        <v>3</v>
      </c>
      <c r="D4770" s="71">
        <v>41.94</v>
      </c>
    </row>
    <row r="4771" spans="1:4" x14ac:dyDescent="0.25">
      <c r="A4771" s="71">
        <v>4816107</v>
      </c>
      <c r="B4771" t="s">
        <v>19503</v>
      </c>
      <c r="C4771" s="71" t="s">
        <v>3</v>
      </c>
      <c r="D4771" s="71">
        <v>35.93</v>
      </c>
    </row>
    <row r="4772" spans="1:4" x14ac:dyDescent="0.25">
      <c r="A4772" s="71">
        <v>4816110</v>
      </c>
      <c r="B4772" t="s">
        <v>19504</v>
      </c>
      <c r="C4772" s="71" t="s">
        <v>3</v>
      </c>
      <c r="D4772" s="71">
        <v>59.83</v>
      </c>
    </row>
    <row r="4773" spans="1:4" x14ac:dyDescent="0.25">
      <c r="A4773" s="71">
        <v>4816109</v>
      </c>
      <c r="B4773" t="s">
        <v>19505</v>
      </c>
      <c r="C4773" s="71" t="s">
        <v>3</v>
      </c>
      <c r="D4773" s="71">
        <v>49.01</v>
      </c>
    </row>
    <row r="4774" spans="1:4" x14ac:dyDescent="0.25">
      <c r="A4774" s="71">
        <v>4816100</v>
      </c>
      <c r="B4774" t="s">
        <v>19506</v>
      </c>
      <c r="C4774" s="71" t="s">
        <v>3</v>
      </c>
      <c r="D4774" s="71">
        <v>30.87</v>
      </c>
    </row>
    <row r="4775" spans="1:4" x14ac:dyDescent="0.25">
      <c r="A4775" s="71">
        <v>4816099</v>
      </c>
      <c r="B4775" t="s">
        <v>19507</v>
      </c>
      <c r="C4775" s="71" t="s">
        <v>3</v>
      </c>
      <c r="D4775" s="71">
        <v>28.42</v>
      </c>
    </row>
    <row r="4776" spans="1:4" x14ac:dyDescent="0.25">
      <c r="A4776" s="71">
        <v>4816102</v>
      </c>
      <c r="B4776" t="s">
        <v>19508</v>
      </c>
      <c r="C4776" s="71" t="s">
        <v>3</v>
      </c>
      <c r="D4776" s="71">
        <v>39.590000000000003</v>
      </c>
    </row>
    <row r="4777" spans="1:4" x14ac:dyDescent="0.25">
      <c r="A4777" s="71">
        <v>4816101</v>
      </c>
      <c r="B4777" t="s">
        <v>19509</v>
      </c>
      <c r="C4777" s="71" t="s">
        <v>3</v>
      </c>
      <c r="D4777" s="71">
        <v>37.020000000000003</v>
      </c>
    </row>
    <row r="4778" spans="1:4" x14ac:dyDescent="0.25">
      <c r="A4778" s="71">
        <v>4816104</v>
      </c>
      <c r="B4778" t="s">
        <v>19510</v>
      </c>
      <c r="C4778" s="71" t="s">
        <v>3</v>
      </c>
      <c r="D4778" s="71">
        <v>56.55</v>
      </c>
    </row>
    <row r="4779" spans="1:4" x14ac:dyDescent="0.25">
      <c r="A4779" s="71">
        <v>4816103</v>
      </c>
      <c r="B4779" t="s">
        <v>19511</v>
      </c>
      <c r="C4779" s="71" t="s">
        <v>3</v>
      </c>
      <c r="D4779" s="71">
        <v>50.25</v>
      </c>
    </row>
    <row r="4780" spans="1:4" x14ac:dyDescent="0.25">
      <c r="A4780" s="71">
        <v>4815804</v>
      </c>
      <c r="B4780" t="s">
        <v>19512</v>
      </c>
      <c r="C4780" s="71" t="s">
        <v>12798</v>
      </c>
      <c r="D4780" s="71">
        <v>0.56000000000000005</v>
      </c>
    </row>
    <row r="4781" spans="1:4" x14ac:dyDescent="0.25">
      <c r="A4781" s="71">
        <v>4816002</v>
      </c>
      <c r="B4781" t="s">
        <v>19513</v>
      </c>
      <c r="C4781" s="71" t="s">
        <v>14997</v>
      </c>
      <c r="D4781" s="71">
        <v>1280.6300000000001</v>
      </c>
    </row>
    <row r="4782" spans="1:4" x14ac:dyDescent="0.25">
      <c r="A4782" s="71">
        <v>4805765</v>
      </c>
      <c r="B4782" t="s">
        <v>19514</v>
      </c>
      <c r="C4782" s="71" t="s">
        <v>14997</v>
      </c>
      <c r="D4782" s="71">
        <v>185.04</v>
      </c>
    </row>
    <row r="4783" spans="1:4" x14ac:dyDescent="0.25">
      <c r="A4783" s="71">
        <v>4816000</v>
      </c>
      <c r="B4783" t="s">
        <v>19515</v>
      </c>
      <c r="C4783" s="71" t="s">
        <v>14997</v>
      </c>
      <c r="D4783" s="71">
        <v>441.27</v>
      </c>
    </row>
    <row r="4784" spans="1:4" x14ac:dyDescent="0.25">
      <c r="A4784" s="71">
        <v>4816001</v>
      </c>
      <c r="B4784" t="s">
        <v>19516</v>
      </c>
      <c r="C4784" s="71" t="s">
        <v>14997</v>
      </c>
      <c r="D4784" s="71">
        <v>734.72</v>
      </c>
    </row>
    <row r="4785" spans="1:4" x14ac:dyDescent="0.25">
      <c r="A4785" s="71">
        <v>4805749</v>
      </c>
      <c r="B4785" t="s">
        <v>19517</v>
      </c>
      <c r="C4785" s="71" t="s">
        <v>14997</v>
      </c>
      <c r="D4785" s="71">
        <v>69.900000000000006</v>
      </c>
    </row>
    <row r="4786" spans="1:4" x14ac:dyDescent="0.25">
      <c r="A4786" s="71">
        <v>4805751</v>
      </c>
      <c r="B4786" t="s">
        <v>19518</v>
      </c>
      <c r="C4786" s="71" t="s">
        <v>14997</v>
      </c>
      <c r="D4786" s="71">
        <v>52.42</v>
      </c>
    </row>
    <row r="4787" spans="1:4" x14ac:dyDescent="0.25">
      <c r="A4787" s="71">
        <v>4805752</v>
      </c>
      <c r="B4787" t="s">
        <v>19519</v>
      </c>
      <c r="C4787" s="71" t="s">
        <v>14997</v>
      </c>
      <c r="D4787" s="71">
        <v>62.91</v>
      </c>
    </row>
    <row r="4788" spans="1:4" x14ac:dyDescent="0.25">
      <c r="A4788" s="71">
        <v>4805753</v>
      </c>
      <c r="B4788" t="s">
        <v>19520</v>
      </c>
      <c r="C4788" s="71" t="s">
        <v>14997</v>
      </c>
      <c r="D4788" s="71">
        <v>73.39</v>
      </c>
    </row>
    <row r="4789" spans="1:4" x14ac:dyDescent="0.25">
      <c r="A4789" s="71">
        <v>4805750</v>
      </c>
      <c r="B4789" t="s">
        <v>19521</v>
      </c>
      <c r="C4789" s="71" t="s">
        <v>14997</v>
      </c>
      <c r="D4789" s="71">
        <v>41.94</v>
      </c>
    </row>
    <row r="4790" spans="1:4" x14ac:dyDescent="0.25">
      <c r="A4790" s="71">
        <v>4805767</v>
      </c>
      <c r="B4790" t="s">
        <v>19522</v>
      </c>
      <c r="C4790" s="71" t="s">
        <v>14997</v>
      </c>
      <c r="D4790" s="71">
        <v>72.41</v>
      </c>
    </row>
    <row r="4791" spans="1:4" x14ac:dyDescent="0.25">
      <c r="A4791" s="71">
        <v>4805769</v>
      </c>
      <c r="B4791" t="s">
        <v>19523</v>
      </c>
      <c r="C4791" s="71" t="s">
        <v>14997</v>
      </c>
      <c r="D4791" s="71">
        <v>86.2</v>
      </c>
    </row>
    <row r="4792" spans="1:4" x14ac:dyDescent="0.25">
      <c r="A4792" s="71">
        <v>4805770</v>
      </c>
      <c r="B4792" t="s">
        <v>19524</v>
      </c>
      <c r="C4792" s="71" t="s">
        <v>14997</v>
      </c>
      <c r="D4792" s="71">
        <v>99.99</v>
      </c>
    </row>
    <row r="4793" spans="1:4" x14ac:dyDescent="0.25">
      <c r="A4793" s="71">
        <v>4805760</v>
      </c>
      <c r="B4793" t="s">
        <v>19525</v>
      </c>
      <c r="C4793" s="71" t="s">
        <v>14997</v>
      </c>
      <c r="D4793" s="71">
        <v>58.62</v>
      </c>
    </row>
    <row r="4794" spans="1:4" x14ac:dyDescent="0.25">
      <c r="A4794" s="71">
        <v>4805757</v>
      </c>
      <c r="B4794" t="s">
        <v>19526</v>
      </c>
      <c r="C4794" s="71" t="s">
        <v>14997</v>
      </c>
      <c r="D4794" s="71">
        <v>6.56</v>
      </c>
    </row>
    <row r="4795" spans="1:4" x14ac:dyDescent="0.25">
      <c r="A4795" s="71">
        <v>4805762</v>
      </c>
      <c r="B4795" t="s">
        <v>19527</v>
      </c>
      <c r="C4795" s="71" t="s">
        <v>14997</v>
      </c>
      <c r="D4795" s="71">
        <v>8.09</v>
      </c>
    </row>
    <row r="4796" spans="1:4" x14ac:dyDescent="0.25">
      <c r="A4796" s="71">
        <v>4806395</v>
      </c>
      <c r="B4796" t="s">
        <v>19528</v>
      </c>
      <c r="C4796" s="71" t="s">
        <v>12798</v>
      </c>
      <c r="D4796" s="71">
        <v>5.75</v>
      </c>
    </row>
    <row r="4797" spans="1:4" x14ac:dyDescent="0.25">
      <c r="A4797" s="71">
        <v>4816003</v>
      </c>
      <c r="B4797" t="s">
        <v>19529</v>
      </c>
      <c r="C4797" s="71" t="s">
        <v>3</v>
      </c>
      <c r="D4797" s="71">
        <v>38.78</v>
      </c>
    </row>
    <row r="4798" spans="1:4" x14ac:dyDescent="0.25">
      <c r="A4798" s="71">
        <v>4816017</v>
      </c>
      <c r="B4798" t="s">
        <v>19530</v>
      </c>
      <c r="C4798" s="71" t="s">
        <v>14997</v>
      </c>
      <c r="D4798" s="71">
        <v>20.92</v>
      </c>
    </row>
    <row r="4799" spans="1:4" x14ac:dyDescent="0.25">
      <c r="A4799" s="71">
        <v>4816023</v>
      </c>
      <c r="B4799" t="s">
        <v>19531</v>
      </c>
      <c r="C4799" s="71" t="s">
        <v>8</v>
      </c>
      <c r="D4799" s="71">
        <v>236.24</v>
      </c>
    </row>
    <row r="4800" spans="1:4" x14ac:dyDescent="0.25">
      <c r="A4800" s="71">
        <v>4816025</v>
      </c>
      <c r="B4800" t="s">
        <v>19532</v>
      </c>
      <c r="C4800" s="71" t="s">
        <v>8</v>
      </c>
      <c r="D4800" s="71">
        <v>438.44</v>
      </c>
    </row>
    <row r="4801" spans="1:4" x14ac:dyDescent="0.25">
      <c r="A4801" s="71">
        <v>4816024</v>
      </c>
      <c r="B4801" t="s">
        <v>19533</v>
      </c>
      <c r="C4801" s="71" t="s">
        <v>8</v>
      </c>
      <c r="D4801" s="71">
        <v>304.04000000000002</v>
      </c>
    </row>
    <row r="4802" spans="1:4" x14ac:dyDescent="0.25">
      <c r="A4802" s="71">
        <v>4816005</v>
      </c>
      <c r="B4802" t="s">
        <v>19534</v>
      </c>
      <c r="C4802" s="71" t="s">
        <v>14997</v>
      </c>
      <c r="D4802" s="71">
        <v>82.02</v>
      </c>
    </row>
    <row r="4803" spans="1:4" x14ac:dyDescent="0.25">
      <c r="A4803" s="71">
        <v>4800400</v>
      </c>
      <c r="B4803" t="s">
        <v>16534</v>
      </c>
      <c r="C4803" s="71" t="s">
        <v>16235</v>
      </c>
      <c r="D4803" s="71">
        <v>4.88</v>
      </c>
    </row>
    <row r="4804" spans="1:4" x14ac:dyDescent="0.25">
      <c r="A4804" s="71">
        <v>4816016</v>
      </c>
      <c r="B4804" t="s">
        <v>19535</v>
      </c>
      <c r="C4804" s="71" t="s">
        <v>14997</v>
      </c>
      <c r="D4804" s="71">
        <v>39.86</v>
      </c>
    </row>
    <row r="4805" spans="1:4" x14ac:dyDescent="0.25">
      <c r="A4805" s="71">
        <v>4800412</v>
      </c>
      <c r="B4805" t="s">
        <v>16535</v>
      </c>
      <c r="C4805" s="71" t="s">
        <v>16235</v>
      </c>
      <c r="D4805" s="71">
        <v>4.1900000000000004</v>
      </c>
    </row>
    <row r="4806" spans="1:4" x14ac:dyDescent="0.25">
      <c r="A4806" s="71">
        <v>4815671</v>
      </c>
      <c r="B4806" t="s">
        <v>19536</v>
      </c>
      <c r="C4806" s="71" t="s">
        <v>14997</v>
      </c>
      <c r="D4806" s="71">
        <v>16.079999999999998</v>
      </c>
    </row>
    <row r="4807" spans="1:4" x14ac:dyDescent="0.25">
      <c r="A4807" s="71">
        <v>4815803</v>
      </c>
      <c r="B4807" t="s">
        <v>19537</v>
      </c>
      <c r="C4807" s="71" t="s">
        <v>3</v>
      </c>
      <c r="D4807" s="71">
        <v>7.66</v>
      </c>
    </row>
    <row r="4808" spans="1:4" x14ac:dyDescent="0.25">
      <c r="A4808" s="71">
        <v>4816011</v>
      </c>
      <c r="B4808" t="s">
        <v>19538</v>
      </c>
      <c r="C4808" s="71" t="s">
        <v>14997</v>
      </c>
      <c r="D4808" s="71">
        <v>1501.23</v>
      </c>
    </row>
    <row r="4809" spans="1:4" x14ac:dyDescent="0.25">
      <c r="A4809" s="71">
        <v>4816014</v>
      </c>
      <c r="B4809" t="s">
        <v>19539</v>
      </c>
      <c r="C4809" s="71" t="s">
        <v>14997</v>
      </c>
      <c r="D4809" s="71">
        <v>48.53</v>
      </c>
    </row>
    <row r="4810" spans="1:4" x14ac:dyDescent="0.25">
      <c r="A4810" s="71">
        <v>4816010</v>
      </c>
      <c r="B4810" t="s">
        <v>19540</v>
      </c>
      <c r="C4810" s="71" t="s">
        <v>14997</v>
      </c>
      <c r="D4810" s="71">
        <v>35.380000000000003</v>
      </c>
    </row>
    <row r="4811" spans="1:4" x14ac:dyDescent="0.25">
      <c r="A4811" s="71">
        <v>4816015</v>
      </c>
      <c r="B4811" t="s">
        <v>19541</v>
      </c>
      <c r="C4811" s="71" t="s">
        <v>14997</v>
      </c>
      <c r="D4811" s="71">
        <v>20.46</v>
      </c>
    </row>
    <row r="4812" spans="1:4" x14ac:dyDescent="0.25">
      <c r="A4812" s="71">
        <v>4816119</v>
      </c>
      <c r="B4812" t="s">
        <v>19542</v>
      </c>
      <c r="C4812" s="71" t="s">
        <v>14997</v>
      </c>
      <c r="D4812" s="71">
        <v>34.93</v>
      </c>
    </row>
    <row r="4813" spans="1:4" x14ac:dyDescent="0.25">
      <c r="A4813" s="71">
        <v>4816004</v>
      </c>
      <c r="B4813" t="s">
        <v>19543</v>
      </c>
      <c r="C4813" s="71" t="s">
        <v>3</v>
      </c>
      <c r="D4813" s="71">
        <v>49.29</v>
      </c>
    </row>
    <row r="4814" spans="1:4" x14ac:dyDescent="0.25">
      <c r="A4814" s="71">
        <v>4915652</v>
      </c>
      <c r="B4814" t="s">
        <v>19544</v>
      </c>
      <c r="C4814" s="71" t="s">
        <v>12798</v>
      </c>
      <c r="D4814" s="71">
        <v>8.19</v>
      </c>
    </row>
    <row r="4815" spans="1:4" x14ac:dyDescent="0.25">
      <c r="A4815" s="71">
        <v>4915651</v>
      </c>
      <c r="B4815" t="s">
        <v>19545</v>
      </c>
      <c r="C4815" s="71" t="s">
        <v>12798</v>
      </c>
      <c r="D4815" s="71">
        <v>9.06</v>
      </c>
    </row>
    <row r="4816" spans="1:4" x14ac:dyDescent="0.25">
      <c r="A4816" s="71">
        <v>4915723</v>
      </c>
      <c r="B4816" t="s">
        <v>19546</v>
      </c>
      <c r="C4816" s="71" t="s">
        <v>16235</v>
      </c>
      <c r="D4816" s="71">
        <v>3.06</v>
      </c>
    </row>
    <row r="4817" spans="1:4" x14ac:dyDescent="0.25">
      <c r="A4817" s="71">
        <v>4915724</v>
      </c>
      <c r="B4817" t="s">
        <v>19547</v>
      </c>
      <c r="C4817" s="71" t="s">
        <v>16235</v>
      </c>
      <c r="D4817" s="71">
        <v>1.79</v>
      </c>
    </row>
    <row r="4818" spans="1:4" x14ac:dyDescent="0.25">
      <c r="A4818" s="71">
        <v>4915637</v>
      </c>
      <c r="B4818" t="s">
        <v>19548</v>
      </c>
      <c r="C4818" s="71" t="s">
        <v>16235</v>
      </c>
      <c r="D4818" s="71">
        <v>1.04</v>
      </c>
    </row>
    <row r="4819" spans="1:4" x14ac:dyDescent="0.25">
      <c r="A4819" s="71">
        <v>4915779</v>
      </c>
      <c r="B4819" t="s">
        <v>19549</v>
      </c>
      <c r="C4819" s="71" t="s">
        <v>16235</v>
      </c>
      <c r="D4819" s="71">
        <v>0.63</v>
      </c>
    </row>
    <row r="4820" spans="1:4" x14ac:dyDescent="0.25">
      <c r="A4820" s="71">
        <v>4915638</v>
      </c>
      <c r="B4820" t="s">
        <v>19550</v>
      </c>
      <c r="C4820" s="71" t="s">
        <v>16235</v>
      </c>
      <c r="D4820" s="71">
        <v>0.75</v>
      </c>
    </row>
    <row r="4821" spans="1:4" x14ac:dyDescent="0.25">
      <c r="A4821" s="71">
        <v>4915636</v>
      </c>
      <c r="B4821" t="s">
        <v>19551</v>
      </c>
      <c r="C4821" s="71" t="s">
        <v>16235</v>
      </c>
      <c r="D4821" s="71">
        <v>1.07</v>
      </c>
    </row>
    <row r="4822" spans="1:4" x14ac:dyDescent="0.25">
      <c r="A4822" s="71">
        <v>4915744</v>
      </c>
      <c r="B4822" t="s">
        <v>19552</v>
      </c>
      <c r="C4822" s="71" t="s">
        <v>16235</v>
      </c>
      <c r="D4822" s="71">
        <v>0.7</v>
      </c>
    </row>
    <row r="4823" spans="1:4" x14ac:dyDescent="0.25">
      <c r="A4823" s="71">
        <v>4915700</v>
      </c>
      <c r="B4823" t="s">
        <v>19553</v>
      </c>
      <c r="C4823" s="71" t="s">
        <v>16235</v>
      </c>
      <c r="D4823" s="71">
        <v>1.2</v>
      </c>
    </row>
    <row r="4824" spans="1:4" x14ac:dyDescent="0.25">
      <c r="A4824" s="71">
        <v>4915590</v>
      </c>
      <c r="B4824" t="s">
        <v>19554</v>
      </c>
      <c r="C4824" s="71" t="s">
        <v>16235</v>
      </c>
      <c r="D4824" s="71">
        <v>0.77</v>
      </c>
    </row>
    <row r="4825" spans="1:4" x14ac:dyDescent="0.25">
      <c r="A4825" s="71">
        <v>4915591</v>
      </c>
      <c r="B4825" t="s">
        <v>19555</v>
      </c>
      <c r="C4825" s="71" t="s">
        <v>16235</v>
      </c>
      <c r="D4825" s="71">
        <v>0.9</v>
      </c>
    </row>
    <row r="4826" spans="1:4" x14ac:dyDescent="0.25">
      <c r="A4826" s="71">
        <v>4915701</v>
      </c>
      <c r="B4826" t="s">
        <v>19556</v>
      </c>
      <c r="C4826" s="71" t="s">
        <v>16235</v>
      </c>
      <c r="D4826" s="71">
        <v>1.23</v>
      </c>
    </row>
    <row r="4827" spans="1:4" x14ac:dyDescent="0.25">
      <c r="A4827" s="71">
        <v>4915703</v>
      </c>
      <c r="B4827" t="s">
        <v>19557</v>
      </c>
      <c r="C4827" s="71" t="s">
        <v>14997</v>
      </c>
      <c r="D4827" s="71">
        <v>101.09</v>
      </c>
    </row>
    <row r="4828" spans="1:4" x14ac:dyDescent="0.25">
      <c r="A4828" s="71">
        <v>4915705</v>
      </c>
      <c r="B4828" t="s">
        <v>29560</v>
      </c>
      <c r="C4828" s="71" t="s">
        <v>14997</v>
      </c>
      <c r="D4828" s="71">
        <v>122.13</v>
      </c>
    </row>
    <row r="4829" spans="1:4" x14ac:dyDescent="0.25">
      <c r="A4829" s="71">
        <v>4915743</v>
      </c>
      <c r="B4829" t="s">
        <v>19558</v>
      </c>
      <c r="C4829" s="71" t="s">
        <v>16235</v>
      </c>
      <c r="D4829" s="71">
        <v>0.08</v>
      </c>
    </row>
    <row r="4830" spans="1:4" x14ac:dyDescent="0.25">
      <c r="A4830" s="71">
        <v>4915768</v>
      </c>
      <c r="B4830" t="s">
        <v>19559</v>
      </c>
      <c r="C4830" s="71" t="s">
        <v>14997</v>
      </c>
      <c r="D4830" s="71">
        <v>14.1</v>
      </c>
    </row>
    <row r="4831" spans="1:4" x14ac:dyDescent="0.25">
      <c r="A4831" s="71">
        <v>4915713</v>
      </c>
      <c r="B4831" t="s">
        <v>19560</v>
      </c>
      <c r="C4831" s="71" t="s">
        <v>14997</v>
      </c>
      <c r="D4831" s="71">
        <v>61.65</v>
      </c>
    </row>
    <row r="4832" spans="1:4" x14ac:dyDescent="0.25">
      <c r="A4832" s="71">
        <v>4915655</v>
      </c>
      <c r="B4832" t="s">
        <v>29561</v>
      </c>
      <c r="C4832" s="71" t="s">
        <v>14997</v>
      </c>
      <c r="D4832" s="71">
        <v>85.2</v>
      </c>
    </row>
    <row r="4833" spans="1:4" x14ac:dyDescent="0.25">
      <c r="A4833" s="71">
        <v>4915656</v>
      </c>
      <c r="B4833" t="s">
        <v>29562</v>
      </c>
      <c r="C4833" s="71" t="s">
        <v>14997</v>
      </c>
      <c r="D4833" s="71">
        <v>66.88</v>
      </c>
    </row>
    <row r="4834" spans="1:4" x14ac:dyDescent="0.25">
      <c r="A4834" s="71">
        <v>4915657</v>
      </c>
      <c r="B4834" t="s">
        <v>29563</v>
      </c>
      <c r="C4834" s="71" t="s">
        <v>14997</v>
      </c>
      <c r="D4834" s="71">
        <v>55.96</v>
      </c>
    </row>
    <row r="4835" spans="1:4" x14ac:dyDescent="0.25">
      <c r="A4835" s="71">
        <v>4915658</v>
      </c>
      <c r="B4835" t="s">
        <v>29564</v>
      </c>
      <c r="C4835" s="71" t="s">
        <v>14997</v>
      </c>
      <c r="D4835" s="71">
        <v>48.8</v>
      </c>
    </row>
    <row r="4836" spans="1:4" x14ac:dyDescent="0.25">
      <c r="A4836" s="71">
        <v>4915659</v>
      </c>
      <c r="B4836" t="s">
        <v>29565</v>
      </c>
      <c r="C4836" s="71" t="s">
        <v>14997</v>
      </c>
      <c r="D4836" s="71">
        <v>43.83</v>
      </c>
    </row>
    <row r="4837" spans="1:4" x14ac:dyDescent="0.25">
      <c r="A4837" s="71">
        <v>4915660</v>
      </c>
      <c r="B4837" t="s">
        <v>29566</v>
      </c>
      <c r="C4837" s="71" t="s">
        <v>14997</v>
      </c>
      <c r="D4837" s="71">
        <v>40.28</v>
      </c>
    </row>
    <row r="4838" spans="1:4" x14ac:dyDescent="0.25">
      <c r="A4838" s="71">
        <v>4915661</v>
      </c>
      <c r="B4838" t="s">
        <v>29567</v>
      </c>
      <c r="C4838" s="71" t="s">
        <v>14997</v>
      </c>
      <c r="D4838" s="71">
        <v>110.86</v>
      </c>
    </row>
    <row r="4839" spans="1:4" x14ac:dyDescent="0.25">
      <c r="A4839" s="71">
        <v>4915662</v>
      </c>
      <c r="B4839" t="s">
        <v>29568</v>
      </c>
      <c r="C4839" s="71" t="s">
        <v>14997</v>
      </c>
      <c r="D4839" s="71">
        <v>87.64</v>
      </c>
    </row>
    <row r="4840" spans="1:4" x14ac:dyDescent="0.25">
      <c r="A4840" s="71">
        <v>4915663</v>
      </c>
      <c r="B4840" t="s">
        <v>29569</v>
      </c>
      <c r="C4840" s="71" t="s">
        <v>14997</v>
      </c>
      <c r="D4840" s="71">
        <v>72.55</v>
      </c>
    </row>
    <row r="4841" spans="1:4" x14ac:dyDescent="0.25">
      <c r="A4841" s="71">
        <v>4915664</v>
      </c>
      <c r="B4841" t="s">
        <v>29570</v>
      </c>
      <c r="C4841" s="71" t="s">
        <v>14997</v>
      </c>
      <c r="D4841" s="71">
        <v>63.82</v>
      </c>
    </row>
    <row r="4842" spans="1:4" x14ac:dyDescent="0.25">
      <c r="A4842" s="71">
        <v>4915665</v>
      </c>
      <c r="B4842" t="s">
        <v>29571</v>
      </c>
      <c r="C4842" s="71" t="s">
        <v>14997</v>
      </c>
      <c r="D4842" s="71">
        <v>57.83</v>
      </c>
    </row>
    <row r="4843" spans="1:4" x14ac:dyDescent="0.25">
      <c r="A4843" s="71">
        <v>4915666</v>
      </c>
      <c r="B4843" t="s">
        <v>29572</v>
      </c>
      <c r="C4843" s="71" t="s">
        <v>14997</v>
      </c>
      <c r="D4843" s="71">
        <v>53.53</v>
      </c>
    </row>
    <row r="4844" spans="1:4" x14ac:dyDescent="0.25">
      <c r="A4844" s="71">
        <v>4915650</v>
      </c>
      <c r="B4844" t="s">
        <v>19561</v>
      </c>
      <c r="C4844" s="71" t="s">
        <v>4</v>
      </c>
      <c r="D4844" s="71">
        <v>276.70999999999998</v>
      </c>
    </row>
    <row r="4845" spans="1:4" x14ac:dyDescent="0.25">
      <c r="A4845" s="71">
        <v>4915645</v>
      </c>
      <c r="B4845" t="s">
        <v>19562</v>
      </c>
      <c r="C4845" s="71" t="s">
        <v>4</v>
      </c>
      <c r="D4845" s="71">
        <v>203.93</v>
      </c>
    </row>
    <row r="4846" spans="1:4" x14ac:dyDescent="0.25">
      <c r="A4846" s="71">
        <v>4915712</v>
      </c>
      <c r="B4846" t="s">
        <v>19563</v>
      </c>
      <c r="C4846" s="71" t="s">
        <v>14997</v>
      </c>
      <c r="D4846" s="71">
        <v>20.55</v>
      </c>
    </row>
    <row r="4847" spans="1:4" x14ac:dyDescent="0.25">
      <c r="A4847" s="71">
        <v>4915711</v>
      </c>
      <c r="B4847" t="s">
        <v>19564</v>
      </c>
      <c r="C4847" s="71" t="s">
        <v>3</v>
      </c>
      <c r="D4847" s="71">
        <v>1.37</v>
      </c>
    </row>
    <row r="4848" spans="1:4" x14ac:dyDescent="0.25">
      <c r="A4848" s="71">
        <v>4915790</v>
      </c>
      <c r="B4848" t="s">
        <v>19565</v>
      </c>
      <c r="C4848" s="71" t="s">
        <v>62</v>
      </c>
      <c r="D4848" s="71">
        <v>241.53</v>
      </c>
    </row>
    <row r="4849" spans="1:4" x14ac:dyDescent="0.25">
      <c r="A4849" s="71">
        <v>4915793</v>
      </c>
      <c r="B4849" t="s">
        <v>19566</v>
      </c>
      <c r="C4849" s="71" t="s">
        <v>62</v>
      </c>
      <c r="D4849" s="71">
        <v>191.38</v>
      </c>
    </row>
    <row r="4850" spans="1:4" x14ac:dyDescent="0.25">
      <c r="A4850" s="71">
        <v>4915792</v>
      </c>
      <c r="B4850" t="s">
        <v>19567</v>
      </c>
      <c r="C4850" s="71" t="s">
        <v>62</v>
      </c>
      <c r="D4850" s="71">
        <v>88.79</v>
      </c>
    </row>
    <row r="4851" spans="1:4" x14ac:dyDescent="0.25">
      <c r="A4851" s="71">
        <v>4915718</v>
      </c>
      <c r="B4851" t="s">
        <v>19568</v>
      </c>
      <c r="C4851" s="71" t="s">
        <v>16235</v>
      </c>
      <c r="D4851" s="71">
        <v>8.82</v>
      </c>
    </row>
    <row r="4852" spans="1:4" x14ac:dyDescent="0.25">
      <c r="A4852" s="71">
        <v>4915672</v>
      </c>
      <c r="B4852" t="s">
        <v>19569</v>
      </c>
      <c r="C4852" s="71" t="s">
        <v>3</v>
      </c>
      <c r="D4852" s="71">
        <v>4.1100000000000003</v>
      </c>
    </row>
    <row r="4853" spans="1:4" x14ac:dyDescent="0.25">
      <c r="A4853" s="71">
        <v>4915708</v>
      </c>
      <c r="B4853" t="s">
        <v>19570</v>
      </c>
      <c r="C4853" s="71" t="s">
        <v>3</v>
      </c>
      <c r="D4853" s="71">
        <v>0.69</v>
      </c>
    </row>
    <row r="4854" spans="1:4" x14ac:dyDescent="0.25">
      <c r="A4854" s="71">
        <v>4915710</v>
      </c>
      <c r="B4854" t="s">
        <v>19571</v>
      </c>
      <c r="C4854" s="71" t="s">
        <v>3</v>
      </c>
      <c r="D4854" s="71">
        <v>4.1100000000000003</v>
      </c>
    </row>
    <row r="4855" spans="1:4" x14ac:dyDescent="0.25">
      <c r="A4855" s="71">
        <v>4915709</v>
      </c>
      <c r="B4855" t="s">
        <v>19572</v>
      </c>
      <c r="C4855" s="71" t="s">
        <v>3</v>
      </c>
      <c r="D4855" s="71">
        <v>1.03</v>
      </c>
    </row>
    <row r="4856" spans="1:4" x14ac:dyDescent="0.25">
      <c r="A4856" s="71">
        <v>4915686</v>
      </c>
      <c r="B4856" t="s">
        <v>19573</v>
      </c>
      <c r="C4856" s="71" t="s">
        <v>12798</v>
      </c>
      <c r="D4856" s="71">
        <v>4.1100000000000003</v>
      </c>
    </row>
    <row r="4857" spans="1:4" x14ac:dyDescent="0.25">
      <c r="A4857" s="71">
        <v>4915687</v>
      </c>
      <c r="B4857" t="s">
        <v>19574</v>
      </c>
      <c r="C4857" s="71" t="s">
        <v>12798</v>
      </c>
      <c r="D4857" s="71">
        <v>2.57</v>
      </c>
    </row>
    <row r="4858" spans="1:4" x14ac:dyDescent="0.25">
      <c r="A4858" s="71">
        <v>4915634</v>
      </c>
      <c r="B4858" t="s">
        <v>19575</v>
      </c>
      <c r="C4858" s="71" t="s">
        <v>3</v>
      </c>
      <c r="D4858" s="71">
        <v>60.81</v>
      </c>
    </row>
    <row r="4859" spans="1:4" x14ac:dyDescent="0.25">
      <c r="A4859" s="71">
        <v>4915633</v>
      </c>
      <c r="B4859" t="s">
        <v>19576</v>
      </c>
      <c r="C4859" s="71" t="s">
        <v>3</v>
      </c>
      <c r="D4859" s="71">
        <v>20.059999999999999</v>
      </c>
    </row>
    <row r="4860" spans="1:4" x14ac:dyDescent="0.25">
      <c r="A4860" s="71">
        <v>4915714</v>
      </c>
      <c r="B4860" t="s">
        <v>19577</v>
      </c>
      <c r="C4860" s="71" t="s">
        <v>3</v>
      </c>
      <c r="D4860" s="71">
        <v>2.84</v>
      </c>
    </row>
    <row r="4861" spans="1:4" x14ac:dyDescent="0.25">
      <c r="A4861" s="71">
        <v>4915759</v>
      </c>
      <c r="B4861" t="s">
        <v>19578</v>
      </c>
      <c r="C4861" s="71" t="s">
        <v>12798</v>
      </c>
      <c r="D4861" s="71">
        <v>6.92</v>
      </c>
    </row>
    <row r="4862" spans="1:4" x14ac:dyDescent="0.25">
      <c r="A4862" s="71">
        <v>4915758</v>
      </c>
      <c r="B4862" t="s">
        <v>19579</v>
      </c>
      <c r="C4862" s="71" t="s">
        <v>3</v>
      </c>
      <c r="D4862" s="71">
        <v>4.13</v>
      </c>
    </row>
    <row r="4863" spans="1:4" x14ac:dyDescent="0.25">
      <c r="A4863" s="71">
        <v>4915640</v>
      </c>
      <c r="B4863" t="s">
        <v>19580</v>
      </c>
      <c r="C4863" s="71" t="s">
        <v>14997</v>
      </c>
      <c r="D4863" s="71">
        <v>20.55</v>
      </c>
    </row>
    <row r="4864" spans="1:4" x14ac:dyDescent="0.25">
      <c r="A4864" s="71">
        <v>4915639</v>
      </c>
      <c r="B4864" t="s">
        <v>19581</v>
      </c>
      <c r="C4864" s="71" t="s">
        <v>16235</v>
      </c>
      <c r="D4864" s="71">
        <v>4.1100000000000003</v>
      </c>
    </row>
    <row r="4865" spans="1:4" x14ac:dyDescent="0.25">
      <c r="A4865" s="71">
        <v>4915695</v>
      </c>
      <c r="B4865" t="s">
        <v>19582</v>
      </c>
      <c r="C4865" s="71" t="s">
        <v>3</v>
      </c>
      <c r="D4865" s="71">
        <v>6.59</v>
      </c>
    </row>
    <row r="4866" spans="1:4" x14ac:dyDescent="0.25">
      <c r="A4866" s="71">
        <v>4915696</v>
      </c>
      <c r="B4866" t="s">
        <v>19583</v>
      </c>
      <c r="C4866" s="71" t="s">
        <v>3</v>
      </c>
      <c r="D4866" s="71">
        <v>6.59</v>
      </c>
    </row>
    <row r="4867" spans="1:4" x14ac:dyDescent="0.25">
      <c r="A4867" s="71">
        <v>4915694</v>
      </c>
      <c r="B4867" t="s">
        <v>19584</v>
      </c>
      <c r="C4867" s="71" t="s">
        <v>3</v>
      </c>
      <c r="D4867" s="71">
        <v>29.46</v>
      </c>
    </row>
    <row r="4868" spans="1:4" x14ac:dyDescent="0.25">
      <c r="A4868" s="71">
        <v>4915654</v>
      </c>
      <c r="B4868" t="s">
        <v>19585</v>
      </c>
      <c r="C4868" s="71" t="s">
        <v>16235</v>
      </c>
      <c r="D4868" s="71">
        <v>11.27</v>
      </c>
    </row>
    <row r="4869" spans="1:4" x14ac:dyDescent="0.25">
      <c r="A4869" s="71">
        <v>4900001</v>
      </c>
      <c r="B4869" t="s">
        <v>19586</v>
      </c>
      <c r="C4869" s="71" t="s">
        <v>14997</v>
      </c>
      <c r="D4869" s="71">
        <v>0</v>
      </c>
    </row>
    <row r="4870" spans="1:4" x14ac:dyDescent="0.25">
      <c r="A4870" s="71">
        <v>4915801</v>
      </c>
      <c r="B4870" t="s">
        <v>19587</v>
      </c>
      <c r="C4870" s="71" t="s">
        <v>14997</v>
      </c>
      <c r="D4870" s="71">
        <v>0</v>
      </c>
    </row>
    <row r="4871" spans="1:4" x14ac:dyDescent="0.25">
      <c r="A4871" s="71">
        <v>4916290</v>
      </c>
      <c r="B4871" t="s">
        <v>19588</v>
      </c>
      <c r="C4871" s="71" t="s">
        <v>14997</v>
      </c>
      <c r="D4871" s="71">
        <v>376.71</v>
      </c>
    </row>
    <row r="4872" spans="1:4" x14ac:dyDescent="0.25">
      <c r="A4872" s="71">
        <v>4915765</v>
      </c>
      <c r="B4872" t="s">
        <v>19589</v>
      </c>
      <c r="C4872" s="71" t="s">
        <v>14997</v>
      </c>
      <c r="D4872" s="71">
        <v>198.99</v>
      </c>
    </row>
    <row r="4873" spans="1:4" x14ac:dyDescent="0.25">
      <c r="A4873" s="71">
        <v>4915766</v>
      </c>
      <c r="B4873" t="s">
        <v>19590</v>
      </c>
      <c r="C4873" s="71" t="s">
        <v>14997</v>
      </c>
      <c r="D4873" s="71">
        <v>116.8</v>
      </c>
    </row>
    <row r="4874" spans="1:4" x14ac:dyDescent="0.25">
      <c r="A4874" s="71">
        <v>4915764</v>
      </c>
      <c r="B4874" t="s">
        <v>19591</v>
      </c>
      <c r="C4874" s="71" t="s">
        <v>14997</v>
      </c>
      <c r="D4874" s="71">
        <v>358.19</v>
      </c>
    </row>
    <row r="4875" spans="1:4" x14ac:dyDescent="0.25">
      <c r="A4875" s="71">
        <v>4915767</v>
      </c>
      <c r="B4875" t="s">
        <v>19592</v>
      </c>
      <c r="C4875" s="71" t="s">
        <v>14997</v>
      </c>
      <c r="D4875" s="71">
        <v>76.75</v>
      </c>
    </row>
    <row r="4876" spans="1:4" x14ac:dyDescent="0.25">
      <c r="A4876" s="71">
        <v>4915777</v>
      </c>
      <c r="B4876" t="s">
        <v>19593</v>
      </c>
      <c r="C4876" s="71" t="s">
        <v>3</v>
      </c>
      <c r="D4876" s="71">
        <v>13.34</v>
      </c>
    </row>
    <row r="4877" spans="1:4" x14ac:dyDescent="0.25">
      <c r="A4877" s="71">
        <v>4915618</v>
      </c>
      <c r="B4877" t="s">
        <v>19594</v>
      </c>
      <c r="C4877" s="71" t="s">
        <v>16235</v>
      </c>
      <c r="D4877" s="71">
        <v>3.12</v>
      </c>
    </row>
    <row r="4878" spans="1:4" x14ac:dyDescent="0.25">
      <c r="A4878" s="71">
        <v>4915774</v>
      </c>
      <c r="B4878" t="s">
        <v>19595</v>
      </c>
      <c r="C4878" s="71" t="s">
        <v>14997</v>
      </c>
      <c r="D4878" s="71">
        <v>22.66</v>
      </c>
    </row>
    <row r="4879" spans="1:4" x14ac:dyDescent="0.25">
      <c r="A4879" s="71">
        <v>4915719</v>
      </c>
      <c r="B4879" t="s">
        <v>19596</v>
      </c>
      <c r="C4879" s="71" t="s">
        <v>16235</v>
      </c>
      <c r="D4879" s="71">
        <v>33.020000000000003</v>
      </c>
    </row>
    <row r="4880" spans="1:4" x14ac:dyDescent="0.25">
      <c r="A4880" s="71">
        <v>4915611</v>
      </c>
      <c r="B4880" t="s">
        <v>19597</v>
      </c>
      <c r="C4880" s="71" t="s">
        <v>14997</v>
      </c>
      <c r="D4880" s="71">
        <v>10.65</v>
      </c>
    </row>
    <row r="4881" spans="1:4" x14ac:dyDescent="0.25">
      <c r="A4881" s="71">
        <v>4915733</v>
      </c>
      <c r="B4881" t="s">
        <v>19598</v>
      </c>
      <c r="C4881" s="71" t="s">
        <v>14997</v>
      </c>
      <c r="D4881" s="71">
        <v>37.57</v>
      </c>
    </row>
    <row r="4882" spans="1:4" x14ac:dyDescent="0.25">
      <c r="A4882" s="71">
        <v>4915734</v>
      </c>
      <c r="B4882" t="s">
        <v>19599</v>
      </c>
      <c r="C4882" s="71" t="s">
        <v>14997</v>
      </c>
      <c r="D4882" s="71">
        <v>11.62</v>
      </c>
    </row>
    <row r="4883" spans="1:4" x14ac:dyDescent="0.25">
      <c r="A4883" s="71">
        <v>4915727</v>
      </c>
      <c r="B4883" t="s">
        <v>19600</v>
      </c>
      <c r="C4883" s="71" t="s">
        <v>3</v>
      </c>
      <c r="D4883" s="71">
        <v>10.17</v>
      </c>
    </row>
    <row r="4884" spans="1:4" x14ac:dyDescent="0.25">
      <c r="A4884" s="71">
        <v>4915726</v>
      </c>
      <c r="B4884" t="s">
        <v>19601</v>
      </c>
      <c r="C4884" s="71" t="s">
        <v>3</v>
      </c>
      <c r="D4884" s="71">
        <v>23.94</v>
      </c>
    </row>
    <row r="4885" spans="1:4" x14ac:dyDescent="0.25">
      <c r="A4885" s="71">
        <v>4915594</v>
      </c>
      <c r="B4885" t="s">
        <v>19602</v>
      </c>
      <c r="C4885" s="71" t="s">
        <v>3</v>
      </c>
      <c r="D4885" s="71">
        <v>21.94</v>
      </c>
    </row>
    <row r="4886" spans="1:4" x14ac:dyDescent="0.25">
      <c r="A4886" s="71">
        <v>4915729</v>
      </c>
      <c r="B4886" t="s">
        <v>19603</v>
      </c>
      <c r="C4886" s="71" t="s">
        <v>3</v>
      </c>
      <c r="D4886" s="71">
        <v>18.37</v>
      </c>
    </row>
    <row r="4887" spans="1:4" x14ac:dyDescent="0.25">
      <c r="A4887" s="71">
        <v>4915596</v>
      </c>
      <c r="B4887" t="s">
        <v>19604</v>
      </c>
      <c r="C4887" s="71" t="s">
        <v>3</v>
      </c>
      <c r="D4887" s="71">
        <v>17.5</v>
      </c>
    </row>
    <row r="4888" spans="1:4" x14ac:dyDescent="0.25">
      <c r="A4888" s="71">
        <v>4915732</v>
      </c>
      <c r="B4888" t="s">
        <v>19605</v>
      </c>
      <c r="C4888" s="71" t="s">
        <v>3</v>
      </c>
      <c r="D4888" s="71">
        <v>7.79</v>
      </c>
    </row>
    <row r="4889" spans="1:4" x14ac:dyDescent="0.25">
      <c r="A4889" s="71">
        <v>4915731</v>
      </c>
      <c r="B4889" t="s">
        <v>19606</v>
      </c>
      <c r="C4889" s="71" t="s">
        <v>3</v>
      </c>
      <c r="D4889" s="71">
        <v>17.43</v>
      </c>
    </row>
    <row r="4890" spans="1:4" x14ac:dyDescent="0.25">
      <c r="A4890" s="71">
        <v>4915725</v>
      </c>
      <c r="B4890" t="s">
        <v>19607</v>
      </c>
      <c r="C4890" s="71" t="s">
        <v>3</v>
      </c>
      <c r="D4890" s="71">
        <v>28.76</v>
      </c>
    </row>
    <row r="4891" spans="1:4" x14ac:dyDescent="0.25">
      <c r="A4891" s="71">
        <v>4915593</v>
      </c>
      <c r="B4891" t="s">
        <v>19608</v>
      </c>
      <c r="C4891" s="71" t="s">
        <v>3</v>
      </c>
      <c r="D4891" s="71">
        <v>26.75</v>
      </c>
    </row>
    <row r="4892" spans="1:4" x14ac:dyDescent="0.25">
      <c r="A4892" s="71">
        <v>4915728</v>
      </c>
      <c r="B4892" t="s">
        <v>19609</v>
      </c>
      <c r="C4892" s="71" t="s">
        <v>3</v>
      </c>
      <c r="D4892" s="71">
        <v>28.14</v>
      </c>
    </row>
    <row r="4893" spans="1:4" x14ac:dyDescent="0.25">
      <c r="A4893" s="71">
        <v>4915595</v>
      </c>
      <c r="B4893" t="s">
        <v>19610</v>
      </c>
      <c r="C4893" s="71" t="s">
        <v>3</v>
      </c>
      <c r="D4893" s="71">
        <v>27.27</v>
      </c>
    </row>
    <row r="4894" spans="1:4" x14ac:dyDescent="0.25">
      <c r="A4894" s="71">
        <v>4915730</v>
      </c>
      <c r="B4894" t="s">
        <v>19611</v>
      </c>
      <c r="C4894" s="71" t="s">
        <v>3</v>
      </c>
      <c r="D4894" s="71">
        <v>24.44</v>
      </c>
    </row>
    <row r="4895" spans="1:4" x14ac:dyDescent="0.25">
      <c r="A4895" s="71">
        <v>4915598</v>
      </c>
      <c r="B4895" t="s">
        <v>19612</v>
      </c>
      <c r="C4895" s="71" t="s">
        <v>16235</v>
      </c>
      <c r="D4895" s="71">
        <v>0.1</v>
      </c>
    </row>
    <row r="4896" spans="1:4" x14ac:dyDescent="0.25">
      <c r="A4896" s="71">
        <v>4915748</v>
      </c>
      <c r="B4896" t="s">
        <v>19613</v>
      </c>
      <c r="C4896" s="71" t="s">
        <v>16235</v>
      </c>
      <c r="D4896" s="71">
        <v>228.08</v>
      </c>
    </row>
    <row r="4897" spans="1:4" x14ac:dyDescent="0.25">
      <c r="A4897" s="71">
        <v>4915608</v>
      </c>
      <c r="B4897" t="s">
        <v>19614</v>
      </c>
      <c r="C4897" s="71" t="s">
        <v>16235</v>
      </c>
      <c r="D4897" s="71">
        <v>2.46</v>
      </c>
    </row>
    <row r="4898" spans="1:4" x14ac:dyDescent="0.25">
      <c r="A4898" s="71">
        <v>4915613</v>
      </c>
      <c r="B4898" t="s">
        <v>19615</v>
      </c>
      <c r="C4898" s="71" t="s">
        <v>16235</v>
      </c>
      <c r="D4898" s="71">
        <v>0.17</v>
      </c>
    </row>
    <row r="4899" spans="1:4" x14ac:dyDescent="0.25">
      <c r="A4899" s="71">
        <v>4915692</v>
      </c>
      <c r="B4899" t="s">
        <v>19616</v>
      </c>
      <c r="C4899" s="71" t="s">
        <v>14997</v>
      </c>
      <c r="D4899" s="71">
        <v>350.55</v>
      </c>
    </row>
    <row r="4900" spans="1:4" x14ac:dyDescent="0.25">
      <c r="A4900" s="71">
        <v>4915746</v>
      </c>
      <c r="B4900" t="s">
        <v>19617</v>
      </c>
      <c r="C4900" s="71" t="s">
        <v>14997</v>
      </c>
      <c r="D4900" s="71">
        <v>271.42</v>
      </c>
    </row>
    <row r="4901" spans="1:4" x14ac:dyDescent="0.25">
      <c r="A4901" s="71">
        <v>4915630</v>
      </c>
      <c r="B4901" t="s">
        <v>19618</v>
      </c>
      <c r="C4901" s="71" t="s">
        <v>14997</v>
      </c>
      <c r="D4901" s="71">
        <v>350.55</v>
      </c>
    </row>
    <row r="4902" spans="1:4" x14ac:dyDescent="0.25">
      <c r="A4902" s="71">
        <v>4915631</v>
      </c>
      <c r="B4902" t="s">
        <v>19619</v>
      </c>
      <c r="C4902" s="71" t="s">
        <v>14997</v>
      </c>
      <c r="D4902" s="71">
        <v>271.42</v>
      </c>
    </row>
    <row r="4903" spans="1:4" x14ac:dyDescent="0.25">
      <c r="A4903" s="71">
        <v>4915785</v>
      </c>
      <c r="B4903" t="s">
        <v>19620</v>
      </c>
      <c r="C4903" s="71" t="s">
        <v>62</v>
      </c>
      <c r="D4903" s="71">
        <v>386.3</v>
      </c>
    </row>
    <row r="4904" spans="1:4" x14ac:dyDescent="0.25">
      <c r="A4904" s="71">
        <v>4915786</v>
      </c>
      <c r="B4904" t="s">
        <v>19621</v>
      </c>
      <c r="C4904" s="71" t="s">
        <v>62</v>
      </c>
      <c r="D4904" s="71">
        <v>157.88</v>
      </c>
    </row>
    <row r="4905" spans="1:4" x14ac:dyDescent="0.25">
      <c r="A4905" s="71">
        <v>4915795</v>
      </c>
      <c r="B4905" t="s">
        <v>19622</v>
      </c>
      <c r="C4905" s="71" t="s">
        <v>62</v>
      </c>
      <c r="D4905" s="71">
        <v>335.3</v>
      </c>
    </row>
    <row r="4906" spans="1:4" x14ac:dyDescent="0.25">
      <c r="A4906" s="71">
        <v>4915800</v>
      </c>
      <c r="B4906" t="s">
        <v>19623</v>
      </c>
      <c r="C4906" s="71" t="s">
        <v>62</v>
      </c>
      <c r="D4906" s="71">
        <v>52.52</v>
      </c>
    </row>
    <row r="4907" spans="1:4" x14ac:dyDescent="0.25">
      <c r="A4907" s="71">
        <v>4915799</v>
      </c>
      <c r="B4907" t="s">
        <v>19624</v>
      </c>
      <c r="C4907" s="71" t="s">
        <v>62</v>
      </c>
      <c r="D4907" s="71">
        <v>41.24</v>
      </c>
    </row>
    <row r="4908" spans="1:4" x14ac:dyDescent="0.25">
      <c r="A4908" s="71">
        <v>4915698</v>
      </c>
      <c r="B4908" t="s">
        <v>19625</v>
      </c>
      <c r="C4908" s="71" t="s">
        <v>62</v>
      </c>
      <c r="D4908" s="71">
        <v>18.77</v>
      </c>
    </row>
    <row r="4909" spans="1:4" x14ac:dyDescent="0.25">
      <c r="A4909" s="71">
        <v>4915794</v>
      </c>
      <c r="B4909" t="s">
        <v>19626</v>
      </c>
      <c r="C4909" s="71" t="s">
        <v>62</v>
      </c>
      <c r="D4909" s="71">
        <v>583.1</v>
      </c>
    </row>
    <row r="4910" spans="1:4" x14ac:dyDescent="0.25">
      <c r="A4910" s="71">
        <v>4915789</v>
      </c>
      <c r="B4910" t="s">
        <v>19627</v>
      </c>
      <c r="C4910" s="71" t="s">
        <v>12798</v>
      </c>
      <c r="D4910" s="71">
        <v>1652.95</v>
      </c>
    </row>
    <row r="4911" spans="1:4" x14ac:dyDescent="0.25">
      <c r="A4911" s="71">
        <v>4915798</v>
      </c>
      <c r="B4911" t="s">
        <v>19628</v>
      </c>
      <c r="C4911" s="71" t="s">
        <v>12798</v>
      </c>
      <c r="D4911" s="71">
        <v>1546.47</v>
      </c>
    </row>
    <row r="4912" spans="1:4" x14ac:dyDescent="0.25">
      <c r="A4912" s="71">
        <v>4915788</v>
      </c>
      <c r="B4912" t="s">
        <v>19629</v>
      </c>
      <c r="C4912" s="71" t="s">
        <v>12798</v>
      </c>
      <c r="D4912" s="71">
        <v>1499.13</v>
      </c>
    </row>
    <row r="4913" spans="1:4" x14ac:dyDescent="0.25">
      <c r="A4913" s="71">
        <v>4915797</v>
      </c>
      <c r="B4913" t="s">
        <v>19630</v>
      </c>
      <c r="C4913" s="71" t="s">
        <v>12798</v>
      </c>
      <c r="D4913" s="71">
        <v>760.19</v>
      </c>
    </row>
    <row r="4914" spans="1:4" x14ac:dyDescent="0.25">
      <c r="A4914" s="71">
        <v>4915787</v>
      </c>
      <c r="B4914" t="s">
        <v>19631</v>
      </c>
      <c r="C4914" s="71" t="s">
        <v>12798</v>
      </c>
      <c r="D4914" s="71">
        <v>872.54</v>
      </c>
    </row>
    <row r="4915" spans="1:4" x14ac:dyDescent="0.25">
      <c r="A4915" s="71">
        <v>4915796</v>
      </c>
      <c r="B4915" t="s">
        <v>19632</v>
      </c>
      <c r="C4915" s="71" t="s">
        <v>12798</v>
      </c>
      <c r="D4915" s="71">
        <v>307.14</v>
      </c>
    </row>
    <row r="4916" spans="1:4" x14ac:dyDescent="0.25">
      <c r="A4916" s="71">
        <v>4915760</v>
      </c>
      <c r="B4916" t="s">
        <v>19633</v>
      </c>
      <c r="C4916" s="71" t="s">
        <v>16235</v>
      </c>
      <c r="D4916" s="71">
        <v>53.41</v>
      </c>
    </row>
    <row r="4917" spans="1:4" x14ac:dyDescent="0.25">
      <c r="A4917" s="71">
        <v>4915699</v>
      </c>
      <c r="B4917" t="s">
        <v>19634</v>
      </c>
      <c r="C4917" s="71" t="s">
        <v>62</v>
      </c>
      <c r="D4917" s="71">
        <v>29.07</v>
      </c>
    </row>
    <row r="4918" spans="1:4" x14ac:dyDescent="0.25">
      <c r="A4918" s="71">
        <v>4915736</v>
      </c>
      <c r="B4918" t="s">
        <v>19635</v>
      </c>
      <c r="C4918" s="71" t="s">
        <v>14997</v>
      </c>
      <c r="D4918" s="71">
        <v>15.46</v>
      </c>
    </row>
    <row r="4919" spans="1:4" x14ac:dyDescent="0.25">
      <c r="A4919" s="71">
        <v>4915735</v>
      </c>
      <c r="B4919" t="s">
        <v>19636</v>
      </c>
      <c r="C4919" s="71" t="s">
        <v>14997</v>
      </c>
      <c r="D4919" s="71">
        <v>12.58</v>
      </c>
    </row>
    <row r="4920" spans="1:4" x14ac:dyDescent="0.25">
      <c r="A4920" s="71">
        <v>4915670</v>
      </c>
      <c r="B4920" t="s">
        <v>19637</v>
      </c>
      <c r="C4920" s="71" t="s">
        <v>14997</v>
      </c>
      <c r="D4920" s="71">
        <v>183.08</v>
      </c>
    </row>
    <row r="4921" spans="1:4" x14ac:dyDescent="0.25">
      <c r="A4921" s="71">
        <v>4915668</v>
      </c>
      <c r="B4921" t="s">
        <v>19638</v>
      </c>
      <c r="C4921" s="71" t="s">
        <v>14997</v>
      </c>
      <c r="D4921" s="71">
        <v>286.06</v>
      </c>
    </row>
    <row r="4922" spans="1:4" x14ac:dyDescent="0.25">
      <c r="A4922" s="71">
        <v>4915761</v>
      </c>
      <c r="B4922" t="s">
        <v>19639</v>
      </c>
      <c r="C4922" s="71" t="s">
        <v>16235</v>
      </c>
      <c r="D4922" s="71">
        <v>4.1100000000000003</v>
      </c>
    </row>
    <row r="4923" spans="1:4" x14ac:dyDescent="0.25">
      <c r="A4923" s="71">
        <v>4915762</v>
      </c>
      <c r="B4923" t="s">
        <v>19640</v>
      </c>
      <c r="C4923" s="71" t="s">
        <v>3</v>
      </c>
      <c r="D4923" s="71">
        <v>2.0499999999999998</v>
      </c>
    </row>
    <row r="4924" spans="1:4" x14ac:dyDescent="0.25">
      <c r="A4924" s="71">
        <v>4915738</v>
      </c>
      <c r="B4924" t="s">
        <v>19641</v>
      </c>
      <c r="C4924" s="71" t="s">
        <v>14997</v>
      </c>
      <c r="D4924" s="71">
        <v>5.56</v>
      </c>
    </row>
    <row r="4925" spans="1:4" x14ac:dyDescent="0.25">
      <c r="A4925" s="71">
        <v>4915737</v>
      </c>
      <c r="B4925" t="s">
        <v>19642</v>
      </c>
      <c r="C4925" s="71" t="s">
        <v>14997</v>
      </c>
      <c r="D4925" s="71">
        <v>4.66</v>
      </c>
    </row>
    <row r="4926" spans="1:4" x14ac:dyDescent="0.25">
      <c r="A4926" s="71">
        <v>4915669</v>
      </c>
      <c r="B4926" t="s">
        <v>19643</v>
      </c>
      <c r="C4926" s="71" t="s">
        <v>14997</v>
      </c>
      <c r="D4926" s="71">
        <v>7.42</v>
      </c>
    </row>
    <row r="4927" spans="1:4" x14ac:dyDescent="0.25">
      <c r="A4927" s="71">
        <v>4915667</v>
      </c>
      <c r="B4927" t="s">
        <v>19644</v>
      </c>
      <c r="C4927" s="71" t="s">
        <v>14997</v>
      </c>
      <c r="D4927" s="71">
        <v>11.92</v>
      </c>
    </row>
    <row r="4928" spans="1:4" x14ac:dyDescent="0.25">
      <c r="A4928" s="71">
        <v>4915632</v>
      </c>
      <c r="B4928" t="s">
        <v>19645</v>
      </c>
      <c r="C4928" s="71" t="s">
        <v>14997</v>
      </c>
      <c r="D4928" s="71">
        <v>398.22</v>
      </c>
    </row>
    <row r="4929" spans="1:4" x14ac:dyDescent="0.25">
      <c r="A4929" s="71">
        <v>4915753</v>
      </c>
      <c r="B4929" t="s">
        <v>19646</v>
      </c>
      <c r="C4929" s="71" t="s">
        <v>14997</v>
      </c>
      <c r="D4929" s="71">
        <v>1381.5</v>
      </c>
    </row>
    <row r="4930" spans="1:4" x14ac:dyDescent="0.25">
      <c r="A4930" s="71">
        <v>4915776</v>
      </c>
      <c r="B4930" t="s">
        <v>19647</v>
      </c>
      <c r="C4930" s="71" t="s">
        <v>1622</v>
      </c>
      <c r="D4930" s="71">
        <v>736.68</v>
      </c>
    </row>
    <row r="4931" spans="1:4" x14ac:dyDescent="0.25">
      <c r="A4931" s="71">
        <v>4915740</v>
      </c>
      <c r="B4931" t="s">
        <v>19648</v>
      </c>
      <c r="C4931" s="71" t="s">
        <v>1622</v>
      </c>
      <c r="D4931" s="71">
        <v>1747.39</v>
      </c>
    </row>
    <row r="4932" spans="1:4" x14ac:dyDescent="0.25">
      <c r="A4932" s="71">
        <v>4915741</v>
      </c>
      <c r="B4932" t="s">
        <v>19649</v>
      </c>
      <c r="C4932" s="71" t="s">
        <v>1622</v>
      </c>
      <c r="D4932" s="71">
        <v>4193.74</v>
      </c>
    </row>
    <row r="4933" spans="1:4" x14ac:dyDescent="0.25">
      <c r="A4933" s="71">
        <v>4915775</v>
      </c>
      <c r="B4933" t="s">
        <v>19650</v>
      </c>
      <c r="C4933" s="71" t="s">
        <v>1622</v>
      </c>
      <c r="D4933" s="71">
        <v>708.08</v>
      </c>
    </row>
    <row r="4934" spans="1:4" x14ac:dyDescent="0.25">
      <c r="A4934" s="71">
        <v>4915742</v>
      </c>
      <c r="B4934" t="s">
        <v>19651</v>
      </c>
      <c r="C4934" s="71" t="s">
        <v>1622</v>
      </c>
      <c r="D4934" s="71">
        <v>438.73</v>
      </c>
    </row>
    <row r="4935" spans="1:4" x14ac:dyDescent="0.25">
      <c r="A4935" s="71">
        <v>4915626</v>
      </c>
      <c r="B4935" t="s">
        <v>19652</v>
      </c>
      <c r="C4935" s="71" t="s">
        <v>3</v>
      </c>
      <c r="D4935" s="71">
        <v>2.0499999999999998</v>
      </c>
    </row>
    <row r="4936" spans="1:4" x14ac:dyDescent="0.25">
      <c r="A4936" s="71">
        <v>4915653</v>
      </c>
      <c r="B4936" t="s">
        <v>19653</v>
      </c>
      <c r="C4936" s="71" t="s">
        <v>4</v>
      </c>
      <c r="D4936" s="71">
        <v>74.17</v>
      </c>
    </row>
    <row r="4937" spans="1:4" x14ac:dyDescent="0.25">
      <c r="A4937" s="71">
        <v>4915623</v>
      </c>
      <c r="B4937" t="s">
        <v>19654</v>
      </c>
      <c r="C4937" s="71" t="s">
        <v>14997</v>
      </c>
      <c r="D4937" s="71">
        <v>73.13</v>
      </c>
    </row>
    <row r="4938" spans="1:4" x14ac:dyDescent="0.25">
      <c r="A4938" s="71">
        <v>4915625</v>
      </c>
      <c r="B4938" t="s">
        <v>19655</v>
      </c>
      <c r="C4938" s="71" t="s">
        <v>14997</v>
      </c>
      <c r="D4938" s="71">
        <v>44.4</v>
      </c>
    </row>
    <row r="4939" spans="1:4" x14ac:dyDescent="0.25">
      <c r="A4939" s="71">
        <v>4915621</v>
      </c>
      <c r="B4939" t="s">
        <v>19656</v>
      </c>
      <c r="C4939" s="71" t="s">
        <v>14997</v>
      </c>
      <c r="D4939" s="71">
        <v>4.5</v>
      </c>
    </row>
    <row r="4940" spans="1:4" x14ac:dyDescent="0.25">
      <c r="A4940" s="71">
        <v>4915720</v>
      </c>
      <c r="B4940" t="s">
        <v>19657</v>
      </c>
      <c r="C4940" s="71" t="s">
        <v>12798</v>
      </c>
      <c r="D4940" s="71">
        <v>30.45</v>
      </c>
    </row>
    <row r="4941" spans="1:4" x14ac:dyDescent="0.25">
      <c r="A4941" s="71">
        <v>4915592</v>
      </c>
      <c r="B4941" t="s">
        <v>19658</v>
      </c>
      <c r="C4941" s="71" t="s">
        <v>12798</v>
      </c>
      <c r="D4941" s="71">
        <v>29.37</v>
      </c>
    </row>
    <row r="4942" spans="1:4" x14ac:dyDescent="0.25">
      <c r="A4942" s="71">
        <v>4913703</v>
      </c>
      <c r="B4942" t="s">
        <v>19659</v>
      </c>
      <c r="C4942" s="71" t="s">
        <v>12798</v>
      </c>
      <c r="D4942" s="71">
        <v>5581.43</v>
      </c>
    </row>
    <row r="4943" spans="1:4" x14ac:dyDescent="0.25">
      <c r="A4943" s="71">
        <v>4913704</v>
      </c>
      <c r="B4943" t="s">
        <v>19660</v>
      </c>
      <c r="C4943" s="71" t="s">
        <v>12798</v>
      </c>
      <c r="D4943" s="71">
        <v>5461.47</v>
      </c>
    </row>
    <row r="4944" spans="1:4" x14ac:dyDescent="0.25">
      <c r="A4944" s="71">
        <v>4915757</v>
      </c>
      <c r="B4944" t="s">
        <v>19661</v>
      </c>
      <c r="C4944" s="71" t="s">
        <v>14997</v>
      </c>
      <c r="D4944" s="71">
        <v>413.01</v>
      </c>
    </row>
    <row r="4945" spans="1:4" x14ac:dyDescent="0.25">
      <c r="A4945" s="71">
        <v>4915678</v>
      </c>
      <c r="B4945" t="s">
        <v>19662</v>
      </c>
      <c r="C4945" s="71" t="s">
        <v>14997</v>
      </c>
      <c r="D4945" s="71">
        <v>356.96</v>
      </c>
    </row>
    <row r="4946" spans="1:4" x14ac:dyDescent="0.25">
      <c r="A4946" s="71">
        <v>4919547</v>
      </c>
      <c r="B4946" t="s">
        <v>19663</v>
      </c>
      <c r="C4946" s="71" t="s">
        <v>12798</v>
      </c>
      <c r="D4946" s="71">
        <v>467.57</v>
      </c>
    </row>
    <row r="4947" spans="1:4" x14ac:dyDescent="0.25">
      <c r="A4947" s="71">
        <v>4915716</v>
      </c>
      <c r="B4947" t="s">
        <v>19664</v>
      </c>
      <c r="C4947" s="71" t="s">
        <v>16235</v>
      </c>
      <c r="D4947" s="71">
        <v>11.05</v>
      </c>
    </row>
    <row r="4948" spans="1:4" x14ac:dyDescent="0.25">
      <c r="A4948" s="71">
        <v>4915750</v>
      </c>
      <c r="B4948" t="s">
        <v>19665</v>
      </c>
      <c r="C4948" s="71" t="s">
        <v>3</v>
      </c>
      <c r="D4948" s="71">
        <v>207.45</v>
      </c>
    </row>
    <row r="4949" spans="1:4" x14ac:dyDescent="0.25">
      <c r="A4949" s="71">
        <v>4915769</v>
      </c>
      <c r="B4949" t="s">
        <v>19666</v>
      </c>
      <c r="C4949" s="71" t="s">
        <v>14997</v>
      </c>
      <c r="D4949" s="71">
        <v>31.44</v>
      </c>
    </row>
    <row r="4950" spans="1:4" x14ac:dyDescent="0.25">
      <c r="A4950" s="71">
        <v>5213836</v>
      </c>
      <c r="B4950" t="s">
        <v>19667</v>
      </c>
      <c r="C4950" s="71" t="s">
        <v>19668</v>
      </c>
      <c r="D4950" s="71">
        <v>1.1399999999999999</v>
      </c>
    </row>
    <row r="4951" spans="1:4" x14ac:dyDescent="0.25">
      <c r="A4951" s="71">
        <v>5213368</v>
      </c>
      <c r="B4951" t="s">
        <v>19669</v>
      </c>
      <c r="C4951" s="71" t="s">
        <v>12798</v>
      </c>
      <c r="D4951" s="71">
        <v>19.62</v>
      </c>
    </row>
    <row r="4952" spans="1:4" x14ac:dyDescent="0.25">
      <c r="A4952" s="71">
        <v>5213367</v>
      </c>
      <c r="B4952" t="s">
        <v>19670</v>
      </c>
      <c r="C4952" s="71" t="s">
        <v>12798</v>
      </c>
      <c r="D4952" s="71">
        <v>17.84</v>
      </c>
    </row>
    <row r="4953" spans="1:4" x14ac:dyDescent="0.25">
      <c r="A4953" s="71">
        <v>5213385</v>
      </c>
      <c r="B4953" t="s">
        <v>19671</v>
      </c>
      <c r="C4953" s="71" t="s">
        <v>12798</v>
      </c>
      <c r="D4953" s="71">
        <v>313.72000000000003</v>
      </c>
    </row>
    <row r="4954" spans="1:4" x14ac:dyDescent="0.25">
      <c r="A4954" s="71">
        <v>5213343</v>
      </c>
      <c r="B4954" t="s">
        <v>19672</v>
      </c>
      <c r="C4954" s="71" t="s">
        <v>19668</v>
      </c>
      <c r="D4954" s="71">
        <v>3.58</v>
      </c>
    </row>
    <row r="4955" spans="1:4" x14ac:dyDescent="0.25">
      <c r="A4955" s="71">
        <v>5213390</v>
      </c>
      <c r="B4955" t="s">
        <v>19673</v>
      </c>
      <c r="C4955" s="71" t="s">
        <v>3</v>
      </c>
      <c r="D4955" s="71">
        <v>268.5</v>
      </c>
    </row>
    <row r="4956" spans="1:4" x14ac:dyDescent="0.25">
      <c r="A4956" s="71">
        <v>5213344</v>
      </c>
      <c r="B4956" t="s">
        <v>19674</v>
      </c>
      <c r="C4956" s="71" t="s">
        <v>19675</v>
      </c>
      <c r="D4956" s="71">
        <v>3.12</v>
      </c>
    </row>
    <row r="4957" spans="1:4" x14ac:dyDescent="0.25">
      <c r="A4957" s="71">
        <v>5213386</v>
      </c>
      <c r="B4957" t="s">
        <v>19676</v>
      </c>
      <c r="C4957" s="71" t="s">
        <v>12798</v>
      </c>
      <c r="D4957" s="71">
        <v>523.30999999999995</v>
      </c>
    </row>
    <row r="4958" spans="1:4" x14ac:dyDescent="0.25">
      <c r="A4958" s="71">
        <v>5213345</v>
      </c>
      <c r="B4958" t="s">
        <v>19677</v>
      </c>
      <c r="C4958" s="71" t="s">
        <v>19668</v>
      </c>
      <c r="D4958" s="71">
        <v>5.31</v>
      </c>
    </row>
    <row r="4959" spans="1:4" x14ac:dyDescent="0.25">
      <c r="A4959" s="71">
        <v>5213387</v>
      </c>
      <c r="B4959" t="s">
        <v>19678</v>
      </c>
      <c r="C4959" s="71" t="s">
        <v>12798</v>
      </c>
      <c r="D4959" s="71">
        <v>753.07</v>
      </c>
    </row>
    <row r="4960" spans="1:4" x14ac:dyDescent="0.25">
      <c r="A4960" s="71">
        <v>5213346</v>
      </c>
      <c r="B4960" t="s">
        <v>19679</v>
      </c>
      <c r="C4960" s="71" t="s">
        <v>19668</v>
      </c>
      <c r="D4960" s="71">
        <v>7.45</v>
      </c>
    </row>
    <row r="4961" spans="1:4" x14ac:dyDescent="0.25">
      <c r="A4961" s="71">
        <v>5213843</v>
      </c>
      <c r="B4961" t="s">
        <v>19680</v>
      </c>
      <c r="C4961" s="71" t="s">
        <v>19675</v>
      </c>
      <c r="D4961" s="71">
        <v>1.01</v>
      </c>
    </row>
    <row r="4962" spans="1:4" x14ac:dyDescent="0.25">
      <c r="A4962" s="71">
        <v>5213833</v>
      </c>
      <c r="B4962" t="s">
        <v>19681</v>
      </c>
      <c r="C4962" s="71" t="s">
        <v>19668</v>
      </c>
      <c r="D4962" s="71">
        <v>10</v>
      </c>
    </row>
    <row r="4963" spans="1:4" x14ac:dyDescent="0.25">
      <c r="A4963" s="71">
        <v>5213834</v>
      </c>
      <c r="B4963" t="s">
        <v>19682</v>
      </c>
      <c r="C4963" s="71" t="s">
        <v>19668</v>
      </c>
      <c r="D4963" s="71">
        <v>6.5</v>
      </c>
    </row>
    <row r="4964" spans="1:4" x14ac:dyDescent="0.25">
      <c r="A4964" s="71">
        <v>5219544</v>
      </c>
      <c r="B4964" t="s">
        <v>19683</v>
      </c>
      <c r="C4964" s="71" t="s">
        <v>12798</v>
      </c>
      <c r="D4964" s="71">
        <v>226.6</v>
      </c>
    </row>
    <row r="4965" spans="1:4" x14ac:dyDescent="0.25">
      <c r="A4965" s="71">
        <v>5213383</v>
      </c>
      <c r="B4965" t="s">
        <v>19684</v>
      </c>
      <c r="C4965" s="71" t="s">
        <v>19668</v>
      </c>
      <c r="D4965" s="71">
        <v>0.8</v>
      </c>
    </row>
    <row r="4966" spans="1:4" x14ac:dyDescent="0.25">
      <c r="A4966" s="71">
        <v>5213380</v>
      </c>
      <c r="B4966" t="s">
        <v>19685</v>
      </c>
      <c r="C4966" s="71" t="s">
        <v>19668</v>
      </c>
      <c r="D4966" s="71">
        <v>1.91</v>
      </c>
    </row>
    <row r="4967" spans="1:4" x14ac:dyDescent="0.25">
      <c r="A4967" s="71">
        <v>5213838</v>
      </c>
      <c r="B4967" t="s">
        <v>19686</v>
      </c>
      <c r="C4967" s="71" t="s">
        <v>19668</v>
      </c>
      <c r="D4967" s="71">
        <v>4.41</v>
      </c>
    </row>
    <row r="4968" spans="1:4" x14ac:dyDescent="0.25">
      <c r="A4968" s="71">
        <v>5213837</v>
      </c>
      <c r="B4968" t="s">
        <v>19687</v>
      </c>
      <c r="C4968" s="71" t="s">
        <v>12798</v>
      </c>
      <c r="D4968" s="71">
        <v>187.27</v>
      </c>
    </row>
    <row r="4969" spans="1:4" x14ac:dyDescent="0.25">
      <c r="A4969" s="71">
        <v>5213835</v>
      </c>
      <c r="B4969" t="s">
        <v>19688</v>
      </c>
      <c r="C4969" s="71" t="s">
        <v>19668</v>
      </c>
      <c r="D4969" s="71">
        <v>0.82</v>
      </c>
    </row>
    <row r="4970" spans="1:4" x14ac:dyDescent="0.25">
      <c r="A4970" s="71">
        <v>5213839</v>
      </c>
      <c r="B4970" t="s">
        <v>19689</v>
      </c>
      <c r="C4970" s="71" t="s">
        <v>16235</v>
      </c>
      <c r="D4970" s="71">
        <v>298.70999999999998</v>
      </c>
    </row>
    <row r="4971" spans="1:4" x14ac:dyDescent="0.25">
      <c r="A4971" s="71">
        <v>5213347</v>
      </c>
      <c r="B4971" t="s">
        <v>19690</v>
      </c>
      <c r="C4971" s="71" t="s">
        <v>19691</v>
      </c>
      <c r="D4971" s="71">
        <v>7.02</v>
      </c>
    </row>
    <row r="4972" spans="1:4" x14ac:dyDescent="0.25">
      <c r="A4972" s="71">
        <v>5213840</v>
      </c>
      <c r="B4972" t="s">
        <v>19692</v>
      </c>
      <c r="C4972" s="71" t="s">
        <v>16235</v>
      </c>
      <c r="D4972" s="71">
        <v>31.58</v>
      </c>
    </row>
    <row r="4973" spans="1:4" x14ac:dyDescent="0.25">
      <c r="A4973" s="71">
        <v>5213349</v>
      </c>
      <c r="B4973" t="s">
        <v>19693</v>
      </c>
      <c r="C4973" s="71" t="s">
        <v>19691</v>
      </c>
      <c r="D4973" s="71">
        <v>0.64</v>
      </c>
    </row>
    <row r="4974" spans="1:4" x14ac:dyDescent="0.25">
      <c r="A4974" s="71">
        <v>5213841</v>
      </c>
      <c r="B4974" t="s">
        <v>19694</v>
      </c>
      <c r="C4974" s="71" t="s">
        <v>16235</v>
      </c>
      <c r="D4974" s="71">
        <v>60.42</v>
      </c>
    </row>
    <row r="4975" spans="1:4" x14ac:dyDescent="0.25">
      <c r="A4975" s="71">
        <v>5213348</v>
      </c>
      <c r="B4975" t="s">
        <v>19695</v>
      </c>
      <c r="C4975" s="71" t="s">
        <v>19691</v>
      </c>
      <c r="D4975" s="71">
        <v>0.74</v>
      </c>
    </row>
    <row r="4976" spans="1:4" x14ac:dyDescent="0.25">
      <c r="A4976" s="71">
        <v>5216116</v>
      </c>
      <c r="B4976" t="s">
        <v>19696</v>
      </c>
      <c r="C4976" s="71" t="s">
        <v>12798</v>
      </c>
      <c r="D4976" s="71">
        <v>16.75</v>
      </c>
    </row>
    <row r="4977" spans="1:4" x14ac:dyDescent="0.25">
      <c r="A4977" s="71">
        <v>5216115</v>
      </c>
      <c r="B4977" t="s">
        <v>19697</v>
      </c>
      <c r="C4977" s="71" t="s">
        <v>12798</v>
      </c>
      <c r="D4977" s="71">
        <v>15.67</v>
      </c>
    </row>
    <row r="4978" spans="1:4" x14ac:dyDescent="0.25">
      <c r="A4978" s="71">
        <v>5213842</v>
      </c>
      <c r="B4978" t="s">
        <v>19698</v>
      </c>
      <c r="C4978" s="71" t="s">
        <v>3</v>
      </c>
      <c r="D4978" s="71">
        <v>0.12</v>
      </c>
    </row>
    <row r="4979" spans="1:4" x14ac:dyDescent="0.25">
      <c r="A4979" s="71">
        <v>5213358</v>
      </c>
      <c r="B4979" t="s">
        <v>19699</v>
      </c>
      <c r="C4979" s="71" t="s">
        <v>16235</v>
      </c>
      <c r="D4979" s="71">
        <v>222.98</v>
      </c>
    </row>
    <row r="4980" spans="1:4" x14ac:dyDescent="0.25">
      <c r="A4980" s="71">
        <v>5213848</v>
      </c>
      <c r="B4980" t="s">
        <v>19700</v>
      </c>
      <c r="C4980" s="71" t="s">
        <v>19668</v>
      </c>
      <c r="D4980" s="71">
        <v>1.1100000000000001</v>
      </c>
    </row>
    <row r="4981" spans="1:4" x14ac:dyDescent="0.25">
      <c r="A4981" s="71">
        <v>5214012</v>
      </c>
      <c r="B4981" t="s">
        <v>19701</v>
      </c>
      <c r="C4981" s="71" t="s">
        <v>16235</v>
      </c>
      <c r="D4981" s="71">
        <v>23.14</v>
      </c>
    </row>
    <row r="4982" spans="1:4" x14ac:dyDescent="0.25">
      <c r="A4982" s="71">
        <v>5213356</v>
      </c>
      <c r="B4982" t="s">
        <v>19702</v>
      </c>
      <c r="C4982" s="71" t="s">
        <v>16235</v>
      </c>
      <c r="D4982" s="71">
        <v>32.26</v>
      </c>
    </row>
    <row r="4983" spans="1:4" x14ac:dyDescent="0.25">
      <c r="A4983" s="71">
        <v>5214011</v>
      </c>
      <c r="B4983" t="s">
        <v>19703</v>
      </c>
      <c r="C4983" s="71" t="s">
        <v>16235</v>
      </c>
      <c r="D4983" s="71">
        <v>12.43</v>
      </c>
    </row>
    <row r="4984" spans="1:4" x14ac:dyDescent="0.25">
      <c r="A4984" s="71">
        <v>5213354</v>
      </c>
      <c r="B4984" t="s">
        <v>19704</v>
      </c>
      <c r="C4984" s="71" t="s">
        <v>16235</v>
      </c>
      <c r="D4984" s="71">
        <v>14.87</v>
      </c>
    </row>
    <row r="4985" spans="1:4" x14ac:dyDescent="0.25">
      <c r="A4985" s="71">
        <v>5213355</v>
      </c>
      <c r="B4985" t="s">
        <v>19705</v>
      </c>
      <c r="C4985" s="71" t="s">
        <v>16235</v>
      </c>
      <c r="D4985" s="71">
        <v>17.34</v>
      </c>
    </row>
    <row r="4986" spans="1:4" x14ac:dyDescent="0.25">
      <c r="A4986" s="71">
        <v>5213850</v>
      </c>
      <c r="B4986" t="s">
        <v>19706</v>
      </c>
      <c r="C4986" s="71" t="s">
        <v>8</v>
      </c>
      <c r="D4986" s="71">
        <v>20.55</v>
      </c>
    </row>
    <row r="4987" spans="1:4" x14ac:dyDescent="0.25">
      <c r="A4987" s="71">
        <v>5213846</v>
      </c>
      <c r="B4987" t="s">
        <v>19707</v>
      </c>
      <c r="C4987" s="71" t="s">
        <v>8</v>
      </c>
      <c r="D4987" s="71">
        <v>5.35</v>
      </c>
    </row>
    <row r="4988" spans="1:4" x14ac:dyDescent="0.25">
      <c r="A4988" s="71">
        <v>5213847</v>
      </c>
      <c r="B4988" t="s">
        <v>19708</v>
      </c>
      <c r="C4988" s="71" t="s">
        <v>8</v>
      </c>
      <c r="D4988" s="71">
        <v>89.76</v>
      </c>
    </row>
    <row r="4989" spans="1:4" x14ac:dyDescent="0.25">
      <c r="A4989" s="71">
        <v>5213845</v>
      </c>
      <c r="B4989" t="s">
        <v>19709</v>
      </c>
      <c r="C4989" s="71" t="s">
        <v>8</v>
      </c>
      <c r="D4989" s="71">
        <v>23.3</v>
      </c>
    </row>
    <row r="4990" spans="1:4" x14ac:dyDescent="0.25">
      <c r="A4990" s="71">
        <v>5213412</v>
      </c>
      <c r="B4990" t="s">
        <v>19710</v>
      </c>
      <c r="C4990" s="71" t="s">
        <v>16235</v>
      </c>
      <c r="D4990" s="71">
        <v>111.86</v>
      </c>
    </row>
    <row r="4991" spans="1:4" x14ac:dyDescent="0.25">
      <c r="A4991" s="71">
        <v>5213411</v>
      </c>
      <c r="B4991" t="s">
        <v>19711</v>
      </c>
      <c r="C4991" s="71" t="s">
        <v>16235</v>
      </c>
      <c r="D4991" s="71">
        <v>198.15</v>
      </c>
    </row>
    <row r="4992" spans="1:4" x14ac:dyDescent="0.25">
      <c r="A4992" s="71">
        <v>5214009</v>
      </c>
      <c r="B4992" t="s">
        <v>19712</v>
      </c>
      <c r="C4992" s="71" t="s">
        <v>16235</v>
      </c>
      <c r="D4992" s="71">
        <v>111.86</v>
      </c>
    </row>
    <row r="4993" spans="1:4" x14ac:dyDescent="0.25">
      <c r="A4993" s="71">
        <v>5214010</v>
      </c>
      <c r="B4993" t="s">
        <v>19713</v>
      </c>
      <c r="C4993" s="71" t="s">
        <v>16235</v>
      </c>
      <c r="D4993" s="71">
        <v>205.66</v>
      </c>
    </row>
    <row r="4994" spans="1:4" x14ac:dyDescent="0.25">
      <c r="A4994" s="71">
        <v>5213413</v>
      </c>
      <c r="B4994" t="s">
        <v>19714</v>
      </c>
      <c r="C4994" s="71" t="s">
        <v>16235</v>
      </c>
      <c r="D4994" s="71">
        <v>69.400000000000006</v>
      </c>
    </row>
    <row r="4995" spans="1:4" x14ac:dyDescent="0.25">
      <c r="A4995" s="71">
        <v>5213410</v>
      </c>
      <c r="B4995" t="s">
        <v>19715</v>
      </c>
      <c r="C4995" s="71" t="s">
        <v>16235</v>
      </c>
      <c r="D4995" s="71">
        <v>140.66999999999999</v>
      </c>
    </row>
    <row r="4996" spans="1:4" x14ac:dyDescent="0.25">
      <c r="A4996" s="71">
        <v>5214004</v>
      </c>
      <c r="B4996" t="s">
        <v>19716</v>
      </c>
      <c r="C4996" s="71" t="s">
        <v>16235</v>
      </c>
      <c r="D4996" s="71">
        <v>169.87</v>
      </c>
    </row>
    <row r="4997" spans="1:4" x14ac:dyDescent="0.25">
      <c r="A4997" s="71">
        <v>5214005</v>
      </c>
      <c r="B4997" t="s">
        <v>19717</v>
      </c>
      <c r="C4997" s="71" t="s">
        <v>16235</v>
      </c>
      <c r="D4997" s="71">
        <v>151.88</v>
      </c>
    </row>
    <row r="4998" spans="1:4" x14ac:dyDescent="0.25">
      <c r="A4998" s="71">
        <v>5214006</v>
      </c>
      <c r="B4998" t="s">
        <v>19718</v>
      </c>
      <c r="C4998" s="71" t="s">
        <v>16235</v>
      </c>
      <c r="D4998" s="71">
        <v>96.07</v>
      </c>
    </row>
    <row r="4999" spans="1:4" x14ac:dyDescent="0.25">
      <c r="A4999" s="71">
        <v>5214007</v>
      </c>
      <c r="B4999" t="s">
        <v>19719</v>
      </c>
      <c r="C4999" s="71" t="s">
        <v>16235</v>
      </c>
      <c r="D4999" s="71">
        <v>81.47</v>
      </c>
    </row>
    <row r="5000" spans="1:4" x14ac:dyDescent="0.25">
      <c r="A5000" s="71">
        <v>5214008</v>
      </c>
      <c r="B5000" t="s">
        <v>19720</v>
      </c>
      <c r="C5000" s="71" t="s">
        <v>16235</v>
      </c>
      <c r="D5000" s="71">
        <v>79.91</v>
      </c>
    </row>
    <row r="5001" spans="1:4" x14ac:dyDescent="0.25">
      <c r="A5001" s="71">
        <v>5213408</v>
      </c>
      <c r="B5001" t="s">
        <v>19721</v>
      </c>
      <c r="C5001" s="71" t="s">
        <v>16235</v>
      </c>
      <c r="D5001" s="71">
        <v>47.42</v>
      </c>
    </row>
    <row r="5002" spans="1:4" x14ac:dyDescent="0.25">
      <c r="A5002" s="71">
        <v>5213400</v>
      </c>
      <c r="B5002" t="s">
        <v>19722</v>
      </c>
      <c r="C5002" s="71" t="s">
        <v>16235</v>
      </c>
      <c r="D5002" s="71">
        <v>23.4</v>
      </c>
    </row>
    <row r="5003" spans="1:4" x14ac:dyDescent="0.25">
      <c r="A5003" s="71">
        <v>5213401</v>
      </c>
      <c r="B5003" t="s">
        <v>19723</v>
      </c>
      <c r="C5003" s="71" t="s">
        <v>16235</v>
      </c>
      <c r="D5003" s="71">
        <v>32.56</v>
      </c>
    </row>
    <row r="5004" spans="1:4" x14ac:dyDescent="0.25">
      <c r="A5004" s="71">
        <v>5214001</v>
      </c>
      <c r="B5004" t="s">
        <v>19724</v>
      </c>
      <c r="C5004" s="71" t="s">
        <v>16235</v>
      </c>
      <c r="D5004" s="71">
        <v>12.67</v>
      </c>
    </row>
    <row r="5005" spans="1:4" x14ac:dyDescent="0.25">
      <c r="A5005" s="71">
        <v>5213402</v>
      </c>
      <c r="B5005" t="s">
        <v>19725</v>
      </c>
      <c r="C5005" s="71" t="s">
        <v>16235</v>
      </c>
      <c r="D5005" s="71">
        <v>15.13</v>
      </c>
    </row>
    <row r="5006" spans="1:4" x14ac:dyDescent="0.25">
      <c r="A5006" s="71">
        <v>5213403</v>
      </c>
      <c r="B5006" t="s">
        <v>19726</v>
      </c>
      <c r="C5006" s="71" t="s">
        <v>16235</v>
      </c>
      <c r="D5006" s="71">
        <v>17.62</v>
      </c>
    </row>
    <row r="5007" spans="1:4" x14ac:dyDescent="0.25">
      <c r="A5007" s="71">
        <v>5214003</v>
      </c>
      <c r="B5007" t="s">
        <v>19727</v>
      </c>
      <c r="C5007" s="71" t="s">
        <v>16235</v>
      </c>
      <c r="D5007" s="71">
        <v>57.53</v>
      </c>
    </row>
    <row r="5008" spans="1:4" x14ac:dyDescent="0.25">
      <c r="A5008" s="71">
        <v>5213409</v>
      </c>
      <c r="B5008" t="s">
        <v>19728</v>
      </c>
      <c r="C5008" s="71" t="s">
        <v>16235</v>
      </c>
      <c r="D5008" s="71">
        <v>99.36</v>
      </c>
    </row>
    <row r="5009" spans="1:4" x14ac:dyDescent="0.25">
      <c r="A5009" s="71">
        <v>5213404</v>
      </c>
      <c r="B5009" t="s">
        <v>19729</v>
      </c>
      <c r="C5009" s="71" t="s">
        <v>16235</v>
      </c>
      <c r="D5009" s="71">
        <v>36.450000000000003</v>
      </c>
    </row>
    <row r="5010" spans="1:4" x14ac:dyDescent="0.25">
      <c r="A5010" s="71">
        <v>5213405</v>
      </c>
      <c r="B5010" t="s">
        <v>19730</v>
      </c>
      <c r="C5010" s="71" t="s">
        <v>16235</v>
      </c>
      <c r="D5010" s="71">
        <v>45.12</v>
      </c>
    </row>
    <row r="5011" spans="1:4" x14ac:dyDescent="0.25">
      <c r="A5011" s="71">
        <v>5214002</v>
      </c>
      <c r="B5011" t="s">
        <v>19731</v>
      </c>
      <c r="C5011" s="71" t="s">
        <v>16235</v>
      </c>
      <c r="D5011" s="71">
        <v>25.92</v>
      </c>
    </row>
    <row r="5012" spans="1:4" x14ac:dyDescent="0.25">
      <c r="A5012" s="71">
        <v>5213406</v>
      </c>
      <c r="B5012" t="s">
        <v>19732</v>
      </c>
      <c r="C5012" s="71" t="s">
        <v>16235</v>
      </c>
      <c r="D5012" s="71">
        <v>28.19</v>
      </c>
    </row>
    <row r="5013" spans="1:4" x14ac:dyDescent="0.25">
      <c r="A5013" s="71">
        <v>5213407</v>
      </c>
      <c r="B5013" t="s">
        <v>19733</v>
      </c>
      <c r="C5013" s="71" t="s">
        <v>16235</v>
      </c>
      <c r="D5013" s="71">
        <v>30.45</v>
      </c>
    </row>
    <row r="5014" spans="1:4" x14ac:dyDescent="0.25">
      <c r="A5014" s="71">
        <v>5212552</v>
      </c>
      <c r="B5014" t="s">
        <v>19734</v>
      </c>
      <c r="C5014" s="71" t="s">
        <v>16235</v>
      </c>
      <c r="D5014" s="71">
        <v>15.34</v>
      </c>
    </row>
    <row r="5015" spans="1:4" x14ac:dyDescent="0.25">
      <c r="A5015" s="71">
        <v>5213464</v>
      </c>
      <c r="B5015" t="s">
        <v>19735</v>
      </c>
      <c r="C5015" s="71" t="s">
        <v>12798</v>
      </c>
      <c r="D5015" s="71">
        <v>247.18</v>
      </c>
    </row>
    <row r="5016" spans="1:4" x14ac:dyDescent="0.25">
      <c r="A5016" s="71">
        <v>5213465</v>
      </c>
      <c r="B5016" t="s">
        <v>19736</v>
      </c>
      <c r="C5016" s="71" t="s">
        <v>12798</v>
      </c>
      <c r="D5016" s="71">
        <v>422.29</v>
      </c>
    </row>
    <row r="5017" spans="1:4" x14ac:dyDescent="0.25">
      <c r="A5017" s="71">
        <v>5213466</v>
      </c>
      <c r="B5017" t="s">
        <v>19737</v>
      </c>
      <c r="C5017" s="71" t="s">
        <v>12798</v>
      </c>
      <c r="D5017" s="71">
        <v>591.22</v>
      </c>
    </row>
    <row r="5018" spans="1:4" x14ac:dyDescent="0.25">
      <c r="A5018" s="71">
        <v>5213467</v>
      </c>
      <c r="B5018" t="s">
        <v>19738</v>
      </c>
      <c r="C5018" s="71" t="s">
        <v>12798</v>
      </c>
      <c r="D5018" s="71">
        <v>957.17</v>
      </c>
    </row>
    <row r="5019" spans="1:4" x14ac:dyDescent="0.25">
      <c r="A5019" s="71">
        <v>5213468</v>
      </c>
      <c r="B5019" t="s">
        <v>19739</v>
      </c>
      <c r="C5019" s="71" t="s">
        <v>12798</v>
      </c>
      <c r="D5019" s="71">
        <v>239.37</v>
      </c>
    </row>
    <row r="5020" spans="1:4" x14ac:dyDescent="0.25">
      <c r="A5020" s="71">
        <v>5213469</v>
      </c>
      <c r="B5020" t="s">
        <v>19740</v>
      </c>
      <c r="C5020" s="71" t="s">
        <v>12798</v>
      </c>
      <c r="D5020" s="71">
        <v>407.39</v>
      </c>
    </row>
    <row r="5021" spans="1:4" x14ac:dyDescent="0.25">
      <c r="A5021" s="71">
        <v>5213470</v>
      </c>
      <c r="B5021" t="s">
        <v>19741</v>
      </c>
      <c r="C5021" s="71" t="s">
        <v>12798</v>
      </c>
      <c r="D5021" s="71">
        <v>569.5</v>
      </c>
    </row>
    <row r="5022" spans="1:4" x14ac:dyDescent="0.25">
      <c r="A5022" s="71">
        <v>5213471</v>
      </c>
      <c r="B5022" t="s">
        <v>19742</v>
      </c>
      <c r="C5022" s="71" t="s">
        <v>12798</v>
      </c>
      <c r="D5022" s="71">
        <v>925.89</v>
      </c>
    </row>
    <row r="5023" spans="1:4" x14ac:dyDescent="0.25">
      <c r="A5023" s="71">
        <v>5212560</v>
      </c>
      <c r="B5023" t="s">
        <v>19743</v>
      </c>
      <c r="C5023" s="71" t="s">
        <v>19668</v>
      </c>
      <c r="D5023" s="71">
        <v>3.88</v>
      </c>
    </row>
    <row r="5024" spans="1:4" x14ac:dyDescent="0.25">
      <c r="A5024" s="71">
        <v>5213472</v>
      </c>
      <c r="B5024" t="s">
        <v>19744</v>
      </c>
      <c r="C5024" s="71" t="s">
        <v>12798</v>
      </c>
      <c r="D5024" s="71">
        <v>295.23</v>
      </c>
    </row>
    <row r="5025" spans="1:4" x14ac:dyDescent="0.25">
      <c r="A5025" s="71">
        <v>5213473</v>
      </c>
      <c r="B5025" t="s">
        <v>19745</v>
      </c>
      <c r="C5025" s="71" t="s">
        <v>12798</v>
      </c>
      <c r="D5025" s="71">
        <v>393.12</v>
      </c>
    </row>
    <row r="5026" spans="1:4" x14ac:dyDescent="0.25">
      <c r="A5026" s="71">
        <v>5213474</v>
      </c>
      <c r="B5026" t="s">
        <v>19746</v>
      </c>
      <c r="C5026" s="71" t="s">
        <v>12798</v>
      </c>
      <c r="D5026" s="71">
        <v>282.19</v>
      </c>
    </row>
    <row r="5027" spans="1:4" x14ac:dyDescent="0.25">
      <c r="A5027" s="71">
        <v>5213475</v>
      </c>
      <c r="B5027" t="s">
        <v>19747</v>
      </c>
      <c r="C5027" s="71" t="s">
        <v>12798</v>
      </c>
      <c r="D5027" s="71">
        <v>376.82</v>
      </c>
    </row>
    <row r="5028" spans="1:4" x14ac:dyDescent="0.25">
      <c r="A5028" s="71">
        <v>5213440</v>
      </c>
      <c r="B5028" t="s">
        <v>19748</v>
      </c>
      <c r="C5028" s="71" t="s">
        <v>12798</v>
      </c>
      <c r="D5028" s="71">
        <v>247.15</v>
      </c>
    </row>
    <row r="5029" spans="1:4" x14ac:dyDescent="0.25">
      <c r="A5029" s="71">
        <v>5213441</v>
      </c>
      <c r="B5029" t="s">
        <v>19749</v>
      </c>
      <c r="C5029" s="71" t="s">
        <v>12798</v>
      </c>
      <c r="D5029" s="71">
        <v>422.32</v>
      </c>
    </row>
    <row r="5030" spans="1:4" x14ac:dyDescent="0.25">
      <c r="A5030" s="71">
        <v>5213442</v>
      </c>
      <c r="B5030" t="s">
        <v>19750</v>
      </c>
      <c r="C5030" s="71" t="s">
        <v>12798</v>
      </c>
      <c r="D5030" s="71">
        <v>591.22</v>
      </c>
    </row>
    <row r="5031" spans="1:4" x14ac:dyDescent="0.25">
      <c r="A5031" s="71">
        <v>5213443</v>
      </c>
      <c r="B5031" t="s">
        <v>19751</v>
      </c>
      <c r="C5031" s="71" t="s">
        <v>12798</v>
      </c>
      <c r="D5031" s="71">
        <v>957.18</v>
      </c>
    </row>
    <row r="5032" spans="1:4" x14ac:dyDescent="0.25">
      <c r="A5032" s="71">
        <v>5213444</v>
      </c>
      <c r="B5032" t="s">
        <v>19752</v>
      </c>
      <c r="C5032" s="71" t="s">
        <v>12798</v>
      </c>
      <c r="D5032" s="71">
        <v>247.21</v>
      </c>
    </row>
    <row r="5033" spans="1:4" x14ac:dyDescent="0.25">
      <c r="A5033" s="71">
        <v>5213445</v>
      </c>
      <c r="B5033" t="s">
        <v>19753</v>
      </c>
      <c r="C5033" s="71" t="s">
        <v>12798</v>
      </c>
      <c r="D5033" s="71">
        <v>422.25</v>
      </c>
    </row>
    <row r="5034" spans="1:4" x14ac:dyDescent="0.25">
      <c r="A5034" s="71">
        <v>5213446</v>
      </c>
      <c r="B5034" t="s">
        <v>19754</v>
      </c>
      <c r="C5034" s="71" t="s">
        <v>12798</v>
      </c>
      <c r="D5034" s="71">
        <v>591.22</v>
      </c>
    </row>
    <row r="5035" spans="1:4" x14ac:dyDescent="0.25">
      <c r="A5035" s="71">
        <v>5213447</v>
      </c>
      <c r="B5035" t="s">
        <v>19755</v>
      </c>
      <c r="C5035" s="71" t="s">
        <v>12798</v>
      </c>
      <c r="D5035" s="71">
        <v>957.23</v>
      </c>
    </row>
    <row r="5036" spans="1:4" x14ac:dyDescent="0.25">
      <c r="A5036" s="71">
        <v>5213448</v>
      </c>
      <c r="B5036" t="s">
        <v>19756</v>
      </c>
      <c r="C5036" s="71" t="s">
        <v>12798</v>
      </c>
      <c r="D5036" s="71">
        <v>170.95</v>
      </c>
    </row>
    <row r="5037" spans="1:4" x14ac:dyDescent="0.25">
      <c r="A5037" s="71">
        <v>5213449</v>
      </c>
      <c r="B5037" t="s">
        <v>19757</v>
      </c>
      <c r="C5037" s="71" t="s">
        <v>12798</v>
      </c>
      <c r="D5037" s="71">
        <v>268.67</v>
      </c>
    </row>
    <row r="5038" spans="1:4" x14ac:dyDescent="0.25">
      <c r="A5038" s="71">
        <v>5213450</v>
      </c>
      <c r="B5038" t="s">
        <v>19758</v>
      </c>
      <c r="C5038" s="71" t="s">
        <v>12798</v>
      </c>
      <c r="D5038" s="71">
        <v>376.18</v>
      </c>
    </row>
    <row r="5039" spans="1:4" x14ac:dyDescent="0.25">
      <c r="A5039" s="71">
        <v>5213451</v>
      </c>
      <c r="B5039" t="s">
        <v>19759</v>
      </c>
      <c r="C5039" s="71" t="s">
        <v>12798</v>
      </c>
      <c r="D5039" s="71">
        <v>555.59</v>
      </c>
    </row>
    <row r="5040" spans="1:4" x14ac:dyDescent="0.25">
      <c r="A5040" s="71">
        <v>5213452</v>
      </c>
      <c r="B5040" t="s">
        <v>19760</v>
      </c>
      <c r="C5040" s="71" t="s">
        <v>12798</v>
      </c>
      <c r="D5040" s="71">
        <v>239.33</v>
      </c>
    </row>
    <row r="5041" spans="1:4" x14ac:dyDescent="0.25">
      <c r="A5041" s="71">
        <v>5213453</v>
      </c>
      <c r="B5041" t="s">
        <v>19761</v>
      </c>
      <c r="C5041" s="71" t="s">
        <v>12798</v>
      </c>
      <c r="D5041" s="71">
        <v>407.43</v>
      </c>
    </row>
    <row r="5042" spans="1:4" x14ac:dyDescent="0.25">
      <c r="A5042" s="71">
        <v>5213454</v>
      </c>
      <c r="B5042" t="s">
        <v>19762</v>
      </c>
      <c r="C5042" s="71" t="s">
        <v>12798</v>
      </c>
      <c r="D5042" s="71">
        <v>569.5</v>
      </c>
    </row>
    <row r="5043" spans="1:4" x14ac:dyDescent="0.25">
      <c r="A5043" s="71">
        <v>5213455</v>
      </c>
      <c r="B5043" t="s">
        <v>19763</v>
      </c>
      <c r="C5043" s="71" t="s">
        <v>12798</v>
      </c>
      <c r="D5043" s="71">
        <v>925.91</v>
      </c>
    </row>
    <row r="5044" spans="1:4" x14ac:dyDescent="0.25">
      <c r="A5044" s="71">
        <v>5213456</v>
      </c>
      <c r="B5044" t="s">
        <v>19764</v>
      </c>
      <c r="C5044" s="71" t="s">
        <v>12798</v>
      </c>
      <c r="D5044" s="71">
        <v>239.39</v>
      </c>
    </row>
    <row r="5045" spans="1:4" x14ac:dyDescent="0.25">
      <c r="A5045" s="71">
        <v>5213457</v>
      </c>
      <c r="B5045" t="s">
        <v>19765</v>
      </c>
      <c r="C5045" s="71" t="s">
        <v>12798</v>
      </c>
      <c r="D5045" s="71">
        <v>407.36</v>
      </c>
    </row>
    <row r="5046" spans="1:4" x14ac:dyDescent="0.25">
      <c r="A5046" s="71">
        <v>5213458</v>
      </c>
      <c r="B5046" t="s">
        <v>19766</v>
      </c>
      <c r="C5046" s="71" t="s">
        <v>12798</v>
      </c>
      <c r="D5046" s="71">
        <v>569.5</v>
      </c>
    </row>
    <row r="5047" spans="1:4" x14ac:dyDescent="0.25">
      <c r="A5047" s="71">
        <v>5213459</v>
      </c>
      <c r="B5047" t="s">
        <v>19767</v>
      </c>
      <c r="C5047" s="71" t="s">
        <v>12798</v>
      </c>
      <c r="D5047" s="71">
        <v>925.96</v>
      </c>
    </row>
    <row r="5048" spans="1:4" x14ac:dyDescent="0.25">
      <c r="A5048" s="71">
        <v>5213460</v>
      </c>
      <c r="B5048" t="s">
        <v>19768</v>
      </c>
      <c r="C5048" s="71" t="s">
        <v>12798</v>
      </c>
      <c r="D5048" s="71">
        <v>166.22</v>
      </c>
    </row>
    <row r="5049" spans="1:4" x14ac:dyDescent="0.25">
      <c r="A5049" s="71">
        <v>5213461</v>
      </c>
      <c r="B5049" t="s">
        <v>19769</v>
      </c>
      <c r="C5049" s="71" t="s">
        <v>12798</v>
      </c>
      <c r="D5049" s="71">
        <v>259.98</v>
      </c>
    </row>
    <row r="5050" spans="1:4" x14ac:dyDescent="0.25">
      <c r="A5050" s="71">
        <v>5213462</v>
      </c>
      <c r="B5050" t="s">
        <v>19770</v>
      </c>
      <c r="C5050" s="71" t="s">
        <v>12798</v>
      </c>
      <c r="D5050" s="71">
        <v>363.15</v>
      </c>
    </row>
    <row r="5051" spans="1:4" x14ac:dyDescent="0.25">
      <c r="A5051" s="71">
        <v>5213463</v>
      </c>
      <c r="B5051" t="s">
        <v>19771</v>
      </c>
      <c r="C5051" s="71" t="s">
        <v>12798</v>
      </c>
      <c r="D5051" s="71">
        <v>466.32</v>
      </c>
    </row>
    <row r="5052" spans="1:4" x14ac:dyDescent="0.25">
      <c r="A5052" s="71">
        <v>5212557</v>
      </c>
      <c r="B5052" t="s">
        <v>19772</v>
      </c>
      <c r="C5052" s="71" t="s">
        <v>19668</v>
      </c>
      <c r="D5052" s="71">
        <v>3.65</v>
      </c>
    </row>
    <row r="5053" spans="1:4" x14ac:dyDescent="0.25">
      <c r="A5053" s="71">
        <v>5212558</v>
      </c>
      <c r="B5053" t="s">
        <v>19773</v>
      </c>
      <c r="C5053" s="71" t="s">
        <v>19668</v>
      </c>
      <c r="D5053" s="71">
        <v>3.7</v>
      </c>
    </row>
    <row r="5054" spans="1:4" x14ac:dyDescent="0.25">
      <c r="A5054" s="71">
        <v>5212559</v>
      </c>
      <c r="B5054" t="s">
        <v>19774</v>
      </c>
      <c r="C5054" s="71" t="s">
        <v>19668</v>
      </c>
      <c r="D5054" s="71">
        <v>3.27</v>
      </c>
    </row>
    <row r="5055" spans="1:4" x14ac:dyDescent="0.25">
      <c r="A5055" s="71">
        <v>5213477</v>
      </c>
      <c r="B5055" t="s">
        <v>19775</v>
      </c>
      <c r="C5055" s="71" t="s">
        <v>12798</v>
      </c>
      <c r="D5055" s="71">
        <v>160.6</v>
      </c>
    </row>
    <row r="5056" spans="1:4" x14ac:dyDescent="0.25">
      <c r="A5056" s="71">
        <v>5213476</v>
      </c>
      <c r="B5056" t="s">
        <v>19776</v>
      </c>
      <c r="C5056" s="71" t="s">
        <v>12798</v>
      </c>
      <c r="D5056" s="71">
        <v>172.48</v>
      </c>
    </row>
    <row r="5057" spans="1:4" x14ac:dyDescent="0.25">
      <c r="A5057" s="71">
        <v>5213479</v>
      </c>
      <c r="B5057" t="s">
        <v>19777</v>
      </c>
      <c r="C5057" s="71" t="s">
        <v>12798</v>
      </c>
      <c r="D5057" s="71">
        <v>154.74</v>
      </c>
    </row>
    <row r="5058" spans="1:4" x14ac:dyDescent="0.25">
      <c r="A5058" s="71">
        <v>5213478</v>
      </c>
      <c r="B5058" t="s">
        <v>19778</v>
      </c>
      <c r="C5058" s="71" t="s">
        <v>12798</v>
      </c>
      <c r="D5058" s="71">
        <v>165.97</v>
      </c>
    </row>
    <row r="5059" spans="1:4" x14ac:dyDescent="0.25">
      <c r="A5059" s="71">
        <v>5213489</v>
      </c>
      <c r="B5059" t="s">
        <v>19779</v>
      </c>
      <c r="C5059" s="71" t="s">
        <v>12798</v>
      </c>
      <c r="D5059" s="71">
        <v>885.7</v>
      </c>
    </row>
    <row r="5060" spans="1:4" x14ac:dyDescent="0.25">
      <c r="A5060" s="71">
        <v>5213498</v>
      </c>
      <c r="B5060" t="s">
        <v>19780</v>
      </c>
      <c r="C5060" s="71" t="s">
        <v>12798</v>
      </c>
      <c r="D5060" s="71">
        <v>985.66</v>
      </c>
    </row>
    <row r="5061" spans="1:4" x14ac:dyDescent="0.25">
      <c r="A5061" s="71">
        <v>5213365</v>
      </c>
      <c r="B5061" t="s">
        <v>19781</v>
      </c>
      <c r="C5061" s="71" t="s">
        <v>12798</v>
      </c>
      <c r="D5061" s="71">
        <v>1127.3800000000001</v>
      </c>
    </row>
    <row r="5062" spans="1:4" x14ac:dyDescent="0.25">
      <c r="A5062" s="71">
        <v>5213507</v>
      </c>
      <c r="B5062" t="s">
        <v>19782</v>
      </c>
      <c r="C5062" s="71" t="s">
        <v>12798</v>
      </c>
      <c r="D5062" s="71">
        <v>1235.56</v>
      </c>
    </row>
    <row r="5063" spans="1:4" x14ac:dyDescent="0.25">
      <c r="A5063" s="71">
        <v>5213372</v>
      </c>
      <c r="B5063" t="s">
        <v>19783</v>
      </c>
      <c r="C5063" s="71" t="s">
        <v>12798</v>
      </c>
      <c r="D5063" s="71">
        <v>1377.28</v>
      </c>
    </row>
    <row r="5064" spans="1:4" x14ac:dyDescent="0.25">
      <c r="A5064" s="71">
        <v>5213490</v>
      </c>
      <c r="B5064" t="s">
        <v>19784</v>
      </c>
      <c r="C5064" s="71" t="s">
        <v>12798</v>
      </c>
      <c r="D5064" s="71">
        <v>1892.2</v>
      </c>
    </row>
    <row r="5065" spans="1:4" x14ac:dyDescent="0.25">
      <c r="A5065" s="71">
        <v>5213499</v>
      </c>
      <c r="B5065" t="s">
        <v>19785</v>
      </c>
      <c r="C5065" s="71" t="s">
        <v>12798</v>
      </c>
      <c r="D5065" s="71">
        <v>2117.11</v>
      </c>
    </row>
    <row r="5066" spans="1:4" x14ac:dyDescent="0.25">
      <c r="A5066" s="71">
        <v>5213366</v>
      </c>
      <c r="B5066" t="s">
        <v>19786</v>
      </c>
      <c r="C5066" s="71" t="s">
        <v>12798</v>
      </c>
      <c r="D5066" s="71">
        <v>2435.98</v>
      </c>
    </row>
    <row r="5067" spans="1:4" x14ac:dyDescent="0.25">
      <c r="A5067" s="71">
        <v>5213508</v>
      </c>
      <c r="B5067" t="s">
        <v>19787</v>
      </c>
      <c r="C5067" s="71" t="s">
        <v>12798</v>
      </c>
      <c r="D5067" s="71">
        <v>2679.38</v>
      </c>
    </row>
    <row r="5068" spans="1:4" x14ac:dyDescent="0.25">
      <c r="A5068" s="71">
        <v>5213373</v>
      </c>
      <c r="B5068" t="s">
        <v>19788</v>
      </c>
      <c r="C5068" s="71" t="s">
        <v>12798</v>
      </c>
      <c r="D5068" s="71">
        <v>2998.25</v>
      </c>
    </row>
    <row r="5069" spans="1:4" x14ac:dyDescent="0.25">
      <c r="A5069" s="71">
        <v>5213491</v>
      </c>
      <c r="B5069" t="s">
        <v>19789</v>
      </c>
      <c r="C5069" s="71" t="s">
        <v>12798</v>
      </c>
      <c r="D5069" s="71">
        <v>2496.1</v>
      </c>
    </row>
    <row r="5070" spans="1:4" x14ac:dyDescent="0.25">
      <c r="A5070" s="71">
        <v>5213500</v>
      </c>
      <c r="B5070" t="s">
        <v>19790</v>
      </c>
      <c r="C5070" s="71" t="s">
        <v>12798</v>
      </c>
      <c r="D5070" s="71">
        <v>2795.98</v>
      </c>
    </row>
    <row r="5071" spans="1:4" x14ac:dyDescent="0.25">
      <c r="A5071" s="71">
        <v>5213369</v>
      </c>
      <c r="B5071" t="s">
        <v>19791</v>
      </c>
      <c r="C5071" s="71" t="s">
        <v>12798</v>
      </c>
      <c r="D5071" s="71">
        <v>3221.14</v>
      </c>
    </row>
    <row r="5072" spans="1:4" x14ac:dyDescent="0.25">
      <c r="A5072" s="71">
        <v>5213509</v>
      </c>
      <c r="B5072" t="s">
        <v>19792</v>
      </c>
      <c r="C5072" s="71" t="s">
        <v>12798</v>
      </c>
      <c r="D5072" s="71">
        <v>3545.68</v>
      </c>
    </row>
    <row r="5073" spans="1:4" x14ac:dyDescent="0.25">
      <c r="A5073" s="71">
        <v>5213374</v>
      </c>
      <c r="B5073" t="s">
        <v>19793</v>
      </c>
      <c r="C5073" s="71" t="s">
        <v>12798</v>
      </c>
      <c r="D5073" s="71">
        <v>3970.84</v>
      </c>
    </row>
    <row r="5074" spans="1:4" x14ac:dyDescent="0.25">
      <c r="A5074" s="71">
        <v>5213492</v>
      </c>
      <c r="B5074" t="s">
        <v>19794</v>
      </c>
      <c r="C5074" s="71" t="s">
        <v>12798</v>
      </c>
      <c r="D5074" s="71">
        <v>3381.8</v>
      </c>
    </row>
    <row r="5075" spans="1:4" x14ac:dyDescent="0.25">
      <c r="A5075" s="71">
        <v>5213501</v>
      </c>
      <c r="B5075" t="s">
        <v>19795</v>
      </c>
      <c r="C5075" s="71" t="s">
        <v>12798</v>
      </c>
      <c r="D5075" s="71">
        <v>3781.64</v>
      </c>
    </row>
    <row r="5076" spans="1:4" x14ac:dyDescent="0.25">
      <c r="A5076" s="71">
        <v>5213370</v>
      </c>
      <c r="B5076" t="s">
        <v>19796</v>
      </c>
      <c r="C5076" s="71" t="s">
        <v>12798</v>
      </c>
      <c r="D5076" s="71">
        <v>4348.5200000000004</v>
      </c>
    </row>
    <row r="5077" spans="1:4" x14ac:dyDescent="0.25">
      <c r="A5077" s="71">
        <v>5213510</v>
      </c>
      <c r="B5077" t="s">
        <v>19797</v>
      </c>
      <c r="C5077" s="71" t="s">
        <v>12798</v>
      </c>
      <c r="D5077" s="71">
        <v>4781.24</v>
      </c>
    </row>
    <row r="5078" spans="1:4" x14ac:dyDescent="0.25">
      <c r="A5078" s="71">
        <v>5213375</v>
      </c>
      <c r="B5078" t="s">
        <v>19798</v>
      </c>
      <c r="C5078" s="71" t="s">
        <v>12798</v>
      </c>
      <c r="D5078" s="71">
        <v>5348.12</v>
      </c>
    </row>
    <row r="5079" spans="1:4" x14ac:dyDescent="0.25">
      <c r="A5079" s="71">
        <v>5213494</v>
      </c>
      <c r="B5079" t="s">
        <v>19799</v>
      </c>
      <c r="C5079" s="71" t="s">
        <v>12798</v>
      </c>
      <c r="D5079" s="71">
        <v>4992.2</v>
      </c>
    </row>
    <row r="5080" spans="1:4" x14ac:dyDescent="0.25">
      <c r="A5080" s="71">
        <v>5213503</v>
      </c>
      <c r="B5080" t="s">
        <v>19800</v>
      </c>
      <c r="C5080" s="71" t="s">
        <v>12798</v>
      </c>
      <c r="D5080" s="71">
        <v>5591.96</v>
      </c>
    </row>
    <row r="5081" spans="1:4" x14ac:dyDescent="0.25">
      <c r="A5081" s="71">
        <v>5213371</v>
      </c>
      <c r="B5081" t="s">
        <v>19801</v>
      </c>
      <c r="C5081" s="71" t="s">
        <v>12798</v>
      </c>
      <c r="D5081" s="71">
        <v>6442.28</v>
      </c>
    </row>
    <row r="5082" spans="1:4" x14ac:dyDescent="0.25">
      <c r="A5082" s="71">
        <v>5213512</v>
      </c>
      <c r="B5082" t="s">
        <v>19802</v>
      </c>
      <c r="C5082" s="71" t="s">
        <v>12798</v>
      </c>
      <c r="D5082" s="71">
        <v>7091.36</v>
      </c>
    </row>
    <row r="5083" spans="1:4" x14ac:dyDescent="0.25">
      <c r="A5083" s="71">
        <v>5213376</v>
      </c>
      <c r="B5083" t="s">
        <v>19803</v>
      </c>
      <c r="C5083" s="71" t="s">
        <v>12798</v>
      </c>
      <c r="D5083" s="71">
        <v>7941.68</v>
      </c>
    </row>
    <row r="5084" spans="1:4" x14ac:dyDescent="0.25">
      <c r="A5084" s="71">
        <v>5213377</v>
      </c>
      <c r="B5084" t="s">
        <v>19804</v>
      </c>
      <c r="C5084" s="71" t="s">
        <v>16235</v>
      </c>
      <c r="D5084" s="71">
        <v>324.89</v>
      </c>
    </row>
    <row r="5085" spans="1:4" x14ac:dyDescent="0.25">
      <c r="A5085" s="71">
        <v>5213570</v>
      </c>
      <c r="B5085" t="s">
        <v>19805</v>
      </c>
      <c r="C5085" s="71" t="s">
        <v>16235</v>
      </c>
      <c r="D5085" s="71">
        <v>456.27</v>
      </c>
    </row>
    <row r="5086" spans="1:4" x14ac:dyDescent="0.25">
      <c r="A5086" s="71">
        <v>5213378</v>
      </c>
      <c r="B5086" t="s">
        <v>19806</v>
      </c>
      <c r="C5086" s="71" t="s">
        <v>16235</v>
      </c>
      <c r="D5086" s="71">
        <v>374.87</v>
      </c>
    </row>
    <row r="5087" spans="1:4" x14ac:dyDescent="0.25">
      <c r="A5087" s="71">
        <v>5213571</v>
      </c>
      <c r="B5087" t="s">
        <v>19807</v>
      </c>
      <c r="C5087" s="71" t="s">
        <v>16235</v>
      </c>
      <c r="D5087" s="71">
        <v>506.25</v>
      </c>
    </row>
    <row r="5088" spans="1:4" x14ac:dyDescent="0.25">
      <c r="A5088" s="71">
        <v>5213379</v>
      </c>
      <c r="B5088" t="s">
        <v>19808</v>
      </c>
      <c r="C5088" s="71" t="s">
        <v>16235</v>
      </c>
      <c r="D5088" s="71">
        <v>499.82</v>
      </c>
    </row>
    <row r="5089" spans="1:4" x14ac:dyDescent="0.25">
      <c r="A5089" s="71">
        <v>5213572</v>
      </c>
      <c r="B5089" t="s">
        <v>19809</v>
      </c>
      <c r="C5089" s="71" t="s">
        <v>16235</v>
      </c>
      <c r="D5089" s="71">
        <v>631.20000000000005</v>
      </c>
    </row>
    <row r="5090" spans="1:4" x14ac:dyDescent="0.25">
      <c r="A5090" s="71">
        <v>5212553</v>
      </c>
      <c r="B5090" t="s">
        <v>19810</v>
      </c>
      <c r="C5090" s="71" t="s">
        <v>16235</v>
      </c>
      <c r="D5090" s="71">
        <v>271.22000000000003</v>
      </c>
    </row>
    <row r="5091" spans="1:4" x14ac:dyDescent="0.25">
      <c r="A5091" s="71">
        <v>5213416</v>
      </c>
      <c r="B5091" t="s">
        <v>19811</v>
      </c>
      <c r="C5091" s="71" t="s">
        <v>16235</v>
      </c>
      <c r="D5091" s="71">
        <v>402.6</v>
      </c>
    </row>
    <row r="5092" spans="1:4" x14ac:dyDescent="0.25">
      <c r="A5092" s="71">
        <v>5212554</v>
      </c>
      <c r="B5092" t="s">
        <v>19812</v>
      </c>
      <c r="C5092" s="71" t="s">
        <v>16235</v>
      </c>
      <c r="D5092" s="71">
        <v>321.2</v>
      </c>
    </row>
    <row r="5093" spans="1:4" x14ac:dyDescent="0.25">
      <c r="A5093" s="71">
        <v>5213417</v>
      </c>
      <c r="B5093" t="s">
        <v>19813</v>
      </c>
      <c r="C5093" s="71" t="s">
        <v>16235</v>
      </c>
      <c r="D5093" s="71">
        <v>452.58</v>
      </c>
    </row>
    <row r="5094" spans="1:4" x14ac:dyDescent="0.25">
      <c r="A5094" s="71">
        <v>5213421</v>
      </c>
      <c r="B5094" t="s">
        <v>19814</v>
      </c>
      <c r="C5094" s="71" t="s">
        <v>16235</v>
      </c>
      <c r="D5094" s="71">
        <v>396.06</v>
      </c>
    </row>
    <row r="5095" spans="1:4" x14ac:dyDescent="0.25">
      <c r="A5095" s="71">
        <v>5213414</v>
      </c>
      <c r="B5095" t="s">
        <v>19815</v>
      </c>
      <c r="C5095" s="71" t="s">
        <v>16235</v>
      </c>
      <c r="D5095" s="71">
        <v>537.54999999999995</v>
      </c>
    </row>
    <row r="5096" spans="1:4" x14ac:dyDescent="0.25">
      <c r="A5096" s="71">
        <v>5213419</v>
      </c>
      <c r="B5096" t="s">
        <v>19816</v>
      </c>
      <c r="C5096" s="71" t="s">
        <v>16235</v>
      </c>
      <c r="D5096" s="71">
        <v>523.44000000000005</v>
      </c>
    </row>
    <row r="5097" spans="1:4" x14ac:dyDescent="0.25">
      <c r="A5097" s="71">
        <v>5212555</v>
      </c>
      <c r="B5097" t="s">
        <v>19817</v>
      </c>
      <c r="C5097" s="71" t="s">
        <v>16235</v>
      </c>
      <c r="D5097" s="71">
        <v>446.15</v>
      </c>
    </row>
    <row r="5098" spans="1:4" x14ac:dyDescent="0.25">
      <c r="A5098" s="71">
        <v>5213418</v>
      </c>
      <c r="B5098" t="s">
        <v>19818</v>
      </c>
      <c r="C5098" s="71" t="s">
        <v>16235</v>
      </c>
      <c r="D5098" s="71">
        <v>577.53</v>
      </c>
    </row>
    <row r="5099" spans="1:4" x14ac:dyDescent="0.25">
      <c r="A5099" s="71">
        <v>5213415</v>
      </c>
      <c r="B5099" t="s">
        <v>19819</v>
      </c>
      <c r="C5099" s="71" t="s">
        <v>16235</v>
      </c>
      <c r="D5099" s="71">
        <v>627.42999999999995</v>
      </c>
    </row>
    <row r="5100" spans="1:4" x14ac:dyDescent="0.25">
      <c r="A5100" s="71">
        <v>5213420</v>
      </c>
      <c r="B5100" t="s">
        <v>19820</v>
      </c>
      <c r="C5100" s="71" t="s">
        <v>16235</v>
      </c>
      <c r="D5100" s="71">
        <v>648.39</v>
      </c>
    </row>
    <row r="5101" spans="1:4" x14ac:dyDescent="0.25">
      <c r="A5101" s="71">
        <v>5213543</v>
      </c>
      <c r="B5101" t="s">
        <v>19821</v>
      </c>
      <c r="C5101" s="71" t="s">
        <v>12798</v>
      </c>
      <c r="D5101" s="71">
        <v>1130.3599999999999</v>
      </c>
    </row>
    <row r="5102" spans="1:4" x14ac:dyDescent="0.25">
      <c r="A5102" s="71">
        <v>5213552</v>
      </c>
      <c r="B5102" t="s">
        <v>19822</v>
      </c>
      <c r="C5102" s="71" t="s">
        <v>12798</v>
      </c>
      <c r="D5102" s="71">
        <v>1230.32</v>
      </c>
    </row>
    <row r="5103" spans="1:4" x14ac:dyDescent="0.25">
      <c r="A5103" s="71">
        <v>5213561</v>
      </c>
      <c r="B5103" t="s">
        <v>19823</v>
      </c>
      <c r="C5103" s="71" t="s">
        <v>12798</v>
      </c>
      <c r="D5103" s="71">
        <v>1480.22</v>
      </c>
    </row>
    <row r="5104" spans="1:4" x14ac:dyDescent="0.25">
      <c r="A5104" s="71">
        <v>5213544</v>
      </c>
      <c r="B5104" t="s">
        <v>19824</v>
      </c>
      <c r="C5104" s="71" t="s">
        <v>12798</v>
      </c>
      <c r="D5104" s="71">
        <v>2442.6799999999998</v>
      </c>
    </row>
    <row r="5105" spans="1:4" x14ac:dyDescent="0.25">
      <c r="A5105" s="71">
        <v>5213553</v>
      </c>
      <c r="B5105" t="s">
        <v>19825</v>
      </c>
      <c r="C5105" s="71" t="s">
        <v>12798</v>
      </c>
      <c r="D5105" s="71">
        <v>2667.59</v>
      </c>
    </row>
    <row r="5106" spans="1:4" x14ac:dyDescent="0.25">
      <c r="A5106" s="71">
        <v>5213562</v>
      </c>
      <c r="B5106" t="s">
        <v>19826</v>
      </c>
      <c r="C5106" s="71" t="s">
        <v>12798</v>
      </c>
      <c r="D5106" s="71">
        <v>3229.87</v>
      </c>
    </row>
    <row r="5107" spans="1:4" x14ac:dyDescent="0.25">
      <c r="A5107" s="71">
        <v>5213545</v>
      </c>
      <c r="B5107" t="s">
        <v>19827</v>
      </c>
      <c r="C5107" s="71" t="s">
        <v>12798</v>
      </c>
      <c r="D5107" s="71">
        <v>3230.08</v>
      </c>
    </row>
    <row r="5108" spans="1:4" x14ac:dyDescent="0.25">
      <c r="A5108" s="71">
        <v>5213554</v>
      </c>
      <c r="B5108" t="s">
        <v>19828</v>
      </c>
      <c r="C5108" s="71" t="s">
        <v>12798</v>
      </c>
      <c r="D5108" s="71">
        <v>3529.96</v>
      </c>
    </row>
    <row r="5109" spans="1:4" x14ac:dyDescent="0.25">
      <c r="A5109" s="71">
        <v>5213563</v>
      </c>
      <c r="B5109" t="s">
        <v>19829</v>
      </c>
      <c r="C5109" s="71" t="s">
        <v>12798</v>
      </c>
      <c r="D5109" s="71">
        <v>4279.66</v>
      </c>
    </row>
    <row r="5110" spans="1:4" x14ac:dyDescent="0.25">
      <c r="A5110" s="71">
        <v>5213546</v>
      </c>
      <c r="B5110" t="s">
        <v>19830</v>
      </c>
      <c r="C5110" s="71" t="s">
        <v>12798</v>
      </c>
      <c r="D5110" s="71">
        <v>4360.4399999999996</v>
      </c>
    </row>
    <row r="5111" spans="1:4" x14ac:dyDescent="0.25">
      <c r="A5111" s="71">
        <v>5213555</v>
      </c>
      <c r="B5111" t="s">
        <v>19831</v>
      </c>
      <c r="C5111" s="71" t="s">
        <v>12798</v>
      </c>
      <c r="D5111" s="71">
        <v>4760.28</v>
      </c>
    </row>
    <row r="5112" spans="1:4" x14ac:dyDescent="0.25">
      <c r="A5112" s="71">
        <v>5213564</v>
      </c>
      <c r="B5112" t="s">
        <v>19832</v>
      </c>
      <c r="C5112" s="71" t="s">
        <v>12798</v>
      </c>
      <c r="D5112" s="71">
        <v>5759.88</v>
      </c>
    </row>
    <row r="5113" spans="1:4" x14ac:dyDescent="0.25">
      <c r="A5113" s="71">
        <v>5213548</v>
      </c>
      <c r="B5113" t="s">
        <v>19833</v>
      </c>
      <c r="C5113" s="71" t="s">
        <v>12798</v>
      </c>
      <c r="D5113" s="71">
        <v>6460.16</v>
      </c>
    </row>
    <row r="5114" spans="1:4" x14ac:dyDescent="0.25">
      <c r="A5114" s="71">
        <v>5213557</v>
      </c>
      <c r="B5114" t="s">
        <v>19834</v>
      </c>
      <c r="C5114" s="71" t="s">
        <v>12798</v>
      </c>
      <c r="D5114" s="71">
        <v>7059.92</v>
      </c>
    </row>
    <row r="5115" spans="1:4" x14ac:dyDescent="0.25">
      <c r="A5115" s="71">
        <v>5213566</v>
      </c>
      <c r="B5115" t="s">
        <v>19835</v>
      </c>
      <c r="C5115" s="71" t="s">
        <v>12798</v>
      </c>
      <c r="D5115" s="71">
        <v>8559.32</v>
      </c>
    </row>
    <row r="5116" spans="1:4" x14ac:dyDescent="0.25">
      <c r="A5116" s="71">
        <v>5213576</v>
      </c>
      <c r="B5116" t="s">
        <v>19836</v>
      </c>
      <c r="C5116" s="71" t="s">
        <v>16235</v>
      </c>
      <c r="D5116" s="71">
        <v>578.6</v>
      </c>
    </row>
    <row r="5117" spans="1:4" x14ac:dyDescent="0.25">
      <c r="A5117" s="71">
        <v>5213577</v>
      </c>
      <c r="B5117" t="s">
        <v>19837</v>
      </c>
      <c r="C5117" s="71" t="s">
        <v>16235</v>
      </c>
      <c r="D5117" s="71">
        <v>628.58000000000004</v>
      </c>
    </row>
    <row r="5118" spans="1:4" x14ac:dyDescent="0.25">
      <c r="A5118" s="71">
        <v>5213578</v>
      </c>
      <c r="B5118" t="s">
        <v>19838</v>
      </c>
      <c r="C5118" s="71" t="s">
        <v>16235</v>
      </c>
      <c r="D5118" s="71">
        <v>753.53</v>
      </c>
    </row>
    <row r="5119" spans="1:4" x14ac:dyDescent="0.25">
      <c r="A5119" s="71">
        <v>5213425</v>
      </c>
      <c r="B5119" t="s">
        <v>19839</v>
      </c>
      <c r="C5119" s="71" t="s">
        <v>16235</v>
      </c>
      <c r="D5119" s="71">
        <v>595.33000000000004</v>
      </c>
    </row>
    <row r="5120" spans="1:4" x14ac:dyDescent="0.25">
      <c r="A5120" s="71">
        <v>5213426</v>
      </c>
      <c r="B5120" t="s">
        <v>19840</v>
      </c>
      <c r="C5120" s="71" t="s">
        <v>16235</v>
      </c>
      <c r="D5120" s="71">
        <v>720.28</v>
      </c>
    </row>
    <row r="5121" spans="1:4" x14ac:dyDescent="0.25">
      <c r="A5121" s="71">
        <v>5213427</v>
      </c>
      <c r="B5121" t="s">
        <v>19841</v>
      </c>
      <c r="C5121" s="71" t="s">
        <v>16235</v>
      </c>
      <c r="D5121" s="71">
        <v>791.13</v>
      </c>
    </row>
    <row r="5122" spans="1:4" x14ac:dyDescent="0.25">
      <c r="A5122" s="71">
        <v>5213567</v>
      </c>
      <c r="B5122" t="s">
        <v>19842</v>
      </c>
      <c r="C5122" s="71" t="s">
        <v>16235</v>
      </c>
      <c r="D5122" s="71">
        <v>868.29</v>
      </c>
    </row>
    <row r="5123" spans="1:4" x14ac:dyDescent="0.25">
      <c r="A5123" s="71">
        <v>5213486</v>
      </c>
      <c r="B5123" t="s">
        <v>19843</v>
      </c>
      <c r="C5123" s="71" t="s">
        <v>16235</v>
      </c>
      <c r="D5123" s="71">
        <v>948.6</v>
      </c>
    </row>
    <row r="5124" spans="1:4" x14ac:dyDescent="0.25">
      <c r="A5124" s="71">
        <v>5213487</v>
      </c>
      <c r="B5124" t="s">
        <v>19844</v>
      </c>
      <c r="C5124" s="71" t="s">
        <v>16235</v>
      </c>
      <c r="D5124" s="71">
        <v>1073.55</v>
      </c>
    </row>
    <row r="5125" spans="1:4" x14ac:dyDescent="0.25">
      <c r="A5125" s="71">
        <v>5213488</v>
      </c>
      <c r="B5125" t="s">
        <v>19845</v>
      </c>
      <c r="C5125" s="71" t="s">
        <v>16235</v>
      </c>
      <c r="D5125" s="71">
        <v>1144.4000000000001</v>
      </c>
    </row>
    <row r="5126" spans="1:4" x14ac:dyDescent="0.25">
      <c r="A5126" s="71">
        <v>5213568</v>
      </c>
      <c r="B5126" t="s">
        <v>19846</v>
      </c>
      <c r="C5126" s="71" t="s">
        <v>16235</v>
      </c>
      <c r="D5126" s="71">
        <v>1221.56</v>
      </c>
    </row>
    <row r="5127" spans="1:4" x14ac:dyDescent="0.25">
      <c r="A5127" s="71">
        <v>5213483</v>
      </c>
      <c r="B5127" t="s">
        <v>19847</v>
      </c>
      <c r="C5127" s="71" t="s">
        <v>16235</v>
      </c>
      <c r="D5127" s="71">
        <v>996.57</v>
      </c>
    </row>
    <row r="5128" spans="1:4" x14ac:dyDescent="0.25">
      <c r="A5128" s="71">
        <v>5213484</v>
      </c>
      <c r="B5128" t="s">
        <v>19848</v>
      </c>
      <c r="C5128" s="71" t="s">
        <v>16235</v>
      </c>
      <c r="D5128" s="71">
        <v>1121.52</v>
      </c>
    </row>
    <row r="5129" spans="1:4" x14ac:dyDescent="0.25">
      <c r="A5129" s="71">
        <v>5213485</v>
      </c>
      <c r="B5129" t="s">
        <v>19849</v>
      </c>
      <c r="C5129" s="71" t="s">
        <v>16235</v>
      </c>
      <c r="D5129" s="71">
        <v>1192.3800000000001</v>
      </c>
    </row>
    <row r="5130" spans="1:4" x14ac:dyDescent="0.25">
      <c r="A5130" s="71">
        <v>5213434</v>
      </c>
      <c r="B5130" t="s">
        <v>19850</v>
      </c>
      <c r="C5130" s="71" t="s">
        <v>16235</v>
      </c>
      <c r="D5130" s="71">
        <v>643.29999999999995</v>
      </c>
    </row>
    <row r="5131" spans="1:4" x14ac:dyDescent="0.25">
      <c r="A5131" s="71">
        <v>5213435</v>
      </c>
      <c r="B5131" t="s">
        <v>19851</v>
      </c>
      <c r="C5131" s="71" t="s">
        <v>16235</v>
      </c>
      <c r="D5131" s="71">
        <v>768.25</v>
      </c>
    </row>
    <row r="5132" spans="1:4" x14ac:dyDescent="0.25">
      <c r="A5132" s="71">
        <v>5213436</v>
      </c>
      <c r="B5132" t="s">
        <v>19852</v>
      </c>
      <c r="C5132" s="71" t="s">
        <v>16235</v>
      </c>
      <c r="D5132" s="71">
        <v>839.11</v>
      </c>
    </row>
    <row r="5133" spans="1:4" x14ac:dyDescent="0.25">
      <c r="A5133" s="71">
        <v>5213430</v>
      </c>
      <c r="B5133" t="s">
        <v>19853</v>
      </c>
      <c r="C5133" s="71" t="s">
        <v>16235</v>
      </c>
      <c r="D5133" s="71">
        <v>380.88</v>
      </c>
    </row>
    <row r="5134" spans="1:4" x14ac:dyDescent="0.25">
      <c r="A5134" s="71">
        <v>5213431</v>
      </c>
      <c r="B5134" t="s">
        <v>19854</v>
      </c>
      <c r="C5134" s="71" t="s">
        <v>16235</v>
      </c>
      <c r="D5134" s="71">
        <v>430.86</v>
      </c>
    </row>
    <row r="5135" spans="1:4" x14ac:dyDescent="0.25">
      <c r="A5135" s="71">
        <v>5213433</v>
      </c>
      <c r="B5135" t="s">
        <v>19855</v>
      </c>
      <c r="C5135" s="71" t="s">
        <v>16235</v>
      </c>
      <c r="D5135" s="71">
        <v>374.34</v>
      </c>
    </row>
    <row r="5136" spans="1:4" x14ac:dyDescent="0.25">
      <c r="A5136" s="71">
        <v>5213428</v>
      </c>
      <c r="B5136" t="s">
        <v>19856</v>
      </c>
      <c r="C5136" s="71" t="s">
        <v>16235</v>
      </c>
      <c r="D5136" s="71">
        <v>515.83000000000004</v>
      </c>
    </row>
    <row r="5137" spans="1:4" x14ac:dyDescent="0.25">
      <c r="A5137" s="71">
        <v>5213432</v>
      </c>
      <c r="B5137" t="s">
        <v>19857</v>
      </c>
      <c r="C5137" s="71" t="s">
        <v>16235</v>
      </c>
      <c r="D5137" s="71">
        <v>555.80999999999995</v>
      </c>
    </row>
    <row r="5138" spans="1:4" x14ac:dyDescent="0.25">
      <c r="A5138" s="71">
        <v>5213429</v>
      </c>
      <c r="B5138" t="s">
        <v>19858</v>
      </c>
      <c r="C5138" s="71" t="s">
        <v>16235</v>
      </c>
      <c r="D5138" s="71">
        <v>605.71</v>
      </c>
    </row>
    <row r="5139" spans="1:4" x14ac:dyDescent="0.25">
      <c r="A5139" s="71">
        <v>5213516</v>
      </c>
      <c r="B5139" t="s">
        <v>19859</v>
      </c>
      <c r="C5139" s="71" t="s">
        <v>12798</v>
      </c>
      <c r="D5139" s="71">
        <v>842.26</v>
      </c>
    </row>
    <row r="5140" spans="1:4" x14ac:dyDescent="0.25">
      <c r="A5140" s="71">
        <v>5213525</v>
      </c>
      <c r="B5140" t="s">
        <v>19860</v>
      </c>
      <c r="C5140" s="71" t="s">
        <v>12798</v>
      </c>
      <c r="D5140" s="71">
        <v>942.22</v>
      </c>
    </row>
    <row r="5141" spans="1:4" x14ac:dyDescent="0.25">
      <c r="A5141" s="71">
        <v>5213534</v>
      </c>
      <c r="B5141" t="s">
        <v>19861</v>
      </c>
      <c r="C5141" s="71" t="s">
        <v>12798</v>
      </c>
      <c r="D5141" s="71">
        <v>1192.1199999999999</v>
      </c>
    </row>
    <row r="5142" spans="1:4" x14ac:dyDescent="0.25">
      <c r="A5142" s="71">
        <v>5213517</v>
      </c>
      <c r="B5142" t="s">
        <v>19862</v>
      </c>
      <c r="C5142" s="71" t="s">
        <v>12798</v>
      </c>
      <c r="D5142" s="71">
        <v>1794.46</v>
      </c>
    </row>
    <row r="5143" spans="1:4" x14ac:dyDescent="0.25">
      <c r="A5143" s="71">
        <v>5213526</v>
      </c>
      <c r="B5143" t="s">
        <v>19863</v>
      </c>
      <c r="C5143" s="71" t="s">
        <v>12798</v>
      </c>
      <c r="D5143" s="71">
        <v>2019.37</v>
      </c>
    </row>
    <row r="5144" spans="1:4" x14ac:dyDescent="0.25">
      <c r="A5144" s="71">
        <v>5213535</v>
      </c>
      <c r="B5144" t="s">
        <v>19864</v>
      </c>
      <c r="C5144" s="71" t="s">
        <v>12798</v>
      </c>
      <c r="D5144" s="71">
        <v>2581.64</v>
      </c>
    </row>
    <row r="5145" spans="1:4" x14ac:dyDescent="0.25">
      <c r="A5145" s="71">
        <v>5213518</v>
      </c>
      <c r="B5145" t="s">
        <v>19865</v>
      </c>
      <c r="C5145" s="71" t="s">
        <v>12798</v>
      </c>
      <c r="D5145" s="71">
        <v>2365.7800000000002</v>
      </c>
    </row>
    <row r="5146" spans="1:4" x14ac:dyDescent="0.25">
      <c r="A5146" s="71">
        <v>5213527</v>
      </c>
      <c r="B5146" t="s">
        <v>19866</v>
      </c>
      <c r="C5146" s="71" t="s">
        <v>12798</v>
      </c>
      <c r="D5146" s="71">
        <v>2665.66</v>
      </c>
    </row>
    <row r="5147" spans="1:4" x14ac:dyDescent="0.25">
      <c r="A5147" s="71">
        <v>5213536</v>
      </c>
      <c r="B5147" t="s">
        <v>19867</v>
      </c>
      <c r="C5147" s="71" t="s">
        <v>12798</v>
      </c>
      <c r="D5147" s="71">
        <v>3415.36</v>
      </c>
    </row>
    <row r="5148" spans="1:4" x14ac:dyDescent="0.25">
      <c r="A5148" s="71">
        <v>5213519</v>
      </c>
      <c r="B5148" t="s">
        <v>19868</v>
      </c>
      <c r="C5148" s="71" t="s">
        <v>12798</v>
      </c>
      <c r="D5148" s="71">
        <v>3208.04</v>
      </c>
    </row>
    <row r="5149" spans="1:4" x14ac:dyDescent="0.25">
      <c r="A5149" s="71">
        <v>5213528</v>
      </c>
      <c r="B5149" t="s">
        <v>19869</v>
      </c>
      <c r="C5149" s="71" t="s">
        <v>12798</v>
      </c>
      <c r="D5149" s="71">
        <v>3607.88</v>
      </c>
    </row>
    <row r="5150" spans="1:4" x14ac:dyDescent="0.25">
      <c r="A5150" s="71">
        <v>5213537</v>
      </c>
      <c r="B5150" t="s">
        <v>19870</v>
      </c>
      <c r="C5150" s="71" t="s">
        <v>12798</v>
      </c>
      <c r="D5150" s="71">
        <v>4607.4799999999996</v>
      </c>
    </row>
    <row r="5151" spans="1:4" x14ac:dyDescent="0.25">
      <c r="A5151" s="71">
        <v>5213521</v>
      </c>
      <c r="B5151" t="s">
        <v>19871</v>
      </c>
      <c r="C5151" s="71" t="s">
        <v>12798</v>
      </c>
      <c r="D5151" s="71">
        <v>4731.5600000000004</v>
      </c>
    </row>
    <row r="5152" spans="1:4" x14ac:dyDescent="0.25">
      <c r="A5152" s="71">
        <v>5213530</v>
      </c>
      <c r="B5152" t="s">
        <v>19872</v>
      </c>
      <c r="C5152" s="71" t="s">
        <v>12798</v>
      </c>
      <c r="D5152" s="71">
        <v>5331.32</v>
      </c>
    </row>
    <row r="5153" spans="1:4" x14ac:dyDescent="0.25">
      <c r="A5153" s="71">
        <v>5213539</v>
      </c>
      <c r="B5153" t="s">
        <v>19873</v>
      </c>
      <c r="C5153" s="71" t="s">
        <v>12798</v>
      </c>
      <c r="D5153" s="71">
        <v>6830.72</v>
      </c>
    </row>
    <row r="5154" spans="1:4" x14ac:dyDescent="0.25">
      <c r="A5154" s="71">
        <v>5213573</v>
      </c>
      <c r="B5154" t="s">
        <v>19874</v>
      </c>
      <c r="C5154" s="71" t="s">
        <v>16235</v>
      </c>
      <c r="D5154" s="71">
        <v>434.55</v>
      </c>
    </row>
    <row r="5155" spans="1:4" x14ac:dyDescent="0.25">
      <c r="A5155" s="71">
        <v>5213574</v>
      </c>
      <c r="B5155" t="s">
        <v>19875</v>
      </c>
      <c r="C5155" s="71" t="s">
        <v>16235</v>
      </c>
      <c r="D5155" s="71">
        <v>484.53</v>
      </c>
    </row>
    <row r="5156" spans="1:4" x14ac:dyDescent="0.25">
      <c r="A5156" s="71">
        <v>5213575</v>
      </c>
      <c r="B5156" t="s">
        <v>19876</v>
      </c>
      <c r="C5156" s="71" t="s">
        <v>16235</v>
      </c>
      <c r="D5156" s="71">
        <v>609.48</v>
      </c>
    </row>
    <row r="5157" spans="1:4" x14ac:dyDescent="0.25">
      <c r="A5157" s="71">
        <v>5213480</v>
      </c>
      <c r="B5157" t="s">
        <v>19877</v>
      </c>
      <c r="C5157" s="71" t="s">
        <v>16235</v>
      </c>
      <c r="D5157" s="71">
        <v>899.27</v>
      </c>
    </row>
    <row r="5158" spans="1:4" x14ac:dyDescent="0.25">
      <c r="A5158" s="71">
        <v>5213481</v>
      </c>
      <c r="B5158" t="s">
        <v>19878</v>
      </c>
      <c r="C5158" s="71" t="s">
        <v>16235</v>
      </c>
      <c r="D5158" s="71">
        <v>1024.22</v>
      </c>
    </row>
    <row r="5159" spans="1:4" x14ac:dyDescent="0.25">
      <c r="A5159" s="71">
        <v>5213482</v>
      </c>
      <c r="B5159" t="s">
        <v>19879</v>
      </c>
      <c r="C5159" s="71" t="s">
        <v>16235</v>
      </c>
      <c r="D5159" s="71">
        <v>1095.07</v>
      </c>
    </row>
    <row r="5160" spans="1:4" x14ac:dyDescent="0.25">
      <c r="A5160" s="71">
        <v>5213422</v>
      </c>
      <c r="B5160" t="s">
        <v>19880</v>
      </c>
      <c r="C5160" s="71" t="s">
        <v>16235</v>
      </c>
      <c r="D5160" s="71">
        <v>524.92999999999995</v>
      </c>
    </row>
    <row r="5161" spans="1:4" x14ac:dyDescent="0.25">
      <c r="A5161" s="71">
        <v>5213423</v>
      </c>
      <c r="B5161" t="s">
        <v>19881</v>
      </c>
      <c r="C5161" s="71" t="s">
        <v>16235</v>
      </c>
      <c r="D5161" s="71">
        <v>574.91</v>
      </c>
    </row>
    <row r="5162" spans="1:4" x14ac:dyDescent="0.25">
      <c r="A5162" s="71">
        <v>5213424</v>
      </c>
      <c r="B5162" t="s">
        <v>19882</v>
      </c>
      <c r="C5162" s="71" t="s">
        <v>16235</v>
      </c>
      <c r="D5162" s="71">
        <v>699.86</v>
      </c>
    </row>
    <row r="5163" spans="1:4" x14ac:dyDescent="0.25">
      <c r="A5163" s="71">
        <v>5213437</v>
      </c>
      <c r="B5163" t="s">
        <v>19883</v>
      </c>
      <c r="C5163" s="71" t="s">
        <v>16235</v>
      </c>
      <c r="D5163" s="71">
        <v>546</v>
      </c>
    </row>
    <row r="5164" spans="1:4" x14ac:dyDescent="0.25">
      <c r="A5164" s="71">
        <v>5213438</v>
      </c>
      <c r="B5164" t="s">
        <v>19884</v>
      </c>
      <c r="C5164" s="71" t="s">
        <v>16235</v>
      </c>
      <c r="D5164" s="71">
        <v>670.95</v>
      </c>
    </row>
    <row r="5165" spans="1:4" x14ac:dyDescent="0.25">
      <c r="A5165" s="71">
        <v>5213439</v>
      </c>
      <c r="B5165" t="s">
        <v>19885</v>
      </c>
      <c r="C5165" s="71" t="s">
        <v>16235</v>
      </c>
      <c r="D5165" s="71">
        <v>741.8</v>
      </c>
    </row>
    <row r="5166" spans="1:4" x14ac:dyDescent="0.25">
      <c r="A5166" s="71">
        <v>5212556</v>
      </c>
      <c r="B5166" t="s">
        <v>19886</v>
      </c>
      <c r="C5166" s="71" t="s">
        <v>19668</v>
      </c>
      <c r="D5166" s="71">
        <v>1.93</v>
      </c>
    </row>
    <row r="5167" spans="1:4" x14ac:dyDescent="0.25">
      <c r="A5167" s="71">
        <v>5213649</v>
      </c>
      <c r="B5167" t="s">
        <v>19887</v>
      </c>
      <c r="C5167" s="71" t="s">
        <v>12798</v>
      </c>
      <c r="D5167" s="71">
        <v>100776.02</v>
      </c>
    </row>
    <row r="5168" spans="1:4" x14ac:dyDescent="0.25">
      <c r="A5168" s="71">
        <v>5213591</v>
      </c>
      <c r="B5168" t="s">
        <v>19888</v>
      </c>
      <c r="C5168" s="71" t="s">
        <v>12798</v>
      </c>
      <c r="D5168" s="71">
        <v>100776.02</v>
      </c>
    </row>
    <row r="5169" spans="1:4" x14ac:dyDescent="0.25">
      <c r="A5169" s="71">
        <v>5213718</v>
      </c>
      <c r="B5169" t="s">
        <v>19889</v>
      </c>
      <c r="C5169" s="71" t="s">
        <v>12798</v>
      </c>
      <c r="D5169" s="71">
        <v>111580.94</v>
      </c>
    </row>
    <row r="5170" spans="1:4" x14ac:dyDescent="0.25">
      <c r="A5170" s="71">
        <v>5213741</v>
      </c>
      <c r="B5170" t="s">
        <v>19890</v>
      </c>
      <c r="C5170" s="71" t="s">
        <v>12798</v>
      </c>
      <c r="D5170" s="71">
        <v>111580.94</v>
      </c>
    </row>
    <row r="5171" spans="1:4" x14ac:dyDescent="0.25">
      <c r="A5171" s="71">
        <v>5213776</v>
      </c>
      <c r="B5171" t="s">
        <v>19891</v>
      </c>
      <c r="C5171" s="71" t="s">
        <v>12798</v>
      </c>
      <c r="D5171" s="71">
        <v>122385.86</v>
      </c>
    </row>
    <row r="5172" spans="1:4" x14ac:dyDescent="0.25">
      <c r="A5172" s="71">
        <v>5213799</v>
      </c>
      <c r="B5172" t="s">
        <v>19892</v>
      </c>
      <c r="C5172" s="71" t="s">
        <v>12798</v>
      </c>
      <c r="D5172" s="71">
        <v>122385.86</v>
      </c>
    </row>
    <row r="5173" spans="1:4" x14ac:dyDescent="0.25">
      <c r="A5173" s="71">
        <v>5213363</v>
      </c>
      <c r="B5173" t="s">
        <v>19893</v>
      </c>
      <c r="C5173" s="71" t="s">
        <v>16235</v>
      </c>
      <c r="D5173" s="71">
        <v>35.78</v>
      </c>
    </row>
    <row r="5174" spans="1:4" x14ac:dyDescent="0.25">
      <c r="A5174" s="71">
        <v>5213667</v>
      </c>
      <c r="B5174" t="s">
        <v>19894</v>
      </c>
      <c r="C5174" s="71" t="s">
        <v>12798</v>
      </c>
      <c r="D5174" s="71">
        <v>337.91</v>
      </c>
    </row>
    <row r="5175" spans="1:4" x14ac:dyDescent="0.25">
      <c r="A5175" s="71">
        <v>5213683</v>
      </c>
      <c r="B5175" t="s">
        <v>19895</v>
      </c>
      <c r="C5175" s="71" t="s">
        <v>12798</v>
      </c>
      <c r="D5175" s="71">
        <v>241.1</v>
      </c>
    </row>
    <row r="5176" spans="1:4" x14ac:dyDescent="0.25">
      <c r="A5176" s="71">
        <v>5213660</v>
      </c>
      <c r="B5176" t="s">
        <v>19896</v>
      </c>
      <c r="C5176" s="71" t="s">
        <v>12798</v>
      </c>
      <c r="D5176" s="71">
        <v>200.92</v>
      </c>
    </row>
    <row r="5177" spans="1:4" x14ac:dyDescent="0.25">
      <c r="A5177" s="71">
        <v>5213364</v>
      </c>
      <c r="B5177" t="s">
        <v>19897</v>
      </c>
      <c r="C5177" s="71" t="s">
        <v>16235</v>
      </c>
      <c r="D5177" s="71">
        <v>19.809999999999999</v>
      </c>
    </row>
    <row r="5178" spans="1:4" x14ac:dyDescent="0.25">
      <c r="A5178" s="71">
        <v>5213832</v>
      </c>
      <c r="B5178" t="s">
        <v>19898</v>
      </c>
      <c r="C5178" s="71" t="s">
        <v>16235</v>
      </c>
      <c r="D5178" s="71">
        <v>3.64</v>
      </c>
    </row>
    <row r="5179" spans="1:4" x14ac:dyDescent="0.25">
      <c r="A5179" s="71">
        <v>5213830</v>
      </c>
      <c r="B5179" t="s">
        <v>19899</v>
      </c>
      <c r="C5179" s="71" t="s">
        <v>16235</v>
      </c>
      <c r="D5179" s="71">
        <v>4.6399999999999997</v>
      </c>
    </row>
    <row r="5180" spans="1:4" x14ac:dyDescent="0.25">
      <c r="A5180" s="71">
        <v>5213831</v>
      </c>
      <c r="B5180" t="s">
        <v>19900</v>
      </c>
      <c r="C5180" s="71" t="s">
        <v>16235</v>
      </c>
      <c r="D5180" s="71">
        <v>58.44</v>
      </c>
    </row>
    <row r="5181" spans="1:4" x14ac:dyDescent="0.25">
      <c r="A5181" s="71">
        <v>5213849</v>
      </c>
      <c r="B5181" t="s">
        <v>19901</v>
      </c>
      <c r="C5181" s="71" t="s">
        <v>8</v>
      </c>
      <c r="D5181" s="71">
        <v>3.25</v>
      </c>
    </row>
    <row r="5182" spans="1:4" x14ac:dyDescent="0.25">
      <c r="A5182" s="71">
        <v>5213636</v>
      </c>
      <c r="B5182" t="s">
        <v>19902</v>
      </c>
      <c r="C5182" s="71" t="s">
        <v>12798</v>
      </c>
      <c r="D5182" s="71">
        <v>99308.02</v>
      </c>
    </row>
    <row r="5183" spans="1:4" x14ac:dyDescent="0.25">
      <c r="A5183" s="71">
        <v>5213642</v>
      </c>
      <c r="B5183" t="s">
        <v>19903</v>
      </c>
      <c r="C5183" s="71" t="s">
        <v>12798</v>
      </c>
      <c r="D5183" s="71">
        <v>99308.02</v>
      </c>
    </row>
    <row r="5184" spans="1:4" x14ac:dyDescent="0.25">
      <c r="A5184" s="71">
        <v>5213757</v>
      </c>
      <c r="B5184" t="s">
        <v>19904</v>
      </c>
      <c r="C5184" s="71" t="s">
        <v>12798</v>
      </c>
      <c r="D5184" s="71">
        <v>110144.43</v>
      </c>
    </row>
    <row r="5185" spans="1:4" x14ac:dyDescent="0.25">
      <c r="A5185" s="71">
        <v>5213763</v>
      </c>
      <c r="B5185" t="s">
        <v>19905</v>
      </c>
      <c r="C5185" s="71" t="s">
        <v>12798</v>
      </c>
      <c r="D5185" s="71">
        <v>110144.43</v>
      </c>
    </row>
    <row r="5186" spans="1:4" x14ac:dyDescent="0.25">
      <c r="A5186" s="71">
        <v>5213815</v>
      </c>
      <c r="B5186" t="s">
        <v>19906</v>
      </c>
      <c r="C5186" s="71" t="s">
        <v>12798</v>
      </c>
      <c r="D5186" s="71">
        <v>120980.84</v>
      </c>
    </row>
    <row r="5187" spans="1:4" x14ac:dyDescent="0.25">
      <c r="A5187" s="71">
        <v>5213821</v>
      </c>
      <c r="B5187" t="s">
        <v>19907</v>
      </c>
      <c r="C5187" s="71" t="s">
        <v>12798</v>
      </c>
      <c r="D5187" s="71">
        <v>120980.84</v>
      </c>
    </row>
    <row r="5188" spans="1:4" x14ac:dyDescent="0.25">
      <c r="A5188" s="71">
        <v>5213630</v>
      </c>
      <c r="B5188" t="s">
        <v>19908</v>
      </c>
      <c r="C5188" s="71" t="s">
        <v>12798</v>
      </c>
      <c r="D5188" s="71">
        <v>59554.48</v>
      </c>
    </row>
    <row r="5189" spans="1:4" x14ac:dyDescent="0.25">
      <c r="A5189" s="71">
        <v>5213584</v>
      </c>
      <c r="B5189" t="s">
        <v>19909</v>
      </c>
      <c r="C5189" s="71" t="s">
        <v>12798</v>
      </c>
      <c r="D5189" s="71">
        <v>59554.48</v>
      </c>
    </row>
    <row r="5190" spans="1:4" x14ac:dyDescent="0.25">
      <c r="A5190" s="71">
        <v>5213711</v>
      </c>
      <c r="B5190" t="s">
        <v>19910</v>
      </c>
      <c r="C5190" s="71" t="s">
        <v>12798</v>
      </c>
      <c r="D5190" s="71">
        <v>65901.09</v>
      </c>
    </row>
    <row r="5191" spans="1:4" x14ac:dyDescent="0.25">
      <c r="A5191" s="71">
        <v>5213734</v>
      </c>
      <c r="B5191" t="s">
        <v>19911</v>
      </c>
      <c r="C5191" s="71" t="s">
        <v>12798</v>
      </c>
      <c r="D5191" s="71">
        <v>65901.09</v>
      </c>
    </row>
    <row r="5192" spans="1:4" x14ac:dyDescent="0.25">
      <c r="A5192" s="71">
        <v>5213769</v>
      </c>
      <c r="B5192" t="s">
        <v>19912</v>
      </c>
      <c r="C5192" s="71" t="s">
        <v>12798</v>
      </c>
      <c r="D5192" s="71">
        <v>72313.17</v>
      </c>
    </row>
    <row r="5193" spans="1:4" x14ac:dyDescent="0.25">
      <c r="A5193" s="71">
        <v>5213792</v>
      </c>
      <c r="B5193" t="s">
        <v>19913</v>
      </c>
      <c r="C5193" s="71" t="s">
        <v>12798</v>
      </c>
      <c r="D5193" s="71">
        <v>72313.17</v>
      </c>
    </row>
    <row r="5194" spans="1:4" x14ac:dyDescent="0.25">
      <c r="A5194" s="71">
        <v>5213844</v>
      </c>
      <c r="B5194" t="s">
        <v>19914</v>
      </c>
      <c r="C5194" s="71" t="s">
        <v>8</v>
      </c>
      <c r="D5194" s="71">
        <v>3.4</v>
      </c>
    </row>
    <row r="5195" spans="1:4" x14ac:dyDescent="0.25">
      <c r="A5195" s="71">
        <v>5213869</v>
      </c>
      <c r="B5195" t="s">
        <v>19915</v>
      </c>
      <c r="C5195" s="71" t="s">
        <v>12798</v>
      </c>
      <c r="D5195" s="71">
        <v>2395.92</v>
      </c>
    </row>
    <row r="5196" spans="1:4" x14ac:dyDescent="0.25">
      <c r="A5196" s="71">
        <v>5213870</v>
      </c>
      <c r="B5196" t="s">
        <v>19916</v>
      </c>
      <c r="C5196" s="71" t="s">
        <v>12798</v>
      </c>
      <c r="D5196" s="71">
        <v>3280.12</v>
      </c>
    </row>
    <row r="5197" spans="1:4" x14ac:dyDescent="0.25">
      <c r="A5197" s="71">
        <v>5213871</v>
      </c>
      <c r="B5197" t="s">
        <v>19917</v>
      </c>
      <c r="C5197" s="71" t="s">
        <v>12798</v>
      </c>
      <c r="D5197" s="71">
        <v>3357.55</v>
      </c>
    </row>
    <row r="5198" spans="1:4" x14ac:dyDescent="0.25">
      <c r="A5198" s="71">
        <v>5213872</v>
      </c>
      <c r="B5198" t="s">
        <v>19918</v>
      </c>
      <c r="C5198" s="71" t="s">
        <v>12798</v>
      </c>
      <c r="D5198" s="71">
        <v>5294.57</v>
      </c>
    </row>
    <row r="5199" spans="1:4" x14ac:dyDescent="0.25">
      <c r="A5199" s="71">
        <v>5213867</v>
      </c>
      <c r="B5199" t="s">
        <v>19919</v>
      </c>
      <c r="C5199" s="71" t="s">
        <v>12798</v>
      </c>
      <c r="D5199" s="71">
        <v>561.79999999999995</v>
      </c>
    </row>
    <row r="5200" spans="1:4" x14ac:dyDescent="0.25">
      <c r="A5200" s="71">
        <v>5213863</v>
      </c>
      <c r="B5200" t="s">
        <v>19920</v>
      </c>
      <c r="C5200" s="71" t="s">
        <v>12798</v>
      </c>
      <c r="D5200" s="71">
        <v>448.44</v>
      </c>
    </row>
    <row r="5201" spans="1:4" x14ac:dyDescent="0.25">
      <c r="A5201" s="71">
        <v>5213864</v>
      </c>
      <c r="B5201" t="s">
        <v>19921</v>
      </c>
      <c r="C5201" s="71" t="s">
        <v>12798</v>
      </c>
      <c r="D5201" s="71">
        <v>477.36</v>
      </c>
    </row>
    <row r="5202" spans="1:4" x14ac:dyDescent="0.25">
      <c r="A5202" s="71">
        <v>5213865</v>
      </c>
      <c r="B5202" t="s">
        <v>19922</v>
      </c>
      <c r="C5202" s="71" t="s">
        <v>12798</v>
      </c>
      <c r="D5202" s="71">
        <v>506.47</v>
      </c>
    </row>
    <row r="5203" spans="1:4" x14ac:dyDescent="0.25">
      <c r="A5203" s="71">
        <v>5213866</v>
      </c>
      <c r="B5203" t="s">
        <v>19923</v>
      </c>
      <c r="C5203" s="71" t="s">
        <v>12798</v>
      </c>
      <c r="D5203" s="71">
        <v>573.88</v>
      </c>
    </row>
    <row r="5204" spans="1:4" x14ac:dyDescent="0.25">
      <c r="A5204" s="71">
        <v>5213855</v>
      </c>
      <c r="B5204" t="s">
        <v>19924</v>
      </c>
      <c r="C5204" s="71" t="s">
        <v>12798</v>
      </c>
      <c r="D5204" s="71">
        <v>403.33</v>
      </c>
    </row>
    <row r="5205" spans="1:4" x14ac:dyDescent="0.25">
      <c r="A5205" s="71">
        <v>5213856</v>
      </c>
      <c r="B5205" t="s">
        <v>19925</v>
      </c>
      <c r="C5205" s="71" t="s">
        <v>12798</v>
      </c>
      <c r="D5205" s="71">
        <v>418.24</v>
      </c>
    </row>
    <row r="5206" spans="1:4" x14ac:dyDescent="0.25">
      <c r="A5206" s="71">
        <v>5213857</v>
      </c>
      <c r="B5206" t="s">
        <v>19926</v>
      </c>
      <c r="C5206" s="71" t="s">
        <v>12798</v>
      </c>
      <c r="D5206" s="71">
        <v>432.53</v>
      </c>
    </row>
    <row r="5207" spans="1:4" x14ac:dyDescent="0.25">
      <c r="A5207" s="71">
        <v>5213858</v>
      </c>
      <c r="B5207" t="s">
        <v>19927</v>
      </c>
      <c r="C5207" s="71" t="s">
        <v>12798</v>
      </c>
      <c r="D5207" s="71">
        <v>447.63</v>
      </c>
    </row>
    <row r="5208" spans="1:4" x14ac:dyDescent="0.25">
      <c r="A5208" s="71">
        <v>5213859</v>
      </c>
      <c r="B5208" t="s">
        <v>19928</v>
      </c>
      <c r="C5208" s="71" t="s">
        <v>12798</v>
      </c>
      <c r="D5208" s="71">
        <v>443.45</v>
      </c>
    </row>
    <row r="5209" spans="1:4" x14ac:dyDescent="0.25">
      <c r="A5209" s="71">
        <v>5213860</v>
      </c>
      <c r="B5209" t="s">
        <v>19929</v>
      </c>
      <c r="C5209" s="71" t="s">
        <v>12798</v>
      </c>
      <c r="D5209" s="71">
        <v>458.3</v>
      </c>
    </row>
    <row r="5210" spans="1:4" x14ac:dyDescent="0.25">
      <c r="A5210" s="71">
        <v>5213861</v>
      </c>
      <c r="B5210" t="s">
        <v>19930</v>
      </c>
      <c r="C5210" s="71" t="s">
        <v>12798</v>
      </c>
      <c r="D5210" s="71">
        <v>486.14</v>
      </c>
    </row>
    <row r="5211" spans="1:4" x14ac:dyDescent="0.25">
      <c r="A5211" s="71">
        <v>5213862</v>
      </c>
      <c r="B5211" t="s">
        <v>19931</v>
      </c>
      <c r="C5211" s="71" t="s">
        <v>12798</v>
      </c>
      <c r="D5211" s="71">
        <v>553.20000000000005</v>
      </c>
    </row>
    <row r="5212" spans="1:4" x14ac:dyDescent="0.25">
      <c r="A5212" s="71">
        <v>5213868</v>
      </c>
      <c r="B5212" t="s">
        <v>19932</v>
      </c>
      <c r="C5212" s="71" t="s">
        <v>12798</v>
      </c>
      <c r="D5212" s="71">
        <v>1106.3599999999999</v>
      </c>
    </row>
    <row r="5213" spans="1:4" x14ac:dyDescent="0.25">
      <c r="A5213" s="71">
        <v>5219546</v>
      </c>
      <c r="B5213" t="s">
        <v>19933</v>
      </c>
      <c r="C5213" s="71" t="s">
        <v>12798</v>
      </c>
      <c r="D5213" s="71">
        <v>329.5</v>
      </c>
    </row>
    <row r="5214" spans="1:4" x14ac:dyDescent="0.25">
      <c r="A5214" s="71">
        <v>5216111</v>
      </c>
      <c r="B5214" t="s">
        <v>19934</v>
      </c>
      <c r="C5214" s="71" t="s">
        <v>12798</v>
      </c>
      <c r="D5214" s="71">
        <v>114.33</v>
      </c>
    </row>
    <row r="5215" spans="1:4" x14ac:dyDescent="0.25">
      <c r="A5215" s="71">
        <v>5213351</v>
      </c>
      <c r="B5215" t="s">
        <v>19935</v>
      </c>
      <c r="C5215" s="71" t="s">
        <v>12798</v>
      </c>
      <c r="D5215" s="71">
        <v>728.22</v>
      </c>
    </row>
    <row r="5216" spans="1:4" x14ac:dyDescent="0.25">
      <c r="A5216" s="71">
        <v>5213350</v>
      </c>
      <c r="B5216" t="s">
        <v>19936</v>
      </c>
      <c r="C5216" s="71" t="s">
        <v>12798</v>
      </c>
      <c r="D5216" s="71">
        <v>1944.75</v>
      </c>
    </row>
    <row r="5217" spans="1:4" x14ac:dyDescent="0.25">
      <c r="A5217" s="71">
        <v>5213352</v>
      </c>
      <c r="B5217" t="s">
        <v>19937</v>
      </c>
      <c r="C5217" s="71" t="s">
        <v>12798</v>
      </c>
      <c r="D5217" s="71">
        <v>1065.71</v>
      </c>
    </row>
    <row r="5218" spans="1:4" x14ac:dyDescent="0.25">
      <c r="A5218" s="71">
        <v>5213353</v>
      </c>
      <c r="B5218" t="s">
        <v>19938</v>
      </c>
      <c r="C5218" s="71" t="s">
        <v>12798</v>
      </c>
      <c r="D5218" s="71">
        <v>3107.57</v>
      </c>
    </row>
    <row r="5219" spans="1:4" x14ac:dyDescent="0.25">
      <c r="A5219" s="71">
        <v>5213360</v>
      </c>
      <c r="B5219" t="s">
        <v>19939</v>
      </c>
      <c r="C5219" s="71" t="s">
        <v>12798</v>
      </c>
      <c r="D5219" s="71">
        <v>34.28</v>
      </c>
    </row>
    <row r="5220" spans="1:4" x14ac:dyDescent="0.25">
      <c r="A5220" s="71">
        <v>5219605</v>
      </c>
      <c r="B5220" t="s">
        <v>19940</v>
      </c>
      <c r="C5220" s="71" t="s">
        <v>12798</v>
      </c>
      <c r="D5220" s="71">
        <v>32.020000000000003</v>
      </c>
    </row>
    <row r="5221" spans="1:4" x14ac:dyDescent="0.25">
      <c r="A5221" s="71">
        <v>5219606</v>
      </c>
      <c r="B5221" t="s">
        <v>19941</v>
      </c>
      <c r="C5221" s="71" t="s">
        <v>12798</v>
      </c>
      <c r="D5221" s="71">
        <v>42.14</v>
      </c>
    </row>
    <row r="5222" spans="1:4" x14ac:dyDescent="0.25">
      <c r="A5222" s="71">
        <v>5219607</v>
      </c>
      <c r="B5222" t="s">
        <v>19942</v>
      </c>
      <c r="C5222" s="71" t="s">
        <v>12798</v>
      </c>
      <c r="D5222" s="71">
        <v>35</v>
      </c>
    </row>
    <row r="5223" spans="1:4" x14ac:dyDescent="0.25">
      <c r="A5223" s="71">
        <v>5219608</v>
      </c>
      <c r="B5223" t="s">
        <v>19943</v>
      </c>
      <c r="C5223" s="71" t="s">
        <v>12798</v>
      </c>
      <c r="D5223" s="71">
        <v>42.14</v>
      </c>
    </row>
    <row r="5224" spans="1:4" x14ac:dyDescent="0.25">
      <c r="A5224" s="71">
        <v>5219609</v>
      </c>
      <c r="B5224" t="s">
        <v>19944</v>
      </c>
      <c r="C5224" s="71" t="s">
        <v>12798</v>
      </c>
      <c r="D5224" s="71">
        <v>35</v>
      </c>
    </row>
    <row r="5225" spans="1:4" x14ac:dyDescent="0.25">
      <c r="A5225" s="71">
        <v>5219610</v>
      </c>
      <c r="B5225" t="s">
        <v>19945</v>
      </c>
      <c r="C5225" s="71" t="s">
        <v>12798</v>
      </c>
      <c r="D5225" s="71">
        <v>43.47</v>
      </c>
    </row>
    <row r="5226" spans="1:4" x14ac:dyDescent="0.25">
      <c r="A5226" s="71">
        <v>5219611</v>
      </c>
      <c r="B5226" t="s">
        <v>19946</v>
      </c>
      <c r="C5226" s="71" t="s">
        <v>12798</v>
      </c>
      <c r="D5226" s="71">
        <v>40.98</v>
      </c>
    </row>
    <row r="5227" spans="1:4" x14ac:dyDescent="0.25">
      <c r="A5227" s="71">
        <v>5213359</v>
      </c>
      <c r="B5227" t="s">
        <v>19947</v>
      </c>
      <c r="C5227" s="71" t="s">
        <v>12798</v>
      </c>
      <c r="D5227" s="71">
        <v>29.92</v>
      </c>
    </row>
    <row r="5228" spans="1:4" x14ac:dyDescent="0.25">
      <c r="A5228" s="71">
        <v>5219612</v>
      </c>
      <c r="B5228" t="s">
        <v>19948</v>
      </c>
      <c r="C5228" s="71" t="s">
        <v>12798</v>
      </c>
      <c r="D5228" s="71">
        <v>26.79</v>
      </c>
    </row>
    <row r="5229" spans="1:4" x14ac:dyDescent="0.25">
      <c r="A5229" s="71">
        <v>5219613</v>
      </c>
      <c r="B5229" t="s">
        <v>19949</v>
      </c>
      <c r="C5229" s="71" t="s">
        <v>12798</v>
      </c>
      <c r="D5229" s="71">
        <v>34.49</v>
      </c>
    </row>
    <row r="5230" spans="1:4" x14ac:dyDescent="0.25">
      <c r="A5230" s="71">
        <v>5219614</v>
      </c>
      <c r="B5230" t="s">
        <v>19950</v>
      </c>
      <c r="C5230" s="71" t="s">
        <v>12798</v>
      </c>
      <c r="D5230" s="71">
        <v>32.1</v>
      </c>
    </row>
    <row r="5231" spans="1:4" x14ac:dyDescent="0.25">
      <c r="A5231" s="71">
        <v>5219615</v>
      </c>
      <c r="B5231" t="s">
        <v>19951</v>
      </c>
      <c r="C5231" s="71" t="s">
        <v>12798</v>
      </c>
      <c r="D5231" s="71">
        <v>35.47</v>
      </c>
    </row>
    <row r="5232" spans="1:4" x14ac:dyDescent="0.25">
      <c r="A5232" s="71">
        <v>5219616</v>
      </c>
      <c r="B5232" t="s">
        <v>19952</v>
      </c>
      <c r="C5232" s="71" t="s">
        <v>12798</v>
      </c>
      <c r="D5232" s="71">
        <v>32.65</v>
      </c>
    </row>
    <row r="5233" spans="1:4" x14ac:dyDescent="0.25">
      <c r="A5233" s="71">
        <v>5219617</v>
      </c>
      <c r="B5233" t="s">
        <v>19953</v>
      </c>
      <c r="C5233" s="71" t="s">
        <v>12798</v>
      </c>
      <c r="D5233" s="71">
        <v>42.26</v>
      </c>
    </row>
    <row r="5234" spans="1:4" x14ac:dyDescent="0.25">
      <c r="A5234" s="71">
        <v>5219618</v>
      </c>
      <c r="B5234" t="s">
        <v>19954</v>
      </c>
      <c r="C5234" s="71" t="s">
        <v>12798</v>
      </c>
      <c r="D5234" s="71">
        <v>39.79</v>
      </c>
    </row>
    <row r="5235" spans="1:4" x14ac:dyDescent="0.25">
      <c r="A5235" s="71">
        <v>5219619</v>
      </c>
      <c r="B5235" t="s">
        <v>19955</v>
      </c>
      <c r="C5235" s="71" t="s">
        <v>12798</v>
      </c>
      <c r="D5235" s="71">
        <v>45.34</v>
      </c>
    </row>
    <row r="5236" spans="1:4" x14ac:dyDescent="0.25">
      <c r="A5236" s="71">
        <v>5219620</v>
      </c>
      <c r="B5236" t="s">
        <v>19956</v>
      </c>
      <c r="C5236" s="71" t="s">
        <v>12798</v>
      </c>
      <c r="D5236" s="71">
        <v>42.91</v>
      </c>
    </row>
    <row r="5237" spans="1:4" x14ac:dyDescent="0.25">
      <c r="A5237" s="71">
        <v>5219621</v>
      </c>
      <c r="B5237" t="s">
        <v>19957</v>
      </c>
      <c r="C5237" s="71" t="s">
        <v>12798</v>
      </c>
      <c r="D5237" s="71">
        <v>54.57</v>
      </c>
    </row>
    <row r="5238" spans="1:4" x14ac:dyDescent="0.25">
      <c r="A5238" s="71">
        <v>5219622</v>
      </c>
      <c r="B5238" t="s">
        <v>19958</v>
      </c>
      <c r="C5238" s="71" t="s">
        <v>12798</v>
      </c>
      <c r="D5238" s="71">
        <v>52.18</v>
      </c>
    </row>
    <row r="5239" spans="1:4" x14ac:dyDescent="0.25">
      <c r="A5239" s="71">
        <v>5219623</v>
      </c>
      <c r="B5239" t="s">
        <v>19959</v>
      </c>
      <c r="C5239" s="71" t="s">
        <v>12798</v>
      </c>
      <c r="D5239" s="71">
        <v>59.23</v>
      </c>
    </row>
    <row r="5240" spans="1:4" x14ac:dyDescent="0.25">
      <c r="A5240" s="71">
        <v>5219624</v>
      </c>
      <c r="B5240" t="s">
        <v>19960</v>
      </c>
      <c r="C5240" s="71" t="s">
        <v>12798</v>
      </c>
      <c r="D5240" s="71">
        <v>56.75</v>
      </c>
    </row>
    <row r="5241" spans="1:4" x14ac:dyDescent="0.25">
      <c r="A5241" s="71">
        <v>5219625</v>
      </c>
      <c r="B5241" t="s">
        <v>19961</v>
      </c>
      <c r="C5241" s="71" t="s">
        <v>12798</v>
      </c>
      <c r="D5241" s="71">
        <v>59.33</v>
      </c>
    </row>
    <row r="5242" spans="1:4" x14ac:dyDescent="0.25">
      <c r="A5242" s="71">
        <v>5219626</v>
      </c>
      <c r="B5242" t="s">
        <v>19962</v>
      </c>
      <c r="C5242" s="71" t="s">
        <v>12798</v>
      </c>
      <c r="D5242" s="71">
        <v>56.75</v>
      </c>
    </row>
    <row r="5243" spans="1:4" x14ac:dyDescent="0.25">
      <c r="A5243" s="71">
        <v>5219627</v>
      </c>
      <c r="B5243" t="s">
        <v>19963</v>
      </c>
      <c r="C5243" s="71" t="s">
        <v>12798</v>
      </c>
      <c r="D5243" s="71">
        <v>41.99</v>
      </c>
    </row>
    <row r="5244" spans="1:4" x14ac:dyDescent="0.25">
      <c r="A5244" s="71">
        <v>5219628</v>
      </c>
      <c r="B5244" t="s">
        <v>19964</v>
      </c>
      <c r="C5244" s="71" t="s">
        <v>12798</v>
      </c>
      <c r="D5244" s="71">
        <v>39.46</v>
      </c>
    </row>
    <row r="5245" spans="1:4" x14ac:dyDescent="0.25">
      <c r="A5245" s="71">
        <v>5219629</v>
      </c>
      <c r="B5245" t="s">
        <v>19965</v>
      </c>
      <c r="C5245" s="71" t="s">
        <v>12798</v>
      </c>
      <c r="D5245" s="71">
        <v>49.1</v>
      </c>
    </row>
    <row r="5246" spans="1:4" x14ac:dyDescent="0.25">
      <c r="A5246" s="71">
        <v>5219630</v>
      </c>
      <c r="B5246" t="s">
        <v>19966</v>
      </c>
      <c r="C5246" s="71" t="s">
        <v>12798</v>
      </c>
      <c r="D5246" s="71">
        <v>46.56</v>
      </c>
    </row>
    <row r="5247" spans="1:4" x14ac:dyDescent="0.25">
      <c r="A5247" s="71">
        <v>5219631</v>
      </c>
      <c r="B5247" t="s">
        <v>19967</v>
      </c>
      <c r="C5247" s="71" t="s">
        <v>12798</v>
      </c>
      <c r="D5247" s="71">
        <v>53.36</v>
      </c>
    </row>
    <row r="5248" spans="1:4" x14ac:dyDescent="0.25">
      <c r="A5248" s="71">
        <v>5219632</v>
      </c>
      <c r="B5248" t="s">
        <v>19968</v>
      </c>
      <c r="C5248" s="71" t="s">
        <v>12798</v>
      </c>
      <c r="D5248" s="71">
        <v>50.73</v>
      </c>
    </row>
    <row r="5249" spans="1:4" x14ac:dyDescent="0.25">
      <c r="A5249" s="71">
        <v>5219633</v>
      </c>
      <c r="B5249" t="s">
        <v>19969</v>
      </c>
      <c r="C5249" s="71" t="s">
        <v>12798</v>
      </c>
      <c r="D5249" s="71">
        <v>57.78</v>
      </c>
    </row>
    <row r="5250" spans="1:4" x14ac:dyDescent="0.25">
      <c r="A5250" s="71">
        <v>5219634</v>
      </c>
      <c r="B5250" t="s">
        <v>19970</v>
      </c>
      <c r="C5250" s="71" t="s">
        <v>12798</v>
      </c>
      <c r="D5250" s="71">
        <v>55.24</v>
      </c>
    </row>
    <row r="5251" spans="1:4" x14ac:dyDescent="0.25">
      <c r="A5251" s="71">
        <v>5213395</v>
      </c>
      <c r="B5251" t="s">
        <v>19971</v>
      </c>
      <c r="C5251" s="71" t="s">
        <v>12798</v>
      </c>
      <c r="D5251" s="71">
        <v>39.299999999999997</v>
      </c>
    </row>
    <row r="5252" spans="1:4" x14ac:dyDescent="0.25">
      <c r="A5252" s="71">
        <v>5213394</v>
      </c>
      <c r="B5252" t="s">
        <v>19972</v>
      </c>
      <c r="C5252" s="71" t="s">
        <v>12798</v>
      </c>
      <c r="D5252" s="71">
        <v>34.74</v>
      </c>
    </row>
    <row r="5253" spans="1:4" x14ac:dyDescent="0.25">
      <c r="A5253" s="71">
        <v>5219635</v>
      </c>
      <c r="B5253" t="s">
        <v>19973</v>
      </c>
      <c r="C5253" s="71" t="s">
        <v>12798</v>
      </c>
      <c r="D5253" s="71">
        <v>35.909999999999997</v>
      </c>
    </row>
    <row r="5254" spans="1:4" x14ac:dyDescent="0.25">
      <c r="A5254" s="71">
        <v>5219636</v>
      </c>
      <c r="B5254" t="s">
        <v>19974</v>
      </c>
      <c r="C5254" s="71" t="s">
        <v>12798</v>
      </c>
      <c r="D5254" s="71">
        <v>30.84</v>
      </c>
    </row>
    <row r="5255" spans="1:4" x14ac:dyDescent="0.25">
      <c r="A5255" s="71">
        <v>5219637</v>
      </c>
      <c r="B5255" t="s">
        <v>19975</v>
      </c>
      <c r="C5255" s="71" t="s">
        <v>12798</v>
      </c>
      <c r="D5255" s="71">
        <v>78.14</v>
      </c>
    </row>
    <row r="5256" spans="1:4" x14ac:dyDescent="0.25">
      <c r="A5256" s="71">
        <v>5219638</v>
      </c>
      <c r="B5256" t="s">
        <v>19976</v>
      </c>
      <c r="C5256" s="71" t="s">
        <v>12798</v>
      </c>
      <c r="D5256" s="71">
        <v>74.73</v>
      </c>
    </row>
    <row r="5257" spans="1:4" x14ac:dyDescent="0.25">
      <c r="A5257" s="71">
        <v>5213393</v>
      </c>
      <c r="B5257" t="s">
        <v>19977</v>
      </c>
      <c r="C5257" s="71" t="s">
        <v>12798</v>
      </c>
      <c r="D5257" s="71">
        <v>34.130000000000003</v>
      </c>
    </row>
    <row r="5258" spans="1:4" x14ac:dyDescent="0.25">
      <c r="A5258" s="71">
        <v>5213392</v>
      </c>
      <c r="B5258" t="s">
        <v>19978</v>
      </c>
      <c r="C5258" s="71" t="s">
        <v>12798</v>
      </c>
      <c r="D5258" s="71">
        <v>28.63</v>
      </c>
    </row>
    <row r="5259" spans="1:4" x14ac:dyDescent="0.25">
      <c r="A5259" s="71">
        <v>5219639</v>
      </c>
      <c r="B5259" t="s">
        <v>19979</v>
      </c>
      <c r="C5259" s="71" t="s">
        <v>12798</v>
      </c>
      <c r="D5259" s="71">
        <v>32.19</v>
      </c>
    </row>
    <row r="5260" spans="1:4" x14ac:dyDescent="0.25">
      <c r="A5260" s="71">
        <v>5219640</v>
      </c>
      <c r="B5260" t="s">
        <v>19980</v>
      </c>
      <c r="C5260" s="71" t="s">
        <v>12798</v>
      </c>
      <c r="D5260" s="71">
        <v>27.15</v>
      </c>
    </row>
    <row r="5261" spans="1:4" x14ac:dyDescent="0.25">
      <c r="A5261" s="71">
        <v>5219641</v>
      </c>
      <c r="B5261" t="s">
        <v>19981</v>
      </c>
      <c r="C5261" s="71" t="s">
        <v>12798</v>
      </c>
      <c r="D5261" s="71">
        <v>68.86</v>
      </c>
    </row>
    <row r="5262" spans="1:4" x14ac:dyDescent="0.25">
      <c r="A5262" s="71">
        <v>5219642</v>
      </c>
      <c r="B5262" t="s">
        <v>19982</v>
      </c>
      <c r="C5262" s="71" t="s">
        <v>12798</v>
      </c>
      <c r="D5262" s="71">
        <v>65.5</v>
      </c>
    </row>
    <row r="5263" spans="1:4" x14ac:dyDescent="0.25">
      <c r="A5263" s="71">
        <v>5213362</v>
      </c>
      <c r="B5263" t="s">
        <v>19983</v>
      </c>
      <c r="C5263" s="71" t="s">
        <v>12798</v>
      </c>
      <c r="D5263" s="71">
        <v>94.49</v>
      </c>
    </row>
    <row r="5264" spans="1:4" x14ac:dyDescent="0.25">
      <c r="A5264" s="71">
        <v>5213361</v>
      </c>
      <c r="B5264" t="s">
        <v>19984</v>
      </c>
      <c r="C5264" s="71" t="s">
        <v>12798</v>
      </c>
      <c r="D5264" s="71">
        <v>92.68</v>
      </c>
    </row>
    <row r="5265" spans="1:4" x14ac:dyDescent="0.25">
      <c r="A5265" s="71">
        <v>5219643</v>
      </c>
      <c r="B5265" t="s">
        <v>19985</v>
      </c>
      <c r="C5265" s="71" t="s">
        <v>12798</v>
      </c>
      <c r="D5265" s="71">
        <v>83.03</v>
      </c>
    </row>
    <row r="5266" spans="1:4" x14ac:dyDescent="0.25">
      <c r="A5266" s="71">
        <v>5219644</v>
      </c>
      <c r="B5266" t="s">
        <v>19986</v>
      </c>
      <c r="C5266" s="71" t="s">
        <v>12798</v>
      </c>
      <c r="D5266" s="71">
        <v>81.48</v>
      </c>
    </row>
    <row r="5267" spans="1:4" x14ac:dyDescent="0.25">
      <c r="A5267" s="71">
        <v>5214000</v>
      </c>
      <c r="B5267" t="s">
        <v>19987</v>
      </c>
      <c r="C5267" s="71" t="s">
        <v>16235</v>
      </c>
      <c r="D5267" s="71">
        <v>338.59</v>
      </c>
    </row>
    <row r="5268" spans="1:4" x14ac:dyDescent="0.25">
      <c r="A5268" s="71">
        <v>5301014</v>
      </c>
      <c r="B5268" t="s">
        <v>19988</v>
      </c>
      <c r="C5268" s="71" t="s">
        <v>1554</v>
      </c>
      <c r="D5268" s="71">
        <v>140.18</v>
      </c>
    </row>
    <row r="5269" spans="1:4" x14ac:dyDescent="0.25">
      <c r="A5269" s="71">
        <v>5300995</v>
      </c>
      <c r="B5269" t="s">
        <v>19989</v>
      </c>
      <c r="C5269" s="71" t="s">
        <v>12798</v>
      </c>
      <c r="D5269" s="71">
        <v>2606.4499999999998</v>
      </c>
    </row>
    <row r="5270" spans="1:4" x14ac:dyDescent="0.25">
      <c r="A5270" s="71">
        <v>5300996</v>
      </c>
      <c r="B5270" t="s">
        <v>19990</v>
      </c>
      <c r="C5270" s="71" t="s">
        <v>12798</v>
      </c>
      <c r="D5270" s="71">
        <v>3405.21</v>
      </c>
    </row>
    <row r="5271" spans="1:4" x14ac:dyDescent="0.25">
      <c r="A5271" s="71">
        <v>5300998</v>
      </c>
      <c r="B5271" t="s">
        <v>19991</v>
      </c>
      <c r="C5271" s="71" t="s">
        <v>12798</v>
      </c>
      <c r="D5271" s="71">
        <v>6723.73</v>
      </c>
    </row>
    <row r="5272" spans="1:4" x14ac:dyDescent="0.25">
      <c r="A5272" s="71">
        <v>5300997</v>
      </c>
      <c r="B5272" t="s">
        <v>19992</v>
      </c>
      <c r="C5272" s="71" t="s">
        <v>12798</v>
      </c>
      <c r="D5272" s="71">
        <v>5574.29</v>
      </c>
    </row>
    <row r="5273" spans="1:4" x14ac:dyDescent="0.25">
      <c r="A5273" s="71">
        <v>5300999</v>
      </c>
      <c r="B5273" t="s">
        <v>19993</v>
      </c>
      <c r="C5273" s="71" t="s">
        <v>12798</v>
      </c>
      <c r="D5273" s="71">
        <v>883.98</v>
      </c>
    </row>
    <row r="5274" spans="1:4" x14ac:dyDescent="0.25">
      <c r="A5274" s="71">
        <v>5301000</v>
      </c>
      <c r="B5274" t="s">
        <v>19994</v>
      </c>
      <c r="C5274" s="71" t="s">
        <v>12798</v>
      </c>
      <c r="D5274" s="71">
        <v>1335.68</v>
      </c>
    </row>
    <row r="5275" spans="1:4" x14ac:dyDescent="0.25">
      <c r="A5275" s="71">
        <v>5301001</v>
      </c>
      <c r="B5275" t="s">
        <v>19995</v>
      </c>
      <c r="C5275" s="71" t="s">
        <v>12798</v>
      </c>
      <c r="D5275" s="71">
        <v>637.83000000000004</v>
      </c>
    </row>
    <row r="5276" spans="1:4" x14ac:dyDescent="0.25">
      <c r="A5276" s="71">
        <v>5301002</v>
      </c>
      <c r="B5276" t="s">
        <v>19996</v>
      </c>
      <c r="C5276" s="71" t="s">
        <v>12798</v>
      </c>
      <c r="D5276" s="71">
        <v>399.58</v>
      </c>
    </row>
    <row r="5277" spans="1:4" x14ac:dyDescent="0.25">
      <c r="A5277" s="71">
        <v>5301003</v>
      </c>
      <c r="B5277" t="s">
        <v>19997</v>
      </c>
      <c r="C5277" s="71" t="s">
        <v>12798</v>
      </c>
      <c r="D5277" s="71">
        <v>392.65</v>
      </c>
    </row>
    <row r="5278" spans="1:4" x14ac:dyDescent="0.25">
      <c r="A5278" s="71">
        <v>5301064</v>
      </c>
      <c r="B5278" t="s">
        <v>19998</v>
      </c>
      <c r="C5278" s="71" t="s">
        <v>12798</v>
      </c>
      <c r="D5278" s="71">
        <v>630.61</v>
      </c>
    </row>
    <row r="5279" spans="1:4" x14ac:dyDescent="0.25">
      <c r="A5279" s="71">
        <v>5301046</v>
      </c>
      <c r="B5279" t="s">
        <v>19999</v>
      </c>
      <c r="C5279" s="71" t="s">
        <v>12798</v>
      </c>
      <c r="D5279" s="71">
        <v>1260.17</v>
      </c>
    </row>
    <row r="5280" spans="1:4" x14ac:dyDescent="0.25">
      <c r="A5280" s="71">
        <v>5301065</v>
      </c>
      <c r="B5280" t="s">
        <v>20000</v>
      </c>
      <c r="C5280" s="71" t="s">
        <v>12798</v>
      </c>
      <c r="D5280" s="71">
        <v>1125.23</v>
      </c>
    </row>
    <row r="5281" spans="1:4" x14ac:dyDescent="0.25">
      <c r="A5281" s="71">
        <v>5301047</v>
      </c>
      <c r="B5281" t="s">
        <v>20001</v>
      </c>
      <c r="C5281" s="71" t="s">
        <v>12798</v>
      </c>
      <c r="D5281" s="71">
        <v>2152.1</v>
      </c>
    </row>
    <row r="5282" spans="1:4" x14ac:dyDescent="0.25">
      <c r="A5282" s="71">
        <v>5301066</v>
      </c>
      <c r="B5282" t="s">
        <v>20002</v>
      </c>
      <c r="C5282" s="71" t="s">
        <v>12798</v>
      </c>
      <c r="D5282" s="71">
        <v>1263.18</v>
      </c>
    </row>
    <row r="5283" spans="1:4" x14ac:dyDescent="0.25">
      <c r="A5283" s="71">
        <v>5301048</v>
      </c>
      <c r="B5283" t="s">
        <v>20003</v>
      </c>
      <c r="C5283" s="71" t="s">
        <v>12798</v>
      </c>
      <c r="D5283" s="71">
        <v>2347.2800000000002</v>
      </c>
    </row>
    <row r="5284" spans="1:4" x14ac:dyDescent="0.25">
      <c r="A5284" s="71">
        <v>5301040</v>
      </c>
      <c r="B5284" t="s">
        <v>20004</v>
      </c>
      <c r="C5284" s="71" t="s">
        <v>12798</v>
      </c>
      <c r="D5284" s="71">
        <v>2252.25</v>
      </c>
    </row>
    <row r="5285" spans="1:4" x14ac:dyDescent="0.25">
      <c r="A5285" s="71">
        <v>5301058</v>
      </c>
      <c r="B5285" t="s">
        <v>20005</v>
      </c>
      <c r="C5285" s="71" t="s">
        <v>12798</v>
      </c>
      <c r="D5285" s="71">
        <v>1617.77</v>
      </c>
    </row>
    <row r="5286" spans="1:4" x14ac:dyDescent="0.25">
      <c r="A5286" s="71">
        <v>5301041</v>
      </c>
      <c r="B5286" t="s">
        <v>20006</v>
      </c>
      <c r="C5286" s="71" t="s">
        <v>12798</v>
      </c>
      <c r="D5286" s="71">
        <v>5007.72</v>
      </c>
    </row>
    <row r="5287" spans="1:4" x14ac:dyDescent="0.25">
      <c r="A5287" s="71">
        <v>5301059</v>
      </c>
      <c r="B5287" t="s">
        <v>20007</v>
      </c>
      <c r="C5287" s="71" t="s">
        <v>12798</v>
      </c>
      <c r="D5287" s="71">
        <v>3965.58</v>
      </c>
    </row>
    <row r="5288" spans="1:4" x14ac:dyDescent="0.25">
      <c r="A5288" s="71">
        <v>5301060</v>
      </c>
      <c r="B5288" t="s">
        <v>20008</v>
      </c>
      <c r="C5288" s="71" t="s">
        <v>12798</v>
      </c>
      <c r="D5288" s="71">
        <v>4392.62</v>
      </c>
    </row>
    <row r="5289" spans="1:4" x14ac:dyDescent="0.25">
      <c r="A5289" s="71">
        <v>5301042</v>
      </c>
      <c r="B5289" t="s">
        <v>20009</v>
      </c>
      <c r="C5289" s="71" t="s">
        <v>12798</v>
      </c>
      <c r="D5289" s="71">
        <v>5493.21</v>
      </c>
    </row>
    <row r="5290" spans="1:4" x14ac:dyDescent="0.25">
      <c r="A5290" s="71">
        <v>5301072</v>
      </c>
      <c r="B5290" t="s">
        <v>20010</v>
      </c>
      <c r="C5290" s="71" t="s">
        <v>12798</v>
      </c>
      <c r="D5290" s="71">
        <v>5506.49</v>
      </c>
    </row>
    <row r="5291" spans="1:4" x14ac:dyDescent="0.25">
      <c r="A5291" s="71">
        <v>5301054</v>
      </c>
      <c r="B5291" t="s">
        <v>20011</v>
      </c>
      <c r="C5291" s="71" t="s">
        <v>12798</v>
      </c>
      <c r="D5291" s="71">
        <v>6035.9</v>
      </c>
    </row>
    <row r="5292" spans="1:4" x14ac:dyDescent="0.25">
      <c r="A5292" s="71">
        <v>5301070</v>
      </c>
      <c r="B5292" t="s">
        <v>20012</v>
      </c>
      <c r="C5292" s="71" t="s">
        <v>12798</v>
      </c>
      <c r="D5292" s="71">
        <v>2483.9499999999998</v>
      </c>
    </row>
    <row r="5293" spans="1:4" x14ac:dyDescent="0.25">
      <c r="A5293" s="71">
        <v>5301052</v>
      </c>
      <c r="B5293" t="s">
        <v>20013</v>
      </c>
      <c r="C5293" s="71" t="s">
        <v>12798</v>
      </c>
      <c r="D5293" s="71">
        <v>2990.69</v>
      </c>
    </row>
    <row r="5294" spans="1:4" x14ac:dyDescent="0.25">
      <c r="A5294" s="71">
        <v>5301071</v>
      </c>
      <c r="B5294" t="s">
        <v>20014</v>
      </c>
      <c r="C5294" s="71" t="s">
        <v>12798</v>
      </c>
      <c r="D5294" s="71">
        <v>3316.4</v>
      </c>
    </row>
    <row r="5295" spans="1:4" x14ac:dyDescent="0.25">
      <c r="A5295" s="71">
        <v>5301053</v>
      </c>
      <c r="B5295" t="s">
        <v>20015</v>
      </c>
      <c r="C5295" s="71" t="s">
        <v>12798</v>
      </c>
      <c r="D5295" s="71">
        <v>3823.51</v>
      </c>
    </row>
    <row r="5296" spans="1:4" x14ac:dyDescent="0.25">
      <c r="A5296" s="71">
        <v>5301061</v>
      </c>
      <c r="B5296" t="s">
        <v>20016</v>
      </c>
      <c r="C5296" s="71" t="s">
        <v>12798</v>
      </c>
      <c r="D5296" s="71">
        <v>188.79</v>
      </c>
    </row>
    <row r="5297" spans="1:4" x14ac:dyDescent="0.25">
      <c r="A5297" s="71">
        <v>5301043</v>
      </c>
      <c r="B5297" t="s">
        <v>20017</v>
      </c>
      <c r="C5297" s="71" t="s">
        <v>12798</v>
      </c>
      <c r="D5297" s="71">
        <v>691.39</v>
      </c>
    </row>
    <row r="5298" spans="1:4" x14ac:dyDescent="0.25">
      <c r="A5298" s="71">
        <v>5301062</v>
      </c>
      <c r="B5298" t="s">
        <v>20018</v>
      </c>
      <c r="C5298" s="71" t="s">
        <v>12798</v>
      </c>
      <c r="D5298" s="71">
        <v>320.97000000000003</v>
      </c>
    </row>
    <row r="5299" spans="1:4" x14ac:dyDescent="0.25">
      <c r="A5299" s="71">
        <v>5301044</v>
      </c>
      <c r="B5299" t="s">
        <v>20019</v>
      </c>
      <c r="C5299" s="71" t="s">
        <v>12798</v>
      </c>
      <c r="D5299" s="71">
        <v>1031.9100000000001</v>
      </c>
    </row>
    <row r="5300" spans="1:4" x14ac:dyDescent="0.25">
      <c r="A5300" s="71">
        <v>5301063</v>
      </c>
      <c r="B5300" t="s">
        <v>20020</v>
      </c>
      <c r="C5300" s="71" t="s">
        <v>12798</v>
      </c>
      <c r="D5300" s="71">
        <v>373.51</v>
      </c>
    </row>
    <row r="5301" spans="1:4" x14ac:dyDescent="0.25">
      <c r="A5301" s="71">
        <v>5301045</v>
      </c>
      <c r="B5301" t="s">
        <v>20021</v>
      </c>
      <c r="C5301" s="71" t="s">
        <v>12798</v>
      </c>
      <c r="D5301" s="71">
        <v>1134.02</v>
      </c>
    </row>
    <row r="5302" spans="1:4" x14ac:dyDescent="0.25">
      <c r="A5302" s="71">
        <v>5301037</v>
      </c>
      <c r="B5302" t="s">
        <v>20022</v>
      </c>
      <c r="C5302" s="71" t="s">
        <v>12798</v>
      </c>
      <c r="D5302" s="71">
        <v>1174.6400000000001</v>
      </c>
    </row>
    <row r="5303" spans="1:4" x14ac:dyDescent="0.25">
      <c r="A5303" s="71">
        <v>5301055</v>
      </c>
      <c r="B5303" t="s">
        <v>20023</v>
      </c>
      <c r="C5303" s="71" t="s">
        <v>12798</v>
      </c>
      <c r="D5303" s="71">
        <v>669.51</v>
      </c>
    </row>
    <row r="5304" spans="1:4" x14ac:dyDescent="0.25">
      <c r="A5304" s="71">
        <v>5301038</v>
      </c>
      <c r="B5304" t="s">
        <v>20024</v>
      </c>
      <c r="C5304" s="71" t="s">
        <v>12798</v>
      </c>
      <c r="D5304" s="71">
        <v>2433.46</v>
      </c>
    </row>
    <row r="5305" spans="1:4" x14ac:dyDescent="0.25">
      <c r="A5305" s="71">
        <v>5301056</v>
      </c>
      <c r="B5305" t="s">
        <v>20025</v>
      </c>
      <c r="C5305" s="71" t="s">
        <v>12798</v>
      </c>
      <c r="D5305" s="71">
        <v>1714.64</v>
      </c>
    </row>
    <row r="5306" spans="1:4" x14ac:dyDescent="0.25">
      <c r="A5306" s="71">
        <v>5301057</v>
      </c>
      <c r="B5306" t="s">
        <v>20026</v>
      </c>
      <c r="C5306" s="71" t="s">
        <v>12798</v>
      </c>
      <c r="D5306" s="71">
        <v>1908.67</v>
      </c>
    </row>
    <row r="5307" spans="1:4" x14ac:dyDescent="0.25">
      <c r="A5307" s="71">
        <v>5301039</v>
      </c>
      <c r="B5307" t="s">
        <v>20027</v>
      </c>
      <c r="C5307" s="71" t="s">
        <v>12798</v>
      </c>
      <c r="D5307" s="71">
        <v>2678.15</v>
      </c>
    </row>
    <row r="5308" spans="1:4" x14ac:dyDescent="0.25">
      <c r="A5308" s="71">
        <v>5301069</v>
      </c>
      <c r="B5308" t="s">
        <v>20028</v>
      </c>
      <c r="C5308" s="71" t="s">
        <v>12798</v>
      </c>
      <c r="D5308" s="71">
        <v>2484.0300000000002</v>
      </c>
    </row>
    <row r="5309" spans="1:4" x14ac:dyDescent="0.25">
      <c r="A5309" s="71">
        <v>5301051</v>
      </c>
      <c r="B5309" t="s">
        <v>20029</v>
      </c>
      <c r="C5309" s="71" t="s">
        <v>12798</v>
      </c>
      <c r="D5309" s="71">
        <v>2921.43</v>
      </c>
    </row>
    <row r="5310" spans="1:4" x14ac:dyDescent="0.25">
      <c r="A5310" s="71">
        <v>5301067</v>
      </c>
      <c r="B5310" t="s">
        <v>20030</v>
      </c>
      <c r="C5310" s="71" t="s">
        <v>12798</v>
      </c>
      <c r="D5310" s="71">
        <v>1114.07</v>
      </c>
    </row>
    <row r="5311" spans="1:4" x14ac:dyDescent="0.25">
      <c r="A5311" s="71">
        <v>5301049</v>
      </c>
      <c r="B5311" t="s">
        <v>20031</v>
      </c>
      <c r="C5311" s="71" t="s">
        <v>12798</v>
      </c>
      <c r="D5311" s="71">
        <v>1550.62</v>
      </c>
    </row>
    <row r="5312" spans="1:4" x14ac:dyDescent="0.25">
      <c r="A5312" s="71">
        <v>5301068</v>
      </c>
      <c r="B5312" t="s">
        <v>20032</v>
      </c>
      <c r="C5312" s="71" t="s">
        <v>12798</v>
      </c>
      <c r="D5312" s="71">
        <v>1412.04</v>
      </c>
    </row>
    <row r="5313" spans="1:4" x14ac:dyDescent="0.25">
      <c r="A5313" s="71">
        <v>5301050</v>
      </c>
      <c r="B5313" t="s">
        <v>20033</v>
      </c>
      <c r="C5313" s="71" t="s">
        <v>12798</v>
      </c>
      <c r="D5313" s="71">
        <v>1848.78</v>
      </c>
    </row>
    <row r="5314" spans="1:4" x14ac:dyDescent="0.25">
      <c r="A5314" s="71">
        <v>5301022</v>
      </c>
      <c r="B5314" t="s">
        <v>20034</v>
      </c>
      <c r="C5314" s="71" t="s">
        <v>12798</v>
      </c>
      <c r="D5314" s="71">
        <v>976.6</v>
      </c>
    </row>
    <row r="5315" spans="1:4" x14ac:dyDescent="0.25">
      <c r="A5315" s="71">
        <v>5301021</v>
      </c>
      <c r="B5315" t="s">
        <v>20035</v>
      </c>
      <c r="C5315" s="71" t="s">
        <v>12798</v>
      </c>
      <c r="D5315" s="71">
        <v>620.61</v>
      </c>
    </row>
    <row r="5316" spans="1:4" x14ac:dyDescent="0.25">
      <c r="A5316" s="71">
        <v>5301020</v>
      </c>
      <c r="B5316" t="s">
        <v>20036</v>
      </c>
      <c r="C5316" s="71" t="s">
        <v>3</v>
      </c>
      <c r="D5316" s="71">
        <v>376.56</v>
      </c>
    </row>
    <row r="5317" spans="1:4" x14ac:dyDescent="0.25">
      <c r="A5317" s="71">
        <v>5301018</v>
      </c>
      <c r="B5317" t="s">
        <v>20037</v>
      </c>
      <c r="C5317" s="71" t="s">
        <v>3</v>
      </c>
      <c r="D5317" s="71">
        <v>98.03</v>
      </c>
    </row>
    <row r="5318" spans="1:4" x14ac:dyDescent="0.25">
      <c r="A5318" s="71">
        <v>5301019</v>
      </c>
      <c r="B5318" t="s">
        <v>20038</v>
      </c>
      <c r="C5318" s="71" t="s">
        <v>3</v>
      </c>
      <c r="D5318" s="71">
        <v>219.97</v>
      </c>
    </row>
    <row r="5319" spans="1:4" x14ac:dyDescent="0.25">
      <c r="A5319" s="71">
        <v>5301077</v>
      </c>
      <c r="B5319" t="s">
        <v>20039</v>
      </c>
      <c r="C5319" s="71" t="s">
        <v>12798</v>
      </c>
      <c r="D5319" s="71">
        <v>5159.33</v>
      </c>
    </row>
    <row r="5320" spans="1:4" x14ac:dyDescent="0.25">
      <c r="A5320" s="71">
        <v>5301078</v>
      </c>
      <c r="B5320" t="s">
        <v>20040</v>
      </c>
      <c r="C5320" s="71" t="s">
        <v>12798</v>
      </c>
      <c r="D5320" s="71">
        <v>5815.74</v>
      </c>
    </row>
    <row r="5321" spans="1:4" x14ac:dyDescent="0.25">
      <c r="A5321" s="71">
        <v>5301079</v>
      </c>
      <c r="B5321" t="s">
        <v>20041</v>
      </c>
      <c r="C5321" s="71" t="s">
        <v>12798</v>
      </c>
      <c r="D5321" s="71">
        <v>8289.1299999999992</v>
      </c>
    </row>
    <row r="5322" spans="1:4" x14ac:dyDescent="0.25">
      <c r="A5322" s="71">
        <v>5301080</v>
      </c>
      <c r="B5322" t="s">
        <v>20042</v>
      </c>
      <c r="C5322" s="71" t="s">
        <v>12798</v>
      </c>
      <c r="D5322" s="71">
        <v>9919.7000000000007</v>
      </c>
    </row>
    <row r="5323" spans="1:4" x14ac:dyDescent="0.25">
      <c r="A5323" s="71">
        <v>5301081</v>
      </c>
      <c r="B5323" t="s">
        <v>20043</v>
      </c>
      <c r="C5323" s="71" t="s">
        <v>12798</v>
      </c>
      <c r="D5323" s="71">
        <v>11742.5</v>
      </c>
    </row>
    <row r="5324" spans="1:4" x14ac:dyDescent="0.25">
      <c r="A5324" s="71">
        <v>5301023</v>
      </c>
      <c r="B5324" t="s">
        <v>20044</v>
      </c>
      <c r="C5324" s="71" t="s">
        <v>12798</v>
      </c>
      <c r="D5324" s="71">
        <v>4018.42</v>
      </c>
    </row>
    <row r="5325" spans="1:4" x14ac:dyDescent="0.25">
      <c r="A5325" s="71">
        <v>5301024</v>
      </c>
      <c r="B5325" t="s">
        <v>20045</v>
      </c>
      <c r="C5325" s="71" t="s">
        <v>12798</v>
      </c>
      <c r="D5325" s="71">
        <v>4674.83</v>
      </c>
    </row>
    <row r="5326" spans="1:4" x14ac:dyDescent="0.25">
      <c r="A5326" s="71">
        <v>5301025</v>
      </c>
      <c r="B5326" t="s">
        <v>20046</v>
      </c>
      <c r="C5326" s="71" t="s">
        <v>12798</v>
      </c>
      <c r="D5326" s="71">
        <v>7148.22</v>
      </c>
    </row>
    <row r="5327" spans="1:4" x14ac:dyDescent="0.25">
      <c r="A5327" s="71">
        <v>5301026</v>
      </c>
      <c r="B5327" t="s">
        <v>20047</v>
      </c>
      <c r="C5327" s="71" t="s">
        <v>12798</v>
      </c>
      <c r="D5327" s="71">
        <v>8778.7900000000009</v>
      </c>
    </row>
    <row r="5328" spans="1:4" x14ac:dyDescent="0.25">
      <c r="A5328" s="71">
        <v>5301027</v>
      </c>
      <c r="B5328" t="s">
        <v>20048</v>
      </c>
      <c r="C5328" s="71" t="s">
        <v>12798</v>
      </c>
      <c r="D5328" s="71">
        <v>10601.59</v>
      </c>
    </row>
    <row r="5329" spans="1:4" x14ac:dyDescent="0.25">
      <c r="A5329" s="71">
        <v>5301028</v>
      </c>
      <c r="B5329" t="s">
        <v>20049</v>
      </c>
      <c r="C5329" s="71" t="s">
        <v>12798</v>
      </c>
      <c r="D5329" s="71">
        <v>3960.21</v>
      </c>
    </row>
    <row r="5330" spans="1:4" x14ac:dyDescent="0.25">
      <c r="A5330" s="71">
        <v>5301082</v>
      </c>
      <c r="B5330" t="s">
        <v>20050</v>
      </c>
      <c r="C5330" s="71" t="s">
        <v>12798</v>
      </c>
      <c r="D5330" s="71">
        <v>5014.67</v>
      </c>
    </row>
    <row r="5331" spans="1:4" x14ac:dyDescent="0.25">
      <c r="A5331" s="71">
        <v>5301029</v>
      </c>
      <c r="B5331" t="s">
        <v>20051</v>
      </c>
      <c r="C5331" s="71" t="s">
        <v>12798</v>
      </c>
      <c r="D5331" s="71">
        <v>4616.62</v>
      </c>
    </row>
    <row r="5332" spans="1:4" x14ac:dyDescent="0.25">
      <c r="A5332" s="71">
        <v>5301083</v>
      </c>
      <c r="B5332" t="s">
        <v>20052</v>
      </c>
      <c r="C5332" s="71" t="s">
        <v>12798</v>
      </c>
      <c r="D5332" s="71">
        <v>5671.07</v>
      </c>
    </row>
    <row r="5333" spans="1:4" x14ac:dyDescent="0.25">
      <c r="A5333" s="71">
        <v>5301030</v>
      </c>
      <c r="B5333" t="s">
        <v>20053</v>
      </c>
      <c r="C5333" s="71" t="s">
        <v>12798</v>
      </c>
      <c r="D5333" s="71">
        <v>7090.01</v>
      </c>
    </row>
    <row r="5334" spans="1:4" x14ac:dyDescent="0.25">
      <c r="A5334" s="71">
        <v>5301084</v>
      </c>
      <c r="B5334" t="s">
        <v>20054</v>
      </c>
      <c r="C5334" s="71" t="s">
        <v>12798</v>
      </c>
      <c r="D5334" s="71">
        <v>8144.47</v>
      </c>
    </row>
    <row r="5335" spans="1:4" x14ac:dyDescent="0.25">
      <c r="A5335" s="71">
        <v>5301031</v>
      </c>
      <c r="B5335" t="s">
        <v>20055</v>
      </c>
      <c r="C5335" s="71" t="s">
        <v>12798</v>
      </c>
      <c r="D5335" s="71">
        <v>8720.58</v>
      </c>
    </row>
    <row r="5336" spans="1:4" x14ac:dyDescent="0.25">
      <c r="A5336" s="71">
        <v>5301085</v>
      </c>
      <c r="B5336" t="s">
        <v>20056</v>
      </c>
      <c r="C5336" s="71" t="s">
        <v>12798</v>
      </c>
      <c r="D5336" s="71">
        <v>9775.0400000000009</v>
      </c>
    </row>
    <row r="5337" spans="1:4" x14ac:dyDescent="0.25">
      <c r="A5337" s="71">
        <v>5301032</v>
      </c>
      <c r="B5337" t="s">
        <v>20057</v>
      </c>
      <c r="C5337" s="71" t="s">
        <v>12798</v>
      </c>
      <c r="D5337" s="71">
        <v>10543.38</v>
      </c>
    </row>
    <row r="5338" spans="1:4" x14ac:dyDescent="0.25">
      <c r="A5338" s="71">
        <v>5301086</v>
      </c>
      <c r="B5338" t="s">
        <v>20058</v>
      </c>
      <c r="C5338" s="71" t="s">
        <v>12798</v>
      </c>
      <c r="D5338" s="71">
        <v>11597.83</v>
      </c>
    </row>
    <row r="5339" spans="1:4" x14ac:dyDescent="0.25">
      <c r="A5339" s="71">
        <v>5301033</v>
      </c>
      <c r="B5339" t="s">
        <v>20059</v>
      </c>
      <c r="C5339" s="71" t="s">
        <v>12798</v>
      </c>
      <c r="D5339" s="71">
        <v>74.569999999999993</v>
      </c>
    </row>
    <row r="5340" spans="1:4" x14ac:dyDescent="0.25">
      <c r="A5340" s="71">
        <v>5301034</v>
      </c>
      <c r="B5340" t="s">
        <v>20060</v>
      </c>
      <c r="C5340" s="71" t="s">
        <v>12798</v>
      </c>
      <c r="D5340" s="71">
        <v>558.84</v>
      </c>
    </row>
    <row r="5341" spans="1:4" x14ac:dyDescent="0.25">
      <c r="A5341" s="71">
        <v>5301073</v>
      </c>
      <c r="B5341" t="s">
        <v>20061</v>
      </c>
      <c r="C5341" s="71" t="s">
        <v>12798</v>
      </c>
      <c r="D5341" s="71">
        <v>452.98</v>
      </c>
    </row>
    <row r="5342" spans="1:4" x14ac:dyDescent="0.25">
      <c r="A5342" s="71">
        <v>5301074</v>
      </c>
      <c r="B5342" t="s">
        <v>20062</v>
      </c>
      <c r="C5342" s="71" t="s">
        <v>12798</v>
      </c>
      <c r="D5342" s="71">
        <v>1597.68</v>
      </c>
    </row>
    <row r="5343" spans="1:4" x14ac:dyDescent="0.25">
      <c r="A5343" s="71">
        <v>5301015</v>
      </c>
      <c r="B5343" t="s">
        <v>20063</v>
      </c>
      <c r="C5343" s="71" t="s">
        <v>12798</v>
      </c>
      <c r="D5343" s="71">
        <v>1026.5</v>
      </c>
    </row>
    <row r="5344" spans="1:4" x14ac:dyDescent="0.25">
      <c r="A5344" s="71">
        <v>5300992</v>
      </c>
      <c r="B5344" t="s">
        <v>40646</v>
      </c>
      <c r="C5344" s="71" t="s">
        <v>16235</v>
      </c>
      <c r="D5344" s="71">
        <v>14.48</v>
      </c>
    </row>
    <row r="5345" spans="1:4" x14ac:dyDescent="0.25">
      <c r="A5345" s="71">
        <v>5300994</v>
      </c>
      <c r="B5345" t="s">
        <v>40647</v>
      </c>
      <c r="C5345" s="71" t="s">
        <v>16235</v>
      </c>
      <c r="D5345" s="71">
        <v>14.44</v>
      </c>
    </row>
    <row r="5346" spans="1:4" x14ac:dyDescent="0.25">
      <c r="A5346" s="71">
        <v>5300993</v>
      </c>
      <c r="B5346" t="s">
        <v>20064</v>
      </c>
      <c r="C5346" s="71" t="s">
        <v>16235</v>
      </c>
      <c r="D5346" s="71">
        <v>9.36</v>
      </c>
    </row>
    <row r="5347" spans="1:4" x14ac:dyDescent="0.25">
      <c r="A5347" s="71">
        <v>5301088</v>
      </c>
      <c r="B5347" t="s">
        <v>20065</v>
      </c>
      <c r="C5347" s="71" t="s">
        <v>12798</v>
      </c>
      <c r="D5347" s="71">
        <v>353.87</v>
      </c>
    </row>
    <row r="5348" spans="1:4" x14ac:dyDescent="0.25">
      <c r="A5348" s="71">
        <v>5301004</v>
      </c>
      <c r="B5348" t="s">
        <v>20066</v>
      </c>
      <c r="C5348" s="71" t="s">
        <v>12798</v>
      </c>
      <c r="D5348" s="71">
        <v>508.74</v>
      </c>
    </row>
    <row r="5349" spans="1:4" x14ac:dyDescent="0.25">
      <c r="A5349" s="71">
        <v>5301087</v>
      </c>
      <c r="B5349" t="s">
        <v>20067</v>
      </c>
      <c r="C5349" s="71" t="s">
        <v>12798</v>
      </c>
      <c r="D5349" s="71">
        <v>203.01</v>
      </c>
    </row>
    <row r="5350" spans="1:4" x14ac:dyDescent="0.25">
      <c r="A5350" s="71">
        <v>5301005</v>
      </c>
      <c r="B5350" t="s">
        <v>20068</v>
      </c>
      <c r="C5350" s="71" t="s">
        <v>12798</v>
      </c>
      <c r="D5350" s="71">
        <v>407.16</v>
      </c>
    </row>
    <row r="5351" spans="1:4" x14ac:dyDescent="0.25">
      <c r="A5351" s="71">
        <v>5301006</v>
      </c>
      <c r="B5351" t="s">
        <v>20069</v>
      </c>
      <c r="C5351" s="71" t="s">
        <v>12798</v>
      </c>
      <c r="D5351" s="71">
        <v>502.15</v>
      </c>
    </row>
    <row r="5352" spans="1:4" x14ac:dyDescent="0.25">
      <c r="A5352" s="71">
        <v>5301008</v>
      </c>
      <c r="B5352" t="s">
        <v>20070</v>
      </c>
      <c r="C5352" s="71" t="s">
        <v>12798</v>
      </c>
      <c r="D5352" s="71">
        <v>907.79</v>
      </c>
    </row>
    <row r="5353" spans="1:4" x14ac:dyDescent="0.25">
      <c r="A5353" s="71">
        <v>5301007</v>
      </c>
      <c r="B5353" t="s">
        <v>20071</v>
      </c>
      <c r="C5353" s="71" t="s">
        <v>12798</v>
      </c>
      <c r="D5353" s="71">
        <v>829.02</v>
      </c>
    </row>
    <row r="5354" spans="1:4" x14ac:dyDescent="0.25">
      <c r="A5354" s="71">
        <v>5301009</v>
      </c>
      <c r="B5354" t="s">
        <v>20072</v>
      </c>
      <c r="C5354" s="71" t="s">
        <v>12798</v>
      </c>
      <c r="D5354" s="71">
        <v>256.48</v>
      </c>
    </row>
    <row r="5355" spans="1:4" x14ac:dyDescent="0.25">
      <c r="A5355" s="71">
        <v>5301010</v>
      </c>
      <c r="B5355" t="s">
        <v>20073</v>
      </c>
      <c r="C5355" s="71" t="s">
        <v>12798</v>
      </c>
      <c r="D5355" s="71">
        <v>390.27</v>
      </c>
    </row>
    <row r="5356" spans="1:4" x14ac:dyDescent="0.25">
      <c r="A5356" s="71">
        <v>5301011</v>
      </c>
      <c r="B5356" t="s">
        <v>20074</v>
      </c>
      <c r="C5356" s="71" t="s">
        <v>12798</v>
      </c>
      <c r="D5356" s="71">
        <v>323.41000000000003</v>
      </c>
    </row>
    <row r="5357" spans="1:4" x14ac:dyDescent="0.25">
      <c r="A5357" s="71">
        <v>5301012</v>
      </c>
      <c r="B5357" t="s">
        <v>20075</v>
      </c>
      <c r="C5357" s="71" t="s">
        <v>12798</v>
      </c>
      <c r="D5357" s="71">
        <v>227.44</v>
      </c>
    </row>
    <row r="5358" spans="1:4" x14ac:dyDescent="0.25">
      <c r="A5358" s="71">
        <v>5301013</v>
      </c>
      <c r="B5358" t="s">
        <v>20076</v>
      </c>
      <c r="C5358" s="71" t="s">
        <v>12798</v>
      </c>
      <c r="D5358" s="71">
        <v>195.26</v>
      </c>
    </row>
    <row r="5359" spans="1:4" x14ac:dyDescent="0.25">
      <c r="A5359" s="71">
        <v>5301016</v>
      </c>
      <c r="B5359" t="s">
        <v>20077</v>
      </c>
      <c r="C5359" s="71" t="s">
        <v>12798</v>
      </c>
      <c r="D5359" s="71">
        <v>1697.19</v>
      </c>
    </row>
    <row r="5360" spans="1:4" x14ac:dyDescent="0.25">
      <c r="A5360" s="71">
        <v>5301017</v>
      </c>
      <c r="B5360" t="s">
        <v>20078</v>
      </c>
      <c r="C5360" s="71" t="s">
        <v>12798</v>
      </c>
      <c r="D5360" s="71">
        <v>1242.25</v>
      </c>
    </row>
    <row r="5361" spans="1:4" x14ac:dyDescent="0.25">
      <c r="A5361" s="71">
        <v>5301035</v>
      </c>
      <c r="B5361" t="s">
        <v>20079</v>
      </c>
      <c r="C5361" s="71" t="s">
        <v>12798</v>
      </c>
      <c r="D5361" s="71">
        <v>107.33</v>
      </c>
    </row>
    <row r="5362" spans="1:4" x14ac:dyDescent="0.25">
      <c r="A5362" s="71">
        <v>5301036</v>
      </c>
      <c r="B5362" t="s">
        <v>20080</v>
      </c>
      <c r="C5362" s="71" t="s">
        <v>12798</v>
      </c>
      <c r="D5362" s="71">
        <v>1117.69</v>
      </c>
    </row>
    <row r="5363" spans="1:4" x14ac:dyDescent="0.25">
      <c r="A5363" s="71">
        <v>5301075</v>
      </c>
      <c r="B5363" t="s">
        <v>20081</v>
      </c>
      <c r="C5363" s="71" t="s">
        <v>12798</v>
      </c>
      <c r="D5363" s="71">
        <v>520.48</v>
      </c>
    </row>
    <row r="5364" spans="1:4" x14ac:dyDescent="0.25">
      <c r="A5364" s="71">
        <v>5301076</v>
      </c>
      <c r="B5364" t="s">
        <v>20082</v>
      </c>
      <c r="C5364" s="71" t="s">
        <v>12798</v>
      </c>
      <c r="D5364" s="71">
        <v>1764.09</v>
      </c>
    </row>
    <row r="5365" spans="1:4" x14ac:dyDescent="0.25">
      <c r="A5365" s="71">
        <v>5405977</v>
      </c>
      <c r="B5365" t="s">
        <v>20083</v>
      </c>
      <c r="C5365" s="71" t="s">
        <v>14997</v>
      </c>
      <c r="D5365" s="71">
        <v>37.29</v>
      </c>
    </row>
    <row r="5366" spans="1:4" x14ac:dyDescent="0.25">
      <c r="A5366" s="71">
        <v>5406044</v>
      </c>
      <c r="B5366" t="s">
        <v>20084</v>
      </c>
      <c r="C5366" s="71" t="s">
        <v>14997</v>
      </c>
      <c r="D5366" s="71">
        <v>211.3</v>
      </c>
    </row>
    <row r="5367" spans="1:4" x14ac:dyDescent="0.25">
      <c r="A5367" s="71">
        <v>5406045</v>
      </c>
      <c r="B5367" t="s">
        <v>20085</v>
      </c>
      <c r="C5367" s="71" t="s">
        <v>14997</v>
      </c>
      <c r="D5367" s="71">
        <v>224.73</v>
      </c>
    </row>
    <row r="5368" spans="1:4" x14ac:dyDescent="0.25">
      <c r="A5368" s="71">
        <v>5406046</v>
      </c>
      <c r="B5368" t="s">
        <v>20086</v>
      </c>
      <c r="C5368" s="71" t="s">
        <v>14997</v>
      </c>
      <c r="D5368" s="71">
        <v>251.44</v>
      </c>
    </row>
    <row r="5369" spans="1:4" x14ac:dyDescent="0.25">
      <c r="A5369" s="71">
        <v>5406047</v>
      </c>
      <c r="B5369" t="s">
        <v>20087</v>
      </c>
      <c r="C5369" s="71" t="s">
        <v>14997</v>
      </c>
      <c r="D5369" s="71">
        <v>331.73</v>
      </c>
    </row>
    <row r="5370" spans="1:4" x14ac:dyDescent="0.25">
      <c r="A5370" s="71">
        <v>5405978</v>
      </c>
      <c r="B5370" t="s">
        <v>20088</v>
      </c>
      <c r="C5370" s="71" t="s">
        <v>14997</v>
      </c>
      <c r="D5370" s="71">
        <v>64.16</v>
      </c>
    </row>
    <row r="5371" spans="1:4" x14ac:dyDescent="0.25">
      <c r="A5371" s="71">
        <v>5405982</v>
      </c>
      <c r="B5371" t="s">
        <v>20089</v>
      </c>
      <c r="C5371" s="71" t="s">
        <v>14997</v>
      </c>
      <c r="D5371" s="71">
        <v>77.430000000000007</v>
      </c>
    </row>
    <row r="5372" spans="1:4" x14ac:dyDescent="0.25">
      <c r="A5372" s="71">
        <v>5405983</v>
      </c>
      <c r="B5372" t="s">
        <v>20090</v>
      </c>
      <c r="C5372" s="71" t="s">
        <v>14997</v>
      </c>
      <c r="D5372" s="71">
        <v>90.87</v>
      </c>
    </row>
    <row r="5373" spans="1:4" x14ac:dyDescent="0.25">
      <c r="A5373" s="71">
        <v>5405984</v>
      </c>
      <c r="B5373" t="s">
        <v>20091</v>
      </c>
      <c r="C5373" s="71" t="s">
        <v>14997</v>
      </c>
      <c r="D5373" s="71">
        <v>117.58</v>
      </c>
    </row>
    <row r="5374" spans="1:4" x14ac:dyDescent="0.25">
      <c r="A5374" s="71">
        <v>5405985</v>
      </c>
      <c r="B5374" t="s">
        <v>20092</v>
      </c>
      <c r="C5374" s="71" t="s">
        <v>14997</v>
      </c>
      <c r="D5374" s="71">
        <v>144.44999999999999</v>
      </c>
    </row>
    <row r="5375" spans="1:4" x14ac:dyDescent="0.25">
      <c r="A5375" s="71">
        <v>5406043</v>
      </c>
      <c r="B5375" t="s">
        <v>20093</v>
      </c>
      <c r="C5375" s="71" t="s">
        <v>14997</v>
      </c>
      <c r="D5375" s="71">
        <v>171.16</v>
      </c>
    </row>
    <row r="5376" spans="1:4" x14ac:dyDescent="0.25">
      <c r="A5376" s="71">
        <v>5405975</v>
      </c>
      <c r="B5376" t="s">
        <v>20094</v>
      </c>
      <c r="C5376" s="71" t="s">
        <v>16235</v>
      </c>
      <c r="D5376" s="71">
        <v>32.25</v>
      </c>
    </row>
    <row r="5377" spans="1:4" x14ac:dyDescent="0.25">
      <c r="A5377" s="71">
        <v>5405970</v>
      </c>
      <c r="B5377" t="s">
        <v>20095</v>
      </c>
      <c r="C5377" s="71" t="s">
        <v>14997</v>
      </c>
      <c r="D5377" s="71">
        <v>1434.23</v>
      </c>
    </row>
    <row r="5378" spans="1:4" x14ac:dyDescent="0.25">
      <c r="A5378" s="71">
        <v>5405972</v>
      </c>
      <c r="B5378" t="s">
        <v>20096</v>
      </c>
      <c r="C5378" s="71" t="s">
        <v>14997</v>
      </c>
      <c r="D5378" s="71">
        <v>1252.5999999999999</v>
      </c>
    </row>
    <row r="5379" spans="1:4" x14ac:dyDescent="0.25">
      <c r="A5379" s="71">
        <v>5405971</v>
      </c>
      <c r="B5379" t="s">
        <v>20097</v>
      </c>
      <c r="C5379" s="71" t="s">
        <v>14997</v>
      </c>
      <c r="D5379" s="71">
        <v>1607</v>
      </c>
    </row>
    <row r="5380" spans="1:4" x14ac:dyDescent="0.25">
      <c r="A5380" s="71">
        <v>5405973</v>
      </c>
      <c r="B5380" t="s">
        <v>20098</v>
      </c>
      <c r="C5380" s="71" t="s">
        <v>14997</v>
      </c>
      <c r="D5380" s="71">
        <v>1425.37</v>
      </c>
    </row>
    <row r="5381" spans="1:4" x14ac:dyDescent="0.25">
      <c r="A5381" s="71">
        <v>5405986</v>
      </c>
      <c r="B5381" t="s">
        <v>20099</v>
      </c>
      <c r="C5381" s="71" t="s">
        <v>16235</v>
      </c>
      <c r="D5381" s="71">
        <v>9.33</v>
      </c>
    </row>
    <row r="5382" spans="1:4" x14ac:dyDescent="0.25">
      <c r="A5382" s="71">
        <v>5405976</v>
      </c>
      <c r="B5382" t="s">
        <v>20100</v>
      </c>
      <c r="C5382" s="71" t="s">
        <v>16235</v>
      </c>
      <c r="D5382" s="71">
        <v>126.31</v>
      </c>
    </row>
    <row r="5383" spans="1:4" x14ac:dyDescent="0.25">
      <c r="A5383" s="71">
        <v>5406023</v>
      </c>
      <c r="B5383" t="s">
        <v>20101</v>
      </c>
      <c r="C5383" s="71" t="s">
        <v>16235</v>
      </c>
      <c r="D5383" s="71">
        <v>345.24</v>
      </c>
    </row>
    <row r="5384" spans="1:4" x14ac:dyDescent="0.25">
      <c r="A5384" s="71">
        <v>5406033</v>
      </c>
      <c r="B5384" t="s">
        <v>20102</v>
      </c>
      <c r="C5384" s="71" t="s">
        <v>16235</v>
      </c>
      <c r="D5384" s="71">
        <v>319.81</v>
      </c>
    </row>
    <row r="5385" spans="1:4" x14ac:dyDescent="0.25">
      <c r="A5385" s="71">
        <v>5406024</v>
      </c>
      <c r="B5385" t="s">
        <v>20103</v>
      </c>
      <c r="C5385" s="71" t="s">
        <v>16235</v>
      </c>
      <c r="D5385" s="71">
        <v>369.43</v>
      </c>
    </row>
    <row r="5386" spans="1:4" x14ac:dyDescent="0.25">
      <c r="A5386" s="71">
        <v>5406034</v>
      </c>
      <c r="B5386" t="s">
        <v>20104</v>
      </c>
      <c r="C5386" s="71" t="s">
        <v>16235</v>
      </c>
      <c r="D5386" s="71">
        <v>344</v>
      </c>
    </row>
    <row r="5387" spans="1:4" x14ac:dyDescent="0.25">
      <c r="A5387" s="71">
        <v>5406031</v>
      </c>
      <c r="B5387" t="s">
        <v>20105</v>
      </c>
      <c r="C5387" s="71" t="s">
        <v>16235</v>
      </c>
      <c r="D5387" s="71">
        <v>330.4</v>
      </c>
    </row>
    <row r="5388" spans="1:4" x14ac:dyDescent="0.25">
      <c r="A5388" s="71">
        <v>5406041</v>
      </c>
      <c r="B5388" t="s">
        <v>20106</v>
      </c>
      <c r="C5388" s="71" t="s">
        <v>16235</v>
      </c>
      <c r="D5388" s="71">
        <v>304.97000000000003</v>
      </c>
    </row>
    <row r="5389" spans="1:4" x14ac:dyDescent="0.25">
      <c r="A5389" s="71">
        <v>5406032</v>
      </c>
      <c r="B5389" t="s">
        <v>20107</v>
      </c>
      <c r="C5389" s="71" t="s">
        <v>16235</v>
      </c>
      <c r="D5389" s="71">
        <v>354.59</v>
      </c>
    </row>
    <row r="5390" spans="1:4" x14ac:dyDescent="0.25">
      <c r="A5390" s="71">
        <v>5406042</v>
      </c>
      <c r="B5390" t="s">
        <v>20108</v>
      </c>
      <c r="C5390" s="71" t="s">
        <v>16235</v>
      </c>
      <c r="D5390" s="71">
        <v>329.16</v>
      </c>
    </row>
    <row r="5391" spans="1:4" x14ac:dyDescent="0.25">
      <c r="A5391" s="71">
        <v>5406025</v>
      </c>
      <c r="B5391" t="s">
        <v>20109</v>
      </c>
      <c r="C5391" s="71" t="s">
        <v>16235</v>
      </c>
      <c r="D5391" s="71">
        <v>334.36</v>
      </c>
    </row>
    <row r="5392" spans="1:4" x14ac:dyDescent="0.25">
      <c r="A5392" s="71">
        <v>5406035</v>
      </c>
      <c r="B5392" t="s">
        <v>20110</v>
      </c>
      <c r="C5392" s="71" t="s">
        <v>16235</v>
      </c>
      <c r="D5392" s="71">
        <v>308.93</v>
      </c>
    </row>
    <row r="5393" spans="1:4" x14ac:dyDescent="0.25">
      <c r="A5393" s="71">
        <v>5406026</v>
      </c>
      <c r="B5393" t="s">
        <v>20111</v>
      </c>
      <c r="C5393" s="71" t="s">
        <v>16235</v>
      </c>
      <c r="D5393" s="71">
        <v>358.55</v>
      </c>
    </row>
    <row r="5394" spans="1:4" x14ac:dyDescent="0.25">
      <c r="A5394" s="71">
        <v>5406036</v>
      </c>
      <c r="B5394" t="s">
        <v>20112</v>
      </c>
      <c r="C5394" s="71" t="s">
        <v>16235</v>
      </c>
      <c r="D5394" s="71">
        <v>333.12</v>
      </c>
    </row>
    <row r="5395" spans="1:4" x14ac:dyDescent="0.25">
      <c r="A5395" s="71">
        <v>5406027</v>
      </c>
      <c r="B5395" t="s">
        <v>20113</v>
      </c>
      <c r="C5395" s="71" t="s">
        <v>16235</v>
      </c>
      <c r="D5395" s="71">
        <v>332.29</v>
      </c>
    </row>
    <row r="5396" spans="1:4" x14ac:dyDescent="0.25">
      <c r="A5396" s="71">
        <v>5406037</v>
      </c>
      <c r="B5396" t="s">
        <v>20114</v>
      </c>
      <c r="C5396" s="71" t="s">
        <v>16235</v>
      </c>
      <c r="D5396" s="71">
        <v>306.86</v>
      </c>
    </row>
    <row r="5397" spans="1:4" x14ac:dyDescent="0.25">
      <c r="A5397" s="71">
        <v>5406028</v>
      </c>
      <c r="B5397" t="s">
        <v>20115</v>
      </c>
      <c r="C5397" s="71" t="s">
        <v>16235</v>
      </c>
      <c r="D5397" s="71">
        <v>356.47</v>
      </c>
    </row>
    <row r="5398" spans="1:4" x14ac:dyDescent="0.25">
      <c r="A5398" s="71">
        <v>5406038</v>
      </c>
      <c r="B5398" t="s">
        <v>20116</v>
      </c>
      <c r="C5398" s="71" t="s">
        <v>16235</v>
      </c>
      <c r="D5398" s="71">
        <v>331.04</v>
      </c>
    </row>
    <row r="5399" spans="1:4" x14ac:dyDescent="0.25">
      <c r="A5399" s="71">
        <v>5406029</v>
      </c>
      <c r="B5399" t="s">
        <v>20117</v>
      </c>
      <c r="C5399" s="71" t="s">
        <v>16235</v>
      </c>
      <c r="D5399" s="71">
        <v>331.13</v>
      </c>
    </row>
    <row r="5400" spans="1:4" x14ac:dyDescent="0.25">
      <c r="A5400" s="71">
        <v>5406039</v>
      </c>
      <c r="B5400" t="s">
        <v>20118</v>
      </c>
      <c r="C5400" s="71" t="s">
        <v>16235</v>
      </c>
      <c r="D5400" s="71">
        <v>305.70999999999998</v>
      </c>
    </row>
    <row r="5401" spans="1:4" x14ac:dyDescent="0.25">
      <c r="A5401" s="71">
        <v>5406030</v>
      </c>
      <c r="B5401" t="s">
        <v>20119</v>
      </c>
      <c r="C5401" s="71" t="s">
        <v>16235</v>
      </c>
      <c r="D5401" s="71">
        <v>355.32</v>
      </c>
    </row>
    <row r="5402" spans="1:4" x14ac:dyDescent="0.25">
      <c r="A5402" s="71">
        <v>5406040</v>
      </c>
      <c r="B5402" t="s">
        <v>20120</v>
      </c>
      <c r="C5402" s="71" t="s">
        <v>16235</v>
      </c>
      <c r="D5402" s="71">
        <v>329.89</v>
      </c>
    </row>
    <row r="5403" spans="1:4" x14ac:dyDescent="0.25">
      <c r="A5403" s="71">
        <v>5405987</v>
      </c>
      <c r="B5403" t="s">
        <v>20121</v>
      </c>
      <c r="C5403" s="71" t="s">
        <v>12798</v>
      </c>
      <c r="D5403" s="71">
        <v>8.7200000000000006</v>
      </c>
    </row>
    <row r="5404" spans="1:4" x14ac:dyDescent="0.25">
      <c r="A5404" s="71">
        <v>5405979</v>
      </c>
      <c r="B5404" t="s">
        <v>20122</v>
      </c>
      <c r="C5404" s="71" t="s">
        <v>16235</v>
      </c>
      <c r="D5404" s="71">
        <v>15.26</v>
      </c>
    </row>
    <row r="5405" spans="1:4" x14ac:dyDescent="0.25">
      <c r="A5405" s="71">
        <v>5502806</v>
      </c>
      <c r="B5405" t="s">
        <v>20123</v>
      </c>
      <c r="C5405" s="71" t="s">
        <v>14997</v>
      </c>
      <c r="D5405" s="71">
        <v>170.17</v>
      </c>
    </row>
    <row r="5406" spans="1:4" x14ac:dyDescent="0.25">
      <c r="A5406" s="71">
        <v>5502807</v>
      </c>
      <c r="B5406" t="s">
        <v>20124</v>
      </c>
      <c r="C5406" s="71" t="s">
        <v>14997</v>
      </c>
      <c r="D5406" s="71">
        <v>14.78</v>
      </c>
    </row>
    <row r="5407" spans="1:4" x14ac:dyDescent="0.25">
      <c r="A5407" s="71">
        <v>5503041</v>
      </c>
      <c r="B5407" t="s">
        <v>20125</v>
      </c>
      <c r="C5407" s="71" t="s">
        <v>14997</v>
      </c>
      <c r="D5407" s="71">
        <v>8.5</v>
      </c>
    </row>
    <row r="5408" spans="1:4" x14ac:dyDescent="0.25">
      <c r="A5408" s="71">
        <v>5502978</v>
      </c>
      <c r="B5408" t="s">
        <v>20126</v>
      </c>
      <c r="C5408" s="71" t="s">
        <v>14997</v>
      </c>
      <c r="D5408" s="71">
        <v>4.92</v>
      </c>
    </row>
    <row r="5409" spans="1:4" x14ac:dyDescent="0.25">
      <c r="A5409" s="71">
        <v>5502822</v>
      </c>
      <c r="B5409" t="s">
        <v>20127</v>
      </c>
      <c r="C5409" s="71" t="s">
        <v>14997</v>
      </c>
      <c r="D5409" s="71">
        <v>38.57</v>
      </c>
    </row>
    <row r="5410" spans="1:4" x14ac:dyDescent="0.25">
      <c r="A5410" s="71">
        <v>5502979</v>
      </c>
      <c r="B5410" t="s">
        <v>20128</v>
      </c>
      <c r="C5410" s="71" t="s">
        <v>14997</v>
      </c>
      <c r="D5410" s="71">
        <v>16.46</v>
      </c>
    </row>
    <row r="5411" spans="1:4" x14ac:dyDescent="0.25">
      <c r="A5411" s="71">
        <v>5501700</v>
      </c>
      <c r="B5411" t="s">
        <v>21948</v>
      </c>
      <c r="C5411" s="71" t="s">
        <v>16235</v>
      </c>
      <c r="D5411" s="71">
        <v>0.52</v>
      </c>
    </row>
    <row r="5412" spans="1:4" x14ac:dyDescent="0.25">
      <c r="A5412" s="71">
        <v>5500991</v>
      </c>
      <c r="B5412" t="s">
        <v>20129</v>
      </c>
      <c r="C5412" s="71" t="s">
        <v>14997</v>
      </c>
      <c r="D5412" s="71">
        <v>152.47</v>
      </c>
    </row>
    <row r="5413" spans="1:4" x14ac:dyDescent="0.25">
      <c r="A5413" s="71">
        <v>5515739</v>
      </c>
      <c r="B5413" t="s">
        <v>20130</v>
      </c>
      <c r="C5413" s="71" t="s">
        <v>14997</v>
      </c>
      <c r="D5413" s="71">
        <v>46.27</v>
      </c>
    </row>
    <row r="5414" spans="1:4" x14ac:dyDescent="0.25">
      <c r="A5414" s="71">
        <v>5505766</v>
      </c>
      <c r="B5414" t="s">
        <v>20131</v>
      </c>
      <c r="C5414" s="71" t="s">
        <v>14997</v>
      </c>
      <c r="D5414" s="71">
        <v>331.44</v>
      </c>
    </row>
    <row r="5415" spans="1:4" x14ac:dyDescent="0.25">
      <c r="A5415" s="71">
        <v>5501701</v>
      </c>
      <c r="B5415" t="s">
        <v>20132</v>
      </c>
      <c r="C5415" s="71" t="s">
        <v>12798</v>
      </c>
      <c r="D5415" s="71">
        <v>38.76</v>
      </c>
    </row>
    <row r="5416" spans="1:4" x14ac:dyDescent="0.25">
      <c r="A5416" s="71">
        <v>5501702</v>
      </c>
      <c r="B5416" t="s">
        <v>20133</v>
      </c>
      <c r="C5416" s="71" t="s">
        <v>12798</v>
      </c>
      <c r="D5416" s="71">
        <v>96.89</v>
      </c>
    </row>
    <row r="5417" spans="1:4" x14ac:dyDescent="0.25">
      <c r="A5417" s="71">
        <v>5502972</v>
      </c>
      <c r="B5417" t="s">
        <v>20134</v>
      </c>
      <c r="C5417" s="71" t="s">
        <v>14997</v>
      </c>
      <c r="D5417" s="71">
        <v>197.6</v>
      </c>
    </row>
    <row r="5418" spans="1:4" x14ac:dyDescent="0.25">
      <c r="A5418" s="71">
        <v>5502968</v>
      </c>
      <c r="B5418" t="s">
        <v>20135</v>
      </c>
      <c r="C5418" s="71" t="s">
        <v>14997</v>
      </c>
      <c r="D5418" s="71">
        <v>22.29</v>
      </c>
    </row>
    <row r="5419" spans="1:4" x14ac:dyDescent="0.25">
      <c r="A5419" s="71">
        <v>5502969</v>
      </c>
      <c r="B5419" t="s">
        <v>20136</v>
      </c>
      <c r="C5419" s="71" t="s">
        <v>14997</v>
      </c>
      <c r="D5419" s="71">
        <v>28.12</v>
      </c>
    </row>
    <row r="5420" spans="1:4" x14ac:dyDescent="0.25">
      <c r="A5420" s="71">
        <v>5502970</v>
      </c>
      <c r="B5420" t="s">
        <v>20137</v>
      </c>
      <c r="C5420" s="71" t="s">
        <v>14997</v>
      </c>
      <c r="D5420" s="71">
        <v>51.51</v>
      </c>
    </row>
    <row r="5421" spans="1:4" x14ac:dyDescent="0.25">
      <c r="A5421" s="71">
        <v>5502971</v>
      </c>
      <c r="B5421" t="s">
        <v>20138</v>
      </c>
      <c r="C5421" s="71" t="s">
        <v>14997</v>
      </c>
      <c r="D5421" s="71">
        <v>95.9</v>
      </c>
    </row>
    <row r="5422" spans="1:4" x14ac:dyDescent="0.25">
      <c r="A5422" s="71">
        <v>5502663</v>
      </c>
      <c r="B5422" t="s">
        <v>20139</v>
      </c>
      <c r="C5422" s="71" t="s">
        <v>14997</v>
      </c>
      <c r="D5422" s="71">
        <v>32.4</v>
      </c>
    </row>
    <row r="5423" spans="1:4" x14ac:dyDescent="0.25">
      <c r="A5423" s="71">
        <v>5502993</v>
      </c>
      <c r="B5423" t="s">
        <v>20140</v>
      </c>
      <c r="C5423" s="71" t="s">
        <v>14997</v>
      </c>
      <c r="D5423" s="71">
        <v>23.97</v>
      </c>
    </row>
    <row r="5424" spans="1:4" x14ac:dyDescent="0.25">
      <c r="A5424" s="71">
        <v>5502967</v>
      </c>
      <c r="B5424" t="s">
        <v>20141</v>
      </c>
      <c r="C5424" s="71" t="s">
        <v>14997</v>
      </c>
      <c r="D5424" s="71">
        <v>109.34</v>
      </c>
    </row>
    <row r="5425" spans="1:4" x14ac:dyDescent="0.25">
      <c r="A5425" s="71">
        <v>5502963</v>
      </c>
      <c r="B5425" t="s">
        <v>20142</v>
      </c>
      <c r="C5425" s="71" t="s">
        <v>14997</v>
      </c>
      <c r="D5425" s="71">
        <v>13.34</v>
      </c>
    </row>
    <row r="5426" spans="1:4" x14ac:dyDescent="0.25">
      <c r="A5426" s="71">
        <v>5502964</v>
      </c>
      <c r="B5426" t="s">
        <v>20143</v>
      </c>
      <c r="C5426" s="71" t="s">
        <v>14997</v>
      </c>
      <c r="D5426" s="71">
        <v>16.71</v>
      </c>
    </row>
    <row r="5427" spans="1:4" x14ac:dyDescent="0.25">
      <c r="A5427" s="71">
        <v>5502965</v>
      </c>
      <c r="B5427" t="s">
        <v>20144</v>
      </c>
      <c r="C5427" s="71" t="s">
        <v>14997</v>
      </c>
      <c r="D5427" s="71">
        <v>30.09</v>
      </c>
    </row>
    <row r="5428" spans="1:4" x14ac:dyDescent="0.25">
      <c r="A5428" s="71">
        <v>5502966</v>
      </c>
      <c r="B5428" t="s">
        <v>20145</v>
      </c>
      <c r="C5428" s="71" t="s">
        <v>14997</v>
      </c>
      <c r="D5428" s="71">
        <v>55.17</v>
      </c>
    </row>
    <row r="5429" spans="1:4" x14ac:dyDescent="0.25">
      <c r="A5429" s="71">
        <v>5501706</v>
      </c>
      <c r="B5429" t="s">
        <v>20146</v>
      </c>
      <c r="C5429" s="71" t="s">
        <v>14997</v>
      </c>
      <c r="D5429" s="71">
        <v>6.56</v>
      </c>
    </row>
    <row r="5430" spans="1:4" x14ac:dyDescent="0.25">
      <c r="A5430" s="71">
        <v>5501880</v>
      </c>
      <c r="B5430" t="s">
        <v>20147</v>
      </c>
      <c r="C5430" s="71" t="s">
        <v>14997</v>
      </c>
      <c r="D5430" s="71">
        <v>11.71</v>
      </c>
    </row>
    <row r="5431" spans="1:4" x14ac:dyDescent="0.25">
      <c r="A5431" s="71">
        <v>5502114</v>
      </c>
      <c r="B5431" t="s">
        <v>20148</v>
      </c>
      <c r="C5431" s="71" t="s">
        <v>14997</v>
      </c>
      <c r="D5431" s="71">
        <v>7.74</v>
      </c>
    </row>
    <row r="5432" spans="1:4" x14ac:dyDescent="0.25">
      <c r="A5432" s="71">
        <v>5501906</v>
      </c>
      <c r="B5432" t="s">
        <v>20149</v>
      </c>
      <c r="C5432" s="71" t="s">
        <v>14997</v>
      </c>
      <c r="D5432" s="71">
        <v>10.48</v>
      </c>
    </row>
    <row r="5433" spans="1:4" x14ac:dyDescent="0.25">
      <c r="A5433" s="71">
        <v>5502140</v>
      </c>
      <c r="B5433" t="s">
        <v>20150</v>
      </c>
      <c r="C5433" s="71" t="s">
        <v>14997</v>
      </c>
      <c r="D5433" s="71">
        <v>6.5</v>
      </c>
    </row>
    <row r="5434" spans="1:4" x14ac:dyDescent="0.25">
      <c r="A5434" s="71">
        <v>5501932</v>
      </c>
      <c r="B5434" t="s">
        <v>20151</v>
      </c>
      <c r="C5434" s="71" t="s">
        <v>14997</v>
      </c>
      <c r="D5434" s="71">
        <v>10.48</v>
      </c>
    </row>
    <row r="5435" spans="1:4" x14ac:dyDescent="0.25">
      <c r="A5435" s="71">
        <v>5502166</v>
      </c>
      <c r="B5435" t="s">
        <v>20152</v>
      </c>
      <c r="C5435" s="71" t="s">
        <v>14997</v>
      </c>
      <c r="D5435" s="71">
        <v>6.9</v>
      </c>
    </row>
    <row r="5436" spans="1:4" x14ac:dyDescent="0.25">
      <c r="A5436" s="71">
        <v>5501881</v>
      </c>
      <c r="B5436" t="s">
        <v>20153</v>
      </c>
      <c r="C5436" s="71" t="s">
        <v>14997</v>
      </c>
      <c r="D5436" s="71">
        <v>11.98</v>
      </c>
    </row>
    <row r="5437" spans="1:4" x14ac:dyDescent="0.25">
      <c r="A5437" s="71">
        <v>5502115</v>
      </c>
      <c r="B5437" t="s">
        <v>20154</v>
      </c>
      <c r="C5437" s="71" t="s">
        <v>14997</v>
      </c>
      <c r="D5437" s="71">
        <v>8.4</v>
      </c>
    </row>
    <row r="5438" spans="1:4" x14ac:dyDescent="0.25">
      <c r="A5438" s="71">
        <v>5501907</v>
      </c>
      <c r="B5438" t="s">
        <v>20155</v>
      </c>
      <c r="C5438" s="71" t="s">
        <v>14997</v>
      </c>
      <c r="D5438" s="71">
        <v>10.65</v>
      </c>
    </row>
    <row r="5439" spans="1:4" x14ac:dyDescent="0.25">
      <c r="A5439" s="71">
        <v>5502141</v>
      </c>
      <c r="B5439" t="s">
        <v>20156</v>
      </c>
      <c r="C5439" s="71" t="s">
        <v>14997</v>
      </c>
      <c r="D5439" s="71">
        <v>7.04</v>
      </c>
    </row>
    <row r="5440" spans="1:4" x14ac:dyDescent="0.25">
      <c r="A5440" s="71">
        <v>5501933</v>
      </c>
      <c r="B5440" t="s">
        <v>20157</v>
      </c>
      <c r="C5440" s="71" t="s">
        <v>14997</v>
      </c>
      <c r="D5440" s="71">
        <v>10.65</v>
      </c>
    </row>
    <row r="5441" spans="1:4" x14ac:dyDescent="0.25">
      <c r="A5441" s="71">
        <v>5502167</v>
      </c>
      <c r="B5441" t="s">
        <v>20158</v>
      </c>
      <c r="C5441" s="71" t="s">
        <v>14997</v>
      </c>
      <c r="D5441" s="71">
        <v>7.04</v>
      </c>
    </row>
    <row r="5442" spans="1:4" x14ac:dyDescent="0.25">
      <c r="A5442" s="71">
        <v>5501882</v>
      </c>
      <c r="B5442" t="s">
        <v>20159</v>
      </c>
      <c r="C5442" s="71" t="s">
        <v>14997</v>
      </c>
      <c r="D5442" s="71">
        <v>12.24</v>
      </c>
    </row>
    <row r="5443" spans="1:4" x14ac:dyDescent="0.25">
      <c r="A5443" s="71">
        <v>5502116</v>
      </c>
      <c r="B5443" t="s">
        <v>20160</v>
      </c>
      <c r="C5443" s="71" t="s">
        <v>14997</v>
      </c>
      <c r="D5443" s="71">
        <v>8.6300000000000008</v>
      </c>
    </row>
    <row r="5444" spans="1:4" x14ac:dyDescent="0.25">
      <c r="A5444" s="71">
        <v>5501908</v>
      </c>
      <c r="B5444" t="s">
        <v>20161</v>
      </c>
      <c r="C5444" s="71" t="s">
        <v>14997</v>
      </c>
      <c r="D5444" s="71">
        <v>10.83</v>
      </c>
    </row>
    <row r="5445" spans="1:4" x14ac:dyDescent="0.25">
      <c r="A5445" s="71">
        <v>5502142</v>
      </c>
      <c r="B5445" t="s">
        <v>20162</v>
      </c>
      <c r="C5445" s="71" t="s">
        <v>14997</v>
      </c>
      <c r="D5445" s="71">
        <v>7.23</v>
      </c>
    </row>
    <row r="5446" spans="1:4" x14ac:dyDescent="0.25">
      <c r="A5446" s="71">
        <v>5501934</v>
      </c>
      <c r="B5446" t="s">
        <v>20163</v>
      </c>
      <c r="C5446" s="71" t="s">
        <v>14997</v>
      </c>
      <c r="D5446" s="71">
        <v>10.79</v>
      </c>
    </row>
    <row r="5447" spans="1:4" x14ac:dyDescent="0.25">
      <c r="A5447" s="71">
        <v>5502168</v>
      </c>
      <c r="B5447" t="s">
        <v>20164</v>
      </c>
      <c r="C5447" s="71" t="s">
        <v>14997</v>
      </c>
      <c r="D5447" s="71">
        <v>7.18</v>
      </c>
    </row>
    <row r="5448" spans="1:4" x14ac:dyDescent="0.25">
      <c r="A5448" s="71">
        <v>5501883</v>
      </c>
      <c r="B5448" t="s">
        <v>20165</v>
      </c>
      <c r="C5448" s="71" t="s">
        <v>14997</v>
      </c>
      <c r="D5448" s="71">
        <v>12.51</v>
      </c>
    </row>
    <row r="5449" spans="1:4" x14ac:dyDescent="0.25">
      <c r="A5449" s="71">
        <v>5502117</v>
      </c>
      <c r="B5449" t="s">
        <v>20166</v>
      </c>
      <c r="C5449" s="71" t="s">
        <v>14997</v>
      </c>
      <c r="D5449" s="71">
        <v>8.91</v>
      </c>
    </row>
    <row r="5450" spans="1:4" x14ac:dyDescent="0.25">
      <c r="A5450" s="71">
        <v>5501909</v>
      </c>
      <c r="B5450" t="s">
        <v>20167</v>
      </c>
      <c r="C5450" s="71" t="s">
        <v>14997</v>
      </c>
      <c r="D5450" s="71">
        <v>11.01</v>
      </c>
    </row>
    <row r="5451" spans="1:4" x14ac:dyDescent="0.25">
      <c r="A5451" s="71">
        <v>5502143</v>
      </c>
      <c r="B5451" t="s">
        <v>20168</v>
      </c>
      <c r="C5451" s="71" t="s">
        <v>14997</v>
      </c>
      <c r="D5451" s="71">
        <v>7.42</v>
      </c>
    </row>
    <row r="5452" spans="1:4" x14ac:dyDescent="0.25">
      <c r="A5452" s="71">
        <v>5501935</v>
      </c>
      <c r="B5452" t="s">
        <v>20169</v>
      </c>
      <c r="C5452" s="71" t="s">
        <v>14997</v>
      </c>
      <c r="D5452" s="71">
        <v>10.96</v>
      </c>
    </row>
    <row r="5453" spans="1:4" x14ac:dyDescent="0.25">
      <c r="A5453" s="71">
        <v>5502169</v>
      </c>
      <c r="B5453" t="s">
        <v>20170</v>
      </c>
      <c r="C5453" s="71" t="s">
        <v>14997</v>
      </c>
      <c r="D5453" s="71">
        <v>7.37</v>
      </c>
    </row>
    <row r="5454" spans="1:4" x14ac:dyDescent="0.25">
      <c r="A5454" s="71">
        <v>5501884</v>
      </c>
      <c r="B5454" t="s">
        <v>20171</v>
      </c>
      <c r="C5454" s="71" t="s">
        <v>14997</v>
      </c>
      <c r="D5454" s="71">
        <v>13.12</v>
      </c>
    </row>
    <row r="5455" spans="1:4" x14ac:dyDescent="0.25">
      <c r="A5455" s="71">
        <v>5502118</v>
      </c>
      <c r="B5455" t="s">
        <v>20172</v>
      </c>
      <c r="C5455" s="71" t="s">
        <v>14997</v>
      </c>
      <c r="D5455" s="71">
        <v>9.19</v>
      </c>
    </row>
    <row r="5456" spans="1:4" x14ac:dyDescent="0.25">
      <c r="A5456" s="71">
        <v>5501910</v>
      </c>
      <c r="B5456" t="s">
        <v>20173</v>
      </c>
      <c r="C5456" s="71" t="s">
        <v>14997</v>
      </c>
      <c r="D5456" s="71">
        <v>11.18</v>
      </c>
    </row>
    <row r="5457" spans="1:4" x14ac:dyDescent="0.25">
      <c r="A5457" s="71">
        <v>5502144</v>
      </c>
      <c r="B5457" t="s">
        <v>20174</v>
      </c>
      <c r="C5457" s="71" t="s">
        <v>14997</v>
      </c>
      <c r="D5457" s="71">
        <v>7.56</v>
      </c>
    </row>
    <row r="5458" spans="1:4" x14ac:dyDescent="0.25">
      <c r="A5458" s="71">
        <v>5501936</v>
      </c>
      <c r="B5458" t="s">
        <v>20175</v>
      </c>
      <c r="C5458" s="71" t="s">
        <v>14997</v>
      </c>
      <c r="D5458" s="71">
        <v>11.09</v>
      </c>
    </row>
    <row r="5459" spans="1:4" x14ac:dyDescent="0.25">
      <c r="A5459" s="71">
        <v>5502170</v>
      </c>
      <c r="B5459" t="s">
        <v>20176</v>
      </c>
      <c r="C5459" s="71" t="s">
        <v>14997</v>
      </c>
      <c r="D5459" s="71">
        <v>7.51</v>
      </c>
    </row>
    <row r="5460" spans="1:4" x14ac:dyDescent="0.25">
      <c r="A5460" s="71">
        <v>5501885</v>
      </c>
      <c r="B5460" t="s">
        <v>20177</v>
      </c>
      <c r="C5460" s="71" t="s">
        <v>14997</v>
      </c>
      <c r="D5460" s="71">
        <v>13.62</v>
      </c>
    </row>
    <row r="5461" spans="1:4" x14ac:dyDescent="0.25">
      <c r="A5461" s="71">
        <v>5502119</v>
      </c>
      <c r="B5461" t="s">
        <v>20178</v>
      </c>
      <c r="C5461" s="71" t="s">
        <v>14997</v>
      </c>
      <c r="D5461" s="71">
        <v>10.039999999999999</v>
      </c>
    </row>
    <row r="5462" spans="1:4" x14ac:dyDescent="0.25">
      <c r="A5462" s="71">
        <v>5501911</v>
      </c>
      <c r="B5462" t="s">
        <v>20179</v>
      </c>
      <c r="C5462" s="71" t="s">
        <v>14997</v>
      </c>
      <c r="D5462" s="71">
        <v>11.82</v>
      </c>
    </row>
    <row r="5463" spans="1:4" x14ac:dyDescent="0.25">
      <c r="A5463" s="71">
        <v>5502145</v>
      </c>
      <c r="B5463" t="s">
        <v>20180</v>
      </c>
      <c r="C5463" s="71" t="s">
        <v>14997</v>
      </c>
      <c r="D5463" s="71">
        <v>7.88</v>
      </c>
    </row>
    <row r="5464" spans="1:4" x14ac:dyDescent="0.25">
      <c r="A5464" s="71">
        <v>5501937</v>
      </c>
      <c r="B5464" t="s">
        <v>20181</v>
      </c>
      <c r="C5464" s="71" t="s">
        <v>14997</v>
      </c>
      <c r="D5464" s="71">
        <v>11.76</v>
      </c>
    </row>
    <row r="5465" spans="1:4" x14ac:dyDescent="0.25">
      <c r="A5465" s="71">
        <v>5502171</v>
      </c>
      <c r="B5465" t="s">
        <v>20182</v>
      </c>
      <c r="C5465" s="71" t="s">
        <v>14997</v>
      </c>
      <c r="D5465" s="71">
        <v>7.79</v>
      </c>
    </row>
    <row r="5466" spans="1:4" x14ac:dyDescent="0.25">
      <c r="A5466" s="71">
        <v>5501886</v>
      </c>
      <c r="B5466" t="s">
        <v>20183</v>
      </c>
      <c r="C5466" s="71" t="s">
        <v>14997</v>
      </c>
      <c r="D5466" s="71">
        <v>14.69</v>
      </c>
    </row>
    <row r="5467" spans="1:4" x14ac:dyDescent="0.25">
      <c r="A5467" s="71">
        <v>5502120</v>
      </c>
      <c r="B5467" t="s">
        <v>20184</v>
      </c>
      <c r="C5467" s="71" t="s">
        <v>14997</v>
      </c>
      <c r="D5467" s="71">
        <v>11.13</v>
      </c>
    </row>
    <row r="5468" spans="1:4" x14ac:dyDescent="0.25">
      <c r="A5468" s="71">
        <v>5501912</v>
      </c>
      <c r="B5468" t="s">
        <v>20185</v>
      </c>
      <c r="C5468" s="71" t="s">
        <v>14997</v>
      </c>
      <c r="D5468" s="71">
        <v>12.29</v>
      </c>
    </row>
    <row r="5469" spans="1:4" x14ac:dyDescent="0.25">
      <c r="A5469" s="71">
        <v>5502146</v>
      </c>
      <c r="B5469" t="s">
        <v>20186</v>
      </c>
      <c r="C5469" s="71" t="s">
        <v>14997</v>
      </c>
      <c r="D5469" s="71">
        <v>8.74</v>
      </c>
    </row>
    <row r="5470" spans="1:4" x14ac:dyDescent="0.25">
      <c r="A5470" s="71">
        <v>5501938</v>
      </c>
      <c r="B5470" t="s">
        <v>20187</v>
      </c>
      <c r="C5470" s="71" t="s">
        <v>14997</v>
      </c>
      <c r="D5470" s="71">
        <v>12.19</v>
      </c>
    </row>
    <row r="5471" spans="1:4" x14ac:dyDescent="0.25">
      <c r="A5471" s="71">
        <v>5502172</v>
      </c>
      <c r="B5471" t="s">
        <v>20188</v>
      </c>
      <c r="C5471" s="71" t="s">
        <v>14997</v>
      </c>
      <c r="D5471" s="71">
        <v>8.6300000000000008</v>
      </c>
    </row>
    <row r="5472" spans="1:4" x14ac:dyDescent="0.25">
      <c r="A5472" s="71">
        <v>5501876</v>
      </c>
      <c r="B5472" t="s">
        <v>20189</v>
      </c>
      <c r="C5472" s="71" t="s">
        <v>14997</v>
      </c>
      <c r="D5472" s="71">
        <v>9.75</v>
      </c>
    </row>
    <row r="5473" spans="1:4" x14ac:dyDescent="0.25">
      <c r="A5473" s="71">
        <v>5502110</v>
      </c>
      <c r="B5473" t="s">
        <v>20190</v>
      </c>
      <c r="C5473" s="71" t="s">
        <v>14997</v>
      </c>
      <c r="D5473" s="71">
        <v>6.13</v>
      </c>
    </row>
    <row r="5474" spans="1:4" x14ac:dyDescent="0.25">
      <c r="A5474" s="71">
        <v>5501902</v>
      </c>
      <c r="B5474" t="s">
        <v>20191</v>
      </c>
      <c r="C5474" s="71" t="s">
        <v>14997</v>
      </c>
      <c r="D5474" s="71">
        <v>9.33</v>
      </c>
    </row>
    <row r="5475" spans="1:4" x14ac:dyDescent="0.25">
      <c r="A5475" s="71">
        <v>5502136</v>
      </c>
      <c r="B5475" t="s">
        <v>20192</v>
      </c>
      <c r="C5475" s="71" t="s">
        <v>14997</v>
      </c>
      <c r="D5475" s="71">
        <v>5.71</v>
      </c>
    </row>
    <row r="5476" spans="1:4" x14ac:dyDescent="0.25">
      <c r="A5476" s="71">
        <v>5501928</v>
      </c>
      <c r="B5476" t="s">
        <v>20193</v>
      </c>
      <c r="C5476" s="71" t="s">
        <v>14997</v>
      </c>
      <c r="D5476" s="71">
        <v>9.4</v>
      </c>
    </row>
    <row r="5477" spans="1:4" x14ac:dyDescent="0.25">
      <c r="A5477" s="71">
        <v>5502162</v>
      </c>
      <c r="B5477" t="s">
        <v>20194</v>
      </c>
      <c r="C5477" s="71" t="s">
        <v>14997</v>
      </c>
      <c r="D5477" s="71">
        <v>5.79</v>
      </c>
    </row>
    <row r="5478" spans="1:4" x14ac:dyDescent="0.25">
      <c r="A5478" s="71">
        <v>5501877</v>
      </c>
      <c r="B5478" t="s">
        <v>20195</v>
      </c>
      <c r="C5478" s="71" t="s">
        <v>14997</v>
      </c>
      <c r="D5478" s="71">
        <v>10.48</v>
      </c>
    </row>
    <row r="5479" spans="1:4" x14ac:dyDescent="0.25">
      <c r="A5479" s="71">
        <v>5502111</v>
      </c>
      <c r="B5479" t="s">
        <v>20196</v>
      </c>
      <c r="C5479" s="71" t="s">
        <v>14997</v>
      </c>
      <c r="D5479" s="71">
        <v>6.5</v>
      </c>
    </row>
    <row r="5480" spans="1:4" x14ac:dyDescent="0.25">
      <c r="A5480" s="71">
        <v>5501903</v>
      </c>
      <c r="B5480" t="s">
        <v>20197</v>
      </c>
      <c r="C5480" s="71" t="s">
        <v>14997</v>
      </c>
      <c r="D5480" s="71">
        <v>9.58</v>
      </c>
    </row>
    <row r="5481" spans="1:4" x14ac:dyDescent="0.25">
      <c r="A5481" s="71">
        <v>5502137</v>
      </c>
      <c r="B5481" t="s">
        <v>20198</v>
      </c>
      <c r="C5481" s="71" t="s">
        <v>14997</v>
      </c>
      <c r="D5481" s="71">
        <v>5.94</v>
      </c>
    </row>
    <row r="5482" spans="1:4" x14ac:dyDescent="0.25">
      <c r="A5482" s="71">
        <v>5501929</v>
      </c>
      <c r="B5482" t="s">
        <v>20199</v>
      </c>
      <c r="C5482" s="71" t="s">
        <v>14997</v>
      </c>
      <c r="D5482" s="71">
        <v>9.61</v>
      </c>
    </row>
    <row r="5483" spans="1:4" x14ac:dyDescent="0.25">
      <c r="A5483" s="71">
        <v>5502163</v>
      </c>
      <c r="B5483" t="s">
        <v>20200</v>
      </c>
      <c r="C5483" s="71" t="s">
        <v>14997</v>
      </c>
      <c r="D5483" s="71">
        <v>5.98</v>
      </c>
    </row>
    <row r="5484" spans="1:4" x14ac:dyDescent="0.25">
      <c r="A5484" s="71">
        <v>5501875</v>
      </c>
      <c r="B5484" t="s">
        <v>20201</v>
      </c>
      <c r="C5484" s="71" t="s">
        <v>14997</v>
      </c>
      <c r="D5484" s="71">
        <v>9.33</v>
      </c>
    </row>
    <row r="5485" spans="1:4" x14ac:dyDescent="0.25">
      <c r="A5485" s="71">
        <v>5502109</v>
      </c>
      <c r="B5485" t="s">
        <v>20202</v>
      </c>
      <c r="C5485" s="71" t="s">
        <v>14997</v>
      </c>
      <c r="D5485" s="71">
        <v>5.71</v>
      </c>
    </row>
    <row r="5486" spans="1:4" x14ac:dyDescent="0.25">
      <c r="A5486" s="71">
        <v>5501901</v>
      </c>
      <c r="B5486" t="s">
        <v>20203</v>
      </c>
      <c r="C5486" s="71" t="s">
        <v>14997</v>
      </c>
      <c r="D5486" s="71">
        <v>8.6999999999999993</v>
      </c>
    </row>
    <row r="5487" spans="1:4" x14ac:dyDescent="0.25">
      <c r="A5487" s="71">
        <v>5502135</v>
      </c>
      <c r="B5487" t="s">
        <v>20204</v>
      </c>
      <c r="C5487" s="71" t="s">
        <v>14997</v>
      </c>
      <c r="D5487" s="71">
        <v>5.04</v>
      </c>
    </row>
    <row r="5488" spans="1:4" x14ac:dyDescent="0.25">
      <c r="A5488" s="71">
        <v>5501927</v>
      </c>
      <c r="B5488" t="s">
        <v>20205</v>
      </c>
      <c r="C5488" s="71" t="s">
        <v>14997</v>
      </c>
      <c r="D5488" s="71">
        <v>9.15</v>
      </c>
    </row>
    <row r="5489" spans="1:4" x14ac:dyDescent="0.25">
      <c r="A5489" s="71">
        <v>5502161</v>
      </c>
      <c r="B5489" t="s">
        <v>20206</v>
      </c>
      <c r="C5489" s="71" t="s">
        <v>14997</v>
      </c>
      <c r="D5489" s="71">
        <v>5.13</v>
      </c>
    </row>
    <row r="5490" spans="1:4" x14ac:dyDescent="0.25">
      <c r="A5490" s="71">
        <v>5501878</v>
      </c>
      <c r="B5490" t="s">
        <v>20207</v>
      </c>
      <c r="C5490" s="71" t="s">
        <v>14997</v>
      </c>
      <c r="D5490" s="71">
        <v>10.79</v>
      </c>
    </row>
    <row r="5491" spans="1:4" x14ac:dyDescent="0.25">
      <c r="A5491" s="71">
        <v>5502112</v>
      </c>
      <c r="B5491" t="s">
        <v>20208</v>
      </c>
      <c r="C5491" s="71" t="s">
        <v>14997</v>
      </c>
      <c r="D5491" s="71">
        <v>7.18</v>
      </c>
    </row>
    <row r="5492" spans="1:4" x14ac:dyDescent="0.25">
      <c r="A5492" s="71">
        <v>5501904</v>
      </c>
      <c r="B5492" t="s">
        <v>20209</v>
      </c>
      <c r="C5492" s="71" t="s">
        <v>14997</v>
      </c>
      <c r="D5492" s="71">
        <v>9.75</v>
      </c>
    </row>
    <row r="5493" spans="1:4" x14ac:dyDescent="0.25">
      <c r="A5493" s="71">
        <v>5502138</v>
      </c>
      <c r="B5493" t="s">
        <v>20210</v>
      </c>
      <c r="C5493" s="71" t="s">
        <v>14997</v>
      </c>
      <c r="D5493" s="71">
        <v>6.16</v>
      </c>
    </row>
    <row r="5494" spans="1:4" x14ac:dyDescent="0.25">
      <c r="A5494" s="71">
        <v>5501930</v>
      </c>
      <c r="B5494" t="s">
        <v>20211</v>
      </c>
      <c r="C5494" s="71" t="s">
        <v>14997</v>
      </c>
      <c r="D5494" s="71">
        <v>9.7899999999999991</v>
      </c>
    </row>
    <row r="5495" spans="1:4" x14ac:dyDescent="0.25">
      <c r="A5495" s="71">
        <v>5502164</v>
      </c>
      <c r="B5495" t="s">
        <v>20212</v>
      </c>
      <c r="C5495" s="71" t="s">
        <v>14997</v>
      </c>
      <c r="D5495" s="71">
        <v>6.16</v>
      </c>
    </row>
    <row r="5496" spans="1:4" x14ac:dyDescent="0.25">
      <c r="A5496" s="71">
        <v>5501879</v>
      </c>
      <c r="B5496" t="s">
        <v>20213</v>
      </c>
      <c r="C5496" s="71" t="s">
        <v>14997</v>
      </c>
      <c r="D5496" s="71">
        <v>11.09</v>
      </c>
    </row>
    <row r="5497" spans="1:4" x14ac:dyDescent="0.25">
      <c r="A5497" s="71">
        <v>5502113</v>
      </c>
      <c r="B5497" t="s">
        <v>20214</v>
      </c>
      <c r="C5497" s="71" t="s">
        <v>14997</v>
      </c>
      <c r="D5497" s="71">
        <v>7.46</v>
      </c>
    </row>
    <row r="5498" spans="1:4" x14ac:dyDescent="0.25">
      <c r="A5498" s="71">
        <v>5501905</v>
      </c>
      <c r="B5498" t="s">
        <v>20215</v>
      </c>
      <c r="C5498" s="71" t="s">
        <v>14997</v>
      </c>
      <c r="D5498" s="71">
        <v>9.9700000000000006</v>
      </c>
    </row>
    <row r="5499" spans="1:4" x14ac:dyDescent="0.25">
      <c r="A5499" s="71">
        <v>5502139</v>
      </c>
      <c r="B5499" t="s">
        <v>20216</v>
      </c>
      <c r="C5499" s="71" t="s">
        <v>14997</v>
      </c>
      <c r="D5499" s="71">
        <v>6.35</v>
      </c>
    </row>
    <row r="5500" spans="1:4" x14ac:dyDescent="0.25">
      <c r="A5500" s="71">
        <v>5501931</v>
      </c>
      <c r="B5500" t="s">
        <v>20217</v>
      </c>
      <c r="C5500" s="71" t="s">
        <v>14997</v>
      </c>
      <c r="D5500" s="71">
        <v>10.34</v>
      </c>
    </row>
    <row r="5501" spans="1:4" x14ac:dyDescent="0.25">
      <c r="A5501" s="71">
        <v>5502165</v>
      </c>
      <c r="B5501" t="s">
        <v>20218</v>
      </c>
      <c r="C5501" s="71" t="s">
        <v>14997</v>
      </c>
      <c r="D5501" s="71">
        <v>6.35</v>
      </c>
    </row>
    <row r="5502" spans="1:4" x14ac:dyDescent="0.25">
      <c r="A5502" s="71">
        <v>5502825</v>
      </c>
      <c r="B5502" t="s">
        <v>20219</v>
      </c>
      <c r="C5502" s="71" t="s">
        <v>14997</v>
      </c>
      <c r="D5502" s="71">
        <v>15.49</v>
      </c>
    </row>
    <row r="5503" spans="1:4" x14ac:dyDescent="0.25">
      <c r="A5503" s="71">
        <v>5502834</v>
      </c>
      <c r="B5503" t="s">
        <v>20220</v>
      </c>
      <c r="C5503" s="71" t="s">
        <v>14997</v>
      </c>
      <c r="D5503" s="71">
        <v>11.58</v>
      </c>
    </row>
    <row r="5504" spans="1:4" x14ac:dyDescent="0.25">
      <c r="A5504" s="71">
        <v>5502826</v>
      </c>
      <c r="B5504" t="s">
        <v>20221</v>
      </c>
      <c r="C5504" s="71" t="s">
        <v>14997</v>
      </c>
      <c r="D5504" s="71">
        <v>12.56</v>
      </c>
    </row>
    <row r="5505" spans="1:4" x14ac:dyDescent="0.25">
      <c r="A5505" s="71">
        <v>5502835</v>
      </c>
      <c r="B5505" t="s">
        <v>20222</v>
      </c>
      <c r="C5505" s="71" t="s">
        <v>14997</v>
      </c>
      <c r="D5505" s="71">
        <v>9.02</v>
      </c>
    </row>
    <row r="5506" spans="1:4" x14ac:dyDescent="0.25">
      <c r="A5506" s="71">
        <v>5502827</v>
      </c>
      <c r="B5506" t="s">
        <v>20223</v>
      </c>
      <c r="C5506" s="71" t="s">
        <v>14997</v>
      </c>
      <c r="D5506" s="71">
        <v>12.4</v>
      </c>
    </row>
    <row r="5507" spans="1:4" x14ac:dyDescent="0.25">
      <c r="A5507" s="71">
        <v>5502836</v>
      </c>
      <c r="B5507" t="s">
        <v>20224</v>
      </c>
      <c r="C5507" s="71" t="s">
        <v>14997</v>
      </c>
      <c r="D5507" s="71">
        <v>8.85</v>
      </c>
    </row>
    <row r="5508" spans="1:4" x14ac:dyDescent="0.25">
      <c r="A5508" s="71">
        <v>5502356</v>
      </c>
      <c r="B5508" t="s">
        <v>20225</v>
      </c>
      <c r="C5508" s="71" t="s">
        <v>14997</v>
      </c>
      <c r="D5508" s="71">
        <v>17.97</v>
      </c>
    </row>
    <row r="5509" spans="1:4" x14ac:dyDescent="0.25">
      <c r="A5509" s="71">
        <v>5502590</v>
      </c>
      <c r="B5509" t="s">
        <v>20226</v>
      </c>
      <c r="C5509" s="71" t="s">
        <v>14997</v>
      </c>
      <c r="D5509" s="71">
        <v>10.44</v>
      </c>
    </row>
    <row r="5510" spans="1:4" x14ac:dyDescent="0.25">
      <c r="A5510" s="71">
        <v>5502382</v>
      </c>
      <c r="B5510" t="s">
        <v>20227</v>
      </c>
      <c r="C5510" s="71" t="s">
        <v>14997</v>
      </c>
      <c r="D5510" s="71">
        <v>16.559999999999999</v>
      </c>
    </row>
    <row r="5511" spans="1:4" x14ac:dyDescent="0.25">
      <c r="A5511" s="71">
        <v>5502616</v>
      </c>
      <c r="B5511" t="s">
        <v>20228</v>
      </c>
      <c r="C5511" s="71" t="s">
        <v>14997</v>
      </c>
      <c r="D5511" s="71">
        <v>8.9</v>
      </c>
    </row>
    <row r="5512" spans="1:4" x14ac:dyDescent="0.25">
      <c r="A5512" s="71">
        <v>5502408</v>
      </c>
      <c r="B5512" t="s">
        <v>20229</v>
      </c>
      <c r="C5512" s="71" t="s">
        <v>14997</v>
      </c>
      <c r="D5512" s="71">
        <v>16.559999999999999</v>
      </c>
    </row>
    <row r="5513" spans="1:4" x14ac:dyDescent="0.25">
      <c r="A5513" s="71">
        <v>5502642</v>
      </c>
      <c r="B5513" t="s">
        <v>20230</v>
      </c>
      <c r="C5513" s="71" t="s">
        <v>14997</v>
      </c>
      <c r="D5513" s="71">
        <v>8.85</v>
      </c>
    </row>
    <row r="5514" spans="1:4" x14ac:dyDescent="0.25">
      <c r="A5514" s="71">
        <v>5502357</v>
      </c>
      <c r="B5514" t="s">
        <v>20231</v>
      </c>
      <c r="C5514" s="71" t="s">
        <v>14997</v>
      </c>
      <c r="D5514" s="71">
        <v>18.27</v>
      </c>
    </row>
    <row r="5515" spans="1:4" x14ac:dyDescent="0.25">
      <c r="A5515" s="71">
        <v>5502591</v>
      </c>
      <c r="B5515" t="s">
        <v>20232</v>
      </c>
      <c r="C5515" s="71" t="s">
        <v>14997</v>
      </c>
      <c r="D5515" s="71">
        <v>10.77</v>
      </c>
    </row>
    <row r="5516" spans="1:4" x14ac:dyDescent="0.25">
      <c r="A5516" s="71">
        <v>5502383</v>
      </c>
      <c r="B5516" t="s">
        <v>20233</v>
      </c>
      <c r="C5516" s="71" t="s">
        <v>14997</v>
      </c>
      <c r="D5516" s="71">
        <v>16.75</v>
      </c>
    </row>
    <row r="5517" spans="1:4" x14ac:dyDescent="0.25">
      <c r="A5517" s="71">
        <v>5502617</v>
      </c>
      <c r="B5517" t="s">
        <v>20234</v>
      </c>
      <c r="C5517" s="71" t="s">
        <v>14997</v>
      </c>
      <c r="D5517" s="71">
        <v>9.0399999999999991</v>
      </c>
    </row>
    <row r="5518" spans="1:4" x14ac:dyDescent="0.25">
      <c r="A5518" s="71">
        <v>5502409</v>
      </c>
      <c r="B5518" t="s">
        <v>20235</v>
      </c>
      <c r="C5518" s="71" t="s">
        <v>14997</v>
      </c>
      <c r="D5518" s="71">
        <v>16.7</v>
      </c>
    </row>
    <row r="5519" spans="1:4" x14ac:dyDescent="0.25">
      <c r="A5519" s="71">
        <v>5502643</v>
      </c>
      <c r="B5519" t="s">
        <v>20236</v>
      </c>
      <c r="C5519" s="71" t="s">
        <v>14997</v>
      </c>
      <c r="D5519" s="71">
        <v>9.0399999999999991</v>
      </c>
    </row>
    <row r="5520" spans="1:4" x14ac:dyDescent="0.25">
      <c r="A5520" s="71">
        <v>5502358</v>
      </c>
      <c r="B5520" t="s">
        <v>20237</v>
      </c>
      <c r="C5520" s="71" t="s">
        <v>14997</v>
      </c>
      <c r="D5520" s="71">
        <v>18.57</v>
      </c>
    </row>
    <row r="5521" spans="1:4" x14ac:dyDescent="0.25">
      <c r="A5521" s="71">
        <v>5502592</v>
      </c>
      <c r="B5521" t="s">
        <v>20238</v>
      </c>
      <c r="C5521" s="71" t="s">
        <v>14997</v>
      </c>
      <c r="D5521" s="71">
        <v>11.03</v>
      </c>
    </row>
    <row r="5522" spans="1:4" x14ac:dyDescent="0.25">
      <c r="A5522" s="71">
        <v>5502384</v>
      </c>
      <c r="B5522" t="s">
        <v>20239</v>
      </c>
      <c r="C5522" s="71" t="s">
        <v>14997</v>
      </c>
      <c r="D5522" s="71">
        <v>16.940000000000001</v>
      </c>
    </row>
    <row r="5523" spans="1:4" x14ac:dyDescent="0.25">
      <c r="A5523" s="71">
        <v>5502618</v>
      </c>
      <c r="B5523" t="s">
        <v>20240</v>
      </c>
      <c r="C5523" s="71" t="s">
        <v>14997</v>
      </c>
      <c r="D5523" s="71">
        <v>9.93</v>
      </c>
    </row>
    <row r="5524" spans="1:4" x14ac:dyDescent="0.25">
      <c r="A5524" s="71">
        <v>5502410</v>
      </c>
      <c r="B5524" t="s">
        <v>20241</v>
      </c>
      <c r="C5524" s="71" t="s">
        <v>14997</v>
      </c>
      <c r="D5524" s="71">
        <v>16.89</v>
      </c>
    </row>
    <row r="5525" spans="1:4" x14ac:dyDescent="0.25">
      <c r="A5525" s="71">
        <v>5502644</v>
      </c>
      <c r="B5525" t="s">
        <v>20242</v>
      </c>
      <c r="C5525" s="71" t="s">
        <v>14997</v>
      </c>
      <c r="D5525" s="71">
        <v>9.86</v>
      </c>
    </row>
    <row r="5526" spans="1:4" x14ac:dyDescent="0.25">
      <c r="A5526" s="71">
        <v>5502359</v>
      </c>
      <c r="B5526" t="s">
        <v>20243</v>
      </c>
      <c r="C5526" s="71" t="s">
        <v>14997</v>
      </c>
      <c r="D5526" s="71">
        <v>18.87</v>
      </c>
    </row>
    <row r="5527" spans="1:4" x14ac:dyDescent="0.25">
      <c r="A5527" s="71">
        <v>5502593</v>
      </c>
      <c r="B5527" t="s">
        <v>20244</v>
      </c>
      <c r="C5527" s="71" t="s">
        <v>14997</v>
      </c>
      <c r="D5527" s="71">
        <v>11.35</v>
      </c>
    </row>
    <row r="5528" spans="1:4" x14ac:dyDescent="0.25">
      <c r="A5528" s="71">
        <v>5502385</v>
      </c>
      <c r="B5528" t="s">
        <v>20245</v>
      </c>
      <c r="C5528" s="71" t="s">
        <v>14997</v>
      </c>
      <c r="D5528" s="71">
        <v>17.13</v>
      </c>
    </row>
    <row r="5529" spans="1:4" x14ac:dyDescent="0.25">
      <c r="A5529" s="71">
        <v>5502619</v>
      </c>
      <c r="B5529" t="s">
        <v>20246</v>
      </c>
      <c r="C5529" s="71" t="s">
        <v>14997</v>
      </c>
      <c r="D5529" s="71">
        <v>10.119999999999999</v>
      </c>
    </row>
    <row r="5530" spans="1:4" x14ac:dyDescent="0.25">
      <c r="A5530" s="71">
        <v>5502411</v>
      </c>
      <c r="B5530" t="s">
        <v>20247</v>
      </c>
      <c r="C5530" s="71" t="s">
        <v>14997</v>
      </c>
      <c r="D5530" s="71">
        <v>17.09</v>
      </c>
    </row>
    <row r="5531" spans="1:4" x14ac:dyDescent="0.25">
      <c r="A5531" s="71">
        <v>5502645</v>
      </c>
      <c r="B5531" t="s">
        <v>20248</v>
      </c>
      <c r="C5531" s="71" t="s">
        <v>14997</v>
      </c>
      <c r="D5531" s="71">
        <v>10.06</v>
      </c>
    </row>
    <row r="5532" spans="1:4" x14ac:dyDescent="0.25">
      <c r="A5532" s="71">
        <v>5502360</v>
      </c>
      <c r="B5532" t="s">
        <v>20249</v>
      </c>
      <c r="C5532" s="71" t="s">
        <v>14997</v>
      </c>
      <c r="D5532" s="71">
        <v>19.62</v>
      </c>
    </row>
    <row r="5533" spans="1:4" x14ac:dyDescent="0.25">
      <c r="A5533" s="71">
        <v>5502594</v>
      </c>
      <c r="B5533" t="s">
        <v>20250</v>
      </c>
      <c r="C5533" s="71" t="s">
        <v>14997</v>
      </c>
      <c r="D5533" s="71">
        <v>12.31</v>
      </c>
    </row>
    <row r="5534" spans="1:4" x14ac:dyDescent="0.25">
      <c r="A5534" s="71">
        <v>5502386</v>
      </c>
      <c r="B5534" t="s">
        <v>20251</v>
      </c>
      <c r="C5534" s="71" t="s">
        <v>14997</v>
      </c>
      <c r="D5534" s="71">
        <v>17.79</v>
      </c>
    </row>
    <row r="5535" spans="1:4" x14ac:dyDescent="0.25">
      <c r="A5535" s="71">
        <v>5502620</v>
      </c>
      <c r="B5535" t="s">
        <v>20252</v>
      </c>
      <c r="C5535" s="71" t="s">
        <v>14997</v>
      </c>
      <c r="D5535" s="71">
        <v>10.25</v>
      </c>
    </row>
    <row r="5536" spans="1:4" x14ac:dyDescent="0.25">
      <c r="A5536" s="71">
        <v>5502412</v>
      </c>
      <c r="B5536" t="s">
        <v>20253</v>
      </c>
      <c r="C5536" s="71" t="s">
        <v>14997</v>
      </c>
      <c r="D5536" s="71">
        <v>17.73</v>
      </c>
    </row>
    <row r="5537" spans="1:4" x14ac:dyDescent="0.25">
      <c r="A5537" s="71">
        <v>5502646</v>
      </c>
      <c r="B5537" t="s">
        <v>20254</v>
      </c>
      <c r="C5537" s="71" t="s">
        <v>14997</v>
      </c>
      <c r="D5537" s="71">
        <v>10.18</v>
      </c>
    </row>
    <row r="5538" spans="1:4" x14ac:dyDescent="0.25">
      <c r="A5538" s="71">
        <v>5502361</v>
      </c>
      <c r="B5538" t="s">
        <v>20255</v>
      </c>
      <c r="C5538" s="71" t="s">
        <v>14997</v>
      </c>
      <c r="D5538" s="71">
        <v>20.12</v>
      </c>
    </row>
    <row r="5539" spans="1:4" x14ac:dyDescent="0.25">
      <c r="A5539" s="71">
        <v>5502595</v>
      </c>
      <c r="B5539" t="s">
        <v>20256</v>
      </c>
      <c r="C5539" s="71" t="s">
        <v>14997</v>
      </c>
      <c r="D5539" s="71">
        <v>12.8</v>
      </c>
    </row>
    <row r="5540" spans="1:4" x14ac:dyDescent="0.25">
      <c r="A5540" s="71">
        <v>5502387</v>
      </c>
      <c r="B5540" t="s">
        <v>20257</v>
      </c>
      <c r="C5540" s="71" t="s">
        <v>14997</v>
      </c>
      <c r="D5540" s="71">
        <v>18.149999999999999</v>
      </c>
    </row>
    <row r="5541" spans="1:4" x14ac:dyDescent="0.25">
      <c r="A5541" s="71">
        <v>5502621</v>
      </c>
      <c r="B5541" t="s">
        <v>20258</v>
      </c>
      <c r="C5541" s="71" t="s">
        <v>14997</v>
      </c>
      <c r="D5541" s="71">
        <v>10.64</v>
      </c>
    </row>
    <row r="5542" spans="1:4" x14ac:dyDescent="0.25">
      <c r="A5542" s="71">
        <v>5502413</v>
      </c>
      <c r="B5542" t="s">
        <v>20259</v>
      </c>
      <c r="C5542" s="71" t="s">
        <v>14997</v>
      </c>
      <c r="D5542" s="71">
        <v>18.03</v>
      </c>
    </row>
    <row r="5543" spans="1:4" x14ac:dyDescent="0.25">
      <c r="A5543" s="71">
        <v>5502647</v>
      </c>
      <c r="B5543" t="s">
        <v>20260</v>
      </c>
      <c r="C5543" s="71" t="s">
        <v>14997</v>
      </c>
      <c r="D5543" s="71">
        <v>10.51</v>
      </c>
    </row>
    <row r="5544" spans="1:4" x14ac:dyDescent="0.25">
      <c r="A5544" s="71">
        <v>5502362</v>
      </c>
      <c r="B5544" t="s">
        <v>20261</v>
      </c>
      <c r="C5544" s="71" t="s">
        <v>14997</v>
      </c>
      <c r="D5544" s="71">
        <v>21.49</v>
      </c>
    </row>
    <row r="5545" spans="1:4" x14ac:dyDescent="0.25">
      <c r="A5545" s="71">
        <v>5502596</v>
      </c>
      <c r="B5545" t="s">
        <v>20262</v>
      </c>
      <c r="C5545" s="71" t="s">
        <v>14997</v>
      </c>
      <c r="D5545" s="71">
        <v>13.61</v>
      </c>
    </row>
    <row r="5546" spans="1:4" x14ac:dyDescent="0.25">
      <c r="A5546" s="71">
        <v>5502388</v>
      </c>
      <c r="B5546" t="s">
        <v>20263</v>
      </c>
      <c r="C5546" s="71" t="s">
        <v>14997</v>
      </c>
      <c r="D5546" s="71">
        <v>18.63</v>
      </c>
    </row>
    <row r="5547" spans="1:4" x14ac:dyDescent="0.25">
      <c r="A5547" s="71">
        <v>5502622</v>
      </c>
      <c r="B5547" t="s">
        <v>20264</v>
      </c>
      <c r="C5547" s="71" t="s">
        <v>14997</v>
      </c>
      <c r="D5547" s="71">
        <v>11.16</v>
      </c>
    </row>
    <row r="5548" spans="1:4" x14ac:dyDescent="0.25">
      <c r="A5548" s="71">
        <v>5502414</v>
      </c>
      <c r="B5548" t="s">
        <v>20265</v>
      </c>
      <c r="C5548" s="71" t="s">
        <v>14997</v>
      </c>
      <c r="D5548" s="71">
        <v>18.510000000000002</v>
      </c>
    </row>
    <row r="5549" spans="1:4" x14ac:dyDescent="0.25">
      <c r="A5549" s="71">
        <v>5502648</v>
      </c>
      <c r="B5549" t="s">
        <v>20266</v>
      </c>
      <c r="C5549" s="71" t="s">
        <v>14997</v>
      </c>
      <c r="D5549" s="71">
        <v>11.03</v>
      </c>
    </row>
    <row r="5550" spans="1:4" x14ac:dyDescent="0.25">
      <c r="A5550" s="71">
        <v>5502352</v>
      </c>
      <c r="B5550" t="s">
        <v>20267</v>
      </c>
      <c r="C5550" s="71" t="s">
        <v>14997</v>
      </c>
      <c r="D5550" s="71">
        <v>16.13</v>
      </c>
    </row>
    <row r="5551" spans="1:4" x14ac:dyDescent="0.25">
      <c r="A5551" s="71">
        <v>5502586</v>
      </c>
      <c r="B5551" t="s">
        <v>20268</v>
      </c>
      <c r="C5551" s="71" t="s">
        <v>14997</v>
      </c>
      <c r="D5551" s="71">
        <v>8.4600000000000009</v>
      </c>
    </row>
    <row r="5552" spans="1:4" x14ac:dyDescent="0.25">
      <c r="A5552" s="71">
        <v>5502378</v>
      </c>
      <c r="B5552" t="s">
        <v>20269</v>
      </c>
      <c r="C5552" s="71" t="s">
        <v>14997</v>
      </c>
      <c r="D5552" s="71">
        <v>15.17</v>
      </c>
    </row>
    <row r="5553" spans="1:4" x14ac:dyDescent="0.25">
      <c r="A5553" s="71">
        <v>5502612</v>
      </c>
      <c r="B5553" t="s">
        <v>20270</v>
      </c>
      <c r="C5553" s="71" t="s">
        <v>14997</v>
      </c>
      <c r="D5553" s="71">
        <v>7.98</v>
      </c>
    </row>
    <row r="5554" spans="1:4" x14ac:dyDescent="0.25">
      <c r="A5554" s="71">
        <v>5502404</v>
      </c>
      <c r="B5554" t="s">
        <v>20271</v>
      </c>
      <c r="C5554" s="71" t="s">
        <v>14997</v>
      </c>
      <c r="D5554" s="71">
        <v>15.24</v>
      </c>
    </row>
    <row r="5555" spans="1:4" x14ac:dyDescent="0.25">
      <c r="A5555" s="71">
        <v>5502638</v>
      </c>
      <c r="B5555" t="s">
        <v>20272</v>
      </c>
      <c r="C5555" s="71" t="s">
        <v>14997</v>
      </c>
      <c r="D5555" s="71">
        <v>8.07</v>
      </c>
    </row>
    <row r="5556" spans="1:4" x14ac:dyDescent="0.25">
      <c r="A5556" s="71">
        <v>5502353</v>
      </c>
      <c r="B5556" t="s">
        <v>20273</v>
      </c>
      <c r="C5556" s="71" t="s">
        <v>14997</v>
      </c>
      <c r="D5556" s="71">
        <v>16.510000000000002</v>
      </c>
    </row>
    <row r="5557" spans="1:4" x14ac:dyDescent="0.25">
      <c r="A5557" s="71">
        <v>5502587</v>
      </c>
      <c r="B5557" t="s">
        <v>20274</v>
      </c>
      <c r="C5557" s="71" t="s">
        <v>14997</v>
      </c>
      <c r="D5557" s="71">
        <v>8.85</v>
      </c>
    </row>
    <row r="5558" spans="1:4" x14ac:dyDescent="0.25">
      <c r="A5558" s="71">
        <v>5502379</v>
      </c>
      <c r="B5558" t="s">
        <v>20275</v>
      </c>
      <c r="C5558" s="71" t="s">
        <v>14997</v>
      </c>
      <c r="D5558" s="71">
        <v>15.46</v>
      </c>
    </row>
    <row r="5559" spans="1:4" x14ac:dyDescent="0.25">
      <c r="A5559" s="71">
        <v>5502613</v>
      </c>
      <c r="B5559" t="s">
        <v>20276</v>
      </c>
      <c r="C5559" s="71" t="s">
        <v>14997</v>
      </c>
      <c r="D5559" s="71">
        <v>8.27</v>
      </c>
    </row>
    <row r="5560" spans="1:4" x14ac:dyDescent="0.25">
      <c r="A5560" s="71">
        <v>5502405</v>
      </c>
      <c r="B5560" t="s">
        <v>20277</v>
      </c>
      <c r="C5560" s="71" t="s">
        <v>14997</v>
      </c>
      <c r="D5560" s="71">
        <v>15.98</v>
      </c>
    </row>
    <row r="5561" spans="1:4" x14ac:dyDescent="0.25">
      <c r="A5561" s="71">
        <v>5502639</v>
      </c>
      <c r="B5561" t="s">
        <v>20278</v>
      </c>
      <c r="C5561" s="71" t="s">
        <v>14997</v>
      </c>
      <c r="D5561" s="71">
        <v>8.32</v>
      </c>
    </row>
    <row r="5562" spans="1:4" x14ac:dyDescent="0.25">
      <c r="A5562" s="71">
        <v>5502351</v>
      </c>
      <c r="B5562" t="s">
        <v>20279</v>
      </c>
      <c r="C5562" s="71" t="s">
        <v>14997</v>
      </c>
      <c r="D5562" s="71">
        <v>15.17</v>
      </c>
    </row>
    <row r="5563" spans="1:4" x14ac:dyDescent="0.25">
      <c r="A5563" s="71">
        <v>5502585</v>
      </c>
      <c r="B5563" t="s">
        <v>20280</v>
      </c>
      <c r="C5563" s="71" t="s">
        <v>14997</v>
      </c>
      <c r="D5563" s="71">
        <v>7.98</v>
      </c>
    </row>
    <row r="5564" spans="1:4" x14ac:dyDescent="0.25">
      <c r="A5564" s="71">
        <v>5502377</v>
      </c>
      <c r="B5564" t="s">
        <v>20281</v>
      </c>
      <c r="C5564" s="71" t="s">
        <v>14997</v>
      </c>
      <c r="D5564" s="71">
        <v>14.88</v>
      </c>
    </row>
    <row r="5565" spans="1:4" x14ac:dyDescent="0.25">
      <c r="A5565" s="71">
        <v>5502611</v>
      </c>
      <c r="B5565" t="s">
        <v>20282</v>
      </c>
      <c r="C5565" s="71" t="s">
        <v>14997</v>
      </c>
      <c r="D5565" s="71">
        <v>7.69</v>
      </c>
    </row>
    <row r="5566" spans="1:4" x14ac:dyDescent="0.25">
      <c r="A5566" s="71">
        <v>5502403</v>
      </c>
      <c r="B5566" t="s">
        <v>20283</v>
      </c>
      <c r="C5566" s="71" t="s">
        <v>14997</v>
      </c>
      <c r="D5566" s="71">
        <v>14.99</v>
      </c>
    </row>
    <row r="5567" spans="1:4" x14ac:dyDescent="0.25">
      <c r="A5567" s="71">
        <v>5502637</v>
      </c>
      <c r="B5567" t="s">
        <v>20284</v>
      </c>
      <c r="C5567" s="71" t="s">
        <v>14997</v>
      </c>
      <c r="D5567" s="71">
        <v>7.78</v>
      </c>
    </row>
    <row r="5568" spans="1:4" x14ac:dyDescent="0.25">
      <c r="A5568" s="71">
        <v>5502187</v>
      </c>
      <c r="B5568" t="s">
        <v>20285</v>
      </c>
      <c r="C5568" s="71" t="s">
        <v>14997</v>
      </c>
      <c r="D5568" s="71">
        <v>7.17</v>
      </c>
    </row>
    <row r="5569" spans="1:4" x14ac:dyDescent="0.25">
      <c r="A5569" s="71">
        <v>5502354</v>
      </c>
      <c r="B5569" t="s">
        <v>20286</v>
      </c>
      <c r="C5569" s="71" t="s">
        <v>14997</v>
      </c>
      <c r="D5569" s="71">
        <v>16.89</v>
      </c>
    </row>
    <row r="5570" spans="1:4" x14ac:dyDescent="0.25">
      <c r="A5570" s="71">
        <v>5502588</v>
      </c>
      <c r="B5570" t="s">
        <v>20287</v>
      </c>
      <c r="C5570" s="71" t="s">
        <v>14997</v>
      </c>
      <c r="D5570" s="71">
        <v>9.86</v>
      </c>
    </row>
    <row r="5571" spans="1:4" x14ac:dyDescent="0.25">
      <c r="A5571" s="71">
        <v>5502380</v>
      </c>
      <c r="B5571" t="s">
        <v>20288</v>
      </c>
      <c r="C5571" s="71" t="s">
        <v>14997</v>
      </c>
      <c r="D5571" s="71">
        <v>16.170000000000002</v>
      </c>
    </row>
    <row r="5572" spans="1:4" x14ac:dyDescent="0.25">
      <c r="A5572" s="71">
        <v>5502614</v>
      </c>
      <c r="B5572" t="s">
        <v>20289</v>
      </c>
      <c r="C5572" s="71" t="s">
        <v>14997</v>
      </c>
      <c r="D5572" s="71">
        <v>8.4600000000000009</v>
      </c>
    </row>
    <row r="5573" spans="1:4" x14ac:dyDescent="0.25">
      <c r="A5573" s="71">
        <v>5502406</v>
      </c>
      <c r="B5573" t="s">
        <v>20290</v>
      </c>
      <c r="C5573" s="71" t="s">
        <v>14997</v>
      </c>
      <c r="D5573" s="71">
        <v>16.170000000000002</v>
      </c>
    </row>
    <row r="5574" spans="1:4" x14ac:dyDescent="0.25">
      <c r="A5574" s="71">
        <v>5502640</v>
      </c>
      <c r="B5574" t="s">
        <v>20291</v>
      </c>
      <c r="C5574" s="71" t="s">
        <v>14997</v>
      </c>
      <c r="D5574" s="71">
        <v>8.51</v>
      </c>
    </row>
    <row r="5575" spans="1:4" x14ac:dyDescent="0.25">
      <c r="A5575" s="71">
        <v>5502355</v>
      </c>
      <c r="B5575" t="s">
        <v>20292</v>
      </c>
      <c r="C5575" s="71" t="s">
        <v>14997</v>
      </c>
      <c r="D5575" s="71">
        <v>17.18</v>
      </c>
    </row>
    <row r="5576" spans="1:4" x14ac:dyDescent="0.25">
      <c r="A5576" s="71">
        <v>5502589</v>
      </c>
      <c r="B5576" t="s">
        <v>20293</v>
      </c>
      <c r="C5576" s="71" t="s">
        <v>14997</v>
      </c>
      <c r="D5576" s="71">
        <v>10.18</v>
      </c>
    </row>
    <row r="5577" spans="1:4" x14ac:dyDescent="0.25">
      <c r="A5577" s="71">
        <v>5502381</v>
      </c>
      <c r="B5577" t="s">
        <v>20294</v>
      </c>
      <c r="C5577" s="71" t="s">
        <v>14997</v>
      </c>
      <c r="D5577" s="71">
        <v>16.37</v>
      </c>
    </row>
    <row r="5578" spans="1:4" x14ac:dyDescent="0.25">
      <c r="A5578" s="71">
        <v>5502615</v>
      </c>
      <c r="B5578" t="s">
        <v>20295</v>
      </c>
      <c r="C5578" s="71" t="s">
        <v>14997</v>
      </c>
      <c r="D5578" s="71">
        <v>8.7100000000000009</v>
      </c>
    </row>
    <row r="5579" spans="1:4" x14ac:dyDescent="0.25">
      <c r="A5579" s="71">
        <v>5502407</v>
      </c>
      <c r="B5579" t="s">
        <v>20296</v>
      </c>
      <c r="C5579" s="71" t="s">
        <v>14997</v>
      </c>
      <c r="D5579" s="71">
        <v>16.37</v>
      </c>
    </row>
    <row r="5580" spans="1:4" x14ac:dyDescent="0.25">
      <c r="A5580" s="71">
        <v>5502641</v>
      </c>
      <c r="B5580" t="s">
        <v>20297</v>
      </c>
      <c r="C5580" s="71" t="s">
        <v>14997</v>
      </c>
      <c r="D5580" s="71">
        <v>8.7100000000000009</v>
      </c>
    </row>
    <row r="5581" spans="1:4" x14ac:dyDescent="0.25">
      <c r="A5581" s="71">
        <v>5502880</v>
      </c>
      <c r="B5581" t="s">
        <v>20298</v>
      </c>
      <c r="C5581" s="71" t="s">
        <v>14997</v>
      </c>
      <c r="D5581" s="71">
        <v>14.7</v>
      </c>
    </row>
    <row r="5582" spans="1:4" x14ac:dyDescent="0.25">
      <c r="A5582" s="71">
        <v>5502857</v>
      </c>
      <c r="B5582" t="s">
        <v>20299</v>
      </c>
      <c r="C5582" s="71" t="s">
        <v>14997</v>
      </c>
      <c r="D5582" s="71">
        <v>21.91</v>
      </c>
    </row>
    <row r="5583" spans="1:4" x14ac:dyDescent="0.25">
      <c r="A5583" s="71">
        <v>5502881</v>
      </c>
      <c r="B5583" t="s">
        <v>20300</v>
      </c>
      <c r="C5583" s="71" t="s">
        <v>14997</v>
      </c>
      <c r="D5583" s="71">
        <v>11.41</v>
      </c>
    </row>
    <row r="5584" spans="1:4" x14ac:dyDescent="0.25">
      <c r="A5584" s="71">
        <v>5502859</v>
      </c>
      <c r="B5584" t="s">
        <v>20301</v>
      </c>
      <c r="C5584" s="71" t="s">
        <v>14997</v>
      </c>
      <c r="D5584" s="71">
        <v>18.75</v>
      </c>
    </row>
    <row r="5585" spans="1:4" x14ac:dyDescent="0.25">
      <c r="A5585" s="71">
        <v>5502882</v>
      </c>
      <c r="B5585" t="s">
        <v>20302</v>
      </c>
      <c r="C5585" s="71" t="s">
        <v>14997</v>
      </c>
      <c r="D5585" s="71">
        <v>11.28</v>
      </c>
    </row>
    <row r="5586" spans="1:4" x14ac:dyDescent="0.25">
      <c r="A5586" s="71">
        <v>5502858</v>
      </c>
      <c r="B5586" t="s">
        <v>20303</v>
      </c>
      <c r="C5586" s="71" t="s">
        <v>14997</v>
      </c>
      <c r="D5586" s="71">
        <v>19.399999999999999</v>
      </c>
    </row>
    <row r="5587" spans="1:4" x14ac:dyDescent="0.25">
      <c r="A5587" s="71">
        <v>5502747</v>
      </c>
      <c r="B5587" t="s">
        <v>20304</v>
      </c>
      <c r="C5587" s="71" t="s">
        <v>14997</v>
      </c>
      <c r="D5587" s="71">
        <v>45.18</v>
      </c>
    </row>
    <row r="5588" spans="1:4" x14ac:dyDescent="0.25">
      <c r="A5588" s="71">
        <v>5502773</v>
      </c>
      <c r="B5588" t="s">
        <v>20305</v>
      </c>
      <c r="C5588" s="71" t="s">
        <v>14997</v>
      </c>
      <c r="D5588" s="71">
        <v>43.65</v>
      </c>
    </row>
    <row r="5589" spans="1:4" x14ac:dyDescent="0.25">
      <c r="A5589" s="71">
        <v>5502799</v>
      </c>
      <c r="B5589" t="s">
        <v>20306</v>
      </c>
      <c r="C5589" s="71" t="s">
        <v>14997</v>
      </c>
      <c r="D5589" s="71">
        <v>43.17</v>
      </c>
    </row>
    <row r="5590" spans="1:4" x14ac:dyDescent="0.25">
      <c r="A5590" s="71">
        <v>5502748</v>
      </c>
      <c r="B5590" t="s">
        <v>20307</v>
      </c>
      <c r="C5590" s="71" t="s">
        <v>14997</v>
      </c>
      <c r="D5590" s="71">
        <v>45.66</v>
      </c>
    </row>
    <row r="5591" spans="1:4" x14ac:dyDescent="0.25">
      <c r="A5591" s="71">
        <v>5502774</v>
      </c>
      <c r="B5591" t="s">
        <v>20308</v>
      </c>
      <c r="C5591" s="71" t="s">
        <v>14997</v>
      </c>
      <c r="D5591" s="71">
        <v>43.94</v>
      </c>
    </row>
    <row r="5592" spans="1:4" x14ac:dyDescent="0.25">
      <c r="A5592" s="71">
        <v>5502800</v>
      </c>
      <c r="B5592" t="s">
        <v>20309</v>
      </c>
      <c r="C5592" s="71" t="s">
        <v>14997</v>
      </c>
      <c r="D5592" s="71">
        <v>43.46</v>
      </c>
    </row>
    <row r="5593" spans="1:4" x14ac:dyDescent="0.25">
      <c r="A5593" s="71">
        <v>5502749</v>
      </c>
      <c r="B5593" t="s">
        <v>20310</v>
      </c>
      <c r="C5593" s="71" t="s">
        <v>14997</v>
      </c>
      <c r="D5593" s="71">
        <v>46.04</v>
      </c>
    </row>
    <row r="5594" spans="1:4" x14ac:dyDescent="0.25">
      <c r="A5594" s="71">
        <v>5502775</v>
      </c>
      <c r="B5594" t="s">
        <v>20311</v>
      </c>
      <c r="C5594" s="71" t="s">
        <v>14997</v>
      </c>
      <c r="D5594" s="71">
        <v>44.22</v>
      </c>
    </row>
    <row r="5595" spans="1:4" x14ac:dyDescent="0.25">
      <c r="A5595" s="71">
        <v>5502801</v>
      </c>
      <c r="B5595" t="s">
        <v>20312</v>
      </c>
      <c r="C5595" s="71" t="s">
        <v>14997</v>
      </c>
      <c r="D5595" s="71">
        <v>43.65</v>
      </c>
    </row>
    <row r="5596" spans="1:4" x14ac:dyDescent="0.25">
      <c r="A5596" s="71">
        <v>5502750</v>
      </c>
      <c r="B5596" t="s">
        <v>20313</v>
      </c>
      <c r="C5596" s="71" t="s">
        <v>14997</v>
      </c>
      <c r="D5596" s="71">
        <v>48.08</v>
      </c>
    </row>
    <row r="5597" spans="1:4" x14ac:dyDescent="0.25">
      <c r="A5597" s="71">
        <v>5502776</v>
      </c>
      <c r="B5597" t="s">
        <v>20314</v>
      </c>
      <c r="C5597" s="71" t="s">
        <v>14997</v>
      </c>
      <c r="D5597" s="71">
        <v>44.51</v>
      </c>
    </row>
    <row r="5598" spans="1:4" x14ac:dyDescent="0.25">
      <c r="A5598" s="71">
        <v>5502802</v>
      </c>
      <c r="B5598" t="s">
        <v>20315</v>
      </c>
      <c r="C5598" s="71" t="s">
        <v>14997</v>
      </c>
      <c r="D5598" s="71">
        <v>43.94</v>
      </c>
    </row>
    <row r="5599" spans="1:4" x14ac:dyDescent="0.25">
      <c r="A5599" s="71">
        <v>5502751</v>
      </c>
      <c r="B5599" t="s">
        <v>20316</v>
      </c>
      <c r="C5599" s="71" t="s">
        <v>14997</v>
      </c>
      <c r="D5599" s="71">
        <v>48.59</v>
      </c>
    </row>
    <row r="5600" spans="1:4" x14ac:dyDescent="0.25">
      <c r="A5600" s="71">
        <v>5502777</v>
      </c>
      <c r="B5600" t="s">
        <v>20317</v>
      </c>
      <c r="C5600" s="71" t="s">
        <v>14997</v>
      </c>
      <c r="D5600" s="71">
        <v>44.8</v>
      </c>
    </row>
    <row r="5601" spans="1:4" x14ac:dyDescent="0.25">
      <c r="A5601" s="71">
        <v>5502803</v>
      </c>
      <c r="B5601" t="s">
        <v>20318</v>
      </c>
      <c r="C5601" s="71" t="s">
        <v>14997</v>
      </c>
      <c r="D5601" s="71">
        <v>44.13</v>
      </c>
    </row>
    <row r="5602" spans="1:4" x14ac:dyDescent="0.25">
      <c r="A5602" s="71">
        <v>5502752</v>
      </c>
      <c r="B5602" t="s">
        <v>20319</v>
      </c>
      <c r="C5602" s="71" t="s">
        <v>14997</v>
      </c>
      <c r="D5602" s="71">
        <v>49.35</v>
      </c>
    </row>
    <row r="5603" spans="1:4" x14ac:dyDescent="0.25">
      <c r="A5603" s="71">
        <v>5502778</v>
      </c>
      <c r="B5603" t="s">
        <v>20320</v>
      </c>
      <c r="C5603" s="71" t="s">
        <v>14997</v>
      </c>
      <c r="D5603" s="71">
        <v>45.37</v>
      </c>
    </row>
    <row r="5604" spans="1:4" x14ac:dyDescent="0.25">
      <c r="A5604" s="71">
        <v>5502804</v>
      </c>
      <c r="B5604" t="s">
        <v>20321</v>
      </c>
      <c r="C5604" s="71" t="s">
        <v>14997</v>
      </c>
      <c r="D5604" s="71">
        <v>44.6</v>
      </c>
    </row>
    <row r="5605" spans="1:4" x14ac:dyDescent="0.25">
      <c r="A5605" s="71">
        <v>5502753</v>
      </c>
      <c r="B5605" t="s">
        <v>20322</v>
      </c>
      <c r="C5605" s="71" t="s">
        <v>14997</v>
      </c>
      <c r="D5605" s="71">
        <v>50.63</v>
      </c>
    </row>
    <row r="5606" spans="1:4" x14ac:dyDescent="0.25">
      <c r="A5606" s="71">
        <v>5502779</v>
      </c>
      <c r="B5606" t="s">
        <v>20323</v>
      </c>
      <c r="C5606" s="71" t="s">
        <v>14997</v>
      </c>
      <c r="D5606" s="71">
        <v>47.83</v>
      </c>
    </row>
    <row r="5607" spans="1:4" x14ac:dyDescent="0.25">
      <c r="A5607" s="71">
        <v>5502805</v>
      </c>
      <c r="B5607" t="s">
        <v>20324</v>
      </c>
      <c r="C5607" s="71" t="s">
        <v>14997</v>
      </c>
      <c r="D5607" s="71">
        <v>45.27</v>
      </c>
    </row>
    <row r="5608" spans="1:4" x14ac:dyDescent="0.25">
      <c r="A5608" s="71">
        <v>5502743</v>
      </c>
      <c r="B5608" t="s">
        <v>20325</v>
      </c>
      <c r="C5608" s="71" t="s">
        <v>14997</v>
      </c>
      <c r="D5608" s="71">
        <v>42.98</v>
      </c>
    </row>
    <row r="5609" spans="1:4" x14ac:dyDescent="0.25">
      <c r="A5609" s="71">
        <v>5502769</v>
      </c>
      <c r="B5609" t="s">
        <v>20326</v>
      </c>
      <c r="C5609" s="71" t="s">
        <v>14997</v>
      </c>
      <c r="D5609" s="71">
        <v>40.68</v>
      </c>
    </row>
    <row r="5610" spans="1:4" x14ac:dyDescent="0.25">
      <c r="A5610" s="71">
        <v>5502795</v>
      </c>
      <c r="B5610" t="s">
        <v>20327</v>
      </c>
      <c r="C5610" s="71" t="s">
        <v>14997</v>
      </c>
      <c r="D5610" s="71">
        <v>40.49</v>
      </c>
    </row>
    <row r="5611" spans="1:4" x14ac:dyDescent="0.25">
      <c r="A5611" s="71">
        <v>5502744</v>
      </c>
      <c r="B5611" t="s">
        <v>20328</v>
      </c>
      <c r="C5611" s="71" t="s">
        <v>14997</v>
      </c>
      <c r="D5611" s="71">
        <v>43.65</v>
      </c>
    </row>
    <row r="5612" spans="1:4" x14ac:dyDescent="0.25">
      <c r="A5612" s="71">
        <v>5502770</v>
      </c>
      <c r="B5612" t="s">
        <v>20329</v>
      </c>
      <c r="C5612" s="71" t="s">
        <v>14997</v>
      </c>
      <c r="D5612" s="71">
        <v>41.13</v>
      </c>
    </row>
    <row r="5613" spans="1:4" x14ac:dyDescent="0.25">
      <c r="A5613" s="71">
        <v>5502796</v>
      </c>
      <c r="B5613" t="s">
        <v>20330</v>
      </c>
      <c r="C5613" s="71" t="s">
        <v>14997</v>
      </c>
      <c r="D5613" s="71">
        <v>40.81</v>
      </c>
    </row>
    <row r="5614" spans="1:4" x14ac:dyDescent="0.25">
      <c r="A5614" s="71">
        <v>5502742</v>
      </c>
      <c r="B5614" t="s">
        <v>20331</v>
      </c>
      <c r="C5614" s="71" t="s">
        <v>14997</v>
      </c>
      <c r="D5614" s="71">
        <v>40.68</v>
      </c>
    </row>
    <row r="5615" spans="1:4" x14ac:dyDescent="0.25">
      <c r="A5615" s="71">
        <v>5502768</v>
      </c>
      <c r="B5615" t="s">
        <v>20332</v>
      </c>
      <c r="C5615" s="71" t="s">
        <v>14997</v>
      </c>
      <c r="D5615" s="71">
        <v>40.24</v>
      </c>
    </row>
    <row r="5616" spans="1:4" x14ac:dyDescent="0.25">
      <c r="A5616" s="71">
        <v>5502794</v>
      </c>
      <c r="B5616" t="s">
        <v>20333</v>
      </c>
      <c r="C5616" s="71" t="s">
        <v>14997</v>
      </c>
      <c r="D5616" s="71">
        <v>40.049999999999997</v>
      </c>
    </row>
    <row r="5617" spans="1:4" x14ac:dyDescent="0.25">
      <c r="A5617" s="71">
        <v>5502745</v>
      </c>
      <c r="B5617" t="s">
        <v>20334</v>
      </c>
      <c r="C5617" s="71" t="s">
        <v>14997</v>
      </c>
      <c r="D5617" s="71">
        <v>44.22</v>
      </c>
    </row>
    <row r="5618" spans="1:4" x14ac:dyDescent="0.25">
      <c r="A5618" s="71">
        <v>5502771</v>
      </c>
      <c r="B5618" t="s">
        <v>20335</v>
      </c>
      <c r="C5618" s="71" t="s">
        <v>14997</v>
      </c>
      <c r="D5618" s="71">
        <v>43.08</v>
      </c>
    </row>
    <row r="5619" spans="1:4" x14ac:dyDescent="0.25">
      <c r="A5619" s="71">
        <v>5502797</v>
      </c>
      <c r="B5619" t="s">
        <v>20336</v>
      </c>
      <c r="C5619" s="71" t="s">
        <v>14997</v>
      </c>
      <c r="D5619" s="71">
        <v>41.06</v>
      </c>
    </row>
    <row r="5620" spans="1:4" x14ac:dyDescent="0.25">
      <c r="A5620" s="71">
        <v>5502746</v>
      </c>
      <c r="B5620" t="s">
        <v>20337</v>
      </c>
      <c r="C5620" s="71" t="s">
        <v>14997</v>
      </c>
      <c r="D5620" s="71">
        <v>44.7</v>
      </c>
    </row>
    <row r="5621" spans="1:4" x14ac:dyDescent="0.25">
      <c r="A5621" s="71">
        <v>5502772</v>
      </c>
      <c r="B5621" t="s">
        <v>20338</v>
      </c>
      <c r="C5621" s="71" t="s">
        <v>14997</v>
      </c>
      <c r="D5621" s="71">
        <v>43.36</v>
      </c>
    </row>
    <row r="5622" spans="1:4" x14ac:dyDescent="0.25">
      <c r="A5622" s="71">
        <v>5502798</v>
      </c>
      <c r="B5622" t="s">
        <v>20339</v>
      </c>
      <c r="C5622" s="71" t="s">
        <v>14997</v>
      </c>
      <c r="D5622" s="71">
        <v>41.38</v>
      </c>
    </row>
    <row r="5623" spans="1:4" x14ac:dyDescent="0.25">
      <c r="A5623" s="71">
        <v>5502886</v>
      </c>
      <c r="B5623" t="s">
        <v>20340</v>
      </c>
      <c r="C5623" s="71" t="s">
        <v>14997</v>
      </c>
      <c r="D5623" s="71">
        <v>52.93</v>
      </c>
    </row>
    <row r="5624" spans="1:4" x14ac:dyDescent="0.25">
      <c r="A5624" s="71">
        <v>5502887</v>
      </c>
      <c r="B5624" t="s">
        <v>20341</v>
      </c>
      <c r="C5624" s="71" t="s">
        <v>14997</v>
      </c>
      <c r="D5624" s="71">
        <v>48.21</v>
      </c>
    </row>
    <row r="5625" spans="1:4" x14ac:dyDescent="0.25">
      <c r="A5625" s="71">
        <v>5502888</v>
      </c>
      <c r="B5625" t="s">
        <v>20342</v>
      </c>
      <c r="C5625" s="71" t="s">
        <v>14997</v>
      </c>
      <c r="D5625" s="71">
        <v>45.66</v>
      </c>
    </row>
    <row r="5626" spans="1:4" x14ac:dyDescent="0.25">
      <c r="A5626" s="71">
        <v>5502820</v>
      </c>
      <c r="B5626" t="s">
        <v>20343</v>
      </c>
      <c r="C5626" s="71" t="s">
        <v>14997</v>
      </c>
      <c r="D5626" s="71">
        <v>6.56</v>
      </c>
    </row>
    <row r="5627" spans="1:4" x14ac:dyDescent="0.25">
      <c r="A5627" s="71">
        <v>5502904</v>
      </c>
      <c r="B5627" t="s">
        <v>20344</v>
      </c>
      <c r="C5627" s="71" t="s">
        <v>14997</v>
      </c>
      <c r="D5627" s="71">
        <v>19.61</v>
      </c>
    </row>
    <row r="5628" spans="1:4" x14ac:dyDescent="0.25">
      <c r="A5628" s="71">
        <v>5502930</v>
      </c>
      <c r="B5628" t="s">
        <v>20345</v>
      </c>
      <c r="C5628" s="71" t="s">
        <v>14997</v>
      </c>
      <c r="D5628" s="71">
        <v>18.559999999999999</v>
      </c>
    </row>
    <row r="5629" spans="1:4" x14ac:dyDescent="0.25">
      <c r="A5629" s="71">
        <v>5502956</v>
      </c>
      <c r="B5629" t="s">
        <v>20346</v>
      </c>
      <c r="C5629" s="71" t="s">
        <v>14997</v>
      </c>
      <c r="D5629" s="71">
        <v>18.18</v>
      </c>
    </row>
    <row r="5630" spans="1:4" x14ac:dyDescent="0.25">
      <c r="A5630" s="71">
        <v>5502905</v>
      </c>
      <c r="B5630" t="s">
        <v>20347</v>
      </c>
      <c r="C5630" s="71" t="s">
        <v>14997</v>
      </c>
      <c r="D5630" s="71">
        <v>21.86</v>
      </c>
    </row>
    <row r="5631" spans="1:4" x14ac:dyDescent="0.25">
      <c r="A5631" s="71">
        <v>5502931</v>
      </c>
      <c r="B5631" t="s">
        <v>20348</v>
      </c>
      <c r="C5631" s="71" t="s">
        <v>14997</v>
      </c>
      <c r="D5631" s="71">
        <v>18.75</v>
      </c>
    </row>
    <row r="5632" spans="1:4" x14ac:dyDescent="0.25">
      <c r="A5632" s="71">
        <v>5502957</v>
      </c>
      <c r="B5632" t="s">
        <v>20349</v>
      </c>
      <c r="C5632" s="71" t="s">
        <v>14997</v>
      </c>
      <c r="D5632" s="71">
        <v>18.37</v>
      </c>
    </row>
    <row r="5633" spans="1:4" x14ac:dyDescent="0.25">
      <c r="A5633" s="71">
        <v>5502906</v>
      </c>
      <c r="B5633" t="s">
        <v>20350</v>
      </c>
      <c r="C5633" s="71" t="s">
        <v>14997</v>
      </c>
      <c r="D5633" s="71">
        <v>22.14</v>
      </c>
    </row>
    <row r="5634" spans="1:4" x14ac:dyDescent="0.25">
      <c r="A5634" s="71">
        <v>5502932</v>
      </c>
      <c r="B5634" t="s">
        <v>20351</v>
      </c>
      <c r="C5634" s="71" t="s">
        <v>14997</v>
      </c>
      <c r="D5634" s="71">
        <v>18.940000000000001</v>
      </c>
    </row>
    <row r="5635" spans="1:4" x14ac:dyDescent="0.25">
      <c r="A5635" s="71">
        <v>5502958</v>
      </c>
      <c r="B5635" t="s">
        <v>20352</v>
      </c>
      <c r="C5635" s="71" t="s">
        <v>14997</v>
      </c>
      <c r="D5635" s="71">
        <v>18.559999999999999</v>
      </c>
    </row>
    <row r="5636" spans="1:4" x14ac:dyDescent="0.25">
      <c r="A5636" s="71">
        <v>5502907</v>
      </c>
      <c r="B5636" t="s">
        <v>20353</v>
      </c>
      <c r="C5636" s="71" t="s">
        <v>14997</v>
      </c>
      <c r="D5636" s="71">
        <v>22.57</v>
      </c>
    </row>
    <row r="5637" spans="1:4" x14ac:dyDescent="0.25">
      <c r="A5637" s="71">
        <v>5502933</v>
      </c>
      <c r="B5637" t="s">
        <v>20354</v>
      </c>
      <c r="C5637" s="71" t="s">
        <v>14997</v>
      </c>
      <c r="D5637" s="71">
        <v>19.23</v>
      </c>
    </row>
    <row r="5638" spans="1:4" x14ac:dyDescent="0.25">
      <c r="A5638" s="71">
        <v>5502959</v>
      </c>
      <c r="B5638" t="s">
        <v>20355</v>
      </c>
      <c r="C5638" s="71" t="s">
        <v>14997</v>
      </c>
      <c r="D5638" s="71">
        <v>18.75</v>
      </c>
    </row>
    <row r="5639" spans="1:4" x14ac:dyDescent="0.25">
      <c r="A5639" s="71">
        <v>5502908</v>
      </c>
      <c r="B5639" t="s">
        <v>20356</v>
      </c>
      <c r="C5639" s="71" t="s">
        <v>14997</v>
      </c>
      <c r="D5639" s="71">
        <v>22.86</v>
      </c>
    </row>
    <row r="5640" spans="1:4" x14ac:dyDescent="0.25">
      <c r="A5640" s="71">
        <v>5502934</v>
      </c>
      <c r="B5640" t="s">
        <v>20357</v>
      </c>
      <c r="C5640" s="71" t="s">
        <v>14997</v>
      </c>
      <c r="D5640" s="71">
        <v>19.420000000000002</v>
      </c>
    </row>
    <row r="5641" spans="1:4" x14ac:dyDescent="0.25">
      <c r="A5641" s="71">
        <v>5502960</v>
      </c>
      <c r="B5641" t="s">
        <v>20358</v>
      </c>
      <c r="C5641" s="71" t="s">
        <v>14997</v>
      </c>
      <c r="D5641" s="71">
        <v>18.850000000000001</v>
      </c>
    </row>
    <row r="5642" spans="1:4" x14ac:dyDescent="0.25">
      <c r="A5642" s="71">
        <v>5502909</v>
      </c>
      <c r="B5642" t="s">
        <v>20359</v>
      </c>
      <c r="C5642" s="71" t="s">
        <v>14997</v>
      </c>
      <c r="D5642" s="71">
        <v>23.43</v>
      </c>
    </row>
    <row r="5643" spans="1:4" x14ac:dyDescent="0.25">
      <c r="A5643" s="71">
        <v>5502935</v>
      </c>
      <c r="B5643" t="s">
        <v>20360</v>
      </c>
      <c r="C5643" s="71" t="s">
        <v>14997</v>
      </c>
      <c r="D5643" s="71">
        <v>19.8</v>
      </c>
    </row>
    <row r="5644" spans="1:4" x14ac:dyDescent="0.25">
      <c r="A5644" s="71">
        <v>5502961</v>
      </c>
      <c r="B5644" t="s">
        <v>20361</v>
      </c>
      <c r="C5644" s="71" t="s">
        <v>14997</v>
      </c>
      <c r="D5644" s="71">
        <v>19.23</v>
      </c>
    </row>
    <row r="5645" spans="1:4" x14ac:dyDescent="0.25">
      <c r="A5645" s="71">
        <v>5502910</v>
      </c>
      <c r="B5645" t="s">
        <v>20362</v>
      </c>
      <c r="C5645" s="71" t="s">
        <v>14997</v>
      </c>
      <c r="D5645" s="71">
        <v>24.42</v>
      </c>
    </row>
    <row r="5646" spans="1:4" x14ac:dyDescent="0.25">
      <c r="A5646" s="71">
        <v>5502936</v>
      </c>
      <c r="B5646" t="s">
        <v>20363</v>
      </c>
      <c r="C5646" s="71" t="s">
        <v>14997</v>
      </c>
      <c r="D5646" s="71">
        <v>22.29</v>
      </c>
    </row>
    <row r="5647" spans="1:4" x14ac:dyDescent="0.25">
      <c r="A5647" s="71">
        <v>5502962</v>
      </c>
      <c r="B5647" t="s">
        <v>20364</v>
      </c>
      <c r="C5647" s="71" t="s">
        <v>14997</v>
      </c>
      <c r="D5647" s="71">
        <v>19.7</v>
      </c>
    </row>
    <row r="5648" spans="1:4" x14ac:dyDescent="0.25">
      <c r="A5648" s="71">
        <v>5502900</v>
      </c>
      <c r="B5648" t="s">
        <v>20365</v>
      </c>
      <c r="C5648" s="71" t="s">
        <v>14997</v>
      </c>
      <c r="D5648" s="71">
        <v>18.09</v>
      </c>
    </row>
    <row r="5649" spans="1:4" x14ac:dyDescent="0.25">
      <c r="A5649" s="71">
        <v>5502926</v>
      </c>
      <c r="B5649" t="s">
        <v>20366</v>
      </c>
      <c r="C5649" s="71" t="s">
        <v>14997</v>
      </c>
      <c r="D5649" s="71">
        <v>17.52</v>
      </c>
    </row>
    <row r="5650" spans="1:4" x14ac:dyDescent="0.25">
      <c r="A5650" s="71">
        <v>5502952</v>
      </c>
      <c r="B5650" t="s">
        <v>20367</v>
      </c>
      <c r="C5650" s="71" t="s">
        <v>14997</v>
      </c>
      <c r="D5650" s="71">
        <v>17.329999999999998</v>
      </c>
    </row>
    <row r="5651" spans="1:4" x14ac:dyDescent="0.25">
      <c r="A5651" s="71">
        <v>5502901</v>
      </c>
      <c r="B5651" t="s">
        <v>20368</v>
      </c>
      <c r="C5651" s="71" t="s">
        <v>14997</v>
      </c>
      <c r="D5651" s="71">
        <v>18.47</v>
      </c>
    </row>
    <row r="5652" spans="1:4" x14ac:dyDescent="0.25">
      <c r="A5652" s="71">
        <v>5502927</v>
      </c>
      <c r="B5652" t="s">
        <v>20369</v>
      </c>
      <c r="C5652" s="71" t="s">
        <v>14997</v>
      </c>
      <c r="D5652" s="71">
        <v>17.8</v>
      </c>
    </row>
    <row r="5653" spans="1:4" x14ac:dyDescent="0.25">
      <c r="A5653" s="71">
        <v>5502953</v>
      </c>
      <c r="B5653" t="s">
        <v>20370</v>
      </c>
      <c r="C5653" s="71" t="s">
        <v>14997</v>
      </c>
      <c r="D5653" s="71">
        <v>17.61</v>
      </c>
    </row>
    <row r="5654" spans="1:4" x14ac:dyDescent="0.25">
      <c r="A5654" s="71">
        <v>5502899</v>
      </c>
      <c r="B5654" t="s">
        <v>20371</v>
      </c>
      <c r="C5654" s="71" t="s">
        <v>14997</v>
      </c>
      <c r="D5654" s="71">
        <v>17.52</v>
      </c>
    </row>
    <row r="5655" spans="1:4" x14ac:dyDescent="0.25">
      <c r="A5655" s="71">
        <v>5502925</v>
      </c>
      <c r="B5655" t="s">
        <v>20372</v>
      </c>
      <c r="C5655" s="71" t="s">
        <v>14997</v>
      </c>
      <c r="D5655" s="71">
        <v>17.23</v>
      </c>
    </row>
    <row r="5656" spans="1:4" x14ac:dyDescent="0.25">
      <c r="A5656" s="71">
        <v>5502951</v>
      </c>
      <c r="B5656" t="s">
        <v>20373</v>
      </c>
      <c r="C5656" s="71" t="s">
        <v>14997</v>
      </c>
      <c r="D5656" s="71">
        <v>17.04</v>
      </c>
    </row>
    <row r="5657" spans="1:4" x14ac:dyDescent="0.25">
      <c r="A5657" s="71">
        <v>5502902</v>
      </c>
      <c r="B5657" t="s">
        <v>20374</v>
      </c>
      <c r="C5657" s="71" t="s">
        <v>14997</v>
      </c>
      <c r="D5657" s="71">
        <v>18.940000000000001</v>
      </c>
    </row>
    <row r="5658" spans="1:4" x14ac:dyDescent="0.25">
      <c r="A5658" s="71">
        <v>5502928</v>
      </c>
      <c r="B5658" t="s">
        <v>20375</v>
      </c>
      <c r="C5658" s="71" t="s">
        <v>14997</v>
      </c>
      <c r="D5658" s="71">
        <v>18.09</v>
      </c>
    </row>
    <row r="5659" spans="1:4" x14ac:dyDescent="0.25">
      <c r="A5659" s="71">
        <v>5502954</v>
      </c>
      <c r="B5659" t="s">
        <v>20376</v>
      </c>
      <c r="C5659" s="71" t="s">
        <v>14997</v>
      </c>
      <c r="D5659" s="71">
        <v>17.8</v>
      </c>
    </row>
    <row r="5660" spans="1:4" x14ac:dyDescent="0.25">
      <c r="A5660" s="71">
        <v>5502903</v>
      </c>
      <c r="B5660" t="s">
        <v>20377</v>
      </c>
      <c r="C5660" s="71" t="s">
        <v>14997</v>
      </c>
      <c r="D5660" s="71">
        <v>19.23</v>
      </c>
    </row>
    <row r="5661" spans="1:4" x14ac:dyDescent="0.25">
      <c r="A5661" s="71">
        <v>5502929</v>
      </c>
      <c r="B5661" t="s">
        <v>20378</v>
      </c>
      <c r="C5661" s="71" t="s">
        <v>14997</v>
      </c>
      <c r="D5661" s="71">
        <v>18.28</v>
      </c>
    </row>
    <row r="5662" spans="1:4" x14ac:dyDescent="0.25">
      <c r="A5662" s="71">
        <v>5502955</v>
      </c>
      <c r="B5662" t="s">
        <v>20379</v>
      </c>
      <c r="C5662" s="71" t="s">
        <v>14997</v>
      </c>
      <c r="D5662" s="71">
        <v>17.989999999999998</v>
      </c>
    </row>
    <row r="5663" spans="1:4" x14ac:dyDescent="0.25">
      <c r="A5663" s="71">
        <v>5502889</v>
      </c>
      <c r="B5663" t="s">
        <v>20380</v>
      </c>
      <c r="C5663" s="71" t="s">
        <v>14997</v>
      </c>
      <c r="D5663" s="71">
        <v>24.85</v>
      </c>
    </row>
    <row r="5664" spans="1:4" x14ac:dyDescent="0.25">
      <c r="A5664" s="71">
        <v>5502996</v>
      </c>
      <c r="B5664" t="s">
        <v>20381</v>
      </c>
      <c r="C5664" s="71" t="s">
        <v>14997</v>
      </c>
      <c r="D5664" s="71">
        <v>22.57</v>
      </c>
    </row>
    <row r="5665" spans="1:4" x14ac:dyDescent="0.25">
      <c r="A5665" s="71">
        <v>5502997</v>
      </c>
      <c r="B5665" t="s">
        <v>20382</v>
      </c>
      <c r="C5665" s="71" t="s">
        <v>14997</v>
      </c>
      <c r="D5665" s="71">
        <v>21.86</v>
      </c>
    </row>
    <row r="5666" spans="1:4" x14ac:dyDescent="0.25">
      <c r="A5666" s="71">
        <v>5501716</v>
      </c>
      <c r="B5666" t="s">
        <v>20383</v>
      </c>
      <c r="C5666" s="71" t="s">
        <v>14997</v>
      </c>
      <c r="D5666" s="71">
        <v>19.66</v>
      </c>
    </row>
    <row r="5667" spans="1:4" x14ac:dyDescent="0.25">
      <c r="A5667" s="71">
        <v>5501717</v>
      </c>
      <c r="B5667" t="s">
        <v>20384</v>
      </c>
      <c r="C5667" s="71" t="s">
        <v>14997</v>
      </c>
      <c r="D5667" s="71">
        <v>22.15</v>
      </c>
    </row>
    <row r="5668" spans="1:4" x14ac:dyDescent="0.25">
      <c r="A5668" s="71">
        <v>5501712</v>
      </c>
      <c r="B5668" t="s">
        <v>20385</v>
      </c>
      <c r="C5668" s="71" t="s">
        <v>14997</v>
      </c>
      <c r="D5668" s="71">
        <v>11.43</v>
      </c>
    </row>
    <row r="5669" spans="1:4" x14ac:dyDescent="0.25">
      <c r="A5669" s="71">
        <v>5501713</v>
      </c>
      <c r="B5669" t="s">
        <v>20386</v>
      </c>
      <c r="C5669" s="71" t="s">
        <v>14997</v>
      </c>
      <c r="D5669" s="71">
        <v>12.68</v>
      </c>
    </row>
    <row r="5670" spans="1:4" x14ac:dyDescent="0.25">
      <c r="A5670" s="71">
        <v>5501711</v>
      </c>
      <c r="B5670" t="s">
        <v>20387</v>
      </c>
      <c r="C5670" s="71" t="s">
        <v>14997</v>
      </c>
      <c r="D5670" s="71">
        <v>9.18</v>
      </c>
    </row>
    <row r="5671" spans="1:4" x14ac:dyDescent="0.25">
      <c r="A5671" s="71">
        <v>5501710</v>
      </c>
      <c r="B5671" t="s">
        <v>20388</v>
      </c>
      <c r="C5671" s="71" t="s">
        <v>14997</v>
      </c>
      <c r="D5671" s="71">
        <v>2.78</v>
      </c>
    </row>
    <row r="5672" spans="1:4" x14ac:dyDescent="0.25">
      <c r="A5672" s="71">
        <v>5501714</v>
      </c>
      <c r="B5672" t="s">
        <v>20389</v>
      </c>
      <c r="C5672" s="71" t="s">
        <v>14997</v>
      </c>
      <c r="D5672" s="71">
        <v>14.91</v>
      </c>
    </row>
    <row r="5673" spans="1:4" x14ac:dyDescent="0.25">
      <c r="A5673" s="71">
        <v>5501715</v>
      </c>
      <c r="B5673" t="s">
        <v>20390</v>
      </c>
      <c r="C5673" s="71" t="s">
        <v>14997</v>
      </c>
      <c r="D5673" s="71">
        <v>17.170000000000002</v>
      </c>
    </row>
    <row r="5674" spans="1:4" x14ac:dyDescent="0.25">
      <c r="A5674" s="71">
        <v>5502986</v>
      </c>
      <c r="B5674" t="s">
        <v>20391</v>
      </c>
      <c r="C5674" s="71" t="s">
        <v>14997</v>
      </c>
      <c r="D5674" s="71">
        <v>3.14</v>
      </c>
    </row>
    <row r="5675" spans="1:4" x14ac:dyDescent="0.25">
      <c r="A5675" s="71">
        <v>5502977</v>
      </c>
      <c r="B5675" t="s">
        <v>20392</v>
      </c>
      <c r="C5675" s="71" t="s">
        <v>14997</v>
      </c>
      <c r="D5675" s="71">
        <v>8.59</v>
      </c>
    </row>
    <row r="5676" spans="1:4" x14ac:dyDescent="0.25">
      <c r="A5676" s="71">
        <v>5502985</v>
      </c>
      <c r="B5676" t="s">
        <v>20393</v>
      </c>
      <c r="C5676" s="71" t="s">
        <v>16235</v>
      </c>
      <c r="D5676" s="71">
        <v>0.56000000000000005</v>
      </c>
    </row>
    <row r="5677" spans="1:4" x14ac:dyDescent="0.25">
      <c r="A5677" s="71">
        <v>5503018</v>
      </c>
      <c r="B5677" t="s">
        <v>20394</v>
      </c>
      <c r="C5677" s="71" t="s">
        <v>1554</v>
      </c>
      <c r="D5677" s="71">
        <v>65.36</v>
      </c>
    </row>
    <row r="5678" spans="1:4" x14ac:dyDescent="0.25">
      <c r="A5678" s="71">
        <v>5505768</v>
      </c>
      <c r="B5678" t="s">
        <v>20395</v>
      </c>
      <c r="C5678" s="71" t="s">
        <v>16235</v>
      </c>
      <c r="D5678" s="71">
        <v>79.63</v>
      </c>
    </row>
    <row r="5679" spans="1:4" x14ac:dyDescent="0.25">
      <c r="A5679" s="71">
        <v>5503020</v>
      </c>
      <c r="B5679" t="s">
        <v>20396</v>
      </c>
      <c r="C5679" s="71" t="s">
        <v>1554</v>
      </c>
      <c r="D5679" s="71">
        <v>290.77</v>
      </c>
    </row>
    <row r="5680" spans="1:4" x14ac:dyDescent="0.25">
      <c r="A5680" s="71">
        <v>5605798</v>
      </c>
      <c r="B5680" t="s">
        <v>40648</v>
      </c>
      <c r="C5680" s="71" t="s">
        <v>3</v>
      </c>
      <c r="D5680" s="71">
        <v>82.92</v>
      </c>
    </row>
    <row r="5681" spans="1:4" x14ac:dyDescent="0.25">
      <c r="A5681" s="71">
        <v>5605925</v>
      </c>
      <c r="B5681" t="s">
        <v>40649</v>
      </c>
      <c r="C5681" s="71" t="s">
        <v>3</v>
      </c>
      <c r="D5681" s="71">
        <v>77.81</v>
      </c>
    </row>
    <row r="5682" spans="1:4" x14ac:dyDescent="0.25">
      <c r="A5682" s="71">
        <v>5605799</v>
      </c>
      <c r="B5682" t="s">
        <v>40650</v>
      </c>
      <c r="C5682" s="71" t="s">
        <v>3</v>
      </c>
      <c r="D5682" s="71">
        <v>87.85</v>
      </c>
    </row>
    <row r="5683" spans="1:4" x14ac:dyDescent="0.25">
      <c r="A5683" s="71">
        <v>5605800</v>
      </c>
      <c r="B5683" t="s">
        <v>40651</v>
      </c>
      <c r="C5683" s="71" t="s">
        <v>3</v>
      </c>
      <c r="D5683" s="71">
        <v>97.28</v>
      </c>
    </row>
    <row r="5684" spans="1:4" x14ac:dyDescent="0.25">
      <c r="A5684" s="71">
        <v>5613944</v>
      </c>
      <c r="B5684" t="s">
        <v>40652</v>
      </c>
      <c r="C5684" s="71" t="s">
        <v>3</v>
      </c>
      <c r="D5684" s="71">
        <v>126.38</v>
      </c>
    </row>
    <row r="5685" spans="1:4" x14ac:dyDescent="0.25">
      <c r="A5685" s="71">
        <v>5605894</v>
      </c>
      <c r="B5685" t="s">
        <v>20397</v>
      </c>
      <c r="C5685" s="71" t="s">
        <v>3</v>
      </c>
      <c r="D5685" s="71">
        <v>47.41</v>
      </c>
    </row>
    <row r="5686" spans="1:4" x14ac:dyDescent="0.25">
      <c r="A5686" s="71">
        <v>5605895</v>
      </c>
      <c r="B5686" t="s">
        <v>20398</v>
      </c>
      <c r="C5686" s="71" t="s">
        <v>3</v>
      </c>
      <c r="D5686" s="71">
        <v>50.93</v>
      </c>
    </row>
    <row r="5687" spans="1:4" x14ac:dyDescent="0.25">
      <c r="A5687" s="71">
        <v>5605896</v>
      </c>
      <c r="B5687" t="s">
        <v>20399</v>
      </c>
      <c r="C5687" s="71" t="s">
        <v>3</v>
      </c>
      <c r="D5687" s="71">
        <v>56.23</v>
      </c>
    </row>
    <row r="5688" spans="1:4" x14ac:dyDescent="0.25">
      <c r="A5688" s="71">
        <v>5605911</v>
      </c>
      <c r="B5688" t="s">
        <v>20400</v>
      </c>
      <c r="C5688" s="71" t="s">
        <v>3</v>
      </c>
      <c r="D5688" s="71">
        <v>34.94</v>
      </c>
    </row>
    <row r="5689" spans="1:4" x14ac:dyDescent="0.25">
      <c r="A5689" s="71">
        <v>5605912</v>
      </c>
      <c r="B5689" t="s">
        <v>20401</v>
      </c>
      <c r="C5689" s="71" t="s">
        <v>3</v>
      </c>
      <c r="D5689" s="71">
        <v>55.76</v>
      </c>
    </row>
    <row r="5690" spans="1:4" x14ac:dyDescent="0.25">
      <c r="A5690" s="71">
        <v>5605938</v>
      </c>
      <c r="B5690" t="s">
        <v>20402</v>
      </c>
      <c r="C5690" s="71" t="s">
        <v>3</v>
      </c>
      <c r="D5690" s="71">
        <v>20.190000000000001</v>
      </c>
    </row>
    <row r="5691" spans="1:4" x14ac:dyDescent="0.25">
      <c r="A5691" s="71">
        <v>5605939</v>
      </c>
      <c r="B5691" t="s">
        <v>20403</v>
      </c>
      <c r="C5691" s="71" t="s">
        <v>3</v>
      </c>
      <c r="D5691" s="71">
        <v>24.27</v>
      </c>
    </row>
    <row r="5692" spans="1:4" x14ac:dyDescent="0.25">
      <c r="A5692" s="71">
        <v>5605940</v>
      </c>
      <c r="B5692" t="s">
        <v>20404</v>
      </c>
      <c r="C5692" s="71" t="s">
        <v>3</v>
      </c>
      <c r="D5692" s="71">
        <v>56.22</v>
      </c>
    </row>
    <row r="5693" spans="1:4" x14ac:dyDescent="0.25">
      <c r="A5693" s="71">
        <v>5605942</v>
      </c>
      <c r="B5693" t="s">
        <v>20405</v>
      </c>
      <c r="C5693" s="71" t="s">
        <v>16235</v>
      </c>
      <c r="D5693" s="71">
        <v>47.26</v>
      </c>
    </row>
    <row r="5694" spans="1:4" x14ac:dyDescent="0.25">
      <c r="A5694" s="71">
        <v>5605955</v>
      </c>
      <c r="B5694" t="s">
        <v>20406</v>
      </c>
      <c r="C5694" s="71" t="s">
        <v>12798</v>
      </c>
      <c r="D5694" s="71">
        <v>714.45</v>
      </c>
    </row>
    <row r="5695" spans="1:4" x14ac:dyDescent="0.25">
      <c r="A5695" s="71">
        <v>5605956</v>
      </c>
      <c r="B5695" t="s">
        <v>20407</v>
      </c>
      <c r="C5695" s="71" t="s">
        <v>12798</v>
      </c>
      <c r="D5695" s="71">
        <v>848.62</v>
      </c>
    </row>
    <row r="5696" spans="1:4" x14ac:dyDescent="0.25">
      <c r="A5696" s="71">
        <v>5605953</v>
      </c>
      <c r="B5696" t="s">
        <v>20408</v>
      </c>
      <c r="C5696" s="71" t="s">
        <v>12798</v>
      </c>
      <c r="D5696" s="71">
        <v>495.7</v>
      </c>
    </row>
    <row r="5697" spans="1:4" x14ac:dyDescent="0.25">
      <c r="A5697" s="71">
        <v>5605954</v>
      </c>
      <c r="B5697" t="s">
        <v>20409</v>
      </c>
      <c r="C5697" s="71" t="s">
        <v>12798</v>
      </c>
      <c r="D5697" s="71">
        <v>607.01</v>
      </c>
    </row>
    <row r="5698" spans="1:4" x14ac:dyDescent="0.25">
      <c r="A5698" s="71">
        <v>5605909</v>
      </c>
      <c r="B5698" t="s">
        <v>20410</v>
      </c>
      <c r="C5698" s="71" t="s">
        <v>12798</v>
      </c>
      <c r="D5698" s="71">
        <v>462.79</v>
      </c>
    </row>
    <row r="5699" spans="1:4" x14ac:dyDescent="0.25">
      <c r="A5699" s="71">
        <v>5605908</v>
      </c>
      <c r="B5699" t="s">
        <v>20411</v>
      </c>
      <c r="C5699" s="71" t="s">
        <v>12798</v>
      </c>
      <c r="D5699" s="71">
        <v>462.79</v>
      </c>
    </row>
    <row r="5700" spans="1:4" x14ac:dyDescent="0.25">
      <c r="A5700" s="71">
        <v>5605907</v>
      </c>
      <c r="B5700" t="s">
        <v>20412</v>
      </c>
      <c r="C5700" s="71" t="s">
        <v>12798</v>
      </c>
      <c r="D5700" s="71">
        <v>495.01</v>
      </c>
    </row>
    <row r="5701" spans="1:4" x14ac:dyDescent="0.25">
      <c r="A5701" s="71">
        <v>5605906</v>
      </c>
      <c r="B5701" t="s">
        <v>20413</v>
      </c>
      <c r="C5701" s="71" t="s">
        <v>12798</v>
      </c>
      <c r="D5701" s="71">
        <v>598.22</v>
      </c>
    </row>
    <row r="5702" spans="1:4" x14ac:dyDescent="0.25">
      <c r="A5702" s="71">
        <v>5605905</v>
      </c>
      <c r="B5702" t="s">
        <v>20414</v>
      </c>
      <c r="C5702" s="71" t="s">
        <v>12798</v>
      </c>
      <c r="D5702" s="71">
        <v>698.6</v>
      </c>
    </row>
    <row r="5703" spans="1:4" x14ac:dyDescent="0.25">
      <c r="A5703" s="71">
        <v>5605944</v>
      </c>
      <c r="B5703" t="s">
        <v>20415</v>
      </c>
      <c r="C5703" s="71" t="s">
        <v>12798</v>
      </c>
      <c r="D5703" s="71">
        <v>414.52</v>
      </c>
    </row>
    <row r="5704" spans="1:4" x14ac:dyDescent="0.25">
      <c r="A5704" s="71">
        <v>5605910</v>
      </c>
      <c r="B5704" t="s">
        <v>20416</v>
      </c>
      <c r="C5704" s="71" t="s">
        <v>12798</v>
      </c>
      <c r="D5704" s="71">
        <v>489.52</v>
      </c>
    </row>
    <row r="5705" spans="1:4" x14ac:dyDescent="0.25">
      <c r="A5705" s="71">
        <v>5605945</v>
      </c>
      <c r="B5705" t="s">
        <v>20417</v>
      </c>
      <c r="C5705" s="71" t="s">
        <v>12798</v>
      </c>
      <c r="D5705" s="71">
        <v>520.92999999999995</v>
      </c>
    </row>
    <row r="5706" spans="1:4" x14ac:dyDescent="0.25">
      <c r="A5706" s="71">
        <v>5605946</v>
      </c>
      <c r="B5706" t="s">
        <v>20418</v>
      </c>
      <c r="C5706" s="71" t="s">
        <v>12798</v>
      </c>
      <c r="D5706" s="71">
        <v>495.01</v>
      </c>
    </row>
    <row r="5707" spans="1:4" x14ac:dyDescent="0.25">
      <c r="A5707" s="71">
        <v>5605947</v>
      </c>
      <c r="B5707" t="s">
        <v>20419</v>
      </c>
      <c r="C5707" s="71" t="s">
        <v>12798</v>
      </c>
      <c r="D5707" s="71">
        <v>556.70000000000005</v>
      </c>
    </row>
    <row r="5708" spans="1:4" x14ac:dyDescent="0.25">
      <c r="A5708" s="71">
        <v>5605948</v>
      </c>
      <c r="B5708" t="s">
        <v>20420</v>
      </c>
      <c r="C5708" s="71" t="s">
        <v>12798</v>
      </c>
      <c r="D5708" s="71">
        <v>698.6</v>
      </c>
    </row>
    <row r="5709" spans="1:4" x14ac:dyDescent="0.25">
      <c r="A5709" s="71">
        <v>5605949</v>
      </c>
      <c r="B5709" t="s">
        <v>20421</v>
      </c>
      <c r="C5709" s="71" t="s">
        <v>12798</v>
      </c>
      <c r="D5709" s="71">
        <v>995.7</v>
      </c>
    </row>
    <row r="5710" spans="1:4" x14ac:dyDescent="0.25">
      <c r="A5710" s="71">
        <v>5605950</v>
      </c>
      <c r="B5710" t="s">
        <v>20422</v>
      </c>
      <c r="C5710" s="71" t="s">
        <v>12798</v>
      </c>
      <c r="D5710" s="71">
        <v>1024.4100000000001</v>
      </c>
    </row>
    <row r="5711" spans="1:4" x14ac:dyDescent="0.25">
      <c r="A5711" s="71">
        <v>5605951</v>
      </c>
      <c r="B5711" t="s">
        <v>20423</v>
      </c>
      <c r="C5711" s="71" t="s">
        <v>12798</v>
      </c>
      <c r="D5711" s="71">
        <v>1628.76</v>
      </c>
    </row>
    <row r="5712" spans="1:4" x14ac:dyDescent="0.25">
      <c r="A5712" s="71">
        <v>5605952</v>
      </c>
      <c r="B5712" t="s">
        <v>20424</v>
      </c>
      <c r="C5712" s="71" t="s">
        <v>12798</v>
      </c>
      <c r="D5712" s="71">
        <v>2481.37</v>
      </c>
    </row>
    <row r="5713" spans="1:4" x14ac:dyDescent="0.25">
      <c r="A5713" s="71">
        <v>5605932</v>
      </c>
      <c r="B5713" t="s">
        <v>20425</v>
      </c>
      <c r="C5713" s="71" t="s">
        <v>3</v>
      </c>
      <c r="D5713" s="71">
        <v>128.01</v>
      </c>
    </row>
    <row r="5714" spans="1:4" x14ac:dyDescent="0.25">
      <c r="A5714" s="71">
        <v>5605934</v>
      </c>
      <c r="B5714" t="s">
        <v>20426</v>
      </c>
      <c r="C5714" s="71" t="s">
        <v>3</v>
      </c>
      <c r="D5714" s="71">
        <v>139.22999999999999</v>
      </c>
    </row>
    <row r="5715" spans="1:4" x14ac:dyDescent="0.25">
      <c r="A5715" s="71">
        <v>5605928</v>
      </c>
      <c r="B5715" t="s">
        <v>20427</v>
      </c>
      <c r="C5715" s="71" t="s">
        <v>3</v>
      </c>
      <c r="D5715" s="71">
        <v>152.22</v>
      </c>
    </row>
    <row r="5716" spans="1:4" x14ac:dyDescent="0.25">
      <c r="A5716" s="71">
        <v>5605935</v>
      </c>
      <c r="B5716" t="s">
        <v>20428</v>
      </c>
      <c r="C5716" s="71" t="s">
        <v>3</v>
      </c>
      <c r="D5716" s="71">
        <v>153.41</v>
      </c>
    </row>
    <row r="5717" spans="1:4" x14ac:dyDescent="0.25">
      <c r="A5717" s="71">
        <v>5605936</v>
      </c>
      <c r="B5717" t="s">
        <v>20429</v>
      </c>
      <c r="C5717" s="71" t="s">
        <v>3</v>
      </c>
      <c r="D5717" s="71">
        <v>235.36</v>
      </c>
    </row>
    <row r="5718" spans="1:4" x14ac:dyDescent="0.25">
      <c r="A5718" s="71">
        <v>5605937</v>
      </c>
      <c r="B5718" t="s">
        <v>20430</v>
      </c>
      <c r="C5718" s="71" t="s">
        <v>3</v>
      </c>
      <c r="D5718" s="71">
        <v>292.31</v>
      </c>
    </row>
    <row r="5719" spans="1:4" x14ac:dyDescent="0.25">
      <c r="A5719" s="71">
        <v>5605957</v>
      </c>
      <c r="B5719" t="s">
        <v>20431</v>
      </c>
      <c r="C5719" s="71" t="s">
        <v>3</v>
      </c>
      <c r="D5719" s="71">
        <v>214.97</v>
      </c>
    </row>
    <row r="5720" spans="1:4" x14ac:dyDescent="0.25">
      <c r="A5720" s="71">
        <v>5605958</v>
      </c>
      <c r="B5720" t="s">
        <v>20432</v>
      </c>
      <c r="C5720" s="71" t="s">
        <v>3</v>
      </c>
      <c r="D5720" s="71">
        <v>246.19</v>
      </c>
    </row>
    <row r="5721" spans="1:4" x14ac:dyDescent="0.25">
      <c r="A5721" s="71">
        <v>5605959</v>
      </c>
      <c r="B5721" t="s">
        <v>20433</v>
      </c>
      <c r="C5721" s="71" t="s">
        <v>3</v>
      </c>
      <c r="D5721" s="71">
        <v>298.41000000000003</v>
      </c>
    </row>
    <row r="5722" spans="1:4" x14ac:dyDescent="0.25">
      <c r="A5722" s="71">
        <v>5605960</v>
      </c>
      <c r="B5722" t="s">
        <v>20434</v>
      </c>
      <c r="C5722" s="71" t="s">
        <v>3</v>
      </c>
      <c r="D5722" s="71">
        <v>391.51</v>
      </c>
    </row>
    <row r="5723" spans="1:4" x14ac:dyDescent="0.25">
      <c r="A5723" s="71">
        <v>5605961</v>
      </c>
      <c r="B5723" t="s">
        <v>20435</v>
      </c>
      <c r="C5723" s="71" t="s">
        <v>3</v>
      </c>
      <c r="D5723" s="71">
        <v>446.45</v>
      </c>
    </row>
    <row r="5724" spans="1:4" x14ac:dyDescent="0.25">
      <c r="A5724" s="71">
        <v>5605885</v>
      </c>
      <c r="B5724" t="s">
        <v>20436</v>
      </c>
      <c r="C5724" s="71" t="s">
        <v>3</v>
      </c>
      <c r="D5724" s="71">
        <v>221.14</v>
      </c>
    </row>
    <row r="5725" spans="1:4" x14ac:dyDescent="0.25">
      <c r="A5725" s="71">
        <v>5605886</v>
      </c>
      <c r="B5725" t="s">
        <v>20437</v>
      </c>
      <c r="C5725" s="71" t="s">
        <v>3</v>
      </c>
      <c r="D5725" s="71">
        <v>240.2</v>
      </c>
    </row>
    <row r="5726" spans="1:4" x14ac:dyDescent="0.25">
      <c r="A5726" s="71">
        <v>5605883</v>
      </c>
      <c r="B5726" t="s">
        <v>20438</v>
      </c>
      <c r="C5726" s="71" t="s">
        <v>3</v>
      </c>
      <c r="D5726" s="71">
        <v>178.4</v>
      </c>
    </row>
    <row r="5727" spans="1:4" x14ac:dyDescent="0.25">
      <c r="A5727" s="71">
        <v>5605884</v>
      </c>
      <c r="B5727" t="s">
        <v>20439</v>
      </c>
      <c r="C5727" s="71" t="s">
        <v>3</v>
      </c>
      <c r="D5727" s="71">
        <v>197.46</v>
      </c>
    </row>
    <row r="5728" spans="1:4" x14ac:dyDescent="0.25">
      <c r="A5728" s="71">
        <v>5605962</v>
      </c>
      <c r="B5728" t="s">
        <v>20440</v>
      </c>
      <c r="C5728" s="71" t="s">
        <v>3</v>
      </c>
      <c r="D5728" s="71">
        <v>156.75</v>
      </c>
    </row>
    <row r="5729" spans="1:4" x14ac:dyDescent="0.25">
      <c r="A5729" s="71">
        <v>5605881</v>
      </c>
      <c r="B5729" t="s">
        <v>20441</v>
      </c>
      <c r="C5729" s="71" t="s">
        <v>3</v>
      </c>
      <c r="D5729" s="71">
        <v>225.38</v>
      </c>
    </row>
    <row r="5730" spans="1:4" x14ac:dyDescent="0.25">
      <c r="A5730" s="71">
        <v>5605882</v>
      </c>
      <c r="B5730" t="s">
        <v>20442</v>
      </c>
      <c r="C5730" s="71" t="s">
        <v>3</v>
      </c>
      <c r="D5730" s="71">
        <v>379.48</v>
      </c>
    </row>
    <row r="5731" spans="1:4" x14ac:dyDescent="0.25">
      <c r="A5731" s="71">
        <v>5605963</v>
      </c>
      <c r="B5731" t="s">
        <v>20443</v>
      </c>
      <c r="C5731" s="71" t="s">
        <v>3</v>
      </c>
      <c r="D5731" s="71">
        <v>245.99</v>
      </c>
    </row>
    <row r="5732" spans="1:4" x14ac:dyDescent="0.25">
      <c r="A5732" s="71">
        <v>5605964</v>
      </c>
      <c r="B5732" t="s">
        <v>20444</v>
      </c>
      <c r="C5732" s="71" t="s">
        <v>3</v>
      </c>
      <c r="D5732" s="71">
        <v>315.98</v>
      </c>
    </row>
    <row r="5733" spans="1:4" x14ac:dyDescent="0.25">
      <c r="A5733" s="71">
        <v>5605965</v>
      </c>
      <c r="B5733" t="s">
        <v>20445</v>
      </c>
      <c r="C5733" s="71" t="s">
        <v>3</v>
      </c>
      <c r="D5733" s="71">
        <v>372.07</v>
      </c>
    </row>
    <row r="5734" spans="1:4" x14ac:dyDescent="0.25">
      <c r="A5734" s="71">
        <v>5605966</v>
      </c>
      <c r="B5734" t="s">
        <v>20446</v>
      </c>
      <c r="C5734" s="71" t="s">
        <v>3</v>
      </c>
      <c r="D5734" s="71">
        <v>414.59</v>
      </c>
    </row>
    <row r="5735" spans="1:4" x14ac:dyDescent="0.25">
      <c r="A5735" s="71">
        <v>5605967</v>
      </c>
      <c r="B5735" t="s">
        <v>20447</v>
      </c>
      <c r="C5735" s="71" t="s">
        <v>3</v>
      </c>
      <c r="D5735" s="71">
        <v>468.43</v>
      </c>
    </row>
    <row r="5736" spans="1:4" x14ac:dyDescent="0.25">
      <c r="A5736" s="71">
        <v>5605968</v>
      </c>
      <c r="B5736" t="s">
        <v>20448</v>
      </c>
      <c r="C5736" s="71" t="s">
        <v>3</v>
      </c>
      <c r="D5736" s="71">
        <v>572.97</v>
      </c>
    </row>
    <row r="5737" spans="1:4" x14ac:dyDescent="0.25">
      <c r="A5737" s="71">
        <v>5605969</v>
      </c>
      <c r="B5737" t="s">
        <v>20449</v>
      </c>
      <c r="C5737" s="71" t="s">
        <v>3</v>
      </c>
      <c r="D5737" s="71">
        <v>692.53</v>
      </c>
    </row>
    <row r="5738" spans="1:4" x14ac:dyDescent="0.25">
      <c r="A5738" s="71">
        <v>5909130</v>
      </c>
      <c r="B5738" t="s">
        <v>20450</v>
      </c>
      <c r="C5738" s="71" t="s">
        <v>62</v>
      </c>
      <c r="D5738" s="71">
        <v>25.7</v>
      </c>
    </row>
    <row r="5739" spans="1:4" x14ac:dyDescent="0.25">
      <c r="A5739" s="71">
        <v>5914703</v>
      </c>
      <c r="B5739" t="s">
        <v>20451</v>
      </c>
      <c r="C5739" s="71" t="s">
        <v>62</v>
      </c>
      <c r="D5739" s="71">
        <v>5.54</v>
      </c>
    </row>
    <row r="5740" spans="1:4" x14ac:dyDescent="0.25">
      <c r="A5740" s="71">
        <v>5914704</v>
      </c>
      <c r="B5740" t="s">
        <v>20452</v>
      </c>
      <c r="C5740" s="71" t="s">
        <v>62</v>
      </c>
      <c r="D5740" s="71">
        <v>5.55</v>
      </c>
    </row>
    <row r="5741" spans="1:4" x14ac:dyDescent="0.25">
      <c r="A5741" s="71">
        <v>5914710</v>
      </c>
      <c r="B5741" t="s">
        <v>20453</v>
      </c>
      <c r="C5741" s="71" t="s">
        <v>62</v>
      </c>
      <c r="D5741" s="71">
        <v>10.73</v>
      </c>
    </row>
    <row r="5742" spans="1:4" x14ac:dyDescent="0.25">
      <c r="A5742" s="71">
        <v>5914711</v>
      </c>
      <c r="B5742" t="s">
        <v>20454</v>
      </c>
      <c r="C5742" s="71" t="s">
        <v>62</v>
      </c>
      <c r="D5742" s="71">
        <v>9.82</v>
      </c>
    </row>
    <row r="5743" spans="1:4" x14ac:dyDescent="0.25">
      <c r="A5743" s="71">
        <v>5914712</v>
      </c>
      <c r="B5743" t="s">
        <v>20455</v>
      </c>
      <c r="C5743" s="71" t="s">
        <v>62</v>
      </c>
      <c r="D5743" s="71">
        <v>9.73</v>
      </c>
    </row>
    <row r="5744" spans="1:4" x14ac:dyDescent="0.25">
      <c r="A5744" s="71">
        <v>5915369</v>
      </c>
      <c r="B5744" t="s">
        <v>20456</v>
      </c>
      <c r="C5744" s="71" t="s">
        <v>12798</v>
      </c>
      <c r="D5744" s="71">
        <v>7106.02</v>
      </c>
    </row>
    <row r="5745" spans="1:4" x14ac:dyDescent="0.25">
      <c r="A5745" s="71">
        <v>5915401</v>
      </c>
      <c r="B5745" t="s">
        <v>20457</v>
      </c>
      <c r="C5745" s="71" t="s">
        <v>12798</v>
      </c>
      <c r="D5745" s="71">
        <v>6525.6</v>
      </c>
    </row>
    <row r="5746" spans="1:4" x14ac:dyDescent="0.25">
      <c r="A5746" s="71">
        <v>5915402</v>
      </c>
      <c r="B5746" t="s">
        <v>20458</v>
      </c>
      <c r="C5746" s="71" t="s">
        <v>12798</v>
      </c>
      <c r="D5746" s="71">
        <v>3728.74</v>
      </c>
    </row>
    <row r="5747" spans="1:4" x14ac:dyDescent="0.25">
      <c r="A5747" s="71">
        <v>5915400</v>
      </c>
      <c r="B5747" t="s">
        <v>20459</v>
      </c>
      <c r="C5747" s="71" t="s">
        <v>12798</v>
      </c>
      <c r="D5747" s="71">
        <v>3301.2</v>
      </c>
    </row>
    <row r="5748" spans="1:4" x14ac:dyDescent="0.25">
      <c r="A5748" s="71">
        <v>5914651</v>
      </c>
      <c r="B5748" t="s">
        <v>20460</v>
      </c>
      <c r="C5748" s="71" t="s">
        <v>62</v>
      </c>
      <c r="D5748" s="71">
        <v>2.52</v>
      </c>
    </row>
    <row r="5749" spans="1:4" x14ac:dyDescent="0.25">
      <c r="A5749" s="71">
        <v>5914648</v>
      </c>
      <c r="B5749" t="s">
        <v>20461</v>
      </c>
      <c r="C5749" s="71" t="s">
        <v>62</v>
      </c>
      <c r="D5749" s="71">
        <v>7.6</v>
      </c>
    </row>
    <row r="5750" spans="1:4" x14ac:dyDescent="0.25">
      <c r="A5750" s="71">
        <v>5914647</v>
      </c>
      <c r="B5750" t="s">
        <v>20462</v>
      </c>
      <c r="C5750" s="71" t="s">
        <v>62</v>
      </c>
      <c r="D5750" s="71">
        <v>1.75</v>
      </c>
    </row>
    <row r="5751" spans="1:4" x14ac:dyDescent="0.25">
      <c r="A5751" s="71">
        <v>5915411</v>
      </c>
      <c r="B5751" t="s">
        <v>20463</v>
      </c>
      <c r="C5751" s="71" t="s">
        <v>62</v>
      </c>
      <c r="D5751" s="71">
        <v>3.47</v>
      </c>
    </row>
    <row r="5752" spans="1:4" x14ac:dyDescent="0.25">
      <c r="A5752" s="71">
        <v>5915409</v>
      </c>
      <c r="B5752" t="s">
        <v>20464</v>
      </c>
      <c r="C5752" s="71" t="s">
        <v>62</v>
      </c>
      <c r="D5752" s="71">
        <v>8.56</v>
      </c>
    </row>
    <row r="5753" spans="1:4" x14ac:dyDescent="0.25">
      <c r="A5753" s="71">
        <v>5915407</v>
      </c>
      <c r="B5753" t="s">
        <v>20465</v>
      </c>
      <c r="C5753" s="71" t="s">
        <v>62</v>
      </c>
      <c r="D5753" s="71">
        <v>2.71</v>
      </c>
    </row>
    <row r="5754" spans="1:4" x14ac:dyDescent="0.25">
      <c r="A5754" s="71">
        <v>5914354</v>
      </c>
      <c r="B5754" t="s">
        <v>20466</v>
      </c>
      <c r="C5754" s="71" t="s">
        <v>62</v>
      </c>
      <c r="D5754" s="71">
        <v>1.82</v>
      </c>
    </row>
    <row r="5755" spans="1:4" x14ac:dyDescent="0.25">
      <c r="A5755" s="71">
        <v>5915406</v>
      </c>
      <c r="B5755" t="s">
        <v>20467</v>
      </c>
      <c r="C5755" s="71" t="s">
        <v>62</v>
      </c>
      <c r="D5755" s="71">
        <v>9.26</v>
      </c>
    </row>
    <row r="5756" spans="1:4" x14ac:dyDescent="0.25">
      <c r="A5756" s="71">
        <v>5914652</v>
      </c>
      <c r="B5756" t="s">
        <v>20468</v>
      </c>
      <c r="C5756" s="71" t="s">
        <v>62</v>
      </c>
      <c r="D5756" s="71">
        <v>3.36</v>
      </c>
    </row>
    <row r="5757" spans="1:4" x14ac:dyDescent="0.25">
      <c r="A5757" s="71">
        <v>5915417</v>
      </c>
      <c r="B5757" t="s">
        <v>20469</v>
      </c>
      <c r="C5757" s="71" t="s">
        <v>62</v>
      </c>
      <c r="D5757" s="71">
        <v>5.31</v>
      </c>
    </row>
    <row r="5758" spans="1:4" x14ac:dyDescent="0.25">
      <c r="A5758" s="71">
        <v>5915414</v>
      </c>
      <c r="B5758" t="s">
        <v>20470</v>
      </c>
      <c r="C5758" s="71" t="s">
        <v>62</v>
      </c>
      <c r="D5758" s="71">
        <v>2.78</v>
      </c>
    </row>
    <row r="5759" spans="1:4" x14ac:dyDescent="0.25">
      <c r="A5759" s="71">
        <v>5914351</v>
      </c>
      <c r="B5759" t="s">
        <v>20471</v>
      </c>
      <c r="C5759" s="71" t="s">
        <v>62</v>
      </c>
      <c r="D5759" s="71">
        <v>2.59</v>
      </c>
    </row>
    <row r="5760" spans="1:4" x14ac:dyDescent="0.25">
      <c r="A5760" s="71">
        <v>5914645</v>
      </c>
      <c r="B5760" t="s">
        <v>20472</v>
      </c>
      <c r="C5760" s="71" t="s">
        <v>62</v>
      </c>
      <c r="D5760" s="71">
        <v>2.8</v>
      </c>
    </row>
    <row r="5761" spans="1:4" x14ac:dyDescent="0.25">
      <c r="A5761" s="71">
        <v>5914642</v>
      </c>
      <c r="B5761" t="s">
        <v>20473</v>
      </c>
      <c r="C5761" s="71" t="s">
        <v>62</v>
      </c>
      <c r="D5761" s="71">
        <v>5.45</v>
      </c>
    </row>
    <row r="5762" spans="1:4" x14ac:dyDescent="0.25">
      <c r="A5762" s="71">
        <v>5914641</v>
      </c>
      <c r="B5762" t="s">
        <v>20474</v>
      </c>
      <c r="C5762" s="71" t="s">
        <v>62</v>
      </c>
      <c r="D5762" s="71">
        <v>1.94</v>
      </c>
    </row>
    <row r="5763" spans="1:4" x14ac:dyDescent="0.25">
      <c r="A5763" s="71">
        <v>5915456</v>
      </c>
      <c r="B5763" t="s">
        <v>20475</v>
      </c>
      <c r="C5763" s="71" t="s">
        <v>62</v>
      </c>
      <c r="D5763" s="71">
        <v>3.66</v>
      </c>
    </row>
    <row r="5764" spans="1:4" x14ac:dyDescent="0.25">
      <c r="A5764" s="71">
        <v>5915454</v>
      </c>
      <c r="B5764" t="s">
        <v>20476</v>
      </c>
      <c r="C5764" s="71" t="s">
        <v>62</v>
      </c>
      <c r="D5764" s="71">
        <v>6.3</v>
      </c>
    </row>
    <row r="5765" spans="1:4" x14ac:dyDescent="0.25">
      <c r="A5765" s="71">
        <v>5915399</v>
      </c>
      <c r="B5765" t="s">
        <v>20477</v>
      </c>
      <c r="C5765" s="71" t="s">
        <v>62</v>
      </c>
      <c r="D5765" s="71">
        <v>2.8</v>
      </c>
    </row>
    <row r="5766" spans="1:4" x14ac:dyDescent="0.25">
      <c r="A5766" s="71">
        <v>5914353</v>
      </c>
      <c r="B5766" t="s">
        <v>20478</v>
      </c>
      <c r="C5766" s="71" t="s">
        <v>62</v>
      </c>
      <c r="D5766" s="71">
        <v>1.46</v>
      </c>
    </row>
    <row r="5767" spans="1:4" x14ac:dyDescent="0.25">
      <c r="A5767" s="71">
        <v>5915470</v>
      </c>
      <c r="B5767" t="s">
        <v>20479</v>
      </c>
      <c r="C5767" s="71" t="s">
        <v>62</v>
      </c>
      <c r="D5767" s="71">
        <v>2.12</v>
      </c>
    </row>
    <row r="5768" spans="1:4" x14ac:dyDescent="0.25">
      <c r="A5768" s="71">
        <v>5915459</v>
      </c>
      <c r="B5768" t="s">
        <v>20480</v>
      </c>
      <c r="C5768" s="71" t="s">
        <v>62</v>
      </c>
      <c r="D5768" s="71">
        <v>7.31</v>
      </c>
    </row>
    <row r="5769" spans="1:4" x14ac:dyDescent="0.25">
      <c r="A5769" s="71">
        <v>5915476</v>
      </c>
      <c r="B5769" t="s">
        <v>20481</v>
      </c>
      <c r="C5769" s="71" t="s">
        <v>62</v>
      </c>
      <c r="D5769" s="71">
        <v>27.76</v>
      </c>
    </row>
    <row r="5770" spans="1:4" x14ac:dyDescent="0.25">
      <c r="A5770" s="71">
        <v>5914702</v>
      </c>
      <c r="B5770" t="s">
        <v>20482</v>
      </c>
      <c r="C5770" s="71" t="s">
        <v>62</v>
      </c>
      <c r="D5770" s="71">
        <v>14.6</v>
      </c>
    </row>
    <row r="5771" spans="1:4" x14ac:dyDescent="0.25">
      <c r="A5771" s="71">
        <v>5914701</v>
      </c>
      <c r="B5771" t="s">
        <v>20483</v>
      </c>
      <c r="C5771" s="71" t="s">
        <v>62</v>
      </c>
      <c r="D5771" s="71">
        <v>14.8</v>
      </c>
    </row>
    <row r="5772" spans="1:4" x14ac:dyDescent="0.25">
      <c r="A5772" s="71">
        <v>5915018</v>
      </c>
      <c r="B5772" t="s">
        <v>40653</v>
      </c>
      <c r="C5772" s="71" t="s">
        <v>62</v>
      </c>
      <c r="D5772" s="71">
        <v>9.74</v>
      </c>
    </row>
    <row r="5773" spans="1:4" x14ac:dyDescent="0.25">
      <c r="A5773" s="71">
        <v>5906592</v>
      </c>
      <c r="B5773" t="s">
        <v>20484</v>
      </c>
      <c r="C5773" s="71" t="s">
        <v>12798</v>
      </c>
      <c r="D5773" s="71">
        <v>31.51</v>
      </c>
    </row>
    <row r="5774" spans="1:4" x14ac:dyDescent="0.25">
      <c r="A5774" s="71">
        <v>5906591</v>
      </c>
      <c r="B5774" t="s">
        <v>20485</v>
      </c>
      <c r="C5774" s="71" t="s">
        <v>12798</v>
      </c>
      <c r="D5774" s="71">
        <v>29.91</v>
      </c>
    </row>
    <row r="5775" spans="1:4" x14ac:dyDescent="0.25">
      <c r="A5775" s="71">
        <v>5914653</v>
      </c>
      <c r="B5775" t="s">
        <v>20486</v>
      </c>
      <c r="C5775" s="71" t="s">
        <v>62</v>
      </c>
      <c r="D5775" s="71">
        <v>3.51</v>
      </c>
    </row>
    <row r="5776" spans="1:4" x14ac:dyDescent="0.25">
      <c r="A5776" s="71">
        <v>5915405</v>
      </c>
      <c r="B5776" t="s">
        <v>20487</v>
      </c>
      <c r="C5776" s="71" t="s">
        <v>62</v>
      </c>
      <c r="D5776" s="71">
        <v>5.57</v>
      </c>
    </row>
    <row r="5777" spans="1:4" x14ac:dyDescent="0.25">
      <c r="A5777" s="71">
        <v>5914657</v>
      </c>
      <c r="B5777" t="s">
        <v>20488</v>
      </c>
      <c r="C5777" s="71" t="s">
        <v>62</v>
      </c>
      <c r="D5777" s="71">
        <v>17.3</v>
      </c>
    </row>
    <row r="5778" spans="1:4" x14ac:dyDescent="0.25">
      <c r="A5778" s="71">
        <v>5914363</v>
      </c>
      <c r="B5778" t="s">
        <v>20489</v>
      </c>
      <c r="C5778" s="71" t="s">
        <v>62</v>
      </c>
      <c r="D5778" s="71">
        <v>17.36</v>
      </c>
    </row>
    <row r="5779" spans="1:4" x14ac:dyDescent="0.25">
      <c r="A5779" s="71">
        <v>5914646</v>
      </c>
      <c r="B5779" t="s">
        <v>20490</v>
      </c>
      <c r="C5779" s="71" t="s">
        <v>62</v>
      </c>
      <c r="D5779" s="71">
        <v>8.6199999999999992</v>
      </c>
    </row>
    <row r="5780" spans="1:4" x14ac:dyDescent="0.25">
      <c r="A5780" s="71">
        <v>5919535</v>
      </c>
      <c r="B5780" t="s">
        <v>20491</v>
      </c>
      <c r="C5780" s="71" t="s">
        <v>62</v>
      </c>
      <c r="D5780" s="71">
        <v>19.079999999999998</v>
      </c>
    </row>
    <row r="5781" spans="1:4" x14ac:dyDescent="0.25">
      <c r="A5781" s="71">
        <v>5919533</v>
      </c>
      <c r="B5781" t="s">
        <v>20492</v>
      </c>
      <c r="C5781" s="71" t="s">
        <v>62</v>
      </c>
      <c r="D5781" s="71">
        <v>63.97</v>
      </c>
    </row>
    <row r="5782" spans="1:4" x14ac:dyDescent="0.25">
      <c r="A5782" s="71">
        <v>5919534</v>
      </c>
      <c r="B5782" t="s">
        <v>20493</v>
      </c>
      <c r="C5782" s="71" t="s">
        <v>62</v>
      </c>
      <c r="D5782" s="71">
        <v>58.41</v>
      </c>
    </row>
    <row r="5783" spans="1:4" x14ac:dyDescent="0.25">
      <c r="A5783" s="71">
        <v>5909007</v>
      </c>
      <c r="B5783" t="s">
        <v>20494</v>
      </c>
      <c r="C5783" s="71" t="s">
        <v>62</v>
      </c>
      <c r="D5783" s="71">
        <v>17.66</v>
      </c>
    </row>
    <row r="5784" spans="1:4" x14ac:dyDescent="0.25">
      <c r="A5784" s="71">
        <v>5919538</v>
      </c>
      <c r="B5784" t="s">
        <v>20495</v>
      </c>
      <c r="C5784" s="71" t="s">
        <v>62</v>
      </c>
      <c r="D5784" s="71">
        <v>14.89</v>
      </c>
    </row>
    <row r="5785" spans="1:4" x14ac:dyDescent="0.25">
      <c r="A5785" s="71">
        <v>5919540</v>
      </c>
      <c r="B5785" t="s">
        <v>20496</v>
      </c>
      <c r="C5785" s="71" t="s">
        <v>62</v>
      </c>
      <c r="D5785" s="71">
        <v>3.25</v>
      </c>
    </row>
    <row r="5786" spans="1:4" x14ac:dyDescent="0.25">
      <c r="A5786" s="71">
        <v>5914705</v>
      </c>
      <c r="B5786" t="s">
        <v>20497</v>
      </c>
      <c r="C5786" s="71" t="s">
        <v>62</v>
      </c>
      <c r="D5786" s="71">
        <v>21.45</v>
      </c>
    </row>
    <row r="5787" spans="1:4" x14ac:dyDescent="0.25">
      <c r="A5787" s="71">
        <v>5914706</v>
      </c>
      <c r="B5787" t="s">
        <v>20498</v>
      </c>
      <c r="C5787" s="71" t="s">
        <v>62</v>
      </c>
      <c r="D5787" s="71">
        <v>19.64</v>
      </c>
    </row>
    <row r="5788" spans="1:4" x14ac:dyDescent="0.25">
      <c r="A5788" s="71">
        <v>5914707</v>
      </c>
      <c r="B5788" t="s">
        <v>20499</v>
      </c>
      <c r="C5788" s="71" t="s">
        <v>62</v>
      </c>
      <c r="D5788" s="71">
        <v>19.45</v>
      </c>
    </row>
    <row r="5789" spans="1:4" x14ac:dyDescent="0.25">
      <c r="A5789" s="71">
        <v>5914677</v>
      </c>
      <c r="B5789" t="s">
        <v>20500</v>
      </c>
      <c r="C5789" s="71" t="s">
        <v>62</v>
      </c>
      <c r="D5789" s="71">
        <v>29.29</v>
      </c>
    </row>
    <row r="5790" spans="1:4" x14ac:dyDescent="0.25">
      <c r="A5790" s="71">
        <v>5914676</v>
      </c>
      <c r="B5790" t="s">
        <v>20501</v>
      </c>
      <c r="C5790" s="71" t="s">
        <v>62</v>
      </c>
      <c r="D5790" s="71">
        <v>24.41</v>
      </c>
    </row>
    <row r="5791" spans="1:4" x14ac:dyDescent="0.25">
      <c r="A5791" s="71">
        <v>5915016</v>
      </c>
      <c r="B5791" t="s">
        <v>40654</v>
      </c>
      <c r="C5791" s="71" t="s">
        <v>62</v>
      </c>
      <c r="D5791" s="71">
        <v>15.65</v>
      </c>
    </row>
    <row r="5792" spans="1:4" x14ac:dyDescent="0.25">
      <c r="A5792" s="71">
        <v>5915017</v>
      </c>
      <c r="B5792" t="s">
        <v>40655</v>
      </c>
      <c r="C5792" s="71" t="s">
        <v>62</v>
      </c>
      <c r="D5792" s="71">
        <v>18.93</v>
      </c>
    </row>
    <row r="5793" spans="1:4" x14ac:dyDescent="0.25">
      <c r="A5793" s="71">
        <v>5914678</v>
      </c>
      <c r="B5793" t="s">
        <v>20502</v>
      </c>
      <c r="C5793" s="71" t="s">
        <v>62</v>
      </c>
      <c r="D5793" s="71">
        <v>34.81</v>
      </c>
    </row>
    <row r="5794" spans="1:4" x14ac:dyDescent="0.25">
      <c r="A5794" s="71">
        <v>5914679</v>
      </c>
      <c r="B5794" t="s">
        <v>20503</v>
      </c>
      <c r="C5794" s="71" t="s">
        <v>62</v>
      </c>
      <c r="D5794" s="71">
        <v>55.54</v>
      </c>
    </row>
    <row r="5795" spans="1:4" x14ac:dyDescent="0.25">
      <c r="A5795" s="71">
        <v>5914681</v>
      </c>
      <c r="B5795" t="s">
        <v>20504</v>
      </c>
      <c r="C5795" s="71" t="s">
        <v>62</v>
      </c>
      <c r="D5795" s="71">
        <v>66.260000000000005</v>
      </c>
    </row>
    <row r="5796" spans="1:4" x14ac:dyDescent="0.25">
      <c r="A5796" s="71">
        <v>5914680</v>
      </c>
      <c r="B5796" t="s">
        <v>20505</v>
      </c>
      <c r="C5796" s="71" t="s">
        <v>62</v>
      </c>
      <c r="D5796" s="71">
        <v>46.13</v>
      </c>
    </row>
    <row r="5797" spans="1:4" x14ac:dyDescent="0.25">
      <c r="A5797" s="71">
        <v>5915015</v>
      </c>
      <c r="B5797" t="s">
        <v>20506</v>
      </c>
      <c r="C5797" s="71" t="s">
        <v>62</v>
      </c>
      <c r="D5797" s="71">
        <v>21.05</v>
      </c>
    </row>
    <row r="5798" spans="1:4" x14ac:dyDescent="0.25">
      <c r="A5798" s="71">
        <v>5915373</v>
      </c>
      <c r="B5798" t="s">
        <v>20507</v>
      </c>
      <c r="C5798" s="71" t="s">
        <v>62</v>
      </c>
      <c r="D5798" s="71">
        <v>17.68</v>
      </c>
    </row>
    <row r="5799" spans="1:4" x14ac:dyDescent="0.25">
      <c r="A5799" s="71">
        <v>5914333</v>
      </c>
      <c r="B5799" t="s">
        <v>20508</v>
      </c>
      <c r="C5799" s="71" t="s">
        <v>62</v>
      </c>
      <c r="D5799" s="71">
        <v>32.61</v>
      </c>
    </row>
    <row r="5800" spans="1:4" x14ac:dyDescent="0.25">
      <c r="A5800" s="71">
        <v>5914655</v>
      </c>
      <c r="B5800" t="s">
        <v>20509</v>
      </c>
      <c r="C5800" s="71" t="s">
        <v>62</v>
      </c>
      <c r="D5800" s="71">
        <v>32.619999999999997</v>
      </c>
    </row>
    <row r="5801" spans="1:4" x14ac:dyDescent="0.25">
      <c r="A5801" s="71">
        <v>5915474</v>
      </c>
      <c r="B5801" t="s">
        <v>20510</v>
      </c>
      <c r="C5801" s="71" t="s">
        <v>62</v>
      </c>
      <c r="D5801" s="71">
        <v>29.6</v>
      </c>
    </row>
    <row r="5802" spans="1:4" x14ac:dyDescent="0.25">
      <c r="A5802" s="71">
        <v>5914654</v>
      </c>
      <c r="B5802" t="s">
        <v>20511</v>
      </c>
      <c r="C5802" s="71" t="s">
        <v>62</v>
      </c>
      <c r="D5802" s="71">
        <v>26.79</v>
      </c>
    </row>
    <row r="5803" spans="1:4" x14ac:dyDescent="0.25">
      <c r="A5803" s="71">
        <v>5914686</v>
      </c>
      <c r="B5803" t="s">
        <v>20512</v>
      </c>
      <c r="C5803" s="71" t="s">
        <v>62</v>
      </c>
      <c r="D5803" s="71">
        <v>24.55</v>
      </c>
    </row>
    <row r="5804" spans="1:4" x14ac:dyDescent="0.25">
      <c r="A5804" s="71">
        <v>5914685</v>
      </c>
      <c r="B5804" t="s">
        <v>20513</v>
      </c>
      <c r="C5804" s="71" t="s">
        <v>62</v>
      </c>
      <c r="D5804" s="71">
        <v>24.69</v>
      </c>
    </row>
    <row r="5805" spans="1:4" x14ac:dyDescent="0.25">
      <c r="A5805" s="71">
        <v>5914682</v>
      </c>
      <c r="B5805" t="s">
        <v>20514</v>
      </c>
      <c r="C5805" s="71" t="s">
        <v>62</v>
      </c>
      <c r="D5805" s="71">
        <v>31.74</v>
      </c>
    </row>
    <row r="5806" spans="1:4" x14ac:dyDescent="0.25">
      <c r="A5806" s="71">
        <v>5915019</v>
      </c>
      <c r="B5806" t="s">
        <v>40656</v>
      </c>
      <c r="C5806" s="71" t="s">
        <v>62</v>
      </c>
      <c r="D5806" s="71">
        <v>13.27</v>
      </c>
    </row>
    <row r="5807" spans="1:4" x14ac:dyDescent="0.25">
      <c r="A5807" s="71">
        <v>5914683</v>
      </c>
      <c r="B5807" t="s">
        <v>20515</v>
      </c>
      <c r="C5807" s="71" t="s">
        <v>62</v>
      </c>
      <c r="D5807" s="71">
        <v>36.44</v>
      </c>
    </row>
    <row r="5808" spans="1:4" x14ac:dyDescent="0.25">
      <c r="A5808" s="71">
        <v>5915020</v>
      </c>
      <c r="B5808" t="s">
        <v>40657</v>
      </c>
      <c r="C5808" s="71" t="s">
        <v>62</v>
      </c>
      <c r="D5808" s="71">
        <v>15.25</v>
      </c>
    </row>
    <row r="5809" spans="1:4" x14ac:dyDescent="0.25">
      <c r="A5809" s="71">
        <v>5914684</v>
      </c>
      <c r="B5809" t="s">
        <v>20516</v>
      </c>
      <c r="C5809" s="71" t="s">
        <v>62</v>
      </c>
      <c r="D5809" s="71">
        <v>27.51</v>
      </c>
    </row>
    <row r="5810" spans="1:4" x14ac:dyDescent="0.25">
      <c r="A5810" s="71">
        <v>5915021</v>
      </c>
      <c r="B5810" t="s">
        <v>40658</v>
      </c>
      <c r="C5810" s="71" t="s">
        <v>62</v>
      </c>
      <c r="D5810" s="71">
        <v>11.5</v>
      </c>
    </row>
    <row r="5811" spans="1:4" x14ac:dyDescent="0.25">
      <c r="A5811" s="71">
        <v>5914675</v>
      </c>
      <c r="B5811" t="s">
        <v>20517</v>
      </c>
      <c r="C5811" s="71" t="s">
        <v>62</v>
      </c>
      <c r="D5811" s="71">
        <v>2.96</v>
      </c>
    </row>
    <row r="5812" spans="1:4" x14ac:dyDescent="0.25">
      <c r="A5812" s="71">
        <v>5915433</v>
      </c>
      <c r="B5812" t="s">
        <v>20518</v>
      </c>
      <c r="C5812" s="71" t="s">
        <v>62</v>
      </c>
      <c r="D5812" s="71">
        <v>33.57</v>
      </c>
    </row>
    <row r="5813" spans="1:4" x14ac:dyDescent="0.25">
      <c r="A5813" s="71">
        <v>5914304</v>
      </c>
      <c r="B5813" t="s">
        <v>29573</v>
      </c>
      <c r="C5813" s="71" t="s">
        <v>62</v>
      </c>
      <c r="D5813" s="71">
        <v>3.53</v>
      </c>
    </row>
    <row r="5814" spans="1:4" x14ac:dyDescent="0.25">
      <c r="A5814" s="71">
        <v>5914305</v>
      </c>
      <c r="B5814" t="s">
        <v>29574</v>
      </c>
      <c r="C5814" s="71" t="s">
        <v>62</v>
      </c>
      <c r="D5814" s="71">
        <v>3.46</v>
      </c>
    </row>
    <row r="5815" spans="1:4" x14ac:dyDescent="0.25">
      <c r="A5815" s="71">
        <v>5915440</v>
      </c>
      <c r="B5815" t="s">
        <v>29575</v>
      </c>
      <c r="C5815" s="71" t="s">
        <v>62</v>
      </c>
      <c r="D5815" s="71">
        <v>3.1</v>
      </c>
    </row>
    <row r="5816" spans="1:4" x14ac:dyDescent="0.25">
      <c r="A5816" s="71">
        <v>5914306</v>
      </c>
      <c r="B5816" t="s">
        <v>29576</v>
      </c>
      <c r="C5816" s="71" t="s">
        <v>62</v>
      </c>
      <c r="D5816" s="71">
        <v>2.88</v>
      </c>
    </row>
    <row r="5817" spans="1:4" x14ac:dyDescent="0.25">
      <c r="A5817" s="71">
        <v>5914307</v>
      </c>
      <c r="B5817" t="s">
        <v>29577</v>
      </c>
      <c r="C5817" s="71" t="s">
        <v>62</v>
      </c>
      <c r="D5817" s="71">
        <v>2.73</v>
      </c>
    </row>
    <row r="5818" spans="1:4" x14ac:dyDescent="0.25">
      <c r="A5818" s="71">
        <v>5914308</v>
      </c>
      <c r="B5818" t="s">
        <v>29578</v>
      </c>
      <c r="C5818" s="71" t="s">
        <v>62</v>
      </c>
      <c r="D5818" s="71">
        <v>2.64</v>
      </c>
    </row>
    <row r="5819" spans="1:4" x14ac:dyDescent="0.25">
      <c r="A5819" s="71">
        <v>5914309</v>
      </c>
      <c r="B5819" t="s">
        <v>29579</v>
      </c>
      <c r="C5819" s="71" t="s">
        <v>62</v>
      </c>
      <c r="D5819" s="71">
        <v>5.84</v>
      </c>
    </row>
    <row r="5820" spans="1:4" x14ac:dyDescent="0.25">
      <c r="A5820" s="71">
        <v>5914310</v>
      </c>
      <c r="B5820" t="s">
        <v>29580</v>
      </c>
      <c r="C5820" s="71" t="s">
        <v>62</v>
      </c>
      <c r="D5820" s="71">
        <v>4.88</v>
      </c>
    </row>
    <row r="5821" spans="1:4" x14ac:dyDescent="0.25">
      <c r="A5821" s="71">
        <v>5914352</v>
      </c>
      <c r="B5821" t="s">
        <v>29581</v>
      </c>
      <c r="C5821" s="71" t="s">
        <v>62</v>
      </c>
      <c r="D5821" s="71">
        <v>4.3499999999999996</v>
      </c>
    </row>
    <row r="5822" spans="1:4" x14ac:dyDescent="0.25">
      <c r="A5822" s="71">
        <v>5914311</v>
      </c>
      <c r="B5822" t="s">
        <v>29582</v>
      </c>
      <c r="C5822" s="71" t="s">
        <v>62</v>
      </c>
      <c r="D5822" s="71">
        <v>4</v>
      </c>
    </row>
    <row r="5823" spans="1:4" x14ac:dyDescent="0.25">
      <c r="A5823" s="71">
        <v>5914312</v>
      </c>
      <c r="B5823" t="s">
        <v>29583</v>
      </c>
      <c r="C5823" s="71" t="s">
        <v>62</v>
      </c>
      <c r="D5823" s="71">
        <v>3.78</v>
      </c>
    </row>
    <row r="5824" spans="1:4" x14ac:dyDescent="0.25">
      <c r="A5824" s="71">
        <v>5914313</v>
      </c>
      <c r="B5824" t="s">
        <v>29584</v>
      </c>
      <c r="C5824" s="71" t="s">
        <v>62</v>
      </c>
      <c r="D5824" s="71">
        <v>3.62</v>
      </c>
    </row>
    <row r="5825" spans="1:4" x14ac:dyDescent="0.25">
      <c r="A5825" s="71">
        <v>5914339</v>
      </c>
      <c r="B5825" t="s">
        <v>29585</v>
      </c>
      <c r="C5825" s="71" t="s">
        <v>62</v>
      </c>
      <c r="D5825" s="71">
        <v>9.2200000000000006</v>
      </c>
    </row>
    <row r="5826" spans="1:4" x14ac:dyDescent="0.25">
      <c r="A5826" s="71">
        <v>5914650</v>
      </c>
      <c r="B5826" t="s">
        <v>20519</v>
      </c>
      <c r="C5826" s="71" t="s">
        <v>62</v>
      </c>
      <c r="D5826" s="71">
        <v>11.12</v>
      </c>
    </row>
    <row r="5827" spans="1:4" x14ac:dyDescent="0.25">
      <c r="A5827" s="71">
        <v>5914358</v>
      </c>
      <c r="B5827" t="s">
        <v>20520</v>
      </c>
      <c r="C5827" s="71" t="s">
        <v>62</v>
      </c>
      <c r="D5827" s="71">
        <v>8.69</v>
      </c>
    </row>
    <row r="5828" spans="1:4" x14ac:dyDescent="0.25">
      <c r="A5828" s="71">
        <v>5915421</v>
      </c>
      <c r="B5828" t="s">
        <v>20521</v>
      </c>
      <c r="C5828" s="71" t="s">
        <v>62</v>
      </c>
      <c r="D5828" s="71">
        <v>24.88</v>
      </c>
    </row>
    <row r="5829" spans="1:4" x14ac:dyDescent="0.25">
      <c r="A5829" s="71">
        <v>5914649</v>
      </c>
      <c r="B5829" t="s">
        <v>20522</v>
      </c>
      <c r="C5829" s="71" t="s">
        <v>62</v>
      </c>
      <c r="D5829" s="71">
        <v>7.71</v>
      </c>
    </row>
    <row r="5830" spans="1:4" x14ac:dyDescent="0.25">
      <c r="A5830" s="71">
        <v>5914643</v>
      </c>
      <c r="B5830" t="s">
        <v>20523</v>
      </c>
      <c r="C5830" s="71" t="s">
        <v>62</v>
      </c>
      <c r="D5830" s="71">
        <v>5.26</v>
      </c>
    </row>
    <row r="5831" spans="1:4" x14ac:dyDescent="0.25">
      <c r="A5831" s="71">
        <v>5914328</v>
      </c>
      <c r="B5831" t="s">
        <v>20524</v>
      </c>
      <c r="C5831" s="71" t="s">
        <v>62</v>
      </c>
      <c r="D5831" s="71">
        <v>25.84</v>
      </c>
    </row>
    <row r="5832" spans="1:4" x14ac:dyDescent="0.25">
      <c r="A5832" s="71">
        <v>5914610</v>
      </c>
      <c r="B5832" t="s">
        <v>20525</v>
      </c>
      <c r="C5832" s="71" t="s">
        <v>62</v>
      </c>
      <c r="D5832" s="71">
        <v>35.9</v>
      </c>
    </row>
    <row r="5833" spans="1:4" x14ac:dyDescent="0.25">
      <c r="A5833" s="71">
        <v>5915408</v>
      </c>
      <c r="B5833" t="s">
        <v>20526</v>
      </c>
      <c r="C5833" s="71" t="s">
        <v>62</v>
      </c>
      <c r="D5833" s="71">
        <v>5.56</v>
      </c>
    </row>
    <row r="5834" spans="1:4" x14ac:dyDescent="0.25">
      <c r="A5834" s="71">
        <v>5915306</v>
      </c>
      <c r="B5834" t="s">
        <v>20527</v>
      </c>
      <c r="C5834" s="71" t="s">
        <v>12798</v>
      </c>
      <c r="D5834" s="71">
        <v>34.81</v>
      </c>
    </row>
    <row r="5835" spans="1:4" x14ac:dyDescent="0.25">
      <c r="A5835" s="71">
        <v>5914708</v>
      </c>
      <c r="B5835" t="s">
        <v>20528</v>
      </c>
      <c r="C5835" s="71" t="s">
        <v>62</v>
      </c>
      <c r="D5835" s="71">
        <v>40.51</v>
      </c>
    </row>
    <row r="5836" spans="1:4" x14ac:dyDescent="0.25">
      <c r="A5836" s="71">
        <v>5914687</v>
      </c>
      <c r="B5836" t="s">
        <v>20529</v>
      </c>
      <c r="C5836" s="71" t="s">
        <v>62</v>
      </c>
      <c r="D5836" s="71">
        <v>40.01</v>
      </c>
    </row>
    <row r="5837" spans="1:4" x14ac:dyDescent="0.25">
      <c r="A5837" s="71">
        <v>5914709</v>
      </c>
      <c r="B5837" t="s">
        <v>20530</v>
      </c>
      <c r="C5837" s="71" t="s">
        <v>62</v>
      </c>
      <c r="D5837" s="71">
        <v>44.64</v>
      </c>
    </row>
    <row r="5838" spans="1:4" x14ac:dyDescent="0.25">
      <c r="A5838" s="71">
        <v>5914688</v>
      </c>
      <c r="B5838" t="s">
        <v>20531</v>
      </c>
      <c r="C5838" s="71" t="s">
        <v>62</v>
      </c>
      <c r="D5838" s="71">
        <v>43.16</v>
      </c>
    </row>
    <row r="5839" spans="1:4" x14ac:dyDescent="0.25">
      <c r="A5839" s="71">
        <v>5914695</v>
      </c>
      <c r="B5839" t="s">
        <v>20532</v>
      </c>
      <c r="C5839" s="71" t="s">
        <v>62</v>
      </c>
      <c r="D5839" s="71">
        <v>31.79</v>
      </c>
    </row>
    <row r="5840" spans="1:4" x14ac:dyDescent="0.25">
      <c r="A5840" s="71">
        <v>5914689</v>
      </c>
      <c r="B5840" t="s">
        <v>20533</v>
      </c>
      <c r="C5840" s="71" t="s">
        <v>62</v>
      </c>
      <c r="D5840" s="71">
        <v>31.39</v>
      </c>
    </row>
    <row r="5841" spans="1:4" x14ac:dyDescent="0.25">
      <c r="A5841" s="71">
        <v>5914696</v>
      </c>
      <c r="B5841" t="s">
        <v>20534</v>
      </c>
      <c r="C5841" s="71" t="s">
        <v>62</v>
      </c>
      <c r="D5841" s="71">
        <v>35.03</v>
      </c>
    </row>
    <row r="5842" spans="1:4" x14ac:dyDescent="0.25">
      <c r="A5842" s="71">
        <v>5914690</v>
      </c>
      <c r="B5842" t="s">
        <v>20535</v>
      </c>
      <c r="C5842" s="71" t="s">
        <v>62</v>
      </c>
      <c r="D5842" s="71">
        <v>33.869999999999997</v>
      </c>
    </row>
    <row r="5843" spans="1:4" x14ac:dyDescent="0.25">
      <c r="A5843" s="71">
        <v>5914697</v>
      </c>
      <c r="B5843" t="s">
        <v>20536</v>
      </c>
      <c r="C5843" s="71" t="s">
        <v>62</v>
      </c>
      <c r="D5843" s="71">
        <v>26.83</v>
      </c>
    </row>
    <row r="5844" spans="1:4" x14ac:dyDescent="0.25">
      <c r="A5844" s="71">
        <v>5914691</v>
      </c>
      <c r="B5844" t="s">
        <v>20537</v>
      </c>
      <c r="C5844" s="71" t="s">
        <v>62</v>
      </c>
      <c r="D5844" s="71">
        <v>26.5</v>
      </c>
    </row>
    <row r="5845" spans="1:4" x14ac:dyDescent="0.25">
      <c r="A5845" s="71">
        <v>5914698</v>
      </c>
      <c r="B5845" t="s">
        <v>20538</v>
      </c>
      <c r="C5845" s="71" t="s">
        <v>62</v>
      </c>
      <c r="D5845" s="71">
        <v>29.57</v>
      </c>
    </row>
    <row r="5846" spans="1:4" x14ac:dyDescent="0.25">
      <c r="A5846" s="71">
        <v>5914692</v>
      </c>
      <c r="B5846" t="s">
        <v>20539</v>
      </c>
      <c r="C5846" s="71" t="s">
        <v>62</v>
      </c>
      <c r="D5846" s="71">
        <v>28.59</v>
      </c>
    </row>
    <row r="5847" spans="1:4" x14ac:dyDescent="0.25">
      <c r="A5847" s="71">
        <v>5914699</v>
      </c>
      <c r="B5847" t="s">
        <v>20540</v>
      </c>
      <c r="C5847" s="71" t="s">
        <v>62</v>
      </c>
      <c r="D5847" s="71">
        <v>30.04</v>
      </c>
    </row>
    <row r="5848" spans="1:4" x14ac:dyDescent="0.25">
      <c r="A5848" s="71">
        <v>5914693</v>
      </c>
      <c r="B5848" t="s">
        <v>20541</v>
      </c>
      <c r="C5848" s="71" t="s">
        <v>62</v>
      </c>
      <c r="D5848" s="71">
        <v>29.67</v>
      </c>
    </row>
    <row r="5849" spans="1:4" x14ac:dyDescent="0.25">
      <c r="A5849" s="71">
        <v>5914700</v>
      </c>
      <c r="B5849" t="s">
        <v>20542</v>
      </c>
      <c r="C5849" s="71" t="s">
        <v>62</v>
      </c>
      <c r="D5849" s="71">
        <v>33.11</v>
      </c>
    </row>
    <row r="5850" spans="1:4" x14ac:dyDescent="0.25">
      <c r="A5850" s="71">
        <v>5914694</v>
      </c>
      <c r="B5850" t="s">
        <v>20543</v>
      </c>
      <c r="C5850" s="71" t="s">
        <v>62</v>
      </c>
      <c r="D5850" s="71">
        <v>32.01</v>
      </c>
    </row>
    <row r="5851" spans="1:4" x14ac:dyDescent="0.25">
      <c r="A5851" s="71">
        <v>5915441</v>
      </c>
      <c r="B5851" t="s">
        <v>20544</v>
      </c>
      <c r="C5851" s="71" t="s">
        <v>62</v>
      </c>
      <c r="D5851" s="71">
        <v>97.69</v>
      </c>
    </row>
    <row r="5852" spans="1:4" x14ac:dyDescent="0.25">
      <c r="A5852" s="71">
        <v>5901639</v>
      </c>
      <c r="B5852" t="s">
        <v>20545</v>
      </c>
      <c r="C5852" s="71" t="s">
        <v>20546</v>
      </c>
      <c r="D5852" s="71">
        <v>0.87</v>
      </c>
    </row>
    <row r="5853" spans="1:4" x14ac:dyDescent="0.25">
      <c r="A5853" s="71">
        <v>5901638</v>
      </c>
      <c r="B5853" t="s">
        <v>20547</v>
      </c>
      <c r="C5853" s="71" t="s">
        <v>20546</v>
      </c>
      <c r="D5853" s="71">
        <v>0.7</v>
      </c>
    </row>
    <row r="5854" spans="1:4" x14ac:dyDescent="0.25">
      <c r="A5854" s="71">
        <v>5901640</v>
      </c>
      <c r="B5854" t="s">
        <v>20548</v>
      </c>
      <c r="C5854" s="71" t="s">
        <v>20546</v>
      </c>
      <c r="D5854" s="71">
        <v>0.63</v>
      </c>
    </row>
    <row r="5855" spans="1:4" x14ac:dyDescent="0.25">
      <c r="A5855" s="71">
        <v>5914359</v>
      </c>
      <c r="B5855" t="s">
        <v>20549</v>
      </c>
      <c r="C5855" s="71" t="s">
        <v>20546</v>
      </c>
      <c r="D5855" s="71">
        <v>1.21</v>
      </c>
    </row>
    <row r="5856" spans="1:4" x14ac:dyDescent="0.25">
      <c r="A5856" s="71">
        <v>5914374</v>
      </c>
      <c r="B5856" t="s">
        <v>20550</v>
      </c>
      <c r="C5856" s="71" t="s">
        <v>20546</v>
      </c>
      <c r="D5856" s="71">
        <v>0.97</v>
      </c>
    </row>
    <row r="5857" spans="1:4" x14ac:dyDescent="0.25">
      <c r="A5857" s="71">
        <v>5914389</v>
      </c>
      <c r="B5857" t="s">
        <v>20551</v>
      </c>
      <c r="C5857" s="71" t="s">
        <v>20546</v>
      </c>
      <c r="D5857" s="71">
        <v>0.79</v>
      </c>
    </row>
    <row r="5858" spans="1:4" x14ac:dyDescent="0.25">
      <c r="A5858" s="71">
        <v>5915319</v>
      </c>
      <c r="B5858" t="s">
        <v>20552</v>
      </c>
      <c r="C5858" s="71" t="s">
        <v>20546</v>
      </c>
      <c r="D5858" s="71">
        <v>0.87</v>
      </c>
    </row>
    <row r="5859" spans="1:4" x14ac:dyDescent="0.25">
      <c r="A5859" s="71">
        <v>5915320</v>
      </c>
      <c r="B5859" t="s">
        <v>20553</v>
      </c>
      <c r="C5859" s="71" t="s">
        <v>20546</v>
      </c>
      <c r="D5859" s="71">
        <v>0.7</v>
      </c>
    </row>
    <row r="5860" spans="1:4" x14ac:dyDescent="0.25">
      <c r="A5860" s="71">
        <v>5915321</v>
      </c>
      <c r="B5860" t="s">
        <v>20554</v>
      </c>
      <c r="C5860" s="71" t="s">
        <v>20546</v>
      </c>
      <c r="D5860" s="71">
        <v>0.63</v>
      </c>
    </row>
    <row r="5861" spans="1:4" x14ac:dyDescent="0.25">
      <c r="A5861" s="71">
        <v>5914314</v>
      </c>
      <c r="B5861" t="s">
        <v>20555</v>
      </c>
      <c r="C5861" s="71" t="s">
        <v>20546</v>
      </c>
      <c r="D5861" s="71">
        <v>1.24</v>
      </c>
    </row>
    <row r="5862" spans="1:4" x14ac:dyDescent="0.25">
      <c r="A5862" s="71">
        <v>5914329</v>
      </c>
      <c r="B5862" t="s">
        <v>20556</v>
      </c>
      <c r="C5862" s="71" t="s">
        <v>20546</v>
      </c>
      <c r="D5862" s="71">
        <v>0.99</v>
      </c>
    </row>
    <row r="5863" spans="1:4" x14ac:dyDescent="0.25">
      <c r="A5863" s="71">
        <v>5914344</v>
      </c>
      <c r="B5863" t="s">
        <v>20557</v>
      </c>
      <c r="C5863" s="71" t="s">
        <v>20546</v>
      </c>
      <c r="D5863" s="71">
        <v>0.81</v>
      </c>
    </row>
    <row r="5864" spans="1:4" x14ac:dyDescent="0.25">
      <c r="A5864" s="71">
        <v>5914539</v>
      </c>
      <c r="B5864" t="s">
        <v>20558</v>
      </c>
      <c r="C5864" s="71" t="s">
        <v>20546</v>
      </c>
      <c r="D5864" s="71">
        <v>0.98</v>
      </c>
    </row>
    <row r="5865" spans="1:4" x14ac:dyDescent="0.25">
      <c r="A5865" s="71">
        <v>5914554</v>
      </c>
      <c r="B5865" t="s">
        <v>20559</v>
      </c>
      <c r="C5865" s="71" t="s">
        <v>20546</v>
      </c>
      <c r="D5865" s="71">
        <v>0.78</v>
      </c>
    </row>
    <row r="5866" spans="1:4" x14ac:dyDescent="0.25">
      <c r="A5866" s="71">
        <v>5914569</v>
      </c>
      <c r="B5866" t="s">
        <v>20560</v>
      </c>
      <c r="C5866" s="71" t="s">
        <v>20546</v>
      </c>
      <c r="D5866" s="71">
        <v>0.64</v>
      </c>
    </row>
    <row r="5867" spans="1:4" x14ac:dyDescent="0.25">
      <c r="A5867" s="71">
        <v>5915012</v>
      </c>
      <c r="B5867" t="s">
        <v>20561</v>
      </c>
      <c r="C5867" s="71" t="s">
        <v>20546</v>
      </c>
      <c r="D5867" s="71">
        <v>2.13</v>
      </c>
    </row>
    <row r="5868" spans="1:4" x14ac:dyDescent="0.25">
      <c r="A5868" s="71">
        <v>5915013</v>
      </c>
      <c r="B5868" t="s">
        <v>20562</v>
      </c>
      <c r="C5868" s="71" t="s">
        <v>20546</v>
      </c>
      <c r="D5868" s="71">
        <v>1.71</v>
      </c>
    </row>
    <row r="5869" spans="1:4" x14ac:dyDescent="0.25">
      <c r="A5869" s="71">
        <v>5915014</v>
      </c>
      <c r="B5869" t="s">
        <v>20563</v>
      </c>
      <c r="C5869" s="71" t="s">
        <v>20546</v>
      </c>
      <c r="D5869" s="71">
        <v>1.39</v>
      </c>
    </row>
    <row r="5870" spans="1:4" x14ac:dyDescent="0.25">
      <c r="A5870" s="71">
        <v>5914584</v>
      </c>
      <c r="B5870" t="s">
        <v>20564</v>
      </c>
      <c r="C5870" s="71" t="s">
        <v>20546</v>
      </c>
      <c r="D5870" s="71">
        <v>2.65</v>
      </c>
    </row>
    <row r="5871" spans="1:4" x14ac:dyDescent="0.25">
      <c r="A5871" s="71">
        <v>5914599</v>
      </c>
      <c r="B5871" t="s">
        <v>20565</v>
      </c>
      <c r="C5871" s="71" t="s">
        <v>20546</v>
      </c>
      <c r="D5871" s="71">
        <v>2.12</v>
      </c>
    </row>
    <row r="5872" spans="1:4" x14ac:dyDescent="0.25">
      <c r="A5872" s="71">
        <v>5914614</v>
      </c>
      <c r="B5872" t="s">
        <v>20566</v>
      </c>
      <c r="C5872" s="71" t="s">
        <v>20546</v>
      </c>
      <c r="D5872" s="71">
        <v>1.73</v>
      </c>
    </row>
    <row r="5873" spans="1:4" x14ac:dyDescent="0.25">
      <c r="A5873" s="71">
        <v>5914581</v>
      </c>
      <c r="B5873" t="s">
        <v>20567</v>
      </c>
      <c r="C5873" s="71" t="s">
        <v>20546</v>
      </c>
      <c r="D5873" s="71">
        <v>2.37</v>
      </c>
    </row>
    <row r="5874" spans="1:4" x14ac:dyDescent="0.25">
      <c r="A5874" s="71">
        <v>5914582</v>
      </c>
      <c r="B5874" t="s">
        <v>20568</v>
      </c>
      <c r="C5874" s="71" t="s">
        <v>20546</v>
      </c>
      <c r="D5874" s="71">
        <v>1.9</v>
      </c>
    </row>
    <row r="5875" spans="1:4" x14ac:dyDescent="0.25">
      <c r="A5875" s="71">
        <v>5914583</v>
      </c>
      <c r="B5875" t="s">
        <v>20569</v>
      </c>
      <c r="C5875" s="71" t="s">
        <v>20546</v>
      </c>
      <c r="D5875" s="71">
        <v>1.55</v>
      </c>
    </row>
    <row r="5876" spans="1:4" x14ac:dyDescent="0.25">
      <c r="A5876" s="71">
        <v>5914449</v>
      </c>
      <c r="B5876" t="s">
        <v>20570</v>
      </c>
      <c r="C5876" s="71" t="s">
        <v>20546</v>
      </c>
      <c r="D5876" s="71">
        <v>1.08</v>
      </c>
    </row>
    <row r="5877" spans="1:4" x14ac:dyDescent="0.25">
      <c r="A5877" s="71">
        <v>5914464</v>
      </c>
      <c r="B5877" t="s">
        <v>20571</v>
      </c>
      <c r="C5877" s="71" t="s">
        <v>20546</v>
      </c>
      <c r="D5877" s="71">
        <v>0.86</v>
      </c>
    </row>
    <row r="5878" spans="1:4" x14ac:dyDescent="0.25">
      <c r="A5878" s="71">
        <v>5914479</v>
      </c>
      <c r="B5878" t="s">
        <v>20572</v>
      </c>
      <c r="C5878" s="71" t="s">
        <v>20546</v>
      </c>
      <c r="D5878" s="71">
        <v>0.71</v>
      </c>
    </row>
    <row r="5879" spans="1:4" x14ac:dyDescent="0.25">
      <c r="A5879" s="71">
        <v>5915322</v>
      </c>
      <c r="B5879" t="s">
        <v>20573</v>
      </c>
      <c r="C5879" s="71" t="s">
        <v>20546</v>
      </c>
      <c r="D5879" s="71">
        <v>1.8</v>
      </c>
    </row>
    <row r="5880" spans="1:4" x14ac:dyDescent="0.25">
      <c r="A5880" s="71">
        <v>5915323</v>
      </c>
      <c r="B5880" t="s">
        <v>20574</v>
      </c>
      <c r="C5880" s="71" t="s">
        <v>20546</v>
      </c>
      <c r="D5880" s="71">
        <v>1.44</v>
      </c>
    </row>
    <row r="5881" spans="1:4" x14ac:dyDescent="0.25">
      <c r="A5881" s="71">
        <v>5915324</v>
      </c>
      <c r="B5881" t="s">
        <v>20575</v>
      </c>
      <c r="C5881" s="71" t="s">
        <v>20546</v>
      </c>
      <c r="D5881" s="71">
        <v>1.18</v>
      </c>
    </row>
    <row r="5882" spans="1:4" x14ac:dyDescent="0.25">
      <c r="A5882" s="71">
        <v>5914404</v>
      </c>
      <c r="B5882" t="s">
        <v>20576</v>
      </c>
      <c r="C5882" s="71" t="s">
        <v>20546</v>
      </c>
      <c r="D5882" s="71">
        <v>1.1399999999999999</v>
      </c>
    </row>
    <row r="5883" spans="1:4" x14ac:dyDescent="0.25">
      <c r="A5883" s="71">
        <v>5914419</v>
      </c>
      <c r="B5883" t="s">
        <v>20577</v>
      </c>
      <c r="C5883" s="71" t="s">
        <v>20546</v>
      </c>
      <c r="D5883" s="71">
        <v>0.92</v>
      </c>
    </row>
    <row r="5884" spans="1:4" x14ac:dyDescent="0.25">
      <c r="A5884" s="71">
        <v>5914434</v>
      </c>
      <c r="B5884" t="s">
        <v>20578</v>
      </c>
      <c r="C5884" s="71" t="s">
        <v>20546</v>
      </c>
      <c r="D5884" s="71">
        <v>0.75</v>
      </c>
    </row>
    <row r="5885" spans="1:4" x14ac:dyDescent="0.25">
      <c r="A5885" s="71">
        <v>5914635</v>
      </c>
      <c r="B5885" t="s">
        <v>20579</v>
      </c>
      <c r="C5885" s="71" t="s">
        <v>20546</v>
      </c>
      <c r="D5885" s="71">
        <v>1.08</v>
      </c>
    </row>
    <row r="5886" spans="1:4" x14ac:dyDescent="0.25">
      <c r="A5886" s="71">
        <v>5914636</v>
      </c>
      <c r="B5886" t="s">
        <v>20580</v>
      </c>
      <c r="C5886" s="71" t="s">
        <v>20546</v>
      </c>
      <c r="D5886" s="71">
        <v>0.87</v>
      </c>
    </row>
    <row r="5887" spans="1:4" x14ac:dyDescent="0.25">
      <c r="A5887" s="71">
        <v>5914637</v>
      </c>
      <c r="B5887" t="s">
        <v>20581</v>
      </c>
      <c r="C5887" s="71" t="s">
        <v>20546</v>
      </c>
      <c r="D5887" s="71">
        <v>0.71</v>
      </c>
    </row>
    <row r="5888" spans="1:4" x14ac:dyDescent="0.25">
      <c r="A5888" s="71">
        <v>5914638</v>
      </c>
      <c r="B5888" t="s">
        <v>20582</v>
      </c>
      <c r="C5888" s="71" t="s">
        <v>20546</v>
      </c>
      <c r="D5888" s="71">
        <v>0.86</v>
      </c>
    </row>
    <row r="5889" spans="1:4" x14ac:dyDescent="0.25">
      <c r="A5889" s="71">
        <v>5914639</v>
      </c>
      <c r="B5889" t="s">
        <v>20583</v>
      </c>
      <c r="C5889" s="71" t="s">
        <v>20546</v>
      </c>
      <c r="D5889" s="71">
        <v>0.69</v>
      </c>
    </row>
    <row r="5890" spans="1:4" x14ac:dyDescent="0.25">
      <c r="A5890" s="71">
        <v>5914640</v>
      </c>
      <c r="B5890" t="s">
        <v>20584</v>
      </c>
      <c r="C5890" s="71" t="s">
        <v>20546</v>
      </c>
      <c r="D5890" s="71">
        <v>0.56000000000000005</v>
      </c>
    </row>
    <row r="5891" spans="1:4" x14ac:dyDescent="0.25">
      <c r="A5891" s="71">
        <v>5915466</v>
      </c>
      <c r="B5891" t="s">
        <v>20585</v>
      </c>
      <c r="C5891" s="71" t="s">
        <v>20546</v>
      </c>
      <c r="D5891" s="71">
        <v>1.98</v>
      </c>
    </row>
    <row r="5892" spans="1:4" x14ac:dyDescent="0.25">
      <c r="A5892" s="71">
        <v>5915467</v>
      </c>
      <c r="B5892" t="s">
        <v>20586</v>
      </c>
      <c r="C5892" s="71" t="s">
        <v>20546</v>
      </c>
      <c r="D5892" s="71">
        <v>1.59</v>
      </c>
    </row>
    <row r="5893" spans="1:4" x14ac:dyDescent="0.25">
      <c r="A5893" s="71">
        <v>5915468</v>
      </c>
      <c r="B5893" t="s">
        <v>20587</v>
      </c>
      <c r="C5893" s="71" t="s">
        <v>20546</v>
      </c>
      <c r="D5893" s="71">
        <v>1.3</v>
      </c>
    </row>
    <row r="5894" spans="1:4" x14ac:dyDescent="0.25">
      <c r="A5894" s="71">
        <v>5914617</v>
      </c>
      <c r="B5894" t="s">
        <v>20588</v>
      </c>
      <c r="C5894" s="71" t="s">
        <v>20546</v>
      </c>
      <c r="D5894" s="71">
        <v>1.54</v>
      </c>
    </row>
    <row r="5895" spans="1:4" x14ac:dyDescent="0.25">
      <c r="A5895" s="71">
        <v>5914618</v>
      </c>
      <c r="B5895" t="s">
        <v>20589</v>
      </c>
      <c r="C5895" s="71" t="s">
        <v>20546</v>
      </c>
      <c r="D5895" s="71">
        <v>1.23</v>
      </c>
    </row>
    <row r="5896" spans="1:4" x14ac:dyDescent="0.25">
      <c r="A5896" s="71">
        <v>5914619</v>
      </c>
      <c r="B5896" t="s">
        <v>20590</v>
      </c>
      <c r="C5896" s="71" t="s">
        <v>20546</v>
      </c>
      <c r="D5896" s="71">
        <v>1</v>
      </c>
    </row>
    <row r="5897" spans="1:4" x14ac:dyDescent="0.25">
      <c r="A5897" s="71">
        <v>5915451</v>
      </c>
      <c r="B5897" t="s">
        <v>20591</v>
      </c>
      <c r="C5897" s="71" t="s">
        <v>20546</v>
      </c>
      <c r="D5897" s="71">
        <v>2.52</v>
      </c>
    </row>
    <row r="5898" spans="1:4" x14ac:dyDescent="0.25">
      <c r="A5898" s="71">
        <v>5915452</v>
      </c>
      <c r="B5898" t="s">
        <v>20592</v>
      </c>
      <c r="C5898" s="71" t="s">
        <v>20546</v>
      </c>
      <c r="D5898" s="71">
        <v>2.0099999999999998</v>
      </c>
    </row>
    <row r="5899" spans="1:4" x14ac:dyDescent="0.25">
      <c r="A5899" s="71">
        <v>5915453</v>
      </c>
      <c r="B5899" t="s">
        <v>20593</v>
      </c>
      <c r="C5899" s="71" t="s">
        <v>20546</v>
      </c>
      <c r="D5899" s="71">
        <v>1.65</v>
      </c>
    </row>
    <row r="5900" spans="1:4" x14ac:dyDescent="0.25">
      <c r="A5900" s="71">
        <v>5915448</v>
      </c>
      <c r="B5900" t="s">
        <v>20594</v>
      </c>
      <c r="C5900" s="71" t="s">
        <v>20546</v>
      </c>
      <c r="D5900" s="71">
        <v>1.96</v>
      </c>
    </row>
    <row r="5901" spans="1:4" x14ac:dyDescent="0.25">
      <c r="A5901" s="71">
        <v>5915449</v>
      </c>
      <c r="B5901" t="s">
        <v>20595</v>
      </c>
      <c r="C5901" s="71" t="s">
        <v>20546</v>
      </c>
      <c r="D5901" s="71">
        <v>1.57</v>
      </c>
    </row>
    <row r="5902" spans="1:4" x14ac:dyDescent="0.25">
      <c r="A5902" s="71">
        <v>5915450</v>
      </c>
      <c r="B5902" t="s">
        <v>20596</v>
      </c>
      <c r="C5902" s="71" t="s">
        <v>20546</v>
      </c>
      <c r="D5902" s="71">
        <v>1.28</v>
      </c>
    </row>
    <row r="5903" spans="1:4" x14ac:dyDescent="0.25">
      <c r="A5903" s="71">
        <v>5901641</v>
      </c>
      <c r="B5903" t="s">
        <v>20597</v>
      </c>
      <c r="C5903" s="71" t="s">
        <v>20598</v>
      </c>
      <c r="D5903" s="71">
        <v>0.87</v>
      </c>
    </row>
    <row r="5904" spans="1:4" x14ac:dyDescent="0.25">
      <c r="A5904" s="71">
        <v>5901642</v>
      </c>
      <c r="B5904" t="s">
        <v>20599</v>
      </c>
      <c r="C5904" s="71" t="s">
        <v>20598</v>
      </c>
      <c r="D5904" s="71">
        <v>0.26</v>
      </c>
    </row>
    <row r="5905" spans="1:4" x14ac:dyDescent="0.25">
      <c r="A5905" s="71">
        <v>5901643</v>
      </c>
      <c r="B5905" t="s">
        <v>20600</v>
      </c>
      <c r="C5905" s="71" t="s">
        <v>20598</v>
      </c>
      <c r="D5905" s="71">
        <v>0.25</v>
      </c>
    </row>
    <row r="5906" spans="1:4" x14ac:dyDescent="0.25">
      <c r="A5906" s="71">
        <v>5901644</v>
      </c>
      <c r="B5906" t="s">
        <v>20601</v>
      </c>
      <c r="C5906" s="71" t="s">
        <v>20598</v>
      </c>
      <c r="D5906" s="71">
        <v>0.55000000000000004</v>
      </c>
    </row>
    <row r="5907" spans="1:4" x14ac:dyDescent="0.25">
      <c r="A5907" s="71">
        <v>5901645</v>
      </c>
      <c r="B5907" t="s">
        <v>20602</v>
      </c>
      <c r="C5907" s="71" t="s">
        <v>20598</v>
      </c>
      <c r="D5907" s="71">
        <v>0.24</v>
      </c>
    </row>
    <row r="5908" spans="1:4" x14ac:dyDescent="0.25">
      <c r="A5908" s="71">
        <v>5901646</v>
      </c>
      <c r="B5908" t="s">
        <v>20603</v>
      </c>
      <c r="C5908" s="71" t="s">
        <v>20598</v>
      </c>
      <c r="D5908" s="71">
        <v>0.45</v>
      </c>
    </row>
    <row r="5909" spans="1:4" x14ac:dyDescent="0.25">
      <c r="A5909" s="71">
        <v>5901647</v>
      </c>
      <c r="B5909" t="s">
        <v>20604</v>
      </c>
      <c r="C5909" s="71" t="s">
        <v>20598</v>
      </c>
      <c r="D5909" s="71">
        <v>0.39</v>
      </c>
    </row>
    <row r="5910" spans="1:4" x14ac:dyDescent="0.25">
      <c r="A5910" s="71">
        <v>5901648</v>
      </c>
      <c r="B5910" t="s">
        <v>20605</v>
      </c>
      <c r="C5910" s="71" t="s">
        <v>20598</v>
      </c>
      <c r="D5910" s="71">
        <v>0.35</v>
      </c>
    </row>
    <row r="5911" spans="1:4" x14ac:dyDescent="0.25">
      <c r="A5911" s="71">
        <v>5901649</v>
      </c>
      <c r="B5911" t="s">
        <v>20606</v>
      </c>
      <c r="C5911" s="71" t="s">
        <v>20598</v>
      </c>
      <c r="D5911" s="71">
        <v>1.24</v>
      </c>
    </row>
    <row r="5912" spans="1:4" x14ac:dyDescent="0.25">
      <c r="A5912" s="71">
        <v>5901650</v>
      </c>
      <c r="B5912" t="s">
        <v>20607</v>
      </c>
      <c r="C5912" s="71" t="s">
        <v>20598</v>
      </c>
      <c r="D5912" s="71">
        <v>0.85</v>
      </c>
    </row>
    <row r="5913" spans="1:4" x14ac:dyDescent="0.25">
      <c r="A5913" s="71">
        <v>5901651</v>
      </c>
      <c r="B5913" t="s">
        <v>20608</v>
      </c>
      <c r="C5913" s="71" t="s">
        <v>20598</v>
      </c>
      <c r="D5913" s="71">
        <v>0.25</v>
      </c>
    </row>
    <row r="5914" spans="1:4" x14ac:dyDescent="0.25">
      <c r="A5914" s="71">
        <v>5901652</v>
      </c>
      <c r="B5914" t="s">
        <v>20609</v>
      </c>
      <c r="C5914" s="71" t="s">
        <v>20598</v>
      </c>
      <c r="D5914" s="71">
        <v>0.24</v>
      </c>
    </row>
    <row r="5915" spans="1:4" x14ac:dyDescent="0.25">
      <c r="A5915" s="71">
        <v>5901653</v>
      </c>
      <c r="B5915" t="s">
        <v>20610</v>
      </c>
      <c r="C5915" s="71" t="s">
        <v>20598</v>
      </c>
      <c r="D5915" s="71">
        <v>0.53</v>
      </c>
    </row>
    <row r="5916" spans="1:4" x14ac:dyDescent="0.25">
      <c r="A5916" s="71">
        <v>5901654</v>
      </c>
      <c r="B5916" t="s">
        <v>20611</v>
      </c>
      <c r="C5916" s="71" t="s">
        <v>20598</v>
      </c>
      <c r="D5916" s="71">
        <v>0.23</v>
      </c>
    </row>
    <row r="5917" spans="1:4" x14ac:dyDescent="0.25">
      <c r="A5917" s="71">
        <v>5901655</v>
      </c>
      <c r="B5917" t="s">
        <v>20612</v>
      </c>
      <c r="C5917" s="71" t="s">
        <v>20598</v>
      </c>
      <c r="D5917" s="71">
        <v>0.44</v>
      </c>
    </row>
    <row r="5918" spans="1:4" x14ac:dyDescent="0.25">
      <c r="A5918" s="71">
        <v>5901656</v>
      </c>
      <c r="B5918" t="s">
        <v>20613</v>
      </c>
      <c r="C5918" s="71" t="s">
        <v>20598</v>
      </c>
      <c r="D5918" s="71">
        <v>0.38</v>
      </c>
    </row>
    <row r="5919" spans="1:4" x14ac:dyDescent="0.25">
      <c r="A5919" s="71">
        <v>5901657</v>
      </c>
      <c r="B5919" t="s">
        <v>20614</v>
      </c>
      <c r="C5919" s="71" t="s">
        <v>20598</v>
      </c>
      <c r="D5919" s="71">
        <v>0.34</v>
      </c>
    </row>
    <row r="5920" spans="1:4" x14ac:dyDescent="0.25">
      <c r="A5920" s="71">
        <v>5901658</v>
      </c>
      <c r="B5920" t="s">
        <v>20615</v>
      </c>
      <c r="C5920" s="71" t="s">
        <v>20598</v>
      </c>
      <c r="D5920" s="71">
        <v>1.21</v>
      </c>
    </row>
    <row r="5921" spans="1:4" x14ac:dyDescent="0.25">
      <c r="A5921" s="71">
        <v>5901659</v>
      </c>
      <c r="B5921" t="s">
        <v>20616</v>
      </c>
      <c r="C5921" s="71" t="s">
        <v>20598</v>
      </c>
      <c r="D5921" s="71">
        <v>0.86</v>
      </c>
    </row>
    <row r="5922" spans="1:4" x14ac:dyDescent="0.25">
      <c r="A5922" s="71">
        <v>5901660</v>
      </c>
      <c r="B5922" t="s">
        <v>20617</v>
      </c>
      <c r="C5922" s="71" t="s">
        <v>20598</v>
      </c>
      <c r="D5922" s="71">
        <v>0.26</v>
      </c>
    </row>
    <row r="5923" spans="1:4" x14ac:dyDescent="0.25">
      <c r="A5923" s="71">
        <v>5901661</v>
      </c>
      <c r="B5923" t="s">
        <v>20618</v>
      </c>
      <c r="C5923" s="71" t="s">
        <v>20598</v>
      </c>
      <c r="D5923" s="71">
        <v>0.24</v>
      </c>
    </row>
    <row r="5924" spans="1:4" x14ac:dyDescent="0.25">
      <c r="A5924" s="71">
        <v>5901662</v>
      </c>
      <c r="B5924" t="s">
        <v>20619</v>
      </c>
      <c r="C5924" s="71" t="s">
        <v>20598</v>
      </c>
      <c r="D5924" s="71">
        <v>0.54</v>
      </c>
    </row>
    <row r="5925" spans="1:4" x14ac:dyDescent="0.25">
      <c r="A5925" s="71">
        <v>5901663</v>
      </c>
      <c r="B5925" t="s">
        <v>20620</v>
      </c>
      <c r="C5925" s="71" t="s">
        <v>20598</v>
      </c>
      <c r="D5925" s="71">
        <v>0.24</v>
      </c>
    </row>
    <row r="5926" spans="1:4" x14ac:dyDescent="0.25">
      <c r="A5926" s="71">
        <v>5901664</v>
      </c>
      <c r="B5926" t="s">
        <v>20621</v>
      </c>
      <c r="C5926" s="71" t="s">
        <v>20598</v>
      </c>
      <c r="D5926" s="71">
        <v>0.44</v>
      </c>
    </row>
    <row r="5927" spans="1:4" x14ac:dyDescent="0.25">
      <c r="A5927" s="71">
        <v>5901665</v>
      </c>
      <c r="B5927" t="s">
        <v>20622</v>
      </c>
      <c r="C5927" s="71" t="s">
        <v>20598</v>
      </c>
      <c r="D5927" s="71">
        <v>0.39</v>
      </c>
    </row>
    <row r="5928" spans="1:4" x14ac:dyDescent="0.25">
      <c r="A5928" s="71">
        <v>5901666</v>
      </c>
      <c r="B5928" t="s">
        <v>20623</v>
      </c>
      <c r="C5928" s="71" t="s">
        <v>20598</v>
      </c>
      <c r="D5928" s="71">
        <v>0.35</v>
      </c>
    </row>
    <row r="5929" spans="1:4" x14ac:dyDescent="0.25">
      <c r="A5929" s="71">
        <v>5901667</v>
      </c>
      <c r="B5929" t="s">
        <v>20624</v>
      </c>
      <c r="C5929" s="71" t="s">
        <v>20598</v>
      </c>
      <c r="D5929" s="71">
        <v>1.22</v>
      </c>
    </row>
    <row r="5930" spans="1:4" x14ac:dyDescent="0.25">
      <c r="A5930" s="71">
        <v>5914511</v>
      </c>
      <c r="B5930" t="s">
        <v>20625</v>
      </c>
      <c r="C5930" s="71" t="s">
        <v>20546</v>
      </c>
      <c r="D5930" s="71">
        <v>0.27</v>
      </c>
    </row>
    <row r="5931" spans="1:4" x14ac:dyDescent="0.25">
      <c r="A5931" s="71">
        <v>5914510</v>
      </c>
      <c r="B5931" t="s">
        <v>20626</v>
      </c>
      <c r="C5931" s="71" t="s">
        <v>20546</v>
      </c>
      <c r="D5931" s="71">
        <v>0.23</v>
      </c>
    </row>
    <row r="5932" spans="1:4" x14ac:dyDescent="0.25">
      <c r="A5932" s="71">
        <v>5906597</v>
      </c>
      <c r="B5932" t="s">
        <v>20627</v>
      </c>
      <c r="C5932" s="71" t="s">
        <v>20628</v>
      </c>
      <c r="D5932" s="71">
        <v>12.67</v>
      </c>
    </row>
    <row r="5933" spans="1:4" x14ac:dyDescent="0.25">
      <c r="A5933" s="71">
        <v>5906598</v>
      </c>
      <c r="B5933" t="s">
        <v>20629</v>
      </c>
      <c r="C5933" s="71" t="s">
        <v>20628</v>
      </c>
      <c r="D5933" s="71">
        <v>10.14</v>
      </c>
    </row>
    <row r="5934" spans="1:4" x14ac:dyDescent="0.25">
      <c r="A5934" s="71">
        <v>5906599</v>
      </c>
      <c r="B5934" t="s">
        <v>20630</v>
      </c>
      <c r="C5934" s="71" t="s">
        <v>20628</v>
      </c>
      <c r="D5934" s="71">
        <v>8.2799999999999994</v>
      </c>
    </row>
    <row r="5935" spans="1:4" x14ac:dyDescent="0.25">
      <c r="A5935" s="71">
        <v>5906594</v>
      </c>
      <c r="B5935" t="s">
        <v>20631</v>
      </c>
      <c r="C5935" s="71" t="s">
        <v>20628</v>
      </c>
      <c r="D5935" s="71">
        <v>8.4499999999999993</v>
      </c>
    </row>
    <row r="5936" spans="1:4" x14ac:dyDescent="0.25">
      <c r="A5936" s="71">
        <v>5906595</v>
      </c>
      <c r="B5936" t="s">
        <v>20632</v>
      </c>
      <c r="C5936" s="71" t="s">
        <v>20628</v>
      </c>
      <c r="D5936" s="71">
        <v>6.76</v>
      </c>
    </row>
    <row r="5937" spans="1:4" x14ac:dyDescent="0.25">
      <c r="A5937" s="71">
        <v>5906596</v>
      </c>
      <c r="B5937" t="s">
        <v>20633</v>
      </c>
      <c r="C5937" s="71" t="s">
        <v>20628</v>
      </c>
      <c r="D5937" s="71">
        <v>5.52</v>
      </c>
    </row>
    <row r="5938" spans="1:4" x14ac:dyDescent="0.25">
      <c r="A5938" s="71">
        <v>5901668</v>
      </c>
      <c r="B5938" t="s">
        <v>20634</v>
      </c>
      <c r="C5938" s="71" t="s">
        <v>20598</v>
      </c>
      <c r="D5938" s="71">
        <v>0.88</v>
      </c>
    </row>
    <row r="5939" spans="1:4" x14ac:dyDescent="0.25">
      <c r="A5939" s="71">
        <v>5901669</v>
      </c>
      <c r="B5939" t="s">
        <v>20635</v>
      </c>
      <c r="C5939" s="71" t="s">
        <v>20598</v>
      </c>
      <c r="D5939" s="71">
        <v>0.26</v>
      </c>
    </row>
    <row r="5940" spans="1:4" x14ac:dyDescent="0.25">
      <c r="A5940" s="71">
        <v>5901670</v>
      </c>
      <c r="B5940" t="s">
        <v>20636</v>
      </c>
      <c r="C5940" s="71" t="s">
        <v>20598</v>
      </c>
      <c r="D5940" s="71">
        <v>0.25</v>
      </c>
    </row>
    <row r="5941" spans="1:4" x14ac:dyDescent="0.25">
      <c r="A5941" s="71">
        <v>5901671</v>
      </c>
      <c r="B5941" t="s">
        <v>20637</v>
      </c>
      <c r="C5941" s="71" t="s">
        <v>20598</v>
      </c>
      <c r="D5941" s="71">
        <v>0.55000000000000004</v>
      </c>
    </row>
    <row r="5942" spans="1:4" x14ac:dyDescent="0.25">
      <c r="A5942" s="71">
        <v>5901672</v>
      </c>
      <c r="B5942" t="s">
        <v>20638</v>
      </c>
      <c r="C5942" s="71" t="s">
        <v>20598</v>
      </c>
      <c r="D5942" s="71">
        <v>0.24</v>
      </c>
    </row>
    <row r="5943" spans="1:4" x14ac:dyDescent="0.25">
      <c r="A5943" s="71">
        <v>5901673</v>
      </c>
      <c r="B5943" t="s">
        <v>20639</v>
      </c>
      <c r="C5943" s="71" t="s">
        <v>20598</v>
      </c>
      <c r="D5943" s="71">
        <v>0.45</v>
      </c>
    </row>
    <row r="5944" spans="1:4" x14ac:dyDescent="0.25">
      <c r="A5944" s="71">
        <v>5901674</v>
      </c>
      <c r="B5944" t="s">
        <v>20640</v>
      </c>
      <c r="C5944" s="71" t="s">
        <v>20598</v>
      </c>
      <c r="D5944" s="71">
        <v>0.4</v>
      </c>
    </row>
    <row r="5945" spans="1:4" x14ac:dyDescent="0.25">
      <c r="A5945" s="71">
        <v>5901675</v>
      </c>
      <c r="B5945" t="s">
        <v>20641</v>
      </c>
      <c r="C5945" s="71" t="s">
        <v>20598</v>
      </c>
      <c r="D5945" s="71">
        <v>0.35</v>
      </c>
    </row>
    <row r="5946" spans="1:4" x14ac:dyDescent="0.25">
      <c r="A5946" s="71">
        <v>5901676</v>
      </c>
      <c r="B5946" t="s">
        <v>20642</v>
      </c>
      <c r="C5946" s="71" t="s">
        <v>20598</v>
      </c>
      <c r="D5946" s="71">
        <v>1.25</v>
      </c>
    </row>
    <row r="5947" spans="1:4" x14ac:dyDescent="0.25">
      <c r="A5947" s="71">
        <v>5901677</v>
      </c>
      <c r="B5947" t="s">
        <v>20643</v>
      </c>
      <c r="C5947" s="71" t="s">
        <v>20598</v>
      </c>
      <c r="D5947" s="71">
        <v>0.86</v>
      </c>
    </row>
    <row r="5948" spans="1:4" x14ac:dyDescent="0.25">
      <c r="A5948" s="71">
        <v>5901678</v>
      </c>
      <c r="B5948" t="s">
        <v>20644</v>
      </c>
      <c r="C5948" s="71" t="s">
        <v>20598</v>
      </c>
      <c r="D5948" s="71">
        <v>0.26</v>
      </c>
    </row>
    <row r="5949" spans="1:4" x14ac:dyDescent="0.25">
      <c r="A5949" s="71">
        <v>5901679</v>
      </c>
      <c r="B5949" t="s">
        <v>20645</v>
      </c>
      <c r="C5949" s="71" t="s">
        <v>20598</v>
      </c>
      <c r="D5949" s="71">
        <v>0.25</v>
      </c>
    </row>
    <row r="5950" spans="1:4" x14ac:dyDescent="0.25">
      <c r="A5950" s="71">
        <v>5901680</v>
      </c>
      <c r="B5950" t="s">
        <v>20646</v>
      </c>
      <c r="C5950" s="71" t="s">
        <v>20598</v>
      </c>
      <c r="D5950" s="71">
        <v>0.54</v>
      </c>
    </row>
    <row r="5951" spans="1:4" x14ac:dyDescent="0.25">
      <c r="A5951" s="71">
        <v>5901681</v>
      </c>
      <c r="B5951" t="s">
        <v>20647</v>
      </c>
      <c r="C5951" s="71" t="s">
        <v>20598</v>
      </c>
      <c r="D5951" s="71">
        <v>0.24</v>
      </c>
    </row>
    <row r="5952" spans="1:4" x14ac:dyDescent="0.25">
      <c r="A5952" s="71">
        <v>5901682</v>
      </c>
      <c r="B5952" t="s">
        <v>20648</v>
      </c>
      <c r="C5952" s="71" t="s">
        <v>20598</v>
      </c>
      <c r="D5952" s="71">
        <v>0.44</v>
      </c>
    </row>
    <row r="5953" spans="1:4" x14ac:dyDescent="0.25">
      <c r="A5953" s="71">
        <v>5901683</v>
      </c>
      <c r="B5953" t="s">
        <v>20649</v>
      </c>
      <c r="C5953" s="71" t="s">
        <v>20598</v>
      </c>
      <c r="D5953" s="71">
        <v>0.39</v>
      </c>
    </row>
    <row r="5954" spans="1:4" x14ac:dyDescent="0.25">
      <c r="A5954" s="71">
        <v>5901684</v>
      </c>
      <c r="B5954" t="s">
        <v>20650</v>
      </c>
      <c r="C5954" s="71" t="s">
        <v>20598</v>
      </c>
      <c r="D5954" s="71">
        <v>0.35</v>
      </c>
    </row>
    <row r="5955" spans="1:4" x14ac:dyDescent="0.25">
      <c r="A5955" s="71">
        <v>5901685</v>
      </c>
      <c r="B5955" t="s">
        <v>20651</v>
      </c>
      <c r="C5955" s="71" t="s">
        <v>20598</v>
      </c>
      <c r="D5955" s="71">
        <v>1.23</v>
      </c>
    </row>
    <row r="5956" spans="1:4" x14ac:dyDescent="0.25">
      <c r="A5956" s="71">
        <v>5914360</v>
      </c>
      <c r="B5956" t="s">
        <v>20652</v>
      </c>
      <c r="C5956" s="71" t="s">
        <v>20546</v>
      </c>
      <c r="D5956" s="71">
        <v>1.1299999999999999</v>
      </c>
    </row>
    <row r="5957" spans="1:4" x14ac:dyDescent="0.25">
      <c r="A5957" s="71">
        <v>5914361</v>
      </c>
      <c r="B5957" t="s">
        <v>20653</v>
      </c>
      <c r="C5957" s="71" t="s">
        <v>20546</v>
      </c>
      <c r="D5957" s="71">
        <v>0.9</v>
      </c>
    </row>
    <row r="5958" spans="1:4" x14ac:dyDescent="0.25">
      <c r="A5958" s="71">
        <v>5914362</v>
      </c>
      <c r="B5958" t="s">
        <v>20654</v>
      </c>
      <c r="C5958" s="71" t="s">
        <v>20546</v>
      </c>
      <c r="D5958" s="71">
        <v>0.74</v>
      </c>
    </row>
    <row r="5959" spans="1:4" x14ac:dyDescent="0.25">
      <c r="A5959" s="71">
        <v>5914364</v>
      </c>
      <c r="B5959" t="s">
        <v>20655</v>
      </c>
      <c r="C5959" s="71" t="s">
        <v>20546</v>
      </c>
      <c r="D5959" s="71">
        <v>0.89</v>
      </c>
    </row>
    <row r="5960" spans="1:4" x14ac:dyDescent="0.25">
      <c r="A5960" s="71">
        <v>5914365</v>
      </c>
      <c r="B5960" t="s">
        <v>20656</v>
      </c>
      <c r="C5960" s="71" t="s">
        <v>20546</v>
      </c>
      <c r="D5960" s="71">
        <v>0.71</v>
      </c>
    </row>
    <row r="5961" spans="1:4" x14ac:dyDescent="0.25">
      <c r="A5961" s="71">
        <v>5914366</v>
      </c>
      <c r="B5961" t="s">
        <v>20657</v>
      </c>
      <c r="C5961" s="71" t="s">
        <v>20546</v>
      </c>
      <c r="D5961" s="71">
        <v>0.57999999999999996</v>
      </c>
    </row>
    <row r="5962" spans="1:4" x14ac:dyDescent="0.25">
      <c r="A5962" s="71">
        <v>5914315</v>
      </c>
      <c r="B5962" t="s">
        <v>20658</v>
      </c>
      <c r="C5962" s="71" t="s">
        <v>20546</v>
      </c>
      <c r="D5962" s="71">
        <v>1.07</v>
      </c>
    </row>
    <row r="5963" spans="1:4" x14ac:dyDescent="0.25">
      <c r="A5963" s="71">
        <v>5914330</v>
      </c>
      <c r="B5963" t="s">
        <v>20659</v>
      </c>
      <c r="C5963" s="71" t="s">
        <v>20546</v>
      </c>
      <c r="D5963" s="71">
        <v>0.86</v>
      </c>
    </row>
    <row r="5964" spans="1:4" x14ac:dyDescent="0.25">
      <c r="A5964" s="71">
        <v>5914345</v>
      </c>
      <c r="B5964" t="s">
        <v>20660</v>
      </c>
      <c r="C5964" s="71" t="s">
        <v>20546</v>
      </c>
      <c r="D5964" s="71">
        <v>0.7</v>
      </c>
    </row>
    <row r="5965" spans="1:4" x14ac:dyDescent="0.25">
      <c r="A5965" s="71">
        <v>5914367</v>
      </c>
      <c r="B5965" t="s">
        <v>20661</v>
      </c>
      <c r="C5965" s="71" t="s">
        <v>20546</v>
      </c>
      <c r="D5965" s="71">
        <v>1.71</v>
      </c>
    </row>
    <row r="5966" spans="1:4" x14ac:dyDescent="0.25">
      <c r="A5966" s="71">
        <v>5914368</v>
      </c>
      <c r="B5966" t="s">
        <v>20662</v>
      </c>
      <c r="C5966" s="71" t="s">
        <v>20546</v>
      </c>
      <c r="D5966" s="71">
        <v>1.37</v>
      </c>
    </row>
    <row r="5967" spans="1:4" x14ac:dyDescent="0.25">
      <c r="A5967" s="71">
        <v>5914369</v>
      </c>
      <c r="B5967" t="s">
        <v>20663</v>
      </c>
      <c r="C5967" s="71" t="s">
        <v>20546</v>
      </c>
      <c r="D5967" s="71">
        <v>1.1200000000000001</v>
      </c>
    </row>
    <row r="5968" spans="1:4" x14ac:dyDescent="0.25">
      <c r="A5968" s="71">
        <v>5914489</v>
      </c>
      <c r="B5968" t="s">
        <v>20664</v>
      </c>
      <c r="C5968" s="71" t="s">
        <v>20546</v>
      </c>
      <c r="D5968" s="71">
        <v>0.24</v>
      </c>
    </row>
    <row r="5969" spans="1:4" x14ac:dyDescent="0.25">
      <c r="A5969" s="71">
        <v>5914491</v>
      </c>
      <c r="B5969" t="s">
        <v>20665</v>
      </c>
      <c r="C5969" s="71" t="s">
        <v>20546</v>
      </c>
      <c r="D5969" s="71">
        <v>0.27</v>
      </c>
    </row>
    <row r="5970" spans="1:4" x14ac:dyDescent="0.25">
      <c r="A5970" s="71">
        <v>5914490</v>
      </c>
      <c r="B5970" t="s">
        <v>20666</v>
      </c>
      <c r="C5970" s="71" t="s">
        <v>20546</v>
      </c>
      <c r="D5970" s="71">
        <v>0.24</v>
      </c>
    </row>
    <row r="5971" spans="1:4" x14ac:dyDescent="0.25">
      <c r="A5971" s="71">
        <v>5914495</v>
      </c>
      <c r="B5971" t="s">
        <v>20667</v>
      </c>
      <c r="C5971" s="71" t="s">
        <v>20546</v>
      </c>
      <c r="D5971" s="71">
        <v>1.56</v>
      </c>
    </row>
    <row r="5972" spans="1:4" x14ac:dyDescent="0.25">
      <c r="A5972" s="71">
        <v>5914494</v>
      </c>
      <c r="B5972" t="s">
        <v>20668</v>
      </c>
      <c r="C5972" s="71" t="s">
        <v>20546</v>
      </c>
      <c r="D5972" s="71">
        <v>3.47</v>
      </c>
    </row>
    <row r="5973" spans="1:4" x14ac:dyDescent="0.25">
      <c r="A5973" s="71">
        <v>5914487</v>
      </c>
      <c r="B5973" t="s">
        <v>20669</v>
      </c>
      <c r="C5973" s="71" t="s">
        <v>20546</v>
      </c>
      <c r="D5973" s="71">
        <v>0.24</v>
      </c>
    </row>
    <row r="5974" spans="1:4" x14ac:dyDescent="0.25">
      <c r="A5974" s="71">
        <v>5914488</v>
      </c>
      <c r="B5974" t="s">
        <v>20670</v>
      </c>
      <c r="C5974" s="71" t="s">
        <v>20546</v>
      </c>
      <c r="D5974" s="71">
        <v>0.27</v>
      </c>
    </row>
    <row r="5975" spans="1:4" x14ac:dyDescent="0.25">
      <c r="A5975" s="71">
        <v>5914493</v>
      </c>
      <c r="B5975" t="s">
        <v>20671</v>
      </c>
      <c r="C5975" s="71" t="s">
        <v>20546</v>
      </c>
      <c r="D5975" s="71">
        <v>5.77</v>
      </c>
    </row>
    <row r="5976" spans="1:4" x14ac:dyDescent="0.25">
      <c r="A5976" s="71">
        <v>5914492</v>
      </c>
      <c r="B5976" t="s">
        <v>20672</v>
      </c>
      <c r="C5976" s="71" t="s">
        <v>20546</v>
      </c>
      <c r="D5976" s="71">
        <v>13.8</v>
      </c>
    </row>
    <row r="5977" spans="1:4" x14ac:dyDescent="0.25">
      <c r="A5977" s="71">
        <v>5914482</v>
      </c>
      <c r="B5977" t="s">
        <v>20673</v>
      </c>
      <c r="C5977" s="71" t="s">
        <v>20546</v>
      </c>
      <c r="D5977" s="71">
        <v>0.62</v>
      </c>
    </row>
    <row r="5978" spans="1:4" x14ac:dyDescent="0.25">
      <c r="A5978" s="71">
        <v>5914483</v>
      </c>
      <c r="B5978" t="s">
        <v>20674</v>
      </c>
      <c r="C5978" s="71" t="s">
        <v>20546</v>
      </c>
      <c r="D5978" s="71">
        <v>0.44</v>
      </c>
    </row>
    <row r="5979" spans="1:4" x14ac:dyDescent="0.25">
      <c r="A5979" s="71">
        <v>5914480</v>
      </c>
      <c r="B5979" t="s">
        <v>20675</v>
      </c>
      <c r="C5979" s="71" t="s">
        <v>20546</v>
      </c>
      <c r="D5979" s="71">
        <v>0.64</v>
      </c>
    </row>
    <row r="5980" spans="1:4" x14ac:dyDescent="0.25">
      <c r="A5980" s="71">
        <v>5914481</v>
      </c>
      <c r="B5980" t="s">
        <v>20676</v>
      </c>
      <c r="C5980" s="71" t="s">
        <v>20546</v>
      </c>
      <c r="D5980" s="71">
        <v>0.42</v>
      </c>
    </row>
    <row r="5981" spans="1:4" x14ac:dyDescent="0.25">
      <c r="A5981" s="71">
        <v>5914485</v>
      </c>
      <c r="B5981" t="s">
        <v>20677</v>
      </c>
      <c r="C5981" s="71" t="s">
        <v>20546</v>
      </c>
      <c r="D5981" s="71">
        <v>3.97</v>
      </c>
    </row>
    <row r="5982" spans="1:4" x14ac:dyDescent="0.25">
      <c r="A5982" s="71">
        <v>5914486</v>
      </c>
      <c r="B5982" t="s">
        <v>20678</v>
      </c>
      <c r="C5982" s="71" t="s">
        <v>20546</v>
      </c>
      <c r="D5982" s="71">
        <v>4.96</v>
      </c>
    </row>
    <row r="5983" spans="1:4" x14ac:dyDescent="0.25">
      <c r="A5983" s="71">
        <v>5914484</v>
      </c>
      <c r="B5983" t="s">
        <v>20679</v>
      </c>
      <c r="C5983" s="71" t="s">
        <v>20546</v>
      </c>
      <c r="D5983" s="71">
        <v>3.44</v>
      </c>
    </row>
    <row r="5984" spans="1:4" x14ac:dyDescent="0.25">
      <c r="A5984" s="71">
        <v>5914620</v>
      </c>
      <c r="B5984" t="s">
        <v>20680</v>
      </c>
      <c r="C5984" s="71" t="s">
        <v>20546</v>
      </c>
      <c r="D5984" s="71">
        <v>2.63</v>
      </c>
    </row>
    <row r="5985" spans="1:4" x14ac:dyDescent="0.25">
      <c r="A5985" s="71">
        <v>5914621</v>
      </c>
      <c r="B5985" t="s">
        <v>20681</v>
      </c>
      <c r="C5985" s="71" t="s">
        <v>20546</v>
      </c>
      <c r="D5985" s="71">
        <v>2.11</v>
      </c>
    </row>
    <row r="5986" spans="1:4" x14ac:dyDescent="0.25">
      <c r="A5986" s="71">
        <v>5914622</v>
      </c>
      <c r="B5986" t="s">
        <v>20682</v>
      </c>
      <c r="C5986" s="71" t="s">
        <v>20546</v>
      </c>
      <c r="D5986" s="71">
        <v>1.72</v>
      </c>
    </row>
    <row r="5987" spans="1:4" x14ac:dyDescent="0.25">
      <c r="A5987" s="71">
        <v>5901695</v>
      </c>
      <c r="B5987" t="s">
        <v>20683</v>
      </c>
      <c r="C5987" s="71" t="s">
        <v>20598</v>
      </c>
      <c r="D5987" s="71">
        <v>0.72</v>
      </c>
    </row>
    <row r="5988" spans="1:4" x14ac:dyDescent="0.25">
      <c r="A5988" s="71">
        <v>5901696</v>
      </c>
      <c r="B5988" t="s">
        <v>20684</v>
      </c>
      <c r="C5988" s="71" t="s">
        <v>20598</v>
      </c>
      <c r="D5988" s="71">
        <v>0.53</v>
      </c>
    </row>
    <row r="5989" spans="1:4" x14ac:dyDescent="0.25">
      <c r="A5989" s="71">
        <v>5901697</v>
      </c>
      <c r="B5989" t="s">
        <v>20685</v>
      </c>
      <c r="C5989" s="71" t="s">
        <v>20598</v>
      </c>
      <c r="D5989" s="71">
        <v>2.2799999999999998</v>
      </c>
    </row>
    <row r="5990" spans="1:4" x14ac:dyDescent="0.25">
      <c r="A5990" s="71">
        <v>5901698</v>
      </c>
      <c r="B5990" t="s">
        <v>20686</v>
      </c>
      <c r="C5990" s="71" t="s">
        <v>20598</v>
      </c>
      <c r="D5990" s="71">
        <v>2.2799999999999998</v>
      </c>
    </row>
    <row r="5991" spans="1:4" x14ac:dyDescent="0.25">
      <c r="A5991" s="71">
        <v>5916654</v>
      </c>
      <c r="B5991" t="s">
        <v>20687</v>
      </c>
      <c r="C5991" s="71" t="s">
        <v>20598</v>
      </c>
      <c r="D5991" s="71">
        <v>1.29</v>
      </c>
    </row>
    <row r="5992" spans="1:4" x14ac:dyDescent="0.25">
      <c r="A5992" s="71">
        <v>5916637</v>
      </c>
      <c r="B5992" t="s">
        <v>20688</v>
      </c>
      <c r="C5992" s="71" t="s">
        <v>20598</v>
      </c>
      <c r="D5992" s="71">
        <v>6.72</v>
      </c>
    </row>
    <row r="5993" spans="1:4" x14ac:dyDescent="0.25">
      <c r="A5993" s="71">
        <v>5916618</v>
      </c>
      <c r="B5993" t="s">
        <v>20689</v>
      </c>
      <c r="C5993" s="71" t="s">
        <v>20598</v>
      </c>
      <c r="D5993" s="71">
        <v>6.72</v>
      </c>
    </row>
    <row r="5994" spans="1:4" x14ac:dyDescent="0.25">
      <c r="A5994" s="71">
        <v>5914334</v>
      </c>
      <c r="B5994" t="s">
        <v>20690</v>
      </c>
      <c r="C5994" s="71" t="s">
        <v>20546</v>
      </c>
      <c r="D5994" s="71">
        <v>1.1599999999999999</v>
      </c>
    </row>
    <row r="5995" spans="1:4" x14ac:dyDescent="0.25">
      <c r="A5995" s="71">
        <v>5914335</v>
      </c>
      <c r="B5995" t="s">
        <v>20691</v>
      </c>
      <c r="C5995" s="71" t="s">
        <v>20546</v>
      </c>
      <c r="D5995" s="71">
        <v>0.93</v>
      </c>
    </row>
    <row r="5996" spans="1:4" x14ac:dyDescent="0.25">
      <c r="A5996" s="71">
        <v>5914336</v>
      </c>
      <c r="B5996" t="s">
        <v>20692</v>
      </c>
      <c r="C5996" s="71" t="s">
        <v>20546</v>
      </c>
      <c r="D5996" s="71">
        <v>0.76</v>
      </c>
    </row>
    <row r="5997" spans="1:4" x14ac:dyDescent="0.25">
      <c r="A5997" s="71">
        <v>5914346</v>
      </c>
      <c r="B5997" t="s">
        <v>20693</v>
      </c>
      <c r="C5997" s="71" t="s">
        <v>20546</v>
      </c>
      <c r="D5997" s="71">
        <v>1.69</v>
      </c>
    </row>
    <row r="5998" spans="1:4" x14ac:dyDescent="0.25">
      <c r="A5998" s="71">
        <v>5914347</v>
      </c>
      <c r="B5998" t="s">
        <v>20694</v>
      </c>
      <c r="C5998" s="71" t="s">
        <v>20546</v>
      </c>
      <c r="D5998" s="71">
        <v>1.35</v>
      </c>
    </row>
    <row r="5999" spans="1:4" x14ac:dyDescent="0.25">
      <c r="A5999" s="71">
        <v>5914348</v>
      </c>
      <c r="B5999" t="s">
        <v>20695</v>
      </c>
      <c r="C5999" s="71" t="s">
        <v>20546</v>
      </c>
      <c r="D5999" s="71">
        <v>1.1000000000000001</v>
      </c>
    </row>
    <row r="6000" spans="1:4" x14ac:dyDescent="0.25">
      <c r="A6000" s="71">
        <v>5914611</v>
      </c>
      <c r="B6000" t="s">
        <v>20696</v>
      </c>
      <c r="C6000" s="71" t="s">
        <v>20546</v>
      </c>
      <c r="D6000" s="71">
        <v>1.83</v>
      </c>
    </row>
    <row r="6001" spans="1:4" x14ac:dyDescent="0.25">
      <c r="A6001" s="71">
        <v>5914613</v>
      </c>
      <c r="B6001" t="s">
        <v>20697</v>
      </c>
      <c r="C6001" s="71" t="s">
        <v>20546</v>
      </c>
      <c r="D6001" s="71">
        <v>1.46</v>
      </c>
    </row>
    <row r="6002" spans="1:4" x14ac:dyDescent="0.25">
      <c r="A6002" s="71">
        <v>5914612</v>
      </c>
      <c r="B6002" t="s">
        <v>20698</v>
      </c>
      <c r="C6002" s="71" t="s">
        <v>20546</v>
      </c>
      <c r="D6002" s="71">
        <v>1.19</v>
      </c>
    </row>
    <row r="6003" spans="1:4" x14ac:dyDescent="0.25">
      <c r="A6003" s="71">
        <v>5901686</v>
      </c>
      <c r="B6003" t="s">
        <v>20699</v>
      </c>
      <c r="C6003" s="71" t="s">
        <v>20598</v>
      </c>
      <c r="D6003" s="71">
        <v>2.5</v>
      </c>
    </row>
    <row r="6004" spans="1:4" x14ac:dyDescent="0.25">
      <c r="A6004" s="71">
        <v>5901687</v>
      </c>
      <c r="B6004" t="s">
        <v>20700</v>
      </c>
      <c r="C6004" s="71" t="s">
        <v>20598</v>
      </c>
      <c r="D6004" s="71">
        <v>0.75</v>
      </c>
    </row>
    <row r="6005" spans="1:4" x14ac:dyDescent="0.25">
      <c r="A6005" s="71">
        <v>5901688</v>
      </c>
      <c r="B6005" t="s">
        <v>20701</v>
      </c>
      <c r="C6005" s="71" t="s">
        <v>20598</v>
      </c>
      <c r="D6005" s="71">
        <v>0.71</v>
      </c>
    </row>
    <row r="6006" spans="1:4" x14ac:dyDescent="0.25">
      <c r="A6006" s="71">
        <v>5901689</v>
      </c>
      <c r="B6006" t="s">
        <v>20702</v>
      </c>
      <c r="C6006" s="71" t="s">
        <v>20598</v>
      </c>
      <c r="D6006" s="71">
        <v>1.57</v>
      </c>
    </row>
    <row r="6007" spans="1:4" x14ac:dyDescent="0.25">
      <c r="A6007" s="71">
        <v>5901690</v>
      </c>
      <c r="B6007" t="s">
        <v>20703</v>
      </c>
      <c r="C6007" s="71" t="s">
        <v>20598</v>
      </c>
      <c r="D6007" s="71">
        <v>0.69</v>
      </c>
    </row>
    <row r="6008" spans="1:4" x14ac:dyDescent="0.25">
      <c r="A6008" s="71">
        <v>5901691</v>
      </c>
      <c r="B6008" t="s">
        <v>20704</v>
      </c>
      <c r="C6008" s="71" t="s">
        <v>20598</v>
      </c>
      <c r="D6008" s="71">
        <v>1.28</v>
      </c>
    </row>
    <row r="6009" spans="1:4" x14ac:dyDescent="0.25">
      <c r="A6009" s="71">
        <v>5901692</v>
      </c>
      <c r="B6009" t="s">
        <v>20705</v>
      </c>
      <c r="C6009" s="71" t="s">
        <v>20598</v>
      </c>
      <c r="D6009" s="71">
        <v>1.1299999999999999</v>
      </c>
    </row>
    <row r="6010" spans="1:4" x14ac:dyDescent="0.25">
      <c r="A6010" s="71">
        <v>5901693</v>
      </c>
      <c r="B6010" t="s">
        <v>20706</v>
      </c>
      <c r="C6010" s="71" t="s">
        <v>20598</v>
      </c>
      <c r="D6010" s="71">
        <v>1.01</v>
      </c>
    </row>
    <row r="6011" spans="1:4" x14ac:dyDescent="0.25">
      <c r="A6011" s="71">
        <v>5901694</v>
      </c>
      <c r="B6011" t="s">
        <v>20707</v>
      </c>
      <c r="C6011" s="71" t="s">
        <v>20598</v>
      </c>
      <c r="D6011" s="71">
        <v>3.56</v>
      </c>
    </row>
    <row r="6012" spans="1:4" x14ac:dyDescent="0.25">
      <c r="A6012" s="71">
        <v>5914512</v>
      </c>
      <c r="B6012" t="s">
        <v>20708</v>
      </c>
      <c r="C6012" s="71" t="s">
        <v>20546</v>
      </c>
      <c r="D6012" s="71">
        <v>1.47</v>
      </c>
    </row>
    <row r="6013" spans="1:4" x14ac:dyDescent="0.25">
      <c r="A6013" s="71">
        <v>5914496</v>
      </c>
      <c r="B6013" t="s">
        <v>20709</v>
      </c>
      <c r="C6013" s="71" t="s">
        <v>20546</v>
      </c>
      <c r="D6013" s="71">
        <v>1.1299999999999999</v>
      </c>
    </row>
    <row r="6014" spans="1:4" x14ac:dyDescent="0.25">
      <c r="A6014" s="71">
        <v>5914513</v>
      </c>
      <c r="B6014" t="s">
        <v>20710</v>
      </c>
      <c r="C6014" s="71" t="s">
        <v>20546</v>
      </c>
      <c r="D6014" s="71">
        <v>0.82</v>
      </c>
    </row>
    <row r="6015" spans="1:4" x14ac:dyDescent="0.25">
      <c r="A6015" s="71">
        <v>5914497</v>
      </c>
      <c r="B6015" t="s">
        <v>20711</v>
      </c>
      <c r="C6015" s="71" t="s">
        <v>20546</v>
      </c>
      <c r="D6015" s="71">
        <v>0.62</v>
      </c>
    </row>
    <row r="6016" spans="1:4" x14ac:dyDescent="0.25">
      <c r="A6016" s="71">
        <v>5914500</v>
      </c>
      <c r="B6016" t="s">
        <v>20712</v>
      </c>
      <c r="C6016" s="71" t="s">
        <v>20546</v>
      </c>
      <c r="D6016" s="71">
        <v>1.1499999999999999</v>
      </c>
    </row>
    <row r="6017" spans="1:4" x14ac:dyDescent="0.25">
      <c r="A6017" s="71">
        <v>5914498</v>
      </c>
      <c r="B6017" t="s">
        <v>20713</v>
      </c>
      <c r="C6017" s="71" t="s">
        <v>20546</v>
      </c>
      <c r="D6017" s="71">
        <v>0.88</v>
      </c>
    </row>
    <row r="6018" spans="1:4" x14ac:dyDescent="0.25">
      <c r="A6018" s="71">
        <v>5914501</v>
      </c>
      <c r="B6018" t="s">
        <v>20714</v>
      </c>
      <c r="C6018" s="71" t="s">
        <v>20546</v>
      </c>
      <c r="D6018" s="71">
        <v>0.64</v>
      </c>
    </row>
    <row r="6019" spans="1:4" x14ac:dyDescent="0.25">
      <c r="A6019" s="71">
        <v>5914499</v>
      </c>
      <c r="B6019" t="s">
        <v>20715</v>
      </c>
      <c r="C6019" s="71" t="s">
        <v>20546</v>
      </c>
      <c r="D6019" s="71">
        <v>0.48</v>
      </c>
    </row>
    <row r="6020" spans="1:4" x14ac:dyDescent="0.25">
      <c r="A6020" s="71">
        <v>5914504</v>
      </c>
      <c r="B6020" t="s">
        <v>20716</v>
      </c>
      <c r="C6020" s="71" t="s">
        <v>20546</v>
      </c>
      <c r="D6020" s="71">
        <v>0.97</v>
      </c>
    </row>
    <row r="6021" spans="1:4" x14ac:dyDescent="0.25">
      <c r="A6021" s="71">
        <v>5914502</v>
      </c>
      <c r="B6021" t="s">
        <v>20717</v>
      </c>
      <c r="C6021" s="71" t="s">
        <v>20546</v>
      </c>
      <c r="D6021" s="71">
        <v>0.75</v>
      </c>
    </row>
    <row r="6022" spans="1:4" x14ac:dyDescent="0.25">
      <c r="A6022" s="71">
        <v>5914505</v>
      </c>
      <c r="B6022" t="s">
        <v>20718</v>
      </c>
      <c r="C6022" s="71" t="s">
        <v>20546</v>
      </c>
      <c r="D6022" s="71">
        <v>0.54</v>
      </c>
    </row>
    <row r="6023" spans="1:4" x14ac:dyDescent="0.25">
      <c r="A6023" s="71">
        <v>5914503</v>
      </c>
      <c r="B6023" t="s">
        <v>20719</v>
      </c>
      <c r="C6023" s="71" t="s">
        <v>20546</v>
      </c>
      <c r="D6023" s="71">
        <v>0.41</v>
      </c>
    </row>
    <row r="6024" spans="1:4" x14ac:dyDescent="0.25">
      <c r="A6024" s="71">
        <v>5914508</v>
      </c>
      <c r="B6024" t="s">
        <v>20720</v>
      </c>
      <c r="C6024" s="71" t="s">
        <v>20546</v>
      </c>
      <c r="D6024" s="71">
        <v>1.0900000000000001</v>
      </c>
    </row>
    <row r="6025" spans="1:4" x14ac:dyDescent="0.25">
      <c r="A6025" s="71">
        <v>5914506</v>
      </c>
      <c r="B6025" t="s">
        <v>20721</v>
      </c>
      <c r="C6025" s="71" t="s">
        <v>20546</v>
      </c>
      <c r="D6025" s="71">
        <v>0.84</v>
      </c>
    </row>
    <row r="6026" spans="1:4" x14ac:dyDescent="0.25">
      <c r="A6026" s="71">
        <v>5914509</v>
      </c>
      <c r="B6026" t="s">
        <v>20722</v>
      </c>
      <c r="C6026" s="71" t="s">
        <v>20546</v>
      </c>
      <c r="D6026" s="71">
        <v>0.61</v>
      </c>
    </row>
    <row r="6027" spans="1:4" x14ac:dyDescent="0.25">
      <c r="A6027" s="71">
        <v>5914507</v>
      </c>
      <c r="B6027" t="s">
        <v>20723</v>
      </c>
      <c r="C6027" s="71" t="s">
        <v>20546</v>
      </c>
      <c r="D6027" s="71">
        <v>0.46</v>
      </c>
    </row>
    <row r="6028" spans="1:4" x14ac:dyDescent="0.25">
      <c r="A6028" s="71">
        <v>5915491</v>
      </c>
      <c r="B6028" t="s">
        <v>20724</v>
      </c>
      <c r="C6028" s="71" t="s">
        <v>1554</v>
      </c>
      <c r="D6028" s="71">
        <v>17.95</v>
      </c>
    </row>
    <row r="6029" spans="1:4" x14ac:dyDescent="0.25">
      <c r="A6029" s="71">
        <v>5915492</v>
      </c>
      <c r="B6029" t="s">
        <v>20725</v>
      </c>
      <c r="C6029" s="71" t="s">
        <v>1554</v>
      </c>
      <c r="D6029" s="71">
        <v>14.36</v>
      </c>
    </row>
    <row r="6030" spans="1:4" x14ac:dyDescent="0.25">
      <c r="A6030" s="71">
        <v>5915493</v>
      </c>
      <c r="B6030" t="s">
        <v>20726</v>
      </c>
      <c r="C6030" s="71" t="s">
        <v>1554</v>
      </c>
      <c r="D6030" s="71">
        <v>11.72</v>
      </c>
    </row>
    <row r="6031" spans="1:4" x14ac:dyDescent="0.25">
      <c r="A6031" s="71">
        <v>5915488</v>
      </c>
      <c r="B6031" t="s">
        <v>20727</v>
      </c>
      <c r="C6031" s="71" t="s">
        <v>1554</v>
      </c>
      <c r="D6031" s="71">
        <v>13.09</v>
      </c>
    </row>
    <row r="6032" spans="1:4" x14ac:dyDescent="0.25">
      <c r="A6032" s="71">
        <v>5915489</v>
      </c>
      <c r="B6032" t="s">
        <v>20728</v>
      </c>
      <c r="C6032" s="71" t="s">
        <v>1554</v>
      </c>
      <c r="D6032" s="71">
        <v>10.48</v>
      </c>
    </row>
    <row r="6033" spans="1:4" x14ac:dyDescent="0.25">
      <c r="A6033" s="71">
        <v>5915490</v>
      </c>
      <c r="B6033" t="s">
        <v>20729</v>
      </c>
      <c r="C6033" s="71" t="s">
        <v>1554</v>
      </c>
      <c r="D6033" s="71">
        <v>8.5500000000000007</v>
      </c>
    </row>
    <row r="6034" spans="1:4" x14ac:dyDescent="0.25">
      <c r="A6034" s="71">
        <v>5915494</v>
      </c>
      <c r="B6034" t="s">
        <v>20730</v>
      </c>
      <c r="C6034" s="71" t="s">
        <v>1554</v>
      </c>
      <c r="D6034" s="71">
        <v>30.32</v>
      </c>
    </row>
    <row r="6035" spans="1:4" x14ac:dyDescent="0.25">
      <c r="A6035" s="71">
        <v>5915495</v>
      </c>
      <c r="B6035" t="s">
        <v>20731</v>
      </c>
      <c r="C6035" s="71" t="s">
        <v>1554</v>
      </c>
      <c r="D6035" s="71">
        <v>24.26</v>
      </c>
    </row>
    <row r="6036" spans="1:4" x14ac:dyDescent="0.25">
      <c r="A6036" s="71">
        <v>5915496</v>
      </c>
      <c r="B6036" t="s">
        <v>20732</v>
      </c>
      <c r="C6036" s="71" t="s">
        <v>1554</v>
      </c>
      <c r="D6036" s="71">
        <v>19.809999999999999</v>
      </c>
    </row>
    <row r="6037" spans="1:4" x14ac:dyDescent="0.25">
      <c r="A6037" s="71">
        <v>5915325</v>
      </c>
      <c r="B6037" t="s">
        <v>20733</v>
      </c>
      <c r="C6037" s="71" t="s">
        <v>1554</v>
      </c>
      <c r="D6037" s="71">
        <v>67.83</v>
      </c>
    </row>
    <row r="6038" spans="1:4" x14ac:dyDescent="0.25">
      <c r="A6038" s="71">
        <v>5915326</v>
      </c>
      <c r="B6038" t="s">
        <v>20734</v>
      </c>
      <c r="C6038" s="71" t="s">
        <v>1554</v>
      </c>
      <c r="D6038" s="71">
        <v>54.24</v>
      </c>
    </row>
    <row r="6039" spans="1:4" x14ac:dyDescent="0.25">
      <c r="A6039" s="71">
        <v>5915327</v>
      </c>
      <c r="B6039" t="s">
        <v>20735</v>
      </c>
      <c r="C6039" s="71" t="s">
        <v>1554</v>
      </c>
      <c r="D6039" s="71">
        <v>44.31</v>
      </c>
    </row>
    <row r="6040" spans="1:4" x14ac:dyDescent="0.25">
      <c r="A6040" s="71">
        <v>5915328</v>
      </c>
      <c r="B6040" t="s">
        <v>20736</v>
      </c>
      <c r="C6040" s="71" t="s">
        <v>1554</v>
      </c>
      <c r="D6040" s="71">
        <v>79.11</v>
      </c>
    </row>
    <row r="6041" spans="1:4" x14ac:dyDescent="0.25">
      <c r="A6041" s="71">
        <v>5915329</v>
      </c>
      <c r="B6041" t="s">
        <v>20737</v>
      </c>
      <c r="C6041" s="71" t="s">
        <v>1554</v>
      </c>
      <c r="D6041" s="71">
        <v>63.26</v>
      </c>
    </row>
    <row r="6042" spans="1:4" x14ac:dyDescent="0.25">
      <c r="A6042" s="71">
        <v>5915330</v>
      </c>
      <c r="B6042" t="s">
        <v>20738</v>
      </c>
      <c r="C6042" s="71" t="s">
        <v>1554</v>
      </c>
      <c r="D6042" s="71">
        <v>51.68</v>
      </c>
    </row>
    <row r="6043" spans="1:4" x14ac:dyDescent="0.25">
      <c r="A6043" s="71">
        <v>5915331</v>
      </c>
      <c r="B6043" t="s">
        <v>20739</v>
      </c>
      <c r="C6043" s="71" t="s">
        <v>1554</v>
      </c>
      <c r="D6043" s="71">
        <v>155.08000000000001</v>
      </c>
    </row>
    <row r="6044" spans="1:4" x14ac:dyDescent="0.25">
      <c r="A6044" s="71">
        <v>5915332</v>
      </c>
      <c r="B6044" t="s">
        <v>20740</v>
      </c>
      <c r="C6044" s="71" t="s">
        <v>1554</v>
      </c>
      <c r="D6044" s="71">
        <v>124.01</v>
      </c>
    </row>
    <row r="6045" spans="1:4" x14ac:dyDescent="0.25">
      <c r="A6045" s="71">
        <v>5915333</v>
      </c>
      <c r="B6045" t="s">
        <v>20741</v>
      </c>
      <c r="C6045" s="71" t="s">
        <v>1554</v>
      </c>
      <c r="D6045" s="71">
        <v>101.32</v>
      </c>
    </row>
    <row r="6046" spans="1:4" x14ac:dyDescent="0.25">
      <c r="A6046" s="71">
        <v>5915364</v>
      </c>
      <c r="B6046" t="s">
        <v>20742</v>
      </c>
      <c r="C6046" s="71" t="s">
        <v>1554</v>
      </c>
      <c r="D6046" s="71">
        <v>177.82</v>
      </c>
    </row>
    <row r="6047" spans="1:4" x14ac:dyDescent="0.25">
      <c r="A6047" s="71">
        <v>5915365</v>
      </c>
      <c r="B6047" t="s">
        <v>20743</v>
      </c>
      <c r="C6047" s="71" t="s">
        <v>1554</v>
      </c>
      <c r="D6047" s="71">
        <v>142.19</v>
      </c>
    </row>
    <row r="6048" spans="1:4" x14ac:dyDescent="0.25">
      <c r="A6048" s="71">
        <v>5915361</v>
      </c>
      <c r="B6048" t="s">
        <v>20744</v>
      </c>
      <c r="C6048" s="71" t="s">
        <v>1554</v>
      </c>
      <c r="D6048" s="71">
        <v>116.18</v>
      </c>
    </row>
    <row r="6049" spans="1:4" x14ac:dyDescent="0.25">
      <c r="A6049" s="71">
        <v>5919716</v>
      </c>
      <c r="B6049" t="s">
        <v>20745</v>
      </c>
      <c r="C6049" s="71" t="s">
        <v>1554</v>
      </c>
      <c r="D6049" s="71">
        <v>197.86</v>
      </c>
    </row>
    <row r="6050" spans="1:4" x14ac:dyDescent="0.25">
      <c r="A6050" s="71">
        <v>5919717</v>
      </c>
      <c r="B6050" t="s">
        <v>20746</v>
      </c>
      <c r="C6050" s="71" t="s">
        <v>1554</v>
      </c>
      <c r="D6050" s="71">
        <v>171.01</v>
      </c>
    </row>
    <row r="6051" spans="1:4" x14ac:dyDescent="0.25">
      <c r="A6051" s="71">
        <v>6106220</v>
      </c>
      <c r="B6051" t="s">
        <v>20747</v>
      </c>
      <c r="C6051" s="71" t="s">
        <v>4</v>
      </c>
      <c r="D6051" s="71">
        <v>11.12</v>
      </c>
    </row>
    <row r="6052" spans="1:4" x14ac:dyDescent="0.25">
      <c r="A6052" s="71">
        <v>6106183</v>
      </c>
      <c r="B6052" t="s">
        <v>20748</v>
      </c>
      <c r="C6052" s="71" t="s">
        <v>14997</v>
      </c>
      <c r="D6052" s="71">
        <v>300.3</v>
      </c>
    </row>
    <row r="6053" spans="1:4" x14ac:dyDescent="0.25">
      <c r="A6053" s="71">
        <v>6106182</v>
      </c>
      <c r="B6053" t="s">
        <v>20749</v>
      </c>
      <c r="C6053" s="71" t="s">
        <v>14997</v>
      </c>
      <c r="D6053" s="71">
        <v>257.39999999999998</v>
      </c>
    </row>
    <row r="6054" spans="1:4" x14ac:dyDescent="0.25">
      <c r="A6054" s="71">
        <v>6106194</v>
      </c>
      <c r="B6054" t="s">
        <v>20750</v>
      </c>
      <c r="C6054" s="71" t="s">
        <v>14997</v>
      </c>
      <c r="D6054" s="71">
        <v>698.49</v>
      </c>
    </row>
    <row r="6055" spans="1:4" x14ac:dyDescent="0.25">
      <c r="A6055" s="71">
        <v>6106195</v>
      </c>
      <c r="B6055" t="s">
        <v>20751</v>
      </c>
      <c r="C6055" s="71" t="s">
        <v>14997</v>
      </c>
      <c r="D6055" s="71">
        <v>774.22</v>
      </c>
    </row>
    <row r="6056" spans="1:4" x14ac:dyDescent="0.25">
      <c r="A6056" s="71">
        <v>6106331</v>
      </c>
      <c r="B6056" t="s">
        <v>20752</v>
      </c>
      <c r="C6056" s="71" t="s">
        <v>14997</v>
      </c>
      <c r="D6056" s="71">
        <v>1768.88</v>
      </c>
    </row>
    <row r="6057" spans="1:4" x14ac:dyDescent="0.25">
      <c r="A6057" s="71">
        <v>6106332</v>
      </c>
      <c r="B6057" t="s">
        <v>20753</v>
      </c>
      <c r="C6057" s="71" t="s">
        <v>14997</v>
      </c>
      <c r="D6057" s="71">
        <v>1882.87</v>
      </c>
    </row>
    <row r="6058" spans="1:4" x14ac:dyDescent="0.25">
      <c r="A6058" s="71">
        <v>6106206</v>
      </c>
      <c r="B6058" t="s">
        <v>20754</v>
      </c>
      <c r="C6058" s="71" t="s">
        <v>14997</v>
      </c>
      <c r="D6058" s="71">
        <v>2029.63</v>
      </c>
    </row>
    <row r="6059" spans="1:4" x14ac:dyDescent="0.25">
      <c r="A6059" s="71">
        <v>6106207</v>
      </c>
      <c r="B6059" t="s">
        <v>20755</v>
      </c>
      <c r="C6059" s="71" t="s">
        <v>14997</v>
      </c>
      <c r="D6059" s="71">
        <v>2164.3000000000002</v>
      </c>
    </row>
    <row r="6060" spans="1:4" x14ac:dyDescent="0.25">
      <c r="A6060" s="71">
        <v>6106222</v>
      </c>
      <c r="B6060" t="s">
        <v>20756</v>
      </c>
      <c r="C6060" s="71" t="s">
        <v>14997</v>
      </c>
      <c r="D6060" s="71">
        <v>300.3</v>
      </c>
    </row>
    <row r="6061" spans="1:4" x14ac:dyDescent="0.25">
      <c r="A6061" s="71">
        <v>6106221</v>
      </c>
      <c r="B6061" t="s">
        <v>20757</v>
      </c>
      <c r="C6061" s="71" t="s">
        <v>14997</v>
      </c>
      <c r="D6061" s="71">
        <v>257.39999999999998</v>
      </c>
    </row>
    <row r="6062" spans="1:4" x14ac:dyDescent="0.25">
      <c r="A6062" s="71">
        <v>6106224</v>
      </c>
      <c r="B6062" t="s">
        <v>20758</v>
      </c>
      <c r="C6062" s="71" t="s">
        <v>14997</v>
      </c>
      <c r="D6062" s="71">
        <v>698.49</v>
      </c>
    </row>
    <row r="6063" spans="1:4" x14ac:dyDescent="0.25">
      <c r="A6063" s="71">
        <v>6106225</v>
      </c>
      <c r="B6063" t="s">
        <v>20759</v>
      </c>
      <c r="C6063" s="71" t="s">
        <v>14997</v>
      </c>
      <c r="D6063" s="71">
        <v>774.22</v>
      </c>
    </row>
    <row r="6064" spans="1:4" x14ac:dyDescent="0.25">
      <c r="A6064" s="71">
        <v>6106228</v>
      </c>
      <c r="B6064" t="s">
        <v>20760</v>
      </c>
      <c r="C6064" s="71" t="s">
        <v>14997</v>
      </c>
      <c r="D6064" s="71">
        <v>1781.13</v>
      </c>
    </row>
    <row r="6065" spans="1:4" x14ac:dyDescent="0.25">
      <c r="A6065" s="71">
        <v>6106229</v>
      </c>
      <c r="B6065" t="s">
        <v>20761</v>
      </c>
      <c r="C6065" s="71" t="s">
        <v>14997</v>
      </c>
      <c r="D6065" s="71">
        <v>1898.06</v>
      </c>
    </row>
    <row r="6066" spans="1:4" x14ac:dyDescent="0.25">
      <c r="A6066" s="71">
        <v>6106328</v>
      </c>
      <c r="B6066" t="s">
        <v>20762</v>
      </c>
      <c r="C6066" s="71" t="s">
        <v>14997</v>
      </c>
      <c r="D6066" s="71">
        <v>132.38</v>
      </c>
    </row>
    <row r="6067" spans="1:4" x14ac:dyDescent="0.25">
      <c r="A6067" s="71">
        <v>6106330</v>
      </c>
      <c r="B6067" t="s">
        <v>20763</v>
      </c>
      <c r="C6067" s="71" t="s">
        <v>14997</v>
      </c>
      <c r="D6067" s="71">
        <v>658.19</v>
      </c>
    </row>
    <row r="6068" spans="1:4" x14ac:dyDescent="0.25">
      <c r="A6068" s="71">
        <v>6106326</v>
      </c>
      <c r="B6068" t="s">
        <v>20764</v>
      </c>
      <c r="C6068" s="71" t="s">
        <v>14997</v>
      </c>
      <c r="D6068" s="71">
        <v>54.64</v>
      </c>
    </row>
    <row r="6069" spans="1:4" x14ac:dyDescent="0.25">
      <c r="A6069" s="71">
        <v>6106324</v>
      </c>
      <c r="B6069" t="s">
        <v>20765</v>
      </c>
      <c r="C6069" s="71" t="s">
        <v>14997</v>
      </c>
      <c r="D6069" s="71">
        <v>32.520000000000003</v>
      </c>
    </row>
    <row r="6070" spans="1:4" x14ac:dyDescent="0.25">
      <c r="A6070" s="71">
        <v>6106327</v>
      </c>
      <c r="B6070" t="s">
        <v>20766</v>
      </c>
      <c r="C6070" s="71" t="s">
        <v>14997</v>
      </c>
      <c r="D6070" s="71">
        <v>132.37</v>
      </c>
    </row>
    <row r="6071" spans="1:4" x14ac:dyDescent="0.25">
      <c r="A6071" s="71">
        <v>6106329</v>
      </c>
      <c r="B6071" t="s">
        <v>20767</v>
      </c>
      <c r="C6071" s="71" t="s">
        <v>14997</v>
      </c>
      <c r="D6071" s="71">
        <v>659.18</v>
      </c>
    </row>
    <row r="6072" spans="1:4" x14ac:dyDescent="0.25">
      <c r="A6072" s="71">
        <v>6106325</v>
      </c>
      <c r="B6072" t="s">
        <v>20768</v>
      </c>
      <c r="C6072" s="71" t="s">
        <v>14997</v>
      </c>
      <c r="D6072" s="71">
        <v>54.79</v>
      </c>
    </row>
    <row r="6073" spans="1:4" x14ac:dyDescent="0.25">
      <c r="A6073" s="71">
        <v>6208126</v>
      </c>
      <c r="B6073" t="s">
        <v>20769</v>
      </c>
      <c r="C6073" s="71" t="s">
        <v>4</v>
      </c>
      <c r="D6073" s="71">
        <v>19.579999999999998</v>
      </c>
    </row>
    <row r="6074" spans="1:4" x14ac:dyDescent="0.25">
      <c r="A6074" s="71">
        <v>6205797</v>
      </c>
      <c r="B6074" t="s">
        <v>20770</v>
      </c>
      <c r="C6074" s="71" t="s">
        <v>4</v>
      </c>
      <c r="D6074" s="71">
        <v>11.96</v>
      </c>
    </row>
    <row r="6075" spans="1:4" x14ac:dyDescent="0.25">
      <c r="A6075" s="71">
        <v>6205791</v>
      </c>
      <c r="B6075" t="s">
        <v>20771</v>
      </c>
      <c r="C6075" s="71" t="s">
        <v>3</v>
      </c>
      <c r="D6075" s="71">
        <v>350.94</v>
      </c>
    </row>
    <row r="6076" spans="1:4" x14ac:dyDescent="0.25">
      <c r="A6076" s="71">
        <v>6205792</v>
      </c>
      <c r="B6076" t="s">
        <v>20772</v>
      </c>
      <c r="C6076" s="71" t="s">
        <v>3</v>
      </c>
      <c r="D6076" s="71">
        <v>421.82</v>
      </c>
    </row>
    <row r="6077" spans="1:4" x14ac:dyDescent="0.25">
      <c r="A6077" s="71">
        <v>6205793</v>
      </c>
      <c r="B6077" t="s">
        <v>20773</v>
      </c>
      <c r="C6077" s="71" t="s">
        <v>3</v>
      </c>
      <c r="D6077" s="71">
        <v>496.78</v>
      </c>
    </row>
    <row r="6078" spans="1:4" x14ac:dyDescent="0.25">
      <c r="A6078" s="71">
        <v>6205796</v>
      </c>
      <c r="B6078" t="s">
        <v>20774</v>
      </c>
      <c r="C6078" s="71" t="s">
        <v>3</v>
      </c>
      <c r="D6078" s="71">
        <v>886.12</v>
      </c>
    </row>
    <row r="6079" spans="1:4" x14ac:dyDescent="0.25">
      <c r="A6079" s="71">
        <v>6219451</v>
      </c>
      <c r="B6079" t="s">
        <v>20775</v>
      </c>
      <c r="C6079" s="71" t="s">
        <v>3</v>
      </c>
      <c r="D6079" s="71">
        <v>955.1</v>
      </c>
    </row>
    <row r="6080" spans="1:4" x14ac:dyDescent="0.25">
      <c r="A6080" s="71">
        <v>6219452</v>
      </c>
      <c r="B6080" t="s">
        <v>20776</v>
      </c>
      <c r="C6080" s="71" t="s">
        <v>3</v>
      </c>
      <c r="D6080" s="71">
        <v>1028.1600000000001</v>
      </c>
    </row>
    <row r="6081" spans="1:4" x14ac:dyDescent="0.25">
      <c r="A6081" s="71">
        <v>6205794</v>
      </c>
      <c r="B6081" t="s">
        <v>20777</v>
      </c>
      <c r="C6081" s="71" t="s">
        <v>3</v>
      </c>
      <c r="D6081" s="71">
        <v>760.41</v>
      </c>
    </row>
    <row r="6082" spans="1:4" x14ac:dyDescent="0.25">
      <c r="A6082" s="71">
        <v>6205795</v>
      </c>
      <c r="B6082" t="s">
        <v>20778</v>
      </c>
      <c r="C6082" s="71" t="s">
        <v>3</v>
      </c>
      <c r="D6082" s="71">
        <v>821.22</v>
      </c>
    </row>
    <row r="6083" spans="1:4" x14ac:dyDescent="0.25">
      <c r="A6083" s="71">
        <v>6219521</v>
      </c>
      <c r="B6083" t="s">
        <v>20779</v>
      </c>
      <c r="C6083" s="71" t="s">
        <v>14997</v>
      </c>
      <c r="D6083" s="71">
        <v>160.5</v>
      </c>
    </row>
    <row r="6084" spans="1:4" x14ac:dyDescent="0.25">
      <c r="A6084" s="71">
        <v>6219527</v>
      </c>
      <c r="B6084" t="s">
        <v>20780</v>
      </c>
      <c r="C6084" s="71" t="s">
        <v>16235</v>
      </c>
      <c r="D6084" s="71">
        <v>406.51</v>
      </c>
    </row>
    <row r="6085" spans="1:4" x14ac:dyDescent="0.25">
      <c r="A6085" s="71">
        <v>6219526</v>
      </c>
      <c r="B6085" t="s">
        <v>20781</v>
      </c>
      <c r="C6085" s="71" t="s">
        <v>3</v>
      </c>
      <c r="D6085" s="71">
        <v>54.07</v>
      </c>
    </row>
    <row r="6086" spans="1:4" x14ac:dyDescent="0.25">
      <c r="A6086" s="71">
        <v>6219525</v>
      </c>
      <c r="B6086" t="s">
        <v>20782</v>
      </c>
      <c r="C6086" s="71" t="s">
        <v>3</v>
      </c>
      <c r="D6086" s="71">
        <v>50.17</v>
      </c>
    </row>
    <row r="6087" spans="1:4" x14ac:dyDescent="0.25">
      <c r="A6087" s="71">
        <v>6219508</v>
      </c>
      <c r="B6087" t="s">
        <v>20783</v>
      </c>
      <c r="C6087" s="71" t="s">
        <v>3</v>
      </c>
      <c r="D6087" s="71">
        <v>350.63</v>
      </c>
    </row>
    <row r="6088" spans="1:4" x14ac:dyDescent="0.25">
      <c r="A6088" s="71">
        <v>6219511</v>
      </c>
      <c r="B6088" t="s">
        <v>20784</v>
      </c>
      <c r="C6088" s="71" t="s">
        <v>3</v>
      </c>
      <c r="D6088" s="71">
        <v>272.95</v>
      </c>
    </row>
    <row r="6089" spans="1:4" x14ac:dyDescent="0.25">
      <c r="A6089" s="71">
        <v>6219500</v>
      </c>
      <c r="B6089" t="s">
        <v>20785</v>
      </c>
      <c r="C6089" s="71" t="s">
        <v>14997</v>
      </c>
      <c r="D6089" s="71">
        <v>136.83000000000001</v>
      </c>
    </row>
    <row r="6090" spans="1:4" x14ac:dyDescent="0.25">
      <c r="A6090" s="71">
        <v>6219418</v>
      </c>
      <c r="B6090" t="s">
        <v>20786</v>
      </c>
      <c r="C6090" s="71" t="s">
        <v>14997</v>
      </c>
      <c r="D6090" s="71">
        <v>298.3</v>
      </c>
    </row>
    <row r="6091" spans="1:4" x14ac:dyDescent="0.25">
      <c r="A6091" s="71">
        <v>6219412</v>
      </c>
      <c r="B6091" t="s">
        <v>20787</v>
      </c>
      <c r="C6091" s="71" t="s">
        <v>14997</v>
      </c>
      <c r="D6091" s="71">
        <v>209.01</v>
      </c>
    </row>
    <row r="6092" spans="1:4" x14ac:dyDescent="0.25">
      <c r="A6092" s="71">
        <v>6219406</v>
      </c>
      <c r="B6092" t="s">
        <v>20788</v>
      </c>
      <c r="C6092" s="71" t="s">
        <v>14997</v>
      </c>
      <c r="D6092" s="71">
        <v>147</v>
      </c>
    </row>
    <row r="6093" spans="1:4" x14ac:dyDescent="0.25">
      <c r="A6093" s="71">
        <v>6219501</v>
      </c>
      <c r="B6093" t="s">
        <v>20789</v>
      </c>
      <c r="C6093" s="71" t="s">
        <v>14997</v>
      </c>
      <c r="D6093" s="71">
        <v>148.16999999999999</v>
      </c>
    </row>
    <row r="6094" spans="1:4" x14ac:dyDescent="0.25">
      <c r="A6094" s="71">
        <v>6219419</v>
      </c>
      <c r="B6094" t="s">
        <v>20790</v>
      </c>
      <c r="C6094" s="71" t="s">
        <v>14997</v>
      </c>
      <c r="D6094" s="71">
        <v>328.58</v>
      </c>
    </row>
    <row r="6095" spans="1:4" x14ac:dyDescent="0.25">
      <c r="A6095" s="71">
        <v>6219413</v>
      </c>
      <c r="B6095" t="s">
        <v>20791</v>
      </c>
      <c r="C6095" s="71" t="s">
        <v>14997</v>
      </c>
      <c r="D6095" s="71">
        <v>228.38</v>
      </c>
    </row>
    <row r="6096" spans="1:4" x14ac:dyDescent="0.25">
      <c r="A6096" s="71">
        <v>6219407</v>
      </c>
      <c r="B6096" t="s">
        <v>20792</v>
      </c>
      <c r="C6096" s="71" t="s">
        <v>14997</v>
      </c>
      <c r="D6096" s="71">
        <v>159.38999999999999</v>
      </c>
    </row>
    <row r="6097" spans="1:4" x14ac:dyDescent="0.25">
      <c r="A6097" s="71">
        <v>6219502</v>
      </c>
      <c r="B6097" t="s">
        <v>20793</v>
      </c>
      <c r="C6097" s="71" t="s">
        <v>14997</v>
      </c>
      <c r="D6097" s="71">
        <v>160.19</v>
      </c>
    </row>
    <row r="6098" spans="1:4" x14ac:dyDescent="0.25">
      <c r="A6098" s="71">
        <v>6219420</v>
      </c>
      <c r="B6098" t="s">
        <v>20794</v>
      </c>
      <c r="C6098" s="71" t="s">
        <v>14997</v>
      </c>
      <c r="D6098" s="71">
        <v>368.15</v>
      </c>
    </row>
    <row r="6099" spans="1:4" x14ac:dyDescent="0.25">
      <c r="A6099" s="71">
        <v>6219414</v>
      </c>
      <c r="B6099" t="s">
        <v>20795</v>
      </c>
      <c r="C6099" s="71" t="s">
        <v>14997</v>
      </c>
      <c r="D6099" s="71">
        <v>251.32</v>
      </c>
    </row>
    <row r="6100" spans="1:4" x14ac:dyDescent="0.25">
      <c r="A6100" s="71">
        <v>6219408</v>
      </c>
      <c r="B6100" t="s">
        <v>20796</v>
      </c>
      <c r="C6100" s="71" t="s">
        <v>14997</v>
      </c>
      <c r="D6100" s="71">
        <v>172.31</v>
      </c>
    </row>
    <row r="6101" spans="1:4" x14ac:dyDescent="0.25">
      <c r="A6101" s="71">
        <v>6219503</v>
      </c>
      <c r="B6101" t="s">
        <v>20797</v>
      </c>
      <c r="C6101" s="71" t="s">
        <v>14997</v>
      </c>
      <c r="D6101" s="71">
        <v>185.57</v>
      </c>
    </row>
    <row r="6102" spans="1:4" x14ac:dyDescent="0.25">
      <c r="A6102" s="71">
        <v>6219421</v>
      </c>
      <c r="B6102" t="s">
        <v>20798</v>
      </c>
      <c r="C6102" s="71" t="s">
        <v>14997</v>
      </c>
      <c r="D6102" s="71">
        <v>438.08</v>
      </c>
    </row>
    <row r="6103" spans="1:4" x14ac:dyDescent="0.25">
      <c r="A6103" s="71">
        <v>6219415</v>
      </c>
      <c r="B6103" t="s">
        <v>20799</v>
      </c>
      <c r="C6103" s="71" t="s">
        <v>14997</v>
      </c>
      <c r="D6103" s="71">
        <v>293.93</v>
      </c>
    </row>
    <row r="6104" spans="1:4" x14ac:dyDescent="0.25">
      <c r="A6104" s="71">
        <v>6219409</v>
      </c>
      <c r="B6104" t="s">
        <v>20800</v>
      </c>
      <c r="C6104" s="71" t="s">
        <v>14997</v>
      </c>
      <c r="D6104" s="71">
        <v>201.06</v>
      </c>
    </row>
    <row r="6105" spans="1:4" x14ac:dyDescent="0.25">
      <c r="A6105" s="71">
        <v>6219518</v>
      </c>
      <c r="B6105" t="s">
        <v>20801</v>
      </c>
      <c r="C6105" s="71" t="s">
        <v>14997</v>
      </c>
      <c r="D6105" s="71">
        <v>51.56</v>
      </c>
    </row>
    <row r="6106" spans="1:4" x14ac:dyDescent="0.25">
      <c r="A6106" s="71">
        <v>6219504</v>
      </c>
      <c r="B6106" t="s">
        <v>20802</v>
      </c>
      <c r="C6106" s="71" t="s">
        <v>14997</v>
      </c>
      <c r="D6106" s="71">
        <v>110.3</v>
      </c>
    </row>
    <row r="6107" spans="1:4" x14ac:dyDescent="0.25">
      <c r="A6107" s="71">
        <v>6219422</v>
      </c>
      <c r="B6107" t="s">
        <v>20803</v>
      </c>
      <c r="C6107" s="71" t="s">
        <v>14997</v>
      </c>
      <c r="D6107" s="71">
        <v>245.96</v>
      </c>
    </row>
    <row r="6108" spans="1:4" x14ac:dyDescent="0.25">
      <c r="A6108" s="71">
        <v>6219416</v>
      </c>
      <c r="B6108" t="s">
        <v>20804</v>
      </c>
      <c r="C6108" s="71" t="s">
        <v>14997</v>
      </c>
      <c r="D6108" s="71">
        <v>188.83</v>
      </c>
    </row>
    <row r="6109" spans="1:4" x14ac:dyDescent="0.25">
      <c r="A6109" s="71">
        <v>6219410</v>
      </c>
      <c r="B6109" t="s">
        <v>20805</v>
      </c>
      <c r="C6109" s="71" t="s">
        <v>14997</v>
      </c>
      <c r="D6109" s="71">
        <v>131.66999999999999</v>
      </c>
    </row>
    <row r="6110" spans="1:4" x14ac:dyDescent="0.25">
      <c r="A6110" s="71">
        <v>6219505</v>
      </c>
      <c r="B6110" t="s">
        <v>20806</v>
      </c>
      <c r="C6110" s="71" t="s">
        <v>14997</v>
      </c>
      <c r="D6110" s="71">
        <v>99.31</v>
      </c>
    </row>
    <row r="6111" spans="1:4" x14ac:dyDescent="0.25">
      <c r="A6111" s="71">
        <v>6219423</v>
      </c>
      <c r="B6111" t="s">
        <v>20807</v>
      </c>
      <c r="C6111" s="71" t="s">
        <v>14997</v>
      </c>
      <c r="D6111" s="71">
        <v>233.23</v>
      </c>
    </row>
    <row r="6112" spans="1:4" x14ac:dyDescent="0.25">
      <c r="A6112" s="71">
        <v>6219417</v>
      </c>
      <c r="B6112" t="s">
        <v>20808</v>
      </c>
      <c r="C6112" s="71" t="s">
        <v>14997</v>
      </c>
      <c r="D6112" s="71">
        <v>176.7</v>
      </c>
    </row>
    <row r="6113" spans="1:4" x14ac:dyDescent="0.25">
      <c r="A6113" s="71">
        <v>6219411</v>
      </c>
      <c r="B6113" t="s">
        <v>20809</v>
      </c>
      <c r="C6113" s="71" t="s">
        <v>14997</v>
      </c>
      <c r="D6113" s="71">
        <v>120.22</v>
      </c>
    </row>
    <row r="6114" spans="1:4" x14ac:dyDescent="0.25">
      <c r="A6114" s="71">
        <v>6219520</v>
      </c>
      <c r="B6114" t="s">
        <v>20810</v>
      </c>
      <c r="C6114" s="71" t="s">
        <v>16235</v>
      </c>
      <c r="D6114" s="71">
        <v>57.51</v>
      </c>
    </row>
    <row r="6115" spans="1:4" x14ac:dyDescent="0.25">
      <c r="A6115" s="71">
        <v>6219433</v>
      </c>
      <c r="B6115" t="s">
        <v>20811</v>
      </c>
      <c r="C6115" s="71" t="s">
        <v>3</v>
      </c>
      <c r="D6115" s="71">
        <v>111.72</v>
      </c>
    </row>
    <row r="6116" spans="1:4" x14ac:dyDescent="0.25">
      <c r="A6116" s="71">
        <v>6205801</v>
      </c>
      <c r="B6116" t="s">
        <v>20812</v>
      </c>
      <c r="C6116" s="71" t="s">
        <v>3</v>
      </c>
      <c r="D6116" s="71">
        <v>72.150000000000006</v>
      </c>
    </row>
    <row r="6117" spans="1:4" x14ac:dyDescent="0.25">
      <c r="A6117" s="71">
        <v>6219524</v>
      </c>
      <c r="B6117" t="s">
        <v>20813</v>
      </c>
      <c r="C6117" s="71" t="s">
        <v>12798</v>
      </c>
      <c r="D6117" s="71">
        <v>10.96</v>
      </c>
    </row>
    <row r="6118" spans="1:4" x14ac:dyDescent="0.25">
      <c r="A6118" s="71">
        <v>6416036</v>
      </c>
      <c r="B6118" t="s">
        <v>21949</v>
      </c>
      <c r="C6118" s="71" t="s">
        <v>14997</v>
      </c>
      <c r="D6118" s="71">
        <v>165.47</v>
      </c>
    </row>
    <row r="6119" spans="1:4" x14ac:dyDescent="0.25">
      <c r="A6119" s="71">
        <v>6416038</v>
      </c>
      <c r="B6119" t="s">
        <v>21950</v>
      </c>
      <c r="C6119" s="71" t="s">
        <v>14997</v>
      </c>
      <c r="D6119" s="71">
        <v>67.47</v>
      </c>
    </row>
    <row r="6120" spans="1:4" x14ac:dyDescent="0.25">
      <c r="A6120" s="71">
        <v>6416037</v>
      </c>
      <c r="B6120" t="s">
        <v>21951</v>
      </c>
      <c r="C6120" s="71" t="s">
        <v>14997</v>
      </c>
      <c r="D6120" s="71">
        <v>175.34</v>
      </c>
    </row>
    <row r="6121" spans="1:4" x14ac:dyDescent="0.25">
      <c r="A6121" s="71">
        <v>6416035</v>
      </c>
      <c r="B6121" t="s">
        <v>21952</v>
      </c>
      <c r="C6121" s="71" t="s">
        <v>14997</v>
      </c>
      <c r="D6121" s="71">
        <v>76.19</v>
      </c>
    </row>
    <row r="6122" spans="1:4" x14ac:dyDescent="0.25">
      <c r="A6122" s="71">
        <v>6416076</v>
      </c>
      <c r="B6122" t="s">
        <v>20814</v>
      </c>
      <c r="C6122" s="71" t="s">
        <v>62</v>
      </c>
      <c r="D6122" s="71">
        <v>196.57</v>
      </c>
    </row>
    <row r="6123" spans="1:4" x14ac:dyDescent="0.25">
      <c r="A6123" s="71">
        <v>6416075</v>
      </c>
      <c r="B6123" t="s">
        <v>20815</v>
      </c>
      <c r="C6123" s="71" t="s">
        <v>62</v>
      </c>
      <c r="D6123" s="71">
        <v>114.06</v>
      </c>
    </row>
    <row r="6124" spans="1:4" x14ac:dyDescent="0.25">
      <c r="A6124" s="71">
        <v>6416226</v>
      </c>
      <c r="B6124" t="s">
        <v>20816</v>
      </c>
      <c r="C6124" s="71" t="s">
        <v>62</v>
      </c>
      <c r="D6124" s="71">
        <v>184.5</v>
      </c>
    </row>
    <row r="6125" spans="1:4" x14ac:dyDescent="0.25">
      <c r="A6125" s="71">
        <v>6416225</v>
      </c>
      <c r="B6125" t="s">
        <v>20817</v>
      </c>
      <c r="C6125" s="71" t="s">
        <v>62</v>
      </c>
      <c r="D6125" s="71">
        <v>100.18</v>
      </c>
    </row>
    <row r="6126" spans="1:4" x14ac:dyDescent="0.25">
      <c r="A6126" s="71">
        <v>6416084</v>
      </c>
      <c r="B6126" t="s">
        <v>20818</v>
      </c>
      <c r="C6126" s="71" t="s">
        <v>62</v>
      </c>
      <c r="D6126" s="71">
        <v>187.72</v>
      </c>
    </row>
    <row r="6127" spans="1:4" x14ac:dyDescent="0.25">
      <c r="A6127" s="71">
        <v>6416083</v>
      </c>
      <c r="B6127" t="s">
        <v>20819</v>
      </c>
      <c r="C6127" s="71" t="s">
        <v>62</v>
      </c>
      <c r="D6127" s="71">
        <v>101.03</v>
      </c>
    </row>
    <row r="6128" spans="1:4" x14ac:dyDescent="0.25">
      <c r="A6128" s="71">
        <v>6416234</v>
      </c>
      <c r="B6128" t="s">
        <v>20820</v>
      </c>
      <c r="C6128" s="71" t="s">
        <v>62</v>
      </c>
      <c r="D6128" s="71">
        <v>194.51</v>
      </c>
    </row>
    <row r="6129" spans="1:4" x14ac:dyDescent="0.25">
      <c r="A6129" s="71">
        <v>6416233</v>
      </c>
      <c r="B6129" t="s">
        <v>20821</v>
      </c>
      <c r="C6129" s="71" t="s">
        <v>62</v>
      </c>
      <c r="D6129" s="71">
        <v>109.36</v>
      </c>
    </row>
    <row r="6130" spans="1:4" x14ac:dyDescent="0.25">
      <c r="A6130" s="71">
        <v>6416236</v>
      </c>
      <c r="B6130" t="s">
        <v>20822</v>
      </c>
      <c r="C6130" s="71" t="s">
        <v>62</v>
      </c>
      <c r="D6130" s="71">
        <v>198.92</v>
      </c>
    </row>
    <row r="6131" spans="1:4" x14ac:dyDescent="0.25">
      <c r="A6131" s="71">
        <v>6416235</v>
      </c>
      <c r="B6131" t="s">
        <v>20823</v>
      </c>
      <c r="C6131" s="71" t="s">
        <v>62</v>
      </c>
      <c r="D6131" s="71">
        <v>114.87</v>
      </c>
    </row>
    <row r="6132" spans="1:4" x14ac:dyDescent="0.25">
      <c r="A6132" s="71">
        <v>6416040</v>
      </c>
      <c r="B6132" t="s">
        <v>20824</v>
      </c>
      <c r="C6132" s="71" t="s">
        <v>14997</v>
      </c>
      <c r="D6132" s="71">
        <v>248.33</v>
      </c>
    </row>
    <row r="6133" spans="1:4" x14ac:dyDescent="0.25">
      <c r="A6133" s="71">
        <v>6416039</v>
      </c>
      <c r="B6133" t="s">
        <v>20825</v>
      </c>
      <c r="C6133" s="71" t="s">
        <v>14997</v>
      </c>
      <c r="D6133" s="71">
        <v>93.66</v>
      </c>
    </row>
    <row r="6134" spans="1:4" x14ac:dyDescent="0.25">
      <c r="A6134" s="71">
        <v>6416042</v>
      </c>
      <c r="B6134" t="s">
        <v>20826</v>
      </c>
      <c r="C6134" s="71" t="s">
        <v>14997</v>
      </c>
      <c r="D6134" s="71">
        <v>293.83999999999997</v>
      </c>
    </row>
    <row r="6135" spans="1:4" x14ac:dyDescent="0.25">
      <c r="A6135" s="71">
        <v>6416041</v>
      </c>
      <c r="B6135" t="s">
        <v>20827</v>
      </c>
      <c r="C6135" s="71" t="s">
        <v>14997</v>
      </c>
      <c r="D6135" s="71">
        <v>143.97</v>
      </c>
    </row>
    <row r="6136" spans="1:4" x14ac:dyDescent="0.25">
      <c r="A6136" s="71">
        <v>6416080</v>
      </c>
      <c r="B6136" t="s">
        <v>20828</v>
      </c>
      <c r="C6136" s="71" t="s">
        <v>62</v>
      </c>
      <c r="D6136" s="71">
        <v>198.62</v>
      </c>
    </row>
    <row r="6137" spans="1:4" x14ac:dyDescent="0.25">
      <c r="A6137" s="71">
        <v>6416079</v>
      </c>
      <c r="B6137" t="s">
        <v>20829</v>
      </c>
      <c r="C6137" s="71" t="s">
        <v>62</v>
      </c>
      <c r="D6137" s="71">
        <v>123.83</v>
      </c>
    </row>
    <row r="6138" spans="1:4" x14ac:dyDescent="0.25">
      <c r="A6138" s="71">
        <v>6416143</v>
      </c>
      <c r="B6138" t="s">
        <v>20830</v>
      </c>
      <c r="C6138" s="71" t="s">
        <v>62</v>
      </c>
      <c r="D6138" s="71">
        <v>202.56</v>
      </c>
    </row>
    <row r="6139" spans="1:4" x14ac:dyDescent="0.25">
      <c r="A6139" s="71">
        <v>6416262</v>
      </c>
      <c r="B6139" t="s">
        <v>20831</v>
      </c>
      <c r="C6139" s="71" t="s">
        <v>62</v>
      </c>
      <c r="D6139" s="71">
        <v>127.48</v>
      </c>
    </row>
    <row r="6140" spans="1:4" x14ac:dyDescent="0.25">
      <c r="A6140" s="71">
        <v>6416078</v>
      </c>
      <c r="B6140" t="s">
        <v>20832</v>
      </c>
      <c r="C6140" s="71" t="s">
        <v>62</v>
      </c>
      <c r="D6140" s="71">
        <v>202.84</v>
      </c>
    </row>
    <row r="6141" spans="1:4" x14ac:dyDescent="0.25">
      <c r="A6141" s="71">
        <v>6416077</v>
      </c>
      <c r="B6141" t="s">
        <v>20833</v>
      </c>
      <c r="C6141" s="71" t="s">
        <v>62</v>
      </c>
      <c r="D6141" s="71">
        <v>126.15</v>
      </c>
    </row>
    <row r="6142" spans="1:4" x14ac:dyDescent="0.25">
      <c r="A6142" s="71">
        <v>6416088</v>
      </c>
      <c r="B6142" t="s">
        <v>20834</v>
      </c>
      <c r="C6142" s="71" t="s">
        <v>62</v>
      </c>
      <c r="D6142" s="71">
        <v>199.45</v>
      </c>
    </row>
    <row r="6143" spans="1:4" x14ac:dyDescent="0.25">
      <c r="A6143" s="71">
        <v>6416087</v>
      </c>
      <c r="B6143" t="s">
        <v>20835</v>
      </c>
      <c r="C6143" s="71" t="s">
        <v>62</v>
      </c>
      <c r="D6143" s="71">
        <v>124.08</v>
      </c>
    </row>
    <row r="6144" spans="1:4" x14ac:dyDescent="0.25">
      <c r="A6144" s="71">
        <v>6416246</v>
      </c>
      <c r="B6144" t="s">
        <v>20836</v>
      </c>
      <c r="C6144" s="71" t="s">
        <v>62</v>
      </c>
      <c r="D6144" s="71">
        <v>203.19</v>
      </c>
    </row>
    <row r="6145" spans="1:4" x14ac:dyDescent="0.25">
      <c r="A6145" s="71">
        <v>6416245</v>
      </c>
      <c r="B6145" t="s">
        <v>20837</v>
      </c>
      <c r="C6145" s="71" t="s">
        <v>62</v>
      </c>
      <c r="D6145" s="71">
        <v>127.76</v>
      </c>
    </row>
    <row r="6146" spans="1:4" x14ac:dyDescent="0.25">
      <c r="A6146" s="71">
        <v>6416248</v>
      </c>
      <c r="B6146" t="s">
        <v>20838</v>
      </c>
      <c r="C6146" s="71" t="s">
        <v>62</v>
      </c>
      <c r="D6146" s="71">
        <v>209.71</v>
      </c>
    </row>
    <row r="6147" spans="1:4" x14ac:dyDescent="0.25">
      <c r="A6147" s="71">
        <v>6416247</v>
      </c>
      <c r="B6147" t="s">
        <v>20839</v>
      </c>
      <c r="C6147" s="71" t="s">
        <v>62</v>
      </c>
      <c r="D6147" s="71">
        <v>132.33000000000001</v>
      </c>
    </row>
    <row r="6148" spans="1:4" x14ac:dyDescent="0.25">
      <c r="A6148" s="71">
        <v>6416214</v>
      </c>
      <c r="B6148" t="s">
        <v>20840</v>
      </c>
      <c r="C6148" s="71" t="s">
        <v>62</v>
      </c>
      <c r="D6148" s="71">
        <v>238.73</v>
      </c>
    </row>
    <row r="6149" spans="1:4" x14ac:dyDescent="0.25">
      <c r="A6149" s="71">
        <v>6416218</v>
      </c>
      <c r="B6149" t="s">
        <v>20841</v>
      </c>
      <c r="C6149" s="71" t="s">
        <v>62</v>
      </c>
      <c r="D6149" s="71">
        <v>173.81</v>
      </c>
    </row>
    <row r="6150" spans="1:4" x14ac:dyDescent="0.25">
      <c r="A6150" s="71">
        <v>6416211</v>
      </c>
      <c r="B6150" t="s">
        <v>20842</v>
      </c>
      <c r="C6150" s="71" t="s">
        <v>62</v>
      </c>
      <c r="D6150" s="71">
        <v>239.27</v>
      </c>
    </row>
    <row r="6151" spans="1:4" x14ac:dyDescent="0.25">
      <c r="A6151" s="71">
        <v>6416215</v>
      </c>
      <c r="B6151" t="s">
        <v>20843</v>
      </c>
      <c r="C6151" s="71" t="s">
        <v>62</v>
      </c>
      <c r="D6151" s="71">
        <v>174.4</v>
      </c>
    </row>
    <row r="6152" spans="1:4" x14ac:dyDescent="0.25">
      <c r="A6152" s="71">
        <v>6416212</v>
      </c>
      <c r="B6152" t="s">
        <v>20844</v>
      </c>
      <c r="C6152" s="71" t="s">
        <v>62</v>
      </c>
      <c r="D6152" s="71">
        <v>243.04</v>
      </c>
    </row>
    <row r="6153" spans="1:4" x14ac:dyDescent="0.25">
      <c r="A6153" s="71">
        <v>6416216</v>
      </c>
      <c r="B6153" t="s">
        <v>20845</v>
      </c>
      <c r="C6153" s="71" t="s">
        <v>62</v>
      </c>
      <c r="D6153" s="71">
        <v>179.49</v>
      </c>
    </row>
    <row r="6154" spans="1:4" x14ac:dyDescent="0.25">
      <c r="A6154" s="71">
        <v>6416213</v>
      </c>
      <c r="B6154" t="s">
        <v>20846</v>
      </c>
      <c r="C6154" s="71" t="s">
        <v>62</v>
      </c>
      <c r="D6154" s="71">
        <v>243.53</v>
      </c>
    </row>
    <row r="6155" spans="1:4" x14ac:dyDescent="0.25">
      <c r="A6155" s="71">
        <v>6416217</v>
      </c>
      <c r="B6155" t="s">
        <v>20847</v>
      </c>
      <c r="C6155" s="71" t="s">
        <v>62</v>
      </c>
      <c r="D6155" s="71">
        <v>182.01</v>
      </c>
    </row>
    <row r="6156" spans="1:4" x14ac:dyDescent="0.25">
      <c r="A6156" s="71">
        <v>6416289</v>
      </c>
      <c r="B6156" t="s">
        <v>20848</v>
      </c>
      <c r="C6156" s="71" t="s">
        <v>14997</v>
      </c>
      <c r="D6156" s="71">
        <v>131.96</v>
      </c>
    </row>
    <row r="6157" spans="1:4" x14ac:dyDescent="0.25">
      <c r="A6157" s="71">
        <v>6416288</v>
      </c>
      <c r="B6157" t="s">
        <v>40659</v>
      </c>
      <c r="C6157" s="71" t="s">
        <v>14997</v>
      </c>
      <c r="D6157" s="71">
        <v>77.23</v>
      </c>
    </row>
    <row r="6158" spans="1:4" x14ac:dyDescent="0.25">
      <c r="A6158" s="71">
        <v>6416098</v>
      </c>
      <c r="B6158" t="s">
        <v>20849</v>
      </c>
      <c r="C6158" s="71" t="s">
        <v>62</v>
      </c>
      <c r="D6158" s="71">
        <v>169.9</v>
      </c>
    </row>
    <row r="6159" spans="1:4" x14ac:dyDescent="0.25">
      <c r="A6159" s="71">
        <v>6416097</v>
      </c>
      <c r="B6159" t="s">
        <v>20850</v>
      </c>
      <c r="C6159" s="71" t="s">
        <v>62</v>
      </c>
      <c r="D6159" s="71">
        <v>125.2</v>
      </c>
    </row>
    <row r="6160" spans="1:4" x14ac:dyDescent="0.25">
      <c r="A6160" s="71">
        <v>6416258</v>
      </c>
      <c r="B6160" t="s">
        <v>20851</v>
      </c>
      <c r="C6160" s="71" t="s">
        <v>62</v>
      </c>
      <c r="D6160" s="71">
        <v>186.98</v>
      </c>
    </row>
    <row r="6161" spans="1:4" x14ac:dyDescent="0.25">
      <c r="A6161" s="71">
        <v>6416259</v>
      </c>
      <c r="B6161" t="s">
        <v>20852</v>
      </c>
      <c r="C6161" s="71" t="s">
        <v>62</v>
      </c>
      <c r="D6161" s="71">
        <v>125.31</v>
      </c>
    </row>
    <row r="6162" spans="1:4" x14ac:dyDescent="0.25">
      <c r="A6162" s="71">
        <v>6416074</v>
      </c>
      <c r="B6162" t="s">
        <v>20853</v>
      </c>
      <c r="C6162" s="71" t="s">
        <v>14997</v>
      </c>
      <c r="D6162" s="71">
        <v>296.2</v>
      </c>
    </row>
    <row r="6163" spans="1:4" x14ac:dyDescent="0.25">
      <c r="A6163" s="71">
        <v>6416073</v>
      </c>
      <c r="B6163" t="s">
        <v>20854</v>
      </c>
      <c r="C6163" s="71" t="s">
        <v>14997</v>
      </c>
      <c r="D6163" s="71">
        <v>124.65</v>
      </c>
    </row>
    <row r="6164" spans="1:4" x14ac:dyDescent="0.25">
      <c r="A6164" s="71">
        <v>6416220</v>
      </c>
      <c r="B6164" t="s">
        <v>20855</v>
      </c>
      <c r="C6164" s="71" t="s">
        <v>14997</v>
      </c>
      <c r="D6164" s="71">
        <v>295.85000000000002</v>
      </c>
    </row>
    <row r="6165" spans="1:4" x14ac:dyDescent="0.25">
      <c r="A6165" s="71">
        <v>6416219</v>
      </c>
      <c r="B6165" t="s">
        <v>20856</v>
      </c>
      <c r="C6165" s="71" t="s">
        <v>14997</v>
      </c>
      <c r="D6165" s="71">
        <v>121.54</v>
      </c>
    </row>
    <row r="6166" spans="1:4" x14ac:dyDescent="0.25">
      <c r="A6166" s="71">
        <v>6416222</v>
      </c>
      <c r="B6166" t="s">
        <v>20857</v>
      </c>
      <c r="C6166" s="71" t="s">
        <v>14997</v>
      </c>
      <c r="D6166" s="71">
        <v>311.27</v>
      </c>
    </row>
    <row r="6167" spans="1:4" x14ac:dyDescent="0.25">
      <c r="A6167" s="71">
        <v>6416221</v>
      </c>
      <c r="B6167" t="s">
        <v>20858</v>
      </c>
      <c r="C6167" s="71" t="s">
        <v>14997</v>
      </c>
      <c r="D6167" s="71">
        <v>139.63999999999999</v>
      </c>
    </row>
    <row r="6168" spans="1:4" x14ac:dyDescent="0.25">
      <c r="A6168" s="71">
        <v>6416224</v>
      </c>
      <c r="B6168" t="s">
        <v>20859</v>
      </c>
      <c r="C6168" s="71" t="s">
        <v>14997</v>
      </c>
      <c r="D6168" s="71">
        <v>311</v>
      </c>
    </row>
    <row r="6169" spans="1:4" x14ac:dyDescent="0.25">
      <c r="A6169" s="71">
        <v>6416223</v>
      </c>
      <c r="B6169" t="s">
        <v>20860</v>
      </c>
      <c r="C6169" s="71" t="s">
        <v>14997</v>
      </c>
      <c r="D6169" s="71">
        <v>136.53</v>
      </c>
    </row>
    <row r="6170" spans="1:4" x14ac:dyDescent="0.25">
      <c r="A6170" s="71">
        <v>6416082</v>
      </c>
      <c r="B6170" t="s">
        <v>20861</v>
      </c>
      <c r="C6170" s="71" t="s">
        <v>14997</v>
      </c>
      <c r="D6170" s="71">
        <v>296.2</v>
      </c>
    </row>
    <row r="6171" spans="1:4" x14ac:dyDescent="0.25">
      <c r="A6171" s="71">
        <v>6416081</v>
      </c>
      <c r="B6171" t="s">
        <v>20862</v>
      </c>
      <c r="C6171" s="71" t="s">
        <v>14997</v>
      </c>
      <c r="D6171" s="71">
        <v>124.65</v>
      </c>
    </row>
    <row r="6172" spans="1:4" x14ac:dyDescent="0.25">
      <c r="A6172" s="71">
        <v>6416228</v>
      </c>
      <c r="B6172" t="s">
        <v>20863</v>
      </c>
      <c r="C6172" s="71" t="s">
        <v>14997</v>
      </c>
      <c r="D6172" s="71">
        <v>295.85000000000002</v>
      </c>
    </row>
    <row r="6173" spans="1:4" x14ac:dyDescent="0.25">
      <c r="A6173" s="71">
        <v>6416227</v>
      </c>
      <c r="B6173" t="s">
        <v>20864</v>
      </c>
      <c r="C6173" s="71" t="s">
        <v>14997</v>
      </c>
      <c r="D6173" s="71">
        <v>121.54</v>
      </c>
    </row>
    <row r="6174" spans="1:4" x14ac:dyDescent="0.25">
      <c r="A6174" s="71">
        <v>6416230</v>
      </c>
      <c r="B6174" t="s">
        <v>20865</v>
      </c>
      <c r="C6174" s="71" t="s">
        <v>14997</v>
      </c>
      <c r="D6174" s="71">
        <v>309.88</v>
      </c>
    </row>
    <row r="6175" spans="1:4" x14ac:dyDescent="0.25">
      <c r="A6175" s="71">
        <v>6416229</v>
      </c>
      <c r="B6175" t="s">
        <v>20866</v>
      </c>
      <c r="C6175" s="71" t="s">
        <v>14997</v>
      </c>
      <c r="D6175" s="71">
        <v>139.06</v>
      </c>
    </row>
    <row r="6176" spans="1:4" x14ac:dyDescent="0.25">
      <c r="A6176" s="71">
        <v>6416232</v>
      </c>
      <c r="B6176" t="s">
        <v>20867</v>
      </c>
      <c r="C6176" s="71" t="s">
        <v>14997</v>
      </c>
      <c r="D6176" s="71">
        <v>309.60000000000002</v>
      </c>
    </row>
    <row r="6177" spans="1:4" x14ac:dyDescent="0.25">
      <c r="A6177" s="71">
        <v>6416231</v>
      </c>
      <c r="B6177" t="s">
        <v>20868</v>
      </c>
      <c r="C6177" s="71" t="s">
        <v>14997</v>
      </c>
      <c r="D6177" s="71">
        <v>135.97</v>
      </c>
    </row>
    <row r="6178" spans="1:4" x14ac:dyDescent="0.25">
      <c r="A6178" s="71">
        <v>6416086</v>
      </c>
      <c r="B6178" t="s">
        <v>20869</v>
      </c>
      <c r="C6178" s="71" t="s">
        <v>62</v>
      </c>
      <c r="D6178" s="71">
        <v>197.84</v>
      </c>
    </row>
    <row r="6179" spans="1:4" x14ac:dyDescent="0.25">
      <c r="A6179" s="71">
        <v>6416085</v>
      </c>
      <c r="B6179" t="s">
        <v>20870</v>
      </c>
      <c r="C6179" s="71" t="s">
        <v>62</v>
      </c>
      <c r="D6179" s="71">
        <v>123.26</v>
      </c>
    </row>
    <row r="6180" spans="1:4" x14ac:dyDescent="0.25">
      <c r="A6180" s="71">
        <v>6416238</v>
      </c>
      <c r="B6180" t="s">
        <v>20871</v>
      </c>
      <c r="C6180" s="71" t="s">
        <v>62</v>
      </c>
      <c r="D6180" s="71">
        <v>188.32</v>
      </c>
    </row>
    <row r="6181" spans="1:4" x14ac:dyDescent="0.25">
      <c r="A6181" s="71">
        <v>6416237</v>
      </c>
      <c r="B6181" t="s">
        <v>20872</v>
      </c>
      <c r="C6181" s="71" t="s">
        <v>62</v>
      </c>
      <c r="D6181" s="71">
        <v>111.85</v>
      </c>
    </row>
    <row r="6182" spans="1:4" x14ac:dyDescent="0.25">
      <c r="A6182" s="71">
        <v>6416240</v>
      </c>
      <c r="B6182" t="s">
        <v>20873</v>
      </c>
      <c r="C6182" s="71" t="s">
        <v>62</v>
      </c>
      <c r="D6182" s="71">
        <v>199.04</v>
      </c>
    </row>
    <row r="6183" spans="1:4" x14ac:dyDescent="0.25">
      <c r="A6183" s="71">
        <v>6416239</v>
      </c>
      <c r="B6183" t="s">
        <v>20874</v>
      </c>
      <c r="C6183" s="71" t="s">
        <v>62</v>
      </c>
      <c r="D6183" s="71">
        <v>122.06</v>
      </c>
    </row>
    <row r="6184" spans="1:4" x14ac:dyDescent="0.25">
      <c r="A6184" s="71">
        <v>6416242</v>
      </c>
      <c r="B6184" t="s">
        <v>20875</v>
      </c>
      <c r="C6184" s="71" t="s">
        <v>62</v>
      </c>
      <c r="D6184" s="71">
        <v>201</v>
      </c>
    </row>
    <row r="6185" spans="1:4" x14ac:dyDescent="0.25">
      <c r="A6185" s="71">
        <v>6416241</v>
      </c>
      <c r="B6185" t="s">
        <v>20876</v>
      </c>
      <c r="C6185" s="71" t="s">
        <v>62</v>
      </c>
      <c r="D6185" s="71">
        <v>128.13999999999999</v>
      </c>
    </row>
    <row r="6186" spans="1:4" x14ac:dyDescent="0.25">
      <c r="A6186" s="71">
        <v>6416244</v>
      </c>
      <c r="B6186" t="s">
        <v>20877</v>
      </c>
      <c r="C6186" s="71" t="s">
        <v>62</v>
      </c>
      <c r="D6186" s="71">
        <v>200.87</v>
      </c>
    </row>
    <row r="6187" spans="1:4" x14ac:dyDescent="0.25">
      <c r="A6187" s="71">
        <v>6416243</v>
      </c>
      <c r="B6187" t="s">
        <v>20878</v>
      </c>
      <c r="C6187" s="71" t="s">
        <v>62</v>
      </c>
      <c r="D6187" s="71">
        <v>127.74</v>
      </c>
    </row>
    <row r="6188" spans="1:4" x14ac:dyDescent="0.25">
      <c r="A6188" s="71">
        <v>6416250</v>
      </c>
      <c r="B6188" t="s">
        <v>20879</v>
      </c>
      <c r="C6188" s="71" t="s">
        <v>14997</v>
      </c>
      <c r="D6188" s="71">
        <v>74.95</v>
      </c>
    </row>
    <row r="6189" spans="1:4" x14ac:dyDescent="0.25">
      <c r="A6189" s="71">
        <v>6416153</v>
      </c>
      <c r="B6189" t="s">
        <v>20880</v>
      </c>
      <c r="C6189" s="71" t="s">
        <v>14997</v>
      </c>
      <c r="D6189" s="71">
        <v>16.899999999999999</v>
      </c>
    </row>
    <row r="6190" spans="1:4" x14ac:dyDescent="0.25">
      <c r="A6190" s="71">
        <v>6416185</v>
      </c>
      <c r="B6190" t="s">
        <v>20881</v>
      </c>
      <c r="C6190" s="71" t="s">
        <v>14997</v>
      </c>
      <c r="D6190" s="71">
        <v>118.28</v>
      </c>
    </row>
    <row r="6191" spans="1:4" x14ac:dyDescent="0.25">
      <c r="A6191" s="71">
        <v>6416184</v>
      </c>
      <c r="B6191" t="s">
        <v>20882</v>
      </c>
      <c r="C6191" s="71" t="s">
        <v>14997</v>
      </c>
      <c r="D6191" s="71">
        <v>73.489999999999995</v>
      </c>
    </row>
    <row r="6192" spans="1:4" x14ac:dyDescent="0.25">
      <c r="A6192" s="71">
        <v>6416030</v>
      </c>
      <c r="B6192" t="s">
        <v>20883</v>
      </c>
      <c r="C6192" s="71" t="s">
        <v>14997</v>
      </c>
      <c r="D6192" s="71">
        <v>80.319999999999993</v>
      </c>
    </row>
    <row r="6193" spans="1:4" x14ac:dyDescent="0.25">
      <c r="A6193" s="71">
        <v>6416029</v>
      </c>
      <c r="B6193" t="s">
        <v>20884</v>
      </c>
      <c r="C6193" s="71" t="s">
        <v>14997</v>
      </c>
      <c r="D6193" s="71">
        <v>34.15</v>
      </c>
    </row>
    <row r="6194" spans="1:4" x14ac:dyDescent="0.25">
      <c r="A6194" s="71">
        <v>6416056</v>
      </c>
      <c r="B6194" t="s">
        <v>20885</v>
      </c>
      <c r="C6194" s="71" t="s">
        <v>14997</v>
      </c>
      <c r="D6194" s="71">
        <v>99.63</v>
      </c>
    </row>
    <row r="6195" spans="1:4" x14ac:dyDescent="0.25">
      <c r="A6195" s="71">
        <v>6416278</v>
      </c>
      <c r="B6195" t="s">
        <v>20886</v>
      </c>
      <c r="C6195" s="71" t="s">
        <v>14997</v>
      </c>
      <c r="D6195" s="71">
        <v>22.61</v>
      </c>
    </row>
    <row r="6196" spans="1:4" x14ac:dyDescent="0.25">
      <c r="A6196" s="71">
        <v>6416047</v>
      </c>
      <c r="B6196" t="s">
        <v>20887</v>
      </c>
      <c r="C6196" s="71" t="s">
        <v>14997</v>
      </c>
      <c r="D6196" s="71">
        <v>49.51</v>
      </c>
    </row>
    <row r="6197" spans="1:4" x14ac:dyDescent="0.25">
      <c r="A6197" s="71">
        <v>6416090</v>
      </c>
      <c r="B6197" t="s">
        <v>20888</v>
      </c>
      <c r="C6197" s="71" t="s">
        <v>14997</v>
      </c>
      <c r="D6197" s="71">
        <v>437.17</v>
      </c>
    </row>
    <row r="6198" spans="1:4" x14ac:dyDescent="0.25">
      <c r="A6198" s="71">
        <v>6416089</v>
      </c>
      <c r="B6198" t="s">
        <v>20889</v>
      </c>
      <c r="C6198" s="71" t="s">
        <v>14997</v>
      </c>
      <c r="D6198" s="71">
        <v>284.26</v>
      </c>
    </row>
    <row r="6199" spans="1:4" x14ac:dyDescent="0.25">
      <c r="A6199" s="71">
        <v>6416094</v>
      </c>
      <c r="B6199" t="s">
        <v>20890</v>
      </c>
      <c r="C6199" s="71" t="s">
        <v>14997</v>
      </c>
      <c r="D6199" s="71">
        <v>371.06</v>
      </c>
    </row>
    <row r="6200" spans="1:4" x14ac:dyDescent="0.25">
      <c r="A6200" s="71">
        <v>6416093</v>
      </c>
      <c r="B6200" t="s">
        <v>20891</v>
      </c>
      <c r="C6200" s="71" t="s">
        <v>14997</v>
      </c>
      <c r="D6200" s="71">
        <v>218.34</v>
      </c>
    </row>
    <row r="6201" spans="1:4" x14ac:dyDescent="0.25">
      <c r="A6201" s="71">
        <v>6416092</v>
      </c>
      <c r="B6201" t="s">
        <v>20892</v>
      </c>
      <c r="C6201" s="71" t="s">
        <v>14997</v>
      </c>
      <c r="D6201" s="71">
        <v>320.85000000000002</v>
      </c>
    </row>
    <row r="6202" spans="1:4" x14ac:dyDescent="0.25">
      <c r="A6202" s="71">
        <v>6416091</v>
      </c>
      <c r="B6202" t="s">
        <v>20893</v>
      </c>
      <c r="C6202" s="71" t="s">
        <v>14997</v>
      </c>
      <c r="D6202" s="71">
        <v>161.19</v>
      </c>
    </row>
    <row r="6203" spans="1:4" x14ac:dyDescent="0.25">
      <c r="A6203" s="71">
        <v>6817809</v>
      </c>
      <c r="B6203" t="s">
        <v>20894</v>
      </c>
      <c r="C6203" s="71" t="s">
        <v>3</v>
      </c>
      <c r="D6203" s="71">
        <v>1037.48</v>
      </c>
    </row>
    <row r="6204" spans="1:4" x14ac:dyDescent="0.25">
      <c r="A6204" s="71">
        <v>6817810</v>
      </c>
      <c r="B6204" t="s">
        <v>20895</v>
      </c>
      <c r="C6204" s="71" t="s">
        <v>3</v>
      </c>
      <c r="D6204" s="71">
        <v>898.19</v>
      </c>
    </row>
    <row r="6205" spans="1:4" x14ac:dyDescent="0.25">
      <c r="A6205" s="71">
        <v>6817811</v>
      </c>
      <c r="B6205" t="s">
        <v>20896</v>
      </c>
      <c r="C6205" s="71" t="s">
        <v>3</v>
      </c>
      <c r="D6205" s="71">
        <v>1111.7</v>
      </c>
    </row>
    <row r="6206" spans="1:4" x14ac:dyDescent="0.25">
      <c r="A6206" s="71">
        <v>6817812</v>
      </c>
      <c r="B6206" t="s">
        <v>20897</v>
      </c>
      <c r="C6206" s="71" t="s">
        <v>3</v>
      </c>
      <c r="D6206" s="71">
        <v>957.74</v>
      </c>
    </row>
    <row r="6207" spans="1:4" x14ac:dyDescent="0.25">
      <c r="A6207" s="71">
        <v>6817813</v>
      </c>
      <c r="B6207" t="s">
        <v>20898</v>
      </c>
      <c r="C6207" s="71" t="s">
        <v>3</v>
      </c>
      <c r="D6207" s="71">
        <v>1740.31</v>
      </c>
    </row>
    <row r="6208" spans="1:4" x14ac:dyDescent="0.25">
      <c r="A6208" s="71">
        <v>6817814</v>
      </c>
      <c r="B6208" t="s">
        <v>20899</v>
      </c>
      <c r="C6208" s="71" t="s">
        <v>3</v>
      </c>
      <c r="D6208" s="71">
        <v>1498.38</v>
      </c>
    </row>
    <row r="6209" spans="1:4" x14ac:dyDescent="0.25">
      <c r="A6209" s="71">
        <v>6817815</v>
      </c>
      <c r="B6209" t="s">
        <v>20900</v>
      </c>
      <c r="C6209" s="71" t="s">
        <v>3</v>
      </c>
      <c r="D6209" s="71">
        <v>1484.01</v>
      </c>
    </row>
    <row r="6210" spans="1:4" x14ac:dyDescent="0.25">
      <c r="A6210" s="71">
        <v>6817816</v>
      </c>
      <c r="B6210" t="s">
        <v>20901</v>
      </c>
      <c r="C6210" s="71" t="s">
        <v>3</v>
      </c>
      <c r="D6210" s="71">
        <v>1242.08</v>
      </c>
    </row>
    <row r="6211" spans="1:4" x14ac:dyDescent="0.25">
      <c r="A6211" s="71">
        <v>6817817</v>
      </c>
      <c r="B6211" t="s">
        <v>20902</v>
      </c>
      <c r="C6211" s="71" t="s">
        <v>3</v>
      </c>
      <c r="D6211" s="71">
        <v>1195.5899999999999</v>
      </c>
    </row>
    <row r="6212" spans="1:4" x14ac:dyDescent="0.25">
      <c r="A6212" s="71">
        <v>6817818</v>
      </c>
      <c r="B6212" t="s">
        <v>20903</v>
      </c>
      <c r="C6212" s="71" t="s">
        <v>3</v>
      </c>
      <c r="D6212" s="71">
        <v>1028.81</v>
      </c>
    </row>
    <row r="6213" spans="1:4" x14ac:dyDescent="0.25">
      <c r="A6213" s="71">
        <v>6817819</v>
      </c>
      <c r="B6213" t="s">
        <v>20904</v>
      </c>
      <c r="C6213" s="71" t="s">
        <v>3</v>
      </c>
      <c r="D6213" s="71">
        <v>1831.25</v>
      </c>
    </row>
    <row r="6214" spans="1:4" x14ac:dyDescent="0.25">
      <c r="A6214" s="71">
        <v>6817820</v>
      </c>
      <c r="B6214" t="s">
        <v>20905</v>
      </c>
      <c r="C6214" s="71" t="s">
        <v>3</v>
      </c>
      <c r="D6214" s="71">
        <v>1571</v>
      </c>
    </row>
    <row r="6215" spans="1:4" x14ac:dyDescent="0.25">
      <c r="A6215" s="71">
        <v>6817821</v>
      </c>
      <c r="B6215" t="s">
        <v>20906</v>
      </c>
      <c r="C6215" s="71" t="s">
        <v>3</v>
      </c>
      <c r="D6215" s="71">
        <v>1583.42</v>
      </c>
    </row>
    <row r="6216" spans="1:4" x14ac:dyDescent="0.25">
      <c r="A6216" s="71">
        <v>6817822</v>
      </c>
      <c r="B6216" t="s">
        <v>20907</v>
      </c>
      <c r="C6216" s="71" t="s">
        <v>3</v>
      </c>
      <c r="D6216" s="71">
        <v>1323.16</v>
      </c>
    </row>
    <row r="6217" spans="1:4" x14ac:dyDescent="0.25">
      <c r="A6217" s="71">
        <v>6817823</v>
      </c>
      <c r="B6217" t="s">
        <v>20908</v>
      </c>
      <c r="C6217" s="71" t="s">
        <v>3</v>
      </c>
      <c r="D6217" s="71">
        <v>1284.44</v>
      </c>
    </row>
    <row r="6218" spans="1:4" x14ac:dyDescent="0.25">
      <c r="A6218" s="71">
        <v>6817824</v>
      </c>
      <c r="B6218" t="s">
        <v>20909</v>
      </c>
      <c r="C6218" s="71" t="s">
        <v>3</v>
      </c>
      <c r="D6218" s="71">
        <v>1102.99</v>
      </c>
    </row>
    <row r="6219" spans="1:4" x14ac:dyDescent="0.25">
      <c r="A6219" s="71">
        <v>6817825</v>
      </c>
      <c r="B6219" t="s">
        <v>20910</v>
      </c>
      <c r="C6219" s="71" t="s">
        <v>3</v>
      </c>
      <c r="D6219" s="71">
        <v>1866.05</v>
      </c>
    </row>
    <row r="6220" spans="1:4" x14ac:dyDescent="0.25">
      <c r="A6220" s="71">
        <v>6817826</v>
      </c>
      <c r="B6220" t="s">
        <v>20911</v>
      </c>
      <c r="C6220" s="71" t="s">
        <v>3</v>
      </c>
      <c r="D6220" s="71">
        <v>1587.47</v>
      </c>
    </row>
    <row r="6221" spans="1:4" x14ac:dyDescent="0.25">
      <c r="A6221" s="71">
        <v>6817827</v>
      </c>
      <c r="B6221" t="s">
        <v>20912</v>
      </c>
      <c r="C6221" s="71" t="s">
        <v>3</v>
      </c>
      <c r="D6221" s="71">
        <v>1682.82</v>
      </c>
    </row>
    <row r="6222" spans="1:4" x14ac:dyDescent="0.25">
      <c r="A6222" s="71">
        <v>6817828</v>
      </c>
      <c r="B6222" t="s">
        <v>20913</v>
      </c>
      <c r="C6222" s="71" t="s">
        <v>3</v>
      </c>
      <c r="D6222" s="71">
        <v>1404.24</v>
      </c>
    </row>
    <row r="6223" spans="1:4" x14ac:dyDescent="0.25">
      <c r="A6223" s="71">
        <v>6817753</v>
      </c>
      <c r="B6223" t="s">
        <v>20914</v>
      </c>
      <c r="C6223" s="71" t="s">
        <v>3</v>
      </c>
      <c r="D6223" s="71">
        <v>1404.45</v>
      </c>
    </row>
    <row r="6224" spans="1:4" x14ac:dyDescent="0.25">
      <c r="A6224" s="71">
        <v>6817754</v>
      </c>
      <c r="B6224" t="s">
        <v>20915</v>
      </c>
      <c r="C6224" s="71" t="s">
        <v>3</v>
      </c>
      <c r="D6224" s="71">
        <v>1208.3399999999999</v>
      </c>
    </row>
    <row r="6225" spans="1:4" x14ac:dyDescent="0.25">
      <c r="A6225" s="71">
        <v>6817755</v>
      </c>
      <c r="B6225" t="s">
        <v>20916</v>
      </c>
      <c r="C6225" s="71" t="s">
        <v>3</v>
      </c>
      <c r="D6225" s="71">
        <v>1347.83</v>
      </c>
    </row>
    <row r="6226" spans="1:4" x14ac:dyDescent="0.25">
      <c r="A6226" s="71">
        <v>6817756</v>
      </c>
      <c r="B6226" t="s">
        <v>20917</v>
      </c>
      <c r="C6226" s="71" t="s">
        <v>3</v>
      </c>
      <c r="D6226" s="71">
        <v>1151.72</v>
      </c>
    </row>
    <row r="6227" spans="1:4" x14ac:dyDescent="0.25">
      <c r="A6227" s="71">
        <v>6817763</v>
      </c>
      <c r="B6227" t="s">
        <v>20918</v>
      </c>
      <c r="C6227" s="71" t="s">
        <v>3</v>
      </c>
      <c r="D6227" s="71">
        <v>1705.64</v>
      </c>
    </row>
    <row r="6228" spans="1:4" x14ac:dyDescent="0.25">
      <c r="A6228" s="71">
        <v>6817764</v>
      </c>
      <c r="B6228" t="s">
        <v>20919</v>
      </c>
      <c r="C6228" s="71" t="s">
        <v>3</v>
      </c>
      <c r="D6228" s="71">
        <v>1445.73</v>
      </c>
    </row>
    <row r="6229" spans="1:4" x14ac:dyDescent="0.25">
      <c r="A6229" s="71">
        <v>6817765</v>
      </c>
      <c r="B6229" t="s">
        <v>20920</v>
      </c>
      <c r="C6229" s="71" t="s">
        <v>3</v>
      </c>
      <c r="D6229" s="71">
        <v>1961.03</v>
      </c>
    </row>
    <row r="6230" spans="1:4" x14ac:dyDescent="0.25">
      <c r="A6230" s="71">
        <v>6817766</v>
      </c>
      <c r="B6230" t="s">
        <v>20921</v>
      </c>
      <c r="C6230" s="71" t="s">
        <v>3</v>
      </c>
      <c r="D6230" s="71">
        <v>1720.68</v>
      </c>
    </row>
    <row r="6231" spans="1:4" x14ac:dyDescent="0.25">
      <c r="A6231" s="71">
        <v>6817757</v>
      </c>
      <c r="B6231" t="s">
        <v>20922</v>
      </c>
      <c r="C6231" s="71" t="s">
        <v>3</v>
      </c>
      <c r="D6231" s="71">
        <v>1347.83</v>
      </c>
    </row>
    <row r="6232" spans="1:4" x14ac:dyDescent="0.25">
      <c r="A6232" s="71">
        <v>6817758</v>
      </c>
      <c r="B6232" t="s">
        <v>20923</v>
      </c>
      <c r="C6232" s="71" t="s">
        <v>3</v>
      </c>
      <c r="D6232" s="71">
        <v>1151.72</v>
      </c>
    </row>
    <row r="6233" spans="1:4" x14ac:dyDescent="0.25">
      <c r="A6233" s="71">
        <v>6817759</v>
      </c>
      <c r="B6233" t="s">
        <v>20924</v>
      </c>
      <c r="C6233" s="71" t="s">
        <v>3</v>
      </c>
      <c r="D6233" s="71">
        <v>1460.03</v>
      </c>
    </row>
    <row r="6234" spans="1:4" x14ac:dyDescent="0.25">
      <c r="A6234" s="71">
        <v>6817760</v>
      </c>
      <c r="B6234" t="s">
        <v>20925</v>
      </c>
      <c r="C6234" s="71" t="s">
        <v>3</v>
      </c>
      <c r="D6234" s="71">
        <v>1266.9100000000001</v>
      </c>
    </row>
    <row r="6235" spans="1:4" x14ac:dyDescent="0.25">
      <c r="A6235" s="71">
        <v>6817761</v>
      </c>
      <c r="B6235" t="s">
        <v>20926</v>
      </c>
      <c r="C6235" s="71" t="s">
        <v>3</v>
      </c>
      <c r="D6235" s="71">
        <v>1799.61</v>
      </c>
    </row>
    <row r="6236" spans="1:4" x14ac:dyDescent="0.25">
      <c r="A6236" s="71">
        <v>6817762</v>
      </c>
      <c r="B6236" t="s">
        <v>20927</v>
      </c>
      <c r="C6236" s="71" t="s">
        <v>3</v>
      </c>
      <c r="D6236" s="71">
        <v>1539.7</v>
      </c>
    </row>
    <row r="6237" spans="1:4" x14ac:dyDescent="0.25">
      <c r="A6237" s="71">
        <v>6817767</v>
      </c>
      <c r="B6237" t="s">
        <v>20928</v>
      </c>
      <c r="C6237" s="71" t="s">
        <v>3</v>
      </c>
      <c r="D6237" s="71">
        <v>2038.32</v>
      </c>
    </row>
    <row r="6238" spans="1:4" x14ac:dyDescent="0.25">
      <c r="A6238" s="71">
        <v>6817768</v>
      </c>
      <c r="B6238" t="s">
        <v>20929</v>
      </c>
      <c r="C6238" s="71" t="s">
        <v>3</v>
      </c>
      <c r="D6238" s="71">
        <v>1787.23</v>
      </c>
    </row>
    <row r="6239" spans="1:4" x14ac:dyDescent="0.25">
      <c r="A6239" s="71">
        <v>6817769</v>
      </c>
      <c r="B6239" t="s">
        <v>20930</v>
      </c>
      <c r="C6239" s="71" t="s">
        <v>3</v>
      </c>
      <c r="D6239" s="71">
        <v>1734.11</v>
      </c>
    </row>
    <row r="6240" spans="1:4" x14ac:dyDescent="0.25">
      <c r="A6240" s="71">
        <v>6817770</v>
      </c>
      <c r="B6240" t="s">
        <v>20931</v>
      </c>
      <c r="C6240" s="71" t="s">
        <v>3</v>
      </c>
      <c r="D6240" s="71">
        <v>1483.01</v>
      </c>
    </row>
    <row r="6241" spans="1:4" x14ac:dyDescent="0.25">
      <c r="A6241" s="71">
        <v>6817777</v>
      </c>
      <c r="B6241" t="s">
        <v>20932</v>
      </c>
      <c r="C6241" s="71" t="s">
        <v>3</v>
      </c>
      <c r="D6241" s="71">
        <v>2812.51</v>
      </c>
    </row>
    <row r="6242" spans="1:4" x14ac:dyDescent="0.25">
      <c r="A6242" s="71">
        <v>6817778</v>
      </c>
      <c r="B6242" t="s">
        <v>20933</v>
      </c>
      <c r="C6242" s="71" t="s">
        <v>3</v>
      </c>
      <c r="D6242" s="71">
        <v>2513.9499999999998</v>
      </c>
    </row>
    <row r="6243" spans="1:4" x14ac:dyDescent="0.25">
      <c r="A6243" s="71">
        <v>6817779</v>
      </c>
      <c r="B6243" t="s">
        <v>20934</v>
      </c>
      <c r="C6243" s="71" t="s">
        <v>3</v>
      </c>
      <c r="D6243" s="71">
        <v>3332</v>
      </c>
    </row>
    <row r="6244" spans="1:4" x14ac:dyDescent="0.25">
      <c r="A6244" s="71">
        <v>6817780</v>
      </c>
      <c r="B6244" t="s">
        <v>20935</v>
      </c>
      <c r="C6244" s="71" t="s">
        <v>3</v>
      </c>
      <c r="D6244" s="71">
        <v>2953.93</v>
      </c>
    </row>
    <row r="6245" spans="1:4" x14ac:dyDescent="0.25">
      <c r="A6245" s="71">
        <v>6817771</v>
      </c>
      <c r="B6245" t="s">
        <v>20936</v>
      </c>
      <c r="C6245" s="71" t="s">
        <v>3</v>
      </c>
      <c r="D6245" s="71">
        <v>1972.45</v>
      </c>
    </row>
    <row r="6246" spans="1:4" x14ac:dyDescent="0.25">
      <c r="A6246" s="71">
        <v>6817772</v>
      </c>
      <c r="B6246" t="s">
        <v>20937</v>
      </c>
      <c r="C6246" s="71" t="s">
        <v>3</v>
      </c>
      <c r="D6246" s="71">
        <v>1725.18</v>
      </c>
    </row>
    <row r="6247" spans="1:4" x14ac:dyDescent="0.25">
      <c r="A6247" s="71">
        <v>6817773</v>
      </c>
      <c r="B6247" t="s">
        <v>20938</v>
      </c>
      <c r="C6247" s="71" t="s">
        <v>3</v>
      </c>
      <c r="D6247" s="71">
        <v>2382.85</v>
      </c>
    </row>
    <row r="6248" spans="1:4" x14ac:dyDescent="0.25">
      <c r="A6248" s="71">
        <v>6817774</v>
      </c>
      <c r="B6248" t="s">
        <v>20939</v>
      </c>
      <c r="C6248" s="71" t="s">
        <v>3</v>
      </c>
      <c r="D6248" s="71">
        <v>2050.75</v>
      </c>
    </row>
    <row r="6249" spans="1:4" x14ac:dyDescent="0.25">
      <c r="A6249" s="71">
        <v>6817775</v>
      </c>
      <c r="B6249" t="s">
        <v>20940</v>
      </c>
      <c r="C6249" s="71" t="s">
        <v>3</v>
      </c>
      <c r="D6249" s="71">
        <v>2596.96</v>
      </c>
    </row>
    <row r="6250" spans="1:4" x14ac:dyDescent="0.25">
      <c r="A6250" s="71">
        <v>6817776</v>
      </c>
      <c r="B6250" t="s">
        <v>20941</v>
      </c>
      <c r="C6250" s="71" t="s">
        <v>3</v>
      </c>
      <c r="D6250" s="71">
        <v>2289.85</v>
      </c>
    </row>
    <row r="6251" spans="1:4" x14ac:dyDescent="0.25">
      <c r="A6251" s="71">
        <v>6817781</v>
      </c>
      <c r="B6251" t="s">
        <v>20942</v>
      </c>
      <c r="C6251" s="71" t="s">
        <v>3</v>
      </c>
      <c r="D6251" s="71">
        <v>2767.1</v>
      </c>
    </row>
    <row r="6252" spans="1:4" x14ac:dyDescent="0.25">
      <c r="A6252" s="71">
        <v>6817782</v>
      </c>
      <c r="B6252" t="s">
        <v>20943</v>
      </c>
      <c r="C6252" s="71" t="s">
        <v>3</v>
      </c>
      <c r="D6252" s="71">
        <v>2461.02</v>
      </c>
    </row>
    <row r="6253" spans="1:4" x14ac:dyDescent="0.25">
      <c r="A6253" s="71">
        <v>6817783</v>
      </c>
      <c r="B6253" t="s">
        <v>20944</v>
      </c>
      <c r="C6253" s="71" t="s">
        <v>3</v>
      </c>
      <c r="D6253" s="71">
        <v>2286.8200000000002</v>
      </c>
    </row>
    <row r="6254" spans="1:4" x14ac:dyDescent="0.25">
      <c r="A6254" s="71">
        <v>6817784</v>
      </c>
      <c r="B6254" t="s">
        <v>20945</v>
      </c>
      <c r="C6254" s="71" t="s">
        <v>3</v>
      </c>
      <c r="D6254" s="71">
        <v>1980.74</v>
      </c>
    </row>
    <row r="6255" spans="1:4" x14ac:dyDescent="0.25">
      <c r="A6255" s="71">
        <v>6817791</v>
      </c>
      <c r="B6255" t="s">
        <v>20946</v>
      </c>
      <c r="C6255" s="71" t="s">
        <v>3</v>
      </c>
      <c r="D6255" s="71">
        <v>4124.16</v>
      </c>
    </row>
    <row r="6256" spans="1:4" x14ac:dyDescent="0.25">
      <c r="A6256" s="71">
        <v>6817792</v>
      </c>
      <c r="B6256" t="s">
        <v>20947</v>
      </c>
      <c r="C6256" s="71" t="s">
        <v>3</v>
      </c>
      <c r="D6256" s="71">
        <v>3664.96</v>
      </c>
    </row>
    <row r="6257" spans="1:4" x14ac:dyDescent="0.25">
      <c r="A6257" s="71">
        <v>6817793</v>
      </c>
      <c r="B6257" t="s">
        <v>20948</v>
      </c>
      <c r="C6257" s="71" t="s">
        <v>3</v>
      </c>
      <c r="D6257" s="71">
        <v>4658.05</v>
      </c>
    </row>
    <row r="6258" spans="1:4" x14ac:dyDescent="0.25">
      <c r="A6258" s="71">
        <v>6817794</v>
      </c>
      <c r="B6258" t="s">
        <v>20949</v>
      </c>
      <c r="C6258" s="71" t="s">
        <v>3</v>
      </c>
      <c r="D6258" s="71">
        <v>4198.8500000000004</v>
      </c>
    </row>
    <row r="6259" spans="1:4" x14ac:dyDescent="0.25">
      <c r="A6259" s="71">
        <v>6817785</v>
      </c>
      <c r="B6259" t="s">
        <v>20950</v>
      </c>
      <c r="C6259" s="71" t="s">
        <v>3</v>
      </c>
      <c r="D6259" s="71">
        <v>2920.75</v>
      </c>
    </row>
    <row r="6260" spans="1:4" x14ac:dyDescent="0.25">
      <c r="A6260" s="71">
        <v>6817786</v>
      </c>
      <c r="B6260" t="s">
        <v>20951</v>
      </c>
      <c r="C6260" s="71" t="s">
        <v>3</v>
      </c>
      <c r="D6260" s="71">
        <v>2516.4499999999998</v>
      </c>
    </row>
    <row r="6261" spans="1:4" x14ac:dyDescent="0.25">
      <c r="A6261" s="71">
        <v>6817787</v>
      </c>
      <c r="B6261" t="s">
        <v>20952</v>
      </c>
      <c r="C6261" s="71" t="s">
        <v>3</v>
      </c>
      <c r="D6261" s="71">
        <v>3348.07</v>
      </c>
    </row>
    <row r="6262" spans="1:4" x14ac:dyDescent="0.25">
      <c r="A6262" s="71">
        <v>6817788</v>
      </c>
      <c r="B6262" t="s">
        <v>20953</v>
      </c>
      <c r="C6262" s="71" t="s">
        <v>3</v>
      </c>
      <c r="D6262" s="71">
        <v>2974.19</v>
      </c>
    </row>
    <row r="6263" spans="1:4" x14ac:dyDescent="0.25">
      <c r="A6263" s="71">
        <v>6817789</v>
      </c>
      <c r="B6263" t="s">
        <v>20954</v>
      </c>
      <c r="C6263" s="71" t="s">
        <v>3</v>
      </c>
      <c r="D6263" s="71">
        <v>3721.15</v>
      </c>
    </row>
    <row r="6264" spans="1:4" x14ac:dyDescent="0.25">
      <c r="A6264" s="71">
        <v>6817790</v>
      </c>
      <c r="B6264" t="s">
        <v>20955</v>
      </c>
      <c r="C6264" s="71" t="s">
        <v>3</v>
      </c>
      <c r="D6264" s="71">
        <v>3357.68</v>
      </c>
    </row>
    <row r="6265" spans="1:4" x14ac:dyDescent="0.25">
      <c r="A6265" s="71">
        <v>6817795</v>
      </c>
      <c r="B6265" t="s">
        <v>20956</v>
      </c>
      <c r="C6265" s="71" t="s">
        <v>3</v>
      </c>
      <c r="D6265" s="71">
        <v>3550.7</v>
      </c>
    </row>
    <row r="6266" spans="1:4" x14ac:dyDescent="0.25">
      <c r="A6266" s="71">
        <v>6817796</v>
      </c>
      <c r="B6266" t="s">
        <v>20957</v>
      </c>
      <c r="C6266" s="71" t="s">
        <v>3</v>
      </c>
      <c r="D6266" s="71">
        <v>3195.13</v>
      </c>
    </row>
    <row r="6267" spans="1:4" x14ac:dyDescent="0.25">
      <c r="A6267" s="71">
        <v>6817797</v>
      </c>
      <c r="B6267" t="s">
        <v>20958</v>
      </c>
      <c r="C6267" s="71" t="s">
        <v>3</v>
      </c>
      <c r="D6267" s="71">
        <v>3047.33</v>
      </c>
    </row>
    <row r="6268" spans="1:4" x14ac:dyDescent="0.25">
      <c r="A6268" s="71">
        <v>6817798</v>
      </c>
      <c r="B6268" t="s">
        <v>20959</v>
      </c>
      <c r="C6268" s="71" t="s">
        <v>3</v>
      </c>
      <c r="D6268" s="71">
        <v>2691.77</v>
      </c>
    </row>
    <row r="6269" spans="1:4" x14ac:dyDescent="0.25">
      <c r="A6269" s="71">
        <v>6817805</v>
      </c>
      <c r="B6269" t="s">
        <v>20960</v>
      </c>
      <c r="C6269" s="71" t="s">
        <v>3</v>
      </c>
      <c r="D6269" s="71">
        <v>5753.37</v>
      </c>
    </row>
    <row r="6270" spans="1:4" x14ac:dyDescent="0.25">
      <c r="A6270" s="71">
        <v>6817806</v>
      </c>
      <c r="B6270" t="s">
        <v>20961</v>
      </c>
      <c r="C6270" s="71" t="s">
        <v>3</v>
      </c>
      <c r="D6270" s="71">
        <v>5213.04</v>
      </c>
    </row>
    <row r="6271" spans="1:4" x14ac:dyDescent="0.25">
      <c r="A6271" s="71">
        <v>6817807</v>
      </c>
      <c r="B6271" t="s">
        <v>20962</v>
      </c>
      <c r="C6271" s="71" t="s">
        <v>3</v>
      </c>
      <c r="D6271" s="71">
        <v>6343.5</v>
      </c>
    </row>
    <row r="6272" spans="1:4" x14ac:dyDescent="0.25">
      <c r="A6272" s="71">
        <v>6817808</v>
      </c>
      <c r="B6272" t="s">
        <v>20963</v>
      </c>
      <c r="C6272" s="71" t="s">
        <v>3</v>
      </c>
      <c r="D6272" s="71">
        <v>5803.18</v>
      </c>
    </row>
    <row r="6273" spans="1:4" x14ac:dyDescent="0.25">
      <c r="A6273" s="71">
        <v>6817799</v>
      </c>
      <c r="B6273" t="s">
        <v>20964</v>
      </c>
      <c r="C6273" s="71" t="s">
        <v>3</v>
      </c>
      <c r="D6273" s="71">
        <v>3822.67</v>
      </c>
    </row>
    <row r="6274" spans="1:4" x14ac:dyDescent="0.25">
      <c r="A6274" s="71">
        <v>6817800</v>
      </c>
      <c r="B6274" t="s">
        <v>20965</v>
      </c>
      <c r="C6274" s="71" t="s">
        <v>3</v>
      </c>
      <c r="D6274" s="71">
        <v>3346.18</v>
      </c>
    </row>
    <row r="6275" spans="1:4" x14ac:dyDescent="0.25">
      <c r="A6275" s="71">
        <v>6817801</v>
      </c>
      <c r="B6275" t="s">
        <v>20966</v>
      </c>
      <c r="C6275" s="71" t="s">
        <v>3</v>
      </c>
      <c r="D6275" s="71">
        <v>4600.59</v>
      </c>
    </row>
    <row r="6276" spans="1:4" x14ac:dyDescent="0.25">
      <c r="A6276" s="71">
        <v>6817802</v>
      </c>
      <c r="B6276" t="s">
        <v>20967</v>
      </c>
      <c r="C6276" s="71" t="s">
        <v>3</v>
      </c>
      <c r="D6276" s="71">
        <v>4172.22</v>
      </c>
    </row>
    <row r="6277" spans="1:4" x14ac:dyDescent="0.25">
      <c r="A6277" s="71">
        <v>6817803</v>
      </c>
      <c r="B6277" t="s">
        <v>20968</v>
      </c>
      <c r="C6277" s="71" t="s">
        <v>3</v>
      </c>
      <c r="D6277" s="71">
        <v>5228.84</v>
      </c>
    </row>
    <row r="6278" spans="1:4" x14ac:dyDescent="0.25">
      <c r="A6278" s="71">
        <v>6817804</v>
      </c>
      <c r="B6278" t="s">
        <v>20969</v>
      </c>
      <c r="C6278" s="71" t="s">
        <v>3</v>
      </c>
      <c r="D6278" s="71">
        <v>4688.5200000000004</v>
      </c>
    </row>
    <row r="6279" spans="1:4" x14ac:dyDescent="0.25">
      <c r="A6279" s="71">
        <v>6817885</v>
      </c>
      <c r="B6279" t="s">
        <v>20970</v>
      </c>
      <c r="C6279" s="71" t="s">
        <v>3</v>
      </c>
      <c r="D6279" s="71">
        <v>1302.52</v>
      </c>
    </row>
    <row r="6280" spans="1:4" x14ac:dyDescent="0.25">
      <c r="A6280" s="71">
        <v>6817886</v>
      </c>
      <c r="B6280" t="s">
        <v>20971</v>
      </c>
      <c r="C6280" s="71" t="s">
        <v>3</v>
      </c>
      <c r="D6280" s="71">
        <v>1111.48</v>
      </c>
    </row>
    <row r="6281" spans="1:4" x14ac:dyDescent="0.25">
      <c r="A6281" s="71">
        <v>6817887</v>
      </c>
      <c r="B6281" t="s">
        <v>20972</v>
      </c>
      <c r="C6281" s="71" t="s">
        <v>3</v>
      </c>
      <c r="D6281" s="71">
        <v>1421.63</v>
      </c>
    </row>
    <row r="6282" spans="1:4" x14ac:dyDescent="0.25">
      <c r="A6282" s="71">
        <v>6817888</v>
      </c>
      <c r="B6282" t="s">
        <v>20973</v>
      </c>
      <c r="C6282" s="71" t="s">
        <v>3</v>
      </c>
      <c r="D6282" s="71">
        <v>1203.6600000000001</v>
      </c>
    </row>
    <row r="6283" spans="1:4" x14ac:dyDescent="0.25">
      <c r="A6283" s="71">
        <v>6817889</v>
      </c>
      <c r="B6283" t="s">
        <v>20974</v>
      </c>
      <c r="C6283" s="71" t="s">
        <v>3</v>
      </c>
      <c r="D6283" s="71">
        <v>2091.69</v>
      </c>
    </row>
    <row r="6284" spans="1:4" x14ac:dyDescent="0.25">
      <c r="A6284" s="71">
        <v>6817890</v>
      </c>
      <c r="B6284" t="s">
        <v>20975</v>
      </c>
      <c r="C6284" s="71" t="s">
        <v>3</v>
      </c>
      <c r="D6284" s="71">
        <v>1783.62</v>
      </c>
    </row>
    <row r="6285" spans="1:4" x14ac:dyDescent="0.25">
      <c r="A6285" s="71">
        <v>6817891</v>
      </c>
      <c r="B6285" t="s">
        <v>20976</v>
      </c>
      <c r="C6285" s="71" t="s">
        <v>3</v>
      </c>
      <c r="D6285" s="71">
        <v>1835.39</v>
      </c>
    </row>
    <row r="6286" spans="1:4" x14ac:dyDescent="0.25">
      <c r="A6286" s="71">
        <v>6817892</v>
      </c>
      <c r="B6286" t="s">
        <v>20977</v>
      </c>
      <c r="C6286" s="71" t="s">
        <v>3</v>
      </c>
      <c r="D6286" s="71">
        <v>1527.32</v>
      </c>
    </row>
    <row r="6287" spans="1:4" x14ac:dyDescent="0.25">
      <c r="A6287" s="71">
        <v>6817893</v>
      </c>
      <c r="B6287" t="s">
        <v>20978</v>
      </c>
      <c r="C6287" s="71" t="s">
        <v>3</v>
      </c>
      <c r="D6287" s="71">
        <v>1590.52</v>
      </c>
    </row>
    <row r="6288" spans="1:4" x14ac:dyDescent="0.25">
      <c r="A6288" s="71">
        <v>6817894</v>
      </c>
      <c r="B6288" t="s">
        <v>20979</v>
      </c>
      <c r="C6288" s="71" t="s">
        <v>3</v>
      </c>
      <c r="D6288" s="71">
        <v>1344.04</v>
      </c>
    </row>
    <row r="6289" spans="1:4" x14ac:dyDescent="0.25">
      <c r="A6289" s="71">
        <v>6817895</v>
      </c>
      <c r="B6289" t="s">
        <v>20980</v>
      </c>
      <c r="C6289" s="71" t="s">
        <v>3</v>
      </c>
      <c r="D6289" s="71">
        <v>2252.85</v>
      </c>
    </row>
    <row r="6290" spans="1:4" x14ac:dyDescent="0.25">
      <c r="A6290" s="71">
        <v>6817896</v>
      </c>
      <c r="B6290" t="s">
        <v>20981</v>
      </c>
      <c r="C6290" s="71" t="s">
        <v>3</v>
      </c>
      <c r="D6290" s="71">
        <v>1912.55</v>
      </c>
    </row>
    <row r="6291" spans="1:4" x14ac:dyDescent="0.25">
      <c r="A6291" s="71">
        <v>6817897</v>
      </c>
      <c r="B6291" t="s">
        <v>20982</v>
      </c>
      <c r="C6291" s="71" t="s">
        <v>3</v>
      </c>
      <c r="D6291" s="71">
        <v>2005.02</v>
      </c>
    </row>
    <row r="6292" spans="1:4" x14ac:dyDescent="0.25">
      <c r="A6292" s="71">
        <v>6817898</v>
      </c>
      <c r="B6292" t="s">
        <v>20983</v>
      </c>
      <c r="C6292" s="71" t="s">
        <v>3</v>
      </c>
      <c r="D6292" s="71">
        <v>1664.71</v>
      </c>
    </row>
    <row r="6293" spans="1:4" x14ac:dyDescent="0.25">
      <c r="A6293" s="71">
        <v>6817899</v>
      </c>
      <c r="B6293" t="s">
        <v>20984</v>
      </c>
      <c r="C6293" s="71" t="s">
        <v>3</v>
      </c>
      <c r="D6293" s="71">
        <v>1749.02</v>
      </c>
    </row>
    <row r="6294" spans="1:4" x14ac:dyDescent="0.25">
      <c r="A6294" s="71">
        <v>6817900</v>
      </c>
      <c r="B6294" t="s">
        <v>20985</v>
      </c>
      <c r="C6294" s="71" t="s">
        <v>3</v>
      </c>
      <c r="D6294" s="71">
        <v>1473.84</v>
      </c>
    </row>
    <row r="6295" spans="1:4" x14ac:dyDescent="0.25">
      <c r="A6295" s="71">
        <v>6817901</v>
      </c>
      <c r="B6295" t="s">
        <v>20986</v>
      </c>
      <c r="C6295" s="71" t="s">
        <v>3</v>
      </c>
      <c r="D6295" s="71">
        <v>2362.09</v>
      </c>
    </row>
    <row r="6296" spans="1:4" x14ac:dyDescent="0.25">
      <c r="A6296" s="71">
        <v>6817902</v>
      </c>
      <c r="B6296" t="s">
        <v>20987</v>
      </c>
      <c r="C6296" s="71" t="s">
        <v>3</v>
      </c>
      <c r="D6296" s="71">
        <v>1987.65</v>
      </c>
    </row>
    <row r="6297" spans="1:4" x14ac:dyDescent="0.25">
      <c r="A6297" s="71">
        <v>6817903</v>
      </c>
      <c r="B6297" t="s">
        <v>20988</v>
      </c>
      <c r="C6297" s="71" t="s">
        <v>3</v>
      </c>
      <c r="D6297" s="71">
        <v>2178.86</v>
      </c>
    </row>
    <row r="6298" spans="1:4" x14ac:dyDescent="0.25">
      <c r="A6298" s="71">
        <v>6817904</v>
      </c>
      <c r="B6298" t="s">
        <v>20989</v>
      </c>
      <c r="C6298" s="71" t="s">
        <v>3</v>
      </c>
      <c r="D6298" s="71">
        <v>1804.42</v>
      </c>
    </row>
    <row r="6299" spans="1:4" x14ac:dyDescent="0.25">
      <c r="A6299" s="71">
        <v>6817829</v>
      </c>
      <c r="B6299" t="s">
        <v>20990</v>
      </c>
      <c r="C6299" s="71" t="s">
        <v>3</v>
      </c>
      <c r="D6299" s="71">
        <v>1731.62</v>
      </c>
    </row>
    <row r="6300" spans="1:4" x14ac:dyDescent="0.25">
      <c r="A6300" s="71">
        <v>6817830</v>
      </c>
      <c r="B6300" t="s">
        <v>20991</v>
      </c>
      <c r="C6300" s="71" t="s">
        <v>3</v>
      </c>
      <c r="D6300" s="71">
        <v>1483.27</v>
      </c>
    </row>
    <row r="6301" spans="1:4" x14ac:dyDescent="0.25">
      <c r="A6301" s="71">
        <v>6817831</v>
      </c>
      <c r="B6301" t="s">
        <v>20992</v>
      </c>
      <c r="C6301" s="71" t="s">
        <v>3</v>
      </c>
      <c r="D6301" s="71">
        <v>1675</v>
      </c>
    </row>
    <row r="6302" spans="1:4" x14ac:dyDescent="0.25">
      <c r="A6302" s="71">
        <v>6817832</v>
      </c>
      <c r="B6302" t="s">
        <v>20993</v>
      </c>
      <c r="C6302" s="71" t="s">
        <v>3</v>
      </c>
      <c r="D6302" s="71">
        <v>1426.65</v>
      </c>
    </row>
    <row r="6303" spans="1:4" x14ac:dyDescent="0.25">
      <c r="A6303" s="71">
        <v>6817839</v>
      </c>
      <c r="B6303" t="s">
        <v>20994</v>
      </c>
      <c r="C6303" s="71" t="s">
        <v>3</v>
      </c>
      <c r="D6303" s="71">
        <v>2039.27</v>
      </c>
    </row>
    <row r="6304" spans="1:4" x14ac:dyDescent="0.25">
      <c r="A6304" s="71">
        <v>6817840</v>
      </c>
      <c r="B6304" t="s">
        <v>20995</v>
      </c>
      <c r="C6304" s="71" t="s">
        <v>3</v>
      </c>
      <c r="D6304" s="71">
        <v>1725.29</v>
      </c>
    </row>
    <row r="6305" spans="1:4" x14ac:dyDescent="0.25">
      <c r="A6305" s="71">
        <v>6817841</v>
      </c>
      <c r="B6305" t="s">
        <v>20996</v>
      </c>
      <c r="C6305" s="71" t="s">
        <v>3</v>
      </c>
      <c r="D6305" s="71">
        <v>2294.66</v>
      </c>
    </row>
    <row r="6306" spans="1:4" x14ac:dyDescent="0.25">
      <c r="A6306" s="71">
        <v>6817842</v>
      </c>
      <c r="B6306" t="s">
        <v>20997</v>
      </c>
      <c r="C6306" s="71" t="s">
        <v>3</v>
      </c>
      <c r="D6306" s="71">
        <v>2000.24</v>
      </c>
    </row>
    <row r="6307" spans="1:4" x14ac:dyDescent="0.25">
      <c r="A6307" s="71">
        <v>6817833</v>
      </c>
      <c r="B6307" t="s">
        <v>20998</v>
      </c>
      <c r="C6307" s="71" t="s">
        <v>3</v>
      </c>
      <c r="D6307" s="71">
        <v>1675</v>
      </c>
    </row>
    <row r="6308" spans="1:4" x14ac:dyDescent="0.25">
      <c r="A6308" s="71">
        <v>6817834</v>
      </c>
      <c r="B6308" t="s">
        <v>20999</v>
      </c>
      <c r="C6308" s="71" t="s">
        <v>3</v>
      </c>
      <c r="D6308" s="71">
        <v>1426.65</v>
      </c>
    </row>
    <row r="6309" spans="1:4" x14ac:dyDescent="0.25">
      <c r="A6309" s="71">
        <v>6817835</v>
      </c>
      <c r="B6309" t="s">
        <v>21000</v>
      </c>
      <c r="C6309" s="71" t="s">
        <v>3</v>
      </c>
      <c r="D6309" s="71">
        <v>1787.2</v>
      </c>
    </row>
    <row r="6310" spans="1:4" x14ac:dyDescent="0.25">
      <c r="A6310" s="71">
        <v>6817836</v>
      </c>
      <c r="B6310" t="s">
        <v>21001</v>
      </c>
      <c r="C6310" s="71" t="s">
        <v>3</v>
      </c>
      <c r="D6310" s="71">
        <v>1541.84</v>
      </c>
    </row>
    <row r="6311" spans="1:4" x14ac:dyDescent="0.25">
      <c r="A6311" s="71">
        <v>6817837</v>
      </c>
      <c r="B6311" t="s">
        <v>21002</v>
      </c>
      <c r="C6311" s="71" t="s">
        <v>3</v>
      </c>
      <c r="D6311" s="71">
        <v>2133.2399999999998</v>
      </c>
    </row>
    <row r="6312" spans="1:4" x14ac:dyDescent="0.25">
      <c r="A6312" s="71">
        <v>6817838</v>
      </c>
      <c r="B6312" t="s">
        <v>21003</v>
      </c>
      <c r="C6312" s="71" t="s">
        <v>3</v>
      </c>
      <c r="D6312" s="71">
        <v>1819.26</v>
      </c>
    </row>
    <row r="6313" spans="1:4" x14ac:dyDescent="0.25">
      <c r="A6313" s="71">
        <v>6817843</v>
      </c>
      <c r="B6313" t="s">
        <v>21004</v>
      </c>
      <c r="C6313" s="71" t="s">
        <v>3</v>
      </c>
      <c r="D6313" s="71">
        <v>2434.5</v>
      </c>
    </row>
    <row r="6314" spans="1:4" x14ac:dyDescent="0.25">
      <c r="A6314" s="71">
        <v>6817844</v>
      </c>
      <c r="B6314" t="s">
        <v>21005</v>
      </c>
      <c r="C6314" s="71" t="s">
        <v>3</v>
      </c>
      <c r="D6314" s="71">
        <v>2118.42</v>
      </c>
    </row>
    <row r="6315" spans="1:4" x14ac:dyDescent="0.25">
      <c r="A6315" s="71">
        <v>6817845</v>
      </c>
      <c r="B6315" t="s">
        <v>21006</v>
      </c>
      <c r="C6315" s="71" t="s">
        <v>3</v>
      </c>
      <c r="D6315" s="71">
        <v>2130.29</v>
      </c>
    </row>
    <row r="6316" spans="1:4" x14ac:dyDescent="0.25">
      <c r="A6316" s="71">
        <v>6817846</v>
      </c>
      <c r="B6316" t="s">
        <v>21007</v>
      </c>
      <c r="C6316" s="71" t="s">
        <v>3</v>
      </c>
      <c r="D6316" s="71">
        <v>1814.2</v>
      </c>
    </row>
    <row r="6317" spans="1:4" x14ac:dyDescent="0.25">
      <c r="A6317" s="71">
        <v>6817853</v>
      </c>
      <c r="B6317" t="s">
        <v>21008</v>
      </c>
      <c r="C6317" s="71" t="s">
        <v>3</v>
      </c>
      <c r="D6317" s="71">
        <v>3219.93</v>
      </c>
    </row>
    <row r="6318" spans="1:4" x14ac:dyDescent="0.25">
      <c r="A6318" s="71">
        <v>6817854</v>
      </c>
      <c r="B6318" t="s">
        <v>21009</v>
      </c>
      <c r="C6318" s="71" t="s">
        <v>3</v>
      </c>
      <c r="D6318" s="71">
        <v>2852.78</v>
      </c>
    </row>
    <row r="6319" spans="1:4" x14ac:dyDescent="0.25">
      <c r="A6319" s="71">
        <v>6817855</v>
      </c>
      <c r="B6319" t="s">
        <v>21010</v>
      </c>
      <c r="C6319" s="71" t="s">
        <v>3</v>
      </c>
      <c r="D6319" s="71">
        <v>3741.09</v>
      </c>
    </row>
    <row r="6320" spans="1:4" x14ac:dyDescent="0.25">
      <c r="A6320" s="71">
        <v>6817856</v>
      </c>
      <c r="B6320" t="s">
        <v>21011</v>
      </c>
      <c r="C6320" s="71" t="s">
        <v>3</v>
      </c>
      <c r="D6320" s="71">
        <v>3294.38</v>
      </c>
    </row>
    <row r="6321" spans="1:4" x14ac:dyDescent="0.25">
      <c r="A6321" s="71">
        <v>6817847</v>
      </c>
      <c r="B6321" t="s">
        <v>21012</v>
      </c>
      <c r="C6321" s="71" t="s">
        <v>3</v>
      </c>
      <c r="D6321" s="71">
        <v>2373.41</v>
      </c>
    </row>
    <row r="6322" spans="1:4" x14ac:dyDescent="0.25">
      <c r="A6322" s="71">
        <v>6817848</v>
      </c>
      <c r="B6322" t="s">
        <v>21013</v>
      </c>
      <c r="C6322" s="71" t="s">
        <v>3</v>
      </c>
      <c r="D6322" s="71">
        <v>2059.38</v>
      </c>
    </row>
    <row r="6323" spans="1:4" x14ac:dyDescent="0.25">
      <c r="A6323" s="71">
        <v>6817849</v>
      </c>
      <c r="B6323" t="s">
        <v>21014</v>
      </c>
      <c r="C6323" s="71" t="s">
        <v>3</v>
      </c>
      <c r="D6323" s="71">
        <v>2785.48</v>
      </c>
    </row>
    <row r="6324" spans="1:4" x14ac:dyDescent="0.25">
      <c r="A6324" s="71">
        <v>6817850</v>
      </c>
      <c r="B6324" t="s">
        <v>21015</v>
      </c>
      <c r="C6324" s="71" t="s">
        <v>3</v>
      </c>
      <c r="D6324" s="71">
        <v>2386.5700000000002</v>
      </c>
    </row>
    <row r="6325" spans="1:4" x14ac:dyDescent="0.25">
      <c r="A6325" s="71">
        <v>6817851</v>
      </c>
      <c r="B6325" t="s">
        <v>21016</v>
      </c>
      <c r="C6325" s="71" t="s">
        <v>3</v>
      </c>
      <c r="D6325" s="71">
        <v>3004.38</v>
      </c>
    </row>
    <row r="6326" spans="1:4" x14ac:dyDescent="0.25">
      <c r="A6326" s="71">
        <v>6817852</v>
      </c>
      <c r="B6326" t="s">
        <v>21017</v>
      </c>
      <c r="C6326" s="71" t="s">
        <v>3</v>
      </c>
      <c r="D6326" s="71">
        <v>2628.68</v>
      </c>
    </row>
    <row r="6327" spans="1:4" x14ac:dyDescent="0.25">
      <c r="A6327" s="71">
        <v>6817857</v>
      </c>
      <c r="B6327" t="s">
        <v>21018</v>
      </c>
      <c r="C6327" s="71" t="s">
        <v>3</v>
      </c>
      <c r="D6327" s="71">
        <v>3242.42</v>
      </c>
    </row>
    <row r="6328" spans="1:4" x14ac:dyDescent="0.25">
      <c r="A6328" s="71">
        <v>6817858</v>
      </c>
      <c r="B6328" t="s">
        <v>21019</v>
      </c>
      <c r="C6328" s="71" t="s">
        <v>3</v>
      </c>
      <c r="D6328" s="71">
        <v>2855.19</v>
      </c>
    </row>
    <row r="6329" spans="1:4" x14ac:dyDescent="0.25">
      <c r="A6329" s="71">
        <v>6817859</v>
      </c>
      <c r="B6329" t="s">
        <v>21020</v>
      </c>
      <c r="C6329" s="71" t="s">
        <v>3</v>
      </c>
      <c r="D6329" s="71">
        <v>2762.14</v>
      </c>
    </row>
    <row r="6330" spans="1:4" x14ac:dyDescent="0.25">
      <c r="A6330" s="71">
        <v>6817860</v>
      </c>
      <c r="B6330" t="s">
        <v>21021</v>
      </c>
      <c r="C6330" s="71" t="s">
        <v>3</v>
      </c>
      <c r="D6330" s="71">
        <v>2374.91</v>
      </c>
    </row>
    <row r="6331" spans="1:4" x14ac:dyDescent="0.25">
      <c r="A6331" s="71">
        <v>6817867</v>
      </c>
      <c r="B6331" t="s">
        <v>21022</v>
      </c>
      <c r="C6331" s="71" t="s">
        <v>3</v>
      </c>
      <c r="D6331" s="71">
        <v>4612.3900000000003</v>
      </c>
    </row>
    <row r="6332" spans="1:4" x14ac:dyDescent="0.25">
      <c r="A6332" s="71">
        <v>6817868</v>
      </c>
      <c r="B6332" t="s">
        <v>21023</v>
      </c>
      <c r="C6332" s="71" t="s">
        <v>3</v>
      </c>
      <c r="D6332" s="71">
        <v>4068.39</v>
      </c>
    </row>
    <row r="6333" spans="1:4" x14ac:dyDescent="0.25">
      <c r="A6333" s="71">
        <v>6817869</v>
      </c>
      <c r="B6333" t="s">
        <v>21024</v>
      </c>
      <c r="C6333" s="71" t="s">
        <v>3</v>
      </c>
      <c r="D6333" s="71">
        <v>5151.07</v>
      </c>
    </row>
    <row r="6334" spans="1:4" x14ac:dyDescent="0.25">
      <c r="A6334" s="71">
        <v>6817870</v>
      </c>
      <c r="B6334" t="s">
        <v>21025</v>
      </c>
      <c r="C6334" s="71" t="s">
        <v>3</v>
      </c>
      <c r="D6334" s="71">
        <v>4605.29</v>
      </c>
    </row>
    <row r="6335" spans="1:4" x14ac:dyDescent="0.25">
      <c r="A6335" s="71">
        <v>6817861</v>
      </c>
      <c r="B6335" t="s">
        <v>21026</v>
      </c>
      <c r="C6335" s="71" t="s">
        <v>3</v>
      </c>
      <c r="D6335" s="71">
        <v>3397.74</v>
      </c>
    </row>
    <row r="6336" spans="1:4" x14ac:dyDescent="0.25">
      <c r="A6336" s="71">
        <v>6817862</v>
      </c>
      <c r="B6336" t="s">
        <v>21027</v>
      </c>
      <c r="C6336" s="71" t="s">
        <v>3</v>
      </c>
      <c r="D6336" s="71">
        <v>2912.24</v>
      </c>
    </row>
    <row r="6337" spans="1:4" x14ac:dyDescent="0.25">
      <c r="A6337" s="71">
        <v>6817863</v>
      </c>
      <c r="B6337" t="s">
        <v>21028</v>
      </c>
      <c r="C6337" s="71" t="s">
        <v>3</v>
      </c>
      <c r="D6337" s="71">
        <v>3829.85</v>
      </c>
    </row>
    <row r="6338" spans="1:4" x14ac:dyDescent="0.25">
      <c r="A6338" s="71">
        <v>6817864</v>
      </c>
      <c r="B6338" t="s">
        <v>21029</v>
      </c>
      <c r="C6338" s="71" t="s">
        <v>3</v>
      </c>
      <c r="D6338" s="71">
        <v>3372.99</v>
      </c>
    </row>
    <row r="6339" spans="1:4" x14ac:dyDescent="0.25">
      <c r="A6339" s="71">
        <v>6817865</v>
      </c>
      <c r="B6339" t="s">
        <v>21030</v>
      </c>
      <c r="C6339" s="71" t="s">
        <v>3</v>
      </c>
      <c r="D6339" s="71">
        <v>4202.93</v>
      </c>
    </row>
    <row r="6340" spans="1:4" x14ac:dyDescent="0.25">
      <c r="A6340" s="71">
        <v>6817866</v>
      </c>
      <c r="B6340" t="s">
        <v>21031</v>
      </c>
      <c r="C6340" s="71" t="s">
        <v>3</v>
      </c>
      <c r="D6340" s="71">
        <v>3756.48</v>
      </c>
    </row>
    <row r="6341" spans="1:4" x14ac:dyDescent="0.25">
      <c r="A6341" s="71">
        <v>6817871</v>
      </c>
      <c r="B6341" t="s">
        <v>21032</v>
      </c>
      <c r="C6341" s="71" t="s">
        <v>3</v>
      </c>
      <c r="D6341" s="71">
        <v>4124.79</v>
      </c>
    </row>
    <row r="6342" spans="1:4" x14ac:dyDescent="0.25">
      <c r="A6342" s="71">
        <v>6817872</v>
      </c>
      <c r="B6342" t="s">
        <v>21033</v>
      </c>
      <c r="C6342" s="71" t="s">
        <v>3</v>
      </c>
      <c r="D6342" s="71">
        <v>3673.54</v>
      </c>
    </row>
    <row r="6343" spans="1:4" x14ac:dyDescent="0.25">
      <c r="A6343" s="71">
        <v>6817873</v>
      </c>
      <c r="B6343" t="s">
        <v>21034</v>
      </c>
      <c r="C6343" s="71" t="s">
        <v>3</v>
      </c>
      <c r="D6343" s="71">
        <v>3621.42</v>
      </c>
    </row>
    <row r="6344" spans="1:4" x14ac:dyDescent="0.25">
      <c r="A6344" s="71">
        <v>6817874</v>
      </c>
      <c r="B6344" t="s">
        <v>21035</v>
      </c>
      <c r="C6344" s="71" t="s">
        <v>3</v>
      </c>
      <c r="D6344" s="71">
        <v>3170.18</v>
      </c>
    </row>
    <row r="6345" spans="1:4" x14ac:dyDescent="0.25">
      <c r="A6345" s="71">
        <v>6817881</v>
      </c>
      <c r="B6345" t="s">
        <v>21036</v>
      </c>
      <c r="C6345" s="71" t="s">
        <v>3</v>
      </c>
      <c r="D6345" s="71">
        <v>6340.24</v>
      </c>
    </row>
    <row r="6346" spans="1:4" x14ac:dyDescent="0.25">
      <c r="A6346" s="71">
        <v>6817882</v>
      </c>
      <c r="B6346" t="s">
        <v>21037</v>
      </c>
      <c r="C6346" s="71" t="s">
        <v>3</v>
      </c>
      <c r="D6346" s="71">
        <v>5700.63</v>
      </c>
    </row>
    <row r="6347" spans="1:4" x14ac:dyDescent="0.25">
      <c r="A6347" s="71">
        <v>6817883</v>
      </c>
      <c r="B6347" t="s">
        <v>21038</v>
      </c>
      <c r="C6347" s="71" t="s">
        <v>3</v>
      </c>
      <c r="D6347" s="71">
        <v>6935.16</v>
      </c>
    </row>
    <row r="6348" spans="1:4" x14ac:dyDescent="0.25">
      <c r="A6348" s="71">
        <v>6817884</v>
      </c>
      <c r="B6348" t="s">
        <v>21039</v>
      </c>
      <c r="C6348" s="71" t="s">
        <v>3</v>
      </c>
      <c r="D6348" s="71">
        <v>6293.78</v>
      </c>
    </row>
    <row r="6349" spans="1:4" x14ac:dyDescent="0.25">
      <c r="A6349" s="71">
        <v>6817875</v>
      </c>
      <c r="B6349" t="s">
        <v>21040</v>
      </c>
      <c r="C6349" s="71" t="s">
        <v>3</v>
      </c>
      <c r="D6349" s="71">
        <v>4403.21</v>
      </c>
    </row>
    <row r="6350" spans="1:4" x14ac:dyDescent="0.25">
      <c r="A6350" s="71">
        <v>6817876</v>
      </c>
      <c r="B6350" t="s">
        <v>21041</v>
      </c>
      <c r="C6350" s="71" t="s">
        <v>3</v>
      </c>
      <c r="D6350" s="71">
        <v>3829.22</v>
      </c>
    </row>
    <row r="6351" spans="1:4" x14ac:dyDescent="0.25">
      <c r="A6351" s="71">
        <v>6817877</v>
      </c>
      <c r="B6351" t="s">
        <v>21042</v>
      </c>
      <c r="C6351" s="71" t="s">
        <v>3</v>
      </c>
      <c r="D6351" s="71">
        <v>5181.13</v>
      </c>
    </row>
    <row r="6352" spans="1:4" x14ac:dyDescent="0.25">
      <c r="A6352" s="71">
        <v>6817878</v>
      </c>
      <c r="B6352" t="s">
        <v>21043</v>
      </c>
      <c r="C6352" s="71" t="s">
        <v>3</v>
      </c>
      <c r="D6352" s="71">
        <v>4655.26</v>
      </c>
    </row>
    <row r="6353" spans="1:4" x14ac:dyDescent="0.25">
      <c r="A6353" s="71">
        <v>6817879</v>
      </c>
      <c r="B6353" t="s">
        <v>21044</v>
      </c>
      <c r="C6353" s="71" t="s">
        <v>3</v>
      </c>
      <c r="D6353" s="71">
        <v>5815.83</v>
      </c>
    </row>
    <row r="6354" spans="1:4" x14ac:dyDescent="0.25">
      <c r="A6354" s="71">
        <v>6817880</v>
      </c>
      <c r="B6354" t="s">
        <v>21045</v>
      </c>
      <c r="C6354" s="71" t="s">
        <v>3</v>
      </c>
      <c r="D6354" s="71">
        <v>5176.1899999999996</v>
      </c>
    </row>
    <row r="6355" spans="1:4" x14ac:dyDescent="0.25">
      <c r="A6355" s="71">
        <v>7119788</v>
      </c>
      <c r="B6355" t="s">
        <v>21046</v>
      </c>
      <c r="C6355" s="71" t="s">
        <v>963</v>
      </c>
      <c r="D6355" s="71">
        <v>299594.31</v>
      </c>
    </row>
    <row r="6356" spans="1:4" x14ac:dyDescent="0.25">
      <c r="A6356" s="71">
        <v>7119714</v>
      </c>
      <c r="B6356" t="s">
        <v>21047</v>
      </c>
      <c r="C6356" s="71" t="s">
        <v>12798</v>
      </c>
      <c r="D6356" s="71">
        <v>2143.44</v>
      </c>
    </row>
    <row r="6357" spans="1:4" x14ac:dyDescent="0.25">
      <c r="A6357" s="71">
        <v>7119715</v>
      </c>
      <c r="B6357" t="s">
        <v>21048</v>
      </c>
      <c r="C6357" s="71" t="s">
        <v>12798</v>
      </c>
      <c r="D6357" s="71">
        <v>1580.85</v>
      </c>
    </row>
    <row r="6358" spans="1:4" x14ac:dyDescent="0.25">
      <c r="A6358" s="71">
        <v>7119678</v>
      </c>
      <c r="B6358" t="s">
        <v>21049</v>
      </c>
      <c r="C6358" s="71" t="s">
        <v>62</v>
      </c>
      <c r="D6358" s="71">
        <v>9059.23</v>
      </c>
    </row>
    <row r="6359" spans="1:4" x14ac:dyDescent="0.25">
      <c r="A6359" s="71">
        <v>7119712</v>
      </c>
      <c r="B6359" t="s">
        <v>21050</v>
      </c>
      <c r="C6359" s="71" t="s">
        <v>12798</v>
      </c>
      <c r="D6359" s="71">
        <v>9910.07</v>
      </c>
    </row>
    <row r="6360" spans="1:4" x14ac:dyDescent="0.25">
      <c r="A6360" s="71">
        <v>7119694</v>
      </c>
      <c r="B6360" t="s">
        <v>21051</v>
      </c>
      <c r="C6360" s="71" t="s">
        <v>12798</v>
      </c>
      <c r="D6360" s="71">
        <v>7610.72</v>
      </c>
    </row>
    <row r="6361" spans="1:4" x14ac:dyDescent="0.25">
      <c r="A6361" s="71">
        <v>7119695</v>
      </c>
      <c r="B6361" t="s">
        <v>21052</v>
      </c>
      <c r="C6361" s="71" t="s">
        <v>12798</v>
      </c>
      <c r="D6361" s="71">
        <v>8276.01</v>
      </c>
    </row>
    <row r="6362" spans="1:4" x14ac:dyDescent="0.25">
      <c r="A6362" s="71">
        <v>7119696</v>
      </c>
      <c r="B6362" t="s">
        <v>21053</v>
      </c>
      <c r="C6362" s="71" t="s">
        <v>12798</v>
      </c>
      <c r="D6362" s="71">
        <v>13263.64</v>
      </c>
    </row>
    <row r="6363" spans="1:4" x14ac:dyDescent="0.25">
      <c r="A6363" s="71">
        <v>7119697</v>
      </c>
      <c r="B6363" t="s">
        <v>21054</v>
      </c>
      <c r="C6363" s="71" t="s">
        <v>12798</v>
      </c>
      <c r="D6363" s="71">
        <v>21187.200000000001</v>
      </c>
    </row>
    <row r="6364" spans="1:4" x14ac:dyDescent="0.25">
      <c r="A6364" s="71">
        <v>7119698</v>
      </c>
      <c r="B6364" t="s">
        <v>21055</v>
      </c>
      <c r="C6364" s="71" t="s">
        <v>12798</v>
      </c>
      <c r="D6364" s="71">
        <v>27101.07</v>
      </c>
    </row>
    <row r="6365" spans="1:4" x14ac:dyDescent="0.25">
      <c r="A6365" s="71">
        <v>7119688</v>
      </c>
      <c r="B6365" t="s">
        <v>21056</v>
      </c>
      <c r="C6365" s="71" t="s">
        <v>12798</v>
      </c>
      <c r="D6365" s="71">
        <v>8052.27</v>
      </c>
    </row>
    <row r="6366" spans="1:4" x14ac:dyDescent="0.25">
      <c r="A6366" s="71">
        <v>7119689</v>
      </c>
      <c r="B6366" t="s">
        <v>21057</v>
      </c>
      <c r="C6366" s="71" t="s">
        <v>12798</v>
      </c>
      <c r="D6366" s="71">
        <v>15497.36</v>
      </c>
    </row>
    <row r="6367" spans="1:4" x14ac:dyDescent="0.25">
      <c r="A6367" s="71">
        <v>7119690</v>
      </c>
      <c r="B6367" t="s">
        <v>21058</v>
      </c>
      <c r="C6367" s="71" t="s">
        <v>12798</v>
      </c>
      <c r="D6367" s="71">
        <v>18494.599999999999</v>
      </c>
    </row>
    <row r="6368" spans="1:4" x14ac:dyDescent="0.25">
      <c r="A6368" s="71">
        <v>7119691</v>
      </c>
      <c r="B6368" t="s">
        <v>21059</v>
      </c>
      <c r="C6368" s="71" t="s">
        <v>12798</v>
      </c>
      <c r="D6368" s="71">
        <v>25622.39</v>
      </c>
    </row>
    <row r="6369" spans="1:4" x14ac:dyDescent="0.25">
      <c r="A6369" s="71">
        <v>7119692</v>
      </c>
      <c r="B6369" t="s">
        <v>21060</v>
      </c>
      <c r="C6369" s="71" t="s">
        <v>12798</v>
      </c>
      <c r="D6369" s="71">
        <v>28165.82</v>
      </c>
    </row>
    <row r="6370" spans="1:4" x14ac:dyDescent="0.25">
      <c r="A6370" s="71">
        <v>7119693</v>
      </c>
      <c r="B6370" t="s">
        <v>21061</v>
      </c>
      <c r="C6370" s="71" t="s">
        <v>12798</v>
      </c>
      <c r="D6370" s="71">
        <v>35787.89</v>
      </c>
    </row>
    <row r="6371" spans="1:4" x14ac:dyDescent="0.25">
      <c r="A6371" s="71">
        <v>7119687</v>
      </c>
      <c r="B6371" t="s">
        <v>21062</v>
      </c>
      <c r="C6371" s="71" t="s">
        <v>12798</v>
      </c>
      <c r="D6371" s="71">
        <v>4235.05</v>
      </c>
    </row>
    <row r="6372" spans="1:4" x14ac:dyDescent="0.25">
      <c r="A6372" s="71">
        <v>7119681</v>
      </c>
      <c r="B6372" t="s">
        <v>21063</v>
      </c>
      <c r="C6372" s="71" t="s">
        <v>12798</v>
      </c>
      <c r="D6372" s="71">
        <v>8895.6299999999992</v>
      </c>
    </row>
    <row r="6373" spans="1:4" x14ac:dyDescent="0.25">
      <c r="A6373" s="71">
        <v>7119682</v>
      </c>
      <c r="B6373" t="s">
        <v>21064</v>
      </c>
      <c r="C6373" s="71" t="s">
        <v>12798</v>
      </c>
      <c r="D6373" s="71">
        <v>17034.36</v>
      </c>
    </row>
    <row r="6374" spans="1:4" x14ac:dyDescent="0.25">
      <c r="A6374" s="71">
        <v>7119683</v>
      </c>
      <c r="B6374" t="s">
        <v>21065</v>
      </c>
      <c r="C6374" s="71" t="s">
        <v>12798</v>
      </c>
      <c r="D6374" s="71">
        <v>20328.580000000002</v>
      </c>
    </row>
    <row r="6375" spans="1:4" x14ac:dyDescent="0.25">
      <c r="A6375" s="71">
        <v>7119684</v>
      </c>
      <c r="B6375" t="s">
        <v>21066</v>
      </c>
      <c r="C6375" s="71" t="s">
        <v>12798</v>
      </c>
      <c r="D6375" s="71">
        <v>28140.41</v>
      </c>
    </row>
    <row r="6376" spans="1:4" x14ac:dyDescent="0.25">
      <c r="A6376" s="71">
        <v>7119685</v>
      </c>
      <c r="B6376" t="s">
        <v>21067</v>
      </c>
      <c r="C6376" s="71" t="s">
        <v>12798</v>
      </c>
      <c r="D6376" s="71">
        <v>30927.48</v>
      </c>
    </row>
    <row r="6377" spans="1:4" x14ac:dyDescent="0.25">
      <c r="A6377" s="71">
        <v>7119686</v>
      </c>
      <c r="B6377" t="s">
        <v>21068</v>
      </c>
      <c r="C6377" s="71" t="s">
        <v>12798</v>
      </c>
      <c r="D6377" s="71">
        <v>39283.56</v>
      </c>
    </row>
    <row r="6378" spans="1:4" x14ac:dyDescent="0.25">
      <c r="A6378" s="71">
        <v>7119680</v>
      </c>
      <c r="B6378" t="s">
        <v>21069</v>
      </c>
      <c r="C6378" s="71" t="s">
        <v>12798</v>
      </c>
      <c r="D6378" s="71">
        <v>4670.45</v>
      </c>
    </row>
    <row r="6379" spans="1:4" x14ac:dyDescent="0.25">
      <c r="A6379" s="71">
        <v>7119710</v>
      </c>
      <c r="B6379" t="s">
        <v>21070</v>
      </c>
      <c r="C6379" s="71" t="s">
        <v>12798</v>
      </c>
      <c r="D6379" s="71">
        <v>720.43</v>
      </c>
    </row>
    <row r="6380" spans="1:4" x14ac:dyDescent="0.25">
      <c r="A6380" s="71">
        <v>7107375</v>
      </c>
      <c r="B6380" t="s">
        <v>21071</v>
      </c>
      <c r="C6380" s="71" t="s">
        <v>12798</v>
      </c>
      <c r="D6380" s="71">
        <v>24777.32</v>
      </c>
    </row>
    <row r="6381" spans="1:4" x14ac:dyDescent="0.25">
      <c r="A6381" s="71">
        <v>7107376</v>
      </c>
      <c r="B6381" t="s">
        <v>21072</v>
      </c>
      <c r="C6381" s="71" t="s">
        <v>12798</v>
      </c>
      <c r="D6381" s="71">
        <v>42367.65</v>
      </c>
    </row>
    <row r="6382" spans="1:4" x14ac:dyDescent="0.25">
      <c r="A6382" s="71">
        <v>7107377</v>
      </c>
      <c r="B6382" t="s">
        <v>21073</v>
      </c>
      <c r="C6382" s="71" t="s">
        <v>12798</v>
      </c>
      <c r="D6382" s="71">
        <v>62421.42</v>
      </c>
    </row>
    <row r="6383" spans="1:4" x14ac:dyDescent="0.25">
      <c r="A6383" s="71">
        <v>7107374</v>
      </c>
      <c r="B6383" t="s">
        <v>21074</v>
      </c>
      <c r="C6383" s="71" t="s">
        <v>12798</v>
      </c>
      <c r="D6383" s="71">
        <v>16764.64</v>
      </c>
    </row>
    <row r="6384" spans="1:4" x14ac:dyDescent="0.25">
      <c r="A6384" s="71">
        <v>7119708</v>
      </c>
      <c r="B6384" t="s">
        <v>21075</v>
      </c>
      <c r="C6384" s="71" t="s">
        <v>12798</v>
      </c>
      <c r="D6384" s="71">
        <v>164301.23000000001</v>
      </c>
    </row>
    <row r="6385" spans="1:4" x14ac:dyDescent="0.25">
      <c r="A6385" s="71">
        <v>7119709</v>
      </c>
      <c r="B6385" t="s">
        <v>21076</v>
      </c>
      <c r="C6385" s="71" t="s">
        <v>12798</v>
      </c>
      <c r="D6385" s="71">
        <v>228211.26</v>
      </c>
    </row>
    <row r="6386" spans="1:4" x14ac:dyDescent="0.25">
      <c r="A6386" s="71">
        <v>7119706</v>
      </c>
      <c r="B6386" t="s">
        <v>21077</v>
      </c>
      <c r="C6386" s="71" t="s">
        <v>12798</v>
      </c>
      <c r="D6386" s="71">
        <v>50701.42</v>
      </c>
    </row>
    <row r="6387" spans="1:4" x14ac:dyDescent="0.25">
      <c r="A6387" s="71">
        <v>7119707</v>
      </c>
      <c r="B6387" t="s">
        <v>21078</v>
      </c>
      <c r="C6387" s="71" t="s">
        <v>12798</v>
      </c>
      <c r="D6387" s="71">
        <v>119829.33</v>
      </c>
    </row>
    <row r="6388" spans="1:4" x14ac:dyDescent="0.25">
      <c r="A6388" s="71">
        <v>7119787</v>
      </c>
      <c r="B6388" t="s">
        <v>21079</v>
      </c>
      <c r="C6388" s="71" t="s">
        <v>16235</v>
      </c>
      <c r="D6388" s="71">
        <v>343.71</v>
      </c>
    </row>
    <row r="6389" spans="1:4" x14ac:dyDescent="0.25">
      <c r="A6389" s="71">
        <v>7119647</v>
      </c>
      <c r="B6389" t="s">
        <v>21080</v>
      </c>
      <c r="C6389" s="71" t="s">
        <v>12798</v>
      </c>
      <c r="D6389" s="71">
        <v>2610.1999999999998</v>
      </c>
    </row>
    <row r="6390" spans="1:4" x14ac:dyDescent="0.25">
      <c r="A6390" s="71">
        <v>7119679</v>
      </c>
      <c r="B6390" t="s">
        <v>21081</v>
      </c>
      <c r="C6390" s="71" t="s">
        <v>62</v>
      </c>
      <c r="D6390" s="71">
        <v>45.62</v>
      </c>
    </row>
    <row r="6391" spans="1:4" x14ac:dyDescent="0.25">
      <c r="A6391" s="71">
        <v>7119711</v>
      </c>
      <c r="B6391" t="s">
        <v>21082</v>
      </c>
      <c r="C6391" s="71" t="s">
        <v>12798</v>
      </c>
      <c r="D6391" s="71">
        <v>885.29</v>
      </c>
    </row>
    <row r="6392" spans="1:4" x14ac:dyDescent="0.25">
      <c r="A6392" s="71">
        <v>7107379</v>
      </c>
      <c r="B6392" t="s">
        <v>40660</v>
      </c>
      <c r="C6392" s="71" t="s">
        <v>16235</v>
      </c>
      <c r="D6392" s="71">
        <v>49.87</v>
      </c>
    </row>
    <row r="6393" spans="1:4" x14ac:dyDescent="0.25">
      <c r="A6393" s="71">
        <v>7107381</v>
      </c>
      <c r="B6393" t="s">
        <v>40661</v>
      </c>
      <c r="C6393" s="71" t="s">
        <v>16235</v>
      </c>
      <c r="D6393" s="71">
        <v>51.94</v>
      </c>
    </row>
    <row r="6394" spans="1:4" x14ac:dyDescent="0.25">
      <c r="A6394" s="71">
        <v>7107380</v>
      </c>
      <c r="B6394" t="s">
        <v>40662</v>
      </c>
      <c r="C6394" s="71" t="s">
        <v>16235</v>
      </c>
      <c r="D6394" s="71">
        <v>56.24</v>
      </c>
    </row>
    <row r="6395" spans="1:4" x14ac:dyDescent="0.25">
      <c r="A6395" s="71">
        <v>7107382</v>
      </c>
      <c r="B6395" t="s">
        <v>40663</v>
      </c>
      <c r="C6395" s="71" t="s">
        <v>16235</v>
      </c>
      <c r="D6395" s="71">
        <v>136.62</v>
      </c>
    </row>
    <row r="6396" spans="1:4" x14ac:dyDescent="0.25">
      <c r="A6396" s="71">
        <v>7119713</v>
      </c>
      <c r="B6396" t="s">
        <v>21083</v>
      </c>
      <c r="C6396" s="71" t="s">
        <v>12798</v>
      </c>
      <c r="D6396" s="71">
        <v>254605.75</v>
      </c>
    </row>
    <row r="6397" spans="1:4" x14ac:dyDescent="0.25">
      <c r="A6397" s="71">
        <v>7119646</v>
      </c>
      <c r="B6397" t="s">
        <v>21084</v>
      </c>
      <c r="C6397" s="71" t="s">
        <v>62</v>
      </c>
      <c r="D6397" s="71">
        <v>1090.8399999999999</v>
      </c>
    </row>
    <row r="6398" spans="1:4" x14ac:dyDescent="0.25">
      <c r="A6398" s="71">
        <v>7107384</v>
      </c>
      <c r="B6398" t="s">
        <v>40664</v>
      </c>
      <c r="C6398" s="71" t="s">
        <v>16235</v>
      </c>
      <c r="D6398" s="71">
        <v>90.66</v>
      </c>
    </row>
    <row r="6399" spans="1:4" x14ac:dyDescent="0.25">
      <c r="A6399" s="71">
        <v>7107378</v>
      </c>
      <c r="B6399" t="s">
        <v>40665</v>
      </c>
      <c r="C6399" s="71" t="s">
        <v>16235</v>
      </c>
      <c r="D6399" s="71">
        <v>160.61000000000001</v>
      </c>
    </row>
    <row r="6400" spans="1:4" x14ac:dyDescent="0.25">
      <c r="A6400" s="71" t="s">
        <v>37029</v>
      </c>
      <c r="B6400" t="s">
        <v>40666</v>
      </c>
      <c r="C6400" s="71" t="s">
        <v>4</v>
      </c>
      <c r="D6400" s="71">
        <v>6.1134000000000004</v>
      </c>
    </row>
    <row r="6401" spans="1:4" x14ac:dyDescent="0.25">
      <c r="A6401" s="71" t="s">
        <v>37030</v>
      </c>
      <c r="B6401" t="s">
        <v>40667</v>
      </c>
      <c r="C6401" s="71" t="s">
        <v>4</v>
      </c>
      <c r="D6401" s="71">
        <v>5.8948999999999998</v>
      </c>
    </row>
    <row r="6402" spans="1:4" x14ac:dyDescent="0.25">
      <c r="A6402" s="71" t="s">
        <v>37031</v>
      </c>
      <c r="B6402" t="s">
        <v>40668</v>
      </c>
      <c r="C6402" s="71" t="s">
        <v>14997</v>
      </c>
      <c r="D6402" s="71">
        <v>168.7013</v>
      </c>
    </row>
    <row r="6403" spans="1:4" x14ac:dyDescent="0.25">
      <c r="A6403" s="71" t="s">
        <v>37032</v>
      </c>
      <c r="B6403" t="s">
        <v>40669</v>
      </c>
      <c r="C6403" s="71" t="s">
        <v>4</v>
      </c>
      <c r="D6403" s="71">
        <v>27.366199999999999</v>
      </c>
    </row>
    <row r="6404" spans="1:4" x14ac:dyDescent="0.25">
      <c r="A6404" s="71" t="s">
        <v>37033</v>
      </c>
      <c r="B6404" t="s">
        <v>40670</v>
      </c>
      <c r="C6404" s="71" t="s">
        <v>4</v>
      </c>
      <c r="D6404" s="71">
        <v>13.1036</v>
      </c>
    </row>
    <row r="6405" spans="1:4" x14ac:dyDescent="0.25">
      <c r="A6405" s="71" t="s">
        <v>37034</v>
      </c>
      <c r="B6405" t="s">
        <v>40671</v>
      </c>
      <c r="C6405" s="71" t="s">
        <v>53</v>
      </c>
      <c r="D6405" s="71">
        <v>4.1223000000000001</v>
      </c>
    </row>
    <row r="6406" spans="1:4" x14ac:dyDescent="0.25">
      <c r="A6406" s="71" t="s">
        <v>37035</v>
      </c>
      <c r="B6406" t="s">
        <v>40672</v>
      </c>
      <c r="C6406" s="71" t="s">
        <v>4</v>
      </c>
      <c r="D6406" s="71">
        <v>8.4041999999999994</v>
      </c>
    </row>
    <row r="6407" spans="1:4" x14ac:dyDescent="0.25">
      <c r="A6407" s="71" t="s">
        <v>37036</v>
      </c>
      <c r="B6407" t="s">
        <v>32876</v>
      </c>
      <c r="C6407" s="71" t="s">
        <v>4</v>
      </c>
      <c r="D6407" s="71">
        <v>14.574199999999999</v>
      </c>
    </row>
    <row r="6408" spans="1:4" x14ac:dyDescent="0.25">
      <c r="A6408" s="71" t="s">
        <v>37037</v>
      </c>
      <c r="B6408" t="s">
        <v>40673</v>
      </c>
      <c r="C6408" s="71" t="s">
        <v>4</v>
      </c>
      <c r="D6408" s="71">
        <v>10.708500000000001</v>
      </c>
    </row>
    <row r="6409" spans="1:4" x14ac:dyDescent="0.25">
      <c r="A6409" s="71" t="s">
        <v>37038</v>
      </c>
      <c r="B6409" t="s">
        <v>33051</v>
      </c>
      <c r="C6409" s="71" t="s">
        <v>4</v>
      </c>
      <c r="D6409" s="71">
        <v>1.6543000000000001</v>
      </c>
    </row>
    <row r="6410" spans="1:4" x14ac:dyDescent="0.25">
      <c r="A6410" s="71" t="s">
        <v>37039</v>
      </c>
      <c r="B6410" t="s">
        <v>40674</v>
      </c>
      <c r="C6410" s="71" t="s">
        <v>4</v>
      </c>
      <c r="D6410" s="71">
        <v>5.8948999999999998</v>
      </c>
    </row>
    <row r="6411" spans="1:4" x14ac:dyDescent="0.25">
      <c r="A6411" s="71" t="s">
        <v>37040</v>
      </c>
      <c r="B6411" t="s">
        <v>40675</v>
      </c>
      <c r="C6411" s="71" t="s">
        <v>4</v>
      </c>
      <c r="D6411" s="71">
        <v>7.3643000000000001</v>
      </c>
    </row>
    <row r="6412" spans="1:4" x14ac:dyDescent="0.25">
      <c r="A6412" s="71" t="s">
        <v>37041</v>
      </c>
      <c r="B6412" t="s">
        <v>40676</v>
      </c>
      <c r="C6412" s="71" t="s">
        <v>12798</v>
      </c>
      <c r="D6412" s="71">
        <v>18.9696</v>
      </c>
    </row>
    <row r="6413" spans="1:4" x14ac:dyDescent="0.25">
      <c r="A6413" s="71" t="s">
        <v>37042</v>
      </c>
      <c r="B6413" t="s">
        <v>40677</v>
      </c>
      <c r="C6413" s="71" t="s">
        <v>12798</v>
      </c>
      <c r="D6413" s="71">
        <v>47.494799999999998</v>
      </c>
    </row>
    <row r="6414" spans="1:4" x14ac:dyDescent="0.25">
      <c r="A6414" s="71" t="s">
        <v>37043</v>
      </c>
      <c r="B6414" t="s">
        <v>40678</v>
      </c>
      <c r="C6414" s="71" t="s">
        <v>12798</v>
      </c>
      <c r="D6414" s="71">
        <v>2.35</v>
      </c>
    </row>
    <row r="6415" spans="1:4" x14ac:dyDescent="0.25">
      <c r="A6415" s="71" t="s">
        <v>37044</v>
      </c>
      <c r="B6415" t="s">
        <v>40679</v>
      </c>
      <c r="C6415" s="71" t="s">
        <v>12798</v>
      </c>
      <c r="D6415" s="71">
        <v>19.931000000000001</v>
      </c>
    </row>
    <row r="6416" spans="1:4" x14ac:dyDescent="0.25">
      <c r="A6416" s="71" t="s">
        <v>37045</v>
      </c>
      <c r="B6416" t="s">
        <v>40680</v>
      </c>
      <c r="C6416" s="71" t="s">
        <v>12798</v>
      </c>
      <c r="D6416" s="71">
        <v>129.3339</v>
      </c>
    </row>
    <row r="6417" spans="1:4" x14ac:dyDescent="0.25">
      <c r="A6417" s="71" t="s">
        <v>37046</v>
      </c>
      <c r="B6417" t="s">
        <v>40681</v>
      </c>
      <c r="C6417" s="71" t="s">
        <v>4</v>
      </c>
      <c r="D6417" s="71">
        <v>6.4812000000000003</v>
      </c>
    </row>
    <row r="6418" spans="1:4" x14ac:dyDescent="0.25">
      <c r="A6418" s="71" t="s">
        <v>37047</v>
      </c>
      <c r="B6418" t="s">
        <v>40682</v>
      </c>
      <c r="C6418" s="71" t="s">
        <v>53</v>
      </c>
      <c r="D6418" s="71">
        <v>24.674600000000002</v>
      </c>
    </row>
    <row r="6419" spans="1:4" x14ac:dyDescent="0.25">
      <c r="A6419" s="71" t="s">
        <v>37048</v>
      </c>
      <c r="B6419" t="s">
        <v>40683</v>
      </c>
      <c r="C6419" s="71" t="s">
        <v>4</v>
      </c>
      <c r="D6419" s="71">
        <v>48.055599999999998</v>
      </c>
    </row>
    <row r="6420" spans="1:4" x14ac:dyDescent="0.25">
      <c r="A6420" s="71" t="s">
        <v>37049</v>
      </c>
      <c r="B6420" t="s">
        <v>40684</v>
      </c>
      <c r="C6420" s="71" t="s">
        <v>53</v>
      </c>
      <c r="D6420" s="71">
        <v>8.3079000000000001</v>
      </c>
    </row>
    <row r="6421" spans="1:4" x14ac:dyDescent="0.25">
      <c r="A6421" s="71" t="s">
        <v>37050</v>
      </c>
      <c r="B6421" t="s">
        <v>40685</v>
      </c>
      <c r="C6421" s="71" t="s">
        <v>14997</v>
      </c>
      <c r="D6421" s="71">
        <v>153.6909</v>
      </c>
    </row>
    <row r="6422" spans="1:4" x14ac:dyDescent="0.25">
      <c r="A6422" s="71" t="s">
        <v>37051</v>
      </c>
      <c r="B6422" t="s">
        <v>33049</v>
      </c>
      <c r="C6422" s="71" t="s">
        <v>4</v>
      </c>
      <c r="D6422" s="71">
        <v>1.5888</v>
      </c>
    </row>
    <row r="6423" spans="1:4" x14ac:dyDescent="0.25">
      <c r="A6423" s="71" t="s">
        <v>37052</v>
      </c>
      <c r="B6423" t="s">
        <v>40686</v>
      </c>
      <c r="C6423" s="71" t="s">
        <v>4</v>
      </c>
      <c r="D6423" s="71">
        <v>6.2931999999999997</v>
      </c>
    </row>
    <row r="6424" spans="1:4" x14ac:dyDescent="0.25">
      <c r="A6424" s="71" t="s">
        <v>37053</v>
      </c>
      <c r="B6424" t="s">
        <v>40687</v>
      </c>
      <c r="C6424" s="71" t="s">
        <v>4</v>
      </c>
      <c r="D6424" s="71">
        <v>45.130299999999998</v>
      </c>
    </row>
    <row r="6425" spans="1:4" x14ac:dyDescent="0.25">
      <c r="A6425" s="71" t="s">
        <v>37054</v>
      </c>
      <c r="B6425" t="s">
        <v>40688</v>
      </c>
      <c r="C6425" s="71" t="s">
        <v>53</v>
      </c>
      <c r="D6425" s="71">
        <v>14.336</v>
      </c>
    </row>
    <row r="6426" spans="1:4" x14ac:dyDescent="0.25">
      <c r="A6426" s="71" t="s">
        <v>37055</v>
      </c>
      <c r="B6426" t="s">
        <v>40689</v>
      </c>
      <c r="C6426" s="71" t="s">
        <v>53</v>
      </c>
      <c r="D6426" s="71">
        <v>4.9532999999999996</v>
      </c>
    </row>
    <row r="6427" spans="1:4" x14ac:dyDescent="0.25">
      <c r="A6427" s="71" t="s">
        <v>37056</v>
      </c>
      <c r="B6427" t="s">
        <v>40690</v>
      </c>
      <c r="C6427" s="71" t="s">
        <v>12798</v>
      </c>
      <c r="D6427" s="71">
        <v>76231.896800000002</v>
      </c>
    </row>
    <row r="6428" spans="1:4" x14ac:dyDescent="0.25">
      <c r="A6428" s="71" t="s">
        <v>37057</v>
      </c>
      <c r="B6428" t="s">
        <v>40691</v>
      </c>
      <c r="C6428" s="71" t="s">
        <v>12798</v>
      </c>
      <c r="D6428" s="71">
        <v>50554.902900000001</v>
      </c>
    </row>
    <row r="6429" spans="1:4" x14ac:dyDescent="0.25">
      <c r="A6429" s="71" t="s">
        <v>37058</v>
      </c>
      <c r="B6429" t="s">
        <v>40692</v>
      </c>
      <c r="C6429" s="71" t="s">
        <v>53</v>
      </c>
      <c r="D6429" s="71">
        <v>5.3396999999999997</v>
      </c>
    </row>
    <row r="6430" spans="1:4" x14ac:dyDescent="0.25">
      <c r="A6430" s="71" t="s">
        <v>37059</v>
      </c>
      <c r="B6430" t="s">
        <v>40693</v>
      </c>
      <c r="C6430" s="71" t="s">
        <v>4</v>
      </c>
      <c r="D6430" s="71">
        <v>9.4246999999999996</v>
      </c>
    </row>
    <row r="6431" spans="1:4" x14ac:dyDescent="0.25">
      <c r="A6431" s="71" t="s">
        <v>37060</v>
      </c>
      <c r="B6431" t="s">
        <v>40694</v>
      </c>
      <c r="C6431" s="71" t="s">
        <v>12798</v>
      </c>
      <c r="D6431" s="71">
        <v>505.08210000000003</v>
      </c>
    </row>
    <row r="6432" spans="1:4" x14ac:dyDescent="0.25">
      <c r="A6432" s="71" t="s">
        <v>37061</v>
      </c>
      <c r="B6432" t="s">
        <v>40695</v>
      </c>
      <c r="C6432" s="71" t="s">
        <v>12798</v>
      </c>
      <c r="D6432" s="71">
        <v>298.07580000000002</v>
      </c>
    </row>
    <row r="6433" spans="1:4" x14ac:dyDescent="0.25">
      <c r="A6433" s="71" t="s">
        <v>37062</v>
      </c>
      <c r="B6433" t="s">
        <v>40696</v>
      </c>
      <c r="C6433" s="71" t="s">
        <v>12798</v>
      </c>
      <c r="D6433" s="71">
        <v>102.95</v>
      </c>
    </row>
    <row r="6434" spans="1:4" x14ac:dyDescent="0.25">
      <c r="A6434" s="71" t="s">
        <v>37063</v>
      </c>
      <c r="B6434" t="s">
        <v>40697</v>
      </c>
      <c r="C6434" s="71" t="s">
        <v>12798</v>
      </c>
      <c r="D6434" s="71">
        <v>141.65199999999999</v>
      </c>
    </row>
    <row r="6435" spans="1:4" x14ac:dyDescent="0.25">
      <c r="A6435" s="71" t="s">
        <v>37064</v>
      </c>
      <c r="B6435" t="s">
        <v>40698</v>
      </c>
      <c r="C6435" s="71" t="s">
        <v>12798</v>
      </c>
      <c r="D6435" s="71">
        <v>181.77680000000001</v>
      </c>
    </row>
    <row r="6436" spans="1:4" x14ac:dyDescent="0.25">
      <c r="A6436" s="71" t="s">
        <v>37065</v>
      </c>
      <c r="B6436" t="s">
        <v>40699</v>
      </c>
      <c r="C6436" s="71" t="s">
        <v>4</v>
      </c>
      <c r="D6436" s="71">
        <v>101.1627</v>
      </c>
    </row>
    <row r="6437" spans="1:4" x14ac:dyDescent="0.25">
      <c r="A6437" s="71" t="s">
        <v>37066</v>
      </c>
      <c r="B6437" t="s">
        <v>40700</v>
      </c>
      <c r="C6437" s="71" t="s">
        <v>12798</v>
      </c>
      <c r="D6437" s="71">
        <v>167.90280000000001</v>
      </c>
    </row>
    <row r="6438" spans="1:4" x14ac:dyDescent="0.25">
      <c r="A6438" s="71" t="s">
        <v>37067</v>
      </c>
      <c r="B6438" t="s">
        <v>40701</v>
      </c>
      <c r="C6438" s="71" t="s">
        <v>3</v>
      </c>
      <c r="D6438" s="71">
        <v>0.1079</v>
      </c>
    </row>
    <row r="6439" spans="1:4" x14ac:dyDescent="0.25">
      <c r="A6439" s="71" t="s">
        <v>37068</v>
      </c>
      <c r="B6439" t="s">
        <v>40702</v>
      </c>
      <c r="C6439" s="71" t="s">
        <v>3</v>
      </c>
      <c r="D6439" s="71">
        <v>1.8664000000000001</v>
      </c>
    </row>
    <row r="6440" spans="1:4" x14ac:dyDescent="0.25">
      <c r="A6440" s="71" t="s">
        <v>37069</v>
      </c>
      <c r="B6440" t="s">
        <v>40703</v>
      </c>
      <c r="C6440" s="71" t="s">
        <v>3</v>
      </c>
      <c r="D6440" s="71">
        <v>7.0999999999999994E-2</v>
      </c>
    </row>
    <row r="6441" spans="1:4" x14ac:dyDescent="0.25">
      <c r="A6441" s="71" t="s">
        <v>37070</v>
      </c>
      <c r="B6441" t="s">
        <v>40704</v>
      </c>
      <c r="C6441" s="71" t="s">
        <v>12798</v>
      </c>
      <c r="D6441" s="71">
        <v>1279.3489999999999</v>
      </c>
    </row>
    <row r="6442" spans="1:4" x14ac:dyDescent="0.25">
      <c r="A6442" s="71" t="s">
        <v>37071</v>
      </c>
      <c r="B6442" t="s">
        <v>40705</v>
      </c>
      <c r="C6442" s="71" t="s">
        <v>12798</v>
      </c>
      <c r="D6442" s="71">
        <v>7127.1432000000004</v>
      </c>
    </row>
    <row r="6443" spans="1:4" x14ac:dyDescent="0.25">
      <c r="A6443" s="71" t="s">
        <v>37072</v>
      </c>
      <c r="B6443" t="s">
        <v>40706</v>
      </c>
      <c r="C6443" s="71" t="s">
        <v>12798</v>
      </c>
      <c r="D6443" s="71">
        <v>107271.5929</v>
      </c>
    </row>
    <row r="6444" spans="1:4" x14ac:dyDescent="0.25">
      <c r="A6444" s="71" t="s">
        <v>37073</v>
      </c>
      <c r="B6444" t="s">
        <v>40707</v>
      </c>
      <c r="C6444" s="71" t="s">
        <v>12798</v>
      </c>
      <c r="D6444" s="71">
        <v>111661.2452</v>
      </c>
    </row>
    <row r="6445" spans="1:4" x14ac:dyDescent="0.25">
      <c r="A6445" s="71" t="s">
        <v>37074</v>
      </c>
      <c r="B6445" t="s">
        <v>40708</v>
      </c>
      <c r="C6445" s="71" t="s">
        <v>12798</v>
      </c>
      <c r="D6445" s="71">
        <v>73346.645199999999</v>
      </c>
    </row>
    <row r="6446" spans="1:4" x14ac:dyDescent="0.25">
      <c r="A6446" s="71" t="s">
        <v>37075</v>
      </c>
      <c r="B6446" t="s">
        <v>40709</v>
      </c>
      <c r="C6446" s="71" t="s">
        <v>12798</v>
      </c>
      <c r="D6446" s="71">
        <v>46311.683199999999</v>
      </c>
    </row>
    <row r="6447" spans="1:4" x14ac:dyDescent="0.25">
      <c r="A6447" s="71" t="s">
        <v>37076</v>
      </c>
      <c r="B6447" t="s">
        <v>40710</v>
      </c>
      <c r="C6447" s="71" t="s">
        <v>12798</v>
      </c>
      <c r="D6447" s="71">
        <v>59138.485999999997</v>
      </c>
    </row>
    <row r="6448" spans="1:4" x14ac:dyDescent="0.25">
      <c r="A6448" s="71" t="s">
        <v>37077</v>
      </c>
      <c r="B6448" t="s">
        <v>40711</v>
      </c>
      <c r="C6448" s="71" t="s">
        <v>12798</v>
      </c>
      <c r="D6448" s="71">
        <v>92592.733699999997</v>
      </c>
    </row>
    <row r="6449" spans="1:4" x14ac:dyDescent="0.25">
      <c r="A6449" s="71" t="s">
        <v>37078</v>
      </c>
      <c r="B6449" t="s">
        <v>33105</v>
      </c>
      <c r="C6449" s="71" t="s">
        <v>3</v>
      </c>
      <c r="D6449" s="71">
        <v>145.70310000000001</v>
      </c>
    </row>
    <row r="6450" spans="1:4" x14ac:dyDescent="0.25">
      <c r="A6450" s="71" t="s">
        <v>37079</v>
      </c>
      <c r="B6450" t="s">
        <v>40712</v>
      </c>
      <c r="C6450" s="71" t="s">
        <v>3</v>
      </c>
      <c r="D6450" s="71">
        <v>14.051</v>
      </c>
    </row>
    <row r="6451" spans="1:4" x14ac:dyDescent="0.25">
      <c r="A6451" s="71" t="s">
        <v>37080</v>
      </c>
      <c r="B6451" t="s">
        <v>40713</v>
      </c>
      <c r="C6451" s="71" t="s">
        <v>3</v>
      </c>
      <c r="D6451" s="71">
        <v>0.7389</v>
      </c>
    </row>
    <row r="6452" spans="1:4" x14ac:dyDescent="0.25">
      <c r="A6452" s="71" t="s">
        <v>37081</v>
      </c>
      <c r="B6452" t="s">
        <v>40714</v>
      </c>
      <c r="C6452" s="71" t="s">
        <v>12798</v>
      </c>
      <c r="D6452" s="71">
        <v>35476.210400000004</v>
      </c>
    </row>
    <row r="6453" spans="1:4" x14ac:dyDescent="0.25">
      <c r="A6453" s="71" t="s">
        <v>37082</v>
      </c>
      <c r="B6453" t="s">
        <v>40715</v>
      </c>
      <c r="C6453" s="71" t="s">
        <v>4</v>
      </c>
      <c r="D6453" s="71">
        <v>16.8</v>
      </c>
    </row>
    <row r="6454" spans="1:4" x14ac:dyDescent="0.25">
      <c r="A6454" s="71" t="s">
        <v>37083</v>
      </c>
      <c r="B6454" t="s">
        <v>40716</v>
      </c>
      <c r="C6454" s="71" t="s">
        <v>12798</v>
      </c>
      <c r="D6454" s="71">
        <v>13.356999999999999</v>
      </c>
    </row>
    <row r="6455" spans="1:4" x14ac:dyDescent="0.25">
      <c r="A6455" s="71" t="s">
        <v>37084</v>
      </c>
      <c r="B6455" t="s">
        <v>40717</v>
      </c>
      <c r="C6455" s="71" t="s">
        <v>12798</v>
      </c>
      <c r="D6455" s="71">
        <v>16.638999999999999</v>
      </c>
    </row>
    <row r="6456" spans="1:4" x14ac:dyDescent="0.25">
      <c r="A6456" s="71" t="s">
        <v>37085</v>
      </c>
      <c r="B6456" t="s">
        <v>32878</v>
      </c>
      <c r="C6456" s="71" t="s">
        <v>4</v>
      </c>
      <c r="D6456" s="71">
        <v>8.7470999999999997</v>
      </c>
    </row>
    <row r="6457" spans="1:4" x14ac:dyDescent="0.25">
      <c r="A6457" s="71" t="s">
        <v>37086</v>
      </c>
      <c r="B6457" t="s">
        <v>32944</v>
      </c>
      <c r="C6457" s="71" t="s">
        <v>12798</v>
      </c>
      <c r="D6457" s="71">
        <v>15.2258</v>
      </c>
    </row>
    <row r="6458" spans="1:4" x14ac:dyDescent="0.25">
      <c r="A6458" s="71" t="s">
        <v>37087</v>
      </c>
      <c r="B6458" t="s">
        <v>40718</v>
      </c>
      <c r="C6458" s="71" t="s">
        <v>14997</v>
      </c>
      <c r="D6458" s="71">
        <v>154.68790000000001</v>
      </c>
    </row>
    <row r="6459" spans="1:4" x14ac:dyDescent="0.25">
      <c r="A6459" s="71" t="s">
        <v>37088</v>
      </c>
      <c r="B6459" t="s">
        <v>40719</v>
      </c>
      <c r="C6459" s="71" t="s">
        <v>14997</v>
      </c>
      <c r="D6459" s="71">
        <v>149.8476</v>
      </c>
    </row>
    <row r="6460" spans="1:4" x14ac:dyDescent="0.25">
      <c r="A6460" s="71" t="s">
        <v>37089</v>
      </c>
      <c r="B6460" t="s">
        <v>32882</v>
      </c>
      <c r="C6460" s="71" t="s">
        <v>14997</v>
      </c>
      <c r="D6460" s="71">
        <v>177.11590000000001</v>
      </c>
    </row>
    <row r="6461" spans="1:4" x14ac:dyDescent="0.25">
      <c r="A6461" s="71" t="s">
        <v>37090</v>
      </c>
      <c r="B6461" t="s">
        <v>32888</v>
      </c>
      <c r="C6461" s="71" t="s">
        <v>4</v>
      </c>
      <c r="D6461" s="71">
        <v>1.5640000000000001</v>
      </c>
    </row>
    <row r="6462" spans="1:4" x14ac:dyDescent="0.25">
      <c r="A6462" s="71" t="s">
        <v>37091</v>
      </c>
      <c r="B6462" t="s">
        <v>32886</v>
      </c>
      <c r="C6462" s="71" t="s">
        <v>4</v>
      </c>
      <c r="D6462" s="71">
        <v>1.6778999999999999</v>
      </c>
    </row>
    <row r="6463" spans="1:4" x14ac:dyDescent="0.25">
      <c r="A6463" s="71" t="s">
        <v>37092</v>
      </c>
      <c r="B6463" t="s">
        <v>40720</v>
      </c>
      <c r="C6463" s="71" t="s">
        <v>12798</v>
      </c>
      <c r="D6463" s="71">
        <v>381.50069999999999</v>
      </c>
    </row>
    <row r="6464" spans="1:4" x14ac:dyDescent="0.25">
      <c r="A6464" s="71" t="s">
        <v>37093</v>
      </c>
      <c r="B6464" t="s">
        <v>40721</v>
      </c>
      <c r="C6464" s="71" t="s">
        <v>12798</v>
      </c>
      <c r="D6464" s="71">
        <v>480.99700000000001</v>
      </c>
    </row>
    <row r="6465" spans="1:4" x14ac:dyDescent="0.25">
      <c r="A6465" s="71" t="s">
        <v>37094</v>
      </c>
      <c r="B6465" t="s">
        <v>40722</v>
      </c>
      <c r="C6465" s="71" t="s">
        <v>12798</v>
      </c>
      <c r="D6465" s="71">
        <v>557.73649999999998</v>
      </c>
    </row>
    <row r="6466" spans="1:4" x14ac:dyDescent="0.25">
      <c r="A6466" s="71" t="s">
        <v>37095</v>
      </c>
      <c r="B6466" t="s">
        <v>40723</v>
      </c>
      <c r="C6466" s="71" t="s">
        <v>12798</v>
      </c>
      <c r="D6466" s="71">
        <v>653.98440000000005</v>
      </c>
    </row>
    <row r="6467" spans="1:4" x14ac:dyDescent="0.25">
      <c r="A6467" s="71" t="s">
        <v>37096</v>
      </c>
      <c r="B6467" t="s">
        <v>40724</v>
      </c>
      <c r="C6467" s="71" t="s">
        <v>12798</v>
      </c>
      <c r="D6467" s="71">
        <v>740.44299999999998</v>
      </c>
    </row>
    <row r="6468" spans="1:4" x14ac:dyDescent="0.25">
      <c r="A6468" s="71" t="s">
        <v>37097</v>
      </c>
      <c r="B6468" t="s">
        <v>40725</v>
      </c>
      <c r="C6468" s="71" t="s">
        <v>12798</v>
      </c>
      <c r="D6468" s="71">
        <v>805.89660000000003</v>
      </c>
    </row>
    <row r="6469" spans="1:4" x14ac:dyDescent="0.25">
      <c r="A6469" s="71" t="s">
        <v>37098</v>
      </c>
      <c r="B6469" t="s">
        <v>40726</v>
      </c>
      <c r="C6469" s="71" t="s">
        <v>12798</v>
      </c>
      <c r="D6469" s="71">
        <v>1027.018</v>
      </c>
    </row>
    <row r="6470" spans="1:4" x14ac:dyDescent="0.25">
      <c r="A6470" s="71" t="s">
        <v>37099</v>
      </c>
      <c r="B6470" t="s">
        <v>40727</v>
      </c>
      <c r="C6470" s="71" t="s">
        <v>12798</v>
      </c>
      <c r="D6470" s="71">
        <v>1419.6869999999999</v>
      </c>
    </row>
    <row r="6471" spans="1:4" x14ac:dyDescent="0.25">
      <c r="A6471" s="71" t="s">
        <v>37100</v>
      </c>
      <c r="B6471" t="s">
        <v>40728</v>
      </c>
      <c r="C6471" s="71" t="s">
        <v>12798</v>
      </c>
      <c r="D6471" s="71">
        <v>1811.9403</v>
      </c>
    </row>
    <row r="6472" spans="1:4" x14ac:dyDescent="0.25">
      <c r="A6472" s="71" t="s">
        <v>37101</v>
      </c>
      <c r="B6472" t="s">
        <v>40729</v>
      </c>
      <c r="C6472" s="71" t="s">
        <v>3</v>
      </c>
      <c r="D6472" s="71">
        <v>19.413499999999999</v>
      </c>
    </row>
    <row r="6473" spans="1:4" x14ac:dyDescent="0.25">
      <c r="A6473" s="71" t="s">
        <v>37102</v>
      </c>
      <c r="B6473" t="s">
        <v>40730</v>
      </c>
      <c r="C6473" s="71" t="s">
        <v>37103</v>
      </c>
      <c r="D6473" s="71">
        <v>567.85599999999999</v>
      </c>
    </row>
    <row r="6474" spans="1:4" x14ac:dyDescent="0.25">
      <c r="A6474" s="71" t="s">
        <v>37104</v>
      </c>
      <c r="B6474" t="s">
        <v>40731</v>
      </c>
      <c r="C6474" s="71" t="s">
        <v>12798</v>
      </c>
      <c r="D6474" s="71">
        <v>2334.9751999999999</v>
      </c>
    </row>
    <row r="6475" spans="1:4" x14ac:dyDescent="0.25">
      <c r="A6475" s="71" t="s">
        <v>37105</v>
      </c>
      <c r="B6475" t="s">
        <v>40732</v>
      </c>
      <c r="C6475" s="71" t="s">
        <v>12798</v>
      </c>
      <c r="D6475" s="71">
        <v>2797.9596999999999</v>
      </c>
    </row>
    <row r="6476" spans="1:4" x14ac:dyDescent="0.25">
      <c r="A6476" s="71" t="s">
        <v>37106</v>
      </c>
      <c r="B6476" t="s">
        <v>40733</v>
      </c>
      <c r="C6476" s="71" t="s">
        <v>12798</v>
      </c>
      <c r="D6476" s="71">
        <v>3030.6994</v>
      </c>
    </row>
    <row r="6477" spans="1:4" x14ac:dyDescent="0.25">
      <c r="A6477" s="71" t="s">
        <v>37107</v>
      </c>
      <c r="B6477" t="s">
        <v>40734</v>
      </c>
      <c r="C6477" s="71" t="s">
        <v>4</v>
      </c>
      <c r="D6477" s="71">
        <v>7.2316000000000003</v>
      </c>
    </row>
    <row r="6478" spans="1:4" x14ac:dyDescent="0.25">
      <c r="A6478" s="71" t="s">
        <v>37108</v>
      </c>
      <c r="B6478" t="s">
        <v>32892</v>
      </c>
      <c r="C6478" s="71" t="s">
        <v>62</v>
      </c>
      <c r="D6478" s="71" t="s">
        <v>30876</v>
      </c>
    </row>
    <row r="6479" spans="1:4" x14ac:dyDescent="0.25">
      <c r="A6479" s="71" t="s">
        <v>37109</v>
      </c>
      <c r="B6479" t="s">
        <v>40735</v>
      </c>
      <c r="C6479" s="71" t="s">
        <v>12798</v>
      </c>
      <c r="D6479" s="71">
        <v>463.06709999999998</v>
      </c>
    </row>
    <row r="6480" spans="1:4" x14ac:dyDescent="0.25">
      <c r="A6480" s="71" t="s">
        <v>37110</v>
      </c>
      <c r="B6480" t="s">
        <v>40736</v>
      </c>
      <c r="C6480" s="71" t="s">
        <v>12798</v>
      </c>
      <c r="D6480" s="71">
        <v>604.09090000000003</v>
      </c>
    </row>
    <row r="6481" spans="1:4" x14ac:dyDescent="0.25">
      <c r="A6481" s="71" t="s">
        <v>37111</v>
      </c>
      <c r="B6481" t="s">
        <v>40737</v>
      </c>
      <c r="C6481" s="71" t="s">
        <v>16235</v>
      </c>
      <c r="D6481" s="71">
        <v>34.1066</v>
      </c>
    </row>
    <row r="6482" spans="1:4" x14ac:dyDescent="0.25">
      <c r="A6482" s="71" t="s">
        <v>37112</v>
      </c>
      <c r="B6482" t="s">
        <v>40738</v>
      </c>
      <c r="C6482" s="71" t="s">
        <v>12798</v>
      </c>
      <c r="D6482" s="71">
        <v>715.62450000000001</v>
      </c>
    </row>
    <row r="6483" spans="1:4" x14ac:dyDescent="0.25">
      <c r="A6483" s="71" t="s">
        <v>37113</v>
      </c>
      <c r="B6483" t="s">
        <v>40739</v>
      </c>
      <c r="C6483" s="71" t="s">
        <v>3</v>
      </c>
      <c r="D6483" s="71">
        <v>5.18</v>
      </c>
    </row>
    <row r="6484" spans="1:4" x14ac:dyDescent="0.25">
      <c r="A6484" s="71" t="s">
        <v>37114</v>
      </c>
      <c r="B6484" t="s">
        <v>40740</v>
      </c>
      <c r="C6484" s="71" t="s">
        <v>12798</v>
      </c>
      <c r="D6484" s="71">
        <v>1097.3227999999999</v>
      </c>
    </row>
    <row r="6485" spans="1:4" x14ac:dyDescent="0.25">
      <c r="A6485" s="71" t="s">
        <v>37115</v>
      </c>
      <c r="B6485" t="s">
        <v>40741</v>
      </c>
      <c r="C6485" s="71" t="s">
        <v>12798</v>
      </c>
      <c r="D6485" s="71">
        <v>972.77030000000002</v>
      </c>
    </row>
    <row r="6486" spans="1:4" x14ac:dyDescent="0.25">
      <c r="A6486" s="71" t="s">
        <v>37116</v>
      </c>
      <c r="B6486" t="s">
        <v>40742</v>
      </c>
      <c r="C6486" s="71" t="s">
        <v>12798</v>
      </c>
      <c r="D6486" s="71">
        <v>5879.8552</v>
      </c>
    </row>
    <row r="6487" spans="1:4" x14ac:dyDescent="0.25">
      <c r="A6487" s="71" t="s">
        <v>37117</v>
      </c>
      <c r="B6487" t="s">
        <v>40743</v>
      </c>
      <c r="C6487" s="71" t="s">
        <v>12798</v>
      </c>
      <c r="D6487" s="71">
        <v>1351.5933</v>
      </c>
    </row>
    <row r="6488" spans="1:4" x14ac:dyDescent="0.25">
      <c r="A6488" s="71" t="s">
        <v>37118</v>
      </c>
      <c r="B6488" t="s">
        <v>40744</v>
      </c>
      <c r="C6488" s="71" t="s">
        <v>12798</v>
      </c>
      <c r="D6488" s="71">
        <v>26162.056799999998</v>
      </c>
    </row>
    <row r="6489" spans="1:4" x14ac:dyDescent="0.25">
      <c r="A6489" s="71" t="s">
        <v>37119</v>
      </c>
      <c r="B6489" t="s">
        <v>40745</v>
      </c>
      <c r="C6489" s="71" t="s">
        <v>16235</v>
      </c>
      <c r="D6489" s="71">
        <v>6.51</v>
      </c>
    </row>
    <row r="6490" spans="1:4" x14ac:dyDescent="0.25">
      <c r="A6490" s="71" t="s">
        <v>37120</v>
      </c>
      <c r="B6490" t="s">
        <v>40746</v>
      </c>
      <c r="C6490" s="71" t="s">
        <v>12798</v>
      </c>
      <c r="D6490" s="71">
        <v>16494.334999999999</v>
      </c>
    </row>
    <row r="6491" spans="1:4" x14ac:dyDescent="0.25">
      <c r="A6491" s="71" t="s">
        <v>37121</v>
      </c>
      <c r="B6491" t="s">
        <v>40747</v>
      </c>
      <c r="C6491" s="71" t="s">
        <v>12798</v>
      </c>
      <c r="D6491" s="71">
        <v>22335.606400000001</v>
      </c>
    </row>
    <row r="6492" spans="1:4" x14ac:dyDescent="0.25">
      <c r="A6492" s="71" t="s">
        <v>37122</v>
      </c>
      <c r="B6492" t="s">
        <v>40748</v>
      </c>
      <c r="C6492" s="71" t="s">
        <v>12798</v>
      </c>
      <c r="D6492" s="71">
        <v>25480.713500000002</v>
      </c>
    </row>
    <row r="6493" spans="1:4" x14ac:dyDescent="0.25">
      <c r="A6493" s="71" t="s">
        <v>37123</v>
      </c>
      <c r="B6493" t="s">
        <v>40749</v>
      </c>
      <c r="C6493" s="71" t="s">
        <v>12798</v>
      </c>
      <c r="D6493" s="71">
        <v>28266.6463</v>
      </c>
    </row>
    <row r="6494" spans="1:4" x14ac:dyDescent="0.25">
      <c r="A6494" s="71" t="s">
        <v>37124</v>
      </c>
      <c r="B6494" t="s">
        <v>40750</v>
      </c>
      <c r="C6494" s="71" t="s">
        <v>3</v>
      </c>
      <c r="D6494" s="71">
        <v>312.185</v>
      </c>
    </row>
    <row r="6495" spans="1:4" x14ac:dyDescent="0.25">
      <c r="A6495" s="71" t="s">
        <v>37125</v>
      </c>
      <c r="B6495" t="s">
        <v>40751</v>
      </c>
      <c r="C6495" s="71" t="s">
        <v>3</v>
      </c>
      <c r="D6495" s="71">
        <v>2016.8688</v>
      </c>
    </row>
    <row r="6496" spans="1:4" x14ac:dyDescent="0.25">
      <c r="A6496" s="71" t="s">
        <v>37126</v>
      </c>
      <c r="B6496" t="s">
        <v>40752</v>
      </c>
      <c r="C6496" s="71" t="s">
        <v>3</v>
      </c>
      <c r="D6496" s="71">
        <v>2531.8935000000001</v>
      </c>
    </row>
    <row r="6497" spans="1:4" x14ac:dyDescent="0.25">
      <c r="A6497" s="71" t="s">
        <v>37127</v>
      </c>
      <c r="B6497" t="s">
        <v>40753</v>
      </c>
      <c r="C6497" s="71" t="s">
        <v>3</v>
      </c>
      <c r="D6497" s="71">
        <v>2834.0263</v>
      </c>
    </row>
    <row r="6498" spans="1:4" x14ac:dyDescent="0.25">
      <c r="A6498" s="71" t="s">
        <v>37128</v>
      </c>
      <c r="B6498" t="s">
        <v>40754</v>
      </c>
      <c r="C6498" s="71" t="s">
        <v>12798</v>
      </c>
      <c r="D6498" s="71">
        <v>4299.8137999999999</v>
      </c>
    </row>
    <row r="6499" spans="1:4" x14ac:dyDescent="0.25">
      <c r="A6499" s="71" t="s">
        <v>37129</v>
      </c>
      <c r="B6499" t="s">
        <v>40755</v>
      </c>
      <c r="C6499" s="71" t="s">
        <v>12798</v>
      </c>
      <c r="D6499" s="71">
        <v>5847.2236000000003</v>
      </c>
    </row>
    <row r="6500" spans="1:4" x14ac:dyDescent="0.25">
      <c r="A6500" s="71" t="s">
        <v>37130</v>
      </c>
      <c r="B6500" t="s">
        <v>40756</v>
      </c>
      <c r="C6500" s="71" t="s">
        <v>12798</v>
      </c>
      <c r="D6500" s="71">
        <v>6724.6734999999999</v>
      </c>
    </row>
    <row r="6501" spans="1:4" x14ac:dyDescent="0.25">
      <c r="A6501" s="71" t="s">
        <v>37131</v>
      </c>
      <c r="B6501" t="s">
        <v>40757</v>
      </c>
      <c r="C6501" s="71" t="s">
        <v>12798</v>
      </c>
      <c r="D6501" s="71">
        <v>7218.8643000000002</v>
      </c>
    </row>
    <row r="6502" spans="1:4" x14ac:dyDescent="0.25">
      <c r="A6502" s="71" t="s">
        <v>37132</v>
      </c>
      <c r="B6502" t="s">
        <v>40758</v>
      </c>
      <c r="C6502" s="71" t="s">
        <v>16235</v>
      </c>
      <c r="D6502" s="71">
        <v>5.71</v>
      </c>
    </row>
    <row r="6503" spans="1:4" x14ac:dyDescent="0.25">
      <c r="A6503" s="71" t="s">
        <v>37133</v>
      </c>
      <c r="B6503" t="s">
        <v>40759</v>
      </c>
      <c r="C6503" s="71" t="s">
        <v>3</v>
      </c>
      <c r="D6503" s="71">
        <v>51.564</v>
      </c>
    </row>
    <row r="6504" spans="1:4" x14ac:dyDescent="0.25">
      <c r="A6504" s="71" t="s">
        <v>37134</v>
      </c>
      <c r="B6504" t="s">
        <v>40760</v>
      </c>
      <c r="C6504" s="71" t="s">
        <v>12798</v>
      </c>
      <c r="D6504" s="71">
        <v>1761.5500999999999</v>
      </c>
    </row>
    <row r="6505" spans="1:4" x14ac:dyDescent="0.25">
      <c r="A6505" s="71" t="s">
        <v>37135</v>
      </c>
      <c r="B6505" t="s">
        <v>40761</v>
      </c>
      <c r="C6505" s="71" t="s">
        <v>3</v>
      </c>
      <c r="D6505" s="71">
        <v>209.477</v>
      </c>
    </row>
    <row r="6506" spans="1:4" x14ac:dyDescent="0.25">
      <c r="A6506" s="71" t="s">
        <v>37136</v>
      </c>
      <c r="B6506" t="s">
        <v>40762</v>
      </c>
      <c r="C6506" s="71" t="s">
        <v>3</v>
      </c>
      <c r="D6506" s="71">
        <v>253.67099999999999</v>
      </c>
    </row>
    <row r="6507" spans="1:4" x14ac:dyDescent="0.25">
      <c r="A6507" s="71" t="s">
        <v>37137</v>
      </c>
      <c r="B6507" t="s">
        <v>40763</v>
      </c>
      <c r="C6507" s="71" t="s">
        <v>3</v>
      </c>
      <c r="D6507" s="71">
        <v>344.45769999999999</v>
      </c>
    </row>
    <row r="6508" spans="1:4" x14ac:dyDescent="0.25">
      <c r="A6508" s="71" t="s">
        <v>37138</v>
      </c>
      <c r="B6508" t="s">
        <v>40764</v>
      </c>
      <c r="C6508" s="71" t="s">
        <v>3</v>
      </c>
      <c r="D6508" s="71">
        <v>502.78500000000003</v>
      </c>
    </row>
    <row r="6509" spans="1:4" x14ac:dyDescent="0.25">
      <c r="A6509" s="71" t="s">
        <v>37139</v>
      </c>
      <c r="B6509" t="s">
        <v>40765</v>
      </c>
      <c r="C6509" s="71" t="s">
        <v>3</v>
      </c>
      <c r="D6509" s="71">
        <v>668.03240000000005</v>
      </c>
    </row>
    <row r="6510" spans="1:4" x14ac:dyDescent="0.25">
      <c r="A6510" s="71" t="s">
        <v>37140</v>
      </c>
      <c r="B6510" t="s">
        <v>40766</v>
      </c>
      <c r="C6510" s="71" t="s">
        <v>3</v>
      </c>
      <c r="D6510" s="71">
        <v>737.37260000000003</v>
      </c>
    </row>
    <row r="6511" spans="1:4" x14ac:dyDescent="0.25">
      <c r="A6511" s="71" t="s">
        <v>37141</v>
      </c>
      <c r="B6511" t="s">
        <v>40767</v>
      </c>
      <c r="C6511" s="71" t="s">
        <v>3</v>
      </c>
      <c r="D6511" s="71">
        <v>961.42669999999998</v>
      </c>
    </row>
    <row r="6512" spans="1:4" x14ac:dyDescent="0.25">
      <c r="A6512" s="71" t="s">
        <v>37142</v>
      </c>
      <c r="B6512" t="s">
        <v>40768</v>
      </c>
      <c r="C6512" s="71" t="s">
        <v>12798</v>
      </c>
      <c r="D6512" s="71">
        <v>2304.5916000000002</v>
      </c>
    </row>
    <row r="6513" spans="1:4" x14ac:dyDescent="0.25">
      <c r="A6513" s="71" t="s">
        <v>37143</v>
      </c>
      <c r="B6513" t="s">
        <v>40769</v>
      </c>
      <c r="C6513" s="71" t="s">
        <v>3</v>
      </c>
      <c r="D6513" s="71">
        <v>1306.9087999999999</v>
      </c>
    </row>
    <row r="6514" spans="1:4" x14ac:dyDescent="0.25">
      <c r="A6514" s="71" t="s">
        <v>37144</v>
      </c>
      <c r="B6514" t="s">
        <v>40770</v>
      </c>
      <c r="C6514" s="71" t="s">
        <v>4</v>
      </c>
      <c r="D6514" s="71">
        <v>2.9588999999999999</v>
      </c>
    </row>
    <row r="6515" spans="1:4" x14ac:dyDescent="0.25">
      <c r="A6515" s="71" t="s">
        <v>37145</v>
      </c>
      <c r="B6515" t="s">
        <v>40771</v>
      </c>
      <c r="C6515" s="71" t="s">
        <v>3</v>
      </c>
      <c r="D6515" s="71">
        <v>1274.7252000000001</v>
      </c>
    </row>
    <row r="6516" spans="1:4" x14ac:dyDescent="0.25">
      <c r="A6516" s="71" t="s">
        <v>37146</v>
      </c>
      <c r="B6516" t="s">
        <v>40772</v>
      </c>
      <c r="C6516" s="71" t="s">
        <v>3</v>
      </c>
      <c r="D6516" s="71">
        <v>1761.1992</v>
      </c>
    </row>
    <row r="6517" spans="1:4" x14ac:dyDescent="0.25">
      <c r="A6517" s="71" t="s">
        <v>37147</v>
      </c>
      <c r="B6517" t="s">
        <v>40773</v>
      </c>
      <c r="C6517" s="71" t="s">
        <v>3</v>
      </c>
      <c r="D6517" s="71">
        <v>2009.0605</v>
      </c>
    </row>
    <row r="6518" spans="1:4" x14ac:dyDescent="0.25">
      <c r="A6518" s="71" t="s">
        <v>37148</v>
      </c>
      <c r="B6518" t="s">
        <v>40774</v>
      </c>
      <c r="C6518" s="71" t="s">
        <v>12798</v>
      </c>
      <c r="D6518" s="71">
        <v>2952.9333000000001</v>
      </c>
    </row>
    <row r="6519" spans="1:4" x14ac:dyDescent="0.25">
      <c r="A6519" s="71" t="s">
        <v>37149</v>
      </c>
      <c r="B6519" t="s">
        <v>40775</v>
      </c>
      <c r="C6519" s="71" t="s">
        <v>12798</v>
      </c>
      <c r="D6519" s="71">
        <v>3888.6939000000002</v>
      </c>
    </row>
    <row r="6520" spans="1:4" x14ac:dyDescent="0.25">
      <c r="A6520" s="71" t="s">
        <v>37150</v>
      </c>
      <c r="B6520" t="s">
        <v>40776</v>
      </c>
      <c r="C6520" s="71" t="s">
        <v>12798</v>
      </c>
      <c r="D6520" s="71">
        <v>88.761899999999997</v>
      </c>
    </row>
    <row r="6521" spans="1:4" x14ac:dyDescent="0.25">
      <c r="A6521" s="71" t="s">
        <v>37151</v>
      </c>
      <c r="B6521" t="s">
        <v>40777</v>
      </c>
      <c r="C6521" s="71" t="s">
        <v>12798</v>
      </c>
      <c r="D6521" s="71">
        <v>165.4495</v>
      </c>
    </row>
    <row r="6522" spans="1:4" x14ac:dyDescent="0.25">
      <c r="A6522" s="71" t="s">
        <v>37152</v>
      </c>
      <c r="B6522" t="s">
        <v>40778</v>
      </c>
      <c r="C6522" s="71" t="s">
        <v>12798</v>
      </c>
      <c r="D6522" s="71">
        <v>230.48230000000001</v>
      </c>
    </row>
    <row r="6523" spans="1:4" x14ac:dyDescent="0.25">
      <c r="A6523" s="71" t="s">
        <v>37153</v>
      </c>
      <c r="B6523" t="s">
        <v>40779</v>
      </c>
      <c r="C6523" s="71" t="s">
        <v>12798</v>
      </c>
      <c r="D6523" s="71">
        <v>307.54930000000002</v>
      </c>
    </row>
    <row r="6524" spans="1:4" x14ac:dyDescent="0.25">
      <c r="A6524" s="71" t="s">
        <v>37154</v>
      </c>
      <c r="B6524" t="s">
        <v>40780</v>
      </c>
      <c r="C6524" s="71" t="s">
        <v>12798</v>
      </c>
      <c r="D6524" s="71">
        <v>4.4050000000000002</v>
      </c>
    </row>
    <row r="6525" spans="1:4" x14ac:dyDescent="0.25">
      <c r="A6525" s="71" t="s">
        <v>37155</v>
      </c>
      <c r="B6525" t="s">
        <v>40781</v>
      </c>
      <c r="C6525" s="71" t="s">
        <v>12798</v>
      </c>
      <c r="D6525" s="71">
        <v>455.7</v>
      </c>
    </row>
    <row r="6526" spans="1:4" x14ac:dyDescent="0.25">
      <c r="A6526" s="71" t="s">
        <v>37156</v>
      </c>
      <c r="B6526" t="s">
        <v>40782</v>
      </c>
      <c r="C6526" s="71" t="s">
        <v>12798</v>
      </c>
      <c r="D6526" s="71">
        <v>558.6961</v>
      </c>
    </row>
    <row r="6527" spans="1:4" x14ac:dyDescent="0.25">
      <c r="A6527" s="71" t="s">
        <v>37157</v>
      </c>
      <c r="B6527" t="s">
        <v>40783</v>
      </c>
      <c r="C6527" s="71" t="s">
        <v>3</v>
      </c>
      <c r="D6527" s="71">
        <v>58.907400000000003</v>
      </c>
    </row>
    <row r="6528" spans="1:4" x14ac:dyDescent="0.25">
      <c r="A6528" s="71" t="s">
        <v>37158</v>
      </c>
      <c r="B6528" t="s">
        <v>40784</v>
      </c>
      <c r="C6528" s="71" t="s">
        <v>3</v>
      </c>
      <c r="D6528" s="71">
        <v>7.1277999999999997</v>
      </c>
    </row>
    <row r="6529" spans="1:4" x14ac:dyDescent="0.25">
      <c r="A6529" s="71" t="s">
        <v>37159</v>
      </c>
      <c r="B6529" t="s">
        <v>40785</v>
      </c>
      <c r="C6529" s="71" t="s">
        <v>12798</v>
      </c>
      <c r="D6529" s="71">
        <v>2.6272000000000002</v>
      </c>
    </row>
    <row r="6530" spans="1:4" x14ac:dyDescent="0.25">
      <c r="A6530" s="71" t="s">
        <v>37160</v>
      </c>
      <c r="B6530" t="s">
        <v>40786</v>
      </c>
      <c r="C6530" s="71" t="s">
        <v>3</v>
      </c>
      <c r="D6530" s="71">
        <v>12.4976</v>
      </c>
    </row>
    <row r="6531" spans="1:4" x14ac:dyDescent="0.25">
      <c r="A6531" s="71" t="s">
        <v>37161</v>
      </c>
      <c r="B6531" t="s">
        <v>40787</v>
      </c>
      <c r="C6531" s="71" t="s">
        <v>3</v>
      </c>
      <c r="D6531" s="71">
        <v>30.4254</v>
      </c>
    </row>
    <row r="6532" spans="1:4" x14ac:dyDescent="0.25">
      <c r="A6532" s="71" t="s">
        <v>37162</v>
      </c>
      <c r="B6532" t="s">
        <v>40788</v>
      </c>
      <c r="C6532" s="71" t="s">
        <v>16235</v>
      </c>
      <c r="D6532" s="71">
        <v>11.9253</v>
      </c>
    </row>
    <row r="6533" spans="1:4" x14ac:dyDescent="0.25">
      <c r="A6533" s="71" t="s">
        <v>37163</v>
      </c>
      <c r="B6533" t="s">
        <v>40789</v>
      </c>
      <c r="C6533" s="71" t="s">
        <v>12798</v>
      </c>
      <c r="D6533" s="71">
        <v>0.19939999999999999</v>
      </c>
    </row>
    <row r="6534" spans="1:4" x14ac:dyDescent="0.25">
      <c r="A6534" s="71" t="s">
        <v>37164</v>
      </c>
      <c r="B6534" t="s">
        <v>40790</v>
      </c>
      <c r="C6534" s="71" t="s">
        <v>12798</v>
      </c>
      <c r="D6534" s="71">
        <v>68</v>
      </c>
    </row>
    <row r="6535" spans="1:4" x14ac:dyDescent="0.25">
      <c r="A6535" s="71" t="s">
        <v>37165</v>
      </c>
      <c r="B6535" t="s">
        <v>40791</v>
      </c>
      <c r="C6535" s="71" t="s">
        <v>12798</v>
      </c>
      <c r="D6535" s="71">
        <v>99.3523</v>
      </c>
    </row>
    <row r="6536" spans="1:4" x14ac:dyDescent="0.25">
      <c r="A6536" s="71" t="s">
        <v>37166</v>
      </c>
      <c r="B6536" t="s">
        <v>40792</v>
      </c>
      <c r="C6536" s="71" t="s">
        <v>12798</v>
      </c>
      <c r="D6536" s="71">
        <v>215.6703</v>
      </c>
    </row>
    <row r="6537" spans="1:4" x14ac:dyDescent="0.25">
      <c r="A6537" s="71" t="s">
        <v>37167</v>
      </c>
      <c r="B6537" t="s">
        <v>40793</v>
      </c>
      <c r="C6537" s="71" t="s">
        <v>12798</v>
      </c>
      <c r="D6537" s="71">
        <v>280.80770000000001</v>
      </c>
    </row>
    <row r="6538" spans="1:4" x14ac:dyDescent="0.25">
      <c r="A6538" s="71" t="s">
        <v>37168</v>
      </c>
      <c r="B6538" t="s">
        <v>40794</v>
      </c>
      <c r="C6538" s="71" t="s">
        <v>12798</v>
      </c>
      <c r="D6538" s="71">
        <v>371.49709999999999</v>
      </c>
    </row>
    <row r="6539" spans="1:4" x14ac:dyDescent="0.25">
      <c r="A6539" s="71" t="s">
        <v>37169</v>
      </c>
      <c r="B6539" t="s">
        <v>32898</v>
      </c>
      <c r="C6539" s="71" t="s">
        <v>14997</v>
      </c>
      <c r="D6539" s="71">
        <v>166.70150000000001</v>
      </c>
    </row>
    <row r="6540" spans="1:4" x14ac:dyDescent="0.25">
      <c r="A6540" s="71" t="s">
        <v>37170</v>
      </c>
      <c r="B6540" t="s">
        <v>32900</v>
      </c>
      <c r="C6540" s="71" t="s">
        <v>14997</v>
      </c>
      <c r="D6540" s="71">
        <v>162.61019999999999</v>
      </c>
    </row>
    <row r="6541" spans="1:4" x14ac:dyDescent="0.25">
      <c r="A6541" s="71" t="s">
        <v>37171</v>
      </c>
      <c r="B6541" t="s">
        <v>32902</v>
      </c>
      <c r="C6541" s="71" t="s">
        <v>14997</v>
      </c>
      <c r="D6541" s="71">
        <v>159.4716</v>
      </c>
    </row>
    <row r="6542" spans="1:4" x14ac:dyDescent="0.25">
      <c r="A6542" s="71" t="s">
        <v>37172</v>
      </c>
      <c r="B6542" t="s">
        <v>32972</v>
      </c>
      <c r="C6542" s="71" t="s">
        <v>14997</v>
      </c>
      <c r="D6542" s="71">
        <v>12.4581</v>
      </c>
    </row>
    <row r="6543" spans="1:4" x14ac:dyDescent="0.25">
      <c r="A6543" s="71" t="s">
        <v>37173</v>
      </c>
      <c r="B6543" t="s">
        <v>40795</v>
      </c>
      <c r="C6543" s="71" t="s">
        <v>12798</v>
      </c>
      <c r="D6543" s="71">
        <v>0.3</v>
      </c>
    </row>
    <row r="6544" spans="1:4" x14ac:dyDescent="0.25">
      <c r="A6544" s="71" t="s">
        <v>37174</v>
      </c>
      <c r="B6544" t="s">
        <v>40796</v>
      </c>
      <c r="C6544" s="71" t="s">
        <v>12798</v>
      </c>
      <c r="D6544" s="71">
        <v>320.61040000000003</v>
      </c>
    </row>
    <row r="6545" spans="1:4" x14ac:dyDescent="0.25">
      <c r="A6545" s="71" t="s">
        <v>37175</v>
      </c>
      <c r="B6545" t="s">
        <v>40797</v>
      </c>
      <c r="C6545" s="71" t="s">
        <v>12798</v>
      </c>
      <c r="D6545" s="71">
        <v>870.87779999999998</v>
      </c>
    </row>
    <row r="6546" spans="1:4" x14ac:dyDescent="0.25">
      <c r="A6546" s="71" t="s">
        <v>37176</v>
      </c>
      <c r="B6546" t="s">
        <v>40798</v>
      </c>
      <c r="C6546" s="71" t="s">
        <v>12798</v>
      </c>
      <c r="D6546" s="71">
        <v>672.67729999999995</v>
      </c>
    </row>
    <row r="6547" spans="1:4" x14ac:dyDescent="0.25">
      <c r="A6547" s="71" t="s">
        <v>37177</v>
      </c>
      <c r="B6547" t="s">
        <v>40799</v>
      </c>
      <c r="C6547" s="71" t="s">
        <v>31080</v>
      </c>
      <c r="D6547" s="71">
        <v>1719.08</v>
      </c>
    </row>
    <row r="6548" spans="1:4" x14ac:dyDescent="0.25">
      <c r="A6548" s="71" t="s">
        <v>37178</v>
      </c>
      <c r="B6548" t="s">
        <v>40800</v>
      </c>
      <c r="C6548" s="71" t="s">
        <v>4</v>
      </c>
      <c r="D6548" s="71">
        <v>4.2119999999999997</v>
      </c>
    </row>
    <row r="6549" spans="1:4" x14ac:dyDescent="0.25">
      <c r="A6549" s="71" t="s">
        <v>37179</v>
      </c>
      <c r="B6549" t="s">
        <v>40801</v>
      </c>
      <c r="C6549" s="71" t="s">
        <v>4</v>
      </c>
      <c r="D6549" s="71">
        <v>3.1446999999999998</v>
      </c>
    </row>
    <row r="6550" spans="1:4" x14ac:dyDescent="0.25">
      <c r="A6550" s="71" t="s">
        <v>37180</v>
      </c>
      <c r="B6550" t="s">
        <v>40802</v>
      </c>
      <c r="C6550" s="71" t="s">
        <v>4</v>
      </c>
      <c r="D6550" s="71">
        <v>0.23899999999999999</v>
      </c>
    </row>
    <row r="6551" spans="1:4" x14ac:dyDescent="0.25">
      <c r="A6551" s="71" t="s">
        <v>37181</v>
      </c>
      <c r="B6551" t="s">
        <v>40803</v>
      </c>
      <c r="C6551" s="71" t="s">
        <v>4</v>
      </c>
      <c r="D6551" s="71">
        <v>29.731999999999999</v>
      </c>
    </row>
    <row r="6552" spans="1:4" x14ac:dyDescent="0.25">
      <c r="A6552" s="71" t="s">
        <v>37182</v>
      </c>
      <c r="B6552" t="s">
        <v>40804</v>
      </c>
      <c r="C6552" s="71" t="s">
        <v>12798</v>
      </c>
      <c r="D6552" s="71">
        <v>65.062100000000001</v>
      </c>
    </row>
    <row r="6553" spans="1:4" x14ac:dyDescent="0.25">
      <c r="A6553" s="71" t="s">
        <v>37183</v>
      </c>
      <c r="B6553" t="s">
        <v>40805</v>
      </c>
      <c r="C6553" s="71" t="s">
        <v>4</v>
      </c>
      <c r="D6553" s="71">
        <v>0.2727</v>
      </c>
    </row>
    <row r="6554" spans="1:4" x14ac:dyDescent="0.25">
      <c r="A6554" s="71" t="s">
        <v>37184</v>
      </c>
      <c r="B6554" t="s">
        <v>40806</v>
      </c>
      <c r="C6554" s="71" t="s">
        <v>16235</v>
      </c>
      <c r="D6554" s="71">
        <v>206.38480000000001</v>
      </c>
    </row>
    <row r="6555" spans="1:4" x14ac:dyDescent="0.25">
      <c r="A6555" s="71" t="s">
        <v>37185</v>
      </c>
      <c r="B6555" t="s">
        <v>40807</v>
      </c>
      <c r="C6555" s="71" t="s">
        <v>12798</v>
      </c>
      <c r="D6555" s="71">
        <v>604.80399999999997</v>
      </c>
    </row>
    <row r="6556" spans="1:4" x14ac:dyDescent="0.25">
      <c r="A6556" s="71" t="s">
        <v>37186</v>
      </c>
      <c r="B6556" t="s">
        <v>40808</v>
      </c>
      <c r="C6556" s="71" t="s">
        <v>12798</v>
      </c>
      <c r="D6556" s="71">
        <v>994.94280000000003</v>
      </c>
    </row>
    <row r="6557" spans="1:4" x14ac:dyDescent="0.25">
      <c r="A6557" s="71" t="s">
        <v>37187</v>
      </c>
      <c r="B6557" t="s">
        <v>40809</v>
      </c>
      <c r="C6557" s="71" t="s">
        <v>12798</v>
      </c>
      <c r="D6557" s="71">
        <v>758.34270000000004</v>
      </c>
    </row>
    <row r="6558" spans="1:4" x14ac:dyDescent="0.25">
      <c r="A6558" s="71" t="s">
        <v>37188</v>
      </c>
      <c r="B6558" t="s">
        <v>40810</v>
      </c>
      <c r="C6558" s="71" t="s">
        <v>12798</v>
      </c>
      <c r="D6558" s="71">
        <v>1060.7822000000001</v>
      </c>
    </row>
    <row r="6559" spans="1:4" x14ac:dyDescent="0.25">
      <c r="A6559" s="71" t="s">
        <v>37189</v>
      </c>
      <c r="B6559" t="s">
        <v>40811</v>
      </c>
      <c r="C6559" s="71" t="s">
        <v>14997</v>
      </c>
      <c r="D6559" s="71">
        <v>567.74879999999996</v>
      </c>
    </row>
    <row r="6560" spans="1:4" x14ac:dyDescent="0.25">
      <c r="A6560" s="71" t="s">
        <v>37190</v>
      </c>
      <c r="B6560" t="s">
        <v>40812</v>
      </c>
      <c r="C6560" s="71" t="s">
        <v>16235</v>
      </c>
      <c r="D6560" s="71">
        <v>220.36519999999999</v>
      </c>
    </row>
    <row r="6561" spans="1:4" x14ac:dyDescent="0.25">
      <c r="A6561" s="71" t="s">
        <v>37191</v>
      </c>
      <c r="B6561" t="s">
        <v>40813</v>
      </c>
      <c r="C6561" s="71" t="s">
        <v>16235</v>
      </c>
      <c r="D6561" s="71">
        <v>243.1241</v>
      </c>
    </row>
    <row r="6562" spans="1:4" x14ac:dyDescent="0.25">
      <c r="A6562" s="71" t="s">
        <v>37192</v>
      </c>
      <c r="B6562" t="s">
        <v>40814</v>
      </c>
      <c r="C6562" s="71" t="s">
        <v>24601</v>
      </c>
      <c r="D6562" s="71">
        <v>0.91679999999999995</v>
      </c>
    </row>
    <row r="6563" spans="1:4" x14ac:dyDescent="0.25">
      <c r="A6563" s="71" t="s">
        <v>37193</v>
      </c>
      <c r="B6563" t="s">
        <v>40815</v>
      </c>
      <c r="C6563" s="71" t="s">
        <v>3</v>
      </c>
      <c r="D6563" s="71">
        <v>11.6761</v>
      </c>
    </row>
    <row r="6564" spans="1:4" x14ac:dyDescent="0.25">
      <c r="A6564" s="71" t="s">
        <v>37194</v>
      </c>
      <c r="B6564" t="s">
        <v>40816</v>
      </c>
      <c r="C6564" s="71" t="s">
        <v>14997</v>
      </c>
      <c r="D6564" s="71">
        <v>39.9251</v>
      </c>
    </row>
    <row r="6565" spans="1:4" x14ac:dyDescent="0.25">
      <c r="A6565" s="71" t="s">
        <v>37195</v>
      </c>
      <c r="B6565" t="s">
        <v>40817</v>
      </c>
      <c r="C6565" s="71" t="s">
        <v>53</v>
      </c>
      <c r="D6565" s="71">
        <v>74.346900000000005</v>
      </c>
    </row>
    <row r="6566" spans="1:4" x14ac:dyDescent="0.25">
      <c r="A6566" s="71" t="s">
        <v>37196</v>
      </c>
      <c r="B6566" t="s">
        <v>40818</v>
      </c>
      <c r="C6566" s="71" t="s">
        <v>53</v>
      </c>
      <c r="D6566" s="71">
        <v>28.544599999999999</v>
      </c>
    </row>
    <row r="6567" spans="1:4" x14ac:dyDescent="0.25">
      <c r="A6567" s="71" t="s">
        <v>37197</v>
      </c>
      <c r="B6567" t="s">
        <v>40819</v>
      </c>
      <c r="C6567" s="71" t="s">
        <v>3</v>
      </c>
      <c r="D6567" s="71">
        <v>4.0542999999999996</v>
      </c>
    </row>
    <row r="6568" spans="1:4" x14ac:dyDescent="0.25">
      <c r="A6568" s="71" t="s">
        <v>37198</v>
      </c>
      <c r="B6568" t="s">
        <v>40820</v>
      </c>
      <c r="C6568" s="71" t="s">
        <v>12798</v>
      </c>
      <c r="D6568" s="71">
        <v>26618.127899999999</v>
      </c>
    </row>
    <row r="6569" spans="1:4" x14ac:dyDescent="0.25">
      <c r="A6569" s="71" t="s">
        <v>37199</v>
      </c>
      <c r="B6569" t="s">
        <v>40821</v>
      </c>
      <c r="C6569" s="71" t="s">
        <v>12798</v>
      </c>
      <c r="D6569" s="71">
        <v>19396.8249</v>
      </c>
    </row>
    <row r="6570" spans="1:4" x14ac:dyDescent="0.25">
      <c r="A6570" s="71" t="s">
        <v>37200</v>
      </c>
      <c r="B6570" t="s">
        <v>40822</v>
      </c>
      <c r="C6570" s="71" t="s">
        <v>3</v>
      </c>
      <c r="D6570" s="71">
        <v>127.3426</v>
      </c>
    </row>
    <row r="6571" spans="1:4" x14ac:dyDescent="0.25">
      <c r="A6571" s="71" t="s">
        <v>37201</v>
      </c>
      <c r="B6571" t="s">
        <v>40823</v>
      </c>
      <c r="C6571" s="71" t="s">
        <v>12798</v>
      </c>
      <c r="D6571" s="71">
        <v>3757.7087999999999</v>
      </c>
    </row>
    <row r="6572" spans="1:4" x14ac:dyDescent="0.25">
      <c r="A6572" s="71" t="s">
        <v>37202</v>
      </c>
      <c r="B6572" t="s">
        <v>40824</v>
      </c>
      <c r="C6572" s="71" t="s">
        <v>12798</v>
      </c>
      <c r="D6572" s="71">
        <v>2834.2242999999999</v>
      </c>
    </row>
    <row r="6573" spans="1:4" x14ac:dyDescent="0.25">
      <c r="A6573" s="71" t="s">
        <v>37203</v>
      </c>
      <c r="B6573" t="s">
        <v>40825</v>
      </c>
      <c r="C6573" s="71" t="s">
        <v>3</v>
      </c>
      <c r="D6573" s="71">
        <v>32.445300000000003</v>
      </c>
    </row>
    <row r="6574" spans="1:4" x14ac:dyDescent="0.25">
      <c r="A6574" s="71" t="s">
        <v>37204</v>
      </c>
      <c r="B6574" t="s">
        <v>40826</v>
      </c>
      <c r="C6574" s="71" t="s">
        <v>3</v>
      </c>
      <c r="D6574" s="71">
        <v>10.0779</v>
      </c>
    </row>
    <row r="6575" spans="1:4" x14ac:dyDescent="0.25">
      <c r="A6575" s="71" t="s">
        <v>37205</v>
      </c>
      <c r="B6575" t="s">
        <v>40827</v>
      </c>
      <c r="C6575" s="71" t="s">
        <v>3</v>
      </c>
      <c r="D6575" s="71">
        <v>7.5</v>
      </c>
    </row>
    <row r="6576" spans="1:4" x14ac:dyDescent="0.25">
      <c r="A6576" s="71" t="s">
        <v>37206</v>
      </c>
      <c r="B6576" t="s">
        <v>40828</v>
      </c>
      <c r="C6576" s="71" t="s">
        <v>3</v>
      </c>
      <c r="D6576" s="71">
        <v>13.166600000000001</v>
      </c>
    </row>
    <row r="6577" spans="1:4" x14ac:dyDescent="0.25">
      <c r="A6577" s="71" t="s">
        <v>37207</v>
      </c>
      <c r="B6577" t="s">
        <v>40829</v>
      </c>
      <c r="C6577" s="71" t="s">
        <v>3</v>
      </c>
      <c r="D6577" s="71">
        <v>4.9306000000000001</v>
      </c>
    </row>
    <row r="6578" spans="1:4" x14ac:dyDescent="0.25">
      <c r="A6578" s="71" t="s">
        <v>37208</v>
      </c>
      <c r="B6578" t="s">
        <v>40830</v>
      </c>
      <c r="C6578" s="71" t="s">
        <v>3</v>
      </c>
      <c r="D6578" s="71">
        <v>4.2556000000000003</v>
      </c>
    </row>
    <row r="6579" spans="1:4" x14ac:dyDescent="0.25">
      <c r="A6579" s="71" t="s">
        <v>37209</v>
      </c>
      <c r="B6579" t="s">
        <v>40831</v>
      </c>
      <c r="C6579" s="71" t="s">
        <v>12798</v>
      </c>
      <c r="D6579" s="71">
        <v>72966.529699999999</v>
      </c>
    </row>
    <row r="6580" spans="1:4" x14ac:dyDescent="0.25">
      <c r="A6580" s="71" t="s">
        <v>37210</v>
      </c>
      <c r="B6580" t="s">
        <v>40832</v>
      </c>
      <c r="C6580" s="71" t="s">
        <v>12798</v>
      </c>
      <c r="D6580" s="71">
        <v>58642.337699999996</v>
      </c>
    </row>
    <row r="6581" spans="1:4" x14ac:dyDescent="0.25">
      <c r="A6581" s="71" t="s">
        <v>37211</v>
      </c>
      <c r="B6581" t="s">
        <v>40833</v>
      </c>
      <c r="C6581" s="71" t="s">
        <v>12798</v>
      </c>
      <c r="D6581" s="71">
        <v>103309.7098</v>
      </c>
    </row>
    <row r="6582" spans="1:4" x14ac:dyDescent="0.25">
      <c r="A6582" s="71" t="s">
        <v>37212</v>
      </c>
      <c r="B6582" t="s">
        <v>40834</v>
      </c>
      <c r="C6582" s="71" t="s">
        <v>12798</v>
      </c>
      <c r="D6582" s="71">
        <v>114835.52</v>
      </c>
    </row>
    <row r="6583" spans="1:4" x14ac:dyDescent="0.25">
      <c r="A6583" s="71" t="s">
        <v>37213</v>
      </c>
      <c r="B6583" t="s">
        <v>40835</v>
      </c>
      <c r="C6583" s="71" t="s">
        <v>12798</v>
      </c>
      <c r="D6583" s="71">
        <v>65997.399999999994</v>
      </c>
    </row>
    <row r="6584" spans="1:4" x14ac:dyDescent="0.25">
      <c r="A6584" s="71" t="s">
        <v>37214</v>
      </c>
      <c r="B6584" t="s">
        <v>40836</v>
      </c>
      <c r="C6584" s="71" t="s">
        <v>12798</v>
      </c>
      <c r="D6584" s="71">
        <v>122521.1627</v>
      </c>
    </row>
    <row r="6585" spans="1:4" x14ac:dyDescent="0.25">
      <c r="A6585" s="71" t="s">
        <v>37215</v>
      </c>
      <c r="B6585" t="s">
        <v>40837</v>
      </c>
      <c r="C6585" s="71" t="s">
        <v>12798</v>
      </c>
      <c r="D6585" s="71">
        <v>41239.200100000002</v>
      </c>
    </row>
    <row r="6586" spans="1:4" x14ac:dyDescent="0.25">
      <c r="A6586" s="71" t="s">
        <v>37216</v>
      </c>
      <c r="B6586" t="s">
        <v>40838</v>
      </c>
      <c r="C6586" s="71" t="s">
        <v>3</v>
      </c>
      <c r="D6586" s="71">
        <v>3.6938</v>
      </c>
    </row>
    <row r="6587" spans="1:4" x14ac:dyDescent="0.25">
      <c r="A6587" s="71" t="s">
        <v>37217</v>
      </c>
      <c r="B6587" t="s">
        <v>40839</v>
      </c>
      <c r="C6587" s="71" t="s">
        <v>3</v>
      </c>
      <c r="D6587" s="71">
        <v>3.3481999999999998</v>
      </c>
    </row>
    <row r="6588" spans="1:4" x14ac:dyDescent="0.25">
      <c r="A6588" s="71" t="s">
        <v>37218</v>
      </c>
      <c r="B6588" t="s">
        <v>40840</v>
      </c>
      <c r="C6588" s="71" t="s">
        <v>12798</v>
      </c>
      <c r="D6588" s="71">
        <v>199.09139999999999</v>
      </c>
    </row>
    <row r="6589" spans="1:4" x14ac:dyDescent="0.25">
      <c r="A6589" s="71" t="s">
        <v>37219</v>
      </c>
      <c r="B6589" t="s">
        <v>40841</v>
      </c>
      <c r="C6589" s="71" t="s">
        <v>12798</v>
      </c>
      <c r="D6589" s="71">
        <v>221.1574</v>
      </c>
    </row>
    <row r="6590" spans="1:4" x14ac:dyDescent="0.25">
      <c r="A6590" s="71" t="s">
        <v>37220</v>
      </c>
      <c r="B6590" t="s">
        <v>32908</v>
      </c>
      <c r="C6590" s="71" t="s">
        <v>4</v>
      </c>
      <c r="D6590" s="71">
        <v>0.58099999999999996</v>
      </c>
    </row>
    <row r="6591" spans="1:4" x14ac:dyDescent="0.25">
      <c r="A6591" s="71" t="s">
        <v>37221</v>
      </c>
      <c r="B6591" t="s">
        <v>32910</v>
      </c>
      <c r="C6591" s="71" t="s">
        <v>4</v>
      </c>
      <c r="D6591" s="71">
        <v>0.66349999999999998</v>
      </c>
    </row>
    <row r="6592" spans="1:4" x14ac:dyDescent="0.25">
      <c r="A6592" s="71" t="s">
        <v>37222</v>
      </c>
      <c r="B6592" t="s">
        <v>40842</v>
      </c>
      <c r="C6592" s="71" t="s">
        <v>12798</v>
      </c>
      <c r="D6592" s="71">
        <v>330</v>
      </c>
    </row>
    <row r="6593" spans="1:4" x14ac:dyDescent="0.25">
      <c r="A6593" s="71" t="s">
        <v>37223</v>
      </c>
      <c r="B6593" t="s">
        <v>40843</v>
      </c>
      <c r="C6593" s="71" t="s">
        <v>12798</v>
      </c>
      <c r="D6593" s="71">
        <v>1262.5862</v>
      </c>
    </row>
    <row r="6594" spans="1:4" x14ac:dyDescent="0.25">
      <c r="A6594" s="71" t="s">
        <v>37224</v>
      </c>
      <c r="B6594" t="s">
        <v>40844</v>
      </c>
      <c r="C6594" s="71" t="s">
        <v>12798</v>
      </c>
      <c r="D6594" s="71">
        <v>265</v>
      </c>
    </row>
    <row r="6595" spans="1:4" x14ac:dyDescent="0.25">
      <c r="A6595" s="71" t="s">
        <v>37225</v>
      </c>
      <c r="B6595" t="s">
        <v>40845</v>
      </c>
      <c r="C6595" s="71" t="s">
        <v>12798</v>
      </c>
      <c r="D6595" s="71">
        <v>600.6</v>
      </c>
    </row>
    <row r="6596" spans="1:4" x14ac:dyDescent="0.25">
      <c r="A6596" s="71" t="s">
        <v>37226</v>
      </c>
      <c r="B6596" t="s">
        <v>40846</v>
      </c>
      <c r="C6596" s="71" t="s">
        <v>12798</v>
      </c>
      <c r="D6596" s="71">
        <v>292.10129999999998</v>
      </c>
    </row>
    <row r="6597" spans="1:4" x14ac:dyDescent="0.25">
      <c r="A6597" s="71" t="s">
        <v>37227</v>
      </c>
      <c r="B6597" t="s">
        <v>40847</v>
      </c>
      <c r="C6597" s="71" t="s">
        <v>3</v>
      </c>
      <c r="D6597" s="71">
        <v>292.51769999999999</v>
      </c>
    </row>
    <row r="6598" spans="1:4" x14ac:dyDescent="0.25">
      <c r="A6598" s="71" t="s">
        <v>37228</v>
      </c>
      <c r="B6598" t="s">
        <v>40848</v>
      </c>
      <c r="C6598" s="71" t="s">
        <v>3</v>
      </c>
      <c r="D6598" s="71">
        <v>131.65270000000001</v>
      </c>
    </row>
    <row r="6599" spans="1:4" x14ac:dyDescent="0.25">
      <c r="A6599" s="71" t="s">
        <v>37229</v>
      </c>
      <c r="B6599" t="s">
        <v>40849</v>
      </c>
      <c r="C6599" s="71" t="s">
        <v>4</v>
      </c>
      <c r="D6599" s="71">
        <v>10.103899999999999</v>
      </c>
    </row>
    <row r="6600" spans="1:4" x14ac:dyDescent="0.25">
      <c r="A6600" s="71" t="s">
        <v>37230</v>
      </c>
      <c r="B6600" t="s">
        <v>40850</v>
      </c>
      <c r="C6600" s="71" t="s">
        <v>4</v>
      </c>
      <c r="D6600" s="71">
        <v>9.7077000000000009</v>
      </c>
    </row>
    <row r="6601" spans="1:4" x14ac:dyDescent="0.25">
      <c r="A6601" s="71" t="s">
        <v>37231</v>
      </c>
      <c r="B6601" t="s">
        <v>40851</v>
      </c>
      <c r="C6601" s="71" t="s">
        <v>16235</v>
      </c>
      <c r="D6601" s="71">
        <v>188.71350000000001</v>
      </c>
    </row>
    <row r="6602" spans="1:4" x14ac:dyDescent="0.25">
      <c r="A6602" s="71" t="s">
        <v>37232</v>
      </c>
      <c r="B6602" t="s">
        <v>40852</v>
      </c>
      <c r="C6602" s="71" t="s">
        <v>12798</v>
      </c>
      <c r="D6602" s="71">
        <v>8.3033000000000001</v>
      </c>
    </row>
    <row r="6603" spans="1:4" x14ac:dyDescent="0.25">
      <c r="A6603" s="71" t="s">
        <v>37233</v>
      </c>
      <c r="B6603" t="s">
        <v>40853</v>
      </c>
      <c r="C6603" s="71" t="s">
        <v>12798</v>
      </c>
      <c r="D6603" s="71">
        <v>0.84719999999999995</v>
      </c>
    </row>
    <row r="6604" spans="1:4" x14ac:dyDescent="0.25">
      <c r="A6604" s="71" t="s">
        <v>37234</v>
      </c>
      <c r="B6604" t="s">
        <v>40854</v>
      </c>
      <c r="C6604" s="71" t="s">
        <v>12798</v>
      </c>
      <c r="D6604" s="71">
        <v>16.283000000000001</v>
      </c>
    </row>
    <row r="6605" spans="1:4" x14ac:dyDescent="0.25">
      <c r="A6605" s="71" t="s">
        <v>37235</v>
      </c>
      <c r="B6605" t="s">
        <v>40855</v>
      </c>
      <c r="C6605" s="71" t="s">
        <v>12798</v>
      </c>
      <c r="D6605" s="71">
        <v>3.6766000000000001</v>
      </c>
    </row>
    <row r="6606" spans="1:4" x14ac:dyDescent="0.25">
      <c r="A6606" s="71" t="s">
        <v>37236</v>
      </c>
      <c r="B6606" t="s">
        <v>40856</v>
      </c>
      <c r="C6606" s="71" t="s">
        <v>12798</v>
      </c>
      <c r="D6606" s="71">
        <v>10.176500000000001</v>
      </c>
    </row>
    <row r="6607" spans="1:4" x14ac:dyDescent="0.25">
      <c r="A6607" s="71" t="s">
        <v>37237</v>
      </c>
      <c r="B6607" t="s">
        <v>40857</v>
      </c>
      <c r="C6607" s="71" t="s">
        <v>12798</v>
      </c>
      <c r="D6607" s="71">
        <v>28.277999999999999</v>
      </c>
    </row>
    <row r="6608" spans="1:4" x14ac:dyDescent="0.25">
      <c r="A6608" s="71" t="s">
        <v>37238</v>
      </c>
      <c r="B6608" t="s">
        <v>32884</v>
      </c>
      <c r="C6608" s="71" t="s">
        <v>4</v>
      </c>
      <c r="D6608" s="71">
        <v>10.729799999999999</v>
      </c>
    </row>
    <row r="6609" spans="1:4" x14ac:dyDescent="0.25">
      <c r="A6609" s="71" t="s">
        <v>37239</v>
      </c>
      <c r="B6609" t="s">
        <v>32922</v>
      </c>
      <c r="C6609" s="71" t="s">
        <v>4</v>
      </c>
      <c r="D6609" s="71">
        <v>0.61729999999999996</v>
      </c>
    </row>
    <row r="6610" spans="1:4" x14ac:dyDescent="0.25">
      <c r="A6610" s="71" t="s">
        <v>37240</v>
      </c>
      <c r="B6610" t="s">
        <v>40858</v>
      </c>
      <c r="C6610" s="71" t="s">
        <v>4</v>
      </c>
      <c r="D6610" s="71">
        <v>10.5097</v>
      </c>
    </row>
    <row r="6611" spans="1:4" x14ac:dyDescent="0.25">
      <c r="A6611" s="71" t="s">
        <v>37241</v>
      </c>
      <c r="B6611" t="s">
        <v>40859</v>
      </c>
      <c r="C6611" s="71" t="s">
        <v>4</v>
      </c>
      <c r="D6611" s="71">
        <v>10.5097</v>
      </c>
    </row>
    <row r="6612" spans="1:4" x14ac:dyDescent="0.25">
      <c r="A6612" s="71" t="s">
        <v>37242</v>
      </c>
      <c r="B6612" t="s">
        <v>40860</v>
      </c>
      <c r="C6612" s="71" t="s">
        <v>3</v>
      </c>
      <c r="D6612" s="71">
        <v>14.2544</v>
      </c>
    </row>
    <row r="6613" spans="1:4" x14ac:dyDescent="0.25">
      <c r="A6613" s="71" t="s">
        <v>37243</v>
      </c>
      <c r="B6613" t="s">
        <v>40861</v>
      </c>
      <c r="C6613" s="71" t="s">
        <v>3</v>
      </c>
      <c r="D6613" s="71">
        <v>262.3263</v>
      </c>
    </row>
    <row r="6614" spans="1:4" x14ac:dyDescent="0.25">
      <c r="A6614" s="71" t="s">
        <v>37244</v>
      </c>
      <c r="B6614" t="s">
        <v>40862</v>
      </c>
      <c r="C6614" s="71" t="s">
        <v>16235</v>
      </c>
      <c r="D6614" s="71">
        <v>36.111899999999999</v>
      </c>
    </row>
    <row r="6615" spans="1:4" x14ac:dyDescent="0.25">
      <c r="A6615" s="71" t="s">
        <v>37245</v>
      </c>
      <c r="B6615" t="s">
        <v>40863</v>
      </c>
      <c r="C6615" s="71" t="s">
        <v>16235</v>
      </c>
      <c r="D6615" s="71">
        <v>46.187899999999999</v>
      </c>
    </row>
    <row r="6616" spans="1:4" x14ac:dyDescent="0.25">
      <c r="A6616" s="71" t="s">
        <v>37246</v>
      </c>
      <c r="B6616" t="s">
        <v>32997</v>
      </c>
      <c r="C6616" s="71" t="s">
        <v>12798</v>
      </c>
      <c r="D6616" s="71">
        <v>17.304200000000002</v>
      </c>
    </row>
    <row r="6617" spans="1:4" x14ac:dyDescent="0.25">
      <c r="A6617" s="71" t="s">
        <v>37247</v>
      </c>
      <c r="B6617" t="s">
        <v>32999</v>
      </c>
      <c r="C6617" s="71" t="s">
        <v>12798</v>
      </c>
      <c r="D6617" s="71">
        <v>24.383199999999999</v>
      </c>
    </row>
    <row r="6618" spans="1:4" x14ac:dyDescent="0.25">
      <c r="A6618" s="71" t="s">
        <v>37248</v>
      </c>
      <c r="B6618" t="s">
        <v>40864</v>
      </c>
      <c r="C6618" s="71" t="s">
        <v>16235</v>
      </c>
      <c r="D6618" s="71">
        <v>27.836099999999998</v>
      </c>
    </row>
    <row r="6619" spans="1:4" x14ac:dyDescent="0.25">
      <c r="A6619" s="71" t="s">
        <v>37249</v>
      </c>
      <c r="B6619" t="s">
        <v>40865</v>
      </c>
      <c r="C6619" s="71" t="s">
        <v>16235</v>
      </c>
      <c r="D6619" s="71">
        <v>31.930499999999999</v>
      </c>
    </row>
    <row r="6620" spans="1:4" x14ac:dyDescent="0.25">
      <c r="A6620" s="71" t="s">
        <v>37250</v>
      </c>
      <c r="B6620" t="s">
        <v>32924</v>
      </c>
      <c r="C6620" s="71" t="s">
        <v>16235</v>
      </c>
      <c r="D6620" s="71">
        <v>38.121000000000002</v>
      </c>
    </row>
    <row r="6621" spans="1:4" x14ac:dyDescent="0.25">
      <c r="A6621" s="71" t="s">
        <v>37251</v>
      </c>
      <c r="B6621" t="s">
        <v>40866</v>
      </c>
      <c r="C6621" s="71" t="s">
        <v>16235</v>
      </c>
      <c r="D6621" s="71">
        <v>33.673400000000001</v>
      </c>
    </row>
    <row r="6622" spans="1:4" x14ac:dyDescent="0.25">
      <c r="A6622" s="71" t="s">
        <v>37252</v>
      </c>
      <c r="B6622" t="s">
        <v>40867</v>
      </c>
      <c r="C6622" s="71" t="s">
        <v>14997</v>
      </c>
      <c r="D6622" s="71" t="s">
        <v>30876</v>
      </c>
    </row>
    <row r="6623" spans="1:4" x14ac:dyDescent="0.25">
      <c r="A6623" s="71" t="s">
        <v>37253</v>
      </c>
      <c r="B6623" t="s">
        <v>40868</v>
      </c>
      <c r="C6623" s="71" t="s">
        <v>14997</v>
      </c>
      <c r="D6623" s="71" t="s">
        <v>30876</v>
      </c>
    </row>
    <row r="6624" spans="1:4" x14ac:dyDescent="0.25">
      <c r="A6624" s="71" t="s">
        <v>37254</v>
      </c>
      <c r="B6624" t="s">
        <v>40869</v>
      </c>
      <c r="C6624" s="71" t="s">
        <v>14997</v>
      </c>
      <c r="D6624" s="71" t="s">
        <v>30876</v>
      </c>
    </row>
    <row r="6625" spans="1:4" x14ac:dyDescent="0.25">
      <c r="A6625" s="71" t="s">
        <v>37255</v>
      </c>
      <c r="B6625" t="s">
        <v>40870</v>
      </c>
      <c r="C6625" s="71" t="s">
        <v>14997</v>
      </c>
      <c r="D6625" s="71" t="s">
        <v>30876</v>
      </c>
    </row>
    <row r="6626" spans="1:4" x14ac:dyDescent="0.25">
      <c r="A6626" s="71" t="s">
        <v>37256</v>
      </c>
      <c r="B6626" t="s">
        <v>40871</v>
      </c>
      <c r="C6626" s="71" t="s">
        <v>16235</v>
      </c>
      <c r="D6626" s="71">
        <v>53.609900000000003</v>
      </c>
    </row>
    <row r="6627" spans="1:4" x14ac:dyDescent="0.25">
      <c r="A6627" s="71" t="s">
        <v>37257</v>
      </c>
      <c r="B6627" t="s">
        <v>33001</v>
      </c>
      <c r="C6627" s="71" t="s">
        <v>12798</v>
      </c>
      <c r="D6627" s="71">
        <v>34.073099999999997</v>
      </c>
    </row>
    <row r="6628" spans="1:4" x14ac:dyDescent="0.25">
      <c r="A6628" s="71" t="s">
        <v>37258</v>
      </c>
      <c r="B6628" t="s">
        <v>33003</v>
      </c>
      <c r="C6628" s="71" t="s">
        <v>12798</v>
      </c>
      <c r="D6628" s="71">
        <v>65.637500000000003</v>
      </c>
    </row>
    <row r="6629" spans="1:4" x14ac:dyDescent="0.25">
      <c r="A6629" s="71" t="s">
        <v>37259</v>
      </c>
      <c r="B6629" t="s">
        <v>33005</v>
      </c>
      <c r="C6629" s="71" t="s">
        <v>12798</v>
      </c>
      <c r="D6629" s="71">
        <v>136.64570000000001</v>
      </c>
    </row>
    <row r="6630" spans="1:4" x14ac:dyDescent="0.25">
      <c r="A6630" s="71" t="s">
        <v>37260</v>
      </c>
      <c r="B6630" t="s">
        <v>32987</v>
      </c>
      <c r="C6630" s="71" t="s">
        <v>12798</v>
      </c>
      <c r="D6630" s="71">
        <v>14.3827</v>
      </c>
    </row>
    <row r="6631" spans="1:4" x14ac:dyDescent="0.25">
      <c r="A6631" s="71" t="s">
        <v>37261</v>
      </c>
      <c r="B6631" t="s">
        <v>32989</v>
      </c>
      <c r="C6631" s="71" t="s">
        <v>12798</v>
      </c>
      <c r="D6631" s="71">
        <v>26.0411</v>
      </c>
    </row>
    <row r="6632" spans="1:4" x14ac:dyDescent="0.25">
      <c r="A6632" s="71" t="s">
        <v>37262</v>
      </c>
      <c r="B6632" t="s">
        <v>32991</v>
      </c>
      <c r="C6632" s="71" t="s">
        <v>12798</v>
      </c>
      <c r="D6632" s="71">
        <v>34.165999999999997</v>
      </c>
    </row>
    <row r="6633" spans="1:4" x14ac:dyDescent="0.25">
      <c r="A6633" s="71" t="s">
        <v>37263</v>
      </c>
      <c r="B6633" t="s">
        <v>32993</v>
      </c>
      <c r="C6633" s="71" t="s">
        <v>12798</v>
      </c>
      <c r="D6633" s="71">
        <v>47.401400000000002</v>
      </c>
    </row>
    <row r="6634" spans="1:4" x14ac:dyDescent="0.25">
      <c r="A6634" s="71" t="s">
        <v>37264</v>
      </c>
      <c r="B6634" t="s">
        <v>32995</v>
      </c>
      <c r="C6634" s="71" t="s">
        <v>12798</v>
      </c>
      <c r="D6634" s="71">
        <v>67.840599999999995</v>
      </c>
    </row>
    <row r="6635" spans="1:4" x14ac:dyDescent="0.25">
      <c r="A6635" s="71" t="s">
        <v>37265</v>
      </c>
      <c r="B6635" t="s">
        <v>40872</v>
      </c>
      <c r="C6635" s="71" t="s">
        <v>12798</v>
      </c>
      <c r="D6635" s="71">
        <v>4.0757000000000003</v>
      </c>
    </row>
    <row r="6636" spans="1:4" x14ac:dyDescent="0.25">
      <c r="A6636" s="71" t="s">
        <v>37266</v>
      </c>
      <c r="B6636" t="s">
        <v>40873</v>
      </c>
      <c r="C6636" s="71" t="s">
        <v>12798</v>
      </c>
      <c r="D6636" s="71">
        <v>7.7342000000000004</v>
      </c>
    </row>
    <row r="6637" spans="1:4" x14ac:dyDescent="0.25">
      <c r="A6637" s="71" t="s">
        <v>37267</v>
      </c>
      <c r="B6637" t="s">
        <v>40874</v>
      </c>
      <c r="C6637" s="71" t="s">
        <v>4</v>
      </c>
      <c r="D6637" s="71">
        <v>10.1586</v>
      </c>
    </row>
    <row r="6638" spans="1:4" x14ac:dyDescent="0.25">
      <c r="A6638" s="71" t="s">
        <v>37268</v>
      </c>
      <c r="B6638" t="s">
        <v>40875</v>
      </c>
      <c r="C6638" s="71" t="s">
        <v>12798</v>
      </c>
      <c r="D6638" s="71">
        <v>532.76199999999994</v>
      </c>
    </row>
    <row r="6639" spans="1:4" x14ac:dyDescent="0.25">
      <c r="A6639" s="71" t="s">
        <v>37269</v>
      </c>
      <c r="B6639" t="s">
        <v>40876</v>
      </c>
      <c r="C6639" s="71" t="s">
        <v>16235</v>
      </c>
      <c r="D6639" s="71">
        <v>204.12809999999999</v>
      </c>
    </row>
    <row r="6640" spans="1:4" x14ac:dyDescent="0.25">
      <c r="A6640" s="71" t="s">
        <v>37270</v>
      </c>
      <c r="B6640" t="s">
        <v>40877</v>
      </c>
      <c r="C6640" s="71" t="s">
        <v>4</v>
      </c>
      <c r="D6640" s="71">
        <v>19.256900000000002</v>
      </c>
    </row>
    <row r="6641" spans="1:4" x14ac:dyDescent="0.25">
      <c r="A6641" s="71" t="s">
        <v>37271</v>
      </c>
      <c r="B6641" t="s">
        <v>40878</v>
      </c>
      <c r="C6641" s="71" t="s">
        <v>12798</v>
      </c>
      <c r="D6641" s="71">
        <v>184.68690000000001</v>
      </c>
    </row>
    <row r="6642" spans="1:4" x14ac:dyDescent="0.25">
      <c r="A6642" s="71" t="s">
        <v>37272</v>
      </c>
      <c r="B6642" t="s">
        <v>40879</v>
      </c>
      <c r="C6642" s="71" t="s">
        <v>12798</v>
      </c>
      <c r="D6642" s="71">
        <v>133.10339999999999</v>
      </c>
    </row>
    <row r="6643" spans="1:4" x14ac:dyDescent="0.25">
      <c r="A6643" s="71" t="s">
        <v>37273</v>
      </c>
      <c r="B6643" t="s">
        <v>40880</v>
      </c>
      <c r="C6643" s="71" t="s">
        <v>12798</v>
      </c>
      <c r="D6643" s="71">
        <v>434.82769999999999</v>
      </c>
    </row>
    <row r="6644" spans="1:4" x14ac:dyDescent="0.25">
      <c r="A6644" s="71" t="s">
        <v>37274</v>
      </c>
      <c r="B6644" t="s">
        <v>40881</v>
      </c>
      <c r="C6644" s="71" t="s">
        <v>12798</v>
      </c>
      <c r="D6644" s="71">
        <v>102.1335</v>
      </c>
    </row>
    <row r="6645" spans="1:4" x14ac:dyDescent="0.25">
      <c r="A6645" s="71" t="s">
        <v>37275</v>
      </c>
      <c r="B6645" t="s">
        <v>40882</v>
      </c>
      <c r="C6645" s="71" t="s">
        <v>3</v>
      </c>
      <c r="D6645" s="71">
        <v>149.5609</v>
      </c>
    </row>
    <row r="6646" spans="1:4" x14ac:dyDescent="0.25">
      <c r="A6646" s="71" t="s">
        <v>37276</v>
      </c>
      <c r="B6646" t="s">
        <v>40883</v>
      </c>
      <c r="C6646" s="71" t="s">
        <v>12798</v>
      </c>
      <c r="D6646" s="71">
        <v>210</v>
      </c>
    </row>
    <row r="6647" spans="1:4" x14ac:dyDescent="0.25">
      <c r="A6647" s="71" t="s">
        <v>37277</v>
      </c>
      <c r="B6647" t="s">
        <v>40884</v>
      </c>
      <c r="C6647" s="71" t="s">
        <v>12798</v>
      </c>
      <c r="D6647" s="71">
        <v>230.45490000000001</v>
      </c>
    </row>
    <row r="6648" spans="1:4" x14ac:dyDescent="0.25">
      <c r="A6648" s="71" t="s">
        <v>37278</v>
      </c>
      <c r="B6648" t="s">
        <v>40885</v>
      </c>
      <c r="C6648" s="71" t="s">
        <v>12798</v>
      </c>
      <c r="D6648" s="71">
        <v>321.70670000000001</v>
      </c>
    </row>
    <row r="6649" spans="1:4" x14ac:dyDescent="0.25">
      <c r="A6649" s="71" t="s">
        <v>37279</v>
      </c>
      <c r="B6649" t="s">
        <v>40886</v>
      </c>
      <c r="C6649" s="71" t="s">
        <v>12798</v>
      </c>
      <c r="D6649" s="71">
        <v>86.163899999999998</v>
      </c>
    </row>
    <row r="6650" spans="1:4" x14ac:dyDescent="0.25">
      <c r="A6650" s="71" t="s">
        <v>37280</v>
      </c>
      <c r="B6650" t="s">
        <v>40887</v>
      </c>
      <c r="C6650" s="71" t="s">
        <v>12798</v>
      </c>
      <c r="D6650" s="71">
        <v>93.314400000000006</v>
      </c>
    </row>
    <row r="6651" spans="1:4" x14ac:dyDescent="0.25">
      <c r="A6651" s="71" t="s">
        <v>37281</v>
      </c>
      <c r="B6651" t="s">
        <v>40888</v>
      </c>
      <c r="C6651" s="71" t="s">
        <v>12798</v>
      </c>
      <c r="D6651" s="71">
        <v>105.4466</v>
      </c>
    </row>
    <row r="6652" spans="1:4" x14ac:dyDescent="0.25">
      <c r="A6652" s="71" t="s">
        <v>37282</v>
      </c>
      <c r="B6652" t="s">
        <v>40889</v>
      </c>
      <c r="C6652" s="71" t="s">
        <v>12798</v>
      </c>
      <c r="D6652" s="71">
        <v>271.42140000000001</v>
      </c>
    </row>
    <row r="6653" spans="1:4" x14ac:dyDescent="0.25">
      <c r="A6653" s="71" t="s">
        <v>37283</v>
      </c>
      <c r="B6653" t="s">
        <v>40890</v>
      </c>
      <c r="C6653" s="71" t="s">
        <v>12798</v>
      </c>
      <c r="D6653" s="71">
        <v>297.44</v>
      </c>
    </row>
    <row r="6654" spans="1:4" x14ac:dyDescent="0.25">
      <c r="A6654" s="71" t="s">
        <v>37284</v>
      </c>
      <c r="B6654" t="s">
        <v>40891</v>
      </c>
      <c r="C6654" s="71" t="s">
        <v>12798</v>
      </c>
      <c r="D6654" s="71">
        <v>353.74349999999998</v>
      </c>
    </row>
    <row r="6655" spans="1:4" x14ac:dyDescent="0.25">
      <c r="A6655" s="71" t="s">
        <v>37285</v>
      </c>
      <c r="B6655" t="s">
        <v>40892</v>
      </c>
      <c r="C6655" s="71" t="s">
        <v>12798</v>
      </c>
      <c r="D6655" s="71">
        <v>238.16</v>
      </c>
    </row>
    <row r="6656" spans="1:4" x14ac:dyDescent="0.25">
      <c r="A6656" s="71" t="s">
        <v>37286</v>
      </c>
      <c r="B6656" t="s">
        <v>40893</v>
      </c>
      <c r="C6656" s="71" t="s">
        <v>12798</v>
      </c>
      <c r="D6656" s="71">
        <v>290.77999999999997</v>
      </c>
    </row>
    <row r="6657" spans="1:4" x14ac:dyDescent="0.25">
      <c r="A6657" s="71" t="s">
        <v>37287</v>
      </c>
      <c r="B6657" t="s">
        <v>40894</v>
      </c>
      <c r="C6657" s="71" t="s">
        <v>12798</v>
      </c>
      <c r="D6657" s="71">
        <v>358.91289999999998</v>
      </c>
    </row>
    <row r="6658" spans="1:4" x14ac:dyDescent="0.25">
      <c r="A6658" s="71" t="s">
        <v>37288</v>
      </c>
      <c r="B6658" t="s">
        <v>32940</v>
      </c>
      <c r="C6658" s="71" t="s">
        <v>53</v>
      </c>
      <c r="D6658" s="71">
        <v>12.1534</v>
      </c>
    </row>
    <row r="6659" spans="1:4" x14ac:dyDescent="0.25">
      <c r="A6659" s="71" t="s">
        <v>37289</v>
      </c>
      <c r="B6659" t="s">
        <v>40895</v>
      </c>
      <c r="C6659" s="71" t="s">
        <v>12798</v>
      </c>
      <c r="D6659" s="71">
        <v>66.66</v>
      </c>
    </row>
    <row r="6660" spans="1:4" x14ac:dyDescent="0.25">
      <c r="A6660" s="71" t="s">
        <v>37290</v>
      </c>
      <c r="B6660" t="s">
        <v>40896</v>
      </c>
      <c r="C6660" s="71" t="s">
        <v>12798</v>
      </c>
      <c r="D6660" s="71">
        <v>81.296199999999999</v>
      </c>
    </row>
    <row r="6661" spans="1:4" x14ac:dyDescent="0.25">
      <c r="A6661" s="71" t="s">
        <v>37291</v>
      </c>
      <c r="B6661" t="s">
        <v>40897</v>
      </c>
      <c r="C6661" s="71" t="s">
        <v>12798</v>
      </c>
      <c r="D6661" s="71">
        <v>109.8387</v>
      </c>
    </row>
    <row r="6662" spans="1:4" x14ac:dyDescent="0.25">
      <c r="A6662" s="71" t="s">
        <v>37292</v>
      </c>
      <c r="B6662" t="s">
        <v>40898</v>
      </c>
      <c r="C6662" s="71" t="s">
        <v>12798</v>
      </c>
      <c r="D6662" s="71">
        <v>271.41090000000003</v>
      </c>
    </row>
    <row r="6663" spans="1:4" x14ac:dyDescent="0.25">
      <c r="A6663" s="71" t="s">
        <v>37293</v>
      </c>
      <c r="B6663" t="s">
        <v>40899</v>
      </c>
      <c r="C6663" s="71" t="s">
        <v>12798</v>
      </c>
      <c r="D6663" s="71">
        <v>416.69220000000001</v>
      </c>
    </row>
    <row r="6664" spans="1:4" x14ac:dyDescent="0.25">
      <c r="A6664" s="71" t="s">
        <v>37294</v>
      </c>
      <c r="B6664" t="s">
        <v>40900</v>
      </c>
      <c r="C6664" s="71" t="s">
        <v>12798</v>
      </c>
      <c r="D6664" s="71">
        <v>112.4866</v>
      </c>
    </row>
    <row r="6665" spans="1:4" x14ac:dyDescent="0.25">
      <c r="A6665" s="71" t="s">
        <v>37295</v>
      </c>
      <c r="B6665" t="s">
        <v>40901</v>
      </c>
      <c r="C6665" s="71" t="s">
        <v>12798</v>
      </c>
      <c r="D6665" s="71">
        <v>331.89</v>
      </c>
    </row>
    <row r="6666" spans="1:4" x14ac:dyDescent="0.25">
      <c r="A6666" s="71" t="s">
        <v>37296</v>
      </c>
      <c r="B6666" t="s">
        <v>40902</v>
      </c>
      <c r="C6666" s="71" t="s">
        <v>12798</v>
      </c>
      <c r="D6666" s="71">
        <v>431.76</v>
      </c>
    </row>
    <row r="6667" spans="1:4" x14ac:dyDescent="0.25">
      <c r="A6667" s="71" t="s">
        <v>37297</v>
      </c>
      <c r="B6667" t="s">
        <v>40903</v>
      </c>
      <c r="C6667" s="71" t="s">
        <v>12798</v>
      </c>
      <c r="D6667" s="71">
        <v>292.49329999999998</v>
      </c>
    </row>
    <row r="6668" spans="1:4" x14ac:dyDescent="0.25">
      <c r="A6668" s="71" t="s">
        <v>37298</v>
      </c>
      <c r="B6668" t="s">
        <v>40904</v>
      </c>
      <c r="C6668" s="71" t="s">
        <v>12798</v>
      </c>
      <c r="D6668" s="71">
        <v>328.44</v>
      </c>
    </row>
    <row r="6669" spans="1:4" x14ac:dyDescent="0.25">
      <c r="A6669" s="71" t="s">
        <v>37299</v>
      </c>
      <c r="B6669" t="s">
        <v>40905</v>
      </c>
      <c r="C6669" s="71" t="s">
        <v>12798</v>
      </c>
      <c r="D6669" s="71">
        <v>436.47</v>
      </c>
    </row>
    <row r="6670" spans="1:4" x14ac:dyDescent="0.25">
      <c r="A6670" s="71" t="s">
        <v>37300</v>
      </c>
      <c r="B6670" t="s">
        <v>40906</v>
      </c>
      <c r="C6670" s="71" t="s">
        <v>12798</v>
      </c>
      <c r="D6670" s="71">
        <v>5550.9049999999997</v>
      </c>
    </row>
    <row r="6671" spans="1:4" x14ac:dyDescent="0.25">
      <c r="A6671" s="71" t="s">
        <v>37301</v>
      </c>
      <c r="B6671" t="s">
        <v>40907</v>
      </c>
      <c r="C6671" s="71" t="s">
        <v>12798</v>
      </c>
      <c r="D6671" s="71">
        <v>918.53729999999996</v>
      </c>
    </row>
    <row r="6672" spans="1:4" x14ac:dyDescent="0.25">
      <c r="A6672" s="71" t="s">
        <v>37302</v>
      </c>
      <c r="B6672" t="s">
        <v>40908</v>
      </c>
      <c r="C6672" s="71" t="s">
        <v>12798</v>
      </c>
      <c r="D6672" s="71">
        <v>1387.722</v>
      </c>
    </row>
    <row r="6673" spans="1:4" x14ac:dyDescent="0.25">
      <c r="A6673" s="71" t="s">
        <v>37303</v>
      </c>
      <c r="B6673" t="s">
        <v>40909</v>
      </c>
      <c r="C6673" s="71" t="s">
        <v>12798</v>
      </c>
      <c r="D6673" s="71">
        <v>298.66860000000003</v>
      </c>
    </row>
    <row r="6674" spans="1:4" x14ac:dyDescent="0.25">
      <c r="A6674" s="71" t="s">
        <v>37304</v>
      </c>
      <c r="B6674" t="s">
        <v>40910</v>
      </c>
      <c r="C6674" s="71" t="s">
        <v>12798</v>
      </c>
      <c r="D6674" s="71">
        <v>753.6739</v>
      </c>
    </row>
    <row r="6675" spans="1:4" x14ac:dyDescent="0.25">
      <c r="A6675" s="71" t="s">
        <v>37305</v>
      </c>
      <c r="B6675" t="s">
        <v>40911</v>
      </c>
      <c r="C6675" s="71" t="s">
        <v>12798</v>
      </c>
      <c r="D6675" s="71">
        <v>7138.3314</v>
      </c>
    </row>
    <row r="6676" spans="1:4" x14ac:dyDescent="0.25">
      <c r="A6676" s="71" t="s">
        <v>37306</v>
      </c>
      <c r="B6676" t="s">
        <v>40912</v>
      </c>
      <c r="C6676" s="71" t="s">
        <v>12798</v>
      </c>
      <c r="D6676" s="71">
        <v>5849.6224000000002</v>
      </c>
    </row>
    <row r="6677" spans="1:4" x14ac:dyDescent="0.25">
      <c r="A6677" s="71" t="s">
        <v>37307</v>
      </c>
      <c r="B6677" t="s">
        <v>40913</v>
      </c>
      <c r="C6677" s="71" t="s">
        <v>14997</v>
      </c>
      <c r="D6677" s="71" t="s">
        <v>30876</v>
      </c>
    </row>
    <row r="6678" spans="1:4" x14ac:dyDescent="0.25">
      <c r="A6678" s="71" t="s">
        <v>37308</v>
      </c>
      <c r="B6678" t="s">
        <v>32872</v>
      </c>
      <c r="C6678" s="71" t="s">
        <v>4</v>
      </c>
      <c r="D6678" s="71">
        <v>7.1776</v>
      </c>
    </row>
    <row r="6679" spans="1:4" x14ac:dyDescent="0.25">
      <c r="A6679" s="71" t="s">
        <v>37309</v>
      </c>
      <c r="B6679" t="s">
        <v>40914</v>
      </c>
      <c r="C6679" s="71" t="s">
        <v>12798</v>
      </c>
      <c r="D6679" s="71">
        <v>145.34899999999999</v>
      </c>
    </row>
    <row r="6680" spans="1:4" x14ac:dyDescent="0.25">
      <c r="A6680" s="71" t="s">
        <v>37310</v>
      </c>
      <c r="B6680" t="s">
        <v>40915</v>
      </c>
      <c r="C6680" s="71" t="s">
        <v>12798</v>
      </c>
      <c r="D6680" s="71">
        <v>109.41719999999999</v>
      </c>
    </row>
    <row r="6681" spans="1:4" x14ac:dyDescent="0.25">
      <c r="A6681" s="71" t="s">
        <v>37311</v>
      </c>
      <c r="B6681" t="s">
        <v>40916</v>
      </c>
      <c r="C6681" s="71" t="s">
        <v>12798</v>
      </c>
      <c r="D6681" s="71">
        <v>1428</v>
      </c>
    </row>
    <row r="6682" spans="1:4" x14ac:dyDescent="0.25">
      <c r="A6682" s="71" t="s">
        <v>37312</v>
      </c>
      <c r="B6682" t="s">
        <v>40917</v>
      </c>
      <c r="C6682" s="71" t="s">
        <v>12798</v>
      </c>
      <c r="D6682" s="71">
        <v>708.351</v>
      </c>
    </row>
    <row r="6683" spans="1:4" x14ac:dyDescent="0.25">
      <c r="A6683" s="71" t="s">
        <v>37313</v>
      </c>
      <c r="B6683" t="s">
        <v>40918</v>
      </c>
      <c r="C6683" s="71" t="s">
        <v>12798</v>
      </c>
      <c r="D6683" s="71">
        <v>207.43</v>
      </c>
    </row>
    <row r="6684" spans="1:4" x14ac:dyDescent="0.25">
      <c r="A6684" s="71" t="s">
        <v>37314</v>
      </c>
      <c r="B6684" t="s">
        <v>40919</v>
      </c>
      <c r="C6684" s="71" t="s">
        <v>12798</v>
      </c>
      <c r="D6684" s="71">
        <v>114.2208</v>
      </c>
    </row>
    <row r="6685" spans="1:4" x14ac:dyDescent="0.25">
      <c r="A6685" s="71" t="s">
        <v>37315</v>
      </c>
      <c r="B6685" t="s">
        <v>40920</v>
      </c>
      <c r="C6685" s="71" t="s">
        <v>12798</v>
      </c>
      <c r="D6685" s="71">
        <v>196.62</v>
      </c>
    </row>
    <row r="6686" spans="1:4" x14ac:dyDescent="0.25">
      <c r="A6686" s="71" t="s">
        <v>37316</v>
      </c>
      <c r="B6686" t="s">
        <v>40921</v>
      </c>
      <c r="C6686" s="71" t="s">
        <v>3</v>
      </c>
      <c r="D6686" s="71">
        <v>258.41039999999998</v>
      </c>
    </row>
    <row r="6687" spans="1:4" x14ac:dyDescent="0.25">
      <c r="A6687" s="71" t="s">
        <v>37317</v>
      </c>
      <c r="B6687" t="s">
        <v>40922</v>
      </c>
      <c r="C6687" s="71" t="s">
        <v>3</v>
      </c>
      <c r="D6687" s="71">
        <v>84.2042</v>
      </c>
    </row>
    <row r="6688" spans="1:4" x14ac:dyDescent="0.25">
      <c r="A6688" s="71" t="s">
        <v>37318</v>
      </c>
      <c r="B6688" t="s">
        <v>40923</v>
      </c>
      <c r="C6688" s="71" t="s">
        <v>3</v>
      </c>
      <c r="D6688" s="71">
        <v>110.89960000000001</v>
      </c>
    </row>
    <row r="6689" spans="1:4" x14ac:dyDescent="0.25">
      <c r="A6689" s="71" t="s">
        <v>37319</v>
      </c>
      <c r="B6689" t="s">
        <v>40924</v>
      </c>
      <c r="C6689" s="71" t="s">
        <v>3</v>
      </c>
      <c r="D6689" s="71">
        <v>124</v>
      </c>
    </row>
    <row r="6690" spans="1:4" x14ac:dyDescent="0.25">
      <c r="A6690" s="71" t="s">
        <v>37320</v>
      </c>
      <c r="B6690" t="s">
        <v>40925</v>
      </c>
      <c r="C6690" s="71" t="s">
        <v>3</v>
      </c>
      <c r="D6690" s="71">
        <v>178.94309999999999</v>
      </c>
    </row>
    <row r="6691" spans="1:4" x14ac:dyDescent="0.25">
      <c r="A6691" s="71" t="s">
        <v>37321</v>
      </c>
      <c r="B6691" t="s">
        <v>40926</v>
      </c>
      <c r="C6691" s="71" t="s">
        <v>12798</v>
      </c>
      <c r="D6691" s="71">
        <v>8639.2965000000004</v>
      </c>
    </row>
    <row r="6692" spans="1:4" x14ac:dyDescent="0.25">
      <c r="A6692" s="71" t="s">
        <v>37322</v>
      </c>
      <c r="B6692" t="s">
        <v>40927</v>
      </c>
      <c r="C6692" s="71" t="s">
        <v>12798</v>
      </c>
      <c r="D6692" s="71">
        <v>12347.0296</v>
      </c>
    </row>
    <row r="6693" spans="1:4" x14ac:dyDescent="0.25">
      <c r="A6693" s="71" t="s">
        <v>37323</v>
      </c>
      <c r="B6693" t="s">
        <v>40928</v>
      </c>
      <c r="C6693" s="71" t="s">
        <v>12798</v>
      </c>
      <c r="D6693" s="71">
        <v>18516.7366</v>
      </c>
    </row>
    <row r="6694" spans="1:4" x14ac:dyDescent="0.25">
      <c r="A6694" s="71" t="s">
        <v>37324</v>
      </c>
      <c r="B6694" t="s">
        <v>40929</v>
      </c>
      <c r="C6694" s="71" t="s">
        <v>12798</v>
      </c>
      <c r="D6694" s="71">
        <v>30866.249500000002</v>
      </c>
    </row>
    <row r="6695" spans="1:4" x14ac:dyDescent="0.25">
      <c r="A6695" s="71" t="s">
        <v>37325</v>
      </c>
      <c r="B6695" t="s">
        <v>40930</v>
      </c>
      <c r="C6695" s="71" t="s">
        <v>3</v>
      </c>
      <c r="D6695" s="71">
        <v>170.34379999999999</v>
      </c>
    </row>
    <row r="6696" spans="1:4" x14ac:dyDescent="0.25">
      <c r="A6696" s="71" t="s">
        <v>37326</v>
      </c>
      <c r="B6696" t="s">
        <v>40931</v>
      </c>
      <c r="C6696" s="71" t="s">
        <v>3</v>
      </c>
      <c r="D6696" s="71">
        <v>219</v>
      </c>
    </row>
    <row r="6697" spans="1:4" x14ac:dyDescent="0.25">
      <c r="A6697" s="71" t="s">
        <v>37327</v>
      </c>
      <c r="B6697" t="s">
        <v>40932</v>
      </c>
      <c r="C6697" s="71" t="s">
        <v>4</v>
      </c>
      <c r="D6697" s="71">
        <v>8.5546000000000006</v>
      </c>
    </row>
    <row r="6698" spans="1:4" x14ac:dyDescent="0.25">
      <c r="A6698" s="71" t="s">
        <v>37328</v>
      </c>
      <c r="B6698" t="s">
        <v>40933</v>
      </c>
      <c r="C6698" s="71" t="s">
        <v>3</v>
      </c>
      <c r="D6698" s="71">
        <v>260</v>
      </c>
    </row>
    <row r="6699" spans="1:4" x14ac:dyDescent="0.25">
      <c r="A6699" s="71" t="s">
        <v>37329</v>
      </c>
      <c r="B6699" t="s">
        <v>40934</v>
      </c>
      <c r="C6699" s="71" t="s">
        <v>12798</v>
      </c>
      <c r="D6699" s="71">
        <v>350</v>
      </c>
    </row>
    <row r="6700" spans="1:4" x14ac:dyDescent="0.25">
      <c r="A6700" s="71" t="s">
        <v>37330</v>
      </c>
      <c r="B6700" t="s">
        <v>40935</v>
      </c>
      <c r="C6700" s="71" t="s">
        <v>53</v>
      </c>
      <c r="D6700" s="71">
        <v>124.97</v>
      </c>
    </row>
    <row r="6701" spans="1:4" x14ac:dyDescent="0.25">
      <c r="A6701" s="71" t="s">
        <v>37331</v>
      </c>
      <c r="B6701" t="s">
        <v>40936</v>
      </c>
      <c r="C6701" s="71" t="s">
        <v>53</v>
      </c>
      <c r="D6701" s="71">
        <v>138</v>
      </c>
    </row>
    <row r="6702" spans="1:4" x14ac:dyDescent="0.25">
      <c r="A6702" s="71" t="s">
        <v>37332</v>
      </c>
      <c r="B6702" t="s">
        <v>40937</v>
      </c>
      <c r="C6702" s="71" t="s">
        <v>53</v>
      </c>
      <c r="D6702" s="71">
        <v>202.71</v>
      </c>
    </row>
    <row r="6703" spans="1:4" x14ac:dyDescent="0.25">
      <c r="A6703" s="71" t="s">
        <v>37333</v>
      </c>
      <c r="B6703" t="s">
        <v>33069</v>
      </c>
      <c r="C6703" s="71" t="s">
        <v>53</v>
      </c>
      <c r="D6703" s="71">
        <v>249.6138</v>
      </c>
    </row>
    <row r="6704" spans="1:4" x14ac:dyDescent="0.25">
      <c r="A6704" s="71" t="s">
        <v>37334</v>
      </c>
      <c r="B6704" t="s">
        <v>33071</v>
      </c>
      <c r="C6704" s="71" t="s">
        <v>53</v>
      </c>
      <c r="D6704" s="71">
        <v>59.755499999999998</v>
      </c>
    </row>
    <row r="6705" spans="1:4" x14ac:dyDescent="0.25">
      <c r="A6705" s="71" t="s">
        <v>37335</v>
      </c>
      <c r="B6705" t="s">
        <v>40938</v>
      </c>
      <c r="C6705" s="71" t="s">
        <v>53</v>
      </c>
      <c r="D6705" s="71">
        <v>35.531100000000002</v>
      </c>
    </row>
    <row r="6706" spans="1:4" x14ac:dyDescent="0.25">
      <c r="A6706" s="71" t="s">
        <v>37336</v>
      </c>
      <c r="B6706" t="s">
        <v>40939</v>
      </c>
      <c r="C6706" s="71" t="s">
        <v>53</v>
      </c>
      <c r="D6706" s="71">
        <v>40.229399999999998</v>
      </c>
    </row>
    <row r="6707" spans="1:4" x14ac:dyDescent="0.25">
      <c r="A6707" s="71" t="s">
        <v>37337</v>
      </c>
      <c r="B6707" t="s">
        <v>40940</v>
      </c>
      <c r="C6707" s="71" t="s">
        <v>3</v>
      </c>
      <c r="D6707" s="71">
        <v>315</v>
      </c>
    </row>
    <row r="6708" spans="1:4" x14ac:dyDescent="0.25">
      <c r="A6708" s="71" t="s">
        <v>37338</v>
      </c>
      <c r="B6708" t="s">
        <v>40941</v>
      </c>
      <c r="C6708" s="71" t="s">
        <v>53</v>
      </c>
      <c r="D6708" s="71">
        <v>4.1140999999999996</v>
      </c>
    </row>
    <row r="6709" spans="1:4" x14ac:dyDescent="0.25">
      <c r="A6709" s="71" t="s">
        <v>37339</v>
      </c>
      <c r="B6709" t="s">
        <v>40942</v>
      </c>
      <c r="C6709" s="71" t="s">
        <v>3</v>
      </c>
      <c r="D6709" s="71">
        <v>480.34089999999998</v>
      </c>
    </row>
    <row r="6710" spans="1:4" x14ac:dyDescent="0.25">
      <c r="A6710" s="71" t="s">
        <v>37340</v>
      </c>
      <c r="B6710" t="s">
        <v>40943</v>
      </c>
      <c r="C6710" s="71" t="s">
        <v>16235</v>
      </c>
      <c r="D6710" s="71">
        <v>4.4055</v>
      </c>
    </row>
    <row r="6711" spans="1:4" x14ac:dyDescent="0.25">
      <c r="A6711" s="71" t="s">
        <v>37341</v>
      </c>
      <c r="B6711" t="s">
        <v>40944</v>
      </c>
      <c r="C6711" s="71" t="s">
        <v>4</v>
      </c>
      <c r="D6711" s="71">
        <v>11.6424</v>
      </c>
    </row>
    <row r="6712" spans="1:4" x14ac:dyDescent="0.25">
      <c r="A6712" s="71" t="s">
        <v>37342</v>
      </c>
      <c r="B6712" t="s">
        <v>40945</v>
      </c>
      <c r="C6712" s="71" t="s">
        <v>3</v>
      </c>
      <c r="D6712" s="71">
        <v>591.6925</v>
      </c>
    </row>
    <row r="6713" spans="1:4" x14ac:dyDescent="0.25">
      <c r="A6713" s="71" t="s">
        <v>37343</v>
      </c>
      <c r="B6713" t="s">
        <v>40946</v>
      </c>
      <c r="C6713" s="71" t="s">
        <v>3</v>
      </c>
      <c r="D6713" s="71">
        <v>739.67780000000005</v>
      </c>
    </row>
    <row r="6714" spans="1:4" x14ac:dyDescent="0.25">
      <c r="A6714" s="71" t="s">
        <v>37344</v>
      </c>
      <c r="B6714" t="s">
        <v>40947</v>
      </c>
      <c r="C6714" s="71" t="s">
        <v>12798</v>
      </c>
      <c r="D6714" s="71">
        <v>218.26580000000001</v>
      </c>
    </row>
    <row r="6715" spans="1:4" x14ac:dyDescent="0.25">
      <c r="A6715" s="71" t="s">
        <v>37345</v>
      </c>
      <c r="B6715" t="s">
        <v>32983</v>
      </c>
      <c r="C6715" s="71" t="s">
        <v>16235</v>
      </c>
      <c r="D6715" s="71">
        <v>1.5246999999999999</v>
      </c>
    </row>
    <row r="6716" spans="1:4" x14ac:dyDescent="0.25">
      <c r="A6716" s="71" t="s">
        <v>37346</v>
      </c>
      <c r="B6716" t="s">
        <v>40948</v>
      </c>
      <c r="C6716" s="71" t="s">
        <v>12798</v>
      </c>
      <c r="D6716" s="71">
        <v>355</v>
      </c>
    </row>
    <row r="6717" spans="1:4" x14ac:dyDescent="0.25">
      <c r="A6717" s="71" t="s">
        <v>37347</v>
      </c>
      <c r="B6717" t="s">
        <v>40949</v>
      </c>
      <c r="C6717" s="71" t="s">
        <v>3</v>
      </c>
      <c r="D6717" s="71">
        <v>52.225200000000001</v>
      </c>
    </row>
    <row r="6718" spans="1:4" x14ac:dyDescent="0.25">
      <c r="A6718" s="71" t="s">
        <v>37348</v>
      </c>
      <c r="B6718" t="s">
        <v>40950</v>
      </c>
      <c r="C6718" s="71" t="s">
        <v>62</v>
      </c>
      <c r="D6718" s="71" t="s">
        <v>30876</v>
      </c>
    </row>
    <row r="6719" spans="1:4" x14ac:dyDescent="0.25">
      <c r="A6719" s="71" t="s">
        <v>37349</v>
      </c>
      <c r="B6719" t="s">
        <v>40951</v>
      </c>
      <c r="C6719" s="71" t="s">
        <v>62</v>
      </c>
      <c r="D6719" s="71" t="s">
        <v>30876</v>
      </c>
    </row>
    <row r="6720" spans="1:4" x14ac:dyDescent="0.25">
      <c r="A6720" s="71" t="s">
        <v>37350</v>
      </c>
      <c r="B6720" t="s">
        <v>40952</v>
      </c>
      <c r="C6720" s="71" t="s">
        <v>14997</v>
      </c>
      <c r="D6720" s="71">
        <v>355</v>
      </c>
    </row>
    <row r="6721" spans="1:4" x14ac:dyDescent="0.25">
      <c r="A6721" s="71" t="s">
        <v>37351</v>
      </c>
      <c r="B6721" t="s">
        <v>40953</v>
      </c>
      <c r="C6721" s="71" t="s">
        <v>4</v>
      </c>
      <c r="D6721" s="71">
        <v>28.7986</v>
      </c>
    </row>
    <row r="6722" spans="1:4" x14ac:dyDescent="0.25">
      <c r="A6722" s="71" t="s">
        <v>37352</v>
      </c>
      <c r="B6722" t="s">
        <v>40954</v>
      </c>
      <c r="C6722" s="71" t="s">
        <v>4</v>
      </c>
      <c r="D6722" s="71">
        <v>29.601500000000001</v>
      </c>
    </row>
    <row r="6723" spans="1:4" x14ac:dyDescent="0.25">
      <c r="A6723" s="71" t="s">
        <v>37353</v>
      </c>
      <c r="B6723" t="s">
        <v>40955</v>
      </c>
      <c r="C6723" s="71" t="s">
        <v>12798</v>
      </c>
      <c r="D6723" s="71">
        <v>57968.703000000001</v>
      </c>
    </row>
    <row r="6724" spans="1:4" x14ac:dyDescent="0.25">
      <c r="A6724" s="71" t="s">
        <v>37354</v>
      </c>
      <c r="B6724" t="s">
        <v>40956</v>
      </c>
      <c r="C6724" s="71" t="s">
        <v>14801</v>
      </c>
      <c r="D6724" s="71">
        <v>98.201999999999998</v>
      </c>
    </row>
    <row r="6725" spans="1:4" x14ac:dyDescent="0.25">
      <c r="A6725" s="71" t="s">
        <v>37355</v>
      </c>
      <c r="B6725" t="s">
        <v>40957</v>
      </c>
      <c r="C6725" s="71" t="s">
        <v>3</v>
      </c>
      <c r="D6725" s="71">
        <v>29.426200000000001</v>
      </c>
    </row>
    <row r="6726" spans="1:4" x14ac:dyDescent="0.25">
      <c r="A6726" s="71" t="s">
        <v>37356</v>
      </c>
      <c r="B6726" t="s">
        <v>40958</v>
      </c>
      <c r="C6726" s="71" t="s">
        <v>12798</v>
      </c>
      <c r="D6726" s="71">
        <v>97722.237899999993</v>
      </c>
    </row>
    <row r="6727" spans="1:4" x14ac:dyDescent="0.25">
      <c r="A6727" s="71" t="s">
        <v>37357</v>
      </c>
      <c r="B6727" t="s">
        <v>32904</v>
      </c>
      <c r="C6727" s="71" t="s">
        <v>14997</v>
      </c>
      <c r="D6727" s="71">
        <v>154.9051</v>
      </c>
    </row>
    <row r="6728" spans="1:4" x14ac:dyDescent="0.25">
      <c r="A6728" s="71" t="s">
        <v>37358</v>
      </c>
      <c r="B6728" t="s">
        <v>40959</v>
      </c>
      <c r="C6728" s="71" t="s">
        <v>3</v>
      </c>
      <c r="D6728" s="71">
        <v>11.3094</v>
      </c>
    </row>
    <row r="6729" spans="1:4" x14ac:dyDescent="0.25">
      <c r="A6729" s="71" t="s">
        <v>37359</v>
      </c>
      <c r="B6729" t="s">
        <v>40960</v>
      </c>
      <c r="C6729" s="71" t="s">
        <v>3</v>
      </c>
      <c r="D6729" s="71">
        <v>788.87099999999998</v>
      </c>
    </row>
    <row r="6730" spans="1:4" x14ac:dyDescent="0.25">
      <c r="A6730" s="71" t="s">
        <v>37360</v>
      </c>
      <c r="B6730" t="s">
        <v>40961</v>
      </c>
      <c r="C6730" s="71" t="s">
        <v>12798</v>
      </c>
      <c r="D6730" s="71">
        <v>3.0243000000000002</v>
      </c>
    </row>
    <row r="6731" spans="1:4" x14ac:dyDescent="0.25">
      <c r="A6731" s="71" t="s">
        <v>37361</v>
      </c>
      <c r="B6731" t="s">
        <v>40962</v>
      </c>
      <c r="C6731" s="71" t="s">
        <v>12798</v>
      </c>
      <c r="D6731" s="71">
        <v>64315.307800000002</v>
      </c>
    </row>
    <row r="6732" spans="1:4" x14ac:dyDescent="0.25">
      <c r="A6732" s="71" t="s">
        <v>37362</v>
      </c>
      <c r="B6732" t="s">
        <v>40963</v>
      </c>
      <c r="C6732" s="71" t="s">
        <v>12798</v>
      </c>
      <c r="D6732" s="71">
        <v>108558.65089999999</v>
      </c>
    </row>
    <row r="6733" spans="1:4" x14ac:dyDescent="0.25">
      <c r="A6733" s="71" t="s">
        <v>37363</v>
      </c>
      <c r="B6733" t="s">
        <v>40964</v>
      </c>
      <c r="C6733" s="71" t="s">
        <v>12798</v>
      </c>
      <c r="D6733" s="71">
        <v>108569.16740000001</v>
      </c>
    </row>
    <row r="6734" spans="1:4" x14ac:dyDescent="0.25">
      <c r="A6734" s="71" t="s">
        <v>37364</v>
      </c>
      <c r="B6734" t="s">
        <v>40965</v>
      </c>
      <c r="C6734" s="71" t="s">
        <v>12798</v>
      </c>
      <c r="D6734" s="71">
        <v>70727.386499999993</v>
      </c>
    </row>
    <row r="6735" spans="1:4" x14ac:dyDescent="0.25">
      <c r="A6735" s="71" t="s">
        <v>37365</v>
      </c>
      <c r="B6735" t="s">
        <v>40966</v>
      </c>
      <c r="C6735" s="71" t="s">
        <v>3</v>
      </c>
      <c r="D6735" s="71">
        <v>2.5160999999999998</v>
      </c>
    </row>
    <row r="6736" spans="1:4" x14ac:dyDescent="0.25">
      <c r="A6736" s="71" t="s">
        <v>37366</v>
      </c>
      <c r="B6736" t="s">
        <v>40967</v>
      </c>
      <c r="C6736" s="71" t="s">
        <v>12798</v>
      </c>
      <c r="D6736" s="71">
        <v>1.1100000000000001</v>
      </c>
    </row>
    <row r="6737" spans="1:4" x14ac:dyDescent="0.25">
      <c r="A6737" s="71" t="s">
        <v>37367</v>
      </c>
      <c r="B6737" t="s">
        <v>40968</v>
      </c>
      <c r="C6737" s="71" t="s">
        <v>12798</v>
      </c>
      <c r="D6737" s="71">
        <v>5992.701</v>
      </c>
    </row>
    <row r="6738" spans="1:4" x14ac:dyDescent="0.25">
      <c r="A6738" s="71" t="s">
        <v>37368</v>
      </c>
      <c r="B6738" t="s">
        <v>40969</v>
      </c>
      <c r="C6738" s="71" t="s">
        <v>12798</v>
      </c>
      <c r="D6738" s="71">
        <v>119395.06389999999</v>
      </c>
    </row>
    <row r="6739" spans="1:4" x14ac:dyDescent="0.25">
      <c r="A6739" s="71" t="s">
        <v>37369</v>
      </c>
      <c r="B6739" t="s">
        <v>40970</v>
      </c>
      <c r="C6739" s="71" t="s">
        <v>12798</v>
      </c>
      <c r="D6739" s="71">
        <v>119374.0852</v>
      </c>
    </row>
    <row r="6740" spans="1:4" x14ac:dyDescent="0.25">
      <c r="A6740" s="71" t="s">
        <v>37370</v>
      </c>
      <c r="B6740" t="s">
        <v>40971</v>
      </c>
      <c r="C6740" s="71" t="s">
        <v>12798</v>
      </c>
      <c r="D6740" s="71">
        <v>11.096</v>
      </c>
    </row>
    <row r="6741" spans="1:4" x14ac:dyDescent="0.25">
      <c r="A6741" s="71" t="s">
        <v>37371</v>
      </c>
      <c r="B6741" t="s">
        <v>40972</v>
      </c>
      <c r="C6741" s="71" t="s">
        <v>16235</v>
      </c>
      <c r="D6741" s="71">
        <v>36.347999999999999</v>
      </c>
    </row>
    <row r="6742" spans="1:4" x14ac:dyDescent="0.25">
      <c r="A6742" s="71" t="s">
        <v>37372</v>
      </c>
      <c r="B6742" t="s">
        <v>40973</v>
      </c>
      <c r="C6742" s="71" t="s">
        <v>16235</v>
      </c>
      <c r="D6742" s="71">
        <v>43.8157</v>
      </c>
    </row>
    <row r="6743" spans="1:4" x14ac:dyDescent="0.25">
      <c r="A6743" s="71" t="s">
        <v>37373</v>
      </c>
      <c r="B6743" t="s">
        <v>40974</v>
      </c>
      <c r="C6743" s="71" t="s">
        <v>12798</v>
      </c>
      <c r="D6743" s="71">
        <v>3.4517000000000002</v>
      </c>
    </row>
    <row r="6744" spans="1:4" x14ac:dyDescent="0.25">
      <c r="A6744" s="71" t="s">
        <v>37374</v>
      </c>
      <c r="B6744" t="s">
        <v>40975</v>
      </c>
      <c r="C6744" s="71" t="s">
        <v>4</v>
      </c>
      <c r="D6744" s="71">
        <v>15.102399999999999</v>
      </c>
    </row>
    <row r="6745" spans="1:4" x14ac:dyDescent="0.25">
      <c r="A6745" s="71" t="s">
        <v>37375</v>
      </c>
      <c r="B6745" t="s">
        <v>40976</v>
      </c>
      <c r="C6745" s="71" t="s">
        <v>4049</v>
      </c>
      <c r="D6745" s="71">
        <v>0.61699999999999999</v>
      </c>
    </row>
    <row r="6746" spans="1:4" x14ac:dyDescent="0.25">
      <c r="A6746" s="71" t="s">
        <v>37376</v>
      </c>
      <c r="B6746" t="s">
        <v>40977</v>
      </c>
      <c r="C6746" s="71" t="s">
        <v>4</v>
      </c>
      <c r="D6746" s="71">
        <v>12.173999999999999</v>
      </c>
    </row>
    <row r="6747" spans="1:4" x14ac:dyDescent="0.25">
      <c r="A6747" s="71" t="s">
        <v>37377</v>
      </c>
      <c r="B6747" t="s">
        <v>40978</v>
      </c>
      <c r="C6747" s="71" t="s">
        <v>4049</v>
      </c>
      <c r="D6747" s="71">
        <v>1.6533</v>
      </c>
    </row>
    <row r="6748" spans="1:4" x14ac:dyDescent="0.25">
      <c r="A6748" s="71" t="s">
        <v>37378</v>
      </c>
      <c r="B6748" t="s">
        <v>40979</v>
      </c>
      <c r="C6748" s="71" t="s">
        <v>12798</v>
      </c>
      <c r="D6748" s="71">
        <v>1.1628000000000001</v>
      </c>
    </row>
    <row r="6749" spans="1:4" x14ac:dyDescent="0.25">
      <c r="A6749" s="71" t="s">
        <v>37379</v>
      </c>
      <c r="B6749" t="s">
        <v>40980</v>
      </c>
      <c r="C6749" s="71" t="s">
        <v>12798</v>
      </c>
      <c r="D6749" s="71">
        <v>1.6854</v>
      </c>
    </row>
    <row r="6750" spans="1:4" x14ac:dyDescent="0.25">
      <c r="A6750" s="71" t="s">
        <v>37380</v>
      </c>
      <c r="B6750" t="s">
        <v>40981</v>
      </c>
      <c r="C6750" s="71" t="s">
        <v>12798</v>
      </c>
      <c r="D6750" s="71">
        <v>1.9688000000000001</v>
      </c>
    </row>
    <row r="6751" spans="1:4" x14ac:dyDescent="0.25">
      <c r="A6751" s="71" t="s">
        <v>37381</v>
      </c>
      <c r="B6751" t="s">
        <v>40982</v>
      </c>
      <c r="C6751" s="71" t="s">
        <v>12798</v>
      </c>
      <c r="D6751" s="71">
        <v>2.8174000000000001</v>
      </c>
    </row>
    <row r="6752" spans="1:4" x14ac:dyDescent="0.25">
      <c r="A6752" s="71" t="s">
        <v>37382</v>
      </c>
      <c r="B6752" t="s">
        <v>40983</v>
      </c>
      <c r="C6752" s="71" t="s">
        <v>12798</v>
      </c>
      <c r="D6752" s="71">
        <v>2.9441999999999999</v>
      </c>
    </row>
    <row r="6753" spans="1:4" x14ac:dyDescent="0.25">
      <c r="A6753" s="71" t="s">
        <v>37383</v>
      </c>
      <c r="B6753" t="s">
        <v>40984</v>
      </c>
      <c r="C6753" s="71" t="s">
        <v>12798</v>
      </c>
      <c r="D6753" s="71">
        <v>3.3582000000000001</v>
      </c>
    </row>
    <row r="6754" spans="1:4" x14ac:dyDescent="0.25">
      <c r="A6754" s="71" t="s">
        <v>37384</v>
      </c>
      <c r="B6754" t="s">
        <v>40985</v>
      </c>
      <c r="C6754" s="71" t="s">
        <v>12798</v>
      </c>
      <c r="D6754" s="71">
        <v>3.4967000000000001</v>
      </c>
    </row>
    <row r="6755" spans="1:4" x14ac:dyDescent="0.25">
      <c r="A6755" s="71" t="s">
        <v>37385</v>
      </c>
      <c r="B6755" t="s">
        <v>40986</v>
      </c>
      <c r="C6755" s="71" t="s">
        <v>12798</v>
      </c>
      <c r="D6755" s="71">
        <v>5.1479999999999997</v>
      </c>
    </row>
    <row r="6756" spans="1:4" x14ac:dyDescent="0.25">
      <c r="A6756" s="71" t="s">
        <v>37386</v>
      </c>
      <c r="B6756" t="s">
        <v>40987</v>
      </c>
      <c r="C6756" s="71" t="s">
        <v>12798</v>
      </c>
      <c r="D6756" s="71">
        <v>5.5320999999999998</v>
      </c>
    </row>
    <row r="6757" spans="1:4" x14ac:dyDescent="0.25">
      <c r="A6757" s="71" t="s">
        <v>37387</v>
      </c>
      <c r="B6757" t="s">
        <v>40988</v>
      </c>
      <c r="C6757" s="71" t="s">
        <v>12798</v>
      </c>
      <c r="D6757" s="71">
        <v>7.1513999999999998</v>
      </c>
    </row>
    <row r="6758" spans="1:4" x14ac:dyDescent="0.25">
      <c r="A6758" s="71" t="s">
        <v>37388</v>
      </c>
      <c r="B6758" t="s">
        <v>40989</v>
      </c>
      <c r="C6758" s="71" t="s">
        <v>12798</v>
      </c>
      <c r="D6758" s="71">
        <v>7.9863999999999997</v>
      </c>
    </row>
    <row r="6759" spans="1:4" x14ac:dyDescent="0.25">
      <c r="A6759" s="71" t="s">
        <v>37389</v>
      </c>
      <c r="B6759" t="s">
        <v>40990</v>
      </c>
      <c r="C6759" s="71" t="s">
        <v>12798</v>
      </c>
      <c r="D6759" s="71">
        <v>8.9278999999999993</v>
      </c>
    </row>
    <row r="6760" spans="1:4" x14ac:dyDescent="0.25">
      <c r="A6760" s="71" t="s">
        <v>37390</v>
      </c>
      <c r="B6760" t="s">
        <v>40991</v>
      </c>
      <c r="C6760" s="71" t="s">
        <v>12798</v>
      </c>
      <c r="D6760" s="71">
        <v>10.5654</v>
      </c>
    </row>
    <row r="6761" spans="1:4" x14ac:dyDescent="0.25">
      <c r="A6761" s="71" t="s">
        <v>37391</v>
      </c>
      <c r="B6761" t="s">
        <v>40992</v>
      </c>
      <c r="C6761" s="71" t="s">
        <v>12798</v>
      </c>
      <c r="D6761" s="71">
        <v>10.8186</v>
      </c>
    </row>
    <row r="6762" spans="1:4" x14ac:dyDescent="0.25">
      <c r="A6762" s="71" t="s">
        <v>37392</v>
      </c>
      <c r="B6762" t="s">
        <v>40993</v>
      </c>
      <c r="C6762" s="71" t="s">
        <v>3</v>
      </c>
      <c r="D6762" s="71">
        <v>24.559200000000001</v>
      </c>
    </row>
    <row r="6763" spans="1:4" x14ac:dyDescent="0.25">
      <c r="A6763" s="71" t="s">
        <v>37393</v>
      </c>
      <c r="B6763" t="s">
        <v>40994</v>
      </c>
      <c r="C6763" s="71" t="s">
        <v>3</v>
      </c>
      <c r="D6763" s="71">
        <v>67.496300000000005</v>
      </c>
    </row>
    <row r="6764" spans="1:4" x14ac:dyDescent="0.25">
      <c r="A6764" s="71" t="s">
        <v>37394</v>
      </c>
      <c r="B6764" t="s">
        <v>40995</v>
      </c>
      <c r="C6764" s="71" t="s">
        <v>4</v>
      </c>
      <c r="D6764" s="71">
        <v>12.609400000000001</v>
      </c>
    </row>
    <row r="6765" spans="1:4" x14ac:dyDescent="0.25">
      <c r="A6765" s="71" t="s">
        <v>37395</v>
      </c>
      <c r="B6765" t="s">
        <v>33029</v>
      </c>
      <c r="C6765" s="71" t="s">
        <v>12798</v>
      </c>
      <c r="D6765" s="71">
        <v>7.3613999999999997</v>
      </c>
    </row>
    <row r="6766" spans="1:4" x14ac:dyDescent="0.25">
      <c r="A6766" s="71" t="s">
        <v>37396</v>
      </c>
      <c r="B6766" t="s">
        <v>40996</v>
      </c>
      <c r="C6766" s="71" t="s">
        <v>12798</v>
      </c>
      <c r="D6766" s="71">
        <v>1.3486</v>
      </c>
    </row>
    <row r="6767" spans="1:4" x14ac:dyDescent="0.25">
      <c r="A6767" s="71" t="s">
        <v>37397</v>
      </c>
      <c r="B6767" t="s">
        <v>40997</v>
      </c>
      <c r="C6767" s="71" t="s">
        <v>12798</v>
      </c>
      <c r="D6767" s="71">
        <v>2.8610000000000002</v>
      </c>
    </row>
    <row r="6768" spans="1:4" x14ac:dyDescent="0.25">
      <c r="A6768" s="71" t="s">
        <v>37398</v>
      </c>
      <c r="B6768" t="s">
        <v>40998</v>
      </c>
      <c r="C6768" s="71" t="s">
        <v>12798</v>
      </c>
      <c r="D6768" s="71">
        <v>4.4935</v>
      </c>
    </row>
    <row r="6769" spans="1:4" x14ac:dyDescent="0.25">
      <c r="A6769" s="71" t="s">
        <v>37399</v>
      </c>
      <c r="B6769" t="s">
        <v>40999</v>
      </c>
      <c r="C6769" s="71" t="s">
        <v>16235</v>
      </c>
      <c r="D6769" s="71">
        <v>197.72839999999999</v>
      </c>
    </row>
    <row r="6770" spans="1:4" x14ac:dyDescent="0.25">
      <c r="A6770" s="71" t="s">
        <v>37400</v>
      </c>
      <c r="B6770" t="s">
        <v>41000</v>
      </c>
      <c r="C6770" s="71" t="s">
        <v>4</v>
      </c>
      <c r="D6770" s="71">
        <v>18.261600000000001</v>
      </c>
    </row>
    <row r="6771" spans="1:4" x14ac:dyDescent="0.25">
      <c r="A6771" s="71" t="s">
        <v>37401</v>
      </c>
      <c r="B6771" t="s">
        <v>41001</v>
      </c>
      <c r="C6771" s="71" t="s">
        <v>12798</v>
      </c>
      <c r="D6771" s="71">
        <v>23.663</v>
      </c>
    </row>
    <row r="6772" spans="1:4" x14ac:dyDescent="0.25">
      <c r="A6772" s="71" t="s">
        <v>37402</v>
      </c>
      <c r="B6772" t="s">
        <v>41002</v>
      </c>
      <c r="C6772" s="71" t="s">
        <v>53</v>
      </c>
      <c r="D6772" s="71">
        <v>20.823499999999999</v>
      </c>
    </row>
    <row r="6773" spans="1:4" x14ac:dyDescent="0.25">
      <c r="A6773" s="71" t="s">
        <v>37403</v>
      </c>
      <c r="B6773" t="s">
        <v>41003</v>
      </c>
      <c r="C6773" s="71" t="s">
        <v>14997</v>
      </c>
      <c r="D6773" s="71">
        <v>2251.6718999999998</v>
      </c>
    </row>
    <row r="6774" spans="1:4" x14ac:dyDescent="0.25">
      <c r="A6774" s="71" t="s">
        <v>37404</v>
      </c>
      <c r="B6774" t="s">
        <v>41004</v>
      </c>
      <c r="C6774" s="71" t="s">
        <v>4</v>
      </c>
      <c r="D6774" s="71">
        <v>8.1757000000000009</v>
      </c>
    </row>
    <row r="6775" spans="1:4" x14ac:dyDescent="0.25">
      <c r="A6775" s="71" t="s">
        <v>37405</v>
      </c>
      <c r="B6775" t="s">
        <v>41005</v>
      </c>
      <c r="C6775" s="71" t="s">
        <v>16235</v>
      </c>
      <c r="D6775" s="71">
        <v>20.63</v>
      </c>
    </row>
    <row r="6776" spans="1:4" x14ac:dyDescent="0.25">
      <c r="A6776" s="71" t="s">
        <v>37406</v>
      </c>
      <c r="B6776" t="s">
        <v>41006</v>
      </c>
      <c r="C6776" s="71" t="s">
        <v>16235</v>
      </c>
      <c r="D6776" s="71">
        <v>63.560200000000002</v>
      </c>
    </row>
    <row r="6777" spans="1:4" x14ac:dyDescent="0.25">
      <c r="A6777" s="71" t="s">
        <v>37407</v>
      </c>
      <c r="B6777" t="s">
        <v>41007</v>
      </c>
      <c r="C6777" s="71" t="s">
        <v>16235</v>
      </c>
      <c r="D6777" s="71">
        <v>126.60760000000001</v>
      </c>
    </row>
    <row r="6778" spans="1:4" x14ac:dyDescent="0.25">
      <c r="A6778" s="71" t="s">
        <v>37408</v>
      </c>
      <c r="B6778" t="s">
        <v>41008</v>
      </c>
      <c r="C6778" s="71" t="s">
        <v>16235</v>
      </c>
      <c r="D6778" s="71">
        <v>149.5299</v>
      </c>
    </row>
    <row r="6779" spans="1:4" x14ac:dyDescent="0.25">
      <c r="A6779" s="71" t="s">
        <v>37409</v>
      </c>
      <c r="B6779" t="s">
        <v>41009</v>
      </c>
      <c r="C6779" s="71" t="s">
        <v>4</v>
      </c>
      <c r="D6779" s="71">
        <v>3.8879999999999999</v>
      </c>
    </row>
    <row r="6780" spans="1:4" x14ac:dyDescent="0.25">
      <c r="A6780" s="71" t="s">
        <v>37410</v>
      </c>
      <c r="B6780" t="s">
        <v>41010</v>
      </c>
      <c r="C6780" s="71" t="s">
        <v>4</v>
      </c>
      <c r="D6780" s="71">
        <v>28.404900000000001</v>
      </c>
    </row>
    <row r="6781" spans="1:4" x14ac:dyDescent="0.25">
      <c r="A6781" s="71" t="s">
        <v>37411</v>
      </c>
      <c r="B6781" t="s">
        <v>41011</v>
      </c>
      <c r="C6781" s="71" t="s">
        <v>12798</v>
      </c>
      <c r="D6781" s="71">
        <v>5.8970000000000002</v>
      </c>
    </row>
    <row r="6782" spans="1:4" x14ac:dyDescent="0.25">
      <c r="A6782" s="71" t="s">
        <v>37412</v>
      </c>
      <c r="B6782" t="s">
        <v>41012</v>
      </c>
      <c r="C6782" s="71" t="s">
        <v>12798</v>
      </c>
      <c r="D6782" s="71">
        <v>0.44569999999999999</v>
      </c>
    </row>
    <row r="6783" spans="1:4" x14ac:dyDescent="0.25">
      <c r="A6783" s="71" t="s">
        <v>37413</v>
      </c>
      <c r="B6783" t="s">
        <v>33027</v>
      </c>
      <c r="C6783" s="71" t="s">
        <v>14997</v>
      </c>
      <c r="D6783" s="71">
        <v>154.7619</v>
      </c>
    </row>
    <row r="6784" spans="1:4" x14ac:dyDescent="0.25">
      <c r="A6784" s="71" t="s">
        <v>37414</v>
      </c>
      <c r="B6784" t="s">
        <v>41013</v>
      </c>
      <c r="C6784" s="71" t="s">
        <v>14997</v>
      </c>
      <c r="D6784" s="71">
        <v>166.7954</v>
      </c>
    </row>
    <row r="6785" spans="1:4" x14ac:dyDescent="0.25">
      <c r="A6785" s="71" t="s">
        <v>37415</v>
      </c>
      <c r="B6785" t="s">
        <v>41014</v>
      </c>
      <c r="C6785" s="71" t="s">
        <v>12798</v>
      </c>
      <c r="D6785" s="71">
        <v>143.7038</v>
      </c>
    </row>
    <row r="6786" spans="1:4" x14ac:dyDescent="0.25">
      <c r="A6786" s="71" t="s">
        <v>37416</v>
      </c>
      <c r="B6786" t="s">
        <v>14886</v>
      </c>
      <c r="C6786" s="71" t="s">
        <v>3</v>
      </c>
      <c r="D6786" s="71" t="s">
        <v>30876</v>
      </c>
    </row>
    <row r="6787" spans="1:4" x14ac:dyDescent="0.25">
      <c r="A6787" s="71" t="s">
        <v>37417</v>
      </c>
      <c r="B6787" t="s">
        <v>41015</v>
      </c>
      <c r="C6787" s="71" t="s">
        <v>4</v>
      </c>
      <c r="D6787" s="71">
        <v>103.6922</v>
      </c>
    </row>
    <row r="6788" spans="1:4" x14ac:dyDescent="0.25">
      <c r="A6788" s="71" t="s">
        <v>37418</v>
      </c>
      <c r="B6788" t="s">
        <v>41016</v>
      </c>
      <c r="C6788" s="71" t="s">
        <v>3</v>
      </c>
      <c r="D6788" s="71">
        <v>0.70169999999999999</v>
      </c>
    </row>
    <row r="6789" spans="1:4" x14ac:dyDescent="0.25">
      <c r="A6789" s="71" t="s">
        <v>37419</v>
      </c>
      <c r="B6789" t="s">
        <v>41017</v>
      </c>
      <c r="C6789" s="71" t="s">
        <v>3</v>
      </c>
      <c r="D6789" s="71">
        <v>162.02500000000001</v>
      </c>
    </row>
    <row r="6790" spans="1:4" x14ac:dyDescent="0.25">
      <c r="A6790" s="71" t="s">
        <v>37420</v>
      </c>
      <c r="B6790" t="s">
        <v>41018</v>
      </c>
      <c r="C6790" s="71" t="s">
        <v>3</v>
      </c>
      <c r="D6790" s="71">
        <v>192.8</v>
      </c>
    </row>
    <row r="6791" spans="1:4" x14ac:dyDescent="0.25">
      <c r="A6791" s="71" t="s">
        <v>37421</v>
      </c>
      <c r="B6791" t="s">
        <v>33031</v>
      </c>
      <c r="C6791" s="71" t="s">
        <v>14997</v>
      </c>
      <c r="D6791" s="71">
        <v>148.83349999999999</v>
      </c>
    </row>
    <row r="6792" spans="1:4" x14ac:dyDescent="0.25">
      <c r="A6792" s="71" t="s">
        <v>37422</v>
      </c>
      <c r="B6792" t="s">
        <v>32928</v>
      </c>
      <c r="C6792" s="71" t="s">
        <v>3</v>
      </c>
      <c r="D6792" s="71">
        <v>0.19800000000000001</v>
      </c>
    </row>
    <row r="6793" spans="1:4" x14ac:dyDescent="0.25">
      <c r="A6793" s="71" t="s">
        <v>37423</v>
      </c>
      <c r="B6793" t="s">
        <v>41019</v>
      </c>
      <c r="C6793" s="71" t="s">
        <v>3</v>
      </c>
      <c r="D6793" s="71">
        <v>268.8</v>
      </c>
    </row>
    <row r="6794" spans="1:4" x14ac:dyDescent="0.25">
      <c r="A6794" s="71" t="s">
        <v>37424</v>
      </c>
      <c r="B6794" t="s">
        <v>41020</v>
      </c>
      <c r="C6794" s="71" t="s">
        <v>4</v>
      </c>
      <c r="D6794" s="71">
        <v>127.42100000000001</v>
      </c>
    </row>
    <row r="6795" spans="1:4" x14ac:dyDescent="0.25">
      <c r="A6795" s="71" t="s">
        <v>37425</v>
      </c>
      <c r="B6795" t="s">
        <v>41021</v>
      </c>
      <c r="C6795" s="71" t="s">
        <v>3</v>
      </c>
      <c r="D6795" s="71">
        <v>384.47500000000002</v>
      </c>
    </row>
    <row r="6796" spans="1:4" x14ac:dyDescent="0.25">
      <c r="A6796" s="71" t="s">
        <v>37426</v>
      </c>
      <c r="B6796" t="s">
        <v>41022</v>
      </c>
      <c r="C6796" s="71" t="s">
        <v>3</v>
      </c>
      <c r="D6796" s="71">
        <v>393.75</v>
      </c>
    </row>
    <row r="6797" spans="1:4" x14ac:dyDescent="0.25">
      <c r="A6797" s="71" t="s">
        <v>37427</v>
      </c>
      <c r="B6797" t="s">
        <v>41023</v>
      </c>
      <c r="C6797" s="71" t="s">
        <v>4</v>
      </c>
      <c r="D6797" s="71">
        <v>17.05</v>
      </c>
    </row>
    <row r="6798" spans="1:4" x14ac:dyDescent="0.25">
      <c r="A6798" s="71" t="s">
        <v>37428</v>
      </c>
      <c r="B6798" t="s">
        <v>33037</v>
      </c>
      <c r="C6798" s="71" t="s">
        <v>4</v>
      </c>
      <c r="D6798" s="71">
        <v>16.556799999999999</v>
      </c>
    </row>
    <row r="6799" spans="1:4" x14ac:dyDescent="0.25">
      <c r="A6799" s="71" t="s">
        <v>37429</v>
      </c>
      <c r="B6799" t="s">
        <v>41024</v>
      </c>
      <c r="C6799" s="71" t="s">
        <v>12798</v>
      </c>
      <c r="D6799" s="71">
        <v>97764.249599999996</v>
      </c>
    </row>
    <row r="6800" spans="1:4" x14ac:dyDescent="0.25">
      <c r="A6800" s="71" t="s">
        <v>37430</v>
      </c>
      <c r="B6800" t="s">
        <v>41025</v>
      </c>
      <c r="C6800" s="71" t="s">
        <v>12798</v>
      </c>
      <c r="D6800" s="71">
        <v>464.62939999999998</v>
      </c>
    </row>
    <row r="6801" spans="1:4" x14ac:dyDescent="0.25">
      <c r="A6801" s="71" t="s">
        <v>37431</v>
      </c>
      <c r="B6801" t="s">
        <v>41026</v>
      </c>
      <c r="C6801" s="71" t="s">
        <v>12798</v>
      </c>
      <c r="D6801" s="71">
        <v>317.37200000000001</v>
      </c>
    </row>
    <row r="6802" spans="1:4" x14ac:dyDescent="0.25">
      <c r="A6802" s="71" t="s">
        <v>37432</v>
      </c>
      <c r="B6802" t="s">
        <v>41027</v>
      </c>
      <c r="C6802" s="71" t="s">
        <v>12798</v>
      </c>
      <c r="D6802" s="71">
        <v>323.7921</v>
      </c>
    </row>
    <row r="6803" spans="1:4" x14ac:dyDescent="0.25">
      <c r="A6803" s="71" t="s">
        <v>37433</v>
      </c>
      <c r="B6803" t="s">
        <v>41028</v>
      </c>
      <c r="C6803" s="71" t="s">
        <v>12798</v>
      </c>
      <c r="D6803" s="71">
        <v>384.69749999999999</v>
      </c>
    </row>
    <row r="6804" spans="1:4" x14ac:dyDescent="0.25">
      <c r="A6804" s="71" t="s">
        <v>37434</v>
      </c>
      <c r="B6804" t="s">
        <v>41029</v>
      </c>
      <c r="C6804" s="71" t="s">
        <v>3</v>
      </c>
      <c r="D6804" s="71">
        <v>11.561</v>
      </c>
    </row>
    <row r="6805" spans="1:4" x14ac:dyDescent="0.25">
      <c r="A6805" s="71" t="s">
        <v>37435</v>
      </c>
      <c r="B6805" t="s">
        <v>41030</v>
      </c>
      <c r="C6805" s="71" t="s">
        <v>12798</v>
      </c>
      <c r="D6805" s="71">
        <v>208309.84280000001</v>
      </c>
    </row>
    <row r="6806" spans="1:4" x14ac:dyDescent="0.25">
      <c r="A6806" s="71" t="s">
        <v>37436</v>
      </c>
      <c r="B6806" t="s">
        <v>41031</v>
      </c>
      <c r="C6806" s="71" t="s">
        <v>12798</v>
      </c>
      <c r="D6806" s="71">
        <v>223860.09959999999</v>
      </c>
    </row>
    <row r="6807" spans="1:4" x14ac:dyDescent="0.25">
      <c r="A6807" s="71" t="s">
        <v>37437</v>
      </c>
      <c r="B6807" t="s">
        <v>41032</v>
      </c>
      <c r="C6807" s="71" t="s">
        <v>12798</v>
      </c>
      <c r="D6807" s="71">
        <v>239459.50279999999</v>
      </c>
    </row>
    <row r="6808" spans="1:4" x14ac:dyDescent="0.25">
      <c r="A6808" s="71" t="s">
        <v>37438</v>
      </c>
      <c r="B6808" t="s">
        <v>41033</v>
      </c>
      <c r="C6808" s="71" t="s">
        <v>12798</v>
      </c>
      <c r="D6808" s="71">
        <v>266991.48009999999</v>
      </c>
    </row>
    <row r="6809" spans="1:4" x14ac:dyDescent="0.25">
      <c r="A6809" s="71" t="s">
        <v>37439</v>
      </c>
      <c r="B6809" t="s">
        <v>41034</v>
      </c>
      <c r="C6809" s="71" t="s">
        <v>12798</v>
      </c>
      <c r="D6809" s="71">
        <v>295457.27389999997</v>
      </c>
    </row>
    <row r="6810" spans="1:4" x14ac:dyDescent="0.25">
      <c r="A6810" s="71" t="s">
        <v>37440</v>
      </c>
      <c r="B6810" t="s">
        <v>41035</v>
      </c>
      <c r="C6810" s="71" t="s">
        <v>12798</v>
      </c>
      <c r="D6810" s="71">
        <v>299966.71799999999</v>
      </c>
    </row>
    <row r="6811" spans="1:4" x14ac:dyDescent="0.25">
      <c r="A6811" s="71" t="s">
        <v>37441</v>
      </c>
      <c r="B6811" t="s">
        <v>41036</v>
      </c>
      <c r="C6811" s="71" t="s">
        <v>12798</v>
      </c>
      <c r="D6811" s="71">
        <v>386011.97470000002</v>
      </c>
    </row>
    <row r="6812" spans="1:4" x14ac:dyDescent="0.25">
      <c r="A6812" s="71" t="s">
        <v>37442</v>
      </c>
      <c r="B6812" t="s">
        <v>41037</v>
      </c>
      <c r="C6812" s="71" t="s">
        <v>12798</v>
      </c>
      <c r="D6812" s="71">
        <v>392240.69069999998</v>
      </c>
    </row>
    <row r="6813" spans="1:4" x14ac:dyDescent="0.25">
      <c r="A6813" s="71" t="s">
        <v>37443</v>
      </c>
      <c r="B6813" t="s">
        <v>41038</v>
      </c>
      <c r="C6813" s="71" t="s">
        <v>12798</v>
      </c>
      <c r="D6813" s="71">
        <v>439590.11719999998</v>
      </c>
    </row>
    <row r="6814" spans="1:4" x14ac:dyDescent="0.25">
      <c r="A6814" s="71" t="s">
        <v>37444</v>
      </c>
      <c r="B6814" t="s">
        <v>41039</v>
      </c>
      <c r="C6814" s="71" t="s">
        <v>12798</v>
      </c>
      <c r="D6814" s="71">
        <v>481640.27240000002</v>
      </c>
    </row>
    <row r="6815" spans="1:4" x14ac:dyDescent="0.25">
      <c r="A6815" s="71" t="s">
        <v>37445</v>
      </c>
      <c r="B6815" t="s">
        <v>41040</v>
      </c>
      <c r="C6815" s="71" t="s">
        <v>12798</v>
      </c>
      <c r="D6815" s="71">
        <v>494401.93099999998</v>
      </c>
    </row>
    <row r="6816" spans="1:4" x14ac:dyDescent="0.25">
      <c r="A6816" s="71" t="s">
        <v>37446</v>
      </c>
      <c r="B6816" t="s">
        <v>41041</v>
      </c>
      <c r="C6816" s="71" t="s">
        <v>12798</v>
      </c>
      <c r="D6816" s="71">
        <v>535126.59680000006</v>
      </c>
    </row>
    <row r="6817" spans="1:4" x14ac:dyDescent="0.25">
      <c r="A6817" s="71" t="s">
        <v>37447</v>
      </c>
      <c r="B6817" t="s">
        <v>41042</v>
      </c>
      <c r="C6817" s="71" t="s">
        <v>12798</v>
      </c>
      <c r="D6817" s="71">
        <v>177649.80679999999</v>
      </c>
    </row>
    <row r="6818" spans="1:4" x14ac:dyDescent="0.25">
      <c r="A6818" s="71" t="s">
        <v>37448</v>
      </c>
      <c r="B6818" t="s">
        <v>41043</v>
      </c>
      <c r="C6818" s="71" t="s">
        <v>12798</v>
      </c>
      <c r="D6818" s="71">
        <v>182312.23509999999</v>
      </c>
    </row>
    <row r="6819" spans="1:4" x14ac:dyDescent="0.25">
      <c r="A6819" s="71" t="s">
        <v>37449</v>
      </c>
      <c r="B6819" t="s">
        <v>41044</v>
      </c>
      <c r="C6819" s="71" t="s">
        <v>12798</v>
      </c>
      <c r="D6819" s="71">
        <v>196198.8971</v>
      </c>
    </row>
    <row r="6820" spans="1:4" x14ac:dyDescent="0.25">
      <c r="A6820" s="71" t="s">
        <v>37450</v>
      </c>
      <c r="B6820" t="s">
        <v>41045</v>
      </c>
      <c r="C6820" s="71" t="s">
        <v>12798</v>
      </c>
      <c r="D6820" s="71">
        <v>210084.8162</v>
      </c>
    </row>
    <row r="6821" spans="1:4" x14ac:dyDescent="0.25">
      <c r="A6821" s="71" t="s">
        <v>37451</v>
      </c>
      <c r="B6821" t="s">
        <v>41046</v>
      </c>
      <c r="C6821" s="71" t="s">
        <v>12798</v>
      </c>
      <c r="D6821" s="71">
        <v>223975.5128</v>
      </c>
    </row>
    <row r="6822" spans="1:4" x14ac:dyDescent="0.25">
      <c r="A6822" s="71" t="s">
        <v>37452</v>
      </c>
      <c r="B6822" t="s">
        <v>41047</v>
      </c>
      <c r="C6822" s="71" t="s">
        <v>12798</v>
      </c>
      <c r="D6822" s="71">
        <v>248196.73809999999</v>
      </c>
    </row>
    <row r="6823" spans="1:4" x14ac:dyDescent="0.25">
      <c r="A6823" s="71" t="s">
        <v>37453</v>
      </c>
      <c r="B6823" t="s">
        <v>41048</v>
      </c>
      <c r="C6823" s="71" t="s">
        <v>12798</v>
      </c>
      <c r="D6823" s="71">
        <v>273335.62949999998</v>
      </c>
    </row>
    <row r="6824" spans="1:4" x14ac:dyDescent="0.25">
      <c r="A6824" s="71" t="s">
        <v>37454</v>
      </c>
      <c r="B6824" t="s">
        <v>41049</v>
      </c>
      <c r="C6824" s="71" t="s">
        <v>12798</v>
      </c>
      <c r="D6824" s="71">
        <v>277768.16979999997</v>
      </c>
    </row>
    <row r="6825" spans="1:4" x14ac:dyDescent="0.25">
      <c r="A6825" s="71" t="s">
        <v>37455</v>
      </c>
      <c r="B6825" t="s">
        <v>41050</v>
      </c>
      <c r="C6825" s="71" t="s">
        <v>12798</v>
      </c>
      <c r="D6825" s="71">
        <v>297969.85200000001</v>
      </c>
    </row>
    <row r="6826" spans="1:4" x14ac:dyDescent="0.25">
      <c r="A6826" s="71" t="s">
        <v>37456</v>
      </c>
      <c r="B6826" t="s">
        <v>41051</v>
      </c>
      <c r="C6826" s="71" t="s">
        <v>12798</v>
      </c>
      <c r="D6826" s="71">
        <v>304090.90240000002</v>
      </c>
    </row>
    <row r="6827" spans="1:4" x14ac:dyDescent="0.25">
      <c r="A6827" s="71" t="s">
        <v>37457</v>
      </c>
      <c r="B6827" t="s">
        <v>41052</v>
      </c>
      <c r="C6827" s="71" t="s">
        <v>12798</v>
      </c>
      <c r="D6827" s="71">
        <v>324243.79090000002</v>
      </c>
    </row>
    <row r="6828" spans="1:4" x14ac:dyDescent="0.25">
      <c r="A6828" s="71" t="s">
        <v>37458</v>
      </c>
      <c r="B6828" t="s">
        <v>41053</v>
      </c>
      <c r="C6828" s="71" t="s">
        <v>12798</v>
      </c>
      <c r="D6828" s="71">
        <v>371583.12280000001</v>
      </c>
    </row>
    <row r="6829" spans="1:4" x14ac:dyDescent="0.25">
      <c r="A6829" s="71" t="s">
        <v>37459</v>
      </c>
      <c r="B6829" t="s">
        <v>41054</v>
      </c>
      <c r="C6829" s="71" t="s">
        <v>12798</v>
      </c>
      <c r="D6829" s="71">
        <v>384125.60460000002</v>
      </c>
    </row>
    <row r="6830" spans="1:4" x14ac:dyDescent="0.25">
      <c r="A6830" s="71" t="s">
        <v>37460</v>
      </c>
      <c r="B6830" t="s">
        <v>41055</v>
      </c>
      <c r="C6830" s="71" t="s">
        <v>12798</v>
      </c>
      <c r="D6830" s="71">
        <v>413987.21889999998</v>
      </c>
    </row>
    <row r="6831" spans="1:4" x14ac:dyDescent="0.25">
      <c r="A6831" s="71" t="s">
        <v>37461</v>
      </c>
      <c r="B6831" t="s">
        <v>41056</v>
      </c>
      <c r="C6831" s="71" t="s">
        <v>3</v>
      </c>
      <c r="D6831" s="71">
        <v>1.59</v>
      </c>
    </row>
    <row r="6832" spans="1:4" x14ac:dyDescent="0.25">
      <c r="A6832" s="71" t="s">
        <v>37462</v>
      </c>
      <c r="B6832" t="s">
        <v>41057</v>
      </c>
      <c r="C6832" s="71" t="s">
        <v>12798</v>
      </c>
      <c r="D6832" s="71">
        <v>763.69659999999999</v>
      </c>
    </row>
    <row r="6833" spans="1:4" x14ac:dyDescent="0.25">
      <c r="A6833" s="71" t="s">
        <v>37463</v>
      </c>
      <c r="B6833" t="s">
        <v>41058</v>
      </c>
      <c r="C6833" s="71" t="s">
        <v>12798</v>
      </c>
      <c r="D6833" s="71">
        <v>5.7445000000000004</v>
      </c>
    </row>
    <row r="6834" spans="1:4" x14ac:dyDescent="0.25">
      <c r="A6834" s="71" t="s">
        <v>37464</v>
      </c>
      <c r="B6834" t="s">
        <v>41059</v>
      </c>
      <c r="C6834" s="71" t="s">
        <v>12798</v>
      </c>
      <c r="D6834" s="71">
        <v>99.163899999999998</v>
      </c>
    </row>
    <row r="6835" spans="1:4" x14ac:dyDescent="0.25">
      <c r="A6835" s="71" t="s">
        <v>37465</v>
      </c>
      <c r="B6835" t="s">
        <v>41060</v>
      </c>
      <c r="C6835" s="71" t="s">
        <v>12798</v>
      </c>
      <c r="D6835" s="71">
        <v>54.850999999999999</v>
      </c>
    </row>
    <row r="6836" spans="1:4" x14ac:dyDescent="0.25">
      <c r="A6836" s="71" t="s">
        <v>37466</v>
      </c>
      <c r="B6836" t="s">
        <v>41061</v>
      </c>
      <c r="C6836" s="71" t="s">
        <v>12798</v>
      </c>
      <c r="D6836" s="71">
        <v>31.037299999999998</v>
      </c>
    </row>
    <row r="6837" spans="1:4" x14ac:dyDescent="0.25">
      <c r="A6837" s="71" t="s">
        <v>37467</v>
      </c>
      <c r="B6837" t="s">
        <v>41062</v>
      </c>
      <c r="C6837" s="71" t="s">
        <v>3</v>
      </c>
      <c r="D6837" s="71">
        <v>1.9056</v>
      </c>
    </row>
    <row r="6838" spans="1:4" x14ac:dyDescent="0.25">
      <c r="A6838" s="71" t="s">
        <v>37468</v>
      </c>
      <c r="B6838" t="s">
        <v>41063</v>
      </c>
      <c r="C6838" s="71" t="s">
        <v>12798</v>
      </c>
      <c r="D6838" s="71">
        <v>183.60319999999999</v>
      </c>
    </row>
    <row r="6839" spans="1:4" x14ac:dyDescent="0.25">
      <c r="A6839" s="71" t="s">
        <v>37469</v>
      </c>
      <c r="B6839" t="s">
        <v>41064</v>
      </c>
      <c r="C6839" s="71" t="s">
        <v>12798</v>
      </c>
      <c r="D6839" s="71">
        <v>70.589500000000001</v>
      </c>
    </row>
    <row r="6840" spans="1:4" x14ac:dyDescent="0.25">
      <c r="A6840" s="71" t="s">
        <v>37470</v>
      </c>
      <c r="B6840" t="s">
        <v>41065</v>
      </c>
      <c r="C6840" s="71" t="s">
        <v>12798</v>
      </c>
      <c r="D6840" s="71">
        <v>32.296300000000002</v>
      </c>
    </row>
    <row r="6841" spans="1:4" x14ac:dyDescent="0.25">
      <c r="A6841" s="71" t="s">
        <v>37471</v>
      </c>
      <c r="B6841" t="s">
        <v>41066</v>
      </c>
      <c r="C6841" s="71" t="s">
        <v>16235</v>
      </c>
      <c r="D6841" s="71">
        <v>56.551699999999997</v>
      </c>
    </row>
    <row r="6842" spans="1:4" x14ac:dyDescent="0.25">
      <c r="A6842" s="71" t="s">
        <v>37472</v>
      </c>
      <c r="B6842" t="s">
        <v>41067</v>
      </c>
      <c r="C6842" s="71" t="s">
        <v>53</v>
      </c>
      <c r="D6842" s="71">
        <v>23.198499999999999</v>
      </c>
    </row>
    <row r="6843" spans="1:4" x14ac:dyDescent="0.25">
      <c r="A6843" s="71" t="s">
        <v>37473</v>
      </c>
      <c r="B6843" t="s">
        <v>41068</v>
      </c>
      <c r="C6843" s="71" t="s">
        <v>53</v>
      </c>
      <c r="D6843" s="71">
        <v>26.378299999999999</v>
      </c>
    </row>
    <row r="6844" spans="1:4" x14ac:dyDescent="0.25">
      <c r="A6844" s="71" t="s">
        <v>37474</v>
      </c>
      <c r="B6844" t="s">
        <v>41069</v>
      </c>
      <c r="C6844" s="71" t="s">
        <v>4</v>
      </c>
      <c r="D6844" s="71">
        <v>11.1957</v>
      </c>
    </row>
    <row r="6845" spans="1:4" x14ac:dyDescent="0.25">
      <c r="A6845" s="71" t="s">
        <v>37475</v>
      </c>
      <c r="B6845" t="s">
        <v>41070</v>
      </c>
      <c r="C6845" s="71" t="s">
        <v>3</v>
      </c>
      <c r="D6845" s="71">
        <v>165.11590000000001</v>
      </c>
    </row>
    <row r="6846" spans="1:4" x14ac:dyDescent="0.25">
      <c r="A6846" s="71" t="s">
        <v>37476</v>
      </c>
      <c r="B6846" t="s">
        <v>41071</v>
      </c>
      <c r="C6846" s="71" t="s">
        <v>53</v>
      </c>
      <c r="D6846" s="71">
        <v>8.4826999999999995</v>
      </c>
    </row>
    <row r="6847" spans="1:4" x14ac:dyDescent="0.25">
      <c r="A6847" s="71" t="s">
        <v>37477</v>
      </c>
      <c r="B6847" t="s">
        <v>41072</v>
      </c>
      <c r="C6847" s="71" t="s">
        <v>53</v>
      </c>
      <c r="D6847" s="71">
        <v>7.4584000000000001</v>
      </c>
    </row>
    <row r="6848" spans="1:4" x14ac:dyDescent="0.25">
      <c r="A6848" s="71" t="s">
        <v>37478</v>
      </c>
      <c r="B6848" t="s">
        <v>41073</v>
      </c>
      <c r="C6848" s="71" t="s">
        <v>4</v>
      </c>
      <c r="D6848" s="71">
        <v>10.114699999999999</v>
      </c>
    </row>
    <row r="6849" spans="1:4" x14ac:dyDescent="0.25">
      <c r="A6849" s="71" t="s">
        <v>37479</v>
      </c>
      <c r="B6849" t="s">
        <v>41074</v>
      </c>
      <c r="C6849" s="71" t="s">
        <v>4</v>
      </c>
      <c r="D6849" s="71">
        <v>9.0282999999999998</v>
      </c>
    </row>
    <row r="6850" spans="1:4" x14ac:dyDescent="0.25">
      <c r="A6850" s="71" t="s">
        <v>37480</v>
      </c>
      <c r="B6850" t="s">
        <v>41075</v>
      </c>
      <c r="C6850" s="71" t="s">
        <v>4</v>
      </c>
      <c r="D6850" s="71">
        <v>9.4122000000000003</v>
      </c>
    </row>
    <row r="6851" spans="1:4" x14ac:dyDescent="0.25">
      <c r="A6851" s="71" t="s">
        <v>37481</v>
      </c>
      <c r="B6851" t="s">
        <v>41076</v>
      </c>
      <c r="C6851" s="71" t="s">
        <v>4</v>
      </c>
      <c r="D6851" s="71">
        <v>4.9024000000000001</v>
      </c>
    </row>
    <row r="6852" spans="1:4" x14ac:dyDescent="0.25">
      <c r="A6852" s="71" t="s">
        <v>37482</v>
      </c>
      <c r="B6852" t="s">
        <v>41077</v>
      </c>
      <c r="C6852" s="71" t="s">
        <v>14997</v>
      </c>
      <c r="D6852" s="71">
        <v>170.4941</v>
      </c>
    </row>
    <row r="6853" spans="1:4" x14ac:dyDescent="0.25">
      <c r="A6853" s="71" t="s">
        <v>37483</v>
      </c>
      <c r="B6853" t="s">
        <v>32880</v>
      </c>
      <c r="C6853" s="71" t="s">
        <v>14997</v>
      </c>
      <c r="D6853" s="71">
        <v>178.34870000000001</v>
      </c>
    </row>
    <row r="6854" spans="1:4" x14ac:dyDescent="0.25">
      <c r="A6854" s="71" t="s">
        <v>37484</v>
      </c>
      <c r="B6854" t="s">
        <v>41078</v>
      </c>
      <c r="C6854" s="71" t="s">
        <v>4</v>
      </c>
      <c r="D6854" s="71">
        <v>25.0364</v>
      </c>
    </row>
    <row r="6855" spans="1:4" x14ac:dyDescent="0.25">
      <c r="A6855" s="71" t="s">
        <v>37485</v>
      </c>
      <c r="B6855" t="s">
        <v>32948</v>
      </c>
      <c r="C6855" s="71" t="s">
        <v>12798</v>
      </c>
      <c r="D6855" s="71">
        <v>477.1472</v>
      </c>
    </row>
    <row r="6856" spans="1:4" x14ac:dyDescent="0.25">
      <c r="A6856" s="71" t="s">
        <v>37486</v>
      </c>
      <c r="B6856" t="s">
        <v>41079</v>
      </c>
      <c r="C6856" s="71" t="s">
        <v>4</v>
      </c>
      <c r="D6856" s="71">
        <v>59.280099999999997</v>
      </c>
    </row>
    <row r="6857" spans="1:4" x14ac:dyDescent="0.25">
      <c r="A6857" s="71" t="s">
        <v>37487</v>
      </c>
      <c r="B6857" t="s">
        <v>41080</v>
      </c>
      <c r="C6857" s="71" t="s">
        <v>4</v>
      </c>
      <c r="D6857" s="71">
        <v>24.101900000000001</v>
      </c>
    </row>
    <row r="6858" spans="1:4" x14ac:dyDescent="0.25">
      <c r="A6858" s="71" t="s">
        <v>37488</v>
      </c>
      <c r="B6858" t="s">
        <v>41081</v>
      </c>
      <c r="C6858" s="71" t="s">
        <v>4</v>
      </c>
      <c r="D6858" s="71">
        <v>178.28729999999999</v>
      </c>
    </row>
    <row r="6859" spans="1:4" x14ac:dyDescent="0.25">
      <c r="A6859" s="71" t="s">
        <v>37489</v>
      </c>
      <c r="B6859" t="s">
        <v>41082</v>
      </c>
      <c r="C6859" s="71" t="s">
        <v>12798</v>
      </c>
      <c r="D6859" s="71">
        <v>421.32339999999999</v>
      </c>
    </row>
    <row r="6860" spans="1:4" x14ac:dyDescent="0.25">
      <c r="A6860" s="71" t="s">
        <v>37490</v>
      </c>
      <c r="B6860" t="s">
        <v>41083</v>
      </c>
      <c r="C6860" s="71" t="s">
        <v>4</v>
      </c>
      <c r="D6860" s="71">
        <v>36.0184</v>
      </c>
    </row>
    <row r="6861" spans="1:4" x14ac:dyDescent="0.25">
      <c r="A6861" s="71" t="s">
        <v>37491</v>
      </c>
      <c r="B6861" t="s">
        <v>41084</v>
      </c>
      <c r="C6861" s="71" t="s">
        <v>4</v>
      </c>
      <c r="D6861" s="71">
        <v>36.090499999999999</v>
      </c>
    </row>
    <row r="6862" spans="1:4" x14ac:dyDescent="0.25">
      <c r="A6862" s="71" t="s">
        <v>37492</v>
      </c>
      <c r="B6862" t="s">
        <v>41085</v>
      </c>
      <c r="C6862" s="71" t="s">
        <v>12798</v>
      </c>
      <c r="D6862" s="71">
        <v>29.322299999999998</v>
      </c>
    </row>
    <row r="6863" spans="1:4" x14ac:dyDescent="0.25">
      <c r="A6863" s="71" t="s">
        <v>37493</v>
      </c>
      <c r="B6863" t="s">
        <v>41086</v>
      </c>
      <c r="C6863" s="71" t="s">
        <v>4</v>
      </c>
      <c r="D6863" s="71">
        <v>60.753100000000003</v>
      </c>
    </row>
    <row r="6864" spans="1:4" x14ac:dyDescent="0.25">
      <c r="A6864" s="71" t="s">
        <v>37494</v>
      </c>
      <c r="B6864" t="s">
        <v>41087</v>
      </c>
      <c r="C6864" s="71" t="s">
        <v>12798</v>
      </c>
      <c r="D6864" s="71">
        <v>7.9237000000000002</v>
      </c>
    </row>
    <row r="6865" spans="1:4" x14ac:dyDescent="0.25">
      <c r="A6865" s="71" t="s">
        <v>37495</v>
      </c>
      <c r="B6865" t="s">
        <v>41088</v>
      </c>
      <c r="C6865" s="71" t="s">
        <v>12798</v>
      </c>
      <c r="D6865" s="71">
        <v>5.3738999999999999</v>
      </c>
    </row>
    <row r="6866" spans="1:4" x14ac:dyDescent="0.25">
      <c r="A6866" s="71" t="s">
        <v>37496</v>
      </c>
      <c r="B6866" t="s">
        <v>41089</v>
      </c>
      <c r="C6866" s="71" t="s">
        <v>12798</v>
      </c>
      <c r="D6866" s="71">
        <v>2942.848</v>
      </c>
    </row>
    <row r="6867" spans="1:4" x14ac:dyDescent="0.25">
      <c r="A6867" s="71" t="s">
        <v>37497</v>
      </c>
      <c r="B6867" t="s">
        <v>41090</v>
      </c>
      <c r="C6867" s="71" t="s">
        <v>12798</v>
      </c>
      <c r="D6867" s="71">
        <v>482.14929999999998</v>
      </c>
    </row>
    <row r="6868" spans="1:4" x14ac:dyDescent="0.25">
      <c r="A6868" s="71" t="s">
        <v>37498</v>
      </c>
      <c r="B6868" t="s">
        <v>41091</v>
      </c>
      <c r="C6868" s="71" t="s">
        <v>12798</v>
      </c>
      <c r="D6868" s="71">
        <v>38.377499999999998</v>
      </c>
    </row>
    <row r="6869" spans="1:4" x14ac:dyDescent="0.25">
      <c r="A6869" s="71" t="s">
        <v>37499</v>
      </c>
      <c r="B6869" t="s">
        <v>41092</v>
      </c>
      <c r="C6869" s="71" t="s">
        <v>12798</v>
      </c>
      <c r="D6869" s="71">
        <v>399.66359999999997</v>
      </c>
    </row>
    <row r="6870" spans="1:4" x14ac:dyDescent="0.25">
      <c r="A6870" s="71" t="s">
        <v>37500</v>
      </c>
      <c r="B6870" t="s">
        <v>41093</v>
      </c>
      <c r="C6870" s="71" t="s">
        <v>3</v>
      </c>
      <c r="D6870" s="71">
        <v>98.883899999999997</v>
      </c>
    </row>
    <row r="6871" spans="1:4" x14ac:dyDescent="0.25">
      <c r="A6871" s="71" t="s">
        <v>37501</v>
      </c>
      <c r="B6871" t="s">
        <v>41094</v>
      </c>
      <c r="C6871" s="71" t="s">
        <v>16235</v>
      </c>
      <c r="D6871" s="71">
        <v>42.245399999999997</v>
      </c>
    </row>
    <row r="6872" spans="1:4" x14ac:dyDescent="0.25">
      <c r="A6872" s="71" t="s">
        <v>37502</v>
      </c>
      <c r="B6872" t="s">
        <v>41095</v>
      </c>
      <c r="C6872" s="71" t="s">
        <v>12798</v>
      </c>
      <c r="D6872" s="71">
        <v>595.68060000000003</v>
      </c>
    </row>
    <row r="6873" spans="1:4" x14ac:dyDescent="0.25">
      <c r="A6873" s="71" t="s">
        <v>37503</v>
      </c>
      <c r="B6873" t="s">
        <v>41096</v>
      </c>
      <c r="C6873" s="71" t="s">
        <v>12798</v>
      </c>
      <c r="D6873" s="71">
        <v>288.21230000000003</v>
      </c>
    </row>
    <row r="6874" spans="1:4" x14ac:dyDescent="0.25">
      <c r="A6874" s="71" t="s">
        <v>37504</v>
      </c>
      <c r="B6874" t="s">
        <v>41097</v>
      </c>
      <c r="C6874" s="71" t="s">
        <v>3</v>
      </c>
      <c r="D6874" s="71">
        <v>161.52869999999999</v>
      </c>
    </row>
    <row r="6875" spans="1:4" x14ac:dyDescent="0.25">
      <c r="A6875" s="71" t="s">
        <v>37505</v>
      </c>
      <c r="B6875" t="s">
        <v>32977</v>
      </c>
      <c r="C6875" s="71" t="s">
        <v>16235</v>
      </c>
      <c r="D6875" s="71">
        <v>30.4787</v>
      </c>
    </row>
    <row r="6876" spans="1:4" x14ac:dyDescent="0.25">
      <c r="A6876" s="71" t="s">
        <v>37506</v>
      </c>
      <c r="B6876" t="s">
        <v>41098</v>
      </c>
      <c r="C6876" s="71" t="s">
        <v>16235</v>
      </c>
      <c r="D6876" s="71">
        <v>19.638400000000001</v>
      </c>
    </row>
    <row r="6877" spans="1:4" x14ac:dyDescent="0.25">
      <c r="A6877" s="71" t="s">
        <v>37507</v>
      </c>
      <c r="B6877" t="s">
        <v>41099</v>
      </c>
      <c r="C6877" s="71" t="s">
        <v>16235</v>
      </c>
      <c r="D6877" s="71">
        <v>25.5261</v>
      </c>
    </row>
    <row r="6878" spans="1:4" x14ac:dyDescent="0.25">
      <c r="A6878" s="71" t="s">
        <v>37508</v>
      </c>
      <c r="B6878" t="s">
        <v>41100</v>
      </c>
      <c r="C6878" s="71" t="s">
        <v>16235</v>
      </c>
      <c r="D6878" s="71">
        <v>26.4588</v>
      </c>
    </row>
    <row r="6879" spans="1:4" x14ac:dyDescent="0.25">
      <c r="A6879" s="71" t="s">
        <v>37509</v>
      </c>
      <c r="B6879" t="s">
        <v>41101</v>
      </c>
      <c r="C6879" s="71" t="s">
        <v>16235</v>
      </c>
      <c r="D6879" s="71">
        <v>28.4147</v>
      </c>
    </row>
    <row r="6880" spans="1:4" x14ac:dyDescent="0.25">
      <c r="A6880" s="71" t="s">
        <v>37510</v>
      </c>
      <c r="B6880" t="s">
        <v>41102</v>
      </c>
      <c r="C6880" s="71" t="s">
        <v>16235</v>
      </c>
      <c r="D6880" s="71">
        <v>37.742600000000003</v>
      </c>
    </row>
    <row r="6881" spans="1:4" x14ac:dyDescent="0.25">
      <c r="A6881" s="71" t="s">
        <v>37511</v>
      </c>
      <c r="B6881" t="s">
        <v>41103</v>
      </c>
      <c r="C6881" s="71" t="s">
        <v>16235</v>
      </c>
      <c r="D6881" s="71">
        <v>56.368299999999998</v>
      </c>
    </row>
    <row r="6882" spans="1:4" x14ac:dyDescent="0.25">
      <c r="A6882" s="71" t="s">
        <v>37512</v>
      </c>
      <c r="B6882" t="s">
        <v>41104</v>
      </c>
      <c r="C6882" s="71" t="s">
        <v>16235</v>
      </c>
      <c r="D6882" s="71">
        <v>74.983999999999995</v>
      </c>
    </row>
    <row r="6883" spans="1:4" x14ac:dyDescent="0.25">
      <c r="A6883" s="71" t="s">
        <v>37513</v>
      </c>
      <c r="B6883" t="s">
        <v>41105</v>
      </c>
      <c r="C6883" s="71" t="s">
        <v>16235</v>
      </c>
      <c r="D6883" s="71">
        <v>39.957900000000002</v>
      </c>
    </row>
    <row r="6884" spans="1:4" x14ac:dyDescent="0.25">
      <c r="A6884" s="71" t="s">
        <v>37514</v>
      </c>
      <c r="B6884" t="s">
        <v>41106</v>
      </c>
      <c r="C6884" s="71" t="s">
        <v>16235</v>
      </c>
      <c r="D6884" s="71">
        <v>50.011000000000003</v>
      </c>
    </row>
    <row r="6885" spans="1:4" x14ac:dyDescent="0.25">
      <c r="A6885" s="71" t="s">
        <v>37515</v>
      </c>
      <c r="B6885" t="s">
        <v>41107</v>
      </c>
      <c r="C6885" s="71" t="s">
        <v>16235</v>
      </c>
      <c r="D6885" s="71">
        <v>59.996299999999998</v>
      </c>
    </row>
    <row r="6886" spans="1:4" x14ac:dyDescent="0.25">
      <c r="A6886" s="71" t="s">
        <v>37516</v>
      </c>
      <c r="B6886" t="s">
        <v>41108</v>
      </c>
      <c r="C6886" s="71" t="s">
        <v>16235</v>
      </c>
      <c r="D6886" s="71">
        <v>70.233000000000004</v>
      </c>
    </row>
    <row r="6887" spans="1:4" x14ac:dyDescent="0.25">
      <c r="A6887" s="71" t="s">
        <v>37517</v>
      </c>
      <c r="B6887" t="s">
        <v>41109</v>
      </c>
      <c r="C6887" s="71" t="s">
        <v>16235</v>
      </c>
      <c r="D6887" s="71">
        <v>33.043199999999999</v>
      </c>
    </row>
    <row r="6888" spans="1:4" x14ac:dyDescent="0.25">
      <c r="A6888" s="71" t="s">
        <v>37518</v>
      </c>
      <c r="B6888" t="s">
        <v>41110</v>
      </c>
      <c r="C6888" s="71" t="s">
        <v>16235</v>
      </c>
      <c r="D6888" s="71">
        <v>40.921900000000001</v>
      </c>
    </row>
    <row r="6889" spans="1:4" x14ac:dyDescent="0.25">
      <c r="A6889" s="71" t="s">
        <v>37519</v>
      </c>
      <c r="B6889" t="s">
        <v>41111</v>
      </c>
      <c r="C6889" s="71" t="s">
        <v>16235</v>
      </c>
      <c r="D6889" s="71">
        <v>49</v>
      </c>
    </row>
    <row r="6890" spans="1:4" x14ac:dyDescent="0.25">
      <c r="A6890" s="71" t="s">
        <v>37520</v>
      </c>
      <c r="B6890" t="s">
        <v>41112</v>
      </c>
      <c r="C6890" s="71" t="s">
        <v>16235</v>
      </c>
      <c r="D6890" s="71">
        <v>57.0642</v>
      </c>
    </row>
    <row r="6891" spans="1:4" x14ac:dyDescent="0.25">
      <c r="A6891" s="71" t="s">
        <v>37521</v>
      </c>
      <c r="B6891" t="s">
        <v>41113</v>
      </c>
      <c r="C6891" s="71" t="s">
        <v>16235</v>
      </c>
      <c r="D6891" s="71">
        <v>29.831299999999999</v>
      </c>
    </row>
    <row r="6892" spans="1:4" x14ac:dyDescent="0.25">
      <c r="A6892" s="71" t="s">
        <v>37522</v>
      </c>
      <c r="B6892" t="s">
        <v>41114</v>
      </c>
      <c r="C6892" s="71" t="s">
        <v>16235</v>
      </c>
      <c r="D6892" s="71">
        <v>38.895800000000001</v>
      </c>
    </row>
    <row r="6893" spans="1:4" x14ac:dyDescent="0.25">
      <c r="A6893" s="71" t="s">
        <v>37523</v>
      </c>
      <c r="B6893" t="s">
        <v>41115</v>
      </c>
      <c r="C6893" s="71" t="s">
        <v>16235</v>
      </c>
      <c r="D6893" s="71">
        <v>46.202500000000001</v>
      </c>
    </row>
    <row r="6894" spans="1:4" x14ac:dyDescent="0.25">
      <c r="A6894" s="71" t="s">
        <v>37524</v>
      </c>
      <c r="B6894" t="s">
        <v>41116</v>
      </c>
      <c r="C6894" s="71" t="s">
        <v>16235</v>
      </c>
      <c r="D6894" s="71">
        <v>53.884099999999997</v>
      </c>
    </row>
    <row r="6895" spans="1:4" x14ac:dyDescent="0.25">
      <c r="A6895" s="71" t="s">
        <v>37525</v>
      </c>
      <c r="B6895" t="s">
        <v>41117</v>
      </c>
      <c r="C6895" s="71" t="s">
        <v>3</v>
      </c>
      <c r="D6895" s="71">
        <v>59.430399999999999</v>
      </c>
    </row>
    <row r="6896" spans="1:4" x14ac:dyDescent="0.25">
      <c r="A6896" s="71" t="s">
        <v>37526</v>
      </c>
      <c r="B6896" t="s">
        <v>41118</v>
      </c>
      <c r="C6896" s="71" t="s">
        <v>12798</v>
      </c>
      <c r="D6896" s="71">
        <v>456.81270000000001</v>
      </c>
    </row>
    <row r="6897" spans="1:4" x14ac:dyDescent="0.25">
      <c r="A6897" s="71" t="s">
        <v>37527</v>
      </c>
      <c r="B6897" t="s">
        <v>41119</v>
      </c>
      <c r="C6897" s="71" t="s">
        <v>12798</v>
      </c>
      <c r="D6897" s="71">
        <v>462.12169999999998</v>
      </c>
    </row>
    <row r="6898" spans="1:4" x14ac:dyDescent="0.25">
      <c r="A6898" s="71" t="s">
        <v>37528</v>
      </c>
      <c r="B6898" t="s">
        <v>41120</v>
      </c>
      <c r="C6898" s="71" t="s">
        <v>12798</v>
      </c>
      <c r="D6898" s="71">
        <v>495.29480000000001</v>
      </c>
    </row>
    <row r="6899" spans="1:4" x14ac:dyDescent="0.25">
      <c r="A6899" s="71" t="s">
        <v>37529</v>
      </c>
      <c r="B6899" t="s">
        <v>41121</v>
      </c>
      <c r="C6899" s="71" t="s">
        <v>12798</v>
      </c>
      <c r="D6899" s="71">
        <v>514.11850000000004</v>
      </c>
    </row>
    <row r="6900" spans="1:4" x14ac:dyDescent="0.25">
      <c r="A6900" s="71" t="s">
        <v>37530</v>
      </c>
      <c r="B6900" t="s">
        <v>41122</v>
      </c>
      <c r="C6900" s="71" t="s">
        <v>12798</v>
      </c>
      <c r="D6900" s="71">
        <v>569.06309999999996</v>
      </c>
    </row>
    <row r="6901" spans="1:4" x14ac:dyDescent="0.25">
      <c r="A6901" s="71" t="s">
        <v>37531</v>
      </c>
      <c r="B6901" t="s">
        <v>41123</v>
      </c>
      <c r="C6901" s="71" t="s">
        <v>12798</v>
      </c>
      <c r="D6901" s="71">
        <v>800.26949999999999</v>
      </c>
    </row>
    <row r="6902" spans="1:4" x14ac:dyDescent="0.25">
      <c r="A6902" s="71" t="s">
        <v>37532</v>
      </c>
      <c r="B6902" t="s">
        <v>41124</v>
      </c>
      <c r="C6902" s="71" t="s">
        <v>12798</v>
      </c>
      <c r="D6902" s="71">
        <v>1094.9435000000001</v>
      </c>
    </row>
    <row r="6903" spans="1:4" x14ac:dyDescent="0.25">
      <c r="A6903" s="71" t="s">
        <v>37533</v>
      </c>
      <c r="B6903" t="s">
        <v>41125</v>
      </c>
      <c r="C6903" s="71" t="s">
        <v>12798</v>
      </c>
      <c r="D6903" s="71">
        <v>10.770200000000001</v>
      </c>
    </row>
    <row r="6904" spans="1:4" x14ac:dyDescent="0.25">
      <c r="A6904" s="71" t="s">
        <v>37534</v>
      </c>
      <c r="B6904" t="s">
        <v>41126</v>
      </c>
      <c r="C6904" s="71" t="s">
        <v>12798</v>
      </c>
      <c r="D6904" s="71">
        <v>20.0732</v>
      </c>
    </row>
    <row r="6905" spans="1:4" x14ac:dyDescent="0.25">
      <c r="A6905" s="71" t="s">
        <v>37535</v>
      </c>
      <c r="B6905" t="s">
        <v>41127</v>
      </c>
      <c r="C6905" s="71" t="s">
        <v>16235</v>
      </c>
      <c r="D6905" s="71">
        <v>48.229599999999998</v>
      </c>
    </row>
    <row r="6906" spans="1:4" x14ac:dyDescent="0.25">
      <c r="A6906" s="71" t="s">
        <v>37536</v>
      </c>
      <c r="B6906" t="s">
        <v>41128</v>
      </c>
      <c r="C6906" s="71" t="s">
        <v>16235</v>
      </c>
      <c r="D6906" s="71">
        <v>15.6685</v>
      </c>
    </row>
    <row r="6907" spans="1:4" x14ac:dyDescent="0.25">
      <c r="A6907" s="71" t="s">
        <v>37537</v>
      </c>
      <c r="B6907" t="s">
        <v>41129</v>
      </c>
      <c r="C6907" s="71" t="s">
        <v>14997</v>
      </c>
      <c r="D6907" s="71" t="s">
        <v>30876</v>
      </c>
    </row>
    <row r="6908" spans="1:4" x14ac:dyDescent="0.25">
      <c r="A6908" s="71" t="s">
        <v>37538</v>
      </c>
      <c r="B6908" t="s">
        <v>41130</v>
      </c>
      <c r="C6908" s="71" t="s">
        <v>53</v>
      </c>
      <c r="D6908" s="71">
        <v>12.6858</v>
      </c>
    </row>
    <row r="6909" spans="1:4" x14ac:dyDescent="0.25">
      <c r="A6909" s="71" t="s">
        <v>37539</v>
      </c>
      <c r="B6909" t="s">
        <v>41131</v>
      </c>
      <c r="C6909" s="71" t="s">
        <v>4</v>
      </c>
      <c r="D6909" s="71">
        <v>31.235099999999999</v>
      </c>
    </row>
    <row r="6910" spans="1:4" x14ac:dyDescent="0.25">
      <c r="A6910" s="71" t="s">
        <v>37540</v>
      </c>
      <c r="B6910" t="s">
        <v>41132</v>
      </c>
      <c r="C6910" s="71" t="s">
        <v>4</v>
      </c>
      <c r="D6910" s="71">
        <v>12.687900000000001</v>
      </c>
    </row>
    <row r="6911" spans="1:4" x14ac:dyDescent="0.25">
      <c r="A6911" s="71" t="s">
        <v>37541</v>
      </c>
      <c r="B6911" t="s">
        <v>41133</v>
      </c>
      <c r="C6911" s="71" t="s">
        <v>3</v>
      </c>
      <c r="D6911" s="71">
        <v>187.25489999999999</v>
      </c>
    </row>
    <row r="6912" spans="1:4" x14ac:dyDescent="0.25">
      <c r="A6912" s="71" t="s">
        <v>37542</v>
      </c>
      <c r="B6912" t="s">
        <v>41134</v>
      </c>
      <c r="C6912" s="71" t="s">
        <v>4</v>
      </c>
      <c r="D6912" s="71">
        <v>5.0993000000000004</v>
      </c>
    </row>
    <row r="6913" spans="1:4" x14ac:dyDescent="0.25">
      <c r="A6913" s="71" t="s">
        <v>37543</v>
      </c>
      <c r="B6913" t="s">
        <v>41135</v>
      </c>
      <c r="C6913" s="71" t="s">
        <v>4</v>
      </c>
      <c r="D6913" s="71">
        <v>5.0993000000000004</v>
      </c>
    </row>
    <row r="6914" spans="1:4" x14ac:dyDescent="0.25">
      <c r="A6914" s="71" t="s">
        <v>37544</v>
      </c>
      <c r="B6914" t="s">
        <v>41136</v>
      </c>
      <c r="C6914" s="71" t="s">
        <v>4</v>
      </c>
      <c r="D6914" s="71">
        <v>5.0993000000000004</v>
      </c>
    </row>
    <row r="6915" spans="1:4" x14ac:dyDescent="0.25">
      <c r="A6915" s="71" t="s">
        <v>37545</v>
      </c>
      <c r="B6915" t="s">
        <v>41137</v>
      </c>
      <c r="C6915" s="71" t="s">
        <v>4</v>
      </c>
      <c r="D6915" s="71">
        <v>5.0993000000000004</v>
      </c>
    </row>
    <row r="6916" spans="1:4" x14ac:dyDescent="0.25">
      <c r="A6916" s="71" t="s">
        <v>37546</v>
      </c>
      <c r="B6916" t="s">
        <v>41138</v>
      </c>
      <c r="C6916" s="71" t="s">
        <v>4</v>
      </c>
      <c r="D6916" s="71">
        <v>5.0993000000000004</v>
      </c>
    </row>
    <row r="6917" spans="1:4" x14ac:dyDescent="0.25">
      <c r="A6917" s="71" t="s">
        <v>37547</v>
      </c>
      <c r="B6917" t="s">
        <v>41139</v>
      </c>
      <c r="C6917" s="71" t="s">
        <v>3</v>
      </c>
      <c r="D6917" s="71">
        <v>63.945399999999999</v>
      </c>
    </row>
    <row r="6918" spans="1:4" x14ac:dyDescent="0.25">
      <c r="A6918" s="71" t="s">
        <v>37548</v>
      </c>
      <c r="B6918" t="s">
        <v>41140</v>
      </c>
      <c r="C6918" s="71" t="s">
        <v>3</v>
      </c>
      <c r="D6918" s="71">
        <v>11.141400000000001</v>
      </c>
    </row>
    <row r="6919" spans="1:4" x14ac:dyDescent="0.25">
      <c r="A6919" s="71" t="s">
        <v>37549</v>
      </c>
      <c r="B6919" t="s">
        <v>41141</v>
      </c>
      <c r="C6919" s="71" t="s">
        <v>3</v>
      </c>
      <c r="D6919" s="71">
        <v>128.3682</v>
      </c>
    </row>
    <row r="6920" spans="1:4" x14ac:dyDescent="0.25">
      <c r="A6920" s="71" t="s">
        <v>37550</v>
      </c>
      <c r="B6920" t="s">
        <v>41142</v>
      </c>
      <c r="C6920" s="71" t="s">
        <v>3</v>
      </c>
      <c r="D6920" s="71">
        <v>141.44720000000001</v>
      </c>
    </row>
    <row r="6921" spans="1:4" x14ac:dyDescent="0.25">
      <c r="A6921" s="71" t="s">
        <v>37551</v>
      </c>
      <c r="B6921" t="s">
        <v>41143</v>
      </c>
      <c r="C6921" s="71" t="s">
        <v>3</v>
      </c>
      <c r="D6921" s="71">
        <v>252.79390000000001</v>
      </c>
    </row>
    <row r="6922" spans="1:4" x14ac:dyDescent="0.25">
      <c r="A6922" s="71" t="s">
        <v>37552</v>
      </c>
      <c r="B6922" t="s">
        <v>41144</v>
      </c>
      <c r="C6922" s="71" t="s">
        <v>3</v>
      </c>
      <c r="D6922" s="71">
        <v>554.65160000000003</v>
      </c>
    </row>
    <row r="6923" spans="1:4" x14ac:dyDescent="0.25">
      <c r="A6923" s="71" t="s">
        <v>37553</v>
      </c>
      <c r="B6923" t="s">
        <v>41145</v>
      </c>
      <c r="C6923" s="71" t="s">
        <v>12798</v>
      </c>
      <c r="D6923" s="71">
        <v>20.8947</v>
      </c>
    </row>
    <row r="6924" spans="1:4" x14ac:dyDescent="0.25">
      <c r="A6924" s="71" t="s">
        <v>37554</v>
      </c>
      <c r="B6924" t="s">
        <v>41146</v>
      </c>
      <c r="C6924" s="71" t="s">
        <v>12798</v>
      </c>
      <c r="D6924" s="71">
        <v>47.631399999999999</v>
      </c>
    </row>
    <row r="6925" spans="1:4" x14ac:dyDescent="0.25">
      <c r="A6925" s="71" t="s">
        <v>37555</v>
      </c>
      <c r="B6925" t="s">
        <v>41147</v>
      </c>
      <c r="C6925" s="71" t="s">
        <v>12798</v>
      </c>
      <c r="D6925" s="71">
        <v>244</v>
      </c>
    </row>
    <row r="6926" spans="1:4" x14ac:dyDescent="0.25">
      <c r="A6926" s="71" t="s">
        <v>37556</v>
      </c>
      <c r="B6926" t="s">
        <v>41148</v>
      </c>
      <c r="C6926" s="71" t="s">
        <v>12798</v>
      </c>
      <c r="D6926" s="71">
        <v>3017.0324999999998</v>
      </c>
    </row>
    <row r="6927" spans="1:4" x14ac:dyDescent="0.25">
      <c r="A6927" s="71" t="s">
        <v>37557</v>
      </c>
      <c r="B6927" t="s">
        <v>41149</v>
      </c>
      <c r="C6927" s="71" t="s">
        <v>12798</v>
      </c>
      <c r="D6927" s="71">
        <v>6966.2554</v>
      </c>
    </row>
    <row r="6928" spans="1:4" x14ac:dyDescent="0.25">
      <c r="A6928" s="71" t="s">
        <v>37558</v>
      </c>
      <c r="B6928" t="s">
        <v>41150</v>
      </c>
      <c r="C6928" s="71" t="s">
        <v>12798</v>
      </c>
      <c r="D6928" s="71">
        <v>8368.9835999999996</v>
      </c>
    </row>
    <row r="6929" spans="1:4" x14ac:dyDescent="0.25">
      <c r="A6929" s="71" t="s">
        <v>37559</v>
      </c>
      <c r="B6929" t="s">
        <v>41151</v>
      </c>
      <c r="C6929" s="71" t="s">
        <v>12798</v>
      </c>
      <c r="D6929" s="71">
        <v>12456.850899999999</v>
      </c>
    </row>
    <row r="6930" spans="1:4" x14ac:dyDescent="0.25">
      <c r="A6930" s="71" t="s">
        <v>37560</v>
      </c>
      <c r="B6930" t="s">
        <v>41152</v>
      </c>
      <c r="C6930" s="71" t="s">
        <v>12798</v>
      </c>
      <c r="D6930" s="71">
        <v>7525.9495999999999</v>
      </c>
    </row>
    <row r="6931" spans="1:4" x14ac:dyDescent="0.25">
      <c r="A6931" s="71" t="s">
        <v>37561</v>
      </c>
      <c r="B6931" t="s">
        <v>41153</v>
      </c>
      <c r="C6931" s="71" t="s">
        <v>12798</v>
      </c>
      <c r="D6931" s="71">
        <v>30.302299999999999</v>
      </c>
    </row>
    <row r="6932" spans="1:4" x14ac:dyDescent="0.25">
      <c r="A6932" s="71" t="s">
        <v>37562</v>
      </c>
      <c r="B6932" t="s">
        <v>41154</v>
      </c>
      <c r="C6932" s="71" t="s">
        <v>12798</v>
      </c>
      <c r="D6932" s="71">
        <v>2629.4949000000001</v>
      </c>
    </row>
    <row r="6933" spans="1:4" x14ac:dyDescent="0.25">
      <c r="A6933" s="71" t="s">
        <v>37563</v>
      </c>
      <c r="B6933" t="s">
        <v>41155</v>
      </c>
      <c r="C6933" s="71" t="s">
        <v>12798</v>
      </c>
      <c r="D6933" s="71">
        <v>649.79729999999995</v>
      </c>
    </row>
    <row r="6934" spans="1:4" x14ac:dyDescent="0.25">
      <c r="A6934" s="71" t="s">
        <v>37564</v>
      </c>
      <c r="B6934" t="s">
        <v>41156</v>
      </c>
      <c r="C6934" s="71" t="s">
        <v>12798</v>
      </c>
      <c r="D6934" s="71">
        <v>311.08249999999998</v>
      </c>
    </row>
    <row r="6935" spans="1:4" x14ac:dyDescent="0.25">
      <c r="A6935" s="71" t="s">
        <v>37565</v>
      </c>
      <c r="B6935" t="s">
        <v>41157</v>
      </c>
      <c r="C6935" s="71" t="s">
        <v>12798</v>
      </c>
      <c r="D6935" s="71">
        <v>1215.8322000000001</v>
      </c>
    </row>
    <row r="6936" spans="1:4" x14ac:dyDescent="0.25">
      <c r="A6936" s="71" t="s">
        <v>37566</v>
      </c>
      <c r="B6936" t="s">
        <v>41158</v>
      </c>
      <c r="C6936" s="71" t="s">
        <v>3</v>
      </c>
      <c r="D6936" s="71">
        <v>7.6048</v>
      </c>
    </row>
    <row r="6937" spans="1:4" x14ac:dyDescent="0.25">
      <c r="A6937" s="71" t="s">
        <v>37567</v>
      </c>
      <c r="B6937" t="s">
        <v>41159</v>
      </c>
      <c r="C6937" s="71" t="s">
        <v>3</v>
      </c>
      <c r="D6937" s="71">
        <v>11.9747</v>
      </c>
    </row>
    <row r="6938" spans="1:4" x14ac:dyDescent="0.25">
      <c r="A6938" s="71" t="s">
        <v>37568</v>
      </c>
      <c r="B6938" t="s">
        <v>41160</v>
      </c>
      <c r="C6938" s="71" t="s">
        <v>3</v>
      </c>
      <c r="D6938" s="71">
        <v>28.026900000000001</v>
      </c>
    </row>
    <row r="6939" spans="1:4" x14ac:dyDescent="0.25">
      <c r="A6939" s="71" t="s">
        <v>37569</v>
      </c>
      <c r="B6939" t="s">
        <v>41161</v>
      </c>
      <c r="C6939" s="71" t="s">
        <v>3</v>
      </c>
      <c r="D6939" s="71">
        <v>34.533200000000001</v>
      </c>
    </row>
    <row r="6940" spans="1:4" x14ac:dyDescent="0.25">
      <c r="A6940" s="71" t="s">
        <v>37570</v>
      </c>
      <c r="B6940" t="s">
        <v>41162</v>
      </c>
      <c r="C6940" s="71" t="s">
        <v>3</v>
      </c>
      <c r="D6940" s="71">
        <v>14.4107</v>
      </c>
    </row>
    <row r="6941" spans="1:4" x14ac:dyDescent="0.25">
      <c r="A6941" s="71" t="s">
        <v>37571</v>
      </c>
      <c r="B6941" t="s">
        <v>41163</v>
      </c>
      <c r="C6941" s="71" t="s">
        <v>3</v>
      </c>
      <c r="D6941" s="71">
        <v>20.903300000000002</v>
      </c>
    </row>
    <row r="6942" spans="1:4" x14ac:dyDescent="0.25">
      <c r="A6942" s="71" t="s">
        <v>37572</v>
      </c>
      <c r="B6942" t="s">
        <v>41164</v>
      </c>
      <c r="C6942" s="71" t="s">
        <v>3</v>
      </c>
      <c r="D6942" s="71">
        <v>83.676400000000001</v>
      </c>
    </row>
    <row r="6943" spans="1:4" x14ac:dyDescent="0.25">
      <c r="A6943" s="71" t="s">
        <v>37573</v>
      </c>
      <c r="B6943" t="s">
        <v>41165</v>
      </c>
      <c r="C6943" s="71" t="s">
        <v>3</v>
      </c>
      <c r="D6943" s="71">
        <v>78.094800000000006</v>
      </c>
    </row>
    <row r="6944" spans="1:4" x14ac:dyDescent="0.25">
      <c r="A6944" s="71" t="s">
        <v>37574</v>
      </c>
      <c r="B6944" t="s">
        <v>41166</v>
      </c>
      <c r="C6944" s="71" t="s">
        <v>3</v>
      </c>
      <c r="D6944" s="71">
        <v>127.6516</v>
      </c>
    </row>
    <row r="6945" spans="1:4" x14ac:dyDescent="0.25">
      <c r="A6945" s="71" t="s">
        <v>37575</v>
      </c>
      <c r="B6945" t="s">
        <v>41167</v>
      </c>
      <c r="C6945" s="71" t="s">
        <v>12798</v>
      </c>
      <c r="D6945" s="71">
        <v>504.97660000000002</v>
      </c>
    </row>
    <row r="6946" spans="1:4" x14ac:dyDescent="0.25">
      <c r="A6946" s="71" t="s">
        <v>37576</v>
      </c>
      <c r="B6946" t="s">
        <v>41168</v>
      </c>
      <c r="C6946" s="71" t="s">
        <v>16235</v>
      </c>
      <c r="D6946" s="71">
        <v>5.5182000000000002</v>
      </c>
    </row>
    <row r="6947" spans="1:4" x14ac:dyDescent="0.25">
      <c r="A6947" s="71" t="s">
        <v>37577</v>
      </c>
      <c r="B6947" t="s">
        <v>41169</v>
      </c>
      <c r="C6947" s="71" t="s">
        <v>12798</v>
      </c>
      <c r="D6947" s="71">
        <v>770</v>
      </c>
    </row>
    <row r="6948" spans="1:4" x14ac:dyDescent="0.25">
      <c r="A6948" s="71" t="s">
        <v>37578</v>
      </c>
      <c r="B6948" t="s">
        <v>41170</v>
      </c>
      <c r="C6948" s="71" t="s">
        <v>12798</v>
      </c>
      <c r="D6948" s="71">
        <v>1353</v>
      </c>
    </row>
    <row r="6949" spans="1:4" x14ac:dyDescent="0.25">
      <c r="A6949" s="71" t="s">
        <v>37579</v>
      </c>
      <c r="B6949" t="s">
        <v>41171</v>
      </c>
      <c r="C6949" s="71" t="s">
        <v>12798</v>
      </c>
      <c r="D6949" s="71">
        <v>271.30340000000001</v>
      </c>
    </row>
    <row r="6950" spans="1:4" x14ac:dyDescent="0.25">
      <c r="A6950" s="71" t="s">
        <v>37580</v>
      </c>
      <c r="B6950" t="s">
        <v>41172</v>
      </c>
      <c r="C6950" s="71" t="s">
        <v>12798</v>
      </c>
      <c r="D6950" s="71">
        <v>1961.5945999999999</v>
      </c>
    </row>
    <row r="6951" spans="1:4" x14ac:dyDescent="0.25">
      <c r="A6951" s="71" t="s">
        <v>37581</v>
      </c>
      <c r="B6951" t="s">
        <v>41173</v>
      </c>
      <c r="C6951" s="71" t="s">
        <v>12798</v>
      </c>
      <c r="D6951" s="71">
        <v>14.692500000000001</v>
      </c>
    </row>
    <row r="6952" spans="1:4" x14ac:dyDescent="0.25">
      <c r="A6952" s="71" t="s">
        <v>37582</v>
      </c>
      <c r="B6952" t="s">
        <v>41174</v>
      </c>
      <c r="C6952" s="71" t="s">
        <v>16235</v>
      </c>
      <c r="D6952" s="71">
        <v>42.197099999999999</v>
      </c>
    </row>
    <row r="6953" spans="1:4" x14ac:dyDescent="0.25">
      <c r="A6953" s="71" t="s">
        <v>37583</v>
      </c>
      <c r="B6953" t="s">
        <v>41175</v>
      </c>
      <c r="C6953" s="71" t="s">
        <v>12798</v>
      </c>
      <c r="D6953" s="71">
        <v>7225.4101000000001</v>
      </c>
    </row>
    <row r="6954" spans="1:4" x14ac:dyDescent="0.25">
      <c r="A6954" s="71" t="s">
        <v>37584</v>
      </c>
      <c r="B6954" t="s">
        <v>41176</v>
      </c>
      <c r="C6954" s="71" t="s">
        <v>4</v>
      </c>
      <c r="D6954" s="71">
        <v>52.115099999999998</v>
      </c>
    </row>
    <row r="6955" spans="1:4" x14ac:dyDescent="0.25">
      <c r="A6955" s="71" t="s">
        <v>37585</v>
      </c>
      <c r="B6955" t="s">
        <v>41177</v>
      </c>
      <c r="C6955" s="71" t="s">
        <v>3</v>
      </c>
      <c r="D6955" s="71">
        <v>205.07759999999999</v>
      </c>
    </row>
    <row r="6956" spans="1:4" x14ac:dyDescent="0.25">
      <c r="A6956" s="71" t="s">
        <v>37586</v>
      </c>
      <c r="B6956" t="s">
        <v>41178</v>
      </c>
      <c r="C6956" s="71" t="s">
        <v>12798</v>
      </c>
      <c r="D6956" s="71">
        <v>4206.4211999999998</v>
      </c>
    </row>
    <row r="6957" spans="1:4" x14ac:dyDescent="0.25">
      <c r="A6957" s="71" t="s">
        <v>37587</v>
      </c>
      <c r="B6957" t="s">
        <v>41179</v>
      </c>
      <c r="C6957" s="71" t="s">
        <v>12798</v>
      </c>
      <c r="D6957" s="71">
        <v>2605.2465999999999</v>
      </c>
    </row>
    <row r="6958" spans="1:4" x14ac:dyDescent="0.25">
      <c r="A6958" s="71" t="s">
        <v>37588</v>
      </c>
      <c r="B6958" t="s">
        <v>41180</v>
      </c>
      <c r="C6958" s="71" t="s">
        <v>12798</v>
      </c>
      <c r="D6958" s="71">
        <v>523.24419999999998</v>
      </c>
    </row>
    <row r="6959" spans="1:4" x14ac:dyDescent="0.25">
      <c r="A6959" s="71" t="s">
        <v>37589</v>
      </c>
      <c r="B6959" t="s">
        <v>41181</v>
      </c>
      <c r="C6959" s="71" t="s">
        <v>12798</v>
      </c>
      <c r="D6959" s="71">
        <v>1443.4473</v>
      </c>
    </row>
    <row r="6960" spans="1:4" x14ac:dyDescent="0.25">
      <c r="A6960" s="71" t="s">
        <v>37590</v>
      </c>
      <c r="B6960" t="s">
        <v>41182</v>
      </c>
      <c r="C6960" s="71" t="s">
        <v>3</v>
      </c>
      <c r="D6960" s="71">
        <v>129.9265</v>
      </c>
    </row>
    <row r="6961" spans="1:4" x14ac:dyDescent="0.25">
      <c r="A6961" s="71" t="s">
        <v>37591</v>
      </c>
      <c r="B6961" t="s">
        <v>41183</v>
      </c>
      <c r="C6961" s="71" t="s">
        <v>12798</v>
      </c>
      <c r="D6961" s="71">
        <v>1059.3442</v>
      </c>
    </row>
    <row r="6962" spans="1:4" x14ac:dyDescent="0.25">
      <c r="A6962" s="71" t="s">
        <v>37592</v>
      </c>
      <c r="B6962" t="s">
        <v>41184</v>
      </c>
      <c r="C6962" s="71" t="s">
        <v>12798</v>
      </c>
      <c r="D6962" s="71">
        <v>9644.8176999999996</v>
      </c>
    </row>
    <row r="6963" spans="1:4" x14ac:dyDescent="0.25">
      <c r="A6963" s="71" t="s">
        <v>37593</v>
      </c>
      <c r="B6963" t="s">
        <v>41185</v>
      </c>
      <c r="C6963" s="71" t="s">
        <v>12798</v>
      </c>
      <c r="D6963" s="71">
        <v>10577.1613</v>
      </c>
    </row>
    <row r="6964" spans="1:4" x14ac:dyDescent="0.25">
      <c r="A6964" s="71" t="s">
        <v>37594</v>
      </c>
      <c r="B6964" t="s">
        <v>41186</v>
      </c>
      <c r="C6964" s="71" t="s">
        <v>12798</v>
      </c>
      <c r="D6964" s="71">
        <v>5.8186999999999998</v>
      </c>
    </row>
    <row r="6965" spans="1:4" x14ac:dyDescent="0.25">
      <c r="A6965" s="71" t="s">
        <v>37595</v>
      </c>
      <c r="B6965" t="s">
        <v>41187</v>
      </c>
      <c r="C6965" s="71" t="s">
        <v>12798</v>
      </c>
      <c r="D6965" s="71">
        <v>390</v>
      </c>
    </row>
    <row r="6966" spans="1:4" x14ac:dyDescent="0.25">
      <c r="A6966" s="71" t="s">
        <v>37596</v>
      </c>
      <c r="B6966" t="s">
        <v>41188</v>
      </c>
      <c r="C6966" s="71" t="s">
        <v>12798</v>
      </c>
      <c r="D6966" s="71">
        <v>37.650399999999998</v>
      </c>
    </row>
    <row r="6967" spans="1:4" x14ac:dyDescent="0.25">
      <c r="A6967" s="71" t="s">
        <v>37597</v>
      </c>
      <c r="B6967" t="s">
        <v>41189</v>
      </c>
      <c r="C6967" s="71" t="s">
        <v>12798</v>
      </c>
      <c r="D6967" s="71">
        <v>4941.4750999999997</v>
      </c>
    </row>
    <row r="6968" spans="1:4" x14ac:dyDescent="0.25">
      <c r="A6968" s="71" t="s">
        <v>37598</v>
      </c>
      <c r="B6968" t="s">
        <v>41190</v>
      </c>
      <c r="C6968" s="71" t="s">
        <v>4</v>
      </c>
      <c r="D6968" s="71">
        <v>0.13439999999999999</v>
      </c>
    </row>
    <row r="6969" spans="1:4" x14ac:dyDescent="0.25">
      <c r="A6969" s="71" t="s">
        <v>37599</v>
      </c>
      <c r="B6969" t="s">
        <v>41191</v>
      </c>
      <c r="C6969" s="71" t="s">
        <v>4</v>
      </c>
      <c r="D6969" s="71">
        <v>2.9314</v>
      </c>
    </row>
    <row r="6970" spans="1:4" x14ac:dyDescent="0.25">
      <c r="A6970" s="71" t="s">
        <v>37600</v>
      </c>
      <c r="B6970" t="s">
        <v>41192</v>
      </c>
      <c r="C6970" s="71" t="s">
        <v>3</v>
      </c>
      <c r="D6970" s="71">
        <v>118.26139999999999</v>
      </c>
    </row>
    <row r="6971" spans="1:4" x14ac:dyDescent="0.25">
      <c r="A6971" s="71" t="s">
        <v>37601</v>
      </c>
      <c r="B6971" t="s">
        <v>41193</v>
      </c>
      <c r="C6971" s="71" t="s">
        <v>12798</v>
      </c>
      <c r="D6971" s="71">
        <v>27633.0105</v>
      </c>
    </row>
    <row r="6972" spans="1:4" x14ac:dyDescent="0.25">
      <c r="A6972" s="71" t="s">
        <v>37602</v>
      </c>
      <c r="B6972" t="s">
        <v>41194</v>
      </c>
      <c r="C6972" s="71" t="s">
        <v>12798</v>
      </c>
      <c r="D6972" s="71">
        <v>44654.260799999996</v>
      </c>
    </row>
    <row r="6973" spans="1:4" x14ac:dyDescent="0.25">
      <c r="A6973" s="71" t="s">
        <v>37603</v>
      </c>
      <c r="B6973" t="s">
        <v>41195</v>
      </c>
      <c r="C6973" s="71" t="s">
        <v>12798</v>
      </c>
      <c r="D6973" s="71">
        <v>53029.785100000001</v>
      </c>
    </row>
    <row r="6974" spans="1:4" x14ac:dyDescent="0.25">
      <c r="A6974" s="71" t="s">
        <v>37604</v>
      </c>
      <c r="B6974" t="s">
        <v>41196</v>
      </c>
      <c r="C6974" s="71" t="s">
        <v>12798</v>
      </c>
      <c r="D6974" s="71">
        <v>77641.571400000001</v>
      </c>
    </row>
    <row r="6975" spans="1:4" x14ac:dyDescent="0.25">
      <c r="A6975" s="71" t="s">
        <v>37605</v>
      </c>
      <c r="B6975" t="s">
        <v>41197</v>
      </c>
      <c r="C6975" s="71" t="s">
        <v>12798</v>
      </c>
      <c r="D6975" s="71">
        <v>85662.311600000001</v>
      </c>
    </row>
    <row r="6976" spans="1:4" x14ac:dyDescent="0.25">
      <c r="A6976" s="71" t="s">
        <v>37606</v>
      </c>
      <c r="B6976" t="s">
        <v>41198</v>
      </c>
      <c r="C6976" s="71" t="s">
        <v>12798</v>
      </c>
      <c r="D6976" s="71">
        <v>101980.27529999999</v>
      </c>
    </row>
    <row r="6977" spans="1:4" x14ac:dyDescent="0.25">
      <c r="A6977" s="71" t="s">
        <v>37607</v>
      </c>
      <c r="B6977" t="s">
        <v>41199</v>
      </c>
      <c r="C6977" s="71" t="s">
        <v>12798</v>
      </c>
      <c r="D6977" s="71">
        <v>126494.28449999999</v>
      </c>
    </row>
    <row r="6978" spans="1:4" x14ac:dyDescent="0.25">
      <c r="A6978" s="71" t="s">
        <v>37608</v>
      </c>
      <c r="B6978" t="s">
        <v>41200</v>
      </c>
      <c r="C6978" s="71" t="s">
        <v>12798</v>
      </c>
      <c r="D6978" s="71">
        <v>17083.725600000002</v>
      </c>
    </row>
    <row r="6979" spans="1:4" x14ac:dyDescent="0.25">
      <c r="A6979" s="71" t="s">
        <v>37609</v>
      </c>
      <c r="B6979" t="s">
        <v>41201</v>
      </c>
      <c r="C6979" s="71" t="s">
        <v>12798</v>
      </c>
      <c r="D6979" s="71">
        <v>27678.5376</v>
      </c>
    </row>
    <row r="6980" spans="1:4" x14ac:dyDescent="0.25">
      <c r="A6980" s="71" t="s">
        <v>37610</v>
      </c>
      <c r="B6980" t="s">
        <v>41202</v>
      </c>
      <c r="C6980" s="71" t="s">
        <v>12798</v>
      </c>
      <c r="D6980" s="71">
        <v>32913.554100000001</v>
      </c>
    </row>
    <row r="6981" spans="1:4" x14ac:dyDescent="0.25">
      <c r="A6981" s="71" t="s">
        <v>37611</v>
      </c>
      <c r="B6981" t="s">
        <v>41203</v>
      </c>
      <c r="C6981" s="71" t="s">
        <v>12798</v>
      </c>
      <c r="D6981" s="71">
        <v>48400.443500000001</v>
      </c>
    </row>
    <row r="6982" spans="1:4" x14ac:dyDescent="0.25">
      <c r="A6982" s="71" t="s">
        <v>37612</v>
      </c>
      <c r="B6982" t="s">
        <v>41204</v>
      </c>
      <c r="C6982" s="71" t="s">
        <v>12798</v>
      </c>
      <c r="D6982" s="71">
        <v>53631.252</v>
      </c>
    </row>
    <row r="6983" spans="1:4" x14ac:dyDescent="0.25">
      <c r="A6983" s="71" t="s">
        <v>37613</v>
      </c>
      <c r="B6983" t="s">
        <v>41205</v>
      </c>
      <c r="C6983" s="71" t="s">
        <v>12798</v>
      </c>
      <c r="D6983" s="71">
        <v>68120.780499999993</v>
      </c>
    </row>
    <row r="6984" spans="1:4" x14ac:dyDescent="0.25">
      <c r="A6984" s="71" t="s">
        <v>37614</v>
      </c>
      <c r="B6984" t="s">
        <v>41206</v>
      </c>
      <c r="C6984" s="71" t="s">
        <v>12798</v>
      </c>
      <c r="D6984" s="71">
        <v>87659.736199999999</v>
      </c>
    </row>
    <row r="6985" spans="1:4" x14ac:dyDescent="0.25">
      <c r="A6985" s="71" t="s">
        <v>37615</v>
      </c>
      <c r="B6985" t="s">
        <v>41207</v>
      </c>
      <c r="C6985" s="71" t="s">
        <v>12798</v>
      </c>
      <c r="D6985" s="71">
        <v>8.7757000000000005</v>
      </c>
    </row>
    <row r="6986" spans="1:4" x14ac:dyDescent="0.25">
      <c r="A6986" s="71" t="s">
        <v>37616</v>
      </c>
      <c r="B6986" t="s">
        <v>41208</v>
      </c>
      <c r="C6986" s="71" t="s">
        <v>12798</v>
      </c>
      <c r="D6986" s="71">
        <v>5738.0272000000004</v>
      </c>
    </row>
    <row r="6987" spans="1:4" x14ac:dyDescent="0.25">
      <c r="A6987" s="71" t="s">
        <v>37617</v>
      </c>
      <c r="B6987" t="s">
        <v>41209</v>
      </c>
      <c r="C6987" s="71" t="s">
        <v>4</v>
      </c>
      <c r="D6987" s="71">
        <v>7.6923000000000004</v>
      </c>
    </row>
    <row r="6988" spans="1:4" x14ac:dyDescent="0.25">
      <c r="A6988" s="71" t="s">
        <v>37618</v>
      </c>
      <c r="B6988" t="s">
        <v>41210</v>
      </c>
      <c r="C6988" s="71" t="s">
        <v>14997</v>
      </c>
      <c r="D6988" s="71">
        <v>13.5838</v>
      </c>
    </row>
    <row r="6989" spans="1:4" x14ac:dyDescent="0.25">
      <c r="A6989" s="71" t="s">
        <v>37619</v>
      </c>
      <c r="B6989" t="s">
        <v>41211</v>
      </c>
      <c r="C6989" s="71" t="s">
        <v>4</v>
      </c>
      <c r="D6989" s="71">
        <v>65.392600000000002</v>
      </c>
    </row>
    <row r="6990" spans="1:4" x14ac:dyDescent="0.25">
      <c r="A6990" s="71" t="s">
        <v>37620</v>
      </c>
      <c r="B6990" t="s">
        <v>41212</v>
      </c>
      <c r="C6990" s="71" t="s">
        <v>3</v>
      </c>
      <c r="D6990" s="71">
        <v>2.9946000000000002</v>
      </c>
    </row>
    <row r="6991" spans="1:4" x14ac:dyDescent="0.25">
      <c r="A6991" s="71" t="s">
        <v>37621</v>
      </c>
      <c r="B6991" t="s">
        <v>41213</v>
      </c>
      <c r="C6991" s="71" t="s">
        <v>16235</v>
      </c>
      <c r="D6991" s="71">
        <v>38.226900000000001</v>
      </c>
    </row>
    <row r="6992" spans="1:4" x14ac:dyDescent="0.25">
      <c r="A6992" s="71" t="s">
        <v>37622</v>
      </c>
      <c r="B6992" t="s">
        <v>41214</v>
      </c>
      <c r="C6992" s="71" t="s">
        <v>3</v>
      </c>
      <c r="D6992" s="71">
        <v>38.192500000000003</v>
      </c>
    </row>
    <row r="6993" spans="1:4" x14ac:dyDescent="0.25">
      <c r="A6993" s="71" t="s">
        <v>37623</v>
      </c>
      <c r="B6993" t="s">
        <v>41215</v>
      </c>
      <c r="C6993" s="71" t="s">
        <v>3</v>
      </c>
      <c r="D6993" s="71">
        <v>25</v>
      </c>
    </row>
    <row r="6994" spans="1:4" x14ac:dyDescent="0.25">
      <c r="A6994" s="71" t="s">
        <v>37624</v>
      </c>
      <c r="B6994" t="s">
        <v>41216</v>
      </c>
      <c r="C6994" s="71" t="s">
        <v>12798</v>
      </c>
      <c r="D6994" s="71">
        <v>489.09550000000002</v>
      </c>
    </row>
    <row r="6995" spans="1:4" x14ac:dyDescent="0.25">
      <c r="A6995" s="71" t="s">
        <v>37625</v>
      </c>
      <c r="B6995" t="s">
        <v>41217</v>
      </c>
      <c r="C6995" s="71" t="s">
        <v>12798</v>
      </c>
      <c r="D6995" s="71">
        <v>3.1804000000000001</v>
      </c>
    </row>
    <row r="6996" spans="1:4" x14ac:dyDescent="0.25">
      <c r="A6996" s="71" t="s">
        <v>37626</v>
      </c>
      <c r="B6996" t="s">
        <v>41218</v>
      </c>
      <c r="C6996" s="71" t="s">
        <v>12798</v>
      </c>
      <c r="D6996" s="71">
        <v>15.117100000000001</v>
      </c>
    </row>
    <row r="6997" spans="1:4" x14ac:dyDescent="0.25">
      <c r="A6997" s="71" t="s">
        <v>37627</v>
      </c>
      <c r="B6997" t="s">
        <v>41219</v>
      </c>
      <c r="C6997" s="71" t="s">
        <v>12798</v>
      </c>
      <c r="D6997" s="71">
        <v>826.94740000000002</v>
      </c>
    </row>
    <row r="6998" spans="1:4" x14ac:dyDescent="0.25">
      <c r="A6998" s="71" t="s">
        <v>37628</v>
      </c>
      <c r="B6998" t="s">
        <v>41220</v>
      </c>
      <c r="C6998" s="71" t="s">
        <v>12798</v>
      </c>
      <c r="D6998" s="71">
        <v>126.11750000000001</v>
      </c>
    </row>
    <row r="6999" spans="1:4" x14ac:dyDescent="0.25">
      <c r="A6999" s="71" t="s">
        <v>37629</v>
      </c>
      <c r="B6999" t="s">
        <v>41221</v>
      </c>
      <c r="C6999" s="71" t="s">
        <v>4</v>
      </c>
      <c r="D6999" s="71">
        <v>88.882499999999993</v>
      </c>
    </row>
    <row r="7000" spans="1:4" x14ac:dyDescent="0.25">
      <c r="A7000" s="71" t="s">
        <v>37630</v>
      </c>
      <c r="B7000" t="s">
        <v>41222</v>
      </c>
      <c r="C7000" s="71" t="s">
        <v>12798</v>
      </c>
      <c r="D7000" s="71">
        <v>2130.9560999999999</v>
      </c>
    </row>
    <row r="7001" spans="1:4" x14ac:dyDescent="0.25">
      <c r="A7001" s="71" t="s">
        <v>37631</v>
      </c>
      <c r="B7001" t="s">
        <v>41223</v>
      </c>
      <c r="C7001" s="71" t="s">
        <v>12798</v>
      </c>
      <c r="D7001" s="71">
        <v>18.080100000000002</v>
      </c>
    </row>
    <row r="7002" spans="1:4" x14ac:dyDescent="0.25">
      <c r="A7002" s="71" t="s">
        <v>37632</v>
      </c>
      <c r="B7002" t="s">
        <v>41224</v>
      </c>
      <c r="C7002" s="71" t="s">
        <v>12798</v>
      </c>
      <c r="D7002" s="71">
        <v>9901.5897000000004</v>
      </c>
    </row>
    <row r="7003" spans="1:4" x14ac:dyDescent="0.25">
      <c r="A7003" s="71" t="s">
        <v>37633</v>
      </c>
      <c r="B7003" t="s">
        <v>41225</v>
      </c>
      <c r="C7003" s="71" t="s">
        <v>3</v>
      </c>
      <c r="D7003" s="71">
        <v>951.78380000000004</v>
      </c>
    </row>
    <row r="7004" spans="1:4" x14ac:dyDescent="0.25">
      <c r="A7004" s="71" t="s">
        <v>37634</v>
      </c>
      <c r="B7004" t="s">
        <v>41226</v>
      </c>
      <c r="C7004" s="71" t="s">
        <v>12798</v>
      </c>
      <c r="D7004" s="71">
        <v>2.4207000000000001</v>
      </c>
    </row>
    <row r="7005" spans="1:4" x14ac:dyDescent="0.25">
      <c r="A7005" s="71" t="s">
        <v>37635</v>
      </c>
      <c r="B7005" t="s">
        <v>41227</v>
      </c>
      <c r="C7005" s="71" t="s">
        <v>12798</v>
      </c>
      <c r="D7005" s="71">
        <v>3.9327999999999999</v>
      </c>
    </row>
    <row r="7006" spans="1:4" x14ac:dyDescent="0.25">
      <c r="A7006" s="71" t="s">
        <v>37636</v>
      </c>
      <c r="B7006" t="s">
        <v>41228</v>
      </c>
      <c r="C7006" s="71" t="s">
        <v>3</v>
      </c>
      <c r="D7006" s="71">
        <v>10.641999999999999</v>
      </c>
    </row>
    <row r="7007" spans="1:4" x14ac:dyDescent="0.25">
      <c r="A7007" s="71" t="s">
        <v>37637</v>
      </c>
      <c r="B7007" t="s">
        <v>41229</v>
      </c>
      <c r="C7007" s="71" t="s">
        <v>3</v>
      </c>
      <c r="D7007" s="71">
        <v>4.1231999999999998</v>
      </c>
    </row>
    <row r="7008" spans="1:4" x14ac:dyDescent="0.25">
      <c r="A7008" s="71" t="s">
        <v>37638</v>
      </c>
      <c r="B7008" t="s">
        <v>41230</v>
      </c>
      <c r="C7008" s="71" t="s">
        <v>3</v>
      </c>
      <c r="D7008" s="71">
        <v>37.9</v>
      </c>
    </row>
    <row r="7009" spans="1:4" x14ac:dyDescent="0.25">
      <c r="A7009" s="71" t="s">
        <v>37639</v>
      </c>
      <c r="B7009" t="s">
        <v>41231</v>
      </c>
      <c r="C7009" s="71" t="s">
        <v>12798</v>
      </c>
      <c r="D7009" s="71">
        <v>400.44380000000001</v>
      </c>
    </row>
    <row r="7010" spans="1:4" x14ac:dyDescent="0.25">
      <c r="A7010" s="71" t="s">
        <v>37640</v>
      </c>
      <c r="B7010" t="s">
        <v>41232</v>
      </c>
      <c r="C7010" s="71" t="s">
        <v>4</v>
      </c>
      <c r="D7010" s="71">
        <v>41.95</v>
      </c>
    </row>
    <row r="7011" spans="1:4" x14ac:dyDescent="0.25">
      <c r="A7011" s="71" t="s">
        <v>37641</v>
      </c>
      <c r="B7011" t="s">
        <v>41233</v>
      </c>
      <c r="C7011" s="71" t="s">
        <v>16235</v>
      </c>
      <c r="D7011" s="71">
        <v>166.69</v>
      </c>
    </row>
    <row r="7012" spans="1:4" x14ac:dyDescent="0.25">
      <c r="A7012" s="71" t="s">
        <v>37642</v>
      </c>
      <c r="B7012" t="s">
        <v>41234</v>
      </c>
      <c r="C7012" s="71" t="s">
        <v>3</v>
      </c>
      <c r="D7012" s="71">
        <v>4.9313000000000002</v>
      </c>
    </row>
    <row r="7013" spans="1:4" x14ac:dyDescent="0.25">
      <c r="A7013" s="71" t="s">
        <v>37643</v>
      </c>
      <c r="B7013" t="s">
        <v>41235</v>
      </c>
      <c r="C7013" s="71" t="s">
        <v>3</v>
      </c>
      <c r="D7013" s="71">
        <v>8.0282999999999998</v>
      </c>
    </row>
    <row r="7014" spans="1:4" x14ac:dyDescent="0.25">
      <c r="A7014" s="71" t="s">
        <v>37644</v>
      </c>
      <c r="B7014" t="s">
        <v>41236</v>
      </c>
      <c r="C7014" s="71" t="s">
        <v>3</v>
      </c>
      <c r="D7014" s="71">
        <v>12.2591</v>
      </c>
    </row>
    <row r="7015" spans="1:4" x14ac:dyDescent="0.25">
      <c r="A7015" s="71" t="s">
        <v>37645</v>
      </c>
      <c r="B7015" t="s">
        <v>41237</v>
      </c>
      <c r="C7015" s="71" t="s">
        <v>3</v>
      </c>
      <c r="D7015" s="71">
        <v>18.321200000000001</v>
      </c>
    </row>
    <row r="7016" spans="1:4" x14ac:dyDescent="0.25">
      <c r="A7016" s="71" t="s">
        <v>37646</v>
      </c>
      <c r="B7016" t="s">
        <v>41238</v>
      </c>
      <c r="C7016" s="71" t="s">
        <v>3</v>
      </c>
      <c r="D7016" s="71">
        <v>24.046800000000001</v>
      </c>
    </row>
    <row r="7017" spans="1:4" x14ac:dyDescent="0.25">
      <c r="A7017" s="71" t="s">
        <v>37647</v>
      </c>
      <c r="B7017" t="s">
        <v>41239</v>
      </c>
      <c r="C7017" s="71" t="s">
        <v>3</v>
      </c>
      <c r="D7017" s="71">
        <v>69.458500000000001</v>
      </c>
    </row>
    <row r="7018" spans="1:4" x14ac:dyDescent="0.25">
      <c r="A7018" s="71" t="s">
        <v>37648</v>
      </c>
      <c r="B7018" t="s">
        <v>41240</v>
      </c>
      <c r="C7018" s="71" t="s">
        <v>3</v>
      </c>
      <c r="D7018" s="71">
        <v>36</v>
      </c>
    </row>
    <row r="7019" spans="1:4" x14ac:dyDescent="0.25">
      <c r="A7019" s="71" t="s">
        <v>37649</v>
      </c>
      <c r="B7019" t="s">
        <v>41241</v>
      </c>
      <c r="C7019" s="71" t="s">
        <v>3</v>
      </c>
      <c r="D7019" s="71">
        <v>1.5199</v>
      </c>
    </row>
    <row r="7020" spans="1:4" x14ac:dyDescent="0.25">
      <c r="A7020" s="71" t="s">
        <v>37650</v>
      </c>
      <c r="B7020" t="s">
        <v>41242</v>
      </c>
      <c r="C7020" s="71" t="s">
        <v>3</v>
      </c>
      <c r="D7020" s="71">
        <v>14.9</v>
      </c>
    </row>
    <row r="7021" spans="1:4" x14ac:dyDescent="0.25">
      <c r="A7021" s="71" t="s">
        <v>37651</v>
      </c>
      <c r="B7021" t="s">
        <v>41243</v>
      </c>
      <c r="C7021" s="71" t="s">
        <v>4</v>
      </c>
      <c r="D7021" s="71">
        <v>13.665900000000001</v>
      </c>
    </row>
    <row r="7022" spans="1:4" x14ac:dyDescent="0.25">
      <c r="A7022" s="71" t="s">
        <v>37652</v>
      </c>
      <c r="B7022" t="s">
        <v>41244</v>
      </c>
      <c r="C7022" s="71" t="s">
        <v>12798</v>
      </c>
      <c r="D7022" s="71">
        <v>1.1603000000000001</v>
      </c>
    </row>
    <row r="7023" spans="1:4" x14ac:dyDescent="0.25">
      <c r="A7023" s="71" t="s">
        <v>37653</v>
      </c>
      <c r="B7023" t="s">
        <v>41245</v>
      </c>
      <c r="C7023" s="71" t="s">
        <v>12798</v>
      </c>
      <c r="D7023" s="71">
        <v>1.1603000000000001</v>
      </c>
    </row>
    <row r="7024" spans="1:4" x14ac:dyDescent="0.25">
      <c r="A7024" s="71" t="s">
        <v>37654</v>
      </c>
      <c r="B7024" t="s">
        <v>41246</v>
      </c>
      <c r="C7024" s="71" t="s">
        <v>12798</v>
      </c>
      <c r="D7024" s="71">
        <v>1.1603000000000001</v>
      </c>
    </row>
    <row r="7025" spans="1:4" x14ac:dyDescent="0.25">
      <c r="A7025" s="71" t="s">
        <v>37655</v>
      </c>
      <c r="B7025" t="s">
        <v>41247</v>
      </c>
      <c r="C7025" s="71" t="s">
        <v>12798</v>
      </c>
      <c r="D7025" s="71">
        <v>1.1603000000000001</v>
      </c>
    </row>
    <row r="7026" spans="1:4" x14ac:dyDescent="0.25">
      <c r="A7026" s="71" t="s">
        <v>37656</v>
      </c>
      <c r="B7026" t="s">
        <v>41248</v>
      </c>
      <c r="C7026" s="71" t="s">
        <v>12798</v>
      </c>
      <c r="D7026" s="71">
        <v>8.0640000000000001</v>
      </c>
    </row>
    <row r="7027" spans="1:4" x14ac:dyDescent="0.25">
      <c r="A7027" s="71" t="s">
        <v>37657</v>
      </c>
      <c r="B7027" t="s">
        <v>41249</v>
      </c>
      <c r="C7027" s="71" t="s">
        <v>12798</v>
      </c>
      <c r="D7027" s="71">
        <v>8.0629000000000008</v>
      </c>
    </row>
    <row r="7028" spans="1:4" x14ac:dyDescent="0.25">
      <c r="A7028" s="71" t="s">
        <v>37658</v>
      </c>
      <c r="B7028" t="s">
        <v>41250</v>
      </c>
      <c r="C7028" s="71" t="s">
        <v>12798</v>
      </c>
      <c r="D7028" s="71">
        <v>8.0684000000000005</v>
      </c>
    </row>
    <row r="7029" spans="1:4" x14ac:dyDescent="0.25">
      <c r="A7029" s="71" t="s">
        <v>37659</v>
      </c>
      <c r="B7029" t="s">
        <v>41251</v>
      </c>
      <c r="C7029" s="71" t="s">
        <v>53</v>
      </c>
      <c r="D7029" s="71">
        <v>6.3041</v>
      </c>
    </row>
    <row r="7030" spans="1:4" x14ac:dyDescent="0.25">
      <c r="A7030" s="71" t="s">
        <v>37660</v>
      </c>
      <c r="B7030" t="s">
        <v>41252</v>
      </c>
      <c r="C7030" s="71" t="s">
        <v>12798</v>
      </c>
      <c r="D7030" s="71">
        <v>9.7392000000000003</v>
      </c>
    </row>
    <row r="7031" spans="1:4" x14ac:dyDescent="0.25">
      <c r="A7031" s="71" t="s">
        <v>37661</v>
      </c>
      <c r="B7031" t="s">
        <v>32914</v>
      </c>
      <c r="C7031" s="71" t="s">
        <v>62</v>
      </c>
      <c r="D7031" s="71" t="s">
        <v>30876</v>
      </c>
    </row>
    <row r="7032" spans="1:4" x14ac:dyDescent="0.25">
      <c r="A7032" s="71" t="s">
        <v>37662</v>
      </c>
      <c r="B7032" t="s">
        <v>41253</v>
      </c>
      <c r="C7032" s="71" t="s">
        <v>62</v>
      </c>
      <c r="D7032" s="71" t="s">
        <v>30876</v>
      </c>
    </row>
    <row r="7033" spans="1:4" x14ac:dyDescent="0.25">
      <c r="A7033" s="71" t="s">
        <v>37663</v>
      </c>
      <c r="B7033" t="s">
        <v>41254</v>
      </c>
      <c r="C7033" s="71" t="s">
        <v>62</v>
      </c>
      <c r="D7033" s="71" t="s">
        <v>30876</v>
      </c>
    </row>
    <row r="7034" spans="1:4" x14ac:dyDescent="0.25">
      <c r="A7034" s="71" t="s">
        <v>37664</v>
      </c>
      <c r="B7034" t="s">
        <v>32954</v>
      </c>
      <c r="C7034" s="71" t="s">
        <v>62</v>
      </c>
      <c r="D7034" s="71" t="s">
        <v>30876</v>
      </c>
    </row>
    <row r="7035" spans="1:4" x14ac:dyDescent="0.25">
      <c r="A7035" s="71" t="s">
        <v>37665</v>
      </c>
      <c r="B7035" t="s">
        <v>32952</v>
      </c>
      <c r="C7035" s="71" t="s">
        <v>62</v>
      </c>
      <c r="D7035" s="71" t="s">
        <v>30876</v>
      </c>
    </row>
    <row r="7036" spans="1:4" x14ac:dyDescent="0.25">
      <c r="A7036" s="71" t="s">
        <v>37666</v>
      </c>
      <c r="B7036" t="s">
        <v>41255</v>
      </c>
      <c r="C7036" s="71" t="s">
        <v>12798</v>
      </c>
      <c r="D7036" s="71">
        <v>9.7411999999999992</v>
      </c>
    </row>
    <row r="7037" spans="1:4" x14ac:dyDescent="0.25">
      <c r="A7037" s="71" t="s">
        <v>37667</v>
      </c>
      <c r="B7037" t="s">
        <v>32950</v>
      </c>
      <c r="C7037" s="71" t="s">
        <v>62</v>
      </c>
      <c r="D7037" s="71" t="s">
        <v>30876</v>
      </c>
    </row>
    <row r="7038" spans="1:4" x14ac:dyDescent="0.25">
      <c r="A7038" s="71" t="s">
        <v>37668</v>
      </c>
      <c r="B7038" t="s">
        <v>32956</v>
      </c>
      <c r="C7038" s="71" t="s">
        <v>62</v>
      </c>
      <c r="D7038" s="71" t="s">
        <v>30876</v>
      </c>
    </row>
    <row r="7039" spans="1:4" x14ac:dyDescent="0.25">
      <c r="A7039" s="71" t="s">
        <v>37669</v>
      </c>
      <c r="B7039" t="s">
        <v>41256</v>
      </c>
      <c r="C7039" s="71" t="s">
        <v>62</v>
      </c>
      <c r="D7039" s="71" t="s">
        <v>30876</v>
      </c>
    </row>
    <row r="7040" spans="1:4" x14ac:dyDescent="0.25">
      <c r="A7040" s="71" t="s">
        <v>37670</v>
      </c>
      <c r="B7040" t="s">
        <v>41257</v>
      </c>
      <c r="C7040" s="71" t="s">
        <v>62</v>
      </c>
      <c r="D7040" s="71">
        <v>9139.7698</v>
      </c>
    </row>
    <row r="7041" spans="1:4" x14ac:dyDescent="0.25">
      <c r="A7041" s="71" t="s">
        <v>37671</v>
      </c>
      <c r="B7041" t="s">
        <v>32920</v>
      </c>
      <c r="C7041" s="71" t="s">
        <v>4</v>
      </c>
      <c r="D7041" s="71">
        <v>0.59350000000000003</v>
      </c>
    </row>
    <row r="7042" spans="1:4" x14ac:dyDescent="0.25">
      <c r="A7042" s="71" t="s">
        <v>37672</v>
      </c>
      <c r="B7042" t="s">
        <v>32918</v>
      </c>
      <c r="C7042" s="71" t="s">
        <v>62</v>
      </c>
      <c r="D7042" s="71" t="s">
        <v>30876</v>
      </c>
    </row>
    <row r="7043" spans="1:4" x14ac:dyDescent="0.25">
      <c r="A7043" s="71" t="s">
        <v>37673</v>
      </c>
      <c r="B7043" t="s">
        <v>32962</v>
      </c>
      <c r="C7043" s="71" t="s">
        <v>62</v>
      </c>
      <c r="D7043" s="71" t="s">
        <v>30876</v>
      </c>
    </row>
    <row r="7044" spans="1:4" x14ac:dyDescent="0.25">
      <c r="A7044" s="71" t="s">
        <v>37674</v>
      </c>
      <c r="B7044" t="s">
        <v>41258</v>
      </c>
      <c r="C7044" s="71" t="s">
        <v>62</v>
      </c>
      <c r="D7044" s="71" t="s">
        <v>30876</v>
      </c>
    </row>
    <row r="7045" spans="1:4" x14ac:dyDescent="0.25">
      <c r="A7045" s="71" t="s">
        <v>37675</v>
      </c>
      <c r="B7045" t="s">
        <v>41259</v>
      </c>
      <c r="C7045" s="71" t="s">
        <v>12798</v>
      </c>
      <c r="D7045" s="71">
        <v>11.9693</v>
      </c>
    </row>
    <row r="7046" spans="1:4" x14ac:dyDescent="0.25">
      <c r="A7046" s="71" t="s">
        <v>37676</v>
      </c>
      <c r="B7046" t="s">
        <v>41260</v>
      </c>
      <c r="C7046" s="71" t="s">
        <v>12798</v>
      </c>
      <c r="D7046" s="71">
        <v>21.277100000000001</v>
      </c>
    </row>
    <row r="7047" spans="1:4" x14ac:dyDescent="0.25">
      <c r="A7047" s="71" t="s">
        <v>37677</v>
      </c>
      <c r="B7047" t="s">
        <v>41261</v>
      </c>
      <c r="C7047" s="71" t="s">
        <v>12798</v>
      </c>
      <c r="D7047" s="71">
        <v>23.6356</v>
      </c>
    </row>
    <row r="7048" spans="1:4" x14ac:dyDescent="0.25">
      <c r="A7048" s="71" t="s">
        <v>37678</v>
      </c>
      <c r="B7048" t="s">
        <v>41262</v>
      </c>
      <c r="C7048" s="71" t="s">
        <v>12798</v>
      </c>
      <c r="D7048" s="71">
        <v>23.637799999999999</v>
      </c>
    </row>
    <row r="7049" spans="1:4" x14ac:dyDescent="0.25">
      <c r="A7049" s="71" t="s">
        <v>37679</v>
      </c>
      <c r="B7049" t="s">
        <v>41263</v>
      </c>
      <c r="C7049" s="71" t="s">
        <v>4</v>
      </c>
      <c r="D7049" s="71">
        <v>10.2624</v>
      </c>
    </row>
    <row r="7050" spans="1:4" x14ac:dyDescent="0.25">
      <c r="A7050" s="71" t="s">
        <v>37680</v>
      </c>
      <c r="B7050" t="s">
        <v>41264</v>
      </c>
      <c r="C7050" s="71" t="s">
        <v>12798</v>
      </c>
      <c r="D7050" s="71">
        <v>2987.8551000000002</v>
      </c>
    </row>
    <row r="7051" spans="1:4" x14ac:dyDescent="0.25">
      <c r="A7051" s="71" t="s">
        <v>37681</v>
      </c>
      <c r="B7051" t="s">
        <v>41265</v>
      </c>
      <c r="C7051" s="71" t="s">
        <v>12798</v>
      </c>
      <c r="D7051" s="71">
        <v>3703.0540000000001</v>
      </c>
    </row>
    <row r="7052" spans="1:4" x14ac:dyDescent="0.25">
      <c r="A7052" s="71" t="s">
        <v>37682</v>
      </c>
      <c r="B7052" t="s">
        <v>41266</v>
      </c>
      <c r="C7052" s="71" t="s">
        <v>12798</v>
      </c>
      <c r="D7052" s="71">
        <v>1957.375</v>
      </c>
    </row>
    <row r="7053" spans="1:4" x14ac:dyDescent="0.25">
      <c r="A7053" s="71" t="s">
        <v>37683</v>
      </c>
      <c r="B7053" t="s">
        <v>41267</v>
      </c>
      <c r="C7053" s="71" t="s">
        <v>12798</v>
      </c>
      <c r="D7053" s="71">
        <v>2705.1891000000001</v>
      </c>
    </row>
    <row r="7054" spans="1:4" x14ac:dyDescent="0.25">
      <c r="A7054" s="71" t="s">
        <v>37684</v>
      </c>
      <c r="B7054" t="s">
        <v>41268</v>
      </c>
      <c r="C7054" s="71" t="s">
        <v>12798</v>
      </c>
      <c r="D7054" s="71">
        <v>37.899799999999999</v>
      </c>
    </row>
    <row r="7055" spans="1:4" x14ac:dyDescent="0.25">
      <c r="A7055" s="71" t="s">
        <v>37685</v>
      </c>
      <c r="B7055" t="s">
        <v>41269</v>
      </c>
      <c r="C7055" s="71" t="s">
        <v>12798</v>
      </c>
      <c r="D7055" s="71">
        <v>6733.8752000000004</v>
      </c>
    </row>
    <row r="7056" spans="1:4" x14ac:dyDescent="0.25">
      <c r="A7056" s="71" t="s">
        <v>37686</v>
      </c>
      <c r="B7056" t="s">
        <v>32936</v>
      </c>
      <c r="C7056" s="71" t="s">
        <v>12798</v>
      </c>
      <c r="D7056" s="71">
        <v>40.036200000000001</v>
      </c>
    </row>
    <row r="7057" spans="1:4" x14ac:dyDescent="0.25">
      <c r="A7057" s="71" t="s">
        <v>37687</v>
      </c>
      <c r="B7057" t="s">
        <v>41270</v>
      </c>
      <c r="C7057" s="71" t="s">
        <v>12798</v>
      </c>
      <c r="D7057" s="71">
        <v>365.76459999999997</v>
      </c>
    </row>
    <row r="7058" spans="1:4" x14ac:dyDescent="0.25">
      <c r="A7058" s="71" t="s">
        <v>37688</v>
      </c>
      <c r="B7058" t="s">
        <v>41271</v>
      </c>
      <c r="C7058" s="71" t="s">
        <v>12798</v>
      </c>
      <c r="D7058" s="71">
        <v>365.76459999999997</v>
      </c>
    </row>
    <row r="7059" spans="1:4" x14ac:dyDescent="0.25">
      <c r="A7059" s="71" t="s">
        <v>37689</v>
      </c>
      <c r="B7059" t="s">
        <v>41272</v>
      </c>
      <c r="C7059" s="71" t="s">
        <v>12798</v>
      </c>
      <c r="D7059" s="71">
        <v>71.328400000000002</v>
      </c>
    </row>
    <row r="7060" spans="1:4" x14ac:dyDescent="0.25">
      <c r="A7060" s="71" t="s">
        <v>37690</v>
      </c>
      <c r="B7060" t="s">
        <v>41273</v>
      </c>
      <c r="C7060" s="71" t="s">
        <v>12798</v>
      </c>
      <c r="D7060" s="71">
        <v>72.984800000000007</v>
      </c>
    </row>
    <row r="7061" spans="1:4" x14ac:dyDescent="0.25">
      <c r="A7061" s="71" t="s">
        <v>37691</v>
      </c>
      <c r="B7061" t="s">
        <v>41274</v>
      </c>
      <c r="C7061" s="71" t="s">
        <v>12798</v>
      </c>
      <c r="D7061" s="71">
        <v>102.8064</v>
      </c>
    </row>
    <row r="7062" spans="1:4" x14ac:dyDescent="0.25">
      <c r="A7062" s="71" t="s">
        <v>37692</v>
      </c>
      <c r="B7062" t="s">
        <v>41275</v>
      </c>
      <c r="C7062" s="71" t="s">
        <v>12798</v>
      </c>
      <c r="D7062" s="71">
        <v>80.072900000000004</v>
      </c>
    </row>
    <row r="7063" spans="1:4" x14ac:dyDescent="0.25">
      <c r="A7063" s="71" t="s">
        <v>37693</v>
      </c>
      <c r="B7063" t="s">
        <v>41276</v>
      </c>
      <c r="C7063" s="71" t="s">
        <v>12798</v>
      </c>
      <c r="D7063" s="71">
        <v>130.1634</v>
      </c>
    </row>
    <row r="7064" spans="1:4" x14ac:dyDescent="0.25">
      <c r="A7064" s="71" t="s">
        <v>37694</v>
      </c>
      <c r="B7064" t="s">
        <v>41277</v>
      </c>
      <c r="C7064" s="71" t="s">
        <v>12798</v>
      </c>
      <c r="D7064" s="71">
        <v>156.3777</v>
      </c>
    </row>
    <row r="7065" spans="1:4" x14ac:dyDescent="0.25">
      <c r="A7065" s="71" t="s">
        <v>37695</v>
      </c>
      <c r="B7065" t="s">
        <v>41278</v>
      </c>
      <c r="C7065" s="71" t="s">
        <v>12798</v>
      </c>
      <c r="D7065" s="71">
        <v>161.05420000000001</v>
      </c>
    </row>
    <row r="7066" spans="1:4" x14ac:dyDescent="0.25">
      <c r="A7066" s="71" t="s">
        <v>37696</v>
      </c>
      <c r="B7066" t="s">
        <v>41279</v>
      </c>
      <c r="C7066" s="71" t="s">
        <v>12798</v>
      </c>
      <c r="D7066" s="71">
        <v>190.24610000000001</v>
      </c>
    </row>
    <row r="7067" spans="1:4" x14ac:dyDescent="0.25">
      <c r="A7067" s="71" t="s">
        <v>37697</v>
      </c>
      <c r="B7067" t="s">
        <v>41280</v>
      </c>
      <c r="C7067" s="71" t="s">
        <v>12798</v>
      </c>
      <c r="D7067" s="71">
        <v>211.59010000000001</v>
      </c>
    </row>
    <row r="7068" spans="1:4" x14ac:dyDescent="0.25">
      <c r="A7068" s="71" t="s">
        <v>37698</v>
      </c>
      <c r="B7068" t="s">
        <v>41281</v>
      </c>
      <c r="C7068" s="71" t="s">
        <v>12798</v>
      </c>
      <c r="D7068" s="71">
        <v>284.57979999999998</v>
      </c>
    </row>
    <row r="7069" spans="1:4" x14ac:dyDescent="0.25">
      <c r="A7069" s="71" t="s">
        <v>37699</v>
      </c>
      <c r="B7069" t="s">
        <v>41282</v>
      </c>
      <c r="C7069" s="71" t="s">
        <v>12798</v>
      </c>
      <c r="D7069" s="71">
        <v>102.2283</v>
      </c>
    </row>
    <row r="7070" spans="1:4" x14ac:dyDescent="0.25">
      <c r="A7070" s="71" t="s">
        <v>37700</v>
      </c>
      <c r="B7070" t="s">
        <v>41283</v>
      </c>
      <c r="C7070" s="71" t="s">
        <v>12798</v>
      </c>
      <c r="D7070" s="71">
        <v>159.7336</v>
      </c>
    </row>
    <row r="7071" spans="1:4" x14ac:dyDescent="0.25">
      <c r="A7071" s="71" t="s">
        <v>37701</v>
      </c>
      <c r="B7071" t="s">
        <v>41284</v>
      </c>
      <c r="C7071" s="71" t="s">
        <v>12798</v>
      </c>
      <c r="D7071" s="71">
        <v>223.48009999999999</v>
      </c>
    </row>
    <row r="7072" spans="1:4" x14ac:dyDescent="0.25">
      <c r="A7072" s="71" t="s">
        <v>37702</v>
      </c>
      <c r="B7072" t="s">
        <v>41285</v>
      </c>
      <c r="C7072" s="71" t="s">
        <v>12798</v>
      </c>
      <c r="D7072" s="71">
        <v>163765.8781</v>
      </c>
    </row>
    <row r="7073" spans="1:4" x14ac:dyDescent="0.25">
      <c r="A7073" s="71" t="s">
        <v>37703</v>
      </c>
      <c r="B7073" t="s">
        <v>41286</v>
      </c>
      <c r="C7073" s="71" t="s">
        <v>12798</v>
      </c>
      <c r="D7073" s="71">
        <v>189594.8222</v>
      </c>
    </row>
    <row r="7074" spans="1:4" x14ac:dyDescent="0.25">
      <c r="A7074" s="71" t="s">
        <v>37704</v>
      </c>
      <c r="B7074" t="s">
        <v>41287</v>
      </c>
      <c r="C7074" s="71" t="s">
        <v>12798</v>
      </c>
      <c r="D7074" s="71">
        <v>228702.55780000001</v>
      </c>
    </row>
    <row r="7075" spans="1:4" x14ac:dyDescent="0.25">
      <c r="A7075" s="71" t="s">
        <v>37705</v>
      </c>
      <c r="B7075" t="s">
        <v>41288</v>
      </c>
      <c r="C7075" s="71" t="s">
        <v>12798</v>
      </c>
      <c r="D7075" s="71">
        <v>242033.6067</v>
      </c>
    </row>
    <row r="7076" spans="1:4" x14ac:dyDescent="0.25">
      <c r="A7076" s="71" t="s">
        <v>37706</v>
      </c>
      <c r="B7076" t="s">
        <v>41289</v>
      </c>
      <c r="C7076" s="71" t="s">
        <v>12798</v>
      </c>
      <c r="D7076" s="71">
        <v>260191.03159999999</v>
      </c>
    </row>
    <row r="7077" spans="1:4" x14ac:dyDescent="0.25">
      <c r="A7077" s="71" t="s">
        <v>37707</v>
      </c>
      <c r="B7077" t="s">
        <v>41290</v>
      </c>
      <c r="C7077" s="71" t="s">
        <v>12798</v>
      </c>
      <c r="D7077" s="71">
        <v>14.203099999999999</v>
      </c>
    </row>
    <row r="7078" spans="1:4" x14ac:dyDescent="0.25">
      <c r="A7078" s="71" t="s">
        <v>37708</v>
      </c>
      <c r="B7078" t="s">
        <v>41291</v>
      </c>
      <c r="C7078" s="71" t="s">
        <v>12798</v>
      </c>
      <c r="D7078" s="71">
        <v>273707.33799999999</v>
      </c>
    </row>
    <row r="7079" spans="1:4" x14ac:dyDescent="0.25">
      <c r="A7079" s="71" t="s">
        <v>37709</v>
      </c>
      <c r="B7079" t="s">
        <v>41292</v>
      </c>
      <c r="C7079" s="71" t="s">
        <v>12798</v>
      </c>
      <c r="D7079" s="71">
        <v>253982.3003</v>
      </c>
    </row>
    <row r="7080" spans="1:4" x14ac:dyDescent="0.25">
      <c r="A7080" s="71" t="s">
        <v>37710</v>
      </c>
      <c r="B7080" t="s">
        <v>41293</v>
      </c>
      <c r="C7080" s="71" t="s">
        <v>12798</v>
      </c>
      <c r="D7080" s="71">
        <v>259679.49609999999</v>
      </c>
    </row>
    <row r="7081" spans="1:4" x14ac:dyDescent="0.25">
      <c r="A7081" s="71" t="s">
        <v>37711</v>
      </c>
      <c r="B7081" t="s">
        <v>41294</v>
      </c>
      <c r="C7081" s="71" t="s">
        <v>12798</v>
      </c>
      <c r="D7081" s="71">
        <v>594.72569999999996</v>
      </c>
    </row>
    <row r="7082" spans="1:4" x14ac:dyDescent="0.25">
      <c r="A7082" s="71" t="s">
        <v>37712</v>
      </c>
      <c r="B7082" t="s">
        <v>41295</v>
      </c>
      <c r="C7082" s="71" t="s">
        <v>12798</v>
      </c>
      <c r="D7082" s="71">
        <v>597.99310000000003</v>
      </c>
    </row>
    <row r="7083" spans="1:4" x14ac:dyDescent="0.25">
      <c r="A7083" s="71" t="s">
        <v>37713</v>
      </c>
      <c r="B7083" t="s">
        <v>41296</v>
      </c>
      <c r="C7083" s="71" t="s">
        <v>12798</v>
      </c>
      <c r="D7083" s="71">
        <v>1149.7184999999999</v>
      </c>
    </row>
    <row r="7084" spans="1:4" x14ac:dyDescent="0.25">
      <c r="A7084" s="71" t="s">
        <v>37714</v>
      </c>
      <c r="B7084" t="s">
        <v>41297</v>
      </c>
      <c r="C7084" s="71" t="s">
        <v>12798</v>
      </c>
      <c r="D7084" s="71">
        <v>1956.1207999999999</v>
      </c>
    </row>
    <row r="7085" spans="1:4" x14ac:dyDescent="0.25">
      <c r="A7085" s="71" t="s">
        <v>37715</v>
      </c>
      <c r="B7085" t="s">
        <v>41298</v>
      </c>
      <c r="C7085" s="71" t="s">
        <v>12798</v>
      </c>
      <c r="D7085" s="71">
        <v>223.8323</v>
      </c>
    </row>
    <row r="7086" spans="1:4" x14ac:dyDescent="0.25">
      <c r="A7086" s="71" t="s">
        <v>37716</v>
      </c>
      <c r="B7086" t="s">
        <v>41299</v>
      </c>
      <c r="C7086" s="71" t="s">
        <v>12798</v>
      </c>
      <c r="D7086" s="71">
        <v>294.43020000000001</v>
      </c>
    </row>
    <row r="7087" spans="1:4" x14ac:dyDescent="0.25">
      <c r="A7087" s="71" t="s">
        <v>37717</v>
      </c>
      <c r="B7087" t="s">
        <v>41300</v>
      </c>
      <c r="C7087" s="71" t="s">
        <v>12798</v>
      </c>
      <c r="D7087" s="71">
        <v>361.90039999999999</v>
      </c>
    </row>
    <row r="7088" spans="1:4" x14ac:dyDescent="0.25">
      <c r="A7088" s="71" t="s">
        <v>37718</v>
      </c>
      <c r="B7088" t="s">
        <v>41301</v>
      </c>
      <c r="C7088" s="71" t="s">
        <v>12798</v>
      </c>
      <c r="D7088" s="71">
        <v>456.25369999999998</v>
      </c>
    </row>
    <row r="7089" spans="1:4" x14ac:dyDescent="0.25">
      <c r="A7089" s="71" t="s">
        <v>37719</v>
      </c>
      <c r="B7089" t="s">
        <v>41302</v>
      </c>
      <c r="C7089" s="71" t="s">
        <v>12798</v>
      </c>
      <c r="D7089" s="71">
        <v>21.96</v>
      </c>
    </row>
    <row r="7090" spans="1:4" x14ac:dyDescent="0.25">
      <c r="A7090" s="71" t="s">
        <v>37720</v>
      </c>
      <c r="B7090" t="s">
        <v>41303</v>
      </c>
      <c r="C7090" s="71" t="s">
        <v>12798</v>
      </c>
      <c r="D7090" s="71">
        <v>268241.38130000001</v>
      </c>
    </row>
    <row r="7091" spans="1:4" x14ac:dyDescent="0.25">
      <c r="A7091" s="71" t="s">
        <v>37721</v>
      </c>
      <c r="B7091" t="s">
        <v>41304</v>
      </c>
      <c r="C7091" s="71" t="s">
        <v>12798</v>
      </c>
      <c r="D7091" s="71">
        <v>38.764699999999998</v>
      </c>
    </row>
    <row r="7092" spans="1:4" x14ac:dyDescent="0.25">
      <c r="A7092" s="71" t="s">
        <v>37722</v>
      </c>
      <c r="B7092" t="s">
        <v>41305</v>
      </c>
      <c r="C7092" s="71" t="s">
        <v>3</v>
      </c>
      <c r="D7092" s="71">
        <v>3.7418</v>
      </c>
    </row>
    <row r="7093" spans="1:4" x14ac:dyDescent="0.25">
      <c r="A7093" s="71" t="s">
        <v>37723</v>
      </c>
      <c r="B7093" t="s">
        <v>41306</v>
      </c>
      <c r="C7093" s="71" t="s">
        <v>12798</v>
      </c>
      <c r="D7093" s="71">
        <v>46.691699999999997</v>
      </c>
    </row>
    <row r="7094" spans="1:4" x14ac:dyDescent="0.25">
      <c r="A7094" s="71" t="s">
        <v>37724</v>
      </c>
      <c r="B7094" t="s">
        <v>41307</v>
      </c>
      <c r="C7094" s="71" t="s">
        <v>12798</v>
      </c>
      <c r="D7094" s="71">
        <v>48.227800000000002</v>
      </c>
    </row>
    <row r="7095" spans="1:4" x14ac:dyDescent="0.25">
      <c r="A7095" s="71" t="s">
        <v>37725</v>
      </c>
      <c r="B7095" t="s">
        <v>41308</v>
      </c>
      <c r="C7095" s="71" t="s">
        <v>12798</v>
      </c>
      <c r="D7095" s="71">
        <v>274564.0393</v>
      </c>
    </row>
    <row r="7096" spans="1:4" x14ac:dyDescent="0.25">
      <c r="A7096" s="71" t="s">
        <v>37726</v>
      </c>
      <c r="B7096" t="s">
        <v>41309</v>
      </c>
      <c r="C7096" s="71" t="s">
        <v>3</v>
      </c>
      <c r="D7096" s="71">
        <v>2.4746000000000001</v>
      </c>
    </row>
    <row r="7097" spans="1:4" x14ac:dyDescent="0.25">
      <c r="A7097" s="71" t="s">
        <v>37727</v>
      </c>
      <c r="B7097" t="s">
        <v>41310</v>
      </c>
      <c r="C7097" s="71" t="s">
        <v>12798</v>
      </c>
      <c r="D7097" s="71">
        <v>26.530799999999999</v>
      </c>
    </row>
    <row r="7098" spans="1:4" x14ac:dyDescent="0.25">
      <c r="A7098" s="71" t="s">
        <v>37728</v>
      </c>
      <c r="B7098" t="s">
        <v>41311</v>
      </c>
      <c r="C7098" s="71" t="s">
        <v>3</v>
      </c>
      <c r="D7098" s="71">
        <v>2.5653000000000001</v>
      </c>
    </row>
    <row r="7099" spans="1:4" x14ac:dyDescent="0.25">
      <c r="A7099" s="71" t="s">
        <v>37729</v>
      </c>
      <c r="B7099" t="s">
        <v>41312</v>
      </c>
      <c r="C7099" s="71" t="s">
        <v>53</v>
      </c>
      <c r="D7099" s="71">
        <v>40.582099999999997</v>
      </c>
    </row>
    <row r="7100" spans="1:4" x14ac:dyDescent="0.25">
      <c r="A7100" s="71" t="s">
        <v>37730</v>
      </c>
      <c r="B7100" t="s">
        <v>41313</v>
      </c>
      <c r="C7100" s="71" t="s">
        <v>12798</v>
      </c>
      <c r="D7100" s="71">
        <v>1050.2352000000001</v>
      </c>
    </row>
    <row r="7101" spans="1:4" x14ac:dyDescent="0.25">
      <c r="A7101" s="71" t="s">
        <v>37731</v>
      </c>
      <c r="B7101" t="s">
        <v>41314</v>
      </c>
      <c r="C7101" s="71" t="s">
        <v>12798</v>
      </c>
      <c r="D7101" s="71">
        <v>70.554100000000005</v>
      </c>
    </row>
    <row r="7102" spans="1:4" x14ac:dyDescent="0.25">
      <c r="A7102" s="71" t="s">
        <v>37732</v>
      </c>
      <c r="B7102" t="s">
        <v>41315</v>
      </c>
      <c r="C7102" s="71" t="s">
        <v>12798</v>
      </c>
      <c r="D7102" s="71">
        <v>120.7312</v>
      </c>
    </row>
    <row r="7103" spans="1:4" x14ac:dyDescent="0.25">
      <c r="A7103" s="71" t="s">
        <v>37733</v>
      </c>
      <c r="B7103" t="s">
        <v>41316</v>
      </c>
      <c r="C7103" s="71" t="s">
        <v>12798</v>
      </c>
      <c r="D7103" s="71">
        <v>137.39959999999999</v>
      </c>
    </row>
    <row r="7104" spans="1:4" x14ac:dyDescent="0.25">
      <c r="A7104" s="71" t="s">
        <v>37734</v>
      </c>
      <c r="B7104" t="s">
        <v>41317</v>
      </c>
      <c r="C7104" s="71" t="s">
        <v>12798</v>
      </c>
      <c r="D7104" s="71">
        <v>151.4539</v>
      </c>
    </row>
    <row r="7105" spans="1:4" x14ac:dyDescent="0.25">
      <c r="A7105" s="71" t="s">
        <v>37735</v>
      </c>
      <c r="B7105" t="s">
        <v>41318</v>
      </c>
      <c r="C7105" s="71" t="s">
        <v>12798</v>
      </c>
      <c r="D7105" s="71">
        <v>190.6516</v>
      </c>
    </row>
    <row r="7106" spans="1:4" x14ac:dyDescent="0.25">
      <c r="A7106" s="71" t="s">
        <v>37736</v>
      </c>
      <c r="B7106" t="s">
        <v>41319</v>
      </c>
      <c r="C7106" s="71" t="s">
        <v>53</v>
      </c>
      <c r="D7106" s="71">
        <v>15.970800000000001</v>
      </c>
    </row>
    <row r="7107" spans="1:4" x14ac:dyDescent="0.25">
      <c r="A7107" s="71" t="s">
        <v>37737</v>
      </c>
      <c r="B7107" t="s">
        <v>41320</v>
      </c>
      <c r="C7107" s="71" t="s">
        <v>12798</v>
      </c>
      <c r="D7107" s="71">
        <v>218.58410000000001</v>
      </c>
    </row>
    <row r="7108" spans="1:4" x14ac:dyDescent="0.25">
      <c r="A7108" s="71" t="s">
        <v>37738</v>
      </c>
      <c r="B7108" t="s">
        <v>41321</v>
      </c>
      <c r="C7108" s="71" t="s">
        <v>53</v>
      </c>
      <c r="D7108" s="71">
        <v>20.702300000000001</v>
      </c>
    </row>
    <row r="7109" spans="1:4" x14ac:dyDescent="0.25">
      <c r="A7109" s="71" t="s">
        <v>37739</v>
      </c>
      <c r="B7109" t="s">
        <v>41322</v>
      </c>
      <c r="C7109" s="71" t="s">
        <v>4</v>
      </c>
      <c r="D7109" s="71">
        <v>9.4207000000000001</v>
      </c>
    </row>
    <row r="7110" spans="1:4" x14ac:dyDescent="0.25">
      <c r="A7110" s="71" t="s">
        <v>37740</v>
      </c>
      <c r="B7110" t="s">
        <v>41323</v>
      </c>
      <c r="C7110" s="71" t="s">
        <v>4</v>
      </c>
      <c r="D7110" s="71">
        <v>9.6034000000000006</v>
      </c>
    </row>
    <row r="7111" spans="1:4" x14ac:dyDescent="0.25">
      <c r="A7111" s="71" t="s">
        <v>37741</v>
      </c>
      <c r="B7111" t="s">
        <v>41324</v>
      </c>
      <c r="C7111" s="71" t="s">
        <v>4</v>
      </c>
      <c r="D7111" s="71">
        <v>11.805300000000001</v>
      </c>
    </row>
    <row r="7112" spans="1:4" x14ac:dyDescent="0.25">
      <c r="A7112" s="71" t="s">
        <v>37742</v>
      </c>
      <c r="B7112" t="s">
        <v>41325</v>
      </c>
      <c r="C7112" s="71" t="s">
        <v>4</v>
      </c>
      <c r="D7112" s="71">
        <v>29.563199999999998</v>
      </c>
    </row>
    <row r="7113" spans="1:4" x14ac:dyDescent="0.25">
      <c r="A7113" s="71" t="s">
        <v>37743</v>
      </c>
      <c r="B7113" t="s">
        <v>32968</v>
      </c>
      <c r="C7113" s="71" t="s">
        <v>4</v>
      </c>
      <c r="D7113" s="71">
        <v>12.4071</v>
      </c>
    </row>
    <row r="7114" spans="1:4" x14ac:dyDescent="0.25">
      <c r="A7114" s="71" t="s">
        <v>37744</v>
      </c>
      <c r="B7114" t="s">
        <v>41326</v>
      </c>
      <c r="C7114" s="71" t="s">
        <v>53</v>
      </c>
      <c r="D7114" s="71">
        <v>20.702300000000001</v>
      </c>
    </row>
    <row r="7115" spans="1:4" x14ac:dyDescent="0.25">
      <c r="A7115" s="71" t="s">
        <v>37745</v>
      </c>
      <c r="B7115" t="s">
        <v>41327</v>
      </c>
      <c r="C7115" s="71" t="s">
        <v>4</v>
      </c>
      <c r="D7115" s="71">
        <v>9.3398000000000003</v>
      </c>
    </row>
    <row r="7116" spans="1:4" x14ac:dyDescent="0.25">
      <c r="A7116" s="71" t="s">
        <v>37746</v>
      </c>
      <c r="B7116" t="s">
        <v>41328</v>
      </c>
      <c r="C7116" s="71" t="s">
        <v>12798</v>
      </c>
      <c r="D7116" s="71">
        <v>1527.1719000000001</v>
      </c>
    </row>
    <row r="7117" spans="1:4" x14ac:dyDescent="0.25">
      <c r="A7117" s="71" t="s">
        <v>37747</v>
      </c>
      <c r="B7117" t="s">
        <v>41329</v>
      </c>
      <c r="C7117" s="71" t="s">
        <v>3</v>
      </c>
      <c r="D7117" s="71">
        <v>160.69880000000001</v>
      </c>
    </row>
    <row r="7118" spans="1:4" x14ac:dyDescent="0.25">
      <c r="A7118" s="71" t="s">
        <v>37748</v>
      </c>
      <c r="B7118" t="s">
        <v>41330</v>
      </c>
      <c r="C7118" s="71" t="s">
        <v>3</v>
      </c>
      <c r="D7118" s="71">
        <v>190.4101</v>
      </c>
    </row>
    <row r="7119" spans="1:4" x14ac:dyDescent="0.25">
      <c r="A7119" s="71" t="s">
        <v>37749</v>
      </c>
      <c r="B7119" t="s">
        <v>41331</v>
      </c>
      <c r="C7119" s="71" t="s">
        <v>3</v>
      </c>
      <c r="D7119" s="71">
        <v>240.1292</v>
      </c>
    </row>
    <row r="7120" spans="1:4" x14ac:dyDescent="0.25">
      <c r="A7120" s="71" t="s">
        <v>37750</v>
      </c>
      <c r="B7120" t="s">
        <v>32979</v>
      </c>
      <c r="C7120" s="71" t="s">
        <v>16235</v>
      </c>
      <c r="D7120" s="71">
        <v>5.117</v>
      </c>
    </row>
    <row r="7121" spans="1:4" x14ac:dyDescent="0.25">
      <c r="A7121" s="71" t="s">
        <v>37751</v>
      </c>
      <c r="B7121" t="s">
        <v>41332</v>
      </c>
      <c r="C7121" s="71" t="s">
        <v>16235</v>
      </c>
      <c r="D7121" s="71">
        <v>6.9926000000000004</v>
      </c>
    </row>
    <row r="7122" spans="1:4" x14ac:dyDescent="0.25">
      <c r="A7122" s="71" t="s">
        <v>37752</v>
      </c>
      <c r="B7122" t="s">
        <v>41333</v>
      </c>
      <c r="C7122" s="71" t="s">
        <v>3</v>
      </c>
      <c r="D7122" s="71">
        <v>317.5874</v>
      </c>
    </row>
    <row r="7123" spans="1:4" x14ac:dyDescent="0.25">
      <c r="A7123" s="71" t="s">
        <v>37753</v>
      </c>
      <c r="B7123" t="s">
        <v>41334</v>
      </c>
      <c r="C7123" s="71" t="s">
        <v>3</v>
      </c>
      <c r="D7123" s="71">
        <v>369.86439999999999</v>
      </c>
    </row>
    <row r="7124" spans="1:4" x14ac:dyDescent="0.25">
      <c r="A7124" s="71" t="s">
        <v>37754</v>
      </c>
      <c r="B7124" t="s">
        <v>41335</v>
      </c>
      <c r="C7124" s="71" t="s">
        <v>3</v>
      </c>
      <c r="D7124" s="71">
        <v>112.5378</v>
      </c>
    </row>
    <row r="7125" spans="1:4" x14ac:dyDescent="0.25">
      <c r="A7125" s="71" t="s">
        <v>37755</v>
      </c>
      <c r="B7125" t="s">
        <v>41336</v>
      </c>
      <c r="C7125" s="71" t="s">
        <v>3</v>
      </c>
      <c r="D7125" s="71">
        <v>190.172</v>
      </c>
    </row>
    <row r="7126" spans="1:4" x14ac:dyDescent="0.25">
      <c r="A7126" s="71" t="s">
        <v>37756</v>
      </c>
      <c r="B7126" t="s">
        <v>41337</v>
      </c>
      <c r="C7126" s="71" t="s">
        <v>3</v>
      </c>
      <c r="D7126" s="71">
        <v>247.64590000000001</v>
      </c>
    </row>
    <row r="7127" spans="1:4" x14ac:dyDescent="0.25">
      <c r="A7127" s="71" t="s">
        <v>37757</v>
      </c>
      <c r="B7127" t="s">
        <v>41338</v>
      </c>
      <c r="C7127" s="71" t="s">
        <v>3</v>
      </c>
      <c r="D7127" s="71">
        <v>298.99579999999997</v>
      </c>
    </row>
    <row r="7128" spans="1:4" x14ac:dyDescent="0.25">
      <c r="A7128" s="71" t="s">
        <v>37758</v>
      </c>
      <c r="B7128" t="s">
        <v>41339</v>
      </c>
      <c r="C7128" s="71" t="s">
        <v>3</v>
      </c>
      <c r="D7128" s="71">
        <v>337.78359999999998</v>
      </c>
    </row>
    <row r="7129" spans="1:4" x14ac:dyDescent="0.25">
      <c r="A7129" s="71" t="s">
        <v>37759</v>
      </c>
      <c r="B7129" t="s">
        <v>41340</v>
      </c>
      <c r="C7129" s="71" t="s">
        <v>3</v>
      </c>
      <c r="D7129" s="71">
        <v>380.14060000000001</v>
      </c>
    </row>
    <row r="7130" spans="1:4" x14ac:dyDescent="0.25">
      <c r="A7130" s="71" t="s">
        <v>37760</v>
      </c>
      <c r="B7130" t="s">
        <v>41341</v>
      </c>
      <c r="C7130" s="71" t="s">
        <v>12798</v>
      </c>
      <c r="D7130" s="71">
        <v>283234.65090000001</v>
      </c>
    </row>
    <row r="7131" spans="1:4" x14ac:dyDescent="0.25">
      <c r="A7131" s="71" t="s">
        <v>37761</v>
      </c>
      <c r="B7131" t="s">
        <v>41342</v>
      </c>
      <c r="C7131" s="71" t="s">
        <v>12798</v>
      </c>
      <c r="D7131" s="71">
        <v>296663.65659999999</v>
      </c>
    </row>
    <row r="7132" spans="1:4" x14ac:dyDescent="0.25">
      <c r="A7132" s="71" t="s">
        <v>37762</v>
      </c>
      <c r="B7132" t="s">
        <v>32930</v>
      </c>
      <c r="C7132" s="71" t="s">
        <v>12798</v>
      </c>
      <c r="D7132" s="71">
        <v>721.09789999999998</v>
      </c>
    </row>
    <row r="7133" spans="1:4" x14ac:dyDescent="0.25">
      <c r="A7133" s="71" t="s">
        <v>37763</v>
      </c>
      <c r="B7133" t="s">
        <v>41343</v>
      </c>
      <c r="C7133" s="71" t="s">
        <v>3</v>
      </c>
      <c r="D7133" s="71">
        <v>473.41950000000003</v>
      </c>
    </row>
    <row r="7134" spans="1:4" x14ac:dyDescent="0.25">
      <c r="A7134" s="71" t="s">
        <v>37764</v>
      </c>
      <c r="B7134" t="s">
        <v>41344</v>
      </c>
      <c r="C7134" s="71" t="s">
        <v>16235</v>
      </c>
      <c r="D7134" s="71">
        <v>321.82380000000001</v>
      </c>
    </row>
    <row r="7135" spans="1:4" x14ac:dyDescent="0.25">
      <c r="A7135" s="71" t="s">
        <v>37765</v>
      </c>
      <c r="B7135" t="s">
        <v>32981</v>
      </c>
      <c r="C7135" s="71" t="s">
        <v>12798</v>
      </c>
      <c r="D7135" s="71">
        <v>2075.0727999999999</v>
      </c>
    </row>
    <row r="7136" spans="1:4" x14ac:dyDescent="0.25">
      <c r="A7136" s="71" t="s">
        <v>37766</v>
      </c>
      <c r="B7136" t="s">
        <v>32985</v>
      </c>
      <c r="C7136" s="71" t="s">
        <v>12798</v>
      </c>
      <c r="D7136" s="71">
        <v>353.64550000000003</v>
      </c>
    </row>
    <row r="7137" spans="1:4" x14ac:dyDescent="0.25">
      <c r="A7137" s="71" t="s">
        <v>37767</v>
      </c>
      <c r="B7137" t="s">
        <v>33039</v>
      </c>
      <c r="C7137" s="71" t="s">
        <v>12798</v>
      </c>
      <c r="D7137" s="71">
        <v>999.71559999999999</v>
      </c>
    </row>
    <row r="7138" spans="1:4" x14ac:dyDescent="0.25">
      <c r="A7138" s="71" t="s">
        <v>37768</v>
      </c>
      <c r="B7138" t="s">
        <v>41345</v>
      </c>
      <c r="C7138" s="71" t="s">
        <v>3</v>
      </c>
      <c r="D7138" s="71">
        <v>575.93669999999997</v>
      </c>
    </row>
    <row r="7139" spans="1:4" x14ac:dyDescent="0.25">
      <c r="A7139" s="71" t="s">
        <v>37769</v>
      </c>
      <c r="B7139" t="s">
        <v>41346</v>
      </c>
      <c r="C7139" s="71" t="s">
        <v>12798</v>
      </c>
      <c r="D7139" s="71">
        <v>4026.1138000000001</v>
      </c>
    </row>
    <row r="7140" spans="1:4" x14ac:dyDescent="0.25">
      <c r="A7140" s="71" t="s">
        <v>37770</v>
      </c>
      <c r="B7140" t="s">
        <v>41347</v>
      </c>
      <c r="C7140" s="71" t="s">
        <v>12798</v>
      </c>
      <c r="D7140" s="71">
        <v>577.91520000000003</v>
      </c>
    </row>
    <row r="7141" spans="1:4" x14ac:dyDescent="0.25">
      <c r="A7141" s="71" t="s">
        <v>37771</v>
      </c>
      <c r="B7141" t="s">
        <v>41348</v>
      </c>
      <c r="C7141" s="71" t="s">
        <v>12798</v>
      </c>
      <c r="D7141" s="71">
        <v>246.21180000000001</v>
      </c>
    </row>
    <row r="7142" spans="1:4" x14ac:dyDescent="0.25">
      <c r="A7142" s="71" t="s">
        <v>37772</v>
      </c>
      <c r="B7142" t="s">
        <v>41349</v>
      </c>
      <c r="C7142" s="71" t="s">
        <v>12798</v>
      </c>
      <c r="D7142" s="71">
        <v>1436.4965999999999</v>
      </c>
    </row>
    <row r="7143" spans="1:4" x14ac:dyDescent="0.25">
      <c r="A7143" s="71" t="s">
        <v>37773</v>
      </c>
      <c r="B7143" t="s">
        <v>41350</v>
      </c>
      <c r="C7143" s="71" t="s">
        <v>12798</v>
      </c>
      <c r="D7143" s="71">
        <v>5580.0838000000003</v>
      </c>
    </row>
    <row r="7144" spans="1:4" x14ac:dyDescent="0.25">
      <c r="A7144" s="71" t="s">
        <v>37774</v>
      </c>
      <c r="B7144" t="s">
        <v>41351</v>
      </c>
      <c r="C7144" s="71" t="s">
        <v>12798</v>
      </c>
      <c r="D7144" s="71">
        <v>5460.125</v>
      </c>
    </row>
    <row r="7145" spans="1:4" x14ac:dyDescent="0.25">
      <c r="A7145" s="71" t="s">
        <v>37775</v>
      </c>
      <c r="B7145" t="s">
        <v>41352</v>
      </c>
      <c r="C7145" s="71" t="s">
        <v>3</v>
      </c>
      <c r="D7145" s="71">
        <v>8.5099999999999995E-2</v>
      </c>
    </row>
    <row r="7146" spans="1:4" x14ac:dyDescent="0.25">
      <c r="A7146" s="71" t="s">
        <v>37776</v>
      </c>
      <c r="B7146" t="s">
        <v>41353</v>
      </c>
      <c r="C7146" s="71" t="s">
        <v>12798</v>
      </c>
      <c r="D7146" s="71">
        <v>323.767</v>
      </c>
    </row>
    <row r="7147" spans="1:4" x14ac:dyDescent="0.25">
      <c r="A7147" s="71" t="s">
        <v>37777</v>
      </c>
      <c r="B7147" t="s">
        <v>41354</v>
      </c>
      <c r="C7147" s="71" t="s">
        <v>12798</v>
      </c>
      <c r="D7147" s="71">
        <v>191.35890000000001</v>
      </c>
    </row>
    <row r="7148" spans="1:4" x14ac:dyDescent="0.25">
      <c r="A7148" s="71" t="s">
        <v>37778</v>
      </c>
      <c r="B7148" t="s">
        <v>41355</v>
      </c>
      <c r="C7148" s="71" t="s">
        <v>12798</v>
      </c>
      <c r="D7148" s="71">
        <v>98.234499999999997</v>
      </c>
    </row>
    <row r="7149" spans="1:4" x14ac:dyDescent="0.25">
      <c r="A7149" s="71" t="s">
        <v>37779</v>
      </c>
      <c r="B7149" t="s">
        <v>41356</v>
      </c>
      <c r="C7149" s="71" t="s">
        <v>12798</v>
      </c>
      <c r="D7149" s="71">
        <v>88.485399999999998</v>
      </c>
    </row>
    <row r="7150" spans="1:4" x14ac:dyDescent="0.25">
      <c r="A7150" s="71" t="s">
        <v>37780</v>
      </c>
      <c r="B7150" t="s">
        <v>41357</v>
      </c>
      <c r="C7150" s="71" t="s">
        <v>12798</v>
      </c>
      <c r="D7150" s="71">
        <v>67.395700000000005</v>
      </c>
    </row>
    <row r="7151" spans="1:4" x14ac:dyDescent="0.25">
      <c r="A7151" s="71" t="s">
        <v>37781</v>
      </c>
      <c r="B7151" t="s">
        <v>41358</v>
      </c>
      <c r="C7151" s="71" t="s">
        <v>62</v>
      </c>
      <c r="D7151" s="71" t="s">
        <v>30876</v>
      </c>
    </row>
    <row r="7152" spans="1:4" x14ac:dyDescent="0.25">
      <c r="A7152" s="71" t="s">
        <v>37782</v>
      </c>
      <c r="B7152" t="s">
        <v>41359</v>
      </c>
      <c r="C7152" s="71" t="s">
        <v>14997</v>
      </c>
      <c r="D7152" s="71" t="s">
        <v>30876</v>
      </c>
    </row>
    <row r="7153" spans="1:4" x14ac:dyDescent="0.25">
      <c r="A7153" s="71" t="s">
        <v>37783</v>
      </c>
      <c r="B7153" t="s">
        <v>41360</v>
      </c>
      <c r="C7153" s="71" t="s">
        <v>12798</v>
      </c>
      <c r="D7153" s="71">
        <v>57.625799999999998</v>
      </c>
    </row>
    <row r="7154" spans="1:4" x14ac:dyDescent="0.25">
      <c r="A7154" s="71" t="s">
        <v>37784</v>
      </c>
      <c r="B7154" t="s">
        <v>41361</v>
      </c>
      <c r="C7154" s="71" t="s">
        <v>12798</v>
      </c>
      <c r="D7154" s="71">
        <v>84.084900000000005</v>
      </c>
    </row>
    <row r="7155" spans="1:4" x14ac:dyDescent="0.25">
      <c r="A7155" s="71" t="s">
        <v>37785</v>
      </c>
      <c r="B7155" t="s">
        <v>41362</v>
      </c>
      <c r="C7155" s="71" t="s">
        <v>12798</v>
      </c>
      <c r="D7155" s="71">
        <v>131.31639999999999</v>
      </c>
    </row>
    <row r="7156" spans="1:4" x14ac:dyDescent="0.25">
      <c r="A7156" s="71" t="s">
        <v>37786</v>
      </c>
      <c r="B7156" t="s">
        <v>41363</v>
      </c>
      <c r="C7156" s="71" t="s">
        <v>62</v>
      </c>
      <c r="D7156" s="71" t="s">
        <v>30876</v>
      </c>
    </row>
    <row r="7157" spans="1:4" x14ac:dyDescent="0.25">
      <c r="A7157" s="71" t="s">
        <v>37787</v>
      </c>
      <c r="B7157" t="s">
        <v>41364</v>
      </c>
      <c r="C7157" s="71" t="s">
        <v>12798</v>
      </c>
      <c r="D7157" s="71">
        <v>90.677800000000005</v>
      </c>
    </row>
    <row r="7158" spans="1:4" x14ac:dyDescent="0.25">
      <c r="A7158" s="71" t="s">
        <v>37788</v>
      </c>
      <c r="B7158" t="s">
        <v>41365</v>
      </c>
      <c r="C7158" s="71" t="s">
        <v>12798</v>
      </c>
      <c r="D7158" s="71">
        <v>48.563000000000002</v>
      </c>
    </row>
    <row r="7159" spans="1:4" x14ac:dyDescent="0.25">
      <c r="A7159" s="71" t="s">
        <v>37789</v>
      </c>
      <c r="B7159" t="s">
        <v>41366</v>
      </c>
      <c r="C7159" s="71" t="s">
        <v>4</v>
      </c>
      <c r="D7159" s="71">
        <v>13.242699999999999</v>
      </c>
    </row>
    <row r="7160" spans="1:4" x14ac:dyDescent="0.25">
      <c r="A7160" s="71" t="s">
        <v>37790</v>
      </c>
      <c r="B7160" t="s">
        <v>41367</v>
      </c>
      <c r="C7160" s="71" t="s">
        <v>4</v>
      </c>
      <c r="D7160" s="71">
        <v>12.929</v>
      </c>
    </row>
    <row r="7161" spans="1:4" x14ac:dyDescent="0.25">
      <c r="A7161" s="71" t="s">
        <v>37791</v>
      </c>
      <c r="B7161" t="s">
        <v>41368</v>
      </c>
      <c r="C7161" s="71" t="s">
        <v>4</v>
      </c>
      <c r="D7161" s="71">
        <v>13.046099999999999</v>
      </c>
    </row>
    <row r="7162" spans="1:4" x14ac:dyDescent="0.25">
      <c r="A7162" s="71" t="s">
        <v>37792</v>
      </c>
      <c r="B7162" t="s">
        <v>41369</v>
      </c>
      <c r="C7162" s="71" t="s">
        <v>4</v>
      </c>
      <c r="D7162" s="71">
        <v>13.281599999999999</v>
      </c>
    </row>
    <row r="7163" spans="1:4" x14ac:dyDescent="0.25">
      <c r="A7163" s="71" t="s">
        <v>37793</v>
      </c>
      <c r="B7163" t="s">
        <v>41370</v>
      </c>
      <c r="C7163" s="71" t="s">
        <v>4</v>
      </c>
      <c r="D7163" s="71">
        <v>13.3162</v>
      </c>
    </row>
    <row r="7164" spans="1:4" x14ac:dyDescent="0.25">
      <c r="A7164" s="71" t="s">
        <v>37794</v>
      </c>
      <c r="B7164" t="s">
        <v>41371</v>
      </c>
      <c r="C7164" s="71" t="s">
        <v>4</v>
      </c>
      <c r="D7164" s="71">
        <v>13.565300000000001</v>
      </c>
    </row>
    <row r="7165" spans="1:4" x14ac:dyDescent="0.25">
      <c r="A7165" s="71" t="s">
        <v>37795</v>
      </c>
      <c r="B7165" t="s">
        <v>33009</v>
      </c>
      <c r="C7165" s="71" t="s">
        <v>12798</v>
      </c>
      <c r="D7165" s="71">
        <v>22995.3338</v>
      </c>
    </row>
    <row r="7166" spans="1:4" x14ac:dyDescent="0.25">
      <c r="A7166" s="71" t="s">
        <v>37796</v>
      </c>
      <c r="B7166" t="s">
        <v>33007</v>
      </c>
      <c r="C7166" s="71" t="s">
        <v>12798</v>
      </c>
      <c r="D7166" s="71">
        <v>30552.9156</v>
      </c>
    </row>
    <row r="7167" spans="1:4" x14ac:dyDescent="0.25">
      <c r="A7167" s="71" t="s">
        <v>37797</v>
      </c>
      <c r="B7167" t="s">
        <v>33011</v>
      </c>
      <c r="C7167" s="71" t="s">
        <v>12798</v>
      </c>
      <c r="D7167" s="71">
        <v>20613.0533</v>
      </c>
    </row>
    <row r="7168" spans="1:4" x14ac:dyDescent="0.25">
      <c r="A7168" s="71" t="s">
        <v>37798</v>
      </c>
      <c r="B7168" t="s">
        <v>33041</v>
      </c>
      <c r="C7168" s="71" t="s">
        <v>12798</v>
      </c>
      <c r="D7168" s="71">
        <v>22763.7179</v>
      </c>
    </row>
    <row r="7169" spans="1:4" x14ac:dyDescent="0.25">
      <c r="A7169" s="71" t="s">
        <v>37799</v>
      </c>
      <c r="B7169" t="s">
        <v>32934</v>
      </c>
      <c r="C7169" s="71" t="s">
        <v>12798</v>
      </c>
      <c r="D7169" s="71">
        <v>2349.1230999999998</v>
      </c>
    </row>
    <row r="7170" spans="1:4" x14ac:dyDescent="0.25">
      <c r="A7170" s="71" t="s">
        <v>37800</v>
      </c>
      <c r="B7170" t="s">
        <v>32932</v>
      </c>
      <c r="C7170" s="71" t="s">
        <v>12798</v>
      </c>
      <c r="D7170" s="71">
        <v>1831.9253000000001</v>
      </c>
    </row>
    <row r="7171" spans="1:4" x14ac:dyDescent="0.25">
      <c r="A7171" s="71" t="s">
        <v>37801</v>
      </c>
      <c r="B7171" t="s">
        <v>41372</v>
      </c>
      <c r="C7171" s="71" t="s">
        <v>3</v>
      </c>
      <c r="D7171" s="71">
        <v>44.024000000000001</v>
      </c>
    </row>
    <row r="7172" spans="1:4" x14ac:dyDescent="0.25">
      <c r="A7172" s="71" t="s">
        <v>37802</v>
      </c>
      <c r="B7172" t="s">
        <v>41373</v>
      </c>
      <c r="C7172" s="71" t="s">
        <v>3</v>
      </c>
      <c r="D7172" s="71">
        <v>594.35</v>
      </c>
    </row>
    <row r="7173" spans="1:4" x14ac:dyDescent="0.25">
      <c r="A7173" s="71" t="s">
        <v>37803</v>
      </c>
      <c r="B7173" t="s">
        <v>41374</v>
      </c>
      <c r="C7173" s="71" t="s">
        <v>12798</v>
      </c>
      <c r="D7173" s="71">
        <v>59.7423</v>
      </c>
    </row>
    <row r="7174" spans="1:4" x14ac:dyDescent="0.25">
      <c r="A7174" s="71" t="s">
        <v>37804</v>
      </c>
      <c r="B7174" t="s">
        <v>41375</v>
      </c>
      <c r="C7174" s="71" t="s">
        <v>53</v>
      </c>
      <c r="D7174" s="71">
        <v>32.052700000000002</v>
      </c>
    </row>
    <row r="7175" spans="1:4" x14ac:dyDescent="0.25">
      <c r="A7175" s="71" t="s">
        <v>37805</v>
      </c>
      <c r="B7175" t="s">
        <v>41376</v>
      </c>
      <c r="C7175" s="71" t="s">
        <v>4</v>
      </c>
      <c r="D7175" s="71">
        <v>36.188699999999997</v>
      </c>
    </row>
    <row r="7176" spans="1:4" x14ac:dyDescent="0.25">
      <c r="A7176" s="71" t="s">
        <v>37806</v>
      </c>
      <c r="B7176" t="s">
        <v>41377</v>
      </c>
      <c r="C7176" s="71" t="s">
        <v>12798</v>
      </c>
      <c r="D7176" s="71">
        <v>20.3081</v>
      </c>
    </row>
    <row r="7177" spans="1:4" x14ac:dyDescent="0.25">
      <c r="A7177" s="71" t="s">
        <v>37807</v>
      </c>
      <c r="B7177" t="s">
        <v>41378</v>
      </c>
      <c r="C7177" s="71" t="s">
        <v>3</v>
      </c>
      <c r="D7177" s="71">
        <v>11.868600000000001</v>
      </c>
    </row>
    <row r="7178" spans="1:4" x14ac:dyDescent="0.25">
      <c r="A7178" s="71" t="s">
        <v>37808</v>
      </c>
      <c r="B7178" t="s">
        <v>33013</v>
      </c>
      <c r="C7178" s="71" t="s">
        <v>12798</v>
      </c>
      <c r="D7178" s="71">
        <v>17.9133</v>
      </c>
    </row>
    <row r="7179" spans="1:4" x14ac:dyDescent="0.25">
      <c r="A7179" s="71" t="s">
        <v>37809</v>
      </c>
      <c r="B7179" t="s">
        <v>41379</v>
      </c>
      <c r="C7179" s="71" t="s">
        <v>12798</v>
      </c>
      <c r="D7179" s="71">
        <v>977.95339999999999</v>
      </c>
    </row>
    <row r="7180" spans="1:4" x14ac:dyDescent="0.25">
      <c r="A7180" s="71" t="s">
        <v>37810</v>
      </c>
      <c r="B7180" t="s">
        <v>33017</v>
      </c>
      <c r="C7180" s="71" t="s">
        <v>12798</v>
      </c>
      <c r="D7180" s="71">
        <v>18.132400000000001</v>
      </c>
    </row>
    <row r="7181" spans="1:4" x14ac:dyDescent="0.25">
      <c r="A7181" s="71" t="s">
        <v>37811</v>
      </c>
      <c r="B7181" t="s">
        <v>41380</v>
      </c>
      <c r="C7181" s="71" t="s">
        <v>12798</v>
      </c>
      <c r="D7181" s="71">
        <v>18.028500000000001</v>
      </c>
    </row>
    <row r="7182" spans="1:4" x14ac:dyDescent="0.25">
      <c r="A7182" s="71" t="s">
        <v>37812</v>
      </c>
      <c r="B7182" t="s">
        <v>33019</v>
      </c>
      <c r="C7182" s="71" t="s">
        <v>12798</v>
      </c>
      <c r="D7182" s="71">
        <v>15.9802</v>
      </c>
    </row>
    <row r="7183" spans="1:4" x14ac:dyDescent="0.25">
      <c r="A7183" s="71" t="s">
        <v>37813</v>
      </c>
      <c r="B7183" t="s">
        <v>33015</v>
      </c>
      <c r="C7183" s="71" t="s">
        <v>12798</v>
      </c>
      <c r="D7183" s="71">
        <v>16.484000000000002</v>
      </c>
    </row>
    <row r="7184" spans="1:4" x14ac:dyDescent="0.25">
      <c r="A7184" s="71" t="s">
        <v>37814</v>
      </c>
      <c r="B7184" t="s">
        <v>33047</v>
      </c>
      <c r="C7184" s="71" t="s">
        <v>12798</v>
      </c>
      <c r="D7184" s="71">
        <v>972.36159999999995</v>
      </c>
    </row>
    <row r="7185" spans="1:4" x14ac:dyDescent="0.25">
      <c r="A7185" s="71" t="s">
        <v>37815</v>
      </c>
      <c r="B7185" t="s">
        <v>33021</v>
      </c>
      <c r="C7185" s="71" t="s">
        <v>12798</v>
      </c>
      <c r="D7185" s="71">
        <v>165.21449999999999</v>
      </c>
    </row>
    <row r="7186" spans="1:4" x14ac:dyDescent="0.25">
      <c r="A7186" s="71" t="s">
        <v>37816</v>
      </c>
      <c r="B7186" t="s">
        <v>32938</v>
      </c>
      <c r="C7186" s="71" t="s">
        <v>12798</v>
      </c>
      <c r="D7186" s="71">
        <v>54.028100000000002</v>
      </c>
    </row>
    <row r="7187" spans="1:4" x14ac:dyDescent="0.25">
      <c r="A7187" s="71" t="s">
        <v>37817</v>
      </c>
      <c r="B7187" t="s">
        <v>33035</v>
      </c>
      <c r="C7187" s="71" t="s">
        <v>12798</v>
      </c>
      <c r="D7187" s="71">
        <v>487.18860000000001</v>
      </c>
    </row>
    <row r="7188" spans="1:4" x14ac:dyDescent="0.25">
      <c r="A7188" s="71" t="s">
        <v>37818</v>
      </c>
      <c r="B7188" t="s">
        <v>33045</v>
      </c>
      <c r="C7188" s="71" t="s">
        <v>4</v>
      </c>
      <c r="D7188" s="71">
        <v>48.369599999999998</v>
      </c>
    </row>
    <row r="7189" spans="1:4" x14ac:dyDescent="0.25">
      <c r="A7189" s="71" t="s">
        <v>37819</v>
      </c>
      <c r="B7189" t="s">
        <v>32870</v>
      </c>
      <c r="C7189" s="71" t="s">
        <v>4</v>
      </c>
      <c r="D7189" s="71">
        <v>12.0723</v>
      </c>
    </row>
    <row r="7190" spans="1:4" x14ac:dyDescent="0.25">
      <c r="A7190" s="71" t="s">
        <v>37820</v>
      </c>
      <c r="B7190" t="s">
        <v>41381</v>
      </c>
      <c r="C7190" s="71" t="s">
        <v>12798</v>
      </c>
      <c r="D7190" s="71">
        <v>1871.0175999999999</v>
      </c>
    </row>
    <row r="7191" spans="1:4" x14ac:dyDescent="0.25">
      <c r="A7191" s="71" t="s">
        <v>37821</v>
      </c>
      <c r="B7191" t="s">
        <v>41382</v>
      </c>
      <c r="C7191" s="71" t="s">
        <v>12798</v>
      </c>
      <c r="D7191" s="71">
        <v>1571.2514000000001</v>
      </c>
    </row>
    <row r="7192" spans="1:4" x14ac:dyDescent="0.25">
      <c r="A7192" s="71" t="s">
        <v>37822</v>
      </c>
      <c r="B7192" t="s">
        <v>41383</v>
      </c>
      <c r="C7192" s="71" t="s">
        <v>4</v>
      </c>
      <c r="D7192" s="71">
        <v>25.083100000000002</v>
      </c>
    </row>
    <row r="7193" spans="1:4" x14ac:dyDescent="0.25">
      <c r="A7193" s="71" t="s">
        <v>37823</v>
      </c>
      <c r="B7193" t="s">
        <v>41384</v>
      </c>
      <c r="C7193" s="71" t="s">
        <v>3</v>
      </c>
      <c r="D7193" s="71">
        <v>19.209299999999999</v>
      </c>
    </row>
    <row r="7194" spans="1:4" x14ac:dyDescent="0.25">
      <c r="A7194" s="71" t="s">
        <v>37824</v>
      </c>
      <c r="B7194" t="s">
        <v>41385</v>
      </c>
      <c r="C7194" s="71" t="s">
        <v>12798</v>
      </c>
      <c r="D7194" s="71">
        <v>449.57310000000001</v>
      </c>
    </row>
    <row r="7195" spans="1:4" x14ac:dyDescent="0.25">
      <c r="A7195" s="71" t="s">
        <v>37825</v>
      </c>
      <c r="B7195" t="s">
        <v>41386</v>
      </c>
      <c r="C7195" s="71" t="s">
        <v>3</v>
      </c>
      <c r="D7195" s="71">
        <v>132.0455</v>
      </c>
    </row>
    <row r="7196" spans="1:4" x14ac:dyDescent="0.25">
      <c r="A7196" s="71" t="s">
        <v>37826</v>
      </c>
      <c r="B7196" t="s">
        <v>41387</v>
      </c>
      <c r="C7196" s="71" t="s">
        <v>3</v>
      </c>
      <c r="D7196" s="71">
        <v>138.65</v>
      </c>
    </row>
    <row r="7197" spans="1:4" x14ac:dyDescent="0.25">
      <c r="A7197" s="71" t="s">
        <v>37827</v>
      </c>
      <c r="B7197" t="s">
        <v>41388</v>
      </c>
      <c r="C7197" s="71" t="s">
        <v>3</v>
      </c>
      <c r="D7197" s="71">
        <v>176.91030000000001</v>
      </c>
    </row>
    <row r="7198" spans="1:4" x14ac:dyDescent="0.25">
      <c r="A7198" s="71" t="s">
        <v>37828</v>
      </c>
      <c r="B7198" t="s">
        <v>41389</v>
      </c>
      <c r="C7198" s="71" t="s">
        <v>3</v>
      </c>
      <c r="D7198" s="71">
        <v>188.06829999999999</v>
      </c>
    </row>
    <row r="7199" spans="1:4" x14ac:dyDescent="0.25">
      <c r="A7199" s="71" t="s">
        <v>37829</v>
      </c>
      <c r="B7199" t="s">
        <v>33075</v>
      </c>
      <c r="C7199" s="71" t="s">
        <v>3</v>
      </c>
      <c r="D7199" s="71">
        <v>211.3818</v>
      </c>
    </row>
    <row r="7200" spans="1:4" x14ac:dyDescent="0.25">
      <c r="A7200" s="71" t="s">
        <v>37830</v>
      </c>
      <c r="B7200" t="s">
        <v>33085</v>
      </c>
      <c r="C7200" s="71" t="s">
        <v>3</v>
      </c>
      <c r="D7200" s="71">
        <v>234.43369999999999</v>
      </c>
    </row>
    <row r="7201" spans="1:4" x14ac:dyDescent="0.25">
      <c r="A7201" s="71" t="s">
        <v>37831</v>
      </c>
      <c r="B7201" t="s">
        <v>33095</v>
      </c>
      <c r="C7201" s="71" t="s">
        <v>3</v>
      </c>
      <c r="D7201" s="71">
        <v>261.25990000000002</v>
      </c>
    </row>
    <row r="7202" spans="1:4" x14ac:dyDescent="0.25">
      <c r="A7202" s="71" t="s">
        <v>37832</v>
      </c>
      <c r="B7202" t="s">
        <v>41390</v>
      </c>
      <c r="C7202" s="71" t="s">
        <v>3</v>
      </c>
      <c r="D7202" s="71">
        <v>425.71460000000002</v>
      </c>
    </row>
    <row r="7203" spans="1:4" x14ac:dyDescent="0.25">
      <c r="A7203" s="71" t="s">
        <v>37833</v>
      </c>
      <c r="B7203" t="s">
        <v>33077</v>
      </c>
      <c r="C7203" s="71" t="s">
        <v>3</v>
      </c>
      <c r="D7203" s="71">
        <v>380.82769999999999</v>
      </c>
    </row>
    <row r="7204" spans="1:4" x14ac:dyDescent="0.25">
      <c r="A7204" s="71" t="s">
        <v>37834</v>
      </c>
      <c r="B7204" t="s">
        <v>33087</v>
      </c>
      <c r="C7204" s="71" t="s">
        <v>3</v>
      </c>
      <c r="D7204" s="71">
        <v>430.9024</v>
      </c>
    </row>
    <row r="7205" spans="1:4" x14ac:dyDescent="0.25">
      <c r="A7205" s="71" t="s">
        <v>37835</v>
      </c>
      <c r="B7205" t="s">
        <v>33097</v>
      </c>
      <c r="C7205" s="71" t="s">
        <v>3</v>
      </c>
      <c r="D7205" s="71">
        <v>450.8777</v>
      </c>
    </row>
    <row r="7206" spans="1:4" x14ac:dyDescent="0.25">
      <c r="A7206" s="71" t="s">
        <v>37836</v>
      </c>
      <c r="B7206" t="s">
        <v>41391</v>
      </c>
      <c r="C7206" s="71" t="s">
        <v>3</v>
      </c>
      <c r="D7206" s="71">
        <v>455.50259999999997</v>
      </c>
    </row>
    <row r="7207" spans="1:4" x14ac:dyDescent="0.25">
      <c r="A7207" s="71" t="s">
        <v>37837</v>
      </c>
      <c r="B7207" t="s">
        <v>33079</v>
      </c>
      <c r="C7207" s="71" t="s">
        <v>3</v>
      </c>
      <c r="D7207" s="71">
        <v>545.87180000000001</v>
      </c>
    </row>
    <row r="7208" spans="1:4" x14ac:dyDescent="0.25">
      <c r="A7208" s="71" t="s">
        <v>37838</v>
      </c>
      <c r="B7208" t="s">
        <v>33089</v>
      </c>
      <c r="C7208" s="71" t="s">
        <v>3</v>
      </c>
      <c r="D7208" s="71">
        <v>572.84159999999997</v>
      </c>
    </row>
    <row r="7209" spans="1:4" x14ac:dyDescent="0.25">
      <c r="A7209" s="71" t="s">
        <v>37839</v>
      </c>
      <c r="B7209" t="s">
        <v>33099</v>
      </c>
      <c r="C7209" s="71" t="s">
        <v>3</v>
      </c>
      <c r="D7209" s="71">
        <v>617.55820000000006</v>
      </c>
    </row>
    <row r="7210" spans="1:4" x14ac:dyDescent="0.25">
      <c r="A7210" s="71" t="s">
        <v>30447</v>
      </c>
      <c r="B7210" t="s">
        <v>30449</v>
      </c>
      <c r="C7210" s="71" t="s">
        <v>3</v>
      </c>
      <c r="D7210" s="71">
        <v>630.62080000000003</v>
      </c>
    </row>
    <row r="7211" spans="1:4" x14ac:dyDescent="0.25">
      <c r="A7211" s="71" t="s">
        <v>37840</v>
      </c>
      <c r="B7211" t="s">
        <v>33081</v>
      </c>
      <c r="C7211" s="71" t="s">
        <v>3</v>
      </c>
      <c r="D7211" s="71">
        <v>795.79160000000002</v>
      </c>
    </row>
    <row r="7212" spans="1:4" x14ac:dyDescent="0.25">
      <c r="A7212" s="71" t="s">
        <v>37841</v>
      </c>
      <c r="B7212" t="s">
        <v>33091</v>
      </c>
      <c r="C7212" s="71" t="s">
        <v>3</v>
      </c>
      <c r="D7212" s="71">
        <v>803.89329999999995</v>
      </c>
    </row>
    <row r="7213" spans="1:4" x14ac:dyDescent="0.25">
      <c r="A7213" s="71" t="s">
        <v>37842</v>
      </c>
      <c r="B7213" t="s">
        <v>33101</v>
      </c>
      <c r="C7213" s="71" t="s">
        <v>3</v>
      </c>
      <c r="D7213" s="71">
        <v>1004.1165999999999</v>
      </c>
    </row>
    <row r="7214" spans="1:4" x14ac:dyDescent="0.25">
      <c r="A7214" s="71" t="s">
        <v>37843</v>
      </c>
      <c r="B7214" t="s">
        <v>41392</v>
      </c>
      <c r="C7214" s="71" t="s">
        <v>3</v>
      </c>
      <c r="D7214" s="71">
        <v>1157.9557</v>
      </c>
    </row>
    <row r="7215" spans="1:4" x14ac:dyDescent="0.25">
      <c r="A7215" s="71" t="s">
        <v>37844</v>
      </c>
      <c r="B7215" t="s">
        <v>33083</v>
      </c>
      <c r="C7215" s="71" t="s">
        <v>3</v>
      </c>
      <c r="D7215" s="71">
        <v>1139.3</v>
      </c>
    </row>
    <row r="7216" spans="1:4" x14ac:dyDescent="0.25">
      <c r="A7216" s="71" t="s">
        <v>37845</v>
      </c>
      <c r="B7216" t="s">
        <v>33093</v>
      </c>
      <c r="C7216" s="71" t="s">
        <v>3</v>
      </c>
      <c r="D7216" s="71">
        <v>1254.2249999999999</v>
      </c>
    </row>
    <row r="7217" spans="1:4" x14ac:dyDescent="0.25">
      <c r="A7217" s="71" t="s">
        <v>37846</v>
      </c>
      <c r="B7217" t="s">
        <v>33103</v>
      </c>
      <c r="C7217" s="71" t="s">
        <v>3</v>
      </c>
      <c r="D7217" s="71">
        <v>1436.2312999999999</v>
      </c>
    </row>
    <row r="7218" spans="1:4" x14ac:dyDescent="0.25">
      <c r="A7218" s="71" t="s">
        <v>37847</v>
      </c>
      <c r="B7218" t="s">
        <v>41393</v>
      </c>
      <c r="C7218" s="71" t="s">
        <v>3</v>
      </c>
      <c r="D7218" s="71">
        <v>1455.3010999999999</v>
      </c>
    </row>
    <row r="7219" spans="1:4" x14ac:dyDescent="0.25">
      <c r="A7219" s="71" t="s">
        <v>37848</v>
      </c>
      <c r="B7219" t="s">
        <v>41394</v>
      </c>
      <c r="C7219" s="71" t="s">
        <v>3</v>
      </c>
      <c r="D7219" s="71">
        <v>168.9333</v>
      </c>
    </row>
    <row r="7220" spans="1:4" x14ac:dyDescent="0.25">
      <c r="A7220" s="71" t="s">
        <v>37849</v>
      </c>
      <c r="B7220" t="s">
        <v>41395</v>
      </c>
      <c r="C7220" s="71" t="s">
        <v>3</v>
      </c>
      <c r="D7220" s="71">
        <v>185.02950000000001</v>
      </c>
    </row>
    <row r="7221" spans="1:4" x14ac:dyDescent="0.25">
      <c r="A7221" s="71" t="s">
        <v>37850</v>
      </c>
      <c r="B7221" t="s">
        <v>41396</v>
      </c>
      <c r="C7221" s="71" t="s">
        <v>3</v>
      </c>
      <c r="D7221" s="71">
        <v>190.67339999999999</v>
      </c>
    </row>
    <row r="7222" spans="1:4" x14ac:dyDescent="0.25">
      <c r="A7222" s="71" t="s">
        <v>37851</v>
      </c>
      <c r="B7222" t="s">
        <v>41397</v>
      </c>
      <c r="C7222" s="71" t="s">
        <v>3</v>
      </c>
      <c r="D7222" s="71">
        <v>329.33390000000003</v>
      </c>
    </row>
    <row r="7223" spans="1:4" x14ac:dyDescent="0.25">
      <c r="A7223" s="71" t="s">
        <v>37852</v>
      </c>
      <c r="B7223" t="s">
        <v>41398</v>
      </c>
      <c r="C7223" s="71" t="s">
        <v>12798</v>
      </c>
      <c r="D7223" s="71">
        <v>804.06579999999997</v>
      </c>
    </row>
    <row r="7224" spans="1:4" x14ac:dyDescent="0.25">
      <c r="A7224" s="71" t="s">
        <v>37853</v>
      </c>
      <c r="B7224" t="s">
        <v>41399</v>
      </c>
      <c r="C7224" s="71" t="s">
        <v>12798</v>
      </c>
      <c r="D7224" s="71">
        <v>732.09569999999997</v>
      </c>
    </row>
    <row r="7225" spans="1:4" x14ac:dyDescent="0.25">
      <c r="A7225" s="71" t="s">
        <v>37854</v>
      </c>
      <c r="B7225" t="s">
        <v>41400</v>
      </c>
      <c r="C7225" s="71" t="s">
        <v>3</v>
      </c>
      <c r="D7225" s="71">
        <v>728.54600000000005</v>
      </c>
    </row>
    <row r="7226" spans="1:4" x14ac:dyDescent="0.25">
      <c r="A7226" s="71" t="s">
        <v>37855</v>
      </c>
      <c r="B7226" t="s">
        <v>41401</v>
      </c>
      <c r="C7226" s="71" t="s">
        <v>62</v>
      </c>
      <c r="D7226" s="71">
        <v>16048</v>
      </c>
    </row>
    <row r="7227" spans="1:4" x14ac:dyDescent="0.25">
      <c r="A7227" s="71" t="s">
        <v>37856</v>
      </c>
      <c r="B7227" t="s">
        <v>41402</v>
      </c>
      <c r="C7227" s="71" t="s">
        <v>62</v>
      </c>
      <c r="D7227" s="71">
        <v>16165.197</v>
      </c>
    </row>
    <row r="7228" spans="1:4" x14ac:dyDescent="0.25">
      <c r="A7228" s="71" t="s">
        <v>37857</v>
      </c>
      <c r="B7228" t="s">
        <v>41403</v>
      </c>
      <c r="C7228" s="71" t="s">
        <v>62</v>
      </c>
      <c r="D7228" s="71">
        <v>16165.197</v>
      </c>
    </row>
    <row r="7229" spans="1:4" x14ac:dyDescent="0.25">
      <c r="A7229" s="71" t="s">
        <v>37858</v>
      </c>
      <c r="B7229" t="s">
        <v>41404</v>
      </c>
      <c r="C7229" s="71" t="s">
        <v>62</v>
      </c>
      <c r="D7229" s="71">
        <v>16165.197</v>
      </c>
    </row>
    <row r="7230" spans="1:4" x14ac:dyDescent="0.25">
      <c r="A7230" s="71" t="s">
        <v>37859</v>
      </c>
      <c r="B7230" t="s">
        <v>18665</v>
      </c>
      <c r="C7230" s="71" t="s">
        <v>12798</v>
      </c>
      <c r="D7230" s="71">
        <v>91476.134600000005</v>
      </c>
    </row>
    <row r="7231" spans="1:4" x14ac:dyDescent="0.25">
      <c r="A7231" s="71" t="s">
        <v>37860</v>
      </c>
      <c r="B7231" t="s">
        <v>41405</v>
      </c>
      <c r="C7231" s="71" t="s">
        <v>12798</v>
      </c>
      <c r="D7231" s="71">
        <v>19.558499999999999</v>
      </c>
    </row>
    <row r="7232" spans="1:4" x14ac:dyDescent="0.25">
      <c r="A7232" s="71" t="s">
        <v>37861</v>
      </c>
      <c r="B7232" t="s">
        <v>41406</v>
      </c>
      <c r="C7232" s="71" t="s">
        <v>12798</v>
      </c>
      <c r="D7232" s="71">
        <v>10.6919</v>
      </c>
    </row>
    <row r="7233" spans="1:4" x14ac:dyDescent="0.25">
      <c r="A7233" s="71" t="s">
        <v>37862</v>
      </c>
      <c r="B7233" t="s">
        <v>41407</v>
      </c>
      <c r="C7233" s="71" t="s">
        <v>12798</v>
      </c>
      <c r="D7233" s="71">
        <v>49.378700000000002</v>
      </c>
    </row>
    <row r="7234" spans="1:4" x14ac:dyDescent="0.25">
      <c r="A7234" s="71" t="s">
        <v>37863</v>
      </c>
      <c r="B7234" t="s">
        <v>41408</v>
      </c>
      <c r="C7234" s="71" t="s">
        <v>12798</v>
      </c>
      <c r="D7234" s="71">
        <v>51.122399999999999</v>
      </c>
    </row>
    <row r="7235" spans="1:4" x14ac:dyDescent="0.25">
      <c r="A7235" s="71" t="s">
        <v>37864</v>
      </c>
      <c r="B7235" t="s">
        <v>41409</v>
      </c>
      <c r="C7235" s="71" t="s">
        <v>12798</v>
      </c>
      <c r="D7235" s="71">
        <v>53.5212</v>
      </c>
    </row>
    <row r="7236" spans="1:4" x14ac:dyDescent="0.25">
      <c r="A7236" s="71" t="s">
        <v>37865</v>
      </c>
      <c r="B7236" t="s">
        <v>41410</v>
      </c>
      <c r="C7236" s="71" t="s">
        <v>12798</v>
      </c>
      <c r="D7236" s="71">
        <v>158.58080000000001</v>
      </c>
    </row>
    <row r="7237" spans="1:4" x14ac:dyDescent="0.25">
      <c r="A7237" s="71" t="s">
        <v>37866</v>
      </c>
      <c r="B7237" t="s">
        <v>41411</v>
      </c>
      <c r="C7237" s="71" t="s">
        <v>12798</v>
      </c>
      <c r="D7237" s="71">
        <v>13.8414</v>
      </c>
    </row>
    <row r="7238" spans="1:4" x14ac:dyDescent="0.25">
      <c r="A7238" s="71" t="s">
        <v>37867</v>
      </c>
      <c r="B7238" t="s">
        <v>41412</v>
      </c>
      <c r="C7238" s="71" t="s">
        <v>12798</v>
      </c>
      <c r="D7238" s="71">
        <v>80.239999999999995</v>
      </c>
    </row>
    <row r="7239" spans="1:4" x14ac:dyDescent="0.25">
      <c r="A7239" s="71" t="s">
        <v>37868</v>
      </c>
      <c r="B7239" t="s">
        <v>41413</v>
      </c>
      <c r="C7239" s="71" t="s">
        <v>12798</v>
      </c>
      <c r="D7239" s="71">
        <v>117.47110000000001</v>
      </c>
    </row>
    <row r="7240" spans="1:4" x14ac:dyDescent="0.25">
      <c r="A7240" s="71" t="s">
        <v>37869</v>
      </c>
      <c r="B7240" t="s">
        <v>41414</v>
      </c>
      <c r="C7240" s="71" t="s">
        <v>12798</v>
      </c>
      <c r="D7240" s="71">
        <v>125.2976</v>
      </c>
    </row>
    <row r="7241" spans="1:4" x14ac:dyDescent="0.25">
      <c r="A7241" s="71" t="s">
        <v>37870</v>
      </c>
      <c r="B7241" t="s">
        <v>41415</v>
      </c>
      <c r="C7241" s="71" t="s">
        <v>12798</v>
      </c>
      <c r="D7241" s="71">
        <v>71.463899999999995</v>
      </c>
    </row>
    <row r="7242" spans="1:4" x14ac:dyDescent="0.25">
      <c r="A7242" s="71" t="s">
        <v>37871</v>
      </c>
      <c r="B7242" t="s">
        <v>41416</v>
      </c>
      <c r="C7242" s="71" t="s">
        <v>12798</v>
      </c>
      <c r="D7242" s="71">
        <v>148.60839999999999</v>
      </c>
    </row>
    <row r="7243" spans="1:4" x14ac:dyDescent="0.25">
      <c r="A7243" s="71" t="s">
        <v>37872</v>
      </c>
      <c r="B7243" t="s">
        <v>41417</v>
      </c>
      <c r="C7243" s="71" t="s">
        <v>12798</v>
      </c>
      <c r="D7243" s="71">
        <v>155.9958</v>
      </c>
    </row>
    <row r="7244" spans="1:4" x14ac:dyDescent="0.25">
      <c r="A7244" s="71" t="s">
        <v>37873</v>
      </c>
      <c r="B7244" t="s">
        <v>41418</v>
      </c>
      <c r="C7244" s="71" t="s">
        <v>12798</v>
      </c>
      <c r="D7244" s="71">
        <v>55.387</v>
      </c>
    </row>
    <row r="7245" spans="1:4" x14ac:dyDescent="0.25">
      <c r="A7245" s="71" t="s">
        <v>37874</v>
      </c>
      <c r="B7245" t="s">
        <v>41419</v>
      </c>
      <c r="C7245" s="71" t="s">
        <v>12798</v>
      </c>
      <c r="D7245" s="71">
        <v>126.9615</v>
      </c>
    </row>
    <row r="7246" spans="1:4" x14ac:dyDescent="0.25">
      <c r="A7246" s="71" t="s">
        <v>37875</v>
      </c>
      <c r="B7246" t="s">
        <v>41420</v>
      </c>
      <c r="C7246" s="71" t="s">
        <v>24517</v>
      </c>
      <c r="D7246" s="71">
        <v>675.90150000000006</v>
      </c>
    </row>
    <row r="7247" spans="1:4" x14ac:dyDescent="0.25">
      <c r="A7247" s="71" t="s">
        <v>37876</v>
      </c>
      <c r="B7247" t="s">
        <v>41421</v>
      </c>
      <c r="C7247" s="71" t="s">
        <v>24517</v>
      </c>
      <c r="D7247" s="71">
        <v>826.63679999999999</v>
      </c>
    </row>
    <row r="7248" spans="1:4" x14ac:dyDescent="0.25">
      <c r="A7248" s="71" t="s">
        <v>37877</v>
      </c>
      <c r="B7248" t="s">
        <v>41422</v>
      </c>
      <c r="C7248" s="71" t="s">
        <v>24517</v>
      </c>
      <c r="D7248" s="71">
        <v>982.49639999999999</v>
      </c>
    </row>
    <row r="7249" spans="1:4" x14ac:dyDescent="0.25">
      <c r="A7249" s="71" t="s">
        <v>37878</v>
      </c>
      <c r="B7249" t="s">
        <v>41423</v>
      </c>
      <c r="C7249" s="71" t="s">
        <v>12798</v>
      </c>
      <c r="D7249" s="71">
        <v>45.134999999999998</v>
      </c>
    </row>
    <row r="7250" spans="1:4" x14ac:dyDescent="0.25">
      <c r="A7250" s="71" t="s">
        <v>37879</v>
      </c>
      <c r="B7250" t="s">
        <v>41424</v>
      </c>
      <c r="C7250" s="71" t="s">
        <v>24517</v>
      </c>
      <c r="D7250" s="71">
        <v>906.25139999999999</v>
      </c>
    </row>
    <row r="7251" spans="1:4" x14ac:dyDescent="0.25">
      <c r="A7251" s="71" t="s">
        <v>37880</v>
      </c>
      <c r="B7251" t="s">
        <v>41425</v>
      </c>
      <c r="C7251" s="71" t="s">
        <v>12798</v>
      </c>
      <c r="D7251" s="71">
        <v>273481.70510000002</v>
      </c>
    </row>
    <row r="7252" spans="1:4" x14ac:dyDescent="0.25">
      <c r="A7252" s="71" t="s">
        <v>37881</v>
      </c>
      <c r="B7252" t="s">
        <v>41426</v>
      </c>
      <c r="C7252" s="71" t="s">
        <v>12798</v>
      </c>
      <c r="D7252" s="71">
        <v>300621.79989999998</v>
      </c>
    </row>
    <row r="7253" spans="1:4" x14ac:dyDescent="0.25">
      <c r="A7253" s="71" t="s">
        <v>37882</v>
      </c>
      <c r="B7253" t="s">
        <v>41427</v>
      </c>
      <c r="C7253" s="71" t="s">
        <v>12798</v>
      </c>
      <c r="D7253" s="71">
        <v>330476.18540000002</v>
      </c>
    </row>
    <row r="7254" spans="1:4" x14ac:dyDescent="0.25">
      <c r="A7254" s="71" t="s">
        <v>37883</v>
      </c>
      <c r="B7254" t="s">
        <v>41428</v>
      </c>
      <c r="C7254" s="71" t="s">
        <v>12798</v>
      </c>
      <c r="D7254" s="71">
        <v>363315.6875</v>
      </c>
    </row>
    <row r="7255" spans="1:4" x14ac:dyDescent="0.25">
      <c r="A7255" s="71" t="s">
        <v>37884</v>
      </c>
      <c r="B7255" t="s">
        <v>41429</v>
      </c>
      <c r="C7255" s="71" t="s">
        <v>12798</v>
      </c>
      <c r="D7255" s="71">
        <v>345785.10629999998</v>
      </c>
    </row>
    <row r="7256" spans="1:4" x14ac:dyDescent="0.25">
      <c r="A7256" s="71" t="s">
        <v>37885</v>
      </c>
      <c r="B7256" t="s">
        <v>41430</v>
      </c>
      <c r="C7256" s="71" t="s">
        <v>12798</v>
      </c>
      <c r="D7256" s="71">
        <v>380155.54080000002</v>
      </c>
    </row>
    <row r="7257" spans="1:4" x14ac:dyDescent="0.25">
      <c r="A7257" s="71" t="s">
        <v>37886</v>
      </c>
      <c r="B7257" t="s">
        <v>41431</v>
      </c>
      <c r="C7257" s="71" t="s">
        <v>12798</v>
      </c>
      <c r="D7257" s="71">
        <v>417963.13919999998</v>
      </c>
    </row>
    <row r="7258" spans="1:4" x14ac:dyDescent="0.25">
      <c r="A7258" s="71" t="s">
        <v>37887</v>
      </c>
      <c r="B7258" t="s">
        <v>41432</v>
      </c>
      <c r="C7258" s="71" t="s">
        <v>12798</v>
      </c>
      <c r="D7258" s="71">
        <v>459551.45779999997</v>
      </c>
    </row>
    <row r="7259" spans="1:4" x14ac:dyDescent="0.25">
      <c r="A7259" s="71" t="s">
        <v>37888</v>
      </c>
      <c r="B7259" t="s">
        <v>41433</v>
      </c>
      <c r="C7259" s="71" t="s">
        <v>12798</v>
      </c>
      <c r="D7259" s="71">
        <v>552085.73690000002</v>
      </c>
    </row>
    <row r="7260" spans="1:4" x14ac:dyDescent="0.25">
      <c r="A7260" s="71" t="s">
        <v>37889</v>
      </c>
      <c r="B7260" t="s">
        <v>41434</v>
      </c>
      <c r="C7260" s="71" t="s">
        <v>12798</v>
      </c>
      <c r="D7260" s="71">
        <v>453130.58299999998</v>
      </c>
    </row>
    <row r="7261" spans="1:4" x14ac:dyDescent="0.25">
      <c r="A7261" s="71" t="s">
        <v>37890</v>
      </c>
      <c r="B7261" t="s">
        <v>41435</v>
      </c>
      <c r="C7261" s="71" t="s">
        <v>12798</v>
      </c>
      <c r="D7261" s="71">
        <v>499275.8051</v>
      </c>
    </row>
    <row r="7262" spans="1:4" x14ac:dyDescent="0.25">
      <c r="A7262" s="71" t="s">
        <v>37891</v>
      </c>
      <c r="B7262" t="s">
        <v>41436</v>
      </c>
      <c r="C7262" s="71" t="s">
        <v>12798</v>
      </c>
      <c r="D7262" s="71">
        <v>548891.272</v>
      </c>
    </row>
    <row r="7263" spans="1:4" x14ac:dyDescent="0.25">
      <c r="A7263" s="71" t="s">
        <v>37892</v>
      </c>
      <c r="B7263" t="s">
        <v>41437</v>
      </c>
      <c r="C7263" s="71" t="s">
        <v>12798</v>
      </c>
      <c r="D7263" s="71">
        <v>400080.56469999999</v>
      </c>
    </row>
    <row r="7264" spans="1:4" x14ac:dyDescent="0.25">
      <c r="A7264" s="71" t="s">
        <v>37893</v>
      </c>
      <c r="B7264" t="s">
        <v>41438</v>
      </c>
      <c r="C7264" s="71" t="s">
        <v>12798</v>
      </c>
      <c r="D7264" s="71">
        <v>658045.53929999995</v>
      </c>
    </row>
    <row r="7265" spans="1:4" x14ac:dyDescent="0.25">
      <c r="A7265" s="71" t="s">
        <v>37894</v>
      </c>
      <c r="B7265" t="s">
        <v>41439</v>
      </c>
      <c r="C7265" s="71" t="s">
        <v>12798</v>
      </c>
      <c r="D7265" s="71">
        <v>314131.57390000002</v>
      </c>
    </row>
    <row r="7266" spans="1:4" x14ac:dyDescent="0.25">
      <c r="A7266" s="71" t="s">
        <v>37895</v>
      </c>
      <c r="B7266" t="s">
        <v>41440</v>
      </c>
      <c r="C7266" s="71" t="s">
        <v>12798</v>
      </c>
      <c r="D7266" s="71">
        <v>345336.67580000003</v>
      </c>
    </row>
    <row r="7267" spans="1:4" x14ac:dyDescent="0.25">
      <c r="A7267" s="71" t="s">
        <v>37896</v>
      </c>
      <c r="B7267" t="s">
        <v>41441</v>
      </c>
      <c r="C7267" s="71" t="s">
        <v>12798</v>
      </c>
      <c r="D7267" s="71">
        <v>379662.50839999999</v>
      </c>
    </row>
    <row r="7268" spans="1:4" x14ac:dyDescent="0.25">
      <c r="A7268" s="71" t="s">
        <v>37897</v>
      </c>
      <c r="B7268" t="s">
        <v>41442</v>
      </c>
      <c r="C7268" s="71" t="s">
        <v>12798</v>
      </c>
      <c r="D7268" s="71">
        <v>417420.68329999998</v>
      </c>
    </row>
    <row r="7269" spans="1:4" x14ac:dyDescent="0.25">
      <c r="A7269" s="71" t="s">
        <v>37898</v>
      </c>
      <c r="B7269" t="s">
        <v>41443</v>
      </c>
      <c r="C7269" s="71" t="s">
        <v>12798</v>
      </c>
      <c r="D7269" s="71">
        <v>397305.19689999998</v>
      </c>
    </row>
    <row r="7270" spans="1:4" x14ac:dyDescent="0.25">
      <c r="A7270" s="71" t="s">
        <v>37899</v>
      </c>
      <c r="B7270" t="s">
        <v>41444</v>
      </c>
      <c r="C7270" s="71" t="s">
        <v>12798</v>
      </c>
      <c r="D7270" s="71">
        <v>436858.70189999999</v>
      </c>
    </row>
    <row r="7271" spans="1:4" x14ac:dyDescent="0.25">
      <c r="A7271" s="71" t="s">
        <v>37900</v>
      </c>
      <c r="B7271" t="s">
        <v>41445</v>
      </c>
      <c r="C7271" s="71" t="s">
        <v>12798</v>
      </c>
      <c r="D7271" s="71">
        <v>480336.57630000002</v>
      </c>
    </row>
    <row r="7272" spans="1:4" x14ac:dyDescent="0.25">
      <c r="A7272" s="71" t="s">
        <v>37901</v>
      </c>
      <c r="B7272" t="s">
        <v>41446</v>
      </c>
      <c r="C7272" s="71" t="s">
        <v>12798</v>
      </c>
      <c r="D7272" s="71">
        <v>529202.11629999999</v>
      </c>
    </row>
    <row r="7273" spans="1:4" x14ac:dyDescent="0.25">
      <c r="A7273" s="71" t="s">
        <v>37902</v>
      </c>
      <c r="B7273" t="s">
        <v>41447</v>
      </c>
      <c r="C7273" s="71" t="s">
        <v>12798</v>
      </c>
      <c r="D7273" s="71">
        <v>634418.55279999995</v>
      </c>
    </row>
    <row r="7274" spans="1:4" x14ac:dyDescent="0.25">
      <c r="A7274" s="71" t="s">
        <v>37903</v>
      </c>
      <c r="B7274" t="s">
        <v>41448</v>
      </c>
      <c r="C7274" s="71" t="s">
        <v>12798</v>
      </c>
      <c r="D7274" s="71">
        <v>521832.34480000002</v>
      </c>
    </row>
    <row r="7275" spans="1:4" x14ac:dyDescent="0.25">
      <c r="A7275" s="71" t="s">
        <v>37904</v>
      </c>
      <c r="B7275" t="s">
        <v>41449</v>
      </c>
      <c r="C7275" s="71" t="s">
        <v>12798</v>
      </c>
      <c r="D7275" s="71">
        <v>573703.6263</v>
      </c>
    </row>
    <row r="7276" spans="1:4" x14ac:dyDescent="0.25">
      <c r="A7276" s="71" t="s">
        <v>37905</v>
      </c>
      <c r="B7276" t="s">
        <v>41450</v>
      </c>
      <c r="C7276" s="71" t="s">
        <v>12798</v>
      </c>
      <c r="D7276" s="71">
        <v>630761.99509999994</v>
      </c>
    </row>
    <row r="7277" spans="1:4" x14ac:dyDescent="0.25">
      <c r="A7277" s="71" t="s">
        <v>37906</v>
      </c>
      <c r="B7277" t="s">
        <v>41451</v>
      </c>
      <c r="C7277" s="71" t="s">
        <v>12798</v>
      </c>
      <c r="D7277" s="71">
        <v>459755.78279999999</v>
      </c>
    </row>
    <row r="7278" spans="1:4" x14ac:dyDescent="0.25">
      <c r="A7278" s="71" t="s">
        <v>37907</v>
      </c>
      <c r="B7278" t="s">
        <v>41452</v>
      </c>
      <c r="C7278" s="71" t="s">
        <v>12798</v>
      </c>
      <c r="D7278" s="71">
        <v>759410.34400000004</v>
      </c>
    </row>
    <row r="7279" spans="1:4" x14ac:dyDescent="0.25">
      <c r="A7279" s="71" t="s">
        <v>37908</v>
      </c>
      <c r="B7279" t="s">
        <v>41453</v>
      </c>
      <c r="C7279" s="71" t="s">
        <v>12798</v>
      </c>
      <c r="D7279" s="71">
        <v>376427.25880000001</v>
      </c>
    </row>
    <row r="7280" spans="1:4" x14ac:dyDescent="0.25">
      <c r="A7280" s="71" t="s">
        <v>37909</v>
      </c>
      <c r="B7280" t="s">
        <v>41454</v>
      </c>
      <c r="C7280" s="71" t="s">
        <v>12798</v>
      </c>
      <c r="D7280" s="71">
        <v>413861.96909999999</v>
      </c>
    </row>
    <row r="7281" spans="1:4" x14ac:dyDescent="0.25">
      <c r="A7281" s="71" t="s">
        <v>37910</v>
      </c>
      <c r="B7281" t="s">
        <v>41455</v>
      </c>
      <c r="C7281" s="71" t="s">
        <v>12798</v>
      </c>
      <c r="D7281" s="71">
        <v>455040.23009999999</v>
      </c>
    </row>
    <row r="7282" spans="1:4" x14ac:dyDescent="0.25">
      <c r="A7282" s="71" t="s">
        <v>37911</v>
      </c>
      <c r="B7282" t="s">
        <v>41456</v>
      </c>
      <c r="C7282" s="71" t="s">
        <v>12798</v>
      </c>
      <c r="D7282" s="71">
        <v>501376.11589999998</v>
      </c>
    </row>
    <row r="7283" spans="1:4" x14ac:dyDescent="0.25">
      <c r="A7283" s="71" t="s">
        <v>37912</v>
      </c>
      <c r="B7283" t="s">
        <v>41457</v>
      </c>
      <c r="C7283" s="71" t="s">
        <v>12798</v>
      </c>
      <c r="D7283" s="71">
        <v>476429.28279999999</v>
      </c>
    </row>
    <row r="7284" spans="1:4" x14ac:dyDescent="0.25">
      <c r="A7284" s="71" t="s">
        <v>37913</v>
      </c>
      <c r="B7284" t="s">
        <v>41458</v>
      </c>
      <c r="C7284" s="71" t="s">
        <v>12798</v>
      </c>
      <c r="D7284" s="71">
        <v>524904.05440000002</v>
      </c>
    </row>
    <row r="7285" spans="1:4" x14ac:dyDescent="0.25">
      <c r="A7285" s="71" t="s">
        <v>37914</v>
      </c>
      <c r="B7285" t="s">
        <v>41459</v>
      </c>
      <c r="C7285" s="71" t="s">
        <v>12798</v>
      </c>
      <c r="D7285" s="71">
        <v>577082.52579999994</v>
      </c>
    </row>
    <row r="7286" spans="1:4" x14ac:dyDescent="0.25">
      <c r="A7286" s="71" t="s">
        <v>37915</v>
      </c>
      <c r="B7286" t="s">
        <v>41460</v>
      </c>
      <c r="C7286" s="71" t="s">
        <v>12798</v>
      </c>
      <c r="D7286" s="71">
        <v>634478.82550000004</v>
      </c>
    </row>
    <row r="7287" spans="1:4" x14ac:dyDescent="0.25">
      <c r="A7287" s="71" t="s">
        <v>37916</v>
      </c>
      <c r="B7287" t="s">
        <v>41461</v>
      </c>
      <c r="C7287" s="71" t="s">
        <v>12798</v>
      </c>
      <c r="D7287" s="71">
        <v>763870.54020000005</v>
      </c>
    </row>
    <row r="7288" spans="1:4" x14ac:dyDescent="0.25">
      <c r="A7288" s="71" t="s">
        <v>37917</v>
      </c>
      <c r="B7288" t="s">
        <v>41462</v>
      </c>
      <c r="C7288" s="71" t="s">
        <v>12798</v>
      </c>
      <c r="D7288" s="71">
        <v>625608.05700000003</v>
      </c>
    </row>
    <row r="7289" spans="1:4" x14ac:dyDescent="0.25">
      <c r="A7289" s="71" t="s">
        <v>37918</v>
      </c>
      <c r="B7289" t="s">
        <v>41463</v>
      </c>
      <c r="C7289" s="71" t="s">
        <v>12798</v>
      </c>
      <c r="D7289" s="71">
        <v>687856.92960000003</v>
      </c>
    </row>
    <row r="7290" spans="1:4" x14ac:dyDescent="0.25">
      <c r="A7290" s="71" t="s">
        <v>37919</v>
      </c>
      <c r="B7290" t="s">
        <v>41464</v>
      </c>
      <c r="C7290" s="71" t="s">
        <v>12798</v>
      </c>
      <c r="D7290" s="71">
        <v>759450.52599999995</v>
      </c>
    </row>
    <row r="7291" spans="1:4" x14ac:dyDescent="0.25">
      <c r="A7291" s="71" t="s">
        <v>37920</v>
      </c>
      <c r="B7291" t="s">
        <v>41465</v>
      </c>
      <c r="C7291" s="71" t="s">
        <v>3</v>
      </c>
      <c r="D7291" s="71">
        <v>331.71870000000001</v>
      </c>
    </row>
    <row r="7292" spans="1:4" x14ac:dyDescent="0.25">
      <c r="A7292" s="71" t="s">
        <v>37921</v>
      </c>
      <c r="B7292" t="s">
        <v>41466</v>
      </c>
      <c r="C7292" s="71" t="s">
        <v>12798</v>
      </c>
      <c r="D7292" s="71">
        <v>910092.65650000004</v>
      </c>
    </row>
    <row r="7293" spans="1:4" x14ac:dyDescent="0.25">
      <c r="A7293" s="71" t="s">
        <v>37922</v>
      </c>
      <c r="B7293" t="s">
        <v>41467</v>
      </c>
      <c r="C7293" s="71" t="s">
        <v>12798</v>
      </c>
      <c r="D7293" s="71">
        <v>345.46969999999999</v>
      </c>
    </row>
    <row r="7294" spans="1:4" x14ac:dyDescent="0.25">
      <c r="A7294" s="71" t="s">
        <v>37923</v>
      </c>
      <c r="B7294" t="s">
        <v>41468</v>
      </c>
      <c r="C7294" s="71" t="s">
        <v>12798</v>
      </c>
      <c r="D7294" s="71">
        <v>212.89449999999999</v>
      </c>
    </row>
    <row r="7295" spans="1:4" x14ac:dyDescent="0.25">
      <c r="A7295" s="71" t="s">
        <v>37924</v>
      </c>
      <c r="B7295" t="s">
        <v>41469</v>
      </c>
      <c r="C7295" s="71" t="s">
        <v>3</v>
      </c>
      <c r="D7295" s="71">
        <v>654.08900000000006</v>
      </c>
    </row>
    <row r="7296" spans="1:4" x14ac:dyDescent="0.25">
      <c r="A7296" s="71" t="s">
        <v>37925</v>
      </c>
      <c r="B7296" t="s">
        <v>41470</v>
      </c>
      <c r="C7296" s="71" t="s">
        <v>3</v>
      </c>
      <c r="D7296" s="71">
        <v>548.91</v>
      </c>
    </row>
    <row r="7297" spans="1:4" x14ac:dyDescent="0.25">
      <c r="A7297" s="71" t="s">
        <v>37926</v>
      </c>
      <c r="B7297" t="s">
        <v>41471</v>
      </c>
      <c r="C7297" s="71" t="s">
        <v>12798</v>
      </c>
      <c r="D7297" s="71">
        <v>439880.58529999998</v>
      </c>
    </row>
    <row r="7298" spans="1:4" x14ac:dyDescent="0.25">
      <c r="A7298" s="71" t="s">
        <v>37927</v>
      </c>
      <c r="B7298" t="s">
        <v>41472</v>
      </c>
      <c r="C7298" s="71" t="s">
        <v>12798</v>
      </c>
      <c r="D7298" s="71">
        <v>483660.62800000003</v>
      </c>
    </row>
    <row r="7299" spans="1:4" x14ac:dyDescent="0.25">
      <c r="A7299" s="71" t="s">
        <v>37928</v>
      </c>
      <c r="B7299" t="s">
        <v>41473</v>
      </c>
      <c r="C7299" s="71" t="s">
        <v>12798</v>
      </c>
      <c r="D7299" s="71">
        <v>581016.74100000004</v>
      </c>
    </row>
    <row r="7300" spans="1:4" x14ac:dyDescent="0.25">
      <c r="A7300" s="71" t="s">
        <v>37929</v>
      </c>
      <c r="B7300" t="s">
        <v>41474</v>
      </c>
      <c r="C7300" s="71" t="s">
        <v>12798</v>
      </c>
      <c r="D7300" s="71">
        <v>552383.88710000005</v>
      </c>
    </row>
    <row r="7301" spans="1:4" x14ac:dyDescent="0.25">
      <c r="A7301" s="71" t="s">
        <v>37930</v>
      </c>
      <c r="B7301" t="s">
        <v>41475</v>
      </c>
      <c r="C7301" s="71" t="s">
        <v>12798</v>
      </c>
      <c r="D7301" s="71">
        <v>607310.40260000003</v>
      </c>
    </row>
    <row r="7302" spans="1:4" x14ac:dyDescent="0.25">
      <c r="A7302" s="71" t="s">
        <v>37931</v>
      </c>
      <c r="B7302" t="s">
        <v>41476</v>
      </c>
      <c r="C7302" s="71" t="s">
        <v>12798</v>
      </c>
      <c r="D7302" s="71">
        <v>667729.38879999996</v>
      </c>
    </row>
    <row r="7303" spans="1:4" x14ac:dyDescent="0.25">
      <c r="A7303" s="71" t="s">
        <v>37932</v>
      </c>
      <c r="B7303" t="s">
        <v>41477</v>
      </c>
      <c r="C7303" s="71" t="s">
        <v>12798</v>
      </c>
      <c r="D7303" s="71">
        <v>803771.21669999999</v>
      </c>
    </row>
    <row r="7304" spans="1:4" x14ac:dyDescent="0.25">
      <c r="A7304" s="71" t="s">
        <v>37933</v>
      </c>
      <c r="B7304" t="s">
        <v>41478</v>
      </c>
      <c r="C7304" s="71" t="s">
        <v>12798</v>
      </c>
      <c r="D7304" s="71">
        <v>621.678</v>
      </c>
    </row>
    <row r="7305" spans="1:4" x14ac:dyDescent="0.25">
      <c r="A7305" s="71" t="s">
        <v>37934</v>
      </c>
      <c r="B7305" t="s">
        <v>41479</v>
      </c>
      <c r="C7305" s="71" t="s">
        <v>12798</v>
      </c>
      <c r="D7305" s="71">
        <v>1835.4784999999999</v>
      </c>
    </row>
    <row r="7306" spans="1:4" x14ac:dyDescent="0.25">
      <c r="A7306" s="71" t="s">
        <v>37935</v>
      </c>
      <c r="B7306" t="s">
        <v>41480</v>
      </c>
      <c r="C7306" s="71" t="s">
        <v>12798</v>
      </c>
      <c r="D7306" s="71">
        <v>510</v>
      </c>
    </row>
    <row r="7307" spans="1:4" x14ac:dyDescent="0.25">
      <c r="A7307" s="71" t="s">
        <v>37936</v>
      </c>
      <c r="B7307" t="s">
        <v>41481</v>
      </c>
      <c r="C7307" s="71" t="s">
        <v>12798</v>
      </c>
      <c r="D7307" s="71">
        <v>506563.20390000002</v>
      </c>
    </row>
    <row r="7308" spans="1:4" x14ac:dyDescent="0.25">
      <c r="A7308" s="71" t="s">
        <v>37937</v>
      </c>
      <c r="B7308" t="s">
        <v>41482</v>
      </c>
      <c r="C7308" s="71" t="s">
        <v>12798</v>
      </c>
      <c r="D7308" s="71">
        <v>556907.57090000005</v>
      </c>
    </row>
    <row r="7309" spans="1:4" x14ac:dyDescent="0.25">
      <c r="A7309" s="71" t="s">
        <v>37938</v>
      </c>
      <c r="B7309" t="s">
        <v>41483</v>
      </c>
      <c r="C7309" s="71" t="s">
        <v>12798</v>
      </c>
      <c r="D7309" s="71">
        <v>667665.09770000004</v>
      </c>
    </row>
    <row r="7310" spans="1:4" x14ac:dyDescent="0.25">
      <c r="A7310" s="71" t="s">
        <v>37939</v>
      </c>
      <c r="B7310" t="s">
        <v>41484</v>
      </c>
      <c r="C7310" s="71" t="s">
        <v>3</v>
      </c>
      <c r="D7310" s="71">
        <v>467.85750000000002</v>
      </c>
    </row>
    <row r="7311" spans="1:4" x14ac:dyDescent="0.25">
      <c r="A7311" s="71" t="s">
        <v>37940</v>
      </c>
      <c r="B7311" t="s">
        <v>41485</v>
      </c>
      <c r="C7311" s="71" t="s">
        <v>3</v>
      </c>
      <c r="D7311" s="71">
        <v>774.78639999999996</v>
      </c>
    </row>
    <row r="7312" spans="1:4" x14ac:dyDescent="0.25">
      <c r="A7312" s="71" t="s">
        <v>37941</v>
      </c>
      <c r="B7312" t="s">
        <v>41486</v>
      </c>
      <c r="C7312" s="71" t="s">
        <v>3</v>
      </c>
      <c r="D7312" s="71">
        <v>1183.3503000000001</v>
      </c>
    </row>
    <row r="7313" spans="1:4" x14ac:dyDescent="0.25">
      <c r="A7313" s="71" t="s">
        <v>37942</v>
      </c>
      <c r="B7313" t="s">
        <v>41487</v>
      </c>
      <c r="C7313" s="71" t="s">
        <v>3</v>
      </c>
      <c r="D7313" s="71">
        <v>1576.7221999999999</v>
      </c>
    </row>
    <row r="7314" spans="1:4" x14ac:dyDescent="0.25">
      <c r="A7314" s="71" t="s">
        <v>37943</v>
      </c>
      <c r="B7314" t="s">
        <v>41488</v>
      </c>
      <c r="C7314" s="71" t="s">
        <v>3</v>
      </c>
      <c r="D7314" s="71">
        <v>2060.0563999999999</v>
      </c>
    </row>
    <row r="7315" spans="1:4" x14ac:dyDescent="0.25">
      <c r="A7315" s="71" t="s">
        <v>37944</v>
      </c>
      <c r="B7315" t="s">
        <v>41489</v>
      </c>
      <c r="C7315" s="71" t="s">
        <v>3</v>
      </c>
      <c r="D7315" s="71">
        <v>2788.5027</v>
      </c>
    </row>
    <row r="7316" spans="1:4" x14ac:dyDescent="0.25">
      <c r="A7316" s="71" t="s">
        <v>37945</v>
      </c>
      <c r="B7316" t="s">
        <v>41490</v>
      </c>
      <c r="C7316" s="71" t="s">
        <v>12798</v>
      </c>
      <c r="D7316" s="71">
        <v>53.403799999999997</v>
      </c>
    </row>
    <row r="7317" spans="1:4" x14ac:dyDescent="0.25">
      <c r="A7317" s="71" t="s">
        <v>37946</v>
      </c>
      <c r="B7317" t="s">
        <v>41491</v>
      </c>
      <c r="C7317" s="71" t="s">
        <v>12798</v>
      </c>
      <c r="D7317" s="71">
        <v>77.581199999999995</v>
      </c>
    </row>
    <row r="7318" spans="1:4" x14ac:dyDescent="0.25">
      <c r="A7318" s="71" t="s">
        <v>37947</v>
      </c>
      <c r="B7318" t="s">
        <v>41492</v>
      </c>
      <c r="C7318" s="71" t="s">
        <v>12798</v>
      </c>
      <c r="D7318" s="71">
        <v>79.321100000000001</v>
      </c>
    </row>
    <row r="7319" spans="1:4" x14ac:dyDescent="0.25">
      <c r="A7319" s="71" t="s">
        <v>37948</v>
      </c>
      <c r="B7319" t="s">
        <v>41493</v>
      </c>
      <c r="C7319" s="71" t="s">
        <v>12798</v>
      </c>
      <c r="D7319" s="71">
        <v>90.9251</v>
      </c>
    </row>
    <row r="7320" spans="1:4" x14ac:dyDescent="0.25">
      <c r="A7320" s="71" t="s">
        <v>37949</v>
      </c>
      <c r="B7320" t="s">
        <v>41494</v>
      </c>
      <c r="C7320" s="71" t="s">
        <v>12798</v>
      </c>
      <c r="D7320" s="71">
        <v>100.19499999999999</v>
      </c>
    </row>
    <row r="7321" spans="1:4" x14ac:dyDescent="0.25">
      <c r="A7321" s="71" t="s">
        <v>37950</v>
      </c>
      <c r="B7321" t="s">
        <v>41495</v>
      </c>
      <c r="C7321" s="71" t="s">
        <v>12798</v>
      </c>
      <c r="D7321" s="71">
        <v>109.4765</v>
      </c>
    </row>
    <row r="7322" spans="1:4" x14ac:dyDescent="0.25">
      <c r="A7322" s="71" t="s">
        <v>37951</v>
      </c>
      <c r="B7322" t="s">
        <v>41496</v>
      </c>
      <c r="C7322" s="71" t="s">
        <v>12798</v>
      </c>
      <c r="D7322" s="71">
        <v>119.91160000000001</v>
      </c>
    </row>
    <row r="7323" spans="1:4" x14ac:dyDescent="0.25">
      <c r="A7323" s="71" t="s">
        <v>37952</v>
      </c>
      <c r="B7323" t="s">
        <v>41497</v>
      </c>
      <c r="C7323" s="71" t="s">
        <v>12798</v>
      </c>
      <c r="D7323" s="71">
        <v>132.77160000000001</v>
      </c>
    </row>
    <row r="7324" spans="1:4" x14ac:dyDescent="0.25">
      <c r="A7324" s="71" t="s">
        <v>37953</v>
      </c>
      <c r="B7324" t="s">
        <v>41498</v>
      </c>
      <c r="C7324" s="71" t="s">
        <v>12798</v>
      </c>
      <c r="D7324" s="71">
        <v>150.20410000000001</v>
      </c>
    </row>
    <row r="7325" spans="1:4" x14ac:dyDescent="0.25">
      <c r="A7325" s="71" t="s">
        <v>37954</v>
      </c>
      <c r="B7325" t="s">
        <v>41499</v>
      </c>
      <c r="C7325" s="71" t="s">
        <v>12798</v>
      </c>
      <c r="D7325" s="71">
        <v>599.77760000000001</v>
      </c>
    </row>
    <row r="7326" spans="1:4" x14ac:dyDescent="0.25">
      <c r="A7326" s="71" t="s">
        <v>37955</v>
      </c>
      <c r="B7326" t="s">
        <v>41500</v>
      </c>
      <c r="C7326" s="71" t="s">
        <v>12798</v>
      </c>
      <c r="D7326" s="71">
        <v>1288.9148</v>
      </c>
    </row>
    <row r="7327" spans="1:4" x14ac:dyDescent="0.25">
      <c r="A7327" s="71" t="s">
        <v>37956</v>
      </c>
      <c r="B7327" t="s">
        <v>41501</v>
      </c>
      <c r="C7327" s="71" t="s">
        <v>12798</v>
      </c>
      <c r="D7327" s="71">
        <v>1289.0084999999999</v>
      </c>
    </row>
    <row r="7328" spans="1:4" x14ac:dyDescent="0.25">
      <c r="A7328" s="71" t="s">
        <v>37957</v>
      </c>
      <c r="B7328" t="s">
        <v>41502</v>
      </c>
      <c r="C7328" s="71" t="s">
        <v>12798</v>
      </c>
      <c r="D7328" s="71">
        <v>1367.1310000000001</v>
      </c>
    </row>
    <row r="7329" spans="1:4" x14ac:dyDescent="0.25">
      <c r="A7329" s="71" t="s">
        <v>37958</v>
      </c>
      <c r="B7329" t="s">
        <v>41503</v>
      </c>
      <c r="C7329" s="71" t="s">
        <v>12798</v>
      </c>
      <c r="D7329" s="71">
        <v>1304.106</v>
      </c>
    </row>
    <row r="7330" spans="1:4" x14ac:dyDescent="0.25">
      <c r="A7330" s="71" t="s">
        <v>37959</v>
      </c>
      <c r="B7330" t="s">
        <v>41504</v>
      </c>
      <c r="C7330" s="71" t="s">
        <v>14997</v>
      </c>
      <c r="D7330" s="71">
        <v>160.2739</v>
      </c>
    </row>
    <row r="7331" spans="1:4" x14ac:dyDescent="0.25">
      <c r="A7331" s="71" t="s">
        <v>37960</v>
      </c>
      <c r="B7331" t="s">
        <v>41505</v>
      </c>
      <c r="C7331" s="71" t="s">
        <v>12798</v>
      </c>
      <c r="D7331" s="71">
        <v>13.486499999999999</v>
      </c>
    </row>
    <row r="7332" spans="1:4" x14ac:dyDescent="0.25">
      <c r="A7332" s="71" t="s">
        <v>37961</v>
      </c>
      <c r="B7332" t="s">
        <v>41506</v>
      </c>
      <c r="C7332" s="71" t="s">
        <v>12798</v>
      </c>
      <c r="D7332" s="71">
        <v>1015.489</v>
      </c>
    </row>
    <row r="7333" spans="1:4" x14ac:dyDescent="0.25">
      <c r="A7333" s="71" t="s">
        <v>37962</v>
      </c>
      <c r="B7333" t="s">
        <v>41507</v>
      </c>
      <c r="C7333" s="71" t="s">
        <v>12798</v>
      </c>
      <c r="D7333" s="71">
        <v>23.3978</v>
      </c>
    </row>
    <row r="7334" spans="1:4" x14ac:dyDescent="0.25">
      <c r="A7334" s="71" t="s">
        <v>37963</v>
      </c>
      <c r="B7334" t="s">
        <v>41508</v>
      </c>
      <c r="C7334" s="71" t="s">
        <v>14997</v>
      </c>
      <c r="D7334" s="71">
        <v>3024.069</v>
      </c>
    </row>
    <row r="7335" spans="1:4" x14ac:dyDescent="0.25">
      <c r="A7335" s="71" t="s">
        <v>37964</v>
      </c>
      <c r="B7335" t="s">
        <v>41509</v>
      </c>
      <c r="C7335" s="71" t="s">
        <v>12798</v>
      </c>
      <c r="D7335" s="71">
        <v>1233.7850000000001</v>
      </c>
    </row>
    <row r="7336" spans="1:4" x14ac:dyDescent="0.25">
      <c r="A7336" s="71" t="s">
        <v>37965</v>
      </c>
      <c r="B7336" t="s">
        <v>41510</v>
      </c>
      <c r="C7336" s="71" t="s">
        <v>3</v>
      </c>
      <c r="D7336" s="71">
        <v>418.5958</v>
      </c>
    </row>
    <row r="7337" spans="1:4" x14ac:dyDescent="0.25">
      <c r="A7337" s="71" t="s">
        <v>37966</v>
      </c>
      <c r="B7337" t="s">
        <v>41511</v>
      </c>
      <c r="C7337" s="71" t="s">
        <v>3</v>
      </c>
      <c r="D7337" s="71">
        <v>4.6627000000000001</v>
      </c>
    </row>
    <row r="7338" spans="1:4" x14ac:dyDescent="0.25">
      <c r="A7338" s="71" t="s">
        <v>37967</v>
      </c>
      <c r="B7338" t="s">
        <v>41512</v>
      </c>
      <c r="C7338" s="71" t="s">
        <v>12798</v>
      </c>
      <c r="D7338" s="71">
        <v>40.345399999999998</v>
      </c>
    </row>
    <row r="7339" spans="1:4" x14ac:dyDescent="0.25">
      <c r="A7339" s="71" t="s">
        <v>37968</v>
      </c>
      <c r="B7339" t="s">
        <v>41513</v>
      </c>
      <c r="C7339" s="71" t="s">
        <v>12798</v>
      </c>
      <c r="D7339" s="71">
        <v>74.262</v>
      </c>
    </row>
    <row r="7340" spans="1:4" x14ac:dyDescent="0.25">
      <c r="A7340" s="71" t="s">
        <v>37969</v>
      </c>
      <c r="B7340" t="s">
        <v>41514</v>
      </c>
      <c r="C7340" s="71" t="s">
        <v>12798</v>
      </c>
      <c r="D7340" s="71">
        <v>1.0586</v>
      </c>
    </row>
    <row r="7341" spans="1:4" x14ac:dyDescent="0.25">
      <c r="A7341" s="71" t="s">
        <v>37970</v>
      </c>
      <c r="B7341" t="s">
        <v>41515</v>
      </c>
      <c r="C7341" s="71" t="s">
        <v>12798</v>
      </c>
      <c r="D7341" s="71">
        <v>2.7808000000000002</v>
      </c>
    </row>
    <row r="7342" spans="1:4" x14ac:dyDescent="0.25">
      <c r="A7342" s="71" t="s">
        <v>37971</v>
      </c>
      <c r="B7342" t="s">
        <v>41516</v>
      </c>
      <c r="C7342" s="71" t="s">
        <v>3</v>
      </c>
      <c r="D7342" s="71">
        <v>3.7311000000000001</v>
      </c>
    </row>
    <row r="7343" spans="1:4" x14ac:dyDescent="0.25">
      <c r="A7343" s="71" t="s">
        <v>37972</v>
      </c>
      <c r="B7343" t="s">
        <v>41517</v>
      </c>
      <c r="C7343" s="71" t="s">
        <v>12798</v>
      </c>
      <c r="D7343" s="71">
        <v>2.0945</v>
      </c>
    </row>
    <row r="7344" spans="1:4" x14ac:dyDescent="0.25">
      <c r="A7344" s="71" t="s">
        <v>37973</v>
      </c>
      <c r="B7344" t="s">
        <v>41518</v>
      </c>
      <c r="C7344" s="71" t="s">
        <v>12798</v>
      </c>
      <c r="D7344" s="71">
        <v>1.0755999999999999</v>
      </c>
    </row>
    <row r="7345" spans="1:4" x14ac:dyDescent="0.25">
      <c r="A7345" s="71" t="s">
        <v>37974</v>
      </c>
      <c r="B7345" t="s">
        <v>41519</v>
      </c>
      <c r="C7345" s="71" t="s">
        <v>4</v>
      </c>
      <c r="D7345" s="71">
        <v>12.6531</v>
      </c>
    </row>
    <row r="7346" spans="1:4" x14ac:dyDescent="0.25">
      <c r="A7346" s="71" t="s">
        <v>37975</v>
      </c>
      <c r="B7346" t="s">
        <v>41520</v>
      </c>
      <c r="C7346" s="71" t="s">
        <v>4</v>
      </c>
      <c r="D7346" s="71">
        <v>12.6531</v>
      </c>
    </row>
    <row r="7347" spans="1:4" x14ac:dyDescent="0.25">
      <c r="A7347" s="71" t="s">
        <v>37976</v>
      </c>
      <c r="B7347" t="s">
        <v>41521</v>
      </c>
      <c r="C7347" s="71" t="s">
        <v>3</v>
      </c>
      <c r="D7347" s="71">
        <v>15.021100000000001</v>
      </c>
    </row>
    <row r="7348" spans="1:4" x14ac:dyDescent="0.25">
      <c r="A7348" s="71" t="s">
        <v>37977</v>
      </c>
      <c r="B7348" t="s">
        <v>41522</v>
      </c>
      <c r="C7348" s="71" t="s">
        <v>3</v>
      </c>
      <c r="D7348" s="71">
        <v>14.2498</v>
      </c>
    </row>
    <row r="7349" spans="1:4" x14ac:dyDescent="0.25">
      <c r="A7349" s="71" t="s">
        <v>37978</v>
      </c>
      <c r="B7349" t="s">
        <v>41523</v>
      </c>
      <c r="C7349" s="71" t="s">
        <v>12798</v>
      </c>
      <c r="D7349" s="71">
        <v>99.009799999999998</v>
      </c>
    </row>
    <row r="7350" spans="1:4" x14ac:dyDescent="0.25">
      <c r="A7350" s="71" t="s">
        <v>37979</v>
      </c>
      <c r="B7350" t="s">
        <v>41524</v>
      </c>
      <c r="C7350" s="71" t="s">
        <v>12798</v>
      </c>
      <c r="D7350" s="71">
        <v>437.13099999999997</v>
      </c>
    </row>
    <row r="7351" spans="1:4" x14ac:dyDescent="0.25">
      <c r="A7351" s="71" t="s">
        <v>37980</v>
      </c>
      <c r="B7351" t="s">
        <v>41525</v>
      </c>
      <c r="C7351" s="71" t="s">
        <v>12798</v>
      </c>
      <c r="D7351" s="71">
        <v>70.438500000000005</v>
      </c>
    </row>
    <row r="7352" spans="1:4" x14ac:dyDescent="0.25">
      <c r="A7352" s="71" t="s">
        <v>37981</v>
      </c>
      <c r="B7352" t="s">
        <v>41526</v>
      </c>
      <c r="C7352" s="71" t="s">
        <v>12798</v>
      </c>
      <c r="D7352" s="71">
        <v>101.745</v>
      </c>
    </row>
    <row r="7353" spans="1:4" x14ac:dyDescent="0.25">
      <c r="A7353" s="71" t="s">
        <v>37982</v>
      </c>
      <c r="B7353" t="s">
        <v>41527</v>
      </c>
      <c r="C7353" s="71" t="s">
        <v>12798</v>
      </c>
      <c r="D7353" s="71">
        <v>124.1075</v>
      </c>
    </row>
    <row r="7354" spans="1:4" x14ac:dyDescent="0.25">
      <c r="A7354" s="71" t="s">
        <v>37983</v>
      </c>
      <c r="B7354" t="s">
        <v>41528</v>
      </c>
      <c r="C7354" s="71" t="s">
        <v>12798</v>
      </c>
      <c r="D7354" s="71">
        <v>146.85550000000001</v>
      </c>
    </row>
    <row r="7355" spans="1:4" x14ac:dyDescent="0.25">
      <c r="A7355" s="71" t="s">
        <v>37984</v>
      </c>
      <c r="B7355" t="s">
        <v>41529</v>
      </c>
      <c r="C7355" s="71" t="s">
        <v>12798</v>
      </c>
      <c r="D7355" s="71">
        <v>148.8655</v>
      </c>
    </row>
    <row r="7356" spans="1:4" x14ac:dyDescent="0.25">
      <c r="A7356" s="71" t="s">
        <v>37985</v>
      </c>
      <c r="B7356" t="s">
        <v>41530</v>
      </c>
      <c r="C7356" s="71" t="s">
        <v>12798</v>
      </c>
      <c r="D7356" s="71">
        <v>197.9982</v>
      </c>
    </row>
    <row r="7357" spans="1:4" x14ac:dyDescent="0.25">
      <c r="A7357" s="71" t="s">
        <v>37986</v>
      </c>
      <c r="B7357" t="s">
        <v>41531</v>
      </c>
      <c r="C7357" s="71" t="s">
        <v>12798</v>
      </c>
      <c r="D7357" s="71">
        <v>202.1523</v>
      </c>
    </row>
    <row r="7358" spans="1:4" x14ac:dyDescent="0.25">
      <c r="A7358" s="71" t="s">
        <v>37987</v>
      </c>
      <c r="B7358" t="s">
        <v>41532</v>
      </c>
      <c r="C7358" s="71" t="s">
        <v>12798</v>
      </c>
      <c r="D7358" s="71">
        <v>245.9325</v>
      </c>
    </row>
    <row r="7359" spans="1:4" x14ac:dyDescent="0.25">
      <c r="A7359" s="71" t="s">
        <v>37988</v>
      </c>
      <c r="B7359" t="s">
        <v>41533</v>
      </c>
      <c r="C7359" s="71" t="s">
        <v>12798</v>
      </c>
      <c r="D7359" s="71">
        <v>251.2106</v>
      </c>
    </row>
    <row r="7360" spans="1:4" x14ac:dyDescent="0.25">
      <c r="A7360" s="71" t="s">
        <v>37989</v>
      </c>
      <c r="B7360" t="s">
        <v>41534</v>
      </c>
      <c r="C7360" s="71" t="s">
        <v>12798</v>
      </c>
      <c r="D7360" s="71">
        <v>316.06830000000002</v>
      </c>
    </row>
    <row r="7361" spans="1:4" x14ac:dyDescent="0.25">
      <c r="A7361" s="71" t="s">
        <v>37990</v>
      </c>
      <c r="B7361" t="s">
        <v>41535</v>
      </c>
      <c r="C7361" s="71" t="s">
        <v>12798</v>
      </c>
      <c r="D7361" s="71">
        <v>290.67270000000002</v>
      </c>
    </row>
    <row r="7362" spans="1:4" x14ac:dyDescent="0.25">
      <c r="A7362" s="71" t="s">
        <v>37991</v>
      </c>
      <c r="B7362" t="s">
        <v>41536</v>
      </c>
      <c r="C7362" s="71" t="s">
        <v>12798</v>
      </c>
      <c r="D7362" s="71">
        <v>402.32190000000003</v>
      </c>
    </row>
    <row r="7363" spans="1:4" x14ac:dyDescent="0.25">
      <c r="A7363" s="71" t="s">
        <v>37992</v>
      </c>
      <c r="B7363" t="s">
        <v>41537</v>
      </c>
      <c r="C7363" s="71" t="s">
        <v>12798</v>
      </c>
      <c r="D7363" s="71">
        <v>372.71350000000001</v>
      </c>
    </row>
    <row r="7364" spans="1:4" x14ac:dyDescent="0.25">
      <c r="A7364" s="71" t="s">
        <v>37993</v>
      </c>
      <c r="B7364" t="s">
        <v>41538</v>
      </c>
      <c r="C7364" s="71" t="s">
        <v>12798</v>
      </c>
      <c r="D7364" s="71">
        <v>463.16050000000001</v>
      </c>
    </row>
    <row r="7365" spans="1:4" x14ac:dyDescent="0.25">
      <c r="A7365" s="71" t="s">
        <v>37994</v>
      </c>
      <c r="B7365" t="s">
        <v>41539</v>
      </c>
      <c r="C7365" s="71" t="s">
        <v>12798</v>
      </c>
      <c r="D7365" s="71">
        <v>55.043700000000001</v>
      </c>
    </row>
    <row r="7366" spans="1:4" x14ac:dyDescent="0.25">
      <c r="A7366" s="71" t="s">
        <v>37995</v>
      </c>
      <c r="B7366" t="s">
        <v>41540</v>
      </c>
      <c r="C7366" s="71" t="s">
        <v>12798</v>
      </c>
      <c r="D7366" s="71">
        <v>55.376800000000003</v>
      </c>
    </row>
    <row r="7367" spans="1:4" x14ac:dyDescent="0.25">
      <c r="A7367" s="71" t="s">
        <v>37996</v>
      </c>
      <c r="B7367" t="s">
        <v>41541</v>
      </c>
      <c r="C7367" s="71" t="s">
        <v>12798</v>
      </c>
      <c r="D7367" s="71">
        <v>79.557100000000005</v>
      </c>
    </row>
    <row r="7368" spans="1:4" x14ac:dyDescent="0.25">
      <c r="A7368" s="71" t="s">
        <v>37997</v>
      </c>
      <c r="B7368" t="s">
        <v>41542</v>
      </c>
      <c r="C7368" s="71" t="s">
        <v>12798</v>
      </c>
      <c r="D7368" s="71">
        <v>80.323899999999995</v>
      </c>
    </row>
    <row r="7369" spans="1:4" x14ac:dyDescent="0.25">
      <c r="A7369" s="71" t="s">
        <v>37998</v>
      </c>
      <c r="B7369" t="s">
        <v>41543</v>
      </c>
      <c r="C7369" s="71" t="s">
        <v>12798</v>
      </c>
      <c r="D7369" s="71">
        <v>98.242999999999995</v>
      </c>
    </row>
    <row r="7370" spans="1:4" x14ac:dyDescent="0.25">
      <c r="A7370" s="71" t="s">
        <v>37999</v>
      </c>
      <c r="B7370" t="s">
        <v>41544</v>
      </c>
      <c r="C7370" s="71" t="s">
        <v>12798</v>
      </c>
      <c r="D7370" s="71">
        <v>99.009799999999998</v>
      </c>
    </row>
    <row r="7371" spans="1:4" x14ac:dyDescent="0.25">
      <c r="A7371" s="71" t="s">
        <v>38000</v>
      </c>
      <c r="B7371" t="s">
        <v>41545</v>
      </c>
      <c r="C7371" s="71" t="s">
        <v>12798</v>
      </c>
      <c r="D7371" s="71">
        <v>98.242999999999995</v>
      </c>
    </row>
    <row r="7372" spans="1:4" x14ac:dyDescent="0.25">
      <c r="A7372" s="71" t="s">
        <v>38001</v>
      </c>
      <c r="B7372" t="s">
        <v>41546</v>
      </c>
      <c r="C7372" s="71" t="s">
        <v>12798</v>
      </c>
      <c r="D7372" s="71">
        <v>123.16249999999999</v>
      </c>
    </row>
    <row r="7373" spans="1:4" x14ac:dyDescent="0.25">
      <c r="A7373" s="71" t="s">
        <v>38002</v>
      </c>
      <c r="B7373" t="s">
        <v>41547</v>
      </c>
      <c r="C7373" s="71" t="s">
        <v>12798</v>
      </c>
      <c r="D7373" s="71">
        <v>124.3929</v>
      </c>
    </row>
    <row r="7374" spans="1:4" x14ac:dyDescent="0.25">
      <c r="A7374" s="71" t="s">
        <v>38003</v>
      </c>
      <c r="B7374" t="s">
        <v>41548</v>
      </c>
      <c r="C7374" s="71" t="s">
        <v>12798</v>
      </c>
      <c r="D7374" s="71">
        <v>17.9026</v>
      </c>
    </row>
    <row r="7375" spans="1:4" x14ac:dyDescent="0.25">
      <c r="A7375" s="71" t="s">
        <v>38004</v>
      </c>
      <c r="B7375" t="s">
        <v>41549</v>
      </c>
      <c r="C7375" s="71" t="s">
        <v>12798</v>
      </c>
      <c r="D7375" s="71">
        <v>23.388999999999999</v>
      </c>
    </row>
    <row r="7376" spans="1:4" x14ac:dyDescent="0.25">
      <c r="A7376" s="71" t="s">
        <v>38005</v>
      </c>
      <c r="B7376" t="s">
        <v>41550</v>
      </c>
      <c r="C7376" s="71" t="s">
        <v>12798</v>
      </c>
      <c r="D7376" s="71">
        <v>21.061699999999998</v>
      </c>
    </row>
    <row r="7377" spans="1:4" x14ac:dyDescent="0.25">
      <c r="A7377" s="71" t="s">
        <v>38006</v>
      </c>
      <c r="B7377" t="s">
        <v>41551</v>
      </c>
      <c r="C7377" s="71" t="s">
        <v>12798</v>
      </c>
      <c r="D7377" s="71">
        <v>28.4236</v>
      </c>
    </row>
    <row r="7378" spans="1:4" x14ac:dyDescent="0.25">
      <c r="A7378" s="71" t="s">
        <v>38007</v>
      </c>
      <c r="B7378" t="s">
        <v>41552</v>
      </c>
      <c r="C7378" s="71" t="s">
        <v>12798</v>
      </c>
      <c r="D7378" s="71">
        <v>39.959200000000003</v>
      </c>
    </row>
    <row r="7379" spans="1:4" x14ac:dyDescent="0.25">
      <c r="A7379" s="71" t="s">
        <v>38008</v>
      </c>
      <c r="B7379" t="s">
        <v>41553</v>
      </c>
      <c r="C7379" s="71" t="s">
        <v>12798</v>
      </c>
      <c r="D7379" s="71">
        <v>39.959200000000003</v>
      </c>
    </row>
    <row r="7380" spans="1:4" x14ac:dyDescent="0.25">
      <c r="A7380" s="71" t="s">
        <v>38009</v>
      </c>
      <c r="B7380" t="s">
        <v>41554</v>
      </c>
      <c r="C7380" s="71" t="s">
        <v>12798</v>
      </c>
      <c r="D7380" s="71">
        <v>47.013199999999998</v>
      </c>
    </row>
    <row r="7381" spans="1:4" x14ac:dyDescent="0.25">
      <c r="A7381" s="71" t="s">
        <v>38010</v>
      </c>
      <c r="B7381" t="s">
        <v>41555</v>
      </c>
      <c r="C7381" s="71" t="s">
        <v>12798</v>
      </c>
      <c r="D7381" s="71">
        <v>58.664700000000003</v>
      </c>
    </row>
    <row r="7382" spans="1:4" x14ac:dyDescent="0.25">
      <c r="A7382" s="71" t="s">
        <v>38011</v>
      </c>
      <c r="B7382" t="s">
        <v>41556</v>
      </c>
      <c r="C7382" s="71" t="s">
        <v>3</v>
      </c>
      <c r="D7382" s="71">
        <v>8.52</v>
      </c>
    </row>
    <row r="7383" spans="1:4" x14ac:dyDescent="0.25">
      <c r="A7383" s="71" t="s">
        <v>38012</v>
      </c>
      <c r="B7383" t="s">
        <v>41557</v>
      </c>
      <c r="C7383" s="71" t="s">
        <v>3</v>
      </c>
      <c r="D7383" s="71">
        <v>16.540600000000001</v>
      </c>
    </row>
    <row r="7384" spans="1:4" x14ac:dyDescent="0.25">
      <c r="A7384" s="71" t="s">
        <v>38013</v>
      </c>
      <c r="B7384" t="s">
        <v>41558</v>
      </c>
      <c r="C7384" s="71" t="s">
        <v>3</v>
      </c>
      <c r="D7384" s="71">
        <v>18.147300000000001</v>
      </c>
    </row>
    <row r="7385" spans="1:4" x14ac:dyDescent="0.25">
      <c r="A7385" s="71" t="s">
        <v>38014</v>
      </c>
      <c r="B7385" t="s">
        <v>41559</v>
      </c>
      <c r="C7385" s="71" t="s">
        <v>3</v>
      </c>
      <c r="D7385" s="71">
        <v>19.565799999999999</v>
      </c>
    </row>
    <row r="7386" spans="1:4" x14ac:dyDescent="0.25">
      <c r="A7386" s="71" t="s">
        <v>38015</v>
      </c>
      <c r="B7386" t="s">
        <v>41560</v>
      </c>
      <c r="C7386" s="71" t="s">
        <v>3</v>
      </c>
      <c r="D7386" s="71">
        <v>21.258199999999999</v>
      </c>
    </row>
    <row r="7387" spans="1:4" x14ac:dyDescent="0.25">
      <c r="A7387" s="71" t="s">
        <v>38016</v>
      </c>
      <c r="B7387" t="s">
        <v>41561</v>
      </c>
      <c r="C7387" s="71" t="s">
        <v>3</v>
      </c>
      <c r="D7387" s="71">
        <v>24.204799999999999</v>
      </c>
    </row>
    <row r="7388" spans="1:4" x14ac:dyDescent="0.25">
      <c r="A7388" s="71" t="s">
        <v>38017</v>
      </c>
      <c r="B7388" t="s">
        <v>41562</v>
      </c>
      <c r="C7388" s="71" t="s">
        <v>3</v>
      </c>
      <c r="D7388" s="71">
        <v>25.156400000000001</v>
      </c>
    </row>
    <row r="7389" spans="1:4" x14ac:dyDescent="0.25">
      <c r="A7389" s="71" t="s">
        <v>38018</v>
      </c>
      <c r="B7389" t="s">
        <v>41563</v>
      </c>
      <c r="C7389" s="71" t="s">
        <v>3</v>
      </c>
      <c r="D7389" s="71">
        <v>27.254899999999999</v>
      </c>
    </row>
    <row r="7390" spans="1:4" x14ac:dyDescent="0.25">
      <c r="A7390" s="71" t="s">
        <v>38019</v>
      </c>
      <c r="B7390" t="s">
        <v>41564</v>
      </c>
      <c r="C7390" s="71" t="s">
        <v>3</v>
      </c>
      <c r="D7390" s="71">
        <v>28.060099999999998</v>
      </c>
    </row>
    <row r="7391" spans="1:4" x14ac:dyDescent="0.25">
      <c r="A7391" s="71" t="s">
        <v>38020</v>
      </c>
      <c r="B7391" t="s">
        <v>41565</v>
      </c>
      <c r="C7391" s="71" t="s">
        <v>3</v>
      </c>
      <c r="D7391" s="71">
        <v>30.646599999999999</v>
      </c>
    </row>
    <row r="7392" spans="1:4" x14ac:dyDescent="0.25">
      <c r="A7392" s="71" t="s">
        <v>38021</v>
      </c>
      <c r="B7392" t="s">
        <v>41566</v>
      </c>
      <c r="C7392" s="71" t="s">
        <v>3</v>
      </c>
      <c r="D7392" s="71">
        <v>32.499299999999998</v>
      </c>
    </row>
    <row r="7393" spans="1:4" x14ac:dyDescent="0.25">
      <c r="A7393" s="71" t="s">
        <v>38022</v>
      </c>
      <c r="B7393" t="s">
        <v>41567</v>
      </c>
      <c r="C7393" s="71" t="s">
        <v>3</v>
      </c>
      <c r="D7393" s="71">
        <v>37.416899999999998</v>
      </c>
    </row>
    <row r="7394" spans="1:4" x14ac:dyDescent="0.25">
      <c r="A7394" s="71" t="s">
        <v>38023</v>
      </c>
      <c r="B7394" t="s">
        <v>41568</v>
      </c>
      <c r="C7394" s="71" t="s">
        <v>3</v>
      </c>
      <c r="D7394" s="71">
        <v>40.354300000000002</v>
      </c>
    </row>
    <row r="7395" spans="1:4" x14ac:dyDescent="0.25">
      <c r="A7395" s="71" t="s">
        <v>38024</v>
      </c>
      <c r="B7395" t="s">
        <v>41569</v>
      </c>
      <c r="C7395" s="71" t="s">
        <v>3</v>
      </c>
      <c r="D7395" s="71">
        <v>40.779699999999998</v>
      </c>
    </row>
    <row r="7396" spans="1:4" x14ac:dyDescent="0.25">
      <c r="A7396" s="71" t="s">
        <v>38025</v>
      </c>
      <c r="B7396" t="s">
        <v>41570</v>
      </c>
      <c r="C7396" s="71" t="s">
        <v>3</v>
      </c>
      <c r="D7396" s="71">
        <v>45.619100000000003</v>
      </c>
    </row>
    <row r="7397" spans="1:4" x14ac:dyDescent="0.25">
      <c r="A7397" s="71" t="s">
        <v>38026</v>
      </c>
      <c r="B7397" t="s">
        <v>41571</v>
      </c>
      <c r="C7397" s="71" t="s">
        <v>3</v>
      </c>
      <c r="D7397" s="71">
        <v>48.218499999999999</v>
      </c>
    </row>
    <row r="7398" spans="1:4" x14ac:dyDescent="0.25">
      <c r="A7398" s="71" t="s">
        <v>38027</v>
      </c>
      <c r="B7398" t="s">
        <v>41572</v>
      </c>
      <c r="C7398" s="71" t="s">
        <v>3</v>
      </c>
      <c r="D7398" s="71">
        <v>50.209000000000003</v>
      </c>
    </row>
    <row r="7399" spans="1:4" x14ac:dyDescent="0.25">
      <c r="A7399" s="71" t="s">
        <v>38028</v>
      </c>
      <c r="B7399" t="s">
        <v>41573</v>
      </c>
      <c r="C7399" s="71" t="s">
        <v>3</v>
      </c>
      <c r="D7399" s="71">
        <v>15.194000000000001</v>
      </c>
    </row>
    <row r="7400" spans="1:4" x14ac:dyDescent="0.25">
      <c r="A7400" s="71" t="s">
        <v>38029</v>
      </c>
      <c r="B7400" t="s">
        <v>41574</v>
      </c>
      <c r="C7400" s="71" t="s">
        <v>3</v>
      </c>
      <c r="D7400" s="71">
        <v>17.6981</v>
      </c>
    </row>
    <row r="7401" spans="1:4" x14ac:dyDescent="0.25">
      <c r="A7401" s="71" t="s">
        <v>38030</v>
      </c>
      <c r="B7401" t="s">
        <v>41575</v>
      </c>
      <c r="C7401" s="71" t="s">
        <v>3</v>
      </c>
      <c r="D7401" s="71">
        <v>19.6965</v>
      </c>
    </row>
    <row r="7402" spans="1:4" x14ac:dyDescent="0.25">
      <c r="A7402" s="71" t="s">
        <v>38031</v>
      </c>
      <c r="B7402" t="s">
        <v>41576</v>
      </c>
      <c r="C7402" s="71" t="s">
        <v>3</v>
      </c>
      <c r="D7402" s="71">
        <v>14.6096</v>
      </c>
    </row>
    <row r="7403" spans="1:4" x14ac:dyDescent="0.25">
      <c r="A7403" s="71" t="s">
        <v>38032</v>
      </c>
      <c r="B7403" t="s">
        <v>41577</v>
      </c>
      <c r="C7403" s="71" t="s">
        <v>3</v>
      </c>
      <c r="D7403" s="71">
        <v>18.353000000000002</v>
      </c>
    </row>
    <row r="7404" spans="1:4" x14ac:dyDescent="0.25">
      <c r="A7404" s="71" t="s">
        <v>38033</v>
      </c>
      <c r="B7404" t="s">
        <v>41578</v>
      </c>
      <c r="C7404" s="71" t="s">
        <v>3</v>
      </c>
      <c r="D7404" s="71">
        <v>21.357700000000001</v>
      </c>
    </row>
    <row r="7405" spans="1:4" x14ac:dyDescent="0.25">
      <c r="A7405" s="71" t="s">
        <v>38034</v>
      </c>
      <c r="B7405" t="s">
        <v>41579</v>
      </c>
      <c r="C7405" s="71" t="s">
        <v>12798</v>
      </c>
      <c r="D7405" s="71">
        <v>0.42520000000000002</v>
      </c>
    </row>
    <row r="7406" spans="1:4" x14ac:dyDescent="0.25">
      <c r="A7406" s="71" t="s">
        <v>38035</v>
      </c>
      <c r="B7406" t="s">
        <v>41580</v>
      </c>
      <c r="C7406" s="71" t="s">
        <v>12798</v>
      </c>
      <c r="D7406" s="71">
        <v>1193.6983</v>
      </c>
    </row>
    <row r="7407" spans="1:4" x14ac:dyDescent="0.25">
      <c r="A7407" s="71" t="s">
        <v>38036</v>
      </c>
      <c r="B7407" t="s">
        <v>41581</v>
      </c>
      <c r="C7407" s="71" t="s">
        <v>12798</v>
      </c>
      <c r="D7407" s="71">
        <v>2507.4740999999999</v>
      </c>
    </row>
    <row r="7408" spans="1:4" x14ac:dyDescent="0.25">
      <c r="A7408" s="71" t="s">
        <v>38037</v>
      </c>
      <c r="B7408" t="s">
        <v>41582</v>
      </c>
      <c r="C7408" s="71" t="s">
        <v>12798</v>
      </c>
      <c r="D7408" s="71">
        <v>40.795499999999997</v>
      </c>
    </row>
    <row r="7409" spans="1:4" x14ac:dyDescent="0.25">
      <c r="A7409" s="71" t="s">
        <v>38038</v>
      </c>
      <c r="B7409" t="s">
        <v>41583</v>
      </c>
      <c r="C7409" s="71" t="s">
        <v>3</v>
      </c>
      <c r="D7409" s="71">
        <v>4225.3636999999999</v>
      </c>
    </row>
    <row r="7410" spans="1:4" x14ac:dyDescent="0.25">
      <c r="A7410" s="71" t="s">
        <v>38039</v>
      </c>
      <c r="B7410" t="s">
        <v>41584</v>
      </c>
      <c r="C7410" s="71" t="s">
        <v>3</v>
      </c>
      <c r="D7410" s="71">
        <v>4797.5569999999998</v>
      </c>
    </row>
    <row r="7411" spans="1:4" x14ac:dyDescent="0.25">
      <c r="A7411" s="71" t="s">
        <v>38040</v>
      </c>
      <c r="B7411" t="s">
        <v>41585</v>
      </c>
      <c r="C7411" s="71" t="s">
        <v>3</v>
      </c>
      <c r="D7411" s="71">
        <v>5677.8375999999998</v>
      </c>
    </row>
    <row r="7412" spans="1:4" x14ac:dyDescent="0.25">
      <c r="A7412" s="71" t="s">
        <v>38041</v>
      </c>
      <c r="B7412" t="s">
        <v>41586</v>
      </c>
      <c r="C7412" s="71" t="s">
        <v>3</v>
      </c>
      <c r="D7412" s="71">
        <v>6473.1963999999998</v>
      </c>
    </row>
    <row r="7413" spans="1:4" x14ac:dyDescent="0.25">
      <c r="A7413" s="71" t="s">
        <v>38042</v>
      </c>
      <c r="B7413" t="s">
        <v>41587</v>
      </c>
      <c r="C7413" s="71" t="s">
        <v>3</v>
      </c>
      <c r="D7413" s="71">
        <v>7133.7644</v>
      </c>
    </row>
    <row r="7414" spans="1:4" x14ac:dyDescent="0.25">
      <c r="A7414" s="71" t="s">
        <v>38043</v>
      </c>
      <c r="B7414" t="s">
        <v>41588</v>
      </c>
      <c r="C7414" s="71" t="s">
        <v>3</v>
      </c>
      <c r="D7414" s="71">
        <v>7882.4924000000001</v>
      </c>
    </row>
    <row r="7415" spans="1:4" x14ac:dyDescent="0.25">
      <c r="A7415" s="71" t="s">
        <v>38044</v>
      </c>
      <c r="B7415" t="s">
        <v>41589</v>
      </c>
      <c r="C7415" s="71" t="s">
        <v>3</v>
      </c>
      <c r="D7415" s="71">
        <v>8499.0030999999999</v>
      </c>
    </row>
    <row r="7416" spans="1:4" x14ac:dyDescent="0.25">
      <c r="A7416" s="71" t="s">
        <v>38045</v>
      </c>
      <c r="B7416" t="s">
        <v>41590</v>
      </c>
      <c r="C7416" s="71" t="s">
        <v>3</v>
      </c>
      <c r="D7416" s="71">
        <v>9247.5364000000009</v>
      </c>
    </row>
    <row r="7417" spans="1:4" x14ac:dyDescent="0.25">
      <c r="A7417" s="71" t="s">
        <v>38046</v>
      </c>
      <c r="B7417" t="s">
        <v>41591</v>
      </c>
      <c r="C7417" s="71" t="s">
        <v>3</v>
      </c>
      <c r="D7417" s="71">
        <v>9907.9341999999997</v>
      </c>
    </row>
    <row r="7418" spans="1:4" x14ac:dyDescent="0.25">
      <c r="A7418" s="71" t="s">
        <v>38047</v>
      </c>
      <c r="B7418" t="s">
        <v>41592</v>
      </c>
      <c r="C7418" s="71" t="s">
        <v>3</v>
      </c>
      <c r="D7418" s="71">
        <v>10700.707899999999</v>
      </c>
    </row>
    <row r="7419" spans="1:4" x14ac:dyDescent="0.25">
      <c r="A7419" s="71" t="s">
        <v>38048</v>
      </c>
      <c r="B7419" t="s">
        <v>41593</v>
      </c>
      <c r="C7419" s="71" t="s">
        <v>3</v>
      </c>
      <c r="D7419" s="71">
        <v>13397.9869</v>
      </c>
    </row>
    <row r="7420" spans="1:4" x14ac:dyDescent="0.25">
      <c r="A7420" s="71" t="s">
        <v>38049</v>
      </c>
      <c r="B7420" t="s">
        <v>41594</v>
      </c>
      <c r="C7420" s="71" t="s">
        <v>3</v>
      </c>
      <c r="D7420" s="71">
        <v>14345.626200000001</v>
      </c>
    </row>
    <row r="7421" spans="1:4" x14ac:dyDescent="0.25">
      <c r="A7421" s="71" t="s">
        <v>38050</v>
      </c>
      <c r="B7421" t="s">
        <v>41595</v>
      </c>
      <c r="C7421" s="71" t="s">
        <v>3</v>
      </c>
      <c r="D7421" s="71">
        <v>15078.1126</v>
      </c>
    </row>
    <row r="7422" spans="1:4" x14ac:dyDescent="0.25">
      <c r="A7422" s="71" t="s">
        <v>38051</v>
      </c>
      <c r="B7422" t="s">
        <v>41596</v>
      </c>
      <c r="C7422" s="71" t="s">
        <v>3</v>
      </c>
      <c r="D7422" s="71">
        <v>15939.743399999999</v>
      </c>
    </row>
    <row r="7423" spans="1:4" x14ac:dyDescent="0.25">
      <c r="A7423" s="71" t="s">
        <v>38052</v>
      </c>
      <c r="B7423" t="s">
        <v>41597</v>
      </c>
      <c r="C7423" s="71" t="s">
        <v>3</v>
      </c>
      <c r="D7423" s="71">
        <v>16681.954900000001</v>
      </c>
    </row>
    <row r="7424" spans="1:4" x14ac:dyDescent="0.25">
      <c r="A7424" s="71" t="s">
        <v>38053</v>
      </c>
      <c r="B7424" t="s">
        <v>41598</v>
      </c>
      <c r="C7424" s="71" t="s">
        <v>3</v>
      </c>
      <c r="D7424" s="71">
        <v>20826.6355</v>
      </c>
    </row>
    <row r="7425" spans="1:4" x14ac:dyDescent="0.25">
      <c r="A7425" s="71" t="s">
        <v>38054</v>
      </c>
      <c r="B7425" t="s">
        <v>41599</v>
      </c>
      <c r="C7425" s="71" t="s">
        <v>3</v>
      </c>
      <c r="D7425" s="71">
        <v>21728.802599999999</v>
      </c>
    </row>
    <row r="7426" spans="1:4" x14ac:dyDescent="0.25">
      <c r="A7426" s="71" t="s">
        <v>38055</v>
      </c>
      <c r="B7426" t="s">
        <v>41600</v>
      </c>
      <c r="C7426" s="71" t="s">
        <v>3</v>
      </c>
      <c r="D7426" s="71">
        <v>22794.801500000001</v>
      </c>
    </row>
    <row r="7427" spans="1:4" x14ac:dyDescent="0.25">
      <c r="A7427" s="71" t="s">
        <v>38056</v>
      </c>
      <c r="B7427" t="s">
        <v>41601</v>
      </c>
      <c r="C7427" s="71" t="s">
        <v>3</v>
      </c>
      <c r="D7427" s="71">
        <v>26426.439299999998</v>
      </c>
    </row>
    <row r="7428" spans="1:4" x14ac:dyDescent="0.25">
      <c r="A7428" s="71" t="s">
        <v>38057</v>
      </c>
      <c r="B7428" t="s">
        <v>41602</v>
      </c>
      <c r="C7428" s="71" t="s">
        <v>3</v>
      </c>
      <c r="D7428" s="71">
        <v>27653.615900000001</v>
      </c>
    </row>
    <row r="7429" spans="1:4" x14ac:dyDescent="0.25">
      <c r="A7429" s="71" t="s">
        <v>38058</v>
      </c>
      <c r="B7429" t="s">
        <v>41603</v>
      </c>
      <c r="C7429" s="71" t="s">
        <v>3</v>
      </c>
      <c r="D7429" s="71">
        <v>4527.9287000000004</v>
      </c>
    </row>
    <row r="7430" spans="1:4" x14ac:dyDescent="0.25">
      <c r="A7430" s="71" t="s">
        <v>38059</v>
      </c>
      <c r="B7430" t="s">
        <v>41604</v>
      </c>
      <c r="C7430" s="71" t="s">
        <v>3</v>
      </c>
      <c r="D7430" s="71">
        <v>5141.0844999999999</v>
      </c>
    </row>
    <row r="7431" spans="1:4" x14ac:dyDescent="0.25">
      <c r="A7431" s="71" t="s">
        <v>38060</v>
      </c>
      <c r="B7431" t="s">
        <v>41605</v>
      </c>
      <c r="C7431" s="71" t="s">
        <v>3</v>
      </c>
      <c r="D7431" s="71">
        <v>6084.4137000000001</v>
      </c>
    </row>
    <row r="7432" spans="1:4" x14ac:dyDescent="0.25">
      <c r="A7432" s="71" t="s">
        <v>38061</v>
      </c>
      <c r="B7432" t="s">
        <v>41606</v>
      </c>
      <c r="C7432" s="71" t="s">
        <v>3</v>
      </c>
      <c r="D7432" s="71">
        <v>6936.4921000000004</v>
      </c>
    </row>
    <row r="7433" spans="1:4" x14ac:dyDescent="0.25">
      <c r="A7433" s="71" t="s">
        <v>38062</v>
      </c>
      <c r="B7433" t="s">
        <v>41607</v>
      </c>
      <c r="C7433" s="71" t="s">
        <v>3</v>
      </c>
      <c r="D7433" s="71">
        <v>7644.3315000000002</v>
      </c>
    </row>
    <row r="7434" spans="1:4" x14ac:dyDescent="0.25">
      <c r="A7434" s="71" t="s">
        <v>38063</v>
      </c>
      <c r="B7434" t="s">
        <v>41608</v>
      </c>
      <c r="C7434" s="71" t="s">
        <v>3</v>
      </c>
      <c r="D7434" s="71">
        <v>8446.6497999999992</v>
      </c>
    </row>
    <row r="7435" spans="1:4" x14ac:dyDescent="0.25">
      <c r="A7435" s="71" t="s">
        <v>38064</v>
      </c>
      <c r="B7435" t="s">
        <v>41609</v>
      </c>
      <c r="C7435" s="71" t="s">
        <v>3</v>
      </c>
      <c r="D7435" s="71">
        <v>9107.2723999999998</v>
      </c>
    </row>
    <row r="7436" spans="1:4" x14ac:dyDescent="0.25">
      <c r="A7436" s="71" t="s">
        <v>38065</v>
      </c>
      <c r="B7436" t="s">
        <v>41610</v>
      </c>
      <c r="C7436" s="71" t="s">
        <v>3</v>
      </c>
      <c r="D7436" s="71">
        <v>9909.3860000000004</v>
      </c>
    </row>
    <row r="7437" spans="1:4" x14ac:dyDescent="0.25">
      <c r="A7437" s="71" t="s">
        <v>38066</v>
      </c>
      <c r="B7437" t="s">
        <v>41611</v>
      </c>
      <c r="C7437" s="71" t="s">
        <v>3</v>
      </c>
      <c r="D7437" s="71">
        <v>10617.0653</v>
      </c>
    </row>
    <row r="7438" spans="1:4" x14ac:dyDescent="0.25">
      <c r="A7438" s="71" t="s">
        <v>38067</v>
      </c>
      <c r="B7438" t="s">
        <v>41612</v>
      </c>
      <c r="C7438" s="71" t="s">
        <v>3</v>
      </c>
      <c r="D7438" s="71">
        <v>11466.568600000001</v>
      </c>
    </row>
    <row r="7439" spans="1:4" x14ac:dyDescent="0.25">
      <c r="A7439" s="71" t="s">
        <v>38068</v>
      </c>
      <c r="B7439" t="s">
        <v>41613</v>
      </c>
      <c r="C7439" s="71" t="s">
        <v>3</v>
      </c>
      <c r="D7439" s="71">
        <v>14065.643899999999</v>
      </c>
    </row>
    <row r="7440" spans="1:4" x14ac:dyDescent="0.25">
      <c r="A7440" s="71" t="s">
        <v>38069</v>
      </c>
      <c r="B7440" t="s">
        <v>41614</v>
      </c>
      <c r="C7440" s="71" t="s">
        <v>3</v>
      </c>
      <c r="D7440" s="71">
        <v>1420.8000999999999</v>
      </c>
    </row>
    <row r="7441" spans="1:4" x14ac:dyDescent="0.25">
      <c r="A7441" s="71" t="s">
        <v>38070</v>
      </c>
      <c r="B7441" t="s">
        <v>41615</v>
      </c>
      <c r="C7441" s="71" t="s">
        <v>3</v>
      </c>
      <c r="D7441" s="71">
        <v>1642.8014000000001</v>
      </c>
    </row>
    <row r="7442" spans="1:4" x14ac:dyDescent="0.25">
      <c r="A7442" s="71" t="s">
        <v>38071</v>
      </c>
      <c r="B7442" t="s">
        <v>41616</v>
      </c>
      <c r="C7442" s="71" t="s">
        <v>3</v>
      </c>
      <c r="D7442" s="71">
        <v>1864.8036</v>
      </c>
    </row>
    <row r="7443" spans="1:4" x14ac:dyDescent="0.25">
      <c r="A7443" s="71" t="s">
        <v>38072</v>
      </c>
      <c r="B7443" t="s">
        <v>41617</v>
      </c>
      <c r="C7443" s="71" t="s">
        <v>3</v>
      </c>
      <c r="D7443" s="71">
        <v>2042.4081000000001</v>
      </c>
    </row>
    <row r="7444" spans="1:4" x14ac:dyDescent="0.25">
      <c r="A7444" s="71" t="s">
        <v>38073</v>
      </c>
      <c r="B7444" t="s">
        <v>41618</v>
      </c>
      <c r="C7444" s="71" t="s">
        <v>3</v>
      </c>
      <c r="D7444" s="71">
        <v>2264.4101000000001</v>
      </c>
    </row>
    <row r="7445" spans="1:4" x14ac:dyDescent="0.25">
      <c r="A7445" s="71" t="s">
        <v>38074</v>
      </c>
      <c r="B7445" t="s">
        <v>41619</v>
      </c>
      <c r="C7445" s="71" t="s">
        <v>3</v>
      </c>
      <c r="D7445" s="71">
        <v>2575.2082999999998</v>
      </c>
    </row>
    <row r="7446" spans="1:4" x14ac:dyDescent="0.25">
      <c r="A7446" s="71" t="s">
        <v>38075</v>
      </c>
      <c r="B7446" t="s">
        <v>41620</v>
      </c>
      <c r="C7446" s="71" t="s">
        <v>3</v>
      </c>
      <c r="D7446" s="71">
        <v>2752.8137000000002</v>
      </c>
    </row>
    <row r="7447" spans="1:4" x14ac:dyDescent="0.25">
      <c r="A7447" s="71" t="s">
        <v>38076</v>
      </c>
      <c r="B7447" t="s">
        <v>41621</v>
      </c>
      <c r="C7447" s="71" t="s">
        <v>3</v>
      </c>
      <c r="D7447" s="71">
        <v>2974.8144000000002</v>
      </c>
    </row>
    <row r="7448" spans="1:4" x14ac:dyDescent="0.25">
      <c r="A7448" s="71" t="s">
        <v>38077</v>
      </c>
      <c r="B7448" t="s">
        <v>41622</v>
      </c>
      <c r="C7448" s="71" t="s">
        <v>3</v>
      </c>
      <c r="D7448" s="71">
        <v>3152.4119999999998</v>
      </c>
    </row>
    <row r="7449" spans="1:4" x14ac:dyDescent="0.25">
      <c r="A7449" s="71" t="s">
        <v>38078</v>
      </c>
      <c r="B7449" t="s">
        <v>41623</v>
      </c>
      <c r="C7449" s="71" t="s">
        <v>3</v>
      </c>
      <c r="D7449" s="71">
        <v>3374.4052999999999</v>
      </c>
    </row>
    <row r="7450" spans="1:4" x14ac:dyDescent="0.25">
      <c r="A7450" s="71" t="s">
        <v>38079</v>
      </c>
      <c r="B7450" t="s">
        <v>41624</v>
      </c>
      <c r="C7450" s="71" t="s">
        <v>3</v>
      </c>
      <c r="D7450" s="71">
        <v>3596.4135000000001</v>
      </c>
    </row>
    <row r="7451" spans="1:4" x14ac:dyDescent="0.25">
      <c r="A7451" s="71" t="s">
        <v>38080</v>
      </c>
      <c r="B7451" t="s">
        <v>41625</v>
      </c>
      <c r="C7451" s="71" t="s">
        <v>3</v>
      </c>
      <c r="D7451" s="71">
        <v>3774.0169000000001</v>
      </c>
    </row>
    <row r="7452" spans="1:4" x14ac:dyDescent="0.25">
      <c r="A7452" s="71" t="s">
        <v>38081</v>
      </c>
      <c r="B7452" t="s">
        <v>41626</v>
      </c>
      <c r="C7452" s="71" t="s">
        <v>3</v>
      </c>
      <c r="D7452" s="71">
        <v>3996.0111999999999</v>
      </c>
    </row>
    <row r="7453" spans="1:4" x14ac:dyDescent="0.25">
      <c r="A7453" s="71" t="s">
        <v>38082</v>
      </c>
      <c r="B7453" t="s">
        <v>41627</v>
      </c>
      <c r="C7453" s="71" t="s">
        <v>3</v>
      </c>
      <c r="D7453" s="71">
        <v>4691.3846999999996</v>
      </c>
    </row>
    <row r="7454" spans="1:4" x14ac:dyDescent="0.25">
      <c r="A7454" s="71" t="s">
        <v>38083</v>
      </c>
      <c r="B7454" t="s">
        <v>41628</v>
      </c>
      <c r="C7454" s="71" t="s">
        <v>3</v>
      </c>
      <c r="D7454" s="71">
        <v>4944.9817000000003</v>
      </c>
    </row>
    <row r="7455" spans="1:4" x14ac:dyDescent="0.25">
      <c r="A7455" s="71" t="s">
        <v>38084</v>
      </c>
      <c r="B7455" t="s">
        <v>41629</v>
      </c>
      <c r="C7455" s="71" t="s">
        <v>3</v>
      </c>
      <c r="D7455" s="71">
        <v>5283.0811000000003</v>
      </c>
    </row>
    <row r="7456" spans="1:4" x14ac:dyDescent="0.25">
      <c r="A7456" s="71" t="s">
        <v>38085</v>
      </c>
      <c r="B7456" t="s">
        <v>41630</v>
      </c>
      <c r="C7456" s="71" t="s">
        <v>3</v>
      </c>
      <c r="D7456" s="71">
        <v>5409.8918999999996</v>
      </c>
    </row>
    <row r="7457" spans="1:4" x14ac:dyDescent="0.25">
      <c r="A7457" s="71" t="s">
        <v>38086</v>
      </c>
      <c r="B7457" t="s">
        <v>41631</v>
      </c>
      <c r="C7457" s="71" t="s">
        <v>3</v>
      </c>
      <c r="D7457" s="71">
        <v>5621.2139999999999</v>
      </c>
    </row>
    <row r="7458" spans="1:4" x14ac:dyDescent="0.25">
      <c r="A7458" s="71" t="s">
        <v>38087</v>
      </c>
      <c r="B7458" t="s">
        <v>41632</v>
      </c>
      <c r="C7458" s="71" t="s">
        <v>3</v>
      </c>
      <c r="D7458" s="71">
        <v>7476.3168999999998</v>
      </c>
    </row>
    <row r="7459" spans="1:4" x14ac:dyDescent="0.25">
      <c r="A7459" s="71" t="s">
        <v>38088</v>
      </c>
      <c r="B7459" t="s">
        <v>41633</v>
      </c>
      <c r="C7459" s="71" t="s">
        <v>3</v>
      </c>
      <c r="D7459" s="71">
        <v>9477.6422000000002</v>
      </c>
    </row>
    <row r="7460" spans="1:4" x14ac:dyDescent="0.25">
      <c r="A7460" s="71" t="s">
        <v>38089</v>
      </c>
      <c r="B7460" t="s">
        <v>41634</v>
      </c>
      <c r="C7460" s="71" t="s">
        <v>3</v>
      </c>
      <c r="D7460" s="71">
        <v>10016.8956</v>
      </c>
    </row>
    <row r="7461" spans="1:4" x14ac:dyDescent="0.25">
      <c r="A7461" s="71" t="s">
        <v>38090</v>
      </c>
      <c r="B7461" t="s">
        <v>41635</v>
      </c>
      <c r="C7461" s="71" t="s">
        <v>3</v>
      </c>
      <c r="D7461" s="71">
        <v>10209.6389</v>
      </c>
    </row>
    <row r="7462" spans="1:4" x14ac:dyDescent="0.25">
      <c r="A7462" s="71" t="s">
        <v>38091</v>
      </c>
      <c r="B7462" t="s">
        <v>41636</v>
      </c>
      <c r="C7462" s="71" t="s">
        <v>3</v>
      </c>
      <c r="D7462" s="71">
        <v>10710.515600000001</v>
      </c>
    </row>
    <row r="7463" spans="1:4" x14ac:dyDescent="0.25">
      <c r="A7463" s="71" t="s">
        <v>38092</v>
      </c>
      <c r="B7463" t="s">
        <v>41637</v>
      </c>
      <c r="C7463" s="71" t="s">
        <v>3</v>
      </c>
      <c r="D7463" s="71">
        <v>7072.0142999999998</v>
      </c>
    </row>
    <row r="7464" spans="1:4" x14ac:dyDescent="0.25">
      <c r="A7464" s="71" t="s">
        <v>38093</v>
      </c>
      <c r="B7464" t="s">
        <v>41638</v>
      </c>
      <c r="C7464" s="71" t="s">
        <v>3</v>
      </c>
      <c r="D7464" s="71">
        <v>8551.1411000000007</v>
      </c>
    </row>
    <row r="7465" spans="1:4" x14ac:dyDescent="0.25">
      <c r="A7465" s="71" t="s">
        <v>38094</v>
      </c>
      <c r="B7465" t="s">
        <v>41639</v>
      </c>
      <c r="C7465" s="71" t="s">
        <v>3</v>
      </c>
      <c r="D7465" s="71">
        <v>8828.5028000000002</v>
      </c>
    </row>
    <row r="7466" spans="1:4" x14ac:dyDescent="0.25">
      <c r="A7466" s="71" t="s">
        <v>38095</v>
      </c>
      <c r="B7466" t="s">
        <v>41640</v>
      </c>
      <c r="C7466" s="71" t="s">
        <v>3</v>
      </c>
      <c r="D7466" s="71">
        <v>10030.2765</v>
      </c>
    </row>
    <row r="7467" spans="1:4" x14ac:dyDescent="0.25">
      <c r="A7467" s="71" t="s">
        <v>38096</v>
      </c>
      <c r="B7467" t="s">
        <v>41641</v>
      </c>
      <c r="C7467" s="71" t="s">
        <v>3</v>
      </c>
      <c r="D7467" s="71">
        <v>10584.9575</v>
      </c>
    </row>
    <row r="7468" spans="1:4" x14ac:dyDescent="0.25">
      <c r="A7468" s="71" t="s">
        <v>38097</v>
      </c>
      <c r="B7468" t="s">
        <v>41642</v>
      </c>
      <c r="C7468" s="71" t="s">
        <v>3</v>
      </c>
      <c r="D7468" s="71">
        <v>12387.7235</v>
      </c>
    </row>
    <row r="7469" spans="1:4" x14ac:dyDescent="0.25">
      <c r="A7469" s="71" t="s">
        <v>38098</v>
      </c>
      <c r="B7469" t="s">
        <v>41643</v>
      </c>
      <c r="C7469" s="71" t="s">
        <v>3</v>
      </c>
      <c r="D7469" s="71">
        <v>14144.0286</v>
      </c>
    </row>
    <row r="7470" spans="1:4" x14ac:dyDescent="0.25">
      <c r="A7470" s="71" t="s">
        <v>38099</v>
      </c>
      <c r="B7470" t="s">
        <v>41644</v>
      </c>
      <c r="C7470" s="71" t="s">
        <v>3</v>
      </c>
      <c r="D7470" s="71">
        <v>15022.350700000001</v>
      </c>
    </row>
    <row r="7471" spans="1:4" x14ac:dyDescent="0.25">
      <c r="A7471" s="71" t="s">
        <v>38100</v>
      </c>
      <c r="B7471" t="s">
        <v>41645</v>
      </c>
      <c r="C7471" s="71" t="s">
        <v>3</v>
      </c>
      <c r="D7471" s="71">
        <v>15900.683499999999</v>
      </c>
    </row>
    <row r="7472" spans="1:4" x14ac:dyDescent="0.25">
      <c r="A7472" s="71" t="s">
        <v>38101</v>
      </c>
      <c r="B7472" t="s">
        <v>41646</v>
      </c>
      <c r="C7472" s="71" t="s">
        <v>3</v>
      </c>
      <c r="D7472" s="71">
        <v>17056.323100000001</v>
      </c>
    </row>
    <row r="7473" spans="1:4" x14ac:dyDescent="0.25">
      <c r="A7473" s="71" t="s">
        <v>38102</v>
      </c>
      <c r="B7473" t="s">
        <v>41647</v>
      </c>
      <c r="C7473" s="71" t="s">
        <v>3</v>
      </c>
      <c r="D7473" s="71">
        <v>17657.1754</v>
      </c>
    </row>
    <row r="7474" spans="1:4" x14ac:dyDescent="0.25">
      <c r="A7474" s="71" t="s">
        <v>38103</v>
      </c>
      <c r="B7474" t="s">
        <v>41648</v>
      </c>
      <c r="C7474" s="71" t="s">
        <v>3</v>
      </c>
      <c r="D7474" s="71">
        <v>19459.945899999999</v>
      </c>
    </row>
    <row r="7475" spans="1:4" x14ac:dyDescent="0.25">
      <c r="A7475" s="71" t="s">
        <v>38104</v>
      </c>
      <c r="B7475" t="s">
        <v>41649</v>
      </c>
      <c r="C7475" s="71" t="s">
        <v>3</v>
      </c>
      <c r="D7475" s="71">
        <v>21216.043000000001</v>
      </c>
    </row>
    <row r="7476" spans="1:4" x14ac:dyDescent="0.25">
      <c r="A7476" s="71" t="s">
        <v>38105</v>
      </c>
      <c r="B7476" t="s">
        <v>41650</v>
      </c>
      <c r="C7476" s="71" t="s">
        <v>3</v>
      </c>
      <c r="D7476" s="71">
        <v>24241.796999999999</v>
      </c>
    </row>
    <row r="7477" spans="1:4" x14ac:dyDescent="0.25">
      <c r="A7477" s="71" t="s">
        <v>38106</v>
      </c>
      <c r="B7477" t="s">
        <v>41651</v>
      </c>
      <c r="C7477" s="71" t="s">
        <v>3</v>
      </c>
      <c r="D7477" s="71">
        <v>24926.331600000001</v>
      </c>
    </row>
    <row r="7478" spans="1:4" x14ac:dyDescent="0.25">
      <c r="A7478" s="71" t="s">
        <v>38107</v>
      </c>
      <c r="B7478" t="s">
        <v>41652</v>
      </c>
      <c r="C7478" s="71" t="s">
        <v>3</v>
      </c>
      <c r="D7478" s="71">
        <v>31459.175800000001</v>
      </c>
    </row>
    <row r="7479" spans="1:4" x14ac:dyDescent="0.25">
      <c r="A7479" s="71" t="s">
        <v>38108</v>
      </c>
      <c r="B7479" t="s">
        <v>41653</v>
      </c>
      <c r="C7479" s="71" t="s">
        <v>3</v>
      </c>
      <c r="D7479" s="71">
        <v>33709.390800000001</v>
      </c>
    </row>
    <row r="7480" spans="1:4" x14ac:dyDescent="0.25">
      <c r="A7480" s="71" t="s">
        <v>38109</v>
      </c>
      <c r="B7480" t="s">
        <v>41654</v>
      </c>
      <c r="C7480" s="71" t="s">
        <v>3</v>
      </c>
      <c r="D7480" s="71">
        <v>41519.099800000004</v>
      </c>
    </row>
    <row r="7481" spans="1:4" x14ac:dyDescent="0.25">
      <c r="A7481" s="71" t="s">
        <v>38110</v>
      </c>
      <c r="B7481" t="s">
        <v>41655</v>
      </c>
      <c r="C7481" s="71" t="s">
        <v>3</v>
      </c>
      <c r="D7481" s="71">
        <v>49665.9133</v>
      </c>
    </row>
    <row r="7482" spans="1:4" x14ac:dyDescent="0.25">
      <c r="A7482" s="71" t="s">
        <v>38111</v>
      </c>
      <c r="B7482" t="s">
        <v>41656</v>
      </c>
      <c r="C7482" s="71" t="s">
        <v>3</v>
      </c>
      <c r="D7482" s="71">
        <v>52578.383600000001</v>
      </c>
    </row>
    <row r="7483" spans="1:4" x14ac:dyDescent="0.25">
      <c r="A7483" s="71" t="s">
        <v>38112</v>
      </c>
      <c r="B7483" t="s">
        <v>41657</v>
      </c>
      <c r="C7483" s="71" t="s">
        <v>3</v>
      </c>
      <c r="D7483" s="71">
        <v>55485.589500000002</v>
      </c>
    </row>
    <row r="7484" spans="1:4" x14ac:dyDescent="0.25">
      <c r="A7484" s="71" t="s">
        <v>38113</v>
      </c>
      <c r="B7484" t="s">
        <v>41658</v>
      </c>
      <c r="C7484" s="71" t="s">
        <v>4049</v>
      </c>
      <c r="D7484" s="71">
        <v>0.73250000000000004</v>
      </c>
    </row>
    <row r="7485" spans="1:4" x14ac:dyDescent="0.25">
      <c r="A7485" s="71" t="s">
        <v>38114</v>
      </c>
      <c r="B7485" t="s">
        <v>41659</v>
      </c>
      <c r="C7485" s="71" t="s">
        <v>14997</v>
      </c>
      <c r="D7485" s="71" t="s">
        <v>30876</v>
      </c>
    </row>
    <row r="7486" spans="1:4" x14ac:dyDescent="0.25">
      <c r="A7486" s="71" t="s">
        <v>38115</v>
      </c>
      <c r="B7486" t="s">
        <v>41660</v>
      </c>
      <c r="C7486" s="71" t="s">
        <v>14997</v>
      </c>
      <c r="D7486" s="71" t="s">
        <v>30876</v>
      </c>
    </row>
    <row r="7487" spans="1:4" x14ac:dyDescent="0.25">
      <c r="A7487" s="71" t="s">
        <v>38116</v>
      </c>
      <c r="B7487" t="s">
        <v>41661</v>
      </c>
      <c r="C7487" s="71" t="s">
        <v>14997</v>
      </c>
      <c r="D7487" s="71" t="s">
        <v>30876</v>
      </c>
    </row>
    <row r="7488" spans="1:4" x14ac:dyDescent="0.25">
      <c r="A7488" s="71" t="s">
        <v>38117</v>
      </c>
      <c r="B7488" t="s">
        <v>41662</v>
      </c>
      <c r="C7488" s="71" t="s">
        <v>12798</v>
      </c>
      <c r="D7488" s="71">
        <v>5825.5519999999997</v>
      </c>
    </row>
    <row r="7489" spans="1:4" x14ac:dyDescent="0.25">
      <c r="A7489" s="71" t="s">
        <v>38118</v>
      </c>
      <c r="B7489" t="s">
        <v>41663</v>
      </c>
      <c r="C7489" s="71" t="s">
        <v>12798</v>
      </c>
      <c r="D7489" s="71">
        <v>12568.138300000001</v>
      </c>
    </row>
    <row r="7490" spans="1:4" x14ac:dyDescent="0.25">
      <c r="A7490" s="71" t="s">
        <v>38119</v>
      </c>
      <c r="B7490" t="s">
        <v>41664</v>
      </c>
      <c r="C7490" s="71" t="s">
        <v>12798</v>
      </c>
      <c r="D7490" s="71">
        <v>9080.2099999999991</v>
      </c>
    </row>
    <row r="7491" spans="1:4" x14ac:dyDescent="0.25">
      <c r="A7491" s="71" t="s">
        <v>38120</v>
      </c>
      <c r="B7491" t="s">
        <v>41665</v>
      </c>
      <c r="C7491" s="71" t="s">
        <v>12798</v>
      </c>
      <c r="D7491" s="71">
        <v>11205.040499999999</v>
      </c>
    </row>
    <row r="7492" spans="1:4" x14ac:dyDescent="0.25">
      <c r="A7492" s="71" t="s">
        <v>38121</v>
      </c>
      <c r="B7492" t="s">
        <v>41666</v>
      </c>
      <c r="C7492" s="71" t="s">
        <v>12798</v>
      </c>
      <c r="D7492" s="71">
        <v>13875.5681</v>
      </c>
    </row>
    <row r="7493" spans="1:4" x14ac:dyDescent="0.25">
      <c r="A7493" s="71" t="s">
        <v>38122</v>
      </c>
      <c r="B7493" t="s">
        <v>41667</v>
      </c>
      <c r="C7493" s="71" t="s">
        <v>12798</v>
      </c>
      <c r="D7493" s="71">
        <v>15638.260700000001</v>
      </c>
    </row>
    <row r="7494" spans="1:4" x14ac:dyDescent="0.25">
      <c r="A7494" s="71" t="s">
        <v>38123</v>
      </c>
      <c r="B7494" t="s">
        <v>41668</v>
      </c>
      <c r="C7494" s="71" t="s">
        <v>12798</v>
      </c>
      <c r="D7494" s="71">
        <v>19245.3423</v>
      </c>
    </row>
    <row r="7495" spans="1:4" x14ac:dyDescent="0.25">
      <c r="A7495" s="71" t="s">
        <v>38124</v>
      </c>
      <c r="B7495" t="s">
        <v>41669</v>
      </c>
      <c r="C7495" s="71" t="s">
        <v>12798</v>
      </c>
      <c r="D7495" s="71">
        <v>24663.673900000002</v>
      </c>
    </row>
    <row r="7496" spans="1:4" x14ac:dyDescent="0.25">
      <c r="A7496" s="71" t="s">
        <v>38125</v>
      </c>
      <c r="B7496" t="s">
        <v>41670</v>
      </c>
      <c r="C7496" s="71" t="s">
        <v>12798</v>
      </c>
      <c r="D7496" s="71">
        <v>8975.6414000000004</v>
      </c>
    </row>
    <row r="7497" spans="1:4" x14ac:dyDescent="0.25">
      <c r="A7497" s="71" t="s">
        <v>38126</v>
      </c>
      <c r="B7497" t="s">
        <v>41671</v>
      </c>
      <c r="C7497" s="71" t="s">
        <v>12798</v>
      </c>
      <c r="D7497" s="71">
        <v>15733.290199999999</v>
      </c>
    </row>
    <row r="7498" spans="1:4" x14ac:dyDescent="0.25">
      <c r="A7498" s="71" t="s">
        <v>38127</v>
      </c>
      <c r="B7498" t="s">
        <v>41672</v>
      </c>
      <c r="C7498" s="71" t="s">
        <v>12798</v>
      </c>
      <c r="D7498" s="71">
        <v>18284.594300000001</v>
      </c>
    </row>
    <row r="7499" spans="1:4" x14ac:dyDescent="0.25">
      <c r="A7499" s="71" t="s">
        <v>38128</v>
      </c>
      <c r="B7499" t="s">
        <v>41673</v>
      </c>
      <c r="C7499" s="71" t="s">
        <v>12798</v>
      </c>
      <c r="D7499" s="71">
        <v>21906.904900000001</v>
      </c>
    </row>
    <row r="7500" spans="1:4" x14ac:dyDescent="0.25">
      <c r="A7500" s="71" t="s">
        <v>38129</v>
      </c>
      <c r="B7500" t="s">
        <v>41674</v>
      </c>
      <c r="C7500" s="71" t="s">
        <v>12798</v>
      </c>
      <c r="D7500" s="71">
        <v>25342.6368</v>
      </c>
    </row>
    <row r="7501" spans="1:4" x14ac:dyDescent="0.25">
      <c r="A7501" s="71" t="s">
        <v>38130</v>
      </c>
      <c r="B7501" t="s">
        <v>41675</v>
      </c>
      <c r="C7501" s="71" t="s">
        <v>12798</v>
      </c>
      <c r="D7501" s="71">
        <v>29932.954300000001</v>
      </c>
    </row>
    <row r="7502" spans="1:4" x14ac:dyDescent="0.25">
      <c r="A7502" s="71" t="s">
        <v>38131</v>
      </c>
      <c r="B7502" t="s">
        <v>41676</v>
      </c>
      <c r="C7502" s="71" t="s">
        <v>12798</v>
      </c>
      <c r="D7502" s="71">
        <v>31962.2952</v>
      </c>
    </row>
    <row r="7503" spans="1:4" x14ac:dyDescent="0.25">
      <c r="A7503" s="71" t="s">
        <v>38132</v>
      </c>
      <c r="B7503" t="s">
        <v>41677</v>
      </c>
      <c r="C7503" s="71" t="s">
        <v>12798</v>
      </c>
      <c r="D7503" s="71">
        <v>35650.292000000001</v>
      </c>
    </row>
    <row r="7504" spans="1:4" x14ac:dyDescent="0.25">
      <c r="A7504" s="71" t="s">
        <v>38133</v>
      </c>
      <c r="B7504" t="s">
        <v>41678</v>
      </c>
      <c r="C7504" s="71" t="s">
        <v>12798</v>
      </c>
      <c r="D7504" s="71">
        <v>40469.195399999997</v>
      </c>
    </row>
    <row r="7505" spans="1:4" x14ac:dyDescent="0.25">
      <c r="A7505" s="71" t="s">
        <v>38134</v>
      </c>
      <c r="B7505" t="s">
        <v>41679</v>
      </c>
      <c r="C7505" s="71" t="s">
        <v>12798</v>
      </c>
      <c r="D7505" s="71">
        <v>44692.1011</v>
      </c>
    </row>
    <row r="7506" spans="1:4" x14ac:dyDescent="0.25">
      <c r="A7506" s="71" t="s">
        <v>38135</v>
      </c>
      <c r="B7506" t="s">
        <v>41680</v>
      </c>
      <c r="C7506" s="71" t="s">
        <v>12798</v>
      </c>
      <c r="D7506" s="71">
        <v>49448.292500000003</v>
      </c>
    </row>
    <row r="7507" spans="1:4" x14ac:dyDescent="0.25">
      <c r="A7507" s="71" t="s">
        <v>38136</v>
      </c>
      <c r="B7507" t="s">
        <v>41681</v>
      </c>
      <c r="C7507" s="71" t="s">
        <v>12798</v>
      </c>
      <c r="D7507" s="71">
        <v>54401.713499999998</v>
      </c>
    </row>
    <row r="7508" spans="1:4" x14ac:dyDescent="0.25">
      <c r="A7508" s="71" t="s">
        <v>38137</v>
      </c>
      <c r="B7508" t="s">
        <v>41682</v>
      </c>
      <c r="C7508" s="71" t="s">
        <v>12798</v>
      </c>
      <c r="D7508" s="71">
        <v>55310.332799999996</v>
      </c>
    </row>
    <row r="7509" spans="1:4" x14ac:dyDescent="0.25">
      <c r="A7509" s="71" t="s">
        <v>38138</v>
      </c>
      <c r="B7509" t="s">
        <v>41683</v>
      </c>
      <c r="C7509" s="71" t="s">
        <v>12798</v>
      </c>
      <c r="D7509" s="71">
        <v>61196.415099999998</v>
      </c>
    </row>
    <row r="7510" spans="1:4" x14ac:dyDescent="0.25">
      <c r="A7510" s="71" t="s">
        <v>38139</v>
      </c>
      <c r="B7510" t="s">
        <v>41684</v>
      </c>
      <c r="C7510" s="71" t="s">
        <v>12798</v>
      </c>
      <c r="D7510" s="71">
        <v>571.00909999999999</v>
      </c>
    </row>
    <row r="7511" spans="1:4" x14ac:dyDescent="0.25">
      <c r="A7511" s="71" t="s">
        <v>38140</v>
      </c>
      <c r="B7511" t="s">
        <v>41685</v>
      </c>
      <c r="C7511" s="71" t="s">
        <v>12798</v>
      </c>
      <c r="D7511" s="71">
        <v>63.619500000000002</v>
      </c>
    </row>
    <row r="7512" spans="1:4" x14ac:dyDescent="0.25">
      <c r="A7512" s="71" t="s">
        <v>38141</v>
      </c>
      <c r="B7512" t="s">
        <v>41686</v>
      </c>
      <c r="C7512" s="71" t="s">
        <v>12798</v>
      </c>
      <c r="D7512" s="71">
        <v>72.593299999999999</v>
      </c>
    </row>
    <row r="7513" spans="1:4" x14ac:dyDescent="0.25">
      <c r="A7513" s="71" t="s">
        <v>38142</v>
      </c>
      <c r="B7513" t="s">
        <v>41687</v>
      </c>
      <c r="C7513" s="71" t="s">
        <v>12798</v>
      </c>
      <c r="D7513" s="71">
        <v>91.907799999999995</v>
      </c>
    </row>
    <row r="7514" spans="1:4" x14ac:dyDescent="0.25">
      <c r="A7514" s="71" t="s">
        <v>38143</v>
      </c>
      <c r="B7514" t="s">
        <v>41688</v>
      </c>
      <c r="C7514" s="71" t="s">
        <v>12798</v>
      </c>
      <c r="D7514" s="71">
        <v>115.75539999999999</v>
      </c>
    </row>
    <row r="7515" spans="1:4" x14ac:dyDescent="0.25">
      <c r="A7515" s="71" t="s">
        <v>38144</v>
      </c>
      <c r="B7515" t="s">
        <v>41689</v>
      </c>
      <c r="C7515" s="71" t="s">
        <v>12798</v>
      </c>
      <c r="D7515" s="71">
        <v>117.63120000000001</v>
      </c>
    </row>
    <row r="7516" spans="1:4" x14ac:dyDescent="0.25">
      <c r="A7516" s="71" t="s">
        <v>38145</v>
      </c>
      <c r="B7516" t="s">
        <v>41690</v>
      </c>
      <c r="C7516" s="71" t="s">
        <v>12798</v>
      </c>
      <c r="D7516" s="71">
        <v>127.1541</v>
      </c>
    </row>
    <row r="7517" spans="1:4" x14ac:dyDescent="0.25">
      <c r="A7517" s="71" t="s">
        <v>38146</v>
      </c>
      <c r="B7517" t="s">
        <v>41691</v>
      </c>
      <c r="C7517" s="71" t="s">
        <v>12798</v>
      </c>
      <c r="D7517" s="71">
        <v>84.017499999999998</v>
      </c>
    </row>
    <row r="7518" spans="1:4" x14ac:dyDescent="0.25">
      <c r="A7518" s="71" t="s">
        <v>38147</v>
      </c>
      <c r="B7518" t="s">
        <v>41692</v>
      </c>
      <c r="C7518" s="71" t="s">
        <v>12798</v>
      </c>
      <c r="D7518" s="71">
        <v>138.9631</v>
      </c>
    </row>
    <row r="7519" spans="1:4" x14ac:dyDescent="0.25">
      <c r="A7519" s="71" t="s">
        <v>38148</v>
      </c>
      <c r="B7519" t="s">
        <v>41693</v>
      </c>
      <c r="C7519" s="71" t="s">
        <v>3</v>
      </c>
      <c r="D7519" s="71">
        <v>122.4927</v>
      </c>
    </row>
    <row r="7520" spans="1:4" x14ac:dyDescent="0.25">
      <c r="A7520" s="71" t="s">
        <v>38149</v>
      </c>
      <c r="B7520" t="s">
        <v>41694</v>
      </c>
      <c r="C7520" s="71" t="s">
        <v>12798</v>
      </c>
      <c r="D7520" s="71">
        <v>294.24630000000002</v>
      </c>
    </row>
    <row r="7521" spans="1:4" x14ac:dyDescent="0.25">
      <c r="A7521" s="71" t="s">
        <v>38150</v>
      </c>
      <c r="B7521" t="s">
        <v>41695</v>
      </c>
      <c r="C7521" s="71" t="s">
        <v>3</v>
      </c>
      <c r="D7521" s="71">
        <v>99.301100000000005</v>
      </c>
    </row>
    <row r="7522" spans="1:4" x14ac:dyDescent="0.25">
      <c r="A7522" s="71" t="s">
        <v>38151</v>
      </c>
      <c r="B7522" t="s">
        <v>41696</v>
      </c>
      <c r="C7522" s="71" t="s">
        <v>3</v>
      </c>
      <c r="D7522" s="71">
        <v>72.827500000000001</v>
      </c>
    </row>
    <row r="7523" spans="1:4" x14ac:dyDescent="0.25">
      <c r="A7523" s="71" t="s">
        <v>38152</v>
      </c>
      <c r="B7523" t="s">
        <v>41697</v>
      </c>
      <c r="C7523" s="71" t="s">
        <v>12798</v>
      </c>
      <c r="D7523" s="71">
        <v>62738.555500000002</v>
      </c>
    </row>
    <row r="7524" spans="1:4" x14ac:dyDescent="0.25">
      <c r="A7524" s="71" t="s">
        <v>38153</v>
      </c>
      <c r="B7524" t="s">
        <v>41698</v>
      </c>
      <c r="C7524" s="71" t="s">
        <v>12798</v>
      </c>
      <c r="D7524" s="71">
        <v>70040.056500000006</v>
      </c>
    </row>
    <row r="7525" spans="1:4" x14ac:dyDescent="0.25">
      <c r="A7525" s="71" t="s">
        <v>38154</v>
      </c>
      <c r="B7525" t="s">
        <v>41699</v>
      </c>
      <c r="C7525" s="71" t="s">
        <v>12798</v>
      </c>
      <c r="D7525" s="71">
        <v>74115.851800000004</v>
      </c>
    </row>
    <row r="7526" spans="1:4" x14ac:dyDescent="0.25">
      <c r="A7526" s="71" t="s">
        <v>38155</v>
      </c>
      <c r="B7526" t="s">
        <v>41700</v>
      </c>
      <c r="C7526" s="71" t="s">
        <v>12798</v>
      </c>
      <c r="D7526" s="71">
        <v>78274.302299999996</v>
      </c>
    </row>
    <row r="7527" spans="1:4" x14ac:dyDescent="0.25">
      <c r="A7527" s="71" t="s">
        <v>38156</v>
      </c>
      <c r="B7527" t="s">
        <v>41701</v>
      </c>
      <c r="C7527" s="71" t="s">
        <v>12798</v>
      </c>
      <c r="D7527" s="71">
        <v>39910.653599999998</v>
      </c>
    </row>
    <row r="7528" spans="1:4" x14ac:dyDescent="0.25">
      <c r="A7528" s="71" t="s">
        <v>38157</v>
      </c>
      <c r="B7528" t="s">
        <v>41702</v>
      </c>
      <c r="C7528" s="71" t="s">
        <v>12798</v>
      </c>
      <c r="D7528" s="71">
        <v>44210.260999999999</v>
      </c>
    </row>
    <row r="7529" spans="1:4" x14ac:dyDescent="0.25">
      <c r="A7529" s="71" t="s">
        <v>38158</v>
      </c>
      <c r="B7529" t="s">
        <v>41703</v>
      </c>
      <c r="C7529" s="71" t="s">
        <v>12798</v>
      </c>
      <c r="D7529" s="71">
        <v>47955.6</v>
      </c>
    </row>
    <row r="7530" spans="1:4" x14ac:dyDescent="0.25">
      <c r="A7530" s="71" t="s">
        <v>38159</v>
      </c>
      <c r="B7530" t="s">
        <v>41704</v>
      </c>
      <c r="C7530" s="71" t="s">
        <v>12798</v>
      </c>
      <c r="D7530" s="71">
        <v>49844.7114</v>
      </c>
    </row>
    <row r="7531" spans="1:4" x14ac:dyDescent="0.25">
      <c r="A7531" s="71" t="s">
        <v>38160</v>
      </c>
      <c r="B7531" t="s">
        <v>41705</v>
      </c>
      <c r="C7531" s="71" t="s">
        <v>12798</v>
      </c>
      <c r="D7531" s="71">
        <v>53909.289299999997</v>
      </c>
    </row>
    <row r="7532" spans="1:4" x14ac:dyDescent="0.25">
      <c r="A7532" s="71" t="s">
        <v>38161</v>
      </c>
      <c r="B7532" t="s">
        <v>41706</v>
      </c>
      <c r="C7532" s="71" t="s">
        <v>12798</v>
      </c>
      <c r="D7532" s="71">
        <v>57903.862699999998</v>
      </c>
    </row>
    <row r="7533" spans="1:4" x14ac:dyDescent="0.25">
      <c r="A7533" s="71" t="s">
        <v>38162</v>
      </c>
      <c r="B7533" t="s">
        <v>41707</v>
      </c>
      <c r="C7533" s="71" t="s">
        <v>12798</v>
      </c>
      <c r="D7533" s="71">
        <v>62192.6345</v>
      </c>
    </row>
    <row r="7534" spans="1:4" x14ac:dyDescent="0.25">
      <c r="A7534" s="71" t="s">
        <v>38163</v>
      </c>
      <c r="B7534" t="s">
        <v>41708</v>
      </c>
      <c r="C7534" s="71" t="s">
        <v>12798</v>
      </c>
      <c r="D7534" s="71">
        <v>1.744</v>
      </c>
    </row>
    <row r="7535" spans="1:4" x14ac:dyDescent="0.25">
      <c r="A7535" s="71" t="s">
        <v>38164</v>
      </c>
      <c r="B7535" t="s">
        <v>41709</v>
      </c>
      <c r="C7535" s="71" t="s">
        <v>12798</v>
      </c>
      <c r="D7535" s="71">
        <v>66078.079800000007</v>
      </c>
    </row>
    <row r="7536" spans="1:4" x14ac:dyDescent="0.25">
      <c r="A7536" s="71" t="s">
        <v>38165</v>
      </c>
      <c r="B7536" t="s">
        <v>41710</v>
      </c>
      <c r="C7536" s="71" t="s">
        <v>12798</v>
      </c>
      <c r="D7536" s="71">
        <v>71331.053499999995</v>
      </c>
    </row>
    <row r="7537" spans="1:4" x14ac:dyDescent="0.25">
      <c r="A7537" s="71" t="s">
        <v>38166</v>
      </c>
      <c r="B7537" t="s">
        <v>41711</v>
      </c>
      <c r="C7537" s="71" t="s">
        <v>3</v>
      </c>
      <c r="D7537" s="71">
        <v>1509.9166</v>
      </c>
    </row>
    <row r="7538" spans="1:4" x14ac:dyDescent="0.25">
      <c r="A7538" s="71" t="s">
        <v>38167</v>
      </c>
      <c r="B7538" t="s">
        <v>41712</v>
      </c>
      <c r="C7538" s="71" t="s">
        <v>3</v>
      </c>
      <c r="D7538" s="71">
        <v>1745.8395</v>
      </c>
    </row>
    <row r="7539" spans="1:4" x14ac:dyDescent="0.25">
      <c r="A7539" s="71" t="s">
        <v>38168</v>
      </c>
      <c r="B7539" t="s">
        <v>41713</v>
      </c>
      <c r="C7539" s="71" t="s">
        <v>3</v>
      </c>
      <c r="D7539" s="71">
        <v>1981.7634</v>
      </c>
    </row>
    <row r="7540" spans="1:4" x14ac:dyDescent="0.25">
      <c r="A7540" s="71" t="s">
        <v>38169</v>
      </c>
      <c r="B7540" t="s">
        <v>41714</v>
      </c>
      <c r="C7540" s="71" t="s">
        <v>3</v>
      </c>
      <c r="D7540" s="71">
        <v>2170.5012000000002</v>
      </c>
    </row>
    <row r="7541" spans="1:4" x14ac:dyDescent="0.25">
      <c r="A7541" s="71" t="s">
        <v>38170</v>
      </c>
      <c r="B7541" t="s">
        <v>41715</v>
      </c>
      <c r="C7541" s="71" t="s">
        <v>3</v>
      </c>
      <c r="D7541" s="71">
        <v>2406.4349000000002</v>
      </c>
    </row>
    <row r="7542" spans="1:4" x14ac:dyDescent="0.25">
      <c r="A7542" s="71" t="s">
        <v>38171</v>
      </c>
      <c r="B7542" t="s">
        <v>41716</v>
      </c>
      <c r="C7542" s="71" t="s">
        <v>3</v>
      </c>
      <c r="D7542" s="71">
        <v>2736.7314000000001</v>
      </c>
    </row>
    <row r="7543" spans="1:4" x14ac:dyDescent="0.25">
      <c r="A7543" s="71" t="s">
        <v>38172</v>
      </c>
      <c r="B7543" t="s">
        <v>41717</v>
      </c>
      <c r="C7543" s="71" t="s">
        <v>3</v>
      </c>
      <c r="D7543" s="71">
        <v>2925.4702000000002</v>
      </c>
    </row>
    <row r="7544" spans="1:4" x14ac:dyDescent="0.25">
      <c r="A7544" s="71" t="s">
        <v>38173</v>
      </c>
      <c r="B7544" t="s">
        <v>41718</v>
      </c>
      <c r="C7544" s="71" t="s">
        <v>3</v>
      </c>
      <c r="D7544" s="71">
        <v>3161.3924999999999</v>
      </c>
    </row>
    <row r="7545" spans="1:4" x14ac:dyDescent="0.25">
      <c r="A7545" s="71" t="s">
        <v>38174</v>
      </c>
      <c r="B7545" t="s">
        <v>41719</v>
      </c>
      <c r="C7545" s="71" t="s">
        <v>3</v>
      </c>
      <c r="D7545" s="71">
        <v>3350.1334000000002</v>
      </c>
    </row>
    <row r="7546" spans="1:4" x14ac:dyDescent="0.25">
      <c r="A7546" s="71" t="s">
        <v>38175</v>
      </c>
      <c r="B7546" t="s">
        <v>41720</v>
      </c>
      <c r="C7546" s="71" t="s">
        <v>3</v>
      </c>
      <c r="D7546" s="71">
        <v>3586.0482999999999</v>
      </c>
    </row>
    <row r="7547" spans="1:4" x14ac:dyDescent="0.25">
      <c r="A7547" s="71" t="s">
        <v>38176</v>
      </c>
      <c r="B7547" t="s">
        <v>41721</v>
      </c>
      <c r="C7547" s="71" t="s">
        <v>3</v>
      </c>
      <c r="D7547" s="71">
        <v>3821.9780999999998</v>
      </c>
    </row>
    <row r="7548" spans="1:4" x14ac:dyDescent="0.25">
      <c r="A7548" s="71" t="s">
        <v>38177</v>
      </c>
      <c r="B7548" t="s">
        <v>41722</v>
      </c>
      <c r="C7548" s="71" t="s">
        <v>3</v>
      </c>
      <c r="D7548" s="71">
        <v>4010.7249000000002</v>
      </c>
    </row>
    <row r="7549" spans="1:4" x14ac:dyDescent="0.25">
      <c r="A7549" s="71" t="s">
        <v>38178</v>
      </c>
      <c r="B7549" t="s">
        <v>41723</v>
      </c>
      <c r="C7549" s="71" t="s">
        <v>3</v>
      </c>
      <c r="D7549" s="71">
        <v>4246.6408000000001</v>
      </c>
    </row>
    <row r="7550" spans="1:4" x14ac:dyDescent="0.25">
      <c r="A7550" s="71" t="s">
        <v>38179</v>
      </c>
      <c r="B7550" t="s">
        <v>41724</v>
      </c>
      <c r="C7550" s="71" t="s">
        <v>3</v>
      </c>
      <c r="D7550" s="71">
        <v>4991.7330000000002</v>
      </c>
    </row>
    <row r="7551" spans="1:4" x14ac:dyDescent="0.25">
      <c r="A7551" s="71" t="s">
        <v>38180</v>
      </c>
      <c r="B7551" t="s">
        <v>41725</v>
      </c>
      <c r="C7551" s="71" t="s">
        <v>3</v>
      </c>
      <c r="D7551" s="71">
        <v>5261.5586000000003</v>
      </c>
    </row>
    <row r="7552" spans="1:4" x14ac:dyDescent="0.25">
      <c r="A7552" s="71" t="s">
        <v>38181</v>
      </c>
      <c r="B7552" t="s">
        <v>41726</v>
      </c>
      <c r="C7552" s="71" t="s">
        <v>3</v>
      </c>
      <c r="D7552" s="71">
        <v>5621.3027000000002</v>
      </c>
    </row>
    <row r="7553" spans="1:4" x14ac:dyDescent="0.25">
      <c r="A7553" s="71" t="s">
        <v>38182</v>
      </c>
      <c r="B7553" t="s">
        <v>41727</v>
      </c>
      <c r="C7553" s="71" t="s">
        <v>3</v>
      </c>
      <c r="D7553" s="71">
        <v>5756.2377999999999</v>
      </c>
    </row>
    <row r="7554" spans="1:4" x14ac:dyDescent="0.25">
      <c r="A7554" s="71" t="s">
        <v>38183</v>
      </c>
      <c r="B7554" t="s">
        <v>41728</v>
      </c>
      <c r="C7554" s="71" t="s">
        <v>3</v>
      </c>
      <c r="D7554" s="71">
        <v>5981.0802999999996</v>
      </c>
    </row>
    <row r="7555" spans="1:4" x14ac:dyDescent="0.25">
      <c r="A7555" s="71" t="s">
        <v>38184</v>
      </c>
      <c r="B7555" t="s">
        <v>41729</v>
      </c>
      <c r="C7555" s="71" t="s">
        <v>3</v>
      </c>
      <c r="D7555" s="71">
        <v>8143.9137000000001</v>
      </c>
    </row>
    <row r="7556" spans="1:4" x14ac:dyDescent="0.25">
      <c r="A7556" s="71" t="s">
        <v>38185</v>
      </c>
      <c r="B7556" t="s">
        <v>41730</v>
      </c>
      <c r="C7556" s="71" t="s">
        <v>3</v>
      </c>
      <c r="D7556" s="71">
        <v>10318.9285</v>
      </c>
    </row>
    <row r="7557" spans="1:4" x14ac:dyDescent="0.25">
      <c r="A7557" s="71" t="s">
        <v>38186</v>
      </c>
      <c r="B7557" t="s">
        <v>41731</v>
      </c>
      <c r="C7557" s="71" t="s">
        <v>3</v>
      </c>
      <c r="D7557" s="71">
        <v>10906.0651</v>
      </c>
    </row>
    <row r="7558" spans="1:4" x14ac:dyDescent="0.25">
      <c r="A7558" s="71" t="s">
        <v>38187</v>
      </c>
      <c r="B7558" t="s">
        <v>41732</v>
      </c>
      <c r="C7558" s="71" t="s">
        <v>3</v>
      </c>
      <c r="D7558" s="71">
        <v>11115.919599999999</v>
      </c>
    </row>
    <row r="7559" spans="1:4" x14ac:dyDescent="0.25">
      <c r="A7559" s="71" t="s">
        <v>38188</v>
      </c>
      <c r="B7559" t="s">
        <v>41733</v>
      </c>
      <c r="C7559" s="71" t="s">
        <v>3</v>
      </c>
      <c r="D7559" s="71">
        <v>11661.2392</v>
      </c>
    </row>
    <row r="7560" spans="1:4" x14ac:dyDescent="0.25">
      <c r="A7560" s="71" t="s">
        <v>38189</v>
      </c>
      <c r="B7560" t="s">
        <v>41734</v>
      </c>
      <c r="C7560" s="71" t="s">
        <v>3</v>
      </c>
      <c r="D7560" s="71">
        <v>7326.7561999999998</v>
      </c>
    </row>
    <row r="7561" spans="1:4" x14ac:dyDescent="0.25">
      <c r="A7561" s="71" t="s">
        <v>38190</v>
      </c>
      <c r="B7561" t="s">
        <v>41735</v>
      </c>
      <c r="C7561" s="71" t="s">
        <v>3</v>
      </c>
      <c r="D7561" s="71">
        <v>8859.1623999999993</v>
      </c>
    </row>
    <row r="7562" spans="1:4" x14ac:dyDescent="0.25">
      <c r="A7562" s="71" t="s">
        <v>38191</v>
      </c>
      <c r="B7562" t="s">
        <v>41736</v>
      </c>
      <c r="C7562" s="71" t="s">
        <v>3</v>
      </c>
      <c r="D7562" s="71">
        <v>9146.5139999999992</v>
      </c>
    </row>
    <row r="7563" spans="1:4" x14ac:dyDescent="0.25">
      <c r="A7563" s="71" t="s">
        <v>38192</v>
      </c>
      <c r="B7563" t="s">
        <v>41737</v>
      </c>
      <c r="C7563" s="71" t="s">
        <v>3</v>
      </c>
      <c r="D7563" s="71">
        <v>10391.5771</v>
      </c>
    </row>
    <row r="7564" spans="1:4" x14ac:dyDescent="0.25">
      <c r="A7564" s="71" t="s">
        <v>38193</v>
      </c>
      <c r="B7564" t="s">
        <v>41738</v>
      </c>
      <c r="C7564" s="71" t="s">
        <v>3</v>
      </c>
      <c r="D7564" s="71">
        <v>10966.2479</v>
      </c>
    </row>
    <row r="7565" spans="1:4" x14ac:dyDescent="0.25">
      <c r="A7565" s="71" t="s">
        <v>38194</v>
      </c>
      <c r="B7565" t="s">
        <v>41739</v>
      </c>
      <c r="C7565" s="71" t="s">
        <v>3</v>
      </c>
      <c r="D7565" s="71">
        <v>12833.938099999999</v>
      </c>
    </row>
    <row r="7566" spans="1:4" x14ac:dyDescent="0.25">
      <c r="A7566" s="71" t="s">
        <v>38195</v>
      </c>
      <c r="B7566" t="s">
        <v>41740</v>
      </c>
      <c r="C7566" s="71" t="s">
        <v>3</v>
      </c>
      <c r="D7566" s="71">
        <v>14653.512500000001</v>
      </c>
    </row>
    <row r="7567" spans="1:4" x14ac:dyDescent="0.25">
      <c r="A7567" s="71" t="s">
        <v>38196</v>
      </c>
      <c r="B7567" t="s">
        <v>41741</v>
      </c>
      <c r="C7567" s="71" t="s">
        <v>3</v>
      </c>
      <c r="D7567" s="71">
        <v>15563.4692</v>
      </c>
    </row>
    <row r="7568" spans="1:4" x14ac:dyDescent="0.25">
      <c r="A7568" s="71" t="s">
        <v>38197</v>
      </c>
      <c r="B7568" t="s">
        <v>41742</v>
      </c>
      <c r="C7568" s="71" t="s">
        <v>3</v>
      </c>
      <c r="D7568" s="71">
        <v>16473.436600000001</v>
      </c>
    </row>
    <row r="7569" spans="1:4" x14ac:dyDescent="0.25">
      <c r="A7569" s="71" t="s">
        <v>38198</v>
      </c>
      <c r="B7569" t="s">
        <v>41743</v>
      </c>
      <c r="C7569" s="71" t="s">
        <v>3</v>
      </c>
      <c r="D7569" s="71">
        <v>17670.700799999999</v>
      </c>
    </row>
    <row r="7570" spans="1:4" x14ac:dyDescent="0.25">
      <c r="A7570" s="71" t="s">
        <v>38199</v>
      </c>
      <c r="B7570" t="s">
        <v>41744</v>
      </c>
      <c r="C7570" s="71" t="s">
        <v>3</v>
      </c>
      <c r="D7570" s="71">
        <v>18293.2078</v>
      </c>
    </row>
    <row r="7571" spans="1:4" x14ac:dyDescent="0.25">
      <c r="A7571" s="71" t="s">
        <v>38200</v>
      </c>
      <c r="B7571" t="s">
        <v>41745</v>
      </c>
      <c r="C7571" s="71" t="s">
        <v>3</v>
      </c>
      <c r="D7571" s="71">
        <v>20160.9025</v>
      </c>
    </row>
    <row r="7572" spans="1:4" x14ac:dyDescent="0.25">
      <c r="A7572" s="71" t="s">
        <v>38201</v>
      </c>
      <c r="B7572" t="s">
        <v>41746</v>
      </c>
      <c r="C7572" s="71" t="s">
        <v>3</v>
      </c>
      <c r="D7572" s="71">
        <v>21980.268800000002</v>
      </c>
    </row>
    <row r="7573" spans="1:4" x14ac:dyDescent="0.25">
      <c r="A7573" s="71" t="s">
        <v>38202</v>
      </c>
      <c r="B7573" t="s">
        <v>41747</v>
      </c>
      <c r="C7573" s="71" t="s">
        <v>3</v>
      </c>
      <c r="D7573" s="71">
        <v>28017.9817</v>
      </c>
    </row>
    <row r="7574" spans="1:4" x14ac:dyDescent="0.25">
      <c r="A7574" s="71" t="s">
        <v>38203</v>
      </c>
      <c r="B7574" t="s">
        <v>41748</v>
      </c>
      <c r="C7574" s="71" t="s">
        <v>3</v>
      </c>
      <c r="D7574" s="71">
        <v>28809.155299999999</v>
      </c>
    </row>
    <row r="7575" spans="1:4" x14ac:dyDescent="0.25">
      <c r="A7575" s="71" t="s">
        <v>38204</v>
      </c>
      <c r="B7575" t="s">
        <v>41749</v>
      </c>
      <c r="C7575" s="71" t="s">
        <v>3</v>
      </c>
      <c r="D7575" s="71">
        <v>35224.538099999998</v>
      </c>
    </row>
    <row r="7576" spans="1:4" x14ac:dyDescent="0.25">
      <c r="A7576" s="71" t="s">
        <v>38205</v>
      </c>
      <c r="B7576" t="s">
        <v>41750</v>
      </c>
      <c r="C7576" s="71" t="s">
        <v>3</v>
      </c>
      <c r="D7576" s="71">
        <v>37744.048600000002</v>
      </c>
    </row>
    <row r="7577" spans="1:4" x14ac:dyDescent="0.25">
      <c r="A7577" s="71" t="s">
        <v>38206</v>
      </c>
      <c r="B7577" t="s">
        <v>41751</v>
      </c>
      <c r="C7577" s="71" t="s">
        <v>3</v>
      </c>
      <c r="D7577" s="71">
        <v>46653.697500000002</v>
      </c>
    </row>
    <row r="7578" spans="1:4" x14ac:dyDescent="0.25">
      <c r="A7578" s="71" t="s">
        <v>38207</v>
      </c>
      <c r="B7578" t="s">
        <v>41752</v>
      </c>
      <c r="C7578" s="71" t="s">
        <v>3</v>
      </c>
      <c r="D7578" s="71">
        <v>59740.396399999998</v>
      </c>
    </row>
    <row r="7579" spans="1:4" x14ac:dyDescent="0.25">
      <c r="A7579" s="71" t="s">
        <v>38208</v>
      </c>
      <c r="B7579" t="s">
        <v>41753</v>
      </c>
      <c r="C7579" s="71" t="s">
        <v>3</v>
      </c>
      <c r="D7579" s="71">
        <v>63243.152199999997</v>
      </c>
    </row>
    <row r="7580" spans="1:4" x14ac:dyDescent="0.25">
      <c r="A7580" s="71" t="s">
        <v>38209</v>
      </c>
      <c r="B7580" t="s">
        <v>41754</v>
      </c>
      <c r="C7580" s="71" t="s">
        <v>3</v>
      </c>
      <c r="D7580" s="71">
        <v>66740.623600000006</v>
      </c>
    </row>
    <row r="7581" spans="1:4" x14ac:dyDescent="0.25">
      <c r="A7581" s="71" t="s">
        <v>38210</v>
      </c>
      <c r="B7581" t="s">
        <v>41755</v>
      </c>
      <c r="C7581" s="71" t="s">
        <v>12798</v>
      </c>
      <c r="D7581" s="71">
        <v>75602.111399999994</v>
      </c>
    </row>
    <row r="7582" spans="1:4" x14ac:dyDescent="0.25">
      <c r="A7582" s="71" t="s">
        <v>38211</v>
      </c>
      <c r="B7582" t="s">
        <v>41756</v>
      </c>
      <c r="C7582" s="71" t="s">
        <v>12798</v>
      </c>
      <c r="D7582" s="71">
        <v>79983.270799999998</v>
      </c>
    </row>
    <row r="7583" spans="1:4" x14ac:dyDescent="0.25">
      <c r="A7583" s="71" t="s">
        <v>38212</v>
      </c>
      <c r="B7583" t="s">
        <v>41757</v>
      </c>
      <c r="C7583" s="71" t="s">
        <v>12798</v>
      </c>
      <c r="D7583" s="71">
        <v>84154.259099999996</v>
      </c>
    </row>
    <row r="7584" spans="1:4" x14ac:dyDescent="0.25">
      <c r="A7584" s="71" t="s">
        <v>38213</v>
      </c>
      <c r="B7584" t="s">
        <v>41758</v>
      </c>
      <c r="C7584" s="71" t="s">
        <v>12798</v>
      </c>
      <c r="D7584" s="71">
        <v>0.93910000000000005</v>
      </c>
    </row>
    <row r="7585" spans="1:4" x14ac:dyDescent="0.25">
      <c r="A7585" s="71" t="s">
        <v>38214</v>
      </c>
      <c r="B7585" t="s">
        <v>41759</v>
      </c>
      <c r="C7585" s="71" t="s">
        <v>3</v>
      </c>
      <c r="D7585" s="71">
        <v>2337.0160000000001</v>
      </c>
    </row>
    <row r="7586" spans="1:4" x14ac:dyDescent="0.25">
      <c r="A7586" s="71" t="s">
        <v>38215</v>
      </c>
      <c r="B7586" t="s">
        <v>41760</v>
      </c>
      <c r="C7586" s="71" t="s">
        <v>3</v>
      </c>
      <c r="D7586" s="71">
        <v>2545.1558</v>
      </c>
    </row>
    <row r="7587" spans="1:4" x14ac:dyDescent="0.25">
      <c r="A7587" s="71" t="s">
        <v>38216</v>
      </c>
      <c r="B7587" t="s">
        <v>41761</v>
      </c>
      <c r="C7587" s="71" t="s">
        <v>3</v>
      </c>
      <c r="D7587" s="71">
        <v>2773.3018999999999</v>
      </c>
    </row>
    <row r="7588" spans="1:4" x14ac:dyDescent="0.25">
      <c r="A7588" s="71" t="s">
        <v>38217</v>
      </c>
      <c r="B7588" t="s">
        <v>41762</v>
      </c>
      <c r="C7588" s="71" t="s">
        <v>3</v>
      </c>
      <c r="D7588" s="71">
        <v>2803.6210999999998</v>
      </c>
    </row>
    <row r="7589" spans="1:4" x14ac:dyDescent="0.25">
      <c r="A7589" s="71" t="s">
        <v>38218</v>
      </c>
      <c r="B7589" t="s">
        <v>41763</v>
      </c>
      <c r="C7589" s="71" t="s">
        <v>3</v>
      </c>
      <c r="D7589" s="71">
        <v>3251.6388999999999</v>
      </c>
    </row>
    <row r="7590" spans="1:4" x14ac:dyDescent="0.25">
      <c r="A7590" s="71" t="s">
        <v>38219</v>
      </c>
      <c r="B7590" t="s">
        <v>41764</v>
      </c>
      <c r="C7590" s="71" t="s">
        <v>3</v>
      </c>
      <c r="D7590" s="71">
        <v>3498.0162999999998</v>
      </c>
    </row>
    <row r="7591" spans="1:4" x14ac:dyDescent="0.25">
      <c r="A7591" s="71" t="s">
        <v>38220</v>
      </c>
      <c r="B7591" t="s">
        <v>41765</v>
      </c>
      <c r="C7591" s="71" t="s">
        <v>3</v>
      </c>
      <c r="D7591" s="71">
        <v>3633.1685000000002</v>
      </c>
    </row>
    <row r="7592" spans="1:4" x14ac:dyDescent="0.25">
      <c r="A7592" s="71" t="s">
        <v>38221</v>
      </c>
      <c r="B7592" t="s">
        <v>41766</v>
      </c>
      <c r="C7592" s="71" t="s">
        <v>3</v>
      </c>
      <c r="D7592" s="71">
        <v>4043.5949999999998</v>
      </c>
    </row>
    <row r="7593" spans="1:4" x14ac:dyDescent="0.25">
      <c r="A7593" s="71" t="s">
        <v>38222</v>
      </c>
      <c r="B7593" t="s">
        <v>41767</v>
      </c>
      <c r="C7593" s="71" t="s">
        <v>3</v>
      </c>
      <c r="D7593" s="71">
        <v>4607.3301000000001</v>
      </c>
    </row>
    <row r="7594" spans="1:4" x14ac:dyDescent="0.25">
      <c r="A7594" s="71" t="s">
        <v>38223</v>
      </c>
      <c r="B7594" t="s">
        <v>41768</v>
      </c>
      <c r="C7594" s="71" t="s">
        <v>3</v>
      </c>
      <c r="D7594" s="71">
        <v>4852.3242</v>
      </c>
    </row>
    <row r="7595" spans="1:4" x14ac:dyDescent="0.25">
      <c r="A7595" s="71" t="s">
        <v>38224</v>
      </c>
      <c r="B7595" t="s">
        <v>41769</v>
      </c>
      <c r="C7595" s="71" t="s">
        <v>3</v>
      </c>
      <c r="D7595" s="71">
        <v>5054.4988999999996</v>
      </c>
    </row>
    <row r="7596" spans="1:4" x14ac:dyDescent="0.25">
      <c r="A7596" s="71" t="s">
        <v>38225</v>
      </c>
      <c r="B7596" t="s">
        <v>41770</v>
      </c>
      <c r="C7596" s="71" t="s">
        <v>3</v>
      </c>
      <c r="D7596" s="71">
        <v>5256.6634000000004</v>
      </c>
    </row>
    <row r="7597" spans="1:4" x14ac:dyDescent="0.25">
      <c r="A7597" s="71" t="s">
        <v>38226</v>
      </c>
      <c r="B7597" t="s">
        <v>41771</v>
      </c>
      <c r="C7597" s="71" t="s">
        <v>3</v>
      </c>
      <c r="D7597" s="71">
        <v>5458.8584000000001</v>
      </c>
    </row>
    <row r="7598" spans="1:4" x14ac:dyDescent="0.25">
      <c r="A7598" s="71" t="s">
        <v>38227</v>
      </c>
      <c r="B7598" t="s">
        <v>41772</v>
      </c>
      <c r="C7598" s="71" t="s">
        <v>3</v>
      </c>
      <c r="D7598" s="71">
        <v>6042.6174000000001</v>
      </c>
    </row>
    <row r="7599" spans="1:4" x14ac:dyDescent="0.25">
      <c r="A7599" s="71" t="s">
        <v>38228</v>
      </c>
      <c r="B7599" t="s">
        <v>41773</v>
      </c>
      <c r="C7599" s="71" t="s">
        <v>3</v>
      </c>
      <c r="D7599" s="71">
        <v>5054.509</v>
      </c>
    </row>
    <row r="7600" spans="1:4" x14ac:dyDescent="0.25">
      <c r="A7600" s="71" t="s">
        <v>38229</v>
      </c>
      <c r="B7600" t="s">
        <v>41774</v>
      </c>
      <c r="C7600" s="71" t="s">
        <v>3</v>
      </c>
      <c r="D7600" s="71">
        <v>5256.6836999999996</v>
      </c>
    </row>
    <row r="7601" spans="1:4" x14ac:dyDescent="0.25">
      <c r="A7601" s="71" t="s">
        <v>38230</v>
      </c>
      <c r="B7601" t="s">
        <v>41775</v>
      </c>
      <c r="C7601" s="71" t="s">
        <v>3</v>
      </c>
      <c r="D7601" s="71">
        <v>5863.1976000000004</v>
      </c>
    </row>
    <row r="7602" spans="1:4" x14ac:dyDescent="0.25">
      <c r="A7602" s="71" t="s">
        <v>38231</v>
      </c>
      <c r="B7602" t="s">
        <v>41776</v>
      </c>
      <c r="C7602" s="71" t="s">
        <v>3</v>
      </c>
      <c r="D7602" s="71">
        <v>6065.3924999999999</v>
      </c>
    </row>
    <row r="7603" spans="1:4" x14ac:dyDescent="0.25">
      <c r="A7603" s="71" t="s">
        <v>38232</v>
      </c>
      <c r="B7603" t="s">
        <v>41777</v>
      </c>
      <c r="C7603" s="71" t="s">
        <v>3</v>
      </c>
      <c r="D7603" s="71">
        <v>6469.7520000000004</v>
      </c>
    </row>
    <row r="7604" spans="1:4" x14ac:dyDescent="0.25">
      <c r="A7604" s="71" t="s">
        <v>38233</v>
      </c>
      <c r="B7604" t="s">
        <v>41778</v>
      </c>
      <c r="C7604" s="71" t="s">
        <v>3</v>
      </c>
      <c r="D7604" s="71">
        <v>7682.8509000000004</v>
      </c>
    </row>
    <row r="7605" spans="1:4" x14ac:dyDescent="0.25">
      <c r="A7605" s="71" t="s">
        <v>38234</v>
      </c>
      <c r="B7605" t="s">
        <v>41779</v>
      </c>
      <c r="C7605" s="71" t="s">
        <v>3</v>
      </c>
      <c r="D7605" s="71">
        <v>7884.9951000000001</v>
      </c>
    </row>
    <row r="7606" spans="1:4" x14ac:dyDescent="0.25">
      <c r="A7606" s="71" t="s">
        <v>38235</v>
      </c>
      <c r="B7606" t="s">
        <v>41780</v>
      </c>
      <c r="C7606" s="71" t="s">
        <v>3</v>
      </c>
      <c r="D7606" s="71">
        <v>5333.0249000000003</v>
      </c>
    </row>
    <row r="7607" spans="1:4" x14ac:dyDescent="0.25">
      <c r="A7607" s="71" t="s">
        <v>38236</v>
      </c>
      <c r="B7607" t="s">
        <v>41781</v>
      </c>
      <c r="C7607" s="71" t="s">
        <v>3</v>
      </c>
      <c r="D7607" s="71">
        <v>5567.3509999999997</v>
      </c>
    </row>
    <row r="7608" spans="1:4" x14ac:dyDescent="0.25">
      <c r="A7608" s="71" t="s">
        <v>38237</v>
      </c>
      <c r="B7608" t="s">
        <v>41782</v>
      </c>
      <c r="C7608" s="71" t="s">
        <v>3</v>
      </c>
      <c r="D7608" s="71">
        <v>6335.9741999999997</v>
      </c>
    </row>
    <row r="7609" spans="1:4" x14ac:dyDescent="0.25">
      <c r="A7609" s="71" t="s">
        <v>38238</v>
      </c>
      <c r="B7609" t="s">
        <v>41783</v>
      </c>
      <c r="C7609" s="71" t="s">
        <v>3</v>
      </c>
      <c r="D7609" s="71">
        <v>6846.8905999999997</v>
      </c>
    </row>
    <row r="7610" spans="1:4" x14ac:dyDescent="0.25">
      <c r="A7610" s="71" t="s">
        <v>38239</v>
      </c>
      <c r="B7610" t="s">
        <v>41784</v>
      </c>
      <c r="C7610" s="71" t="s">
        <v>3</v>
      </c>
      <c r="D7610" s="71">
        <v>7645.3464000000004</v>
      </c>
    </row>
    <row r="7611" spans="1:4" x14ac:dyDescent="0.25">
      <c r="A7611" s="71" t="s">
        <v>38240</v>
      </c>
      <c r="B7611" t="s">
        <v>41785</v>
      </c>
      <c r="C7611" s="71" t="s">
        <v>3</v>
      </c>
      <c r="D7611" s="71">
        <v>7833.6124</v>
      </c>
    </row>
    <row r="7612" spans="1:4" x14ac:dyDescent="0.25">
      <c r="A7612" s="71" t="s">
        <v>38241</v>
      </c>
      <c r="B7612" t="s">
        <v>41786</v>
      </c>
      <c r="C7612" s="71" t="s">
        <v>3</v>
      </c>
      <c r="D7612" s="71">
        <v>8140.2380999999996</v>
      </c>
    </row>
    <row r="7613" spans="1:4" x14ac:dyDescent="0.25">
      <c r="A7613" s="71" t="s">
        <v>38242</v>
      </c>
      <c r="B7613" t="s">
        <v>41787</v>
      </c>
      <c r="C7613" s="71" t="s">
        <v>3</v>
      </c>
      <c r="D7613" s="71">
        <v>2014.6377</v>
      </c>
    </row>
    <row r="7614" spans="1:4" x14ac:dyDescent="0.25">
      <c r="A7614" s="71" t="s">
        <v>38243</v>
      </c>
      <c r="B7614" t="s">
        <v>41788</v>
      </c>
      <c r="C7614" s="71" t="s">
        <v>3</v>
      </c>
      <c r="D7614" s="71">
        <v>2389.0376000000001</v>
      </c>
    </row>
    <row r="7615" spans="1:4" x14ac:dyDescent="0.25">
      <c r="A7615" s="71" t="s">
        <v>38244</v>
      </c>
      <c r="B7615" t="s">
        <v>41789</v>
      </c>
      <c r="C7615" s="71" t="s">
        <v>3</v>
      </c>
      <c r="D7615" s="71">
        <v>3433.3252000000002</v>
      </c>
    </row>
    <row r="7616" spans="1:4" x14ac:dyDescent="0.25">
      <c r="A7616" s="71" t="s">
        <v>38245</v>
      </c>
      <c r="B7616" t="s">
        <v>41790</v>
      </c>
      <c r="C7616" s="71" t="s">
        <v>3</v>
      </c>
      <c r="D7616" s="71">
        <v>3554.6754000000001</v>
      </c>
    </row>
    <row r="7617" spans="1:4" x14ac:dyDescent="0.25">
      <c r="A7617" s="71" t="s">
        <v>38246</v>
      </c>
      <c r="B7617" t="s">
        <v>41791</v>
      </c>
      <c r="C7617" s="71" t="s">
        <v>3</v>
      </c>
      <c r="D7617" s="71">
        <v>3538.1430999999998</v>
      </c>
    </row>
    <row r="7618" spans="1:4" x14ac:dyDescent="0.25">
      <c r="A7618" s="71" t="s">
        <v>38247</v>
      </c>
      <c r="B7618" t="s">
        <v>41792</v>
      </c>
      <c r="C7618" s="71" t="s">
        <v>3</v>
      </c>
      <c r="D7618" s="71">
        <v>3942.5025999999998</v>
      </c>
    </row>
    <row r="7619" spans="1:4" x14ac:dyDescent="0.25">
      <c r="A7619" s="71" t="s">
        <v>38248</v>
      </c>
      <c r="B7619" t="s">
        <v>41793</v>
      </c>
      <c r="C7619" s="71" t="s">
        <v>3</v>
      </c>
      <c r="D7619" s="71">
        <v>4132.8747999999996</v>
      </c>
    </row>
    <row r="7620" spans="1:4" x14ac:dyDescent="0.25">
      <c r="A7620" s="71" t="s">
        <v>38249</v>
      </c>
      <c r="B7620" t="s">
        <v>41794</v>
      </c>
      <c r="C7620" s="71" t="s">
        <v>3</v>
      </c>
      <c r="D7620" s="71">
        <v>4043.5949999999998</v>
      </c>
    </row>
    <row r="7621" spans="1:4" x14ac:dyDescent="0.25">
      <c r="A7621" s="71" t="s">
        <v>38250</v>
      </c>
      <c r="B7621" t="s">
        <v>41795</v>
      </c>
      <c r="C7621" s="71" t="s">
        <v>3</v>
      </c>
      <c r="D7621" s="71">
        <v>4479.8639999999996</v>
      </c>
    </row>
    <row r="7622" spans="1:4" x14ac:dyDescent="0.25">
      <c r="A7622" s="71" t="s">
        <v>38251</v>
      </c>
      <c r="B7622" t="s">
        <v>41796</v>
      </c>
      <c r="C7622" s="71" t="s">
        <v>3</v>
      </c>
      <c r="D7622" s="71">
        <v>4581.0280000000002</v>
      </c>
    </row>
    <row r="7623" spans="1:4" x14ac:dyDescent="0.25">
      <c r="A7623" s="71" t="s">
        <v>38252</v>
      </c>
      <c r="B7623" t="s">
        <v>41797</v>
      </c>
      <c r="C7623" s="71" t="s">
        <v>12798</v>
      </c>
      <c r="D7623" s="71">
        <v>8506.0787999999993</v>
      </c>
    </row>
    <row r="7624" spans="1:4" x14ac:dyDescent="0.25">
      <c r="A7624" s="71" t="s">
        <v>38253</v>
      </c>
      <c r="B7624" t="s">
        <v>41798</v>
      </c>
      <c r="C7624" s="71" t="s">
        <v>12798</v>
      </c>
      <c r="D7624" s="71">
        <v>12210.0265</v>
      </c>
    </row>
    <row r="7625" spans="1:4" x14ac:dyDescent="0.25">
      <c r="A7625" s="71" t="s">
        <v>38254</v>
      </c>
      <c r="B7625" t="s">
        <v>41799</v>
      </c>
      <c r="C7625" s="71" t="s">
        <v>12798</v>
      </c>
      <c r="D7625" s="71">
        <v>15909.331099999999</v>
      </c>
    </row>
    <row r="7626" spans="1:4" x14ac:dyDescent="0.25">
      <c r="A7626" s="71" t="s">
        <v>38255</v>
      </c>
      <c r="B7626" t="s">
        <v>41800</v>
      </c>
      <c r="C7626" s="71" t="s">
        <v>12798</v>
      </c>
      <c r="D7626" s="71">
        <v>19359.7448</v>
      </c>
    </row>
    <row r="7627" spans="1:4" x14ac:dyDescent="0.25">
      <c r="A7627" s="71" t="s">
        <v>38256</v>
      </c>
      <c r="B7627" t="s">
        <v>41801</v>
      </c>
      <c r="C7627" s="71" t="s">
        <v>12798</v>
      </c>
      <c r="D7627" s="71">
        <v>21815.8907</v>
      </c>
    </row>
    <row r="7628" spans="1:4" x14ac:dyDescent="0.25">
      <c r="A7628" s="71" t="s">
        <v>38257</v>
      </c>
      <c r="B7628" t="s">
        <v>41802</v>
      </c>
      <c r="C7628" s="71" t="s">
        <v>12798</v>
      </c>
      <c r="D7628" s="71">
        <v>25136.408299999999</v>
      </c>
    </row>
    <row r="7629" spans="1:4" x14ac:dyDescent="0.25">
      <c r="A7629" s="71" t="s">
        <v>38258</v>
      </c>
      <c r="B7629" t="s">
        <v>41803</v>
      </c>
      <c r="C7629" s="71" t="s">
        <v>12798</v>
      </c>
      <c r="D7629" s="71">
        <v>27404.720499999999</v>
      </c>
    </row>
    <row r="7630" spans="1:4" x14ac:dyDescent="0.25">
      <c r="A7630" s="71" t="s">
        <v>38259</v>
      </c>
      <c r="B7630" t="s">
        <v>41804</v>
      </c>
      <c r="C7630" s="71" t="s">
        <v>12798</v>
      </c>
      <c r="D7630" s="71">
        <v>33735.143900000003</v>
      </c>
    </row>
    <row r="7631" spans="1:4" x14ac:dyDescent="0.25">
      <c r="A7631" s="71" t="s">
        <v>38260</v>
      </c>
      <c r="B7631" t="s">
        <v>41805</v>
      </c>
      <c r="C7631" s="71" t="s">
        <v>12798</v>
      </c>
      <c r="D7631" s="71">
        <v>36893.737500000003</v>
      </c>
    </row>
    <row r="7632" spans="1:4" x14ac:dyDescent="0.25">
      <c r="A7632" s="71" t="s">
        <v>38261</v>
      </c>
      <c r="B7632" t="s">
        <v>41806</v>
      </c>
      <c r="C7632" s="71" t="s">
        <v>12798</v>
      </c>
      <c r="D7632" s="71">
        <v>40673.911999999997</v>
      </c>
    </row>
    <row r="7633" spans="1:4" x14ac:dyDescent="0.25">
      <c r="A7633" s="71" t="s">
        <v>38262</v>
      </c>
      <c r="B7633" t="s">
        <v>41807</v>
      </c>
      <c r="C7633" s="71" t="s">
        <v>12798</v>
      </c>
      <c r="D7633" s="71">
        <v>46282.580399999999</v>
      </c>
    </row>
    <row r="7634" spans="1:4" x14ac:dyDescent="0.25">
      <c r="A7634" s="71" t="s">
        <v>38263</v>
      </c>
      <c r="B7634" t="s">
        <v>41808</v>
      </c>
      <c r="C7634" s="71" t="s">
        <v>12798</v>
      </c>
      <c r="D7634" s="71">
        <v>50030.2837</v>
      </c>
    </row>
    <row r="7635" spans="1:4" x14ac:dyDescent="0.25">
      <c r="A7635" s="71" t="s">
        <v>38264</v>
      </c>
      <c r="B7635" t="s">
        <v>41809</v>
      </c>
      <c r="C7635" s="71" t="s">
        <v>12798</v>
      </c>
      <c r="D7635" s="71">
        <v>53880.766900000002</v>
      </c>
    </row>
    <row r="7636" spans="1:4" x14ac:dyDescent="0.25">
      <c r="A7636" s="71" t="s">
        <v>38265</v>
      </c>
      <c r="B7636" t="s">
        <v>41810</v>
      </c>
      <c r="C7636" s="71" t="s">
        <v>12798</v>
      </c>
      <c r="D7636" s="71">
        <v>58134.091999999997</v>
      </c>
    </row>
    <row r="7637" spans="1:4" x14ac:dyDescent="0.25">
      <c r="A7637" s="71" t="s">
        <v>38266</v>
      </c>
      <c r="B7637" t="s">
        <v>41811</v>
      </c>
      <c r="C7637" s="71" t="s">
        <v>12798</v>
      </c>
      <c r="D7637" s="71">
        <v>64525.311800000003</v>
      </c>
    </row>
    <row r="7638" spans="1:4" x14ac:dyDescent="0.25">
      <c r="A7638" s="71" t="s">
        <v>38267</v>
      </c>
      <c r="B7638" t="s">
        <v>41812</v>
      </c>
      <c r="C7638" s="71" t="s">
        <v>12798</v>
      </c>
      <c r="D7638" s="71">
        <v>70731.448099999994</v>
      </c>
    </row>
    <row r="7639" spans="1:4" x14ac:dyDescent="0.25">
      <c r="A7639" s="71" t="s">
        <v>38268</v>
      </c>
      <c r="B7639" t="s">
        <v>41813</v>
      </c>
      <c r="C7639" s="71" t="s">
        <v>12798</v>
      </c>
      <c r="D7639" s="71">
        <v>74615.904399999999</v>
      </c>
    </row>
    <row r="7640" spans="1:4" x14ac:dyDescent="0.25">
      <c r="A7640" s="71" t="s">
        <v>38269</v>
      </c>
      <c r="B7640" t="s">
        <v>41814</v>
      </c>
      <c r="C7640" s="71" t="s">
        <v>12798</v>
      </c>
      <c r="D7640" s="71">
        <v>79231.988200000007</v>
      </c>
    </row>
    <row r="7641" spans="1:4" x14ac:dyDescent="0.25">
      <c r="A7641" s="71" t="s">
        <v>38270</v>
      </c>
      <c r="B7641" t="s">
        <v>41815</v>
      </c>
      <c r="C7641" s="71" t="s">
        <v>12798</v>
      </c>
      <c r="D7641" s="71">
        <v>83203.118499999997</v>
      </c>
    </row>
    <row r="7642" spans="1:4" x14ac:dyDescent="0.25">
      <c r="A7642" s="71" t="s">
        <v>38271</v>
      </c>
      <c r="B7642" t="s">
        <v>41816</v>
      </c>
      <c r="C7642" s="71" t="s">
        <v>12798</v>
      </c>
      <c r="D7642" s="71">
        <v>4639.3791000000001</v>
      </c>
    </row>
    <row r="7643" spans="1:4" x14ac:dyDescent="0.25">
      <c r="A7643" s="71" t="s">
        <v>38272</v>
      </c>
      <c r="B7643" t="s">
        <v>41817</v>
      </c>
      <c r="C7643" s="71" t="s">
        <v>12798</v>
      </c>
      <c r="D7643" s="71">
        <v>7070.0720000000001</v>
      </c>
    </row>
    <row r="7644" spans="1:4" x14ac:dyDescent="0.25">
      <c r="A7644" s="71" t="s">
        <v>38273</v>
      </c>
      <c r="B7644" t="s">
        <v>41818</v>
      </c>
      <c r="C7644" s="71" t="s">
        <v>12798</v>
      </c>
      <c r="D7644" s="71">
        <v>11611.080400000001</v>
      </c>
    </row>
    <row r="7645" spans="1:4" x14ac:dyDescent="0.25">
      <c r="A7645" s="71" t="s">
        <v>38274</v>
      </c>
      <c r="B7645" t="s">
        <v>41819</v>
      </c>
      <c r="C7645" s="71" t="s">
        <v>12798</v>
      </c>
      <c r="D7645" s="71">
        <v>17586.315200000001</v>
      </c>
    </row>
    <row r="7646" spans="1:4" x14ac:dyDescent="0.25">
      <c r="A7646" s="71" t="s">
        <v>38275</v>
      </c>
      <c r="B7646" t="s">
        <v>41820</v>
      </c>
      <c r="C7646" s="71" t="s">
        <v>12798</v>
      </c>
      <c r="D7646" s="71">
        <v>24240.785500000002</v>
      </c>
    </row>
    <row r="7647" spans="1:4" x14ac:dyDescent="0.25">
      <c r="A7647" s="71" t="s">
        <v>38276</v>
      </c>
      <c r="B7647" t="s">
        <v>41821</v>
      </c>
      <c r="C7647" s="71" t="s">
        <v>12798</v>
      </c>
      <c r="D7647" s="71">
        <v>33619.460099999997</v>
      </c>
    </row>
    <row r="7648" spans="1:4" x14ac:dyDescent="0.25">
      <c r="A7648" s="71" t="s">
        <v>38277</v>
      </c>
      <c r="B7648" t="s">
        <v>41822</v>
      </c>
      <c r="C7648" s="71" t="s">
        <v>12798</v>
      </c>
      <c r="D7648" s="71">
        <v>46221.462299999999</v>
      </c>
    </row>
    <row r="7649" spans="1:4" x14ac:dyDescent="0.25">
      <c r="A7649" s="71" t="s">
        <v>38278</v>
      </c>
      <c r="B7649" t="s">
        <v>41823</v>
      </c>
      <c r="C7649" s="71" t="s">
        <v>12798</v>
      </c>
      <c r="D7649" s="71">
        <v>4557.1014999999998</v>
      </c>
    </row>
    <row r="7650" spans="1:4" x14ac:dyDescent="0.25">
      <c r="A7650" s="71" t="s">
        <v>38279</v>
      </c>
      <c r="B7650" t="s">
        <v>41824</v>
      </c>
      <c r="C7650" s="71" t="s">
        <v>12798</v>
      </c>
      <c r="D7650" s="71">
        <v>6872.0999000000002</v>
      </c>
    </row>
    <row r="7651" spans="1:4" x14ac:dyDescent="0.25">
      <c r="A7651" s="71" t="s">
        <v>38280</v>
      </c>
      <c r="B7651" t="s">
        <v>41825</v>
      </c>
      <c r="C7651" s="71" t="s">
        <v>12798</v>
      </c>
      <c r="D7651" s="71">
        <v>9881.6445000000003</v>
      </c>
    </row>
    <row r="7652" spans="1:4" x14ac:dyDescent="0.25">
      <c r="A7652" s="71" t="s">
        <v>38281</v>
      </c>
      <c r="B7652" t="s">
        <v>41826</v>
      </c>
      <c r="C7652" s="71" t="s">
        <v>12798</v>
      </c>
      <c r="D7652" s="71">
        <v>17341.6728</v>
      </c>
    </row>
    <row r="7653" spans="1:4" x14ac:dyDescent="0.25">
      <c r="A7653" s="71" t="s">
        <v>38282</v>
      </c>
      <c r="B7653" t="s">
        <v>41827</v>
      </c>
      <c r="C7653" s="71" t="s">
        <v>12798</v>
      </c>
      <c r="D7653" s="71">
        <v>23638.707200000001</v>
      </c>
    </row>
    <row r="7654" spans="1:4" x14ac:dyDescent="0.25">
      <c r="A7654" s="71" t="s">
        <v>38283</v>
      </c>
      <c r="B7654" t="s">
        <v>41828</v>
      </c>
      <c r="C7654" s="71" t="s">
        <v>12798</v>
      </c>
      <c r="D7654" s="71">
        <v>29665.944200000002</v>
      </c>
    </row>
    <row r="7655" spans="1:4" x14ac:dyDescent="0.25">
      <c r="A7655" s="71" t="s">
        <v>38284</v>
      </c>
      <c r="B7655" t="s">
        <v>41829</v>
      </c>
      <c r="C7655" s="71" t="s">
        <v>12798</v>
      </c>
      <c r="D7655" s="71">
        <v>45077.872799999997</v>
      </c>
    </row>
    <row r="7656" spans="1:4" x14ac:dyDescent="0.25">
      <c r="A7656" s="71" t="s">
        <v>38285</v>
      </c>
      <c r="B7656" t="s">
        <v>41830</v>
      </c>
      <c r="C7656" s="71" t="s">
        <v>12798</v>
      </c>
      <c r="D7656" s="71">
        <v>3744.3474999999999</v>
      </c>
    </row>
    <row r="7657" spans="1:4" x14ac:dyDescent="0.25">
      <c r="A7657" s="71" t="s">
        <v>38286</v>
      </c>
      <c r="B7657" t="s">
        <v>41831</v>
      </c>
      <c r="C7657" s="71" t="s">
        <v>12798</v>
      </c>
      <c r="D7657" s="71">
        <v>5535.0632999999998</v>
      </c>
    </row>
    <row r="7658" spans="1:4" x14ac:dyDescent="0.25">
      <c r="A7658" s="71" t="s">
        <v>38287</v>
      </c>
      <c r="B7658" t="s">
        <v>41832</v>
      </c>
      <c r="C7658" s="71" t="s">
        <v>12798</v>
      </c>
      <c r="D7658" s="71">
        <v>8195.1790000000001</v>
      </c>
    </row>
    <row r="7659" spans="1:4" x14ac:dyDescent="0.25">
      <c r="A7659" s="71" t="s">
        <v>38288</v>
      </c>
      <c r="B7659" t="s">
        <v>41833</v>
      </c>
      <c r="C7659" s="71" t="s">
        <v>12798</v>
      </c>
      <c r="D7659" s="71">
        <v>12985.702799999999</v>
      </c>
    </row>
    <row r="7660" spans="1:4" x14ac:dyDescent="0.25">
      <c r="A7660" s="71" t="s">
        <v>38289</v>
      </c>
      <c r="B7660" t="s">
        <v>41834</v>
      </c>
      <c r="C7660" s="71" t="s">
        <v>12798</v>
      </c>
      <c r="D7660" s="71">
        <v>18462.036100000001</v>
      </c>
    </row>
    <row r="7661" spans="1:4" x14ac:dyDescent="0.25">
      <c r="A7661" s="71" t="s">
        <v>38290</v>
      </c>
      <c r="B7661" t="s">
        <v>41835</v>
      </c>
      <c r="C7661" s="71" t="s">
        <v>12798</v>
      </c>
      <c r="D7661" s="71">
        <v>26146.126799999998</v>
      </c>
    </row>
    <row r="7662" spans="1:4" x14ac:dyDescent="0.25">
      <c r="A7662" s="71" t="s">
        <v>38291</v>
      </c>
      <c r="B7662" t="s">
        <v>41836</v>
      </c>
      <c r="C7662" s="71" t="s">
        <v>12798</v>
      </c>
      <c r="D7662" s="71">
        <v>35452.482799999998</v>
      </c>
    </row>
    <row r="7663" spans="1:4" x14ac:dyDescent="0.25">
      <c r="A7663" s="71" t="s">
        <v>38292</v>
      </c>
      <c r="B7663" t="s">
        <v>41837</v>
      </c>
      <c r="C7663" s="71" t="s">
        <v>3</v>
      </c>
      <c r="D7663" s="71">
        <v>5083.4313000000002</v>
      </c>
    </row>
    <row r="7664" spans="1:4" x14ac:dyDescent="0.25">
      <c r="A7664" s="71" t="s">
        <v>38293</v>
      </c>
      <c r="B7664" t="s">
        <v>41838</v>
      </c>
      <c r="C7664" s="71" t="s">
        <v>3</v>
      </c>
      <c r="D7664" s="71">
        <v>5729.6382999999996</v>
      </c>
    </row>
    <row r="7665" spans="1:4" x14ac:dyDescent="0.25">
      <c r="A7665" s="71" t="s">
        <v>38294</v>
      </c>
      <c r="B7665" t="s">
        <v>41839</v>
      </c>
      <c r="C7665" s="71" t="s">
        <v>3</v>
      </c>
      <c r="D7665" s="71">
        <v>6677.3923000000004</v>
      </c>
    </row>
    <row r="7666" spans="1:4" x14ac:dyDescent="0.25">
      <c r="A7666" s="71" t="s">
        <v>38295</v>
      </c>
      <c r="B7666" t="s">
        <v>41840</v>
      </c>
      <c r="C7666" s="71" t="s">
        <v>3</v>
      </c>
      <c r="D7666" s="71">
        <v>7625.1518999999998</v>
      </c>
    </row>
    <row r="7667" spans="1:4" x14ac:dyDescent="0.25">
      <c r="A7667" s="71" t="s">
        <v>38296</v>
      </c>
      <c r="B7667" t="s">
        <v>41841</v>
      </c>
      <c r="C7667" s="71" t="s">
        <v>3</v>
      </c>
      <c r="D7667" s="71">
        <v>8400.6435999999994</v>
      </c>
    </row>
    <row r="7668" spans="1:4" x14ac:dyDescent="0.25">
      <c r="A7668" s="71" t="s">
        <v>38297</v>
      </c>
      <c r="B7668" t="s">
        <v>41842</v>
      </c>
      <c r="C7668" s="71" t="s">
        <v>3</v>
      </c>
      <c r="D7668" s="71">
        <v>10946.1859</v>
      </c>
    </row>
    <row r="7669" spans="1:4" x14ac:dyDescent="0.25">
      <c r="A7669" s="71" t="s">
        <v>38298</v>
      </c>
      <c r="B7669" t="s">
        <v>41843</v>
      </c>
      <c r="C7669" s="71" t="s">
        <v>3</v>
      </c>
      <c r="D7669" s="71">
        <v>11848.1574</v>
      </c>
    </row>
    <row r="7670" spans="1:4" x14ac:dyDescent="0.25">
      <c r="A7670" s="71" t="s">
        <v>38299</v>
      </c>
      <c r="B7670" t="s">
        <v>41844</v>
      </c>
      <c r="C7670" s="71" t="s">
        <v>3</v>
      </c>
      <c r="D7670" s="71">
        <v>12914.134899999999</v>
      </c>
    </row>
    <row r="7671" spans="1:4" x14ac:dyDescent="0.25">
      <c r="A7671" s="71" t="s">
        <v>38300</v>
      </c>
      <c r="B7671" t="s">
        <v>41845</v>
      </c>
      <c r="C7671" s="71" t="s">
        <v>3</v>
      </c>
      <c r="D7671" s="71">
        <v>13816.0005</v>
      </c>
    </row>
    <row r="7672" spans="1:4" x14ac:dyDescent="0.25">
      <c r="A7672" s="71" t="s">
        <v>38301</v>
      </c>
      <c r="B7672" t="s">
        <v>41846</v>
      </c>
      <c r="C7672" s="71" t="s">
        <v>3</v>
      </c>
      <c r="D7672" s="71">
        <v>14882.0744</v>
      </c>
    </row>
    <row r="7673" spans="1:4" x14ac:dyDescent="0.25">
      <c r="A7673" s="71" t="s">
        <v>38302</v>
      </c>
      <c r="B7673" t="s">
        <v>41847</v>
      </c>
      <c r="C7673" s="71" t="s">
        <v>3</v>
      </c>
      <c r="D7673" s="71">
        <v>15784.0057</v>
      </c>
    </row>
    <row r="7674" spans="1:4" x14ac:dyDescent="0.25">
      <c r="A7674" s="71" t="s">
        <v>38303</v>
      </c>
      <c r="B7674" t="s">
        <v>41848</v>
      </c>
      <c r="C7674" s="71" t="s">
        <v>3</v>
      </c>
      <c r="D7674" s="71">
        <v>18817.1489</v>
      </c>
    </row>
    <row r="7675" spans="1:4" x14ac:dyDescent="0.25">
      <c r="A7675" s="71" t="s">
        <v>38304</v>
      </c>
      <c r="B7675" t="s">
        <v>41849</v>
      </c>
      <c r="C7675" s="71" t="s">
        <v>3</v>
      </c>
      <c r="D7675" s="71">
        <v>19847.2117</v>
      </c>
    </row>
    <row r="7676" spans="1:4" x14ac:dyDescent="0.25">
      <c r="A7676" s="71" t="s">
        <v>38305</v>
      </c>
      <c r="B7676" t="s">
        <v>41850</v>
      </c>
      <c r="C7676" s="71" t="s">
        <v>3</v>
      </c>
      <c r="D7676" s="71">
        <v>21075.157500000001</v>
      </c>
    </row>
    <row r="7677" spans="1:4" x14ac:dyDescent="0.25">
      <c r="A7677" s="71" t="s">
        <v>38306</v>
      </c>
      <c r="B7677" t="s">
        <v>41851</v>
      </c>
      <c r="C7677" s="71" t="s">
        <v>3</v>
      </c>
      <c r="D7677" s="71">
        <v>22026.192599999998</v>
      </c>
    </row>
    <row r="7678" spans="1:4" x14ac:dyDescent="0.25">
      <c r="A7678" s="71" t="s">
        <v>38307</v>
      </c>
      <c r="B7678" t="s">
        <v>41852</v>
      </c>
      <c r="C7678" s="71" t="s">
        <v>3</v>
      </c>
      <c r="D7678" s="71">
        <v>23214.579300000001</v>
      </c>
    </row>
    <row r="7679" spans="1:4" x14ac:dyDescent="0.25">
      <c r="A7679" s="71" t="s">
        <v>38308</v>
      </c>
      <c r="B7679" t="s">
        <v>41853</v>
      </c>
      <c r="C7679" s="71" t="s">
        <v>3</v>
      </c>
      <c r="D7679" s="71">
        <v>24283.8845</v>
      </c>
    </row>
    <row r="7680" spans="1:4" x14ac:dyDescent="0.25">
      <c r="A7680" s="71" t="s">
        <v>38309</v>
      </c>
      <c r="B7680" t="s">
        <v>41854</v>
      </c>
      <c r="C7680" s="71" t="s">
        <v>3</v>
      </c>
      <c r="D7680" s="71">
        <v>25392.914100000002</v>
      </c>
    </row>
    <row r="7681" spans="1:4" x14ac:dyDescent="0.25">
      <c r="A7681" s="71" t="s">
        <v>38310</v>
      </c>
      <c r="B7681" t="s">
        <v>41855</v>
      </c>
      <c r="C7681" s="71" t="s">
        <v>3</v>
      </c>
      <c r="D7681" s="71">
        <v>30748.247299999999</v>
      </c>
    </row>
    <row r="7682" spans="1:4" x14ac:dyDescent="0.25">
      <c r="A7682" s="71" t="s">
        <v>38311</v>
      </c>
      <c r="B7682" t="s">
        <v>41856</v>
      </c>
      <c r="C7682" s="71" t="s">
        <v>3</v>
      </c>
      <c r="D7682" s="71">
        <v>32192.714400000001</v>
      </c>
    </row>
    <row r="7683" spans="1:4" x14ac:dyDescent="0.25">
      <c r="A7683" s="71" t="s">
        <v>38312</v>
      </c>
      <c r="B7683" t="s">
        <v>41857</v>
      </c>
      <c r="C7683" s="71" t="s">
        <v>3</v>
      </c>
      <c r="D7683" s="71">
        <v>5336.759</v>
      </c>
    </row>
    <row r="7684" spans="1:4" x14ac:dyDescent="0.25">
      <c r="A7684" s="71" t="s">
        <v>38313</v>
      </c>
      <c r="B7684" t="s">
        <v>41858</v>
      </c>
      <c r="C7684" s="71" t="s">
        <v>3</v>
      </c>
      <c r="D7684" s="71">
        <v>6015.1623</v>
      </c>
    </row>
    <row r="7685" spans="1:4" x14ac:dyDescent="0.25">
      <c r="A7685" s="71" t="s">
        <v>38314</v>
      </c>
      <c r="B7685" t="s">
        <v>41859</v>
      </c>
      <c r="C7685" s="71" t="s">
        <v>3</v>
      </c>
      <c r="D7685" s="71">
        <v>7010.1476000000002</v>
      </c>
    </row>
    <row r="7686" spans="1:4" x14ac:dyDescent="0.25">
      <c r="A7686" s="71" t="s">
        <v>38315</v>
      </c>
      <c r="B7686" t="s">
        <v>41860</v>
      </c>
      <c r="C7686" s="71" t="s">
        <v>3</v>
      </c>
      <c r="D7686" s="71">
        <v>8005.1385</v>
      </c>
    </row>
    <row r="7687" spans="1:4" x14ac:dyDescent="0.25">
      <c r="A7687" s="71" t="s">
        <v>38316</v>
      </c>
      <c r="B7687" t="s">
        <v>41861</v>
      </c>
      <c r="C7687" s="71" t="s">
        <v>3</v>
      </c>
      <c r="D7687" s="71">
        <v>8819.2656999999999</v>
      </c>
    </row>
    <row r="7688" spans="1:4" x14ac:dyDescent="0.25">
      <c r="A7688" s="71" t="s">
        <v>38317</v>
      </c>
      <c r="B7688" t="s">
        <v>41862</v>
      </c>
      <c r="C7688" s="71" t="s">
        <v>3</v>
      </c>
      <c r="D7688" s="71">
        <v>11828.3143</v>
      </c>
    </row>
    <row r="7689" spans="1:4" x14ac:dyDescent="0.25">
      <c r="A7689" s="71" t="s">
        <v>38318</v>
      </c>
      <c r="B7689" t="s">
        <v>41863</v>
      </c>
      <c r="C7689" s="71" t="s">
        <v>3</v>
      </c>
      <c r="D7689" s="71">
        <v>12802.9733</v>
      </c>
    </row>
    <row r="7690" spans="1:4" x14ac:dyDescent="0.25">
      <c r="A7690" s="71" t="s">
        <v>38319</v>
      </c>
      <c r="B7690" t="s">
        <v>41864</v>
      </c>
      <c r="C7690" s="71" t="s">
        <v>3</v>
      </c>
      <c r="D7690" s="71">
        <v>13954.8477</v>
      </c>
    </row>
    <row r="7691" spans="1:4" x14ac:dyDescent="0.25">
      <c r="A7691" s="71" t="s">
        <v>38320</v>
      </c>
      <c r="B7691" t="s">
        <v>41865</v>
      </c>
      <c r="C7691" s="71" t="s">
        <v>3</v>
      </c>
      <c r="D7691" s="71">
        <v>14929.4007</v>
      </c>
    </row>
    <row r="7692" spans="1:4" x14ac:dyDescent="0.25">
      <c r="A7692" s="71" t="s">
        <v>38321</v>
      </c>
      <c r="B7692" t="s">
        <v>41866</v>
      </c>
      <c r="C7692" s="71" t="s">
        <v>3</v>
      </c>
      <c r="D7692" s="71">
        <v>16081.371499999999</v>
      </c>
    </row>
    <row r="7693" spans="1:4" x14ac:dyDescent="0.25">
      <c r="A7693" s="71" t="s">
        <v>38322</v>
      </c>
      <c r="B7693" t="s">
        <v>41867</v>
      </c>
      <c r="C7693" s="71" t="s">
        <v>3</v>
      </c>
      <c r="D7693" s="71">
        <v>17055.9902</v>
      </c>
    </row>
    <row r="7694" spans="1:4" x14ac:dyDescent="0.25">
      <c r="A7694" s="71" t="s">
        <v>38323</v>
      </c>
      <c r="B7694" t="s">
        <v>41868</v>
      </c>
      <c r="C7694" s="71" t="s">
        <v>3</v>
      </c>
      <c r="D7694" s="71">
        <v>8480.4055000000008</v>
      </c>
    </row>
    <row r="7695" spans="1:4" x14ac:dyDescent="0.25">
      <c r="A7695" s="71" t="s">
        <v>38324</v>
      </c>
      <c r="B7695" t="s">
        <v>41869</v>
      </c>
      <c r="C7695" s="71" t="s">
        <v>3</v>
      </c>
      <c r="D7695" s="71">
        <v>9370.6224000000002</v>
      </c>
    </row>
    <row r="7696" spans="1:4" x14ac:dyDescent="0.25">
      <c r="A7696" s="71" t="s">
        <v>38325</v>
      </c>
      <c r="B7696" t="s">
        <v>41870</v>
      </c>
      <c r="C7696" s="71" t="s">
        <v>3</v>
      </c>
      <c r="D7696" s="71">
        <v>9995.3063999999995</v>
      </c>
    </row>
    <row r="7697" spans="1:4" x14ac:dyDescent="0.25">
      <c r="A7697" s="71" t="s">
        <v>38326</v>
      </c>
      <c r="B7697" t="s">
        <v>41871</v>
      </c>
      <c r="C7697" s="71" t="s">
        <v>3</v>
      </c>
      <c r="D7697" s="71">
        <v>10604.4751</v>
      </c>
    </row>
    <row r="7698" spans="1:4" x14ac:dyDescent="0.25">
      <c r="A7698" s="71" t="s">
        <v>38327</v>
      </c>
      <c r="B7698" t="s">
        <v>41872</v>
      </c>
      <c r="C7698" s="71" t="s">
        <v>3</v>
      </c>
      <c r="D7698" s="71">
        <v>11494.615100000001</v>
      </c>
    </row>
    <row r="7699" spans="1:4" x14ac:dyDescent="0.25">
      <c r="A7699" s="71" t="s">
        <v>38328</v>
      </c>
      <c r="B7699" t="s">
        <v>41873</v>
      </c>
      <c r="C7699" s="71" t="s">
        <v>3</v>
      </c>
      <c r="D7699" s="71">
        <v>11806.980600000001</v>
      </c>
    </row>
    <row r="7700" spans="1:4" x14ac:dyDescent="0.25">
      <c r="A7700" s="71" t="s">
        <v>38329</v>
      </c>
      <c r="B7700" t="s">
        <v>41874</v>
      </c>
      <c r="C7700" s="71" t="s">
        <v>3</v>
      </c>
      <c r="D7700" s="71">
        <v>12416.088100000001</v>
      </c>
    </row>
    <row r="7701" spans="1:4" x14ac:dyDescent="0.25">
      <c r="A7701" s="71" t="s">
        <v>38330</v>
      </c>
      <c r="B7701" t="s">
        <v>41875</v>
      </c>
      <c r="C7701" s="71" t="s">
        <v>3</v>
      </c>
      <c r="D7701" s="71">
        <v>13025.169900000001</v>
      </c>
    </row>
    <row r="7702" spans="1:4" x14ac:dyDescent="0.25">
      <c r="A7702" s="71" t="s">
        <v>38331</v>
      </c>
      <c r="B7702" t="s">
        <v>41876</v>
      </c>
      <c r="C7702" s="71" t="s">
        <v>3</v>
      </c>
      <c r="D7702" s="71">
        <v>13634.207</v>
      </c>
    </row>
    <row r="7703" spans="1:4" x14ac:dyDescent="0.25">
      <c r="A7703" s="71" t="s">
        <v>38332</v>
      </c>
      <c r="B7703" t="s">
        <v>41877</v>
      </c>
      <c r="C7703" s="71" t="s">
        <v>3</v>
      </c>
      <c r="D7703" s="71">
        <v>14243.352500000001</v>
      </c>
    </row>
    <row r="7704" spans="1:4" x14ac:dyDescent="0.25">
      <c r="A7704" s="71" t="s">
        <v>38333</v>
      </c>
      <c r="B7704" t="s">
        <v>41878</v>
      </c>
      <c r="C7704" s="71" t="s">
        <v>3</v>
      </c>
      <c r="D7704" s="71">
        <v>15133.5959</v>
      </c>
    </row>
    <row r="7705" spans="1:4" x14ac:dyDescent="0.25">
      <c r="A7705" s="71" t="s">
        <v>38334</v>
      </c>
      <c r="B7705" t="s">
        <v>41879</v>
      </c>
      <c r="C7705" s="71" t="s">
        <v>3</v>
      </c>
      <c r="D7705" s="71">
        <v>15758.4118</v>
      </c>
    </row>
    <row r="7706" spans="1:4" x14ac:dyDescent="0.25">
      <c r="A7706" s="71" t="s">
        <v>38335</v>
      </c>
      <c r="B7706" t="s">
        <v>41880</v>
      </c>
      <c r="C7706" s="71" t="s">
        <v>3</v>
      </c>
      <c r="D7706" s="71">
        <v>16367.4997</v>
      </c>
    </row>
    <row r="7707" spans="1:4" x14ac:dyDescent="0.25">
      <c r="A7707" s="71" t="s">
        <v>38336</v>
      </c>
      <c r="B7707" t="s">
        <v>41881</v>
      </c>
      <c r="C7707" s="71" t="s">
        <v>3</v>
      </c>
      <c r="D7707" s="71">
        <v>16976.407599999999</v>
      </c>
    </row>
    <row r="7708" spans="1:4" x14ac:dyDescent="0.25">
      <c r="A7708" s="71" t="s">
        <v>38337</v>
      </c>
      <c r="B7708" t="s">
        <v>41882</v>
      </c>
      <c r="C7708" s="71" t="s">
        <v>3</v>
      </c>
      <c r="D7708" s="71">
        <v>17585.696499999998</v>
      </c>
    </row>
    <row r="7709" spans="1:4" x14ac:dyDescent="0.25">
      <c r="A7709" s="71" t="s">
        <v>38338</v>
      </c>
      <c r="B7709" t="s">
        <v>41883</v>
      </c>
      <c r="C7709" s="71" t="s">
        <v>3</v>
      </c>
      <c r="D7709" s="71">
        <v>18491.552899999999</v>
      </c>
    </row>
    <row r="7710" spans="1:4" x14ac:dyDescent="0.25">
      <c r="A7710" s="71" t="s">
        <v>38339</v>
      </c>
      <c r="B7710" t="s">
        <v>41884</v>
      </c>
      <c r="C7710" s="71" t="s">
        <v>3</v>
      </c>
      <c r="D7710" s="71">
        <v>22981.3449</v>
      </c>
    </row>
    <row r="7711" spans="1:4" x14ac:dyDescent="0.25">
      <c r="A7711" s="71" t="s">
        <v>38340</v>
      </c>
      <c r="B7711" t="s">
        <v>41885</v>
      </c>
      <c r="C7711" s="71" t="s">
        <v>3</v>
      </c>
      <c r="D7711" s="71">
        <v>24054.098900000001</v>
      </c>
    </row>
    <row r="7712" spans="1:4" x14ac:dyDescent="0.25">
      <c r="A7712" s="71" t="s">
        <v>38341</v>
      </c>
      <c r="B7712" t="s">
        <v>41886</v>
      </c>
      <c r="C7712" s="71" t="s">
        <v>3</v>
      </c>
      <c r="D7712" s="71">
        <v>24809.8256</v>
      </c>
    </row>
    <row r="7713" spans="1:4" x14ac:dyDescent="0.25">
      <c r="A7713" s="71" t="s">
        <v>38342</v>
      </c>
      <c r="B7713" t="s">
        <v>41887</v>
      </c>
      <c r="C7713" s="71" t="s">
        <v>3</v>
      </c>
      <c r="D7713" s="71">
        <v>28393.338599999999</v>
      </c>
    </row>
    <row r="7714" spans="1:4" x14ac:dyDescent="0.25">
      <c r="A7714" s="71" t="s">
        <v>38343</v>
      </c>
      <c r="B7714" t="s">
        <v>41888</v>
      </c>
      <c r="C7714" s="71" t="s">
        <v>3</v>
      </c>
      <c r="D7714" s="71">
        <v>28815.133900000001</v>
      </c>
    </row>
    <row r="7715" spans="1:4" x14ac:dyDescent="0.25">
      <c r="A7715" s="71" t="s">
        <v>38344</v>
      </c>
      <c r="B7715" t="s">
        <v>41889</v>
      </c>
      <c r="C7715" s="71" t="s">
        <v>3</v>
      </c>
      <c r="D7715" s="71">
        <v>34592.784699999997</v>
      </c>
    </row>
    <row r="7716" spans="1:4" x14ac:dyDescent="0.25">
      <c r="A7716" s="71" t="s">
        <v>38345</v>
      </c>
      <c r="B7716" t="s">
        <v>41890</v>
      </c>
      <c r="C7716" s="71" t="s">
        <v>3</v>
      </c>
      <c r="D7716" s="71">
        <v>35075.760499999997</v>
      </c>
    </row>
    <row r="7717" spans="1:4" x14ac:dyDescent="0.25">
      <c r="A7717" s="71" t="s">
        <v>38346</v>
      </c>
      <c r="B7717" t="s">
        <v>41891</v>
      </c>
      <c r="C7717" s="71" t="s">
        <v>3</v>
      </c>
      <c r="D7717" s="71">
        <v>36424.217199999999</v>
      </c>
    </row>
    <row r="7718" spans="1:4" x14ac:dyDescent="0.25">
      <c r="A7718" s="71" t="s">
        <v>38347</v>
      </c>
      <c r="B7718" t="s">
        <v>41892</v>
      </c>
      <c r="C7718" s="71" t="s">
        <v>3</v>
      </c>
      <c r="D7718" s="71">
        <v>36907.371200000001</v>
      </c>
    </row>
    <row r="7719" spans="1:4" x14ac:dyDescent="0.25">
      <c r="A7719" s="71" t="s">
        <v>38348</v>
      </c>
      <c r="B7719" t="s">
        <v>41893</v>
      </c>
      <c r="C7719" s="71" t="s">
        <v>3</v>
      </c>
      <c r="D7719" s="71">
        <v>50583.214</v>
      </c>
    </row>
    <row r="7720" spans="1:4" x14ac:dyDescent="0.25">
      <c r="A7720" s="71" t="s">
        <v>38349</v>
      </c>
      <c r="B7720" t="s">
        <v>41894</v>
      </c>
      <c r="C7720" s="71" t="s">
        <v>3</v>
      </c>
      <c r="D7720" s="71">
        <v>52361.236499999999</v>
      </c>
    </row>
    <row r="7721" spans="1:4" x14ac:dyDescent="0.25">
      <c r="A7721" s="71" t="s">
        <v>38350</v>
      </c>
      <c r="B7721" t="s">
        <v>41895</v>
      </c>
      <c r="C7721" s="71" t="s">
        <v>3</v>
      </c>
      <c r="D7721" s="71">
        <v>11525.9139</v>
      </c>
    </row>
    <row r="7722" spans="1:4" x14ac:dyDescent="0.25">
      <c r="A7722" s="71" t="s">
        <v>38351</v>
      </c>
      <c r="B7722" t="s">
        <v>41896</v>
      </c>
      <c r="C7722" s="71" t="s">
        <v>3</v>
      </c>
      <c r="D7722" s="71">
        <v>15133.5959</v>
      </c>
    </row>
    <row r="7723" spans="1:4" x14ac:dyDescent="0.25">
      <c r="A7723" s="71" t="s">
        <v>38352</v>
      </c>
      <c r="B7723" t="s">
        <v>41897</v>
      </c>
      <c r="C7723" s="71" t="s">
        <v>3</v>
      </c>
      <c r="D7723" s="71">
        <v>17570.109899999999</v>
      </c>
    </row>
    <row r="7724" spans="1:4" x14ac:dyDescent="0.25">
      <c r="A7724" s="71" t="s">
        <v>38353</v>
      </c>
      <c r="B7724" t="s">
        <v>41898</v>
      </c>
      <c r="C7724" s="71" t="s">
        <v>3</v>
      </c>
      <c r="D7724" s="71">
        <v>18475.976299999998</v>
      </c>
    </row>
    <row r="7725" spans="1:4" x14ac:dyDescent="0.25">
      <c r="A7725" s="71" t="s">
        <v>38354</v>
      </c>
      <c r="B7725" t="s">
        <v>41899</v>
      </c>
      <c r="C7725" s="71" t="s">
        <v>3</v>
      </c>
      <c r="D7725" s="71">
        <v>19084.821499999998</v>
      </c>
    </row>
    <row r="7726" spans="1:4" x14ac:dyDescent="0.25">
      <c r="A7726" s="71" t="s">
        <v>38355</v>
      </c>
      <c r="B7726" t="s">
        <v>41900</v>
      </c>
      <c r="C7726" s="71" t="s">
        <v>3</v>
      </c>
      <c r="D7726" s="71">
        <v>19694.123200000002</v>
      </c>
    </row>
    <row r="7727" spans="1:4" x14ac:dyDescent="0.25">
      <c r="A7727" s="71" t="s">
        <v>38356</v>
      </c>
      <c r="B7727" t="s">
        <v>41901</v>
      </c>
      <c r="C7727" s="71" t="s">
        <v>3</v>
      </c>
      <c r="D7727" s="71">
        <v>20303.116099999999</v>
      </c>
    </row>
    <row r="7728" spans="1:4" x14ac:dyDescent="0.25">
      <c r="A7728" s="71" t="s">
        <v>38357</v>
      </c>
      <c r="B7728" t="s">
        <v>41902</v>
      </c>
      <c r="C7728" s="71" t="s">
        <v>3</v>
      </c>
      <c r="D7728" s="71">
        <v>21209.192599999998</v>
      </c>
    </row>
    <row r="7729" spans="1:4" x14ac:dyDescent="0.25">
      <c r="A7729" s="71" t="s">
        <v>38358</v>
      </c>
      <c r="B7729" t="s">
        <v>41903</v>
      </c>
      <c r="C7729" s="71" t="s">
        <v>3</v>
      </c>
      <c r="D7729" s="71">
        <v>21817.903200000001</v>
      </c>
    </row>
    <row r="7730" spans="1:4" x14ac:dyDescent="0.25">
      <c r="A7730" s="71" t="s">
        <v>38359</v>
      </c>
      <c r="B7730" t="s">
        <v>41904</v>
      </c>
      <c r="C7730" s="71" t="s">
        <v>3</v>
      </c>
      <c r="D7730" s="71">
        <v>27000.9143</v>
      </c>
    </row>
    <row r="7731" spans="1:4" x14ac:dyDescent="0.25">
      <c r="A7731" s="71" t="s">
        <v>38360</v>
      </c>
      <c r="B7731" t="s">
        <v>41905</v>
      </c>
      <c r="C7731" s="71" t="s">
        <v>3</v>
      </c>
      <c r="D7731" s="71">
        <v>28375.292000000001</v>
      </c>
    </row>
    <row r="7732" spans="1:4" x14ac:dyDescent="0.25">
      <c r="A7732" s="71" t="s">
        <v>38361</v>
      </c>
      <c r="B7732" t="s">
        <v>41906</v>
      </c>
      <c r="C7732" s="71" t="s">
        <v>3</v>
      </c>
      <c r="D7732" s="71">
        <v>29130.848000000002</v>
      </c>
    </row>
    <row r="7733" spans="1:4" x14ac:dyDescent="0.25">
      <c r="A7733" s="71" t="s">
        <v>38362</v>
      </c>
      <c r="B7733" t="s">
        <v>41907</v>
      </c>
      <c r="C7733" s="71" t="s">
        <v>3</v>
      </c>
      <c r="D7733" s="71">
        <v>29886.518400000001</v>
      </c>
    </row>
    <row r="7734" spans="1:4" x14ac:dyDescent="0.25">
      <c r="A7734" s="71" t="s">
        <v>38363</v>
      </c>
      <c r="B7734" t="s">
        <v>41908</v>
      </c>
      <c r="C7734" s="71" t="s">
        <v>3</v>
      </c>
      <c r="D7734" s="71">
        <v>30249.3256</v>
      </c>
    </row>
    <row r="7735" spans="1:4" x14ac:dyDescent="0.25">
      <c r="A7735" s="71" t="s">
        <v>38364</v>
      </c>
      <c r="B7735" t="s">
        <v>41909</v>
      </c>
      <c r="C7735" s="71" t="s">
        <v>3</v>
      </c>
      <c r="D7735" s="71">
        <v>31639.4126</v>
      </c>
    </row>
    <row r="7736" spans="1:4" x14ac:dyDescent="0.25">
      <c r="A7736" s="71" t="s">
        <v>38365</v>
      </c>
      <c r="B7736" t="s">
        <v>41910</v>
      </c>
      <c r="C7736" s="71" t="s">
        <v>3</v>
      </c>
      <c r="D7736" s="71">
        <v>36292.898099999999</v>
      </c>
    </row>
    <row r="7737" spans="1:4" x14ac:dyDescent="0.25">
      <c r="A7737" s="71" t="s">
        <v>38366</v>
      </c>
      <c r="B7737" t="s">
        <v>41911</v>
      </c>
      <c r="C7737" s="71" t="s">
        <v>3</v>
      </c>
      <c r="D7737" s="71">
        <v>43152.012999999999</v>
      </c>
    </row>
    <row r="7738" spans="1:4" x14ac:dyDescent="0.25">
      <c r="A7738" s="71" t="s">
        <v>38367</v>
      </c>
      <c r="B7738" t="s">
        <v>41912</v>
      </c>
      <c r="C7738" s="71" t="s">
        <v>3</v>
      </c>
      <c r="D7738" s="71">
        <v>44117.2909</v>
      </c>
    </row>
    <row r="7739" spans="1:4" x14ac:dyDescent="0.25">
      <c r="A7739" s="71" t="s">
        <v>38368</v>
      </c>
      <c r="B7739" t="s">
        <v>41913</v>
      </c>
      <c r="C7739" s="71" t="s">
        <v>3</v>
      </c>
      <c r="D7739" s="71">
        <v>45096.840900000003</v>
      </c>
    </row>
    <row r="7740" spans="1:4" x14ac:dyDescent="0.25">
      <c r="A7740" s="71" t="s">
        <v>38369</v>
      </c>
      <c r="B7740" t="s">
        <v>41914</v>
      </c>
      <c r="C7740" s="71" t="s">
        <v>3</v>
      </c>
      <c r="D7740" s="71">
        <v>26366.966899999999</v>
      </c>
    </row>
    <row r="7741" spans="1:4" x14ac:dyDescent="0.25">
      <c r="A7741" s="71" t="s">
        <v>38370</v>
      </c>
      <c r="B7741" t="s">
        <v>41915</v>
      </c>
      <c r="C7741" s="71" t="s">
        <v>3</v>
      </c>
      <c r="D7741" s="71">
        <v>30814.7189</v>
      </c>
    </row>
    <row r="7742" spans="1:4" x14ac:dyDescent="0.25">
      <c r="A7742" s="71" t="s">
        <v>38371</v>
      </c>
      <c r="B7742" t="s">
        <v>41916</v>
      </c>
      <c r="C7742" s="71" t="s">
        <v>3</v>
      </c>
      <c r="D7742" s="71">
        <v>30855.066699999999</v>
      </c>
    </row>
    <row r="7743" spans="1:4" x14ac:dyDescent="0.25">
      <c r="A7743" s="71" t="s">
        <v>38372</v>
      </c>
      <c r="B7743" t="s">
        <v>41917</v>
      </c>
      <c r="C7743" s="71" t="s">
        <v>3</v>
      </c>
      <c r="D7743" s="71">
        <v>36726.39</v>
      </c>
    </row>
    <row r="7744" spans="1:4" x14ac:dyDescent="0.25">
      <c r="A7744" s="71" t="s">
        <v>38373</v>
      </c>
      <c r="B7744" t="s">
        <v>41918</v>
      </c>
      <c r="C7744" s="71" t="s">
        <v>3</v>
      </c>
      <c r="D7744" s="71">
        <v>32497.7549</v>
      </c>
    </row>
    <row r="7745" spans="1:4" x14ac:dyDescent="0.25">
      <c r="A7745" s="71" t="s">
        <v>38374</v>
      </c>
      <c r="B7745" t="s">
        <v>41919</v>
      </c>
      <c r="C7745" s="71" t="s">
        <v>3</v>
      </c>
      <c r="D7745" s="71">
        <v>36599.941800000001</v>
      </c>
    </row>
    <row r="7746" spans="1:4" x14ac:dyDescent="0.25">
      <c r="A7746" s="71" t="s">
        <v>38375</v>
      </c>
      <c r="B7746" t="s">
        <v>41920</v>
      </c>
      <c r="C7746" s="71" t="s">
        <v>3</v>
      </c>
      <c r="D7746" s="71">
        <v>33052.057800000002</v>
      </c>
    </row>
    <row r="7747" spans="1:4" x14ac:dyDescent="0.25">
      <c r="A7747" s="71" t="s">
        <v>38376</v>
      </c>
      <c r="B7747" t="s">
        <v>41921</v>
      </c>
      <c r="C7747" s="71" t="s">
        <v>3</v>
      </c>
      <c r="D7747" s="71">
        <v>38232.210299999999</v>
      </c>
    </row>
    <row r="7748" spans="1:4" x14ac:dyDescent="0.25">
      <c r="A7748" s="71" t="s">
        <v>38377</v>
      </c>
      <c r="B7748" t="s">
        <v>41922</v>
      </c>
      <c r="C7748" s="71" t="s">
        <v>3</v>
      </c>
      <c r="D7748" s="71">
        <v>33590.587500000001</v>
      </c>
    </row>
    <row r="7749" spans="1:4" x14ac:dyDescent="0.25">
      <c r="A7749" s="71" t="s">
        <v>38378</v>
      </c>
      <c r="B7749" t="s">
        <v>41923</v>
      </c>
      <c r="C7749" s="71" t="s">
        <v>3</v>
      </c>
      <c r="D7749" s="71">
        <v>36315.430899999999</v>
      </c>
    </row>
    <row r="7750" spans="1:4" x14ac:dyDescent="0.25">
      <c r="A7750" s="71" t="s">
        <v>38379</v>
      </c>
      <c r="B7750" t="s">
        <v>41924</v>
      </c>
      <c r="C7750" s="71" t="s">
        <v>3</v>
      </c>
      <c r="D7750" s="71">
        <v>39324.348100000003</v>
      </c>
    </row>
    <row r="7751" spans="1:4" x14ac:dyDescent="0.25">
      <c r="A7751" s="71" t="s">
        <v>38380</v>
      </c>
      <c r="B7751" t="s">
        <v>41925</v>
      </c>
      <c r="C7751" s="71" t="s">
        <v>3</v>
      </c>
      <c r="D7751" s="71">
        <v>35776.694600000003</v>
      </c>
    </row>
    <row r="7752" spans="1:4" x14ac:dyDescent="0.25">
      <c r="A7752" s="71" t="s">
        <v>38381</v>
      </c>
      <c r="B7752" t="s">
        <v>41926</v>
      </c>
      <c r="C7752" s="71" t="s">
        <v>3</v>
      </c>
      <c r="D7752" s="71">
        <v>39863.327400000002</v>
      </c>
    </row>
    <row r="7753" spans="1:4" x14ac:dyDescent="0.25">
      <c r="A7753" s="71" t="s">
        <v>38382</v>
      </c>
      <c r="B7753" t="s">
        <v>41927</v>
      </c>
      <c r="C7753" s="71" t="s">
        <v>3</v>
      </c>
      <c r="D7753" s="71">
        <v>36726.39</v>
      </c>
    </row>
    <row r="7754" spans="1:4" x14ac:dyDescent="0.25">
      <c r="A7754" s="71" t="s">
        <v>38383</v>
      </c>
      <c r="B7754" t="s">
        <v>41928</v>
      </c>
      <c r="C7754" s="71" t="s">
        <v>3</v>
      </c>
      <c r="D7754" s="71">
        <v>40829.1325</v>
      </c>
    </row>
    <row r="7755" spans="1:4" x14ac:dyDescent="0.25">
      <c r="A7755" s="71" t="s">
        <v>38384</v>
      </c>
      <c r="B7755" t="s">
        <v>41929</v>
      </c>
      <c r="C7755" s="71" t="s">
        <v>3</v>
      </c>
      <c r="D7755" s="71">
        <v>37819.788500000002</v>
      </c>
    </row>
    <row r="7756" spans="1:4" x14ac:dyDescent="0.25">
      <c r="A7756" s="71" t="s">
        <v>38385</v>
      </c>
      <c r="B7756" t="s">
        <v>41930</v>
      </c>
      <c r="C7756" s="71" t="s">
        <v>3</v>
      </c>
      <c r="D7756" s="71">
        <v>42999.864500000003</v>
      </c>
    </row>
    <row r="7757" spans="1:4" x14ac:dyDescent="0.25">
      <c r="A7757" s="71" t="s">
        <v>38386</v>
      </c>
      <c r="B7757" t="s">
        <v>41931</v>
      </c>
      <c r="C7757" s="71" t="s">
        <v>3</v>
      </c>
      <c r="D7757" s="71">
        <v>39450.796300000002</v>
      </c>
    </row>
    <row r="7758" spans="1:4" x14ac:dyDescent="0.25">
      <c r="A7758" s="71" t="s">
        <v>38387</v>
      </c>
      <c r="B7758" t="s">
        <v>41932</v>
      </c>
      <c r="C7758" s="71" t="s">
        <v>3</v>
      </c>
      <c r="D7758" s="71">
        <v>45724.485800000002</v>
      </c>
    </row>
    <row r="7759" spans="1:4" x14ac:dyDescent="0.25">
      <c r="A7759" s="71" t="s">
        <v>38388</v>
      </c>
      <c r="B7759" t="s">
        <v>41933</v>
      </c>
      <c r="C7759" s="71" t="s">
        <v>3</v>
      </c>
      <c r="D7759" s="71">
        <v>42873.416299999997</v>
      </c>
    </row>
    <row r="7760" spans="1:4" x14ac:dyDescent="0.25">
      <c r="A7760" s="71" t="s">
        <v>38389</v>
      </c>
      <c r="B7760" t="s">
        <v>41934</v>
      </c>
      <c r="C7760" s="71" t="s">
        <v>3</v>
      </c>
      <c r="D7760" s="71">
        <v>47228.226499999997</v>
      </c>
    </row>
    <row r="7761" spans="1:4" x14ac:dyDescent="0.25">
      <c r="A7761" s="71" t="s">
        <v>38390</v>
      </c>
      <c r="B7761" t="s">
        <v>41935</v>
      </c>
      <c r="C7761" s="71" t="s">
        <v>3</v>
      </c>
      <c r="D7761" s="71">
        <v>43410.823700000001</v>
      </c>
    </row>
    <row r="7762" spans="1:4" x14ac:dyDescent="0.25">
      <c r="A7762" s="71" t="s">
        <v>38391</v>
      </c>
      <c r="B7762" t="s">
        <v>41936</v>
      </c>
      <c r="C7762" s="71" t="s">
        <v>3</v>
      </c>
      <c r="D7762" s="71">
        <v>46690.819100000001</v>
      </c>
    </row>
    <row r="7763" spans="1:4" x14ac:dyDescent="0.25">
      <c r="A7763" s="71" t="s">
        <v>38392</v>
      </c>
      <c r="B7763" t="s">
        <v>41937</v>
      </c>
      <c r="C7763" s="71" t="s">
        <v>3</v>
      </c>
      <c r="D7763" s="71">
        <v>50778.472099999999</v>
      </c>
    </row>
    <row r="7764" spans="1:4" x14ac:dyDescent="0.25">
      <c r="A7764" s="71" t="s">
        <v>38393</v>
      </c>
      <c r="B7764" t="s">
        <v>41938</v>
      </c>
      <c r="C7764" s="71" t="s">
        <v>3</v>
      </c>
      <c r="D7764" s="71">
        <v>46135.445</v>
      </c>
    </row>
    <row r="7765" spans="1:4" x14ac:dyDescent="0.25">
      <c r="A7765" s="71" t="s">
        <v>38394</v>
      </c>
      <c r="B7765" t="s">
        <v>41939</v>
      </c>
      <c r="C7765" s="71" t="s">
        <v>3</v>
      </c>
      <c r="D7765" s="71">
        <v>51315.879500000003</v>
      </c>
    </row>
    <row r="7766" spans="1:4" x14ac:dyDescent="0.25">
      <c r="A7766" s="71" t="s">
        <v>38395</v>
      </c>
      <c r="B7766" t="s">
        <v>41940</v>
      </c>
      <c r="C7766" s="71" t="s">
        <v>3</v>
      </c>
      <c r="D7766" s="71">
        <v>46690.819100000001</v>
      </c>
    </row>
    <row r="7767" spans="1:4" x14ac:dyDescent="0.25">
      <c r="A7767" s="71" t="s">
        <v>38396</v>
      </c>
      <c r="B7767" t="s">
        <v>41941</v>
      </c>
      <c r="C7767" s="71" t="s">
        <v>3</v>
      </c>
      <c r="D7767" s="71">
        <v>51871.805200000003</v>
      </c>
    </row>
    <row r="7768" spans="1:4" x14ac:dyDescent="0.25">
      <c r="A7768" s="71" t="s">
        <v>38397</v>
      </c>
      <c r="B7768" t="s">
        <v>41942</v>
      </c>
      <c r="C7768" s="71" t="s">
        <v>3</v>
      </c>
      <c r="D7768" s="71">
        <v>48178.848400000003</v>
      </c>
    </row>
    <row r="7769" spans="1:4" x14ac:dyDescent="0.25">
      <c r="A7769" s="71" t="s">
        <v>38398</v>
      </c>
      <c r="B7769" t="s">
        <v>41943</v>
      </c>
      <c r="C7769" s="71" t="s">
        <v>3</v>
      </c>
      <c r="D7769" s="71">
        <v>52282.7644</v>
      </c>
    </row>
    <row r="7770" spans="1:4" x14ac:dyDescent="0.25">
      <c r="A7770" s="71" t="s">
        <v>38399</v>
      </c>
      <c r="B7770" t="s">
        <v>41944</v>
      </c>
      <c r="C7770" s="71" t="s">
        <v>3</v>
      </c>
      <c r="D7770" s="71">
        <v>54454.0406</v>
      </c>
    </row>
    <row r="7771" spans="1:4" x14ac:dyDescent="0.25">
      <c r="A7771" s="71" t="s">
        <v>38400</v>
      </c>
      <c r="B7771" t="s">
        <v>41945</v>
      </c>
      <c r="C7771" s="71" t="s">
        <v>3</v>
      </c>
      <c r="D7771" s="71">
        <v>58554.305800000002</v>
      </c>
    </row>
    <row r="7772" spans="1:4" x14ac:dyDescent="0.25">
      <c r="A7772" s="71" t="s">
        <v>38401</v>
      </c>
      <c r="B7772" t="s">
        <v>41946</v>
      </c>
      <c r="C7772" s="71" t="s">
        <v>3</v>
      </c>
      <c r="D7772" s="71">
        <v>64504.559099999999</v>
      </c>
    </row>
    <row r="7773" spans="1:4" x14ac:dyDescent="0.25">
      <c r="A7773" s="71" t="s">
        <v>38402</v>
      </c>
      <c r="B7773" t="s">
        <v>41947</v>
      </c>
      <c r="C7773" s="71" t="s">
        <v>3</v>
      </c>
      <c r="D7773" s="71">
        <v>69934.396900000007</v>
      </c>
    </row>
    <row r="7774" spans="1:4" x14ac:dyDescent="0.25">
      <c r="A7774" s="71" t="s">
        <v>38403</v>
      </c>
      <c r="B7774" t="s">
        <v>41948</v>
      </c>
      <c r="C7774" s="71" t="s">
        <v>3</v>
      </c>
      <c r="D7774" s="71">
        <v>72878.194099999993</v>
      </c>
    </row>
    <row r="7775" spans="1:4" x14ac:dyDescent="0.25">
      <c r="A7775" s="71" t="s">
        <v>38404</v>
      </c>
      <c r="B7775" t="s">
        <v>41949</v>
      </c>
      <c r="C7775" s="71" t="s">
        <v>3</v>
      </c>
      <c r="D7775" s="71">
        <v>78311.131299999994</v>
      </c>
    </row>
    <row r="7776" spans="1:4" x14ac:dyDescent="0.25">
      <c r="A7776" s="71" t="s">
        <v>38405</v>
      </c>
      <c r="B7776" t="s">
        <v>41950</v>
      </c>
      <c r="C7776" s="71" t="s">
        <v>3</v>
      </c>
      <c r="D7776" s="71">
        <v>62160.702499999999</v>
      </c>
    </row>
    <row r="7777" spans="1:4" x14ac:dyDescent="0.25">
      <c r="A7777" s="71" t="s">
        <v>38406</v>
      </c>
      <c r="B7777" t="s">
        <v>41951</v>
      </c>
      <c r="C7777" s="71" t="s">
        <v>3</v>
      </c>
      <c r="D7777" s="71">
        <v>64472.565699999999</v>
      </c>
    </row>
    <row r="7778" spans="1:4" x14ac:dyDescent="0.25">
      <c r="A7778" s="71" t="s">
        <v>38407</v>
      </c>
      <c r="B7778" t="s">
        <v>41952</v>
      </c>
      <c r="C7778" s="71" t="s">
        <v>3</v>
      </c>
      <c r="D7778" s="71">
        <v>65563.1878</v>
      </c>
    </row>
    <row r="7779" spans="1:4" x14ac:dyDescent="0.25">
      <c r="A7779" s="71" t="s">
        <v>38408</v>
      </c>
      <c r="B7779" t="s">
        <v>41953</v>
      </c>
      <c r="C7779" s="71" t="s">
        <v>3</v>
      </c>
      <c r="D7779" s="71">
        <v>66800.486300000004</v>
      </c>
    </row>
    <row r="7780" spans="1:4" x14ac:dyDescent="0.25">
      <c r="A7780" s="71" t="s">
        <v>38409</v>
      </c>
      <c r="B7780" t="s">
        <v>41954</v>
      </c>
      <c r="C7780" s="71" t="s">
        <v>3</v>
      </c>
      <c r="D7780" s="71">
        <v>70007.225699999995</v>
      </c>
    </row>
    <row r="7781" spans="1:4" x14ac:dyDescent="0.25">
      <c r="A7781" s="71" t="s">
        <v>38410</v>
      </c>
      <c r="B7781" t="s">
        <v>41955</v>
      </c>
      <c r="C7781" s="71" t="s">
        <v>3</v>
      </c>
      <c r="D7781" s="71">
        <v>69934.813200000004</v>
      </c>
    </row>
    <row r="7782" spans="1:4" x14ac:dyDescent="0.25">
      <c r="A7782" s="71" t="s">
        <v>38411</v>
      </c>
      <c r="B7782" t="s">
        <v>41956</v>
      </c>
      <c r="C7782" s="71" t="s">
        <v>3</v>
      </c>
      <c r="D7782" s="71">
        <v>70260.023300000001</v>
      </c>
    </row>
    <row r="7783" spans="1:4" x14ac:dyDescent="0.25">
      <c r="A7783" s="71" t="s">
        <v>38412</v>
      </c>
      <c r="B7783" t="s">
        <v>41957</v>
      </c>
      <c r="C7783" s="71" t="s">
        <v>3</v>
      </c>
      <c r="D7783" s="71">
        <v>75530.517300000007</v>
      </c>
    </row>
    <row r="7784" spans="1:4" x14ac:dyDescent="0.25">
      <c r="A7784" s="71" t="s">
        <v>38413</v>
      </c>
      <c r="B7784" t="s">
        <v>41958</v>
      </c>
      <c r="C7784" s="71" t="s">
        <v>3</v>
      </c>
      <c r="D7784" s="71">
        <v>76067.924700000003</v>
      </c>
    </row>
    <row r="7785" spans="1:4" x14ac:dyDescent="0.25">
      <c r="A7785" s="71" t="s">
        <v>38414</v>
      </c>
      <c r="B7785" t="s">
        <v>41959</v>
      </c>
      <c r="C7785" s="71" t="s">
        <v>3</v>
      </c>
      <c r="D7785" s="71">
        <v>76400.13</v>
      </c>
    </row>
    <row r="7786" spans="1:4" x14ac:dyDescent="0.25">
      <c r="A7786" s="71" t="s">
        <v>38415</v>
      </c>
      <c r="B7786" t="s">
        <v>41960</v>
      </c>
      <c r="C7786" s="71" t="s">
        <v>12798</v>
      </c>
      <c r="D7786" s="71">
        <v>45183.3289</v>
      </c>
    </row>
    <row r="7787" spans="1:4" x14ac:dyDescent="0.25">
      <c r="A7787" s="71" t="s">
        <v>38416</v>
      </c>
      <c r="B7787" t="s">
        <v>41961</v>
      </c>
      <c r="C7787" s="71" t="s">
        <v>12798</v>
      </c>
      <c r="D7787" s="71">
        <v>61539.249900000003</v>
      </c>
    </row>
    <row r="7788" spans="1:4" x14ac:dyDescent="0.25">
      <c r="A7788" s="71" t="s">
        <v>38417</v>
      </c>
      <c r="B7788" t="s">
        <v>41962</v>
      </c>
      <c r="C7788" s="71" t="s">
        <v>4</v>
      </c>
      <c r="D7788" s="71">
        <v>6.3188000000000004</v>
      </c>
    </row>
    <row r="7789" spans="1:4" x14ac:dyDescent="0.25">
      <c r="A7789" s="71" t="s">
        <v>38418</v>
      </c>
      <c r="B7789" t="s">
        <v>41963</v>
      </c>
      <c r="C7789" s="71" t="s">
        <v>4</v>
      </c>
      <c r="D7789" s="71">
        <v>20.877400000000002</v>
      </c>
    </row>
    <row r="7790" spans="1:4" x14ac:dyDescent="0.25">
      <c r="A7790" s="71" t="s">
        <v>38419</v>
      </c>
      <c r="B7790" t="s">
        <v>41964</v>
      </c>
      <c r="C7790" s="71" t="s">
        <v>12798</v>
      </c>
      <c r="D7790" s="71">
        <v>27.118600000000001</v>
      </c>
    </row>
    <row r="7791" spans="1:4" x14ac:dyDescent="0.25">
      <c r="A7791" s="71" t="s">
        <v>38420</v>
      </c>
      <c r="B7791" t="s">
        <v>41965</v>
      </c>
      <c r="C7791" s="71" t="s">
        <v>16235</v>
      </c>
      <c r="D7791" s="71">
        <v>18.9816</v>
      </c>
    </row>
    <row r="7792" spans="1:4" x14ac:dyDescent="0.25">
      <c r="A7792" s="71" t="s">
        <v>38421</v>
      </c>
      <c r="B7792" t="s">
        <v>41966</v>
      </c>
      <c r="C7792" s="71" t="s">
        <v>3</v>
      </c>
      <c r="D7792" s="71">
        <v>119.53919999999999</v>
      </c>
    </row>
    <row r="7793" spans="1:4" x14ac:dyDescent="0.25">
      <c r="A7793" s="71" t="s">
        <v>38422</v>
      </c>
      <c r="B7793" t="s">
        <v>41967</v>
      </c>
      <c r="C7793" s="71" t="s">
        <v>12798</v>
      </c>
      <c r="D7793" s="71">
        <v>2.4020000000000001</v>
      </c>
    </row>
    <row r="7794" spans="1:4" x14ac:dyDescent="0.25">
      <c r="A7794" s="71" t="s">
        <v>38423</v>
      </c>
      <c r="B7794" t="s">
        <v>41968</v>
      </c>
      <c r="C7794" s="71" t="s">
        <v>4</v>
      </c>
      <c r="D7794" s="71">
        <v>8.5859000000000005</v>
      </c>
    </row>
    <row r="7795" spans="1:4" x14ac:dyDescent="0.25">
      <c r="A7795" s="71" t="s">
        <v>38424</v>
      </c>
      <c r="B7795" t="s">
        <v>41969</v>
      </c>
      <c r="C7795" s="71" t="s">
        <v>12798</v>
      </c>
      <c r="D7795" s="71">
        <v>3.6987000000000001</v>
      </c>
    </row>
    <row r="7796" spans="1:4" x14ac:dyDescent="0.25">
      <c r="A7796" s="71" t="s">
        <v>38425</v>
      </c>
      <c r="B7796" t="s">
        <v>41970</v>
      </c>
      <c r="C7796" s="71" t="s">
        <v>12798</v>
      </c>
      <c r="D7796" s="71">
        <v>3.7351000000000001</v>
      </c>
    </row>
    <row r="7797" spans="1:4" x14ac:dyDescent="0.25">
      <c r="A7797" s="71" t="s">
        <v>38426</v>
      </c>
      <c r="B7797" t="s">
        <v>41971</v>
      </c>
      <c r="C7797" s="71" t="s">
        <v>12798</v>
      </c>
      <c r="D7797" s="71">
        <v>4.1166</v>
      </c>
    </row>
    <row r="7798" spans="1:4" x14ac:dyDescent="0.25">
      <c r="A7798" s="71" t="s">
        <v>38427</v>
      </c>
      <c r="B7798" t="s">
        <v>41972</v>
      </c>
      <c r="C7798" s="71" t="s">
        <v>12798</v>
      </c>
      <c r="D7798" s="71">
        <v>5.2049000000000003</v>
      </c>
    </row>
    <row r="7799" spans="1:4" x14ac:dyDescent="0.25">
      <c r="A7799" s="71" t="s">
        <v>38428</v>
      </c>
      <c r="B7799" t="s">
        <v>41973</v>
      </c>
      <c r="C7799" s="71" t="s">
        <v>12798</v>
      </c>
      <c r="D7799" s="71">
        <v>5.5621</v>
      </c>
    </row>
    <row r="7800" spans="1:4" x14ac:dyDescent="0.25">
      <c r="A7800" s="71" t="s">
        <v>38429</v>
      </c>
      <c r="B7800" t="s">
        <v>41974</v>
      </c>
      <c r="C7800" s="71" t="s">
        <v>12798</v>
      </c>
      <c r="D7800" s="71">
        <v>6.3460999999999999</v>
      </c>
    </row>
    <row r="7801" spans="1:4" x14ac:dyDescent="0.25">
      <c r="A7801" s="71" t="s">
        <v>38430</v>
      </c>
      <c r="B7801" t="s">
        <v>41975</v>
      </c>
      <c r="C7801" s="71" t="s">
        <v>12798</v>
      </c>
      <c r="D7801" s="71">
        <v>6.7515000000000001</v>
      </c>
    </row>
    <row r="7802" spans="1:4" x14ac:dyDescent="0.25">
      <c r="A7802" s="71" t="s">
        <v>38431</v>
      </c>
      <c r="B7802" t="s">
        <v>41976</v>
      </c>
      <c r="C7802" s="71" t="s">
        <v>12798</v>
      </c>
      <c r="D7802" s="71">
        <v>7.2919</v>
      </c>
    </row>
    <row r="7803" spans="1:4" x14ac:dyDescent="0.25">
      <c r="A7803" s="71" t="s">
        <v>38432</v>
      </c>
      <c r="B7803" t="s">
        <v>41977</v>
      </c>
      <c r="C7803" s="71" t="s">
        <v>12798</v>
      </c>
      <c r="D7803" s="71">
        <v>7.3106999999999998</v>
      </c>
    </row>
    <row r="7804" spans="1:4" x14ac:dyDescent="0.25">
      <c r="A7804" s="71" t="s">
        <v>38433</v>
      </c>
      <c r="B7804" t="s">
        <v>41978</v>
      </c>
      <c r="C7804" s="71" t="s">
        <v>12798</v>
      </c>
      <c r="D7804" s="71">
        <v>8.1936</v>
      </c>
    </row>
    <row r="7805" spans="1:4" x14ac:dyDescent="0.25">
      <c r="A7805" s="71" t="s">
        <v>38434</v>
      </c>
      <c r="B7805" t="s">
        <v>41979</v>
      </c>
      <c r="C7805" s="71" t="s">
        <v>12798</v>
      </c>
      <c r="D7805" s="71">
        <v>8.4415999999999993</v>
      </c>
    </row>
    <row r="7806" spans="1:4" x14ac:dyDescent="0.25">
      <c r="A7806" s="71" t="s">
        <v>38435</v>
      </c>
      <c r="B7806" t="s">
        <v>41980</v>
      </c>
      <c r="C7806" s="71" t="s">
        <v>12798</v>
      </c>
      <c r="D7806" s="71">
        <v>8.7010000000000005</v>
      </c>
    </row>
    <row r="7807" spans="1:4" x14ac:dyDescent="0.25">
      <c r="A7807" s="71" t="s">
        <v>38436</v>
      </c>
      <c r="B7807" t="s">
        <v>41981</v>
      </c>
      <c r="C7807" s="71" t="s">
        <v>12798</v>
      </c>
      <c r="D7807" s="71">
        <v>9.6042000000000005</v>
      </c>
    </row>
    <row r="7808" spans="1:4" x14ac:dyDescent="0.25">
      <c r="A7808" s="71" t="s">
        <v>38437</v>
      </c>
      <c r="B7808" t="s">
        <v>41982</v>
      </c>
      <c r="C7808" s="71" t="s">
        <v>12798</v>
      </c>
      <c r="D7808" s="71">
        <v>10.1128</v>
      </c>
    </row>
    <row r="7809" spans="1:4" x14ac:dyDescent="0.25">
      <c r="A7809" s="71" t="s">
        <v>38438</v>
      </c>
      <c r="B7809" t="s">
        <v>41983</v>
      </c>
      <c r="C7809" s="71" t="s">
        <v>12798</v>
      </c>
      <c r="D7809" s="71">
        <v>10.5776</v>
      </c>
    </row>
    <row r="7810" spans="1:4" x14ac:dyDescent="0.25">
      <c r="A7810" s="71" t="s">
        <v>38439</v>
      </c>
      <c r="B7810" t="s">
        <v>41984</v>
      </c>
      <c r="C7810" s="71" t="s">
        <v>12798</v>
      </c>
      <c r="D7810" s="71">
        <v>11.6792</v>
      </c>
    </row>
    <row r="7811" spans="1:4" x14ac:dyDescent="0.25">
      <c r="A7811" s="71" t="s">
        <v>38440</v>
      </c>
      <c r="B7811" t="s">
        <v>41985</v>
      </c>
      <c r="C7811" s="71" t="s">
        <v>12798</v>
      </c>
      <c r="D7811" s="71">
        <v>12.7624</v>
      </c>
    </row>
    <row r="7812" spans="1:4" x14ac:dyDescent="0.25">
      <c r="A7812" s="71" t="s">
        <v>38441</v>
      </c>
      <c r="B7812" t="s">
        <v>41986</v>
      </c>
      <c r="C7812" s="71" t="s">
        <v>12798</v>
      </c>
      <c r="D7812" s="71">
        <v>14.7166</v>
      </c>
    </row>
    <row r="7813" spans="1:4" x14ac:dyDescent="0.25">
      <c r="A7813" s="71" t="s">
        <v>38442</v>
      </c>
      <c r="B7813" t="s">
        <v>41987</v>
      </c>
      <c r="C7813" s="71" t="s">
        <v>12798</v>
      </c>
      <c r="D7813" s="71">
        <v>8.9428000000000001</v>
      </c>
    </row>
    <row r="7814" spans="1:4" x14ac:dyDescent="0.25">
      <c r="A7814" s="71" t="s">
        <v>38443</v>
      </c>
      <c r="B7814" t="s">
        <v>41988</v>
      </c>
      <c r="C7814" s="71" t="s">
        <v>12798</v>
      </c>
      <c r="D7814" s="71">
        <v>9.5174000000000003</v>
      </c>
    </row>
    <row r="7815" spans="1:4" x14ac:dyDescent="0.25">
      <c r="A7815" s="71" t="s">
        <v>38444</v>
      </c>
      <c r="B7815" t="s">
        <v>41989</v>
      </c>
      <c r="C7815" s="71" t="s">
        <v>12798</v>
      </c>
      <c r="D7815" s="71">
        <v>9.9510000000000005</v>
      </c>
    </row>
    <row r="7816" spans="1:4" x14ac:dyDescent="0.25">
      <c r="A7816" s="71" t="s">
        <v>38445</v>
      </c>
      <c r="B7816" t="s">
        <v>41990</v>
      </c>
      <c r="C7816" s="71" t="s">
        <v>12798</v>
      </c>
      <c r="D7816" s="71">
        <v>10.5886</v>
      </c>
    </row>
    <row r="7817" spans="1:4" x14ac:dyDescent="0.25">
      <c r="A7817" s="71" t="s">
        <v>38446</v>
      </c>
      <c r="B7817" t="s">
        <v>41991</v>
      </c>
      <c r="C7817" s="71" t="s">
        <v>12798</v>
      </c>
      <c r="D7817" s="71">
        <v>10.8988</v>
      </c>
    </row>
    <row r="7818" spans="1:4" x14ac:dyDescent="0.25">
      <c r="A7818" s="71" t="s">
        <v>38447</v>
      </c>
      <c r="B7818" t="s">
        <v>41992</v>
      </c>
      <c r="C7818" s="71" t="s">
        <v>12798</v>
      </c>
      <c r="D7818" s="71">
        <v>11.5961</v>
      </c>
    </row>
    <row r="7819" spans="1:4" x14ac:dyDescent="0.25">
      <c r="A7819" s="71" t="s">
        <v>38448</v>
      </c>
      <c r="B7819" t="s">
        <v>41993</v>
      </c>
      <c r="C7819" s="71" t="s">
        <v>4</v>
      </c>
      <c r="D7819" s="71">
        <v>63.937100000000001</v>
      </c>
    </row>
    <row r="7820" spans="1:4" x14ac:dyDescent="0.25">
      <c r="A7820" s="71" t="s">
        <v>38449</v>
      </c>
      <c r="B7820" t="s">
        <v>41994</v>
      </c>
      <c r="C7820" s="71" t="s">
        <v>12798</v>
      </c>
      <c r="D7820" s="71">
        <v>24.531700000000001</v>
      </c>
    </row>
    <row r="7821" spans="1:4" x14ac:dyDescent="0.25">
      <c r="A7821" s="71" t="s">
        <v>38450</v>
      </c>
      <c r="B7821" t="s">
        <v>41995</v>
      </c>
      <c r="C7821" s="71" t="s">
        <v>12798</v>
      </c>
      <c r="D7821" s="71">
        <v>0.34699999999999998</v>
      </c>
    </row>
    <row r="7822" spans="1:4" x14ac:dyDescent="0.25">
      <c r="A7822" s="71" t="s">
        <v>38451</v>
      </c>
      <c r="B7822" t="s">
        <v>41996</v>
      </c>
      <c r="C7822" s="71" t="s">
        <v>12798</v>
      </c>
      <c r="D7822" s="71">
        <v>0.66490000000000005</v>
      </c>
    </row>
    <row r="7823" spans="1:4" x14ac:dyDescent="0.25">
      <c r="A7823" s="71" t="s">
        <v>38452</v>
      </c>
      <c r="B7823" t="s">
        <v>41997</v>
      </c>
      <c r="C7823" s="71" t="s">
        <v>12798</v>
      </c>
      <c r="D7823" s="71">
        <v>2.1779000000000002</v>
      </c>
    </row>
    <row r="7824" spans="1:4" x14ac:dyDescent="0.25">
      <c r="A7824" s="71" t="s">
        <v>38453</v>
      </c>
      <c r="B7824" t="s">
        <v>41998</v>
      </c>
      <c r="C7824" s="71" t="s">
        <v>4</v>
      </c>
      <c r="D7824" s="71">
        <v>16.0123</v>
      </c>
    </row>
    <row r="7825" spans="1:4" x14ac:dyDescent="0.25">
      <c r="A7825" s="71" t="s">
        <v>38454</v>
      </c>
      <c r="B7825" t="s">
        <v>41999</v>
      </c>
      <c r="C7825" s="71" t="s">
        <v>4</v>
      </c>
      <c r="D7825" s="71">
        <v>16.1601</v>
      </c>
    </row>
    <row r="7826" spans="1:4" x14ac:dyDescent="0.25">
      <c r="A7826" s="71" t="s">
        <v>38455</v>
      </c>
      <c r="B7826" t="s">
        <v>42000</v>
      </c>
      <c r="C7826" s="71" t="s">
        <v>14997</v>
      </c>
      <c r="D7826" s="71" t="s">
        <v>30876</v>
      </c>
    </row>
    <row r="7827" spans="1:4" x14ac:dyDescent="0.25">
      <c r="A7827" s="71" t="s">
        <v>38456</v>
      </c>
      <c r="B7827" t="s">
        <v>42001</v>
      </c>
      <c r="C7827" s="71" t="s">
        <v>3</v>
      </c>
      <c r="D7827" s="71">
        <v>186.0966</v>
      </c>
    </row>
    <row r="7828" spans="1:4" x14ac:dyDescent="0.25">
      <c r="A7828" s="71" t="s">
        <v>38457</v>
      </c>
      <c r="B7828" t="s">
        <v>42002</v>
      </c>
      <c r="C7828" s="71" t="s">
        <v>3</v>
      </c>
      <c r="D7828" s="71">
        <v>226.4032</v>
      </c>
    </row>
    <row r="7829" spans="1:4" x14ac:dyDescent="0.25">
      <c r="A7829" s="71" t="s">
        <v>38458</v>
      </c>
      <c r="B7829" t="s">
        <v>42003</v>
      </c>
      <c r="C7829" s="71" t="s">
        <v>3</v>
      </c>
      <c r="D7829" s="71">
        <v>271.69880000000001</v>
      </c>
    </row>
    <row r="7830" spans="1:4" x14ac:dyDescent="0.25">
      <c r="A7830" s="71" t="s">
        <v>38459</v>
      </c>
      <c r="B7830" t="s">
        <v>42004</v>
      </c>
      <c r="C7830" s="71" t="s">
        <v>3</v>
      </c>
      <c r="D7830" s="71">
        <v>317.07049999999998</v>
      </c>
    </row>
    <row r="7831" spans="1:4" x14ac:dyDescent="0.25">
      <c r="A7831" s="71" t="s">
        <v>38460</v>
      </c>
      <c r="B7831" t="s">
        <v>42005</v>
      </c>
      <c r="C7831" s="71" t="s">
        <v>3</v>
      </c>
      <c r="D7831" s="71">
        <v>362.52440000000001</v>
      </c>
    </row>
    <row r="7832" spans="1:4" x14ac:dyDescent="0.25">
      <c r="A7832" s="71" t="s">
        <v>38461</v>
      </c>
      <c r="B7832" t="s">
        <v>42006</v>
      </c>
      <c r="C7832" s="71" t="s">
        <v>3</v>
      </c>
      <c r="D7832" s="71">
        <v>407.9658</v>
      </c>
    </row>
    <row r="7833" spans="1:4" x14ac:dyDescent="0.25">
      <c r="A7833" s="71" t="s">
        <v>38462</v>
      </c>
      <c r="B7833" t="s">
        <v>42007</v>
      </c>
      <c r="C7833" s="71" t="s">
        <v>3</v>
      </c>
      <c r="D7833" s="71">
        <v>435.18369999999999</v>
      </c>
    </row>
    <row r="7834" spans="1:4" x14ac:dyDescent="0.25">
      <c r="A7834" s="71" t="s">
        <v>38463</v>
      </c>
      <c r="B7834" t="s">
        <v>42008</v>
      </c>
      <c r="C7834" s="71" t="s">
        <v>3</v>
      </c>
      <c r="D7834" s="71">
        <v>469.49009999999998</v>
      </c>
    </row>
    <row r="7835" spans="1:4" x14ac:dyDescent="0.25">
      <c r="A7835" s="71" t="s">
        <v>38464</v>
      </c>
      <c r="B7835" t="s">
        <v>42009</v>
      </c>
      <c r="C7835" s="71" t="s">
        <v>3</v>
      </c>
      <c r="D7835" s="71">
        <v>1932.5931</v>
      </c>
    </row>
    <row r="7836" spans="1:4" x14ac:dyDescent="0.25">
      <c r="A7836" s="71" t="s">
        <v>38465</v>
      </c>
      <c r="B7836" t="s">
        <v>42010</v>
      </c>
      <c r="C7836" s="71" t="s">
        <v>3</v>
      </c>
      <c r="D7836" s="71">
        <v>2209.6587</v>
      </c>
    </row>
    <row r="7837" spans="1:4" x14ac:dyDescent="0.25">
      <c r="A7837" s="71" t="s">
        <v>38466</v>
      </c>
      <c r="B7837" t="s">
        <v>42011</v>
      </c>
      <c r="C7837" s="71" t="s">
        <v>3</v>
      </c>
      <c r="D7837" s="71">
        <v>2398.7979999999998</v>
      </c>
    </row>
    <row r="7838" spans="1:4" x14ac:dyDescent="0.25">
      <c r="A7838" s="71" t="s">
        <v>38467</v>
      </c>
      <c r="B7838" t="s">
        <v>42012</v>
      </c>
      <c r="C7838" s="71" t="s">
        <v>3</v>
      </c>
      <c r="D7838" s="71">
        <v>2872.4317000000001</v>
      </c>
    </row>
    <row r="7839" spans="1:4" x14ac:dyDescent="0.25">
      <c r="A7839" s="71" t="s">
        <v>38468</v>
      </c>
      <c r="B7839" t="s">
        <v>42013</v>
      </c>
      <c r="C7839" s="71" t="s">
        <v>3</v>
      </c>
      <c r="D7839" s="71">
        <v>2873.5798</v>
      </c>
    </row>
    <row r="7840" spans="1:4" x14ac:dyDescent="0.25">
      <c r="A7840" s="71" t="s">
        <v>38469</v>
      </c>
      <c r="B7840" t="s">
        <v>42014</v>
      </c>
      <c r="C7840" s="71" t="s">
        <v>3</v>
      </c>
      <c r="D7840" s="71">
        <v>3591.9153000000001</v>
      </c>
    </row>
    <row r="7841" spans="1:4" x14ac:dyDescent="0.25">
      <c r="A7841" s="71" t="s">
        <v>38470</v>
      </c>
      <c r="B7841" t="s">
        <v>42015</v>
      </c>
      <c r="C7841" s="71" t="s">
        <v>3</v>
      </c>
      <c r="D7841" s="71">
        <v>3594.3914</v>
      </c>
    </row>
    <row r="7842" spans="1:4" x14ac:dyDescent="0.25">
      <c r="A7842" s="71" t="s">
        <v>38471</v>
      </c>
      <c r="B7842" t="s">
        <v>42016</v>
      </c>
      <c r="C7842" s="71" t="s">
        <v>3</v>
      </c>
      <c r="D7842" s="71">
        <v>3594.3914</v>
      </c>
    </row>
    <row r="7843" spans="1:4" x14ac:dyDescent="0.25">
      <c r="A7843" s="71" t="s">
        <v>38472</v>
      </c>
      <c r="B7843" t="s">
        <v>42017</v>
      </c>
      <c r="C7843" s="71" t="s">
        <v>3</v>
      </c>
      <c r="D7843" s="71">
        <v>4147.8797999999997</v>
      </c>
    </row>
    <row r="7844" spans="1:4" x14ac:dyDescent="0.25">
      <c r="A7844" s="71" t="s">
        <v>38473</v>
      </c>
      <c r="B7844" t="s">
        <v>42018</v>
      </c>
      <c r="C7844" s="71" t="s">
        <v>3</v>
      </c>
      <c r="D7844" s="71">
        <v>4699.5298000000003</v>
      </c>
    </row>
    <row r="7845" spans="1:4" x14ac:dyDescent="0.25">
      <c r="A7845" s="71" t="s">
        <v>38474</v>
      </c>
      <c r="B7845" t="s">
        <v>42019</v>
      </c>
      <c r="C7845" s="71" t="s">
        <v>3</v>
      </c>
      <c r="D7845" s="71">
        <v>4702.0246999999999</v>
      </c>
    </row>
    <row r="7846" spans="1:4" x14ac:dyDescent="0.25">
      <c r="A7846" s="71" t="s">
        <v>38475</v>
      </c>
      <c r="B7846" t="s">
        <v>42020</v>
      </c>
      <c r="C7846" s="71" t="s">
        <v>3</v>
      </c>
      <c r="D7846" s="71">
        <v>2137.1525999999999</v>
      </c>
    </row>
    <row r="7847" spans="1:4" x14ac:dyDescent="0.25">
      <c r="A7847" s="71" t="s">
        <v>38476</v>
      </c>
      <c r="B7847" t="s">
        <v>42021</v>
      </c>
      <c r="C7847" s="71" t="s">
        <v>3</v>
      </c>
      <c r="D7847" s="71">
        <v>2430.9114</v>
      </c>
    </row>
    <row r="7848" spans="1:4" x14ac:dyDescent="0.25">
      <c r="A7848" s="71" t="s">
        <v>38477</v>
      </c>
      <c r="B7848" t="s">
        <v>42022</v>
      </c>
      <c r="C7848" s="71" t="s">
        <v>3</v>
      </c>
      <c r="D7848" s="71">
        <v>3093.0410999999999</v>
      </c>
    </row>
    <row r="7849" spans="1:4" x14ac:dyDescent="0.25">
      <c r="A7849" s="71" t="s">
        <v>38478</v>
      </c>
      <c r="B7849" t="s">
        <v>42023</v>
      </c>
      <c r="C7849" s="71" t="s">
        <v>3</v>
      </c>
      <c r="D7849" s="71">
        <v>4130.3146999999999</v>
      </c>
    </row>
    <row r="7850" spans="1:4" x14ac:dyDescent="0.25">
      <c r="A7850" s="71" t="s">
        <v>38479</v>
      </c>
      <c r="B7850" t="s">
        <v>42024</v>
      </c>
      <c r="C7850" s="71" t="s">
        <v>3</v>
      </c>
      <c r="D7850" s="71">
        <v>4374.5425999999998</v>
      </c>
    </row>
    <row r="7851" spans="1:4" x14ac:dyDescent="0.25">
      <c r="A7851" s="71" t="s">
        <v>38480</v>
      </c>
      <c r="B7851" t="s">
        <v>42025</v>
      </c>
      <c r="C7851" s="71" t="s">
        <v>3</v>
      </c>
      <c r="D7851" s="71">
        <v>5773.8711999999996</v>
      </c>
    </row>
    <row r="7852" spans="1:4" x14ac:dyDescent="0.25">
      <c r="A7852" s="71" t="s">
        <v>38481</v>
      </c>
      <c r="B7852" t="s">
        <v>42026</v>
      </c>
      <c r="C7852" s="71" t="s">
        <v>3</v>
      </c>
      <c r="D7852" s="71">
        <v>7291.4964</v>
      </c>
    </row>
    <row r="7853" spans="1:4" x14ac:dyDescent="0.25">
      <c r="A7853" s="71" t="s">
        <v>38482</v>
      </c>
      <c r="B7853" t="s">
        <v>42027</v>
      </c>
      <c r="C7853" s="71" t="s">
        <v>3</v>
      </c>
      <c r="D7853" s="71">
        <v>7291.4964</v>
      </c>
    </row>
    <row r="7854" spans="1:4" x14ac:dyDescent="0.25">
      <c r="A7854" s="71" t="s">
        <v>38483</v>
      </c>
      <c r="B7854" t="s">
        <v>42028</v>
      </c>
      <c r="C7854" s="71" t="s">
        <v>3</v>
      </c>
      <c r="D7854" s="71">
        <v>8512.5234</v>
      </c>
    </row>
    <row r="7855" spans="1:4" x14ac:dyDescent="0.25">
      <c r="A7855" s="71" t="s">
        <v>38484</v>
      </c>
      <c r="B7855" t="s">
        <v>42029</v>
      </c>
      <c r="C7855" s="71" t="s">
        <v>3</v>
      </c>
      <c r="D7855" s="71">
        <v>9401.7240000000002</v>
      </c>
    </row>
    <row r="7856" spans="1:4" x14ac:dyDescent="0.25">
      <c r="A7856" s="71" t="s">
        <v>38485</v>
      </c>
      <c r="B7856" t="s">
        <v>42030</v>
      </c>
      <c r="C7856" s="71" t="s">
        <v>3</v>
      </c>
      <c r="D7856" s="71">
        <v>9740.9789000000001</v>
      </c>
    </row>
    <row r="7857" spans="1:4" x14ac:dyDescent="0.25">
      <c r="A7857" s="71" t="s">
        <v>38486</v>
      </c>
      <c r="B7857" t="s">
        <v>42031</v>
      </c>
      <c r="C7857" s="71" t="s">
        <v>3</v>
      </c>
      <c r="D7857" s="71">
        <v>1857.3804</v>
      </c>
    </row>
    <row r="7858" spans="1:4" x14ac:dyDescent="0.25">
      <c r="A7858" s="71" t="s">
        <v>38487</v>
      </c>
      <c r="B7858" t="s">
        <v>42032</v>
      </c>
      <c r="C7858" s="71" t="s">
        <v>3</v>
      </c>
      <c r="D7858" s="71">
        <v>2114.9663999999998</v>
      </c>
    </row>
    <row r="7859" spans="1:4" x14ac:dyDescent="0.25">
      <c r="A7859" s="71" t="s">
        <v>38488</v>
      </c>
      <c r="B7859" t="s">
        <v>42033</v>
      </c>
      <c r="C7859" s="71" t="s">
        <v>3</v>
      </c>
      <c r="D7859" s="71">
        <v>2686.7678999999998</v>
      </c>
    </row>
    <row r="7860" spans="1:4" x14ac:dyDescent="0.25">
      <c r="A7860" s="71" t="s">
        <v>38489</v>
      </c>
      <c r="B7860" t="s">
        <v>42034</v>
      </c>
      <c r="C7860" s="71" t="s">
        <v>3</v>
      </c>
      <c r="D7860" s="71">
        <v>3593.7096999999999</v>
      </c>
    </row>
    <row r="7861" spans="1:4" x14ac:dyDescent="0.25">
      <c r="A7861" s="71" t="s">
        <v>38490</v>
      </c>
      <c r="B7861" t="s">
        <v>42035</v>
      </c>
      <c r="C7861" s="71" t="s">
        <v>3</v>
      </c>
      <c r="D7861" s="71">
        <v>3807.8476000000001</v>
      </c>
    </row>
    <row r="7862" spans="1:4" x14ac:dyDescent="0.25">
      <c r="A7862" s="71" t="s">
        <v>38491</v>
      </c>
      <c r="B7862" t="s">
        <v>42036</v>
      </c>
      <c r="C7862" s="71" t="s">
        <v>3</v>
      </c>
      <c r="D7862" s="71">
        <v>5024.1287000000002</v>
      </c>
    </row>
    <row r="7863" spans="1:4" x14ac:dyDescent="0.25">
      <c r="A7863" s="71" t="s">
        <v>38492</v>
      </c>
      <c r="B7863" t="s">
        <v>42037</v>
      </c>
      <c r="C7863" s="71" t="s">
        <v>3</v>
      </c>
      <c r="D7863" s="71">
        <v>6343.6614</v>
      </c>
    </row>
    <row r="7864" spans="1:4" x14ac:dyDescent="0.25">
      <c r="A7864" s="71" t="s">
        <v>38493</v>
      </c>
      <c r="B7864" t="s">
        <v>42038</v>
      </c>
      <c r="C7864" s="71" t="s">
        <v>3</v>
      </c>
      <c r="D7864" s="71">
        <v>6343.6614</v>
      </c>
    </row>
    <row r="7865" spans="1:4" x14ac:dyDescent="0.25">
      <c r="A7865" s="71" t="s">
        <v>38494</v>
      </c>
      <c r="B7865" t="s">
        <v>42039</v>
      </c>
      <c r="C7865" s="71" t="s">
        <v>3</v>
      </c>
      <c r="D7865" s="71">
        <v>7406.7159000000001</v>
      </c>
    </row>
    <row r="7866" spans="1:4" x14ac:dyDescent="0.25">
      <c r="A7866" s="71" t="s">
        <v>38495</v>
      </c>
      <c r="B7866" t="s">
        <v>42040</v>
      </c>
      <c r="C7866" s="71" t="s">
        <v>3</v>
      </c>
      <c r="D7866" s="71">
        <v>8459.8659000000007</v>
      </c>
    </row>
    <row r="7867" spans="1:4" x14ac:dyDescent="0.25">
      <c r="A7867" s="71" t="s">
        <v>38496</v>
      </c>
      <c r="B7867" t="s">
        <v>42041</v>
      </c>
      <c r="C7867" s="71" t="s">
        <v>3</v>
      </c>
      <c r="D7867" s="71">
        <v>8477.1988999999994</v>
      </c>
    </row>
    <row r="7868" spans="1:4" x14ac:dyDescent="0.25">
      <c r="A7868" s="71" t="s">
        <v>38497</v>
      </c>
      <c r="B7868" t="s">
        <v>42042</v>
      </c>
      <c r="C7868" s="71" t="s">
        <v>12798</v>
      </c>
      <c r="D7868" s="71">
        <v>977.3252</v>
      </c>
    </row>
    <row r="7869" spans="1:4" x14ac:dyDescent="0.25">
      <c r="A7869" s="71" t="s">
        <v>38498</v>
      </c>
      <c r="B7869" t="s">
        <v>42043</v>
      </c>
      <c r="C7869" s="71" t="s">
        <v>16235</v>
      </c>
      <c r="D7869" s="71">
        <v>436.16579999999999</v>
      </c>
    </row>
    <row r="7870" spans="1:4" x14ac:dyDescent="0.25">
      <c r="A7870" s="71" t="s">
        <v>38499</v>
      </c>
      <c r="B7870" t="s">
        <v>42044</v>
      </c>
      <c r="C7870" s="71" t="s">
        <v>3</v>
      </c>
      <c r="D7870" s="71">
        <v>196.1559</v>
      </c>
    </row>
    <row r="7871" spans="1:4" x14ac:dyDescent="0.25">
      <c r="A7871" s="71" t="s">
        <v>38500</v>
      </c>
      <c r="B7871" t="s">
        <v>42045</v>
      </c>
      <c r="C7871" s="71" t="s">
        <v>62</v>
      </c>
      <c r="D7871" s="71" t="s">
        <v>30876</v>
      </c>
    </row>
    <row r="7872" spans="1:4" x14ac:dyDescent="0.25">
      <c r="A7872" s="71" t="s">
        <v>38501</v>
      </c>
      <c r="B7872" t="s">
        <v>42046</v>
      </c>
      <c r="C7872" s="71" t="s">
        <v>16235</v>
      </c>
      <c r="D7872" s="71">
        <v>346.28710000000001</v>
      </c>
    </row>
    <row r="7873" spans="1:4" x14ac:dyDescent="0.25">
      <c r="A7873" s="71" t="s">
        <v>38502</v>
      </c>
      <c r="B7873" t="s">
        <v>42047</v>
      </c>
      <c r="C7873" s="71" t="s">
        <v>16235</v>
      </c>
      <c r="D7873" s="71">
        <v>110.7189</v>
      </c>
    </row>
    <row r="7874" spans="1:4" x14ac:dyDescent="0.25">
      <c r="A7874" s="71" t="s">
        <v>38503</v>
      </c>
      <c r="B7874" t="s">
        <v>42048</v>
      </c>
      <c r="C7874" s="71" t="s">
        <v>16235</v>
      </c>
      <c r="D7874" s="71">
        <v>140.72200000000001</v>
      </c>
    </row>
    <row r="7875" spans="1:4" x14ac:dyDescent="0.25">
      <c r="A7875" s="71" t="s">
        <v>38504</v>
      </c>
      <c r="B7875" t="s">
        <v>42049</v>
      </c>
      <c r="C7875" s="71" t="s">
        <v>16235</v>
      </c>
      <c r="D7875" s="71">
        <v>534.27930000000003</v>
      </c>
    </row>
    <row r="7876" spans="1:4" x14ac:dyDescent="0.25">
      <c r="A7876" s="71" t="s">
        <v>38505</v>
      </c>
      <c r="B7876" t="s">
        <v>42050</v>
      </c>
      <c r="C7876" s="71" t="s">
        <v>3</v>
      </c>
      <c r="D7876" s="71">
        <v>8.4295000000000009</v>
      </c>
    </row>
    <row r="7877" spans="1:4" x14ac:dyDescent="0.25">
      <c r="A7877" s="71" t="s">
        <v>38506</v>
      </c>
      <c r="B7877" t="s">
        <v>42051</v>
      </c>
      <c r="C7877" s="71" t="s">
        <v>16235</v>
      </c>
      <c r="D7877" s="71">
        <v>148.91249999999999</v>
      </c>
    </row>
    <row r="7878" spans="1:4" x14ac:dyDescent="0.25">
      <c r="A7878" s="71" t="s">
        <v>38507</v>
      </c>
      <c r="B7878" t="s">
        <v>42052</v>
      </c>
      <c r="C7878" s="71" t="s">
        <v>16235</v>
      </c>
      <c r="D7878" s="71">
        <v>501.62529999999998</v>
      </c>
    </row>
    <row r="7879" spans="1:4" x14ac:dyDescent="0.25">
      <c r="A7879" s="71" t="s">
        <v>38508</v>
      </c>
      <c r="B7879" t="s">
        <v>42053</v>
      </c>
      <c r="C7879" s="71" t="s">
        <v>16235</v>
      </c>
      <c r="D7879" s="71">
        <v>273.8612</v>
      </c>
    </row>
    <row r="7880" spans="1:4" x14ac:dyDescent="0.25">
      <c r="A7880" s="71" t="s">
        <v>38509</v>
      </c>
      <c r="B7880" t="s">
        <v>42054</v>
      </c>
      <c r="C7880" s="71" t="s">
        <v>16235</v>
      </c>
      <c r="D7880" s="71">
        <v>132.57749999999999</v>
      </c>
    </row>
    <row r="7881" spans="1:4" x14ac:dyDescent="0.25">
      <c r="A7881" s="71" t="s">
        <v>38510</v>
      </c>
      <c r="B7881" t="s">
        <v>42055</v>
      </c>
      <c r="C7881" s="71" t="s">
        <v>16235</v>
      </c>
      <c r="D7881" s="71">
        <v>451.00790000000001</v>
      </c>
    </row>
    <row r="7882" spans="1:4" x14ac:dyDescent="0.25">
      <c r="A7882" s="71" t="s">
        <v>38511</v>
      </c>
      <c r="B7882" t="s">
        <v>42056</v>
      </c>
      <c r="C7882" s="71" t="s">
        <v>3</v>
      </c>
      <c r="D7882" s="71">
        <v>22.378799999999998</v>
      </c>
    </row>
    <row r="7883" spans="1:4" x14ac:dyDescent="0.25">
      <c r="A7883" s="71" t="s">
        <v>38512</v>
      </c>
      <c r="B7883" t="s">
        <v>42057</v>
      </c>
      <c r="C7883" s="71" t="s">
        <v>3</v>
      </c>
      <c r="D7883" s="71">
        <v>12.5237</v>
      </c>
    </row>
    <row r="7884" spans="1:4" x14ac:dyDescent="0.25">
      <c r="A7884" s="71" t="s">
        <v>38513</v>
      </c>
      <c r="B7884" t="s">
        <v>42058</v>
      </c>
      <c r="C7884" s="71" t="s">
        <v>3</v>
      </c>
      <c r="D7884" s="71">
        <v>21.908200000000001</v>
      </c>
    </row>
    <row r="7885" spans="1:4" x14ac:dyDescent="0.25">
      <c r="A7885" s="71" t="s">
        <v>38514</v>
      </c>
      <c r="B7885" t="s">
        <v>42059</v>
      </c>
      <c r="C7885" s="71" t="s">
        <v>4</v>
      </c>
      <c r="D7885" s="71">
        <v>56.7346</v>
      </c>
    </row>
    <row r="7886" spans="1:4" x14ac:dyDescent="0.25">
      <c r="A7886" s="71" t="s">
        <v>38515</v>
      </c>
      <c r="B7886" t="s">
        <v>42060</v>
      </c>
      <c r="C7886" s="71" t="s">
        <v>12798</v>
      </c>
      <c r="D7886" s="71">
        <v>12735.3428</v>
      </c>
    </row>
    <row r="7887" spans="1:4" x14ac:dyDescent="0.25">
      <c r="A7887" s="71" t="s">
        <v>38516</v>
      </c>
      <c r="B7887" t="s">
        <v>42061</v>
      </c>
      <c r="C7887" s="71" t="s">
        <v>12798</v>
      </c>
      <c r="D7887" s="71">
        <v>18086.019400000001</v>
      </c>
    </row>
    <row r="7888" spans="1:4" x14ac:dyDescent="0.25">
      <c r="A7888" s="71" t="s">
        <v>38517</v>
      </c>
      <c r="B7888" t="s">
        <v>42062</v>
      </c>
      <c r="C7888" s="71" t="s">
        <v>12798</v>
      </c>
      <c r="D7888" s="71">
        <v>38114.963300000003</v>
      </c>
    </row>
    <row r="7889" spans="1:4" x14ac:dyDescent="0.25">
      <c r="A7889" s="71" t="s">
        <v>38518</v>
      </c>
      <c r="B7889" t="s">
        <v>42063</v>
      </c>
      <c r="C7889" s="71" t="s">
        <v>12798</v>
      </c>
      <c r="D7889" s="71">
        <v>74288.800199999998</v>
      </c>
    </row>
    <row r="7890" spans="1:4" x14ac:dyDescent="0.25">
      <c r="A7890" s="71" t="s">
        <v>38519</v>
      </c>
      <c r="B7890" t="s">
        <v>42064</v>
      </c>
      <c r="C7890" s="71" t="s">
        <v>12798</v>
      </c>
      <c r="D7890" s="71">
        <v>19770.688999999998</v>
      </c>
    </row>
    <row r="7891" spans="1:4" x14ac:dyDescent="0.25">
      <c r="A7891" s="71" t="s">
        <v>38520</v>
      </c>
      <c r="B7891" t="s">
        <v>42065</v>
      </c>
      <c r="C7891" s="71" t="s">
        <v>12798</v>
      </c>
      <c r="D7891" s="71">
        <v>30696.809000000001</v>
      </c>
    </row>
    <row r="7892" spans="1:4" x14ac:dyDescent="0.25">
      <c r="A7892" s="71" t="s">
        <v>38521</v>
      </c>
      <c r="B7892" t="s">
        <v>42066</v>
      </c>
      <c r="C7892" s="71" t="s">
        <v>12798</v>
      </c>
      <c r="D7892" s="71">
        <v>61315.1973</v>
      </c>
    </row>
    <row r="7893" spans="1:4" x14ac:dyDescent="0.25">
      <c r="A7893" s="71" t="s">
        <v>38522</v>
      </c>
      <c r="B7893" t="s">
        <v>42067</v>
      </c>
      <c r="C7893" s="71" t="s">
        <v>12798</v>
      </c>
      <c r="D7893" s="71">
        <v>118778.9578</v>
      </c>
    </row>
    <row r="7894" spans="1:4" x14ac:dyDescent="0.25">
      <c r="A7894" s="71" t="s">
        <v>38523</v>
      </c>
      <c r="B7894" t="s">
        <v>42068</v>
      </c>
      <c r="C7894" s="71" t="s">
        <v>3</v>
      </c>
      <c r="D7894" s="71">
        <v>165.82509999999999</v>
      </c>
    </row>
    <row r="7895" spans="1:4" x14ac:dyDescent="0.25">
      <c r="A7895" s="71" t="s">
        <v>38524</v>
      </c>
      <c r="B7895" t="s">
        <v>42069</v>
      </c>
      <c r="C7895" s="71" t="s">
        <v>12798</v>
      </c>
      <c r="D7895" s="71">
        <v>0.18779999999999999</v>
      </c>
    </row>
    <row r="7896" spans="1:4" x14ac:dyDescent="0.25">
      <c r="A7896" s="71" t="s">
        <v>38525</v>
      </c>
      <c r="B7896" t="s">
        <v>42070</v>
      </c>
      <c r="C7896" s="71" t="s">
        <v>3</v>
      </c>
      <c r="D7896" s="71">
        <v>23.591200000000001</v>
      </c>
    </row>
    <row r="7897" spans="1:4" x14ac:dyDescent="0.25">
      <c r="A7897" s="71" t="s">
        <v>38526</v>
      </c>
      <c r="B7897" t="s">
        <v>42071</v>
      </c>
      <c r="C7897" s="71" t="s">
        <v>12798</v>
      </c>
      <c r="D7897" s="71">
        <v>1.643</v>
      </c>
    </row>
    <row r="7898" spans="1:4" x14ac:dyDescent="0.25">
      <c r="A7898" s="71" t="s">
        <v>38527</v>
      </c>
      <c r="B7898" t="s">
        <v>42072</v>
      </c>
      <c r="C7898" s="71" t="s">
        <v>12798</v>
      </c>
      <c r="D7898" s="71">
        <v>2.2846000000000002</v>
      </c>
    </row>
    <row r="7899" spans="1:4" x14ac:dyDescent="0.25">
      <c r="A7899" s="71" t="s">
        <v>38528</v>
      </c>
      <c r="B7899" t="s">
        <v>42073</v>
      </c>
      <c r="C7899" s="71" t="s">
        <v>3</v>
      </c>
      <c r="D7899" s="71">
        <v>375.66809999999998</v>
      </c>
    </row>
    <row r="7900" spans="1:4" x14ac:dyDescent="0.25">
      <c r="A7900" s="71" t="s">
        <v>38529</v>
      </c>
      <c r="B7900" t="s">
        <v>42074</v>
      </c>
      <c r="C7900" s="71" t="s">
        <v>3</v>
      </c>
      <c r="D7900" s="71">
        <v>97.677499999999995</v>
      </c>
    </row>
    <row r="7901" spans="1:4" x14ac:dyDescent="0.25">
      <c r="A7901" s="71" t="s">
        <v>38530</v>
      </c>
      <c r="B7901" t="s">
        <v>42075</v>
      </c>
      <c r="C7901" s="71" t="s">
        <v>3</v>
      </c>
      <c r="D7901" s="71">
        <v>219.5</v>
      </c>
    </row>
    <row r="7902" spans="1:4" x14ac:dyDescent="0.25">
      <c r="A7902" s="71" t="s">
        <v>38531</v>
      </c>
      <c r="B7902" t="s">
        <v>42076</v>
      </c>
      <c r="C7902" s="71" t="s">
        <v>12798</v>
      </c>
      <c r="D7902" s="71">
        <v>3956.7401</v>
      </c>
    </row>
    <row r="7903" spans="1:4" x14ac:dyDescent="0.25">
      <c r="A7903" s="71" t="s">
        <v>38532</v>
      </c>
      <c r="B7903" t="s">
        <v>42077</v>
      </c>
      <c r="C7903" s="71" t="s">
        <v>12798</v>
      </c>
      <c r="D7903" s="71">
        <v>4613.1467000000002</v>
      </c>
    </row>
    <row r="7904" spans="1:4" x14ac:dyDescent="0.25">
      <c r="A7904" s="71" t="s">
        <v>38533</v>
      </c>
      <c r="B7904" t="s">
        <v>42078</v>
      </c>
      <c r="C7904" s="71" t="s">
        <v>12798</v>
      </c>
      <c r="D7904" s="71">
        <v>7086.5447000000004</v>
      </c>
    </row>
    <row r="7905" spans="1:4" x14ac:dyDescent="0.25">
      <c r="A7905" s="71" t="s">
        <v>38534</v>
      </c>
      <c r="B7905" t="s">
        <v>42079</v>
      </c>
      <c r="C7905" s="71" t="s">
        <v>12798</v>
      </c>
      <c r="D7905" s="71">
        <v>8716.7693999999992</v>
      </c>
    </row>
    <row r="7906" spans="1:4" x14ac:dyDescent="0.25">
      <c r="A7906" s="71" t="s">
        <v>38535</v>
      </c>
      <c r="B7906" t="s">
        <v>42080</v>
      </c>
      <c r="C7906" s="71" t="s">
        <v>12798</v>
      </c>
      <c r="D7906" s="71">
        <v>10539.5659</v>
      </c>
    </row>
    <row r="7907" spans="1:4" x14ac:dyDescent="0.25">
      <c r="A7907" s="71" t="s">
        <v>38536</v>
      </c>
      <c r="B7907" t="s">
        <v>42081</v>
      </c>
      <c r="C7907" s="71" t="s">
        <v>12798</v>
      </c>
      <c r="D7907" s="71">
        <v>52.570099999999996</v>
      </c>
    </row>
    <row r="7908" spans="1:4" x14ac:dyDescent="0.25">
      <c r="A7908" s="71" t="s">
        <v>38537</v>
      </c>
      <c r="B7908" t="s">
        <v>42082</v>
      </c>
      <c r="C7908" s="71" t="s">
        <v>12798</v>
      </c>
      <c r="D7908" s="71">
        <v>566.81730000000005</v>
      </c>
    </row>
    <row r="7909" spans="1:4" x14ac:dyDescent="0.25">
      <c r="A7909" s="71" t="s">
        <v>38538</v>
      </c>
      <c r="B7909" t="s">
        <v>42083</v>
      </c>
      <c r="C7909" s="71" t="s">
        <v>12798</v>
      </c>
      <c r="D7909" s="71">
        <v>134.75049999999999</v>
      </c>
    </row>
    <row r="7910" spans="1:4" x14ac:dyDescent="0.25">
      <c r="A7910" s="71" t="s">
        <v>38539</v>
      </c>
      <c r="B7910" t="s">
        <v>42084</v>
      </c>
      <c r="C7910" s="71" t="s">
        <v>3</v>
      </c>
      <c r="D7910" s="71">
        <v>419.91199999999998</v>
      </c>
    </row>
    <row r="7911" spans="1:4" x14ac:dyDescent="0.25">
      <c r="A7911" s="71" t="s">
        <v>38540</v>
      </c>
      <c r="B7911" t="s">
        <v>42085</v>
      </c>
      <c r="C7911" s="71" t="s">
        <v>12798</v>
      </c>
      <c r="D7911" s="71">
        <v>81.759900000000002</v>
      </c>
    </row>
    <row r="7912" spans="1:4" x14ac:dyDescent="0.25">
      <c r="A7912" s="71" t="s">
        <v>38541</v>
      </c>
      <c r="B7912" t="s">
        <v>19587</v>
      </c>
      <c r="C7912" s="71" t="s">
        <v>14997</v>
      </c>
      <c r="D7912" s="71" t="s">
        <v>30876</v>
      </c>
    </row>
    <row r="7913" spans="1:4" x14ac:dyDescent="0.25">
      <c r="A7913" s="71" t="s">
        <v>38542</v>
      </c>
      <c r="B7913" t="s">
        <v>19586</v>
      </c>
      <c r="C7913" s="71" t="s">
        <v>14997</v>
      </c>
      <c r="D7913" s="71" t="s">
        <v>30876</v>
      </c>
    </row>
    <row r="7914" spans="1:4" x14ac:dyDescent="0.25">
      <c r="A7914" s="71" t="s">
        <v>38543</v>
      </c>
      <c r="B7914" t="s">
        <v>16297</v>
      </c>
      <c r="C7914" s="71" t="s">
        <v>14997</v>
      </c>
      <c r="D7914" s="71" t="s">
        <v>30876</v>
      </c>
    </row>
    <row r="7915" spans="1:4" x14ac:dyDescent="0.25">
      <c r="A7915" s="71" t="s">
        <v>38544</v>
      </c>
      <c r="B7915" t="s">
        <v>42086</v>
      </c>
      <c r="C7915" s="71" t="s">
        <v>14997</v>
      </c>
      <c r="D7915" s="71" t="s">
        <v>30876</v>
      </c>
    </row>
    <row r="7916" spans="1:4" x14ac:dyDescent="0.25">
      <c r="A7916" s="71" t="s">
        <v>38545</v>
      </c>
      <c r="B7916" t="s">
        <v>42087</v>
      </c>
      <c r="C7916" s="71" t="s">
        <v>14997</v>
      </c>
      <c r="D7916" s="71" t="s">
        <v>30876</v>
      </c>
    </row>
    <row r="7917" spans="1:4" x14ac:dyDescent="0.25">
      <c r="A7917" s="71" t="s">
        <v>38546</v>
      </c>
      <c r="B7917" t="s">
        <v>42088</v>
      </c>
      <c r="C7917" s="71" t="s">
        <v>14997</v>
      </c>
      <c r="D7917" s="71" t="s">
        <v>30876</v>
      </c>
    </row>
    <row r="7918" spans="1:4" x14ac:dyDescent="0.25">
      <c r="A7918" s="71" t="s">
        <v>38547</v>
      </c>
      <c r="B7918" t="s">
        <v>42089</v>
      </c>
      <c r="C7918" s="71" t="s">
        <v>14997</v>
      </c>
      <c r="D7918" s="71" t="s">
        <v>30876</v>
      </c>
    </row>
    <row r="7919" spans="1:4" x14ac:dyDescent="0.25">
      <c r="A7919" s="71" t="s">
        <v>38548</v>
      </c>
      <c r="B7919" t="s">
        <v>42090</v>
      </c>
      <c r="C7919" s="71" t="s">
        <v>14997</v>
      </c>
      <c r="D7919" s="71" t="s">
        <v>30876</v>
      </c>
    </row>
    <row r="7920" spans="1:4" x14ac:dyDescent="0.25">
      <c r="A7920" s="71" t="s">
        <v>38549</v>
      </c>
      <c r="B7920" t="s">
        <v>42091</v>
      </c>
      <c r="C7920" s="71" t="s">
        <v>14997</v>
      </c>
      <c r="D7920" s="71" t="s">
        <v>30876</v>
      </c>
    </row>
    <row r="7921" spans="1:4" x14ac:dyDescent="0.25">
      <c r="A7921" s="71" t="s">
        <v>38550</v>
      </c>
      <c r="B7921" t="s">
        <v>42092</v>
      </c>
      <c r="C7921" s="71" t="s">
        <v>62</v>
      </c>
      <c r="D7921" s="71" t="s">
        <v>30876</v>
      </c>
    </row>
    <row r="7922" spans="1:4" x14ac:dyDescent="0.25">
      <c r="A7922" s="71" t="s">
        <v>38551</v>
      </c>
      <c r="B7922" t="s">
        <v>42093</v>
      </c>
      <c r="C7922" s="71" t="s">
        <v>14997</v>
      </c>
      <c r="D7922" s="71" t="s">
        <v>30876</v>
      </c>
    </row>
    <row r="7923" spans="1:4" x14ac:dyDescent="0.25">
      <c r="A7923" s="71" t="s">
        <v>38552</v>
      </c>
      <c r="B7923" t="s">
        <v>42094</v>
      </c>
      <c r="C7923" s="71" t="s">
        <v>14997</v>
      </c>
      <c r="D7923" s="71" t="s">
        <v>30876</v>
      </c>
    </row>
    <row r="7924" spans="1:4" x14ac:dyDescent="0.25">
      <c r="A7924" s="71" t="s">
        <v>38553</v>
      </c>
      <c r="B7924" t="s">
        <v>42095</v>
      </c>
      <c r="C7924" s="71" t="s">
        <v>14997</v>
      </c>
      <c r="D7924" s="71" t="s">
        <v>30876</v>
      </c>
    </row>
    <row r="7925" spans="1:4" x14ac:dyDescent="0.25">
      <c r="A7925" s="71" t="s">
        <v>38554</v>
      </c>
      <c r="B7925" t="s">
        <v>42096</v>
      </c>
      <c r="C7925" s="71" t="s">
        <v>62</v>
      </c>
      <c r="D7925" s="71" t="s">
        <v>30876</v>
      </c>
    </row>
    <row r="7926" spans="1:4" x14ac:dyDescent="0.25">
      <c r="A7926" s="71" t="s">
        <v>38555</v>
      </c>
      <c r="B7926" t="s">
        <v>42097</v>
      </c>
      <c r="C7926" s="71" t="s">
        <v>12798</v>
      </c>
      <c r="D7926" s="71" t="s">
        <v>30876</v>
      </c>
    </row>
    <row r="7927" spans="1:4" x14ac:dyDescent="0.25">
      <c r="A7927" s="71" t="s">
        <v>38556</v>
      </c>
      <c r="B7927" t="s">
        <v>42098</v>
      </c>
      <c r="C7927" s="71" t="s">
        <v>53</v>
      </c>
      <c r="D7927" s="71">
        <v>58.978299999999997</v>
      </c>
    </row>
    <row r="7928" spans="1:4" x14ac:dyDescent="0.25">
      <c r="A7928" s="71" t="s">
        <v>38557</v>
      </c>
      <c r="B7928" t="s">
        <v>42099</v>
      </c>
      <c r="C7928" s="71" t="s">
        <v>53</v>
      </c>
      <c r="D7928" s="71">
        <v>105.1011</v>
      </c>
    </row>
    <row r="7929" spans="1:4" x14ac:dyDescent="0.25">
      <c r="A7929" s="71" t="s">
        <v>38558</v>
      </c>
      <c r="B7929" t="s">
        <v>42100</v>
      </c>
      <c r="C7929" s="71" t="s">
        <v>53</v>
      </c>
      <c r="D7929" s="71">
        <v>93.319199999999995</v>
      </c>
    </row>
    <row r="7930" spans="1:4" x14ac:dyDescent="0.25">
      <c r="A7930" s="71" t="s">
        <v>38559</v>
      </c>
      <c r="B7930" t="s">
        <v>42101</v>
      </c>
      <c r="C7930" s="71" t="s">
        <v>12798</v>
      </c>
      <c r="D7930" s="71">
        <v>164217.87659999999</v>
      </c>
    </row>
    <row r="7931" spans="1:4" x14ac:dyDescent="0.25">
      <c r="A7931" s="71" t="s">
        <v>38560</v>
      </c>
      <c r="B7931" t="s">
        <v>42102</v>
      </c>
      <c r="C7931" s="71" t="s">
        <v>12798</v>
      </c>
      <c r="D7931" s="71">
        <v>228119.86859999999</v>
      </c>
    </row>
    <row r="7932" spans="1:4" x14ac:dyDescent="0.25">
      <c r="A7932" s="71" t="s">
        <v>38561</v>
      </c>
      <c r="B7932" t="s">
        <v>42103</v>
      </c>
      <c r="C7932" s="71" t="s">
        <v>12798</v>
      </c>
      <c r="D7932" s="71">
        <v>57.8294</v>
      </c>
    </row>
    <row r="7933" spans="1:4" x14ac:dyDescent="0.25">
      <c r="A7933" s="71" t="s">
        <v>38562</v>
      </c>
      <c r="B7933" t="s">
        <v>42104</v>
      </c>
      <c r="C7933" s="71" t="s">
        <v>12798</v>
      </c>
      <c r="D7933" s="71">
        <v>22.84</v>
      </c>
    </row>
    <row r="7934" spans="1:4" x14ac:dyDescent="0.25">
      <c r="A7934" s="71" t="s">
        <v>38563</v>
      </c>
      <c r="B7934" t="s">
        <v>42105</v>
      </c>
      <c r="C7934" s="71" t="s">
        <v>12798</v>
      </c>
      <c r="D7934" s="71">
        <v>254519.64569999999</v>
      </c>
    </row>
    <row r="7935" spans="1:4" x14ac:dyDescent="0.25">
      <c r="A7935" s="71" t="s">
        <v>38564</v>
      </c>
      <c r="B7935" t="s">
        <v>42106</v>
      </c>
      <c r="C7935" s="71" t="s">
        <v>12798</v>
      </c>
      <c r="D7935" s="71">
        <v>1569.4202</v>
      </c>
    </row>
    <row r="7936" spans="1:4" x14ac:dyDescent="0.25">
      <c r="A7936" s="71" t="s">
        <v>38565</v>
      </c>
      <c r="B7936" t="s">
        <v>42107</v>
      </c>
      <c r="C7936" s="71" t="s">
        <v>3</v>
      </c>
      <c r="D7936" s="71">
        <v>279.86250000000001</v>
      </c>
    </row>
    <row r="7937" spans="1:4" x14ac:dyDescent="0.25">
      <c r="A7937" s="71" t="s">
        <v>38566</v>
      </c>
      <c r="B7937" t="s">
        <v>42108</v>
      </c>
      <c r="C7937" s="71" t="s">
        <v>12798</v>
      </c>
      <c r="D7937" s="71">
        <v>3364.335</v>
      </c>
    </row>
    <row r="7938" spans="1:4" x14ac:dyDescent="0.25">
      <c r="A7938" s="71" t="s">
        <v>38567</v>
      </c>
      <c r="B7938" t="s">
        <v>42109</v>
      </c>
      <c r="C7938" s="71" t="s">
        <v>12798</v>
      </c>
      <c r="D7938" s="71">
        <v>1398.8259</v>
      </c>
    </row>
    <row r="7939" spans="1:4" x14ac:dyDescent="0.25">
      <c r="A7939" s="71" t="s">
        <v>38568</v>
      </c>
      <c r="B7939" t="s">
        <v>42110</v>
      </c>
      <c r="C7939" s="71" t="s">
        <v>4</v>
      </c>
      <c r="D7939" s="71">
        <v>32.102899999999998</v>
      </c>
    </row>
    <row r="7940" spans="1:4" x14ac:dyDescent="0.25">
      <c r="A7940" s="71" t="s">
        <v>38569</v>
      </c>
      <c r="B7940" t="s">
        <v>42111</v>
      </c>
      <c r="C7940" s="71" t="s">
        <v>62</v>
      </c>
      <c r="D7940" s="71" t="s">
        <v>30876</v>
      </c>
    </row>
    <row r="7941" spans="1:4" x14ac:dyDescent="0.25">
      <c r="A7941" s="71" t="s">
        <v>38570</v>
      </c>
      <c r="B7941" t="s">
        <v>42112</v>
      </c>
      <c r="C7941" s="71" t="s">
        <v>14997</v>
      </c>
      <c r="D7941" s="71" t="s">
        <v>30876</v>
      </c>
    </row>
    <row r="7942" spans="1:4" x14ac:dyDescent="0.25">
      <c r="A7942" s="71" t="s">
        <v>38571</v>
      </c>
      <c r="B7942" t="s">
        <v>42113</v>
      </c>
      <c r="C7942" s="71" t="s">
        <v>62</v>
      </c>
      <c r="D7942" s="71" t="s">
        <v>30876</v>
      </c>
    </row>
    <row r="7943" spans="1:4" x14ac:dyDescent="0.25">
      <c r="A7943" s="71" t="s">
        <v>38572</v>
      </c>
      <c r="B7943" t="s">
        <v>42114</v>
      </c>
      <c r="C7943" s="71" t="s">
        <v>12798</v>
      </c>
      <c r="D7943" s="71" t="s">
        <v>30876</v>
      </c>
    </row>
    <row r="7944" spans="1:4" x14ac:dyDescent="0.25">
      <c r="A7944" s="71" t="s">
        <v>38573</v>
      </c>
      <c r="B7944" t="s">
        <v>42115</v>
      </c>
      <c r="C7944" s="71" t="s">
        <v>12798</v>
      </c>
      <c r="D7944" s="71" t="s">
        <v>30876</v>
      </c>
    </row>
    <row r="7945" spans="1:4" x14ac:dyDescent="0.25">
      <c r="A7945" s="71" t="s">
        <v>38574</v>
      </c>
      <c r="B7945" t="s">
        <v>42116</v>
      </c>
      <c r="C7945" s="71" t="s">
        <v>12798</v>
      </c>
      <c r="D7945" s="71" t="s">
        <v>30876</v>
      </c>
    </row>
    <row r="7946" spans="1:4" x14ac:dyDescent="0.25">
      <c r="A7946" s="71" t="s">
        <v>38575</v>
      </c>
      <c r="B7946" t="s">
        <v>42117</v>
      </c>
      <c r="C7946" s="71" t="s">
        <v>3</v>
      </c>
      <c r="D7946" s="71">
        <v>152.40350000000001</v>
      </c>
    </row>
    <row r="7947" spans="1:4" x14ac:dyDescent="0.25">
      <c r="A7947" s="71" t="s">
        <v>38576</v>
      </c>
      <c r="B7947" t="s">
        <v>42118</v>
      </c>
      <c r="C7947" s="71" t="s">
        <v>3</v>
      </c>
      <c r="D7947" s="71">
        <v>128.2467</v>
      </c>
    </row>
    <row r="7948" spans="1:4" x14ac:dyDescent="0.25">
      <c r="A7948" s="71" t="s">
        <v>38577</v>
      </c>
      <c r="B7948" t="s">
        <v>42119</v>
      </c>
      <c r="C7948" s="71" t="s">
        <v>14997</v>
      </c>
      <c r="D7948" s="71" t="s">
        <v>30876</v>
      </c>
    </row>
    <row r="7949" spans="1:4" x14ac:dyDescent="0.25">
      <c r="A7949" s="71" t="s">
        <v>38578</v>
      </c>
      <c r="B7949" t="s">
        <v>42120</v>
      </c>
      <c r="C7949" s="71" t="s">
        <v>14997</v>
      </c>
      <c r="D7949" s="71" t="s">
        <v>30876</v>
      </c>
    </row>
    <row r="7950" spans="1:4" x14ac:dyDescent="0.25">
      <c r="A7950" s="71" t="s">
        <v>38579</v>
      </c>
      <c r="B7950" t="s">
        <v>42121</v>
      </c>
      <c r="C7950" s="71" t="s">
        <v>3</v>
      </c>
      <c r="D7950" s="71">
        <v>353.0856</v>
      </c>
    </row>
    <row r="7951" spans="1:4" x14ac:dyDescent="0.25">
      <c r="A7951" s="71" t="s">
        <v>38580</v>
      </c>
      <c r="B7951" t="s">
        <v>42122</v>
      </c>
      <c r="C7951" s="71" t="s">
        <v>3</v>
      </c>
      <c r="D7951" s="71">
        <v>667.06060000000002</v>
      </c>
    </row>
    <row r="7952" spans="1:4" x14ac:dyDescent="0.25">
      <c r="A7952" s="71" t="s">
        <v>38581</v>
      </c>
      <c r="B7952" t="s">
        <v>42123</v>
      </c>
      <c r="C7952" s="71" t="s">
        <v>3</v>
      </c>
      <c r="D7952" s="71">
        <v>724.41070000000002</v>
      </c>
    </row>
    <row r="7953" spans="1:4" x14ac:dyDescent="0.25">
      <c r="A7953" s="71" t="s">
        <v>38582</v>
      </c>
      <c r="B7953" t="s">
        <v>42124</v>
      </c>
      <c r="C7953" s="71" t="s">
        <v>3</v>
      </c>
      <c r="D7953" s="71">
        <v>628.98900000000003</v>
      </c>
    </row>
    <row r="7954" spans="1:4" x14ac:dyDescent="0.25">
      <c r="A7954" s="71" t="s">
        <v>38583</v>
      </c>
      <c r="B7954" t="s">
        <v>42125</v>
      </c>
      <c r="C7954" s="71" t="s">
        <v>3</v>
      </c>
      <c r="D7954" s="71">
        <v>680.17529999999999</v>
      </c>
    </row>
    <row r="7955" spans="1:4" x14ac:dyDescent="0.25">
      <c r="A7955" s="71" t="s">
        <v>38584</v>
      </c>
      <c r="B7955" t="s">
        <v>42126</v>
      </c>
      <c r="C7955" s="71" t="s">
        <v>3</v>
      </c>
      <c r="D7955" s="71">
        <v>1112.7965999999999</v>
      </c>
    </row>
    <row r="7956" spans="1:4" x14ac:dyDescent="0.25">
      <c r="A7956" s="71" t="s">
        <v>38585</v>
      </c>
      <c r="B7956" t="s">
        <v>42127</v>
      </c>
      <c r="C7956" s="71" t="s">
        <v>3</v>
      </c>
      <c r="D7956" s="71">
        <v>846.17529999999999</v>
      </c>
    </row>
    <row r="7957" spans="1:4" x14ac:dyDescent="0.25">
      <c r="A7957" s="71" t="s">
        <v>38586</v>
      </c>
      <c r="B7957" t="s">
        <v>42128</v>
      </c>
      <c r="C7957" s="71" t="s">
        <v>3</v>
      </c>
      <c r="D7957" s="71">
        <v>989.79219999999998</v>
      </c>
    </row>
    <row r="7958" spans="1:4" x14ac:dyDescent="0.25">
      <c r="A7958" s="71" t="s">
        <v>38587</v>
      </c>
      <c r="B7958" t="s">
        <v>42129</v>
      </c>
      <c r="C7958" s="71" t="s">
        <v>3</v>
      </c>
      <c r="D7958" s="71">
        <v>4374.1763000000001</v>
      </c>
    </row>
    <row r="7959" spans="1:4" x14ac:dyDescent="0.25">
      <c r="A7959" s="71" t="s">
        <v>38588</v>
      </c>
      <c r="B7959" t="s">
        <v>42130</v>
      </c>
      <c r="C7959" s="71" t="s">
        <v>3</v>
      </c>
      <c r="D7959" s="71">
        <v>308.29840000000002</v>
      </c>
    </row>
    <row r="7960" spans="1:4" x14ac:dyDescent="0.25">
      <c r="A7960" s="71" t="s">
        <v>38589</v>
      </c>
      <c r="B7960" t="s">
        <v>42131</v>
      </c>
      <c r="C7960" s="71" t="s">
        <v>3</v>
      </c>
      <c r="D7960" s="71">
        <v>327.12049999999999</v>
      </c>
    </row>
    <row r="7961" spans="1:4" x14ac:dyDescent="0.25">
      <c r="A7961" s="71" t="s">
        <v>38590</v>
      </c>
      <c r="B7961" t="s">
        <v>42132</v>
      </c>
      <c r="C7961" s="71" t="s">
        <v>3</v>
      </c>
      <c r="D7961" s="71">
        <v>290.29430000000002</v>
      </c>
    </row>
    <row r="7962" spans="1:4" x14ac:dyDescent="0.25">
      <c r="A7962" s="71" t="s">
        <v>38591</v>
      </c>
      <c r="B7962" t="s">
        <v>42133</v>
      </c>
      <c r="C7962" s="71" t="s">
        <v>3</v>
      </c>
      <c r="D7962" s="71">
        <v>482.62380000000002</v>
      </c>
    </row>
    <row r="7963" spans="1:4" x14ac:dyDescent="0.25">
      <c r="A7963" s="71" t="s">
        <v>38592</v>
      </c>
      <c r="B7963" t="s">
        <v>42134</v>
      </c>
      <c r="C7963" s="71" t="s">
        <v>3</v>
      </c>
      <c r="D7963" s="71">
        <v>1305.3459</v>
      </c>
    </row>
    <row r="7964" spans="1:4" x14ac:dyDescent="0.25">
      <c r="A7964" s="71" t="s">
        <v>38593</v>
      </c>
      <c r="B7964" t="s">
        <v>42135</v>
      </c>
      <c r="C7964" s="71" t="s">
        <v>3</v>
      </c>
      <c r="D7964" s="71">
        <v>2198.8006</v>
      </c>
    </row>
    <row r="7965" spans="1:4" x14ac:dyDescent="0.25">
      <c r="A7965" s="71" t="s">
        <v>38594</v>
      </c>
      <c r="B7965" t="s">
        <v>42136</v>
      </c>
      <c r="C7965" s="71" t="s">
        <v>3</v>
      </c>
      <c r="D7965" s="71">
        <v>738.62300000000005</v>
      </c>
    </row>
    <row r="7966" spans="1:4" x14ac:dyDescent="0.25">
      <c r="A7966" s="71" t="s">
        <v>38595</v>
      </c>
      <c r="B7966" t="s">
        <v>42137</v>
      </c>
      <c r="C7966" s="71" t="s">
        <v>3</v>
      </c>
      <c r="D7966" s="71">
        <v>900.79010000000005</v>
      </c>
    </row>
    <row r="7967" spans="1:4" x14ac:dyDescent="0.25">
      <c r="A7967" s="71" t="s">
        <v>38596</v>
      </c>
      <c r="B7967" t="s">
        <v>42138</v>
      </c>
      <c r="C7967" s="71" t="s">
        <v>3</v>
      </c>
      <c r="D7967" s="71">
        <v>1154.8634999999999</v>
      </c>
    </row>
    <row r="7968" spans="1:4" x14ac:dyDescent="0.25">
      <c r="A7968" s="71" t="s">
        <v>38597</v>
      </c>
      <c r="B7968" t="s">
        <v>42139</v>
      </c>
      <c r="C7968" s="71" t="s">
        <v>3</v>
      </c>
      <c r="D7968" s="71">
        <v>1000.2732999999999</v>
      </c>
    </row>
    <row r="7969" spans="1:4" x14ac:dyDescent="0.25">
      <c r="A7969" s="71" t="s">
        <v>38598</v>
      </c>
      <c r="B7969" t="s">
        <v>42140</v>
      </c>
      <c r="C7969" s="71" t="s">
        <v>3</v>
      </c>
      <c r="D7969" s="71">
        <v>1634.2666999999999</v>
      </c>
    </row>
    <row r="7970" spans="1:4" x14ac:dyDescent="0.25">
      <c r="A7970" s="71" t="s">
        <v>38599</v>
      </c>
      <c r="B7970" t="s">
        <v>42141</v>
      </c>
      <c r="C7970" s="71" t="s">
        <v>3</v>
      </c>
      <c r="D7970" s="71">
        <v>2040.1723999999999</v>
      </c>
    </row>
    <row r="7971" spans="1:4" x14ac:dyDescent="0.25">
      <c r="A7971" s="71" t="s">
        <v>38600</v>
      </c>
      <c r="B7971" t="s">
        <v>42142</v>
      </c>
      <c r="C7971" s="71" t="s">
        <v>3</v>
      </c>
      <c r="D7971" s="71">
        <v>2673.3580999999999</v>
      </c>
    </row>
    <row r="7972" spans="1:4" x14ac:dyDescent="0.25">
      <c r="A7972" s="71" t="s">
        <v>38601</v>
      </c>
      <c r="B7972" t="s">
        <v>42143</v>
      </c>
      <c r="C7972" s="71" t="s">
        <v>16235</v>
      </c>
      <c r="D7972" s="71">
        <v>1719.08</v>
      </c>
    </row>
    <row r="7973" spans="1:4" x14ac:dyDescent="0.25">
      <c r="A7973" s="71" t="s">
        <v>38602</v>
      </c>
      <c r="B7973" t="s">
        <v>42144</v>
      </c>
      <c r="C7973" s="71" t="s">
        <v>62</v>
      </c>
      <c r="D7973" s="71" t="s">
        <v>30876</v>
      </c>
    </row>
    <row r="7974" spans="1:4" x14ac:dyDescent="0.25">
      <c r="A7974" s="71" t="s">
        <v>38603</v>
      </c>
      <c r="B7974" t="s">
        <v>42145</v>
      </c>
      <c r="C7974" s="71" t="s">
        <v>62</v>
      </c>
      <c r="D7974" s="71" t="s">
        <v>30876</v>
      </c>
    </row>
    <row r="7975" spans="1:4" x14ac:dyDescent="0.25">
      <c r="A7975" s="71" t="s">
        <v>38604</v>
      </c>
      <c r="B7975" t="s">
        <v>42146</v>
      </c>
      <c r="C7975" s="71" t="s">
        <v>62</v>
      </c>
      <c r="D7975" s="71" t="s">
        <v>30876</v>
      </c>
    </row>
    <row r="7976" spans="1:4" x14ac:dyDescent="0.25">
      <c r="A7976" s="71" t="s">
        <v>38605</v>
      </c>
      <c r="B7976" t="s">
        <v>42147</v>
      </c>
      <c r="C7976" s="71" t="s">
        <v>62</v>
      </c>
      <c r="D7976" s="71" t="s">
        <v>30876</v>
      </c>
    </row>
    <row r="7977" spans="1:4" x14ac:dyDescent="0.25">
      <c r="A7977" s="71" t="s">
        <v>38606</v>
      </c>
      <c r="B7977" t="s">
        <v>42148</v>
      </c>
      <c r="C7977" s="71" t="s">
        <v>62</v>
      </c>
      <c r="D7977" s="71" t="s">
        <v>30876</v>
      </c>
    </row>
    <row r="7978" spans="1:4" x14ac:dyDescent="0.25">
      <c r="A7978" s="71" t="s">
        <v>38607</v>
      </c>
      <c r="B7978" t="s">
        <v>42149</v>
      </c>
      <c r="C7978" s="71" t="s">
        <v>62</v>
      </c>
      <c r="D7978" s="71" t="s">
        <v>30876</v>
      </c>
    </row>
    <row r="7979" spans="1:4" x14ac:dyDescent="0.25">
      <c r="A7979" s="71" t="s">
        <v>38608</v>
      </c>
      <c r="B7979" t="s">
        <v>42150</v>
      </c>
      <c r="C7979" s="71" t="s">
        <v>12798</v>
      </c>
      <c r="D7979" s="71" t="s">
        <v>30876</v>
      </c>
    </row>
    <row r="7980" spans="1:4" x14ac:dyDescent="0.25">
      <c r="A7980" s="71" t="s">
        <v>38609</v>
      </c>
      <c r="B7980" t="s">
        <v>42151</v>
      </c>
      <c r="C7980" s="71" t="s">
        <v>12798</v>
      </c>
      <c r="D7980" s="71" t="s">
        <v>30876</v>
      </c>
    </row>
    <row r="7981" spans="1:4" x14ac:dyDescent="0.25">
      <c r="A7981" s="71" t="s">
        <v>38610</v>
      </c>
      <c r="B7981" t="s">
        <v>42152</v>
      </c>
      <c r="C7981" s="71" t="s">
        <v>12798</v>
      </c>
      <c r="D7981" s="71" t="s">
        <v>30876</v>
      </c>
    </row>
    <row r="7982" spans="1:4" x14ac:dyDescent="0.25">
      <c r="A7982" s="71" t="s">
        <v>38611</v>
      </c>
      <c r="B7982" t="s">
        <v>42153</v>
      </c>
      <c r="C7982" s="71" t="s">
        <v>12798</v>
      </c>
      <c r="D7982" s="71" t="s">
        <v>30876</v>
      </c>
    </row>
    <row r="7983" spans="1:4" x14ac:dyDescent="0.25">
      <c r="A7983" s="71" t="s">
        <v>38612</v>
      </c>
      <c r="B7983" t="s">
        <v>42154</v>
      </c>
      <c r="C7983" s="71" t="s">
        <v>12798</v>
      </c>
      <c r="D7983" s="71" t="s">
        <v>30876</v>
      </c>
    </row>
    <row r="7984" spans="1:4" x14ac:dyDescent="0.25">
      <c r="A7984" s="71" t="s">
        <v>38613</v>
      </c>
      <c r="B7984" t="s">
        <v>42155</v>
      </c>
      <c r="C7984" s="71" t="s">
        <v>62</v>
      </c>
      <c r="D7984" s="71" t="s">
        <v>30876</v>
      </c>
    </row>
    <row r="7985" spans="1:4" x14ac:dyDescent="0.25">
      <c r="A7985" s="71" t="s">
        <v>38614</v>
      </c>
      <c r="B7985" t="s">
        <v>42156</v>
      </c>
      <c r="C7985" s="71" t="s">
        <v>12798</v>
      </c>
      <c r="D7985" s="71">
        <v>22.931999999999999</v>
      </c>
    </row>
    <row r="7986" spans="1:4" x14ac:dyDescent="0.25">
      <c r="A7986" s="71" t="s">
        <v>38615</v>
      </c>
      <c r="B7986" t="s">
        <v>42157</v>
      </c>
      <c r="C7986" s="71" t="s">
        <v>12798</v>
      </c>
      <c r="D7986" s="71">
        <v>30.785499999999999</v>
      </c>
    </row>
    <row r="7987" spans="1:4" x14ac:dyDescent="0.25">
      <c r="A7987" s="71" t="s">
        <v>38616</v>
      </c>
      <c r="B7987" t="s">
        <v>42158</v>
      </c>
      <c r="C7987" s="71" t="s">
        <v>12798</v>
      </c>
      <c r="D7987" s="71">
        <v>30.785499999999999</v>
      </c>
    </row>
    <row r="7988" spans="1:4" x14ac:dyDescent="0.25">
      <c r="A7988" s="71" t="s">
        <v>38617</v>
      </c>
      <c r="B7988" t="s">
        <v>42159</v>
      </c>
      <c r="C7988" s="71" t="s">
        <v>12798</v>
      </c>
      <c r="D7988" s="71">
        <v>32.118099999999998</v>
      </c>
    </row>
    <row r="7989" spans="1:4" x14ac:dyDescent="0.25">
      <c r="A7989" s="71" t="s">
        <v>38618</v>
      </c>
      <c r="B7989" t="s">
        <v>42160</v>
      </c>
      <c r="C7989" s="71" t="s">
        <v>12798</v>
      </c>
      <c r="D7989" s="71">
        <v>22.497699999999998</v>
      </c>
    </row>
    <row r="7990" spans="1:4" x14ac:dyDescent="0.25">
      <c r="A7990" s="71" t="s">
        <v>38619</v>
      </c>
      <c r="B7990" t="s">
        <v>42161</v>
      </c>
      <c r="C7990" s="71" t="s">
        <v>12798</v>
      </c>
      <c r="D7990" s="71">
        <v>25.479600000000001</v>
      </c>
    </row>
    <row r="7991" spans="1:4" x14ac:dyDescent="0.25">
      <c r="A7991" s="71" t="s">
        <v>38620</v>
      </c>
      <c r="B7991" t="s">
        <v>42162</v>
      </c>
      <c r="C7991" s="71" t="s">
        <v>12798</v>
      </c>
      <c r="D7991" s="71">
        <v>25.479600000000001</v>
      </c>
    </row>
    <row r="7992" spans="1:4" x14ac:dyDescent="0.25">
      <c r="A7992" s="71" t="s">
        <v>38621</v>
      </c>
      <c r="B7992" t="s">
        <v>42163</v>
      </c>
      <c r="C7992" s="71" t="s">
        <v>12798</v>
      </c>
      <c r="D7992" s="71">
        <v>31.4575</v>
      </c>
    </row>
    <row r="7993" spans="1:4" x14ac:dyDescent="0.25">
      <c r="A7993" s="71" t="s">
        <v>38622</v>
      </c>
      <c r="B7993" t="s">
        <v>42164</v>
      </c>
      <c r="C7993" s="71" t="s">
        <v>12798</v>
      </c>
      <c r="D7993" s="71">
        <v>18.568899999999999</v>
      </c>
    </row>
    <row r="7994" spans="1:4" x14ac:dyDescent="0.25">
      <c r="A7994" s="71" t="s">
        <v>38623</v>
      </c>
      <c r="B7994" t="s">
        <v>42165</v>
      </c>
      <c r="C7994" s="71" t="s">
        <v>12798</v>
      </c>
      <c r="D7994" s="71">
        <v>23.1326</v>
      </c>
    </row>
    <row r="7995" spans="1:4" x14ac:dyDescent="0.25">
      <c r="A7995" s="71" t="s">
        <v>38624</v>
      </c>
      <c r="B7995" t="s">
        <v>42166</v>
      </c>
      <c r="C7995" s="71" t="s">
        <v>12798</v>
      </c>
      <c r="D7995" s="71">
        <v>24.115500000000001</v>
      </c>
    </row>
    <row r="7996" spans="1:4" x14ac:dyDescent="0.25">
      <c r="A7996" s="71" t="s">
        <v>38625</v>
      </c>
      <c r="B7996" t="s">
        <v>42167</v>
      </c>
      <c r="C7996" s="71" t="s">
        <v>12798</v>
      </c>
      <c r="D7996" s="71">
        <v>30.905799999999999</v>
      </c>
    </row>
    <row r="7997" spans="1:4" x14ac:dyDescent="0.25">
      <c r="A7997" s="71" t="s">
        <v>38626</v>
      </c>
      <c r="B7997" t="s">
        <v>42168</v>
      </c>
      <c r="C7997" s="71" t="s">
        <v>12798</v>
      </c>
      <c r="D7997" s="71">
        <v>17.270700000000001</v>
      </c>
    </row>
    <row r="7998" spans="1:4" x14ac:dyDescent="0.25">
      <c r="A7998" s="71" t="s">
        <v>38627</v>
      </c>
      <c r="B7998" t="s">
        <v>42169</v>
      </c>
      <c r="C7998" s="71" t="s">
        <v>12798</v>
      </c>
      <c r="D7998" s="71">
        <v>22.5809</v>
      </c>
    </row>
    <row r="7999" spans="1:4" x14ac:dyDescent="0.25">
      <c r="A7999" s="71" t="s">
        <v>38628</v>
      </c>
      <c r="B7999" t="s">
        <v>42170</v>
      </c>
      <c r="C7999" s="71" t="s">
        <v>12798</v>
      </c>
      <c r="D7999" s="71">
        <v>23.1326</v>
      </c>
    </row>
    <row r="8000" spans="1:4" x14ac:dyDescent="0.25">
      <c r="A8000" s="71" t="s">
        <v>38629</v>
      </c>
      <c r="B8000" t="s">
        <v>42171</v>
      </c>
      <c r="C8000" s="71" t="s">
        <v>12798</v>
      </c>
      <c r="D8000" s="71">
        <v>30.273900000000001</v>
      </c>
    </row>
    <row r="8001" spans="1:4" x14ac:dyDescent="0.25">
      <c r="A8001" s="71" t="s">
        <v>38630</v>
      </c>
      <c r="B8001" t="s">
        <v>42172</v>
      </c>
      <c r="C8001" s="71" t="s">
        <v>12798</v>
      </c>
      <c r="D8001" s="71">
        <v>33.9848</v>
      </c>
    </row>
    <row r="8002" spans="1:4" x14ac:dyDescent="0.25">
      <c r="A8002" s="71" t="s">
        <v>38631</v>
      </c>
      <c r="B8002" t="s">
        <v>42173</v>
      </c>
      <c r="C8002" s="71" t="s">
        <v>12798</v>
      </c>
      <c r="D8002" s="71">
        <v>43.212400000000002</v>
      </c>
    </row>
    <row r="8003" spans="1:4" x14ac:dyDescent="0.25">
      <c r="A8003" s="71" t="s">
        <v>38632</v>
      </c>
      <c r="B8003" t="s">
        <v>42174</v>
      </c>
      <c r="C8003" s="71" t="s">
        <v>12798</v>
      </c>
      <c r="D8003" s="71">
        <v>47.876300000000001</v>
      </c>
    </row>
    <row r="8004" spans="1:4" x14ac:dyDescent="0.25">
      <c r="A8004" s="71" t="s">
        <v>38633</v>
      </c>
      <c r="B8004" t="s">
        <v>42175</v>
      </c>
      <c r="C8004" s="71" t="s">
        <v>12798</v>
      </c>
      <c r="D8004" s="71">
        <v>47.9788</v>
      </c>
    </row>
    <row r="8005" spans="1:4" x14ac:dyDescent="0.25">
      <c r="A8005" s="71" t="s">
        <v>38634</v>
      </c>
      <c r="B8005" t="s">
        <v>42176</v>
      </c>
      <c r="C8005" s="71" t="s">
        <v>12798</v>
      </c>
      <c r="D8005" s="71">
        <v>33.383000000000003</v>
      </c>
    </row>
    <row r="8006" spans="1:4" x14ac:dyDescent="0.25">
      <c r="A8006" s="71" t="s">
        <v>38635</v>
      </c>
      <c r="B8006" t="s">
        <v>42177</v>
      </c>
      <c r="C8006" s="71" t="s">
        <v>12798</v>
      </c>
      <c r="D8006" s="71">
        <v>42.660699999999999</v>
      </c>
    </row>
    <row r="8007" spans="1:4" x14ac:dyDescent="0.25">
      <c r="A8007" s="71" t="s">
        <v>38636</v>
      </c>
      <c r="B8007" t="s">
        <v>42178</v>
      </c>
      <c r="C8007" s="71" t="s">
        <v>12798</v>
      </c>
      <c r="D8007" s="71">
        <v>47.224400000000003</v>
      </c>
    </row>
    <row r="8008" spans="1:4" x14ac:dyDescent="0.25">
      <c r="A8008" s="71" t="s">
        <v>38637</v>
      </c>
      <c r="B8008" t="s">
        <v>42179</v>
      </c>
      <c r="C8008" s="71" t="s">
        <v>12798</v>
      </c>
      <c r="D8008" s="71">
        <v>47.224400000000003</v>
      </c>
    </row>
    <row r="8009" spans="1:4" x14ac:dyDescent="0.25">
      <c r="A8009" s="71" t="s">
        <v>38638</v>
      </c>
      <c r="B8009" t="s">
        <v>42180</v>
      </c>
      <c r="C8009" s="71" t="s">
        <v>12798</v>
      </c>
      <c r="D8009" s="71">
        <v>30.634699999999999</v>
      </c>
    </row>
    <row r="8010" spans="1:4" x14ac:dyDescent="0.25">
      <c r="A8010" s="71" t="s">
        <v>38639</v>
      </c>
      <c r="B8010" t="s">
        <v>42181</v>
      </c>
      <c r="C8010" s="71" t="s">
        <v>12798</v>
      </c>
      <c r="D8010" s="71">
        <v>37.746000000000002</v>
      </c>
    </row>
    <row r="8011" spans="1:4" x14ac:dyDescent="0.25">
      <c r="A8011" s="71" t="s">
        <v>38640</v>
      </c>
      <c r="B8011" t="s">
        <v>42182</v>
      </c>
      <c r="C8011" s="71" t="s">
        <v>12798</v>
      </c>
      <c r="D8011" s="71">
        <v>42.008800000000001</v>
      </c>
    </row>
    <row r="8012" spans="1:4" x14ac:dyDescent="0.25">
      <c r="A8012" s="71" t="s">
        <v>38641</v>
      </c>
      <c r="B8012" t="s">
        <v>42183</v>
      </c>
      <c r="C8012" s="71" t="s">
        <v>12798</v>
      </c>
      <c r="D8012" s="71">
        <v>46.424199999999999</v>
      </c>
    </row>
    <row r="8013" spans="1:4" x14ac:dyDescent="0.25">
      <c r="A8013" s="71" t="s">
        <v>38642</v>
      </c>
      <c r="B8013" t="s">
        <v>42184</v>
      </c>
      <c r="C8013" s="71" t="s">
        <v>12798</v>
      </c>
      <c r="D8013" s="71">
        <v>29.932600000000001</v>
      </c>
    </row>
    <row r="8014" spans="1:4" x14ac:dyDescent="0.25">
      <c r="A8014" s="71" t="s">
        <v>38643</v>
      </c>
      <c r="B8014" t="s">
        <v>42185</v>
      </c>
      <c r="C8014" s="71" t="s">
        <v>12798</v>
      </c>
      <c r="D8014" s="71">
        <v>37.033900000000003</v>
      </c>
    </row>
    <row r="8015" spans="1:4" x14ac:dyDescent="0.25">
      <c r="A8015" s="71" t="s">
        <v>38644</v>
      </c>
      <c r="B8015" t="s">
        <v>42186</v>
      </c>
      <c r="C8015" s="71" t="s">
        <v>12798</v>
      </c>
      <c r="D8015" s="71">
        <v>41.206400000000002</v>
      </c>
    </row>
    <row r="8016" spans="1:4" x14ac:dyDescent="0.25">
      <c r="A8016" s="71" t="s">
        <v>38645</v>
      </c>
      <c r="B8016" t="s">
        <v>42187</v>
      </c>
      <c r="C8016" s="71" t="s">
        <v>12798</v>
      </c>
      <c r="D8016" s="71">
        <v>45.719900000000003</v>
      </c>
    </row>
    <row r="8017" spans="1:4" x14ac:dyDescent="0.25">
      <c r="A8017" s="71" t="s">
        <v>38646</v>
      </c>
      <c r="B8017" t="s">
        <v>42188</v>
      </c>
      <c r="C8017" s="71" t="s">
        <v>12798</v>
      </c>
      <c r="D8017" s="71">
        <v>26.0854</v>
      </c>
    </row>
    <row r="8018" spans="1:4" x14ac:dyDescent="0.25">
      <c r="A8018" s="71" t="s">
        <v>38647</v>
      </c>
      <c r="B8018" t="s">
        <v>42189</v>
      </c>
      <c r="C8018" s="71" t="s">
        <v>12798</v>
      </c>
      <c r="D8018" s="71">
        <v>22.693899999999999</v>
      </c>
    </row>
    <row r="8019" spans="1:4" x14ac:dyDescent="0.25">
      <c r="A8019" s="71" t="s">
        <v>38648</v>
      </c>
      <c r="B8019" t="s">
        <v>42190</v>
      </c>
      <c r="C8019" s="71" t="s">
        <v>12798</v>
      </c>
      <c r="D8019" s="71">
        <v>64.929500000000004</v>
      </c>
    </row>
    <row r="8020" spans="1:4" x14ac:dyDescent="0.25">
      <c r="A8020" s="71" t="s">
        <v>38649</v>
      </c>
      <c r="B8020" t="s">
        <v>42191</v>
      </c>
      <c r="C8020" s="71" t="s">
        <v>12798</v>
      </c>
      <c r="D8020" s="71">
        <v>23.3873</v>
      </c>
    </row>
    <row r="8021" spans="1:4" x14ac:dyDescent="0.25">
      <c r="A8021" s="71" t="s">
        <v>38650</v>
      </c>
      <c r="B8021" t="s">
        <v>42192</v>
      </c>
      <c r="C8021" s="71" t="s">
        <v>12798</v>
      </c>
      <c r="D8021" s="71">
        <v>19.4878</v>
      </c>
    </row>
    <row r="8022" spans="1:4" x14ac:dyDescent="0.25">
      <c r="A8022" s="71" t="s">
        <v>38651</v>
      </c>
      <c r="B8022" t="s">
        <v>42193</v>
      </c>
      <c r="C8022" s="71" t="s">
        <v>12798</v>
      </c>
      <c r="D8022" s="71">
        <v>63.374899999999997</v>
      </c>
    </row>
    <row r="8023" spans="1:4" x14ac:dyDescent="0.25">
      <c r="A8023" s="71" t="s">
        <v>38652</v>
      </c>
      <c r="B8023" t="s">
        <v>42194</v>
      </c>
      <c r="C8023" s="71" t="s">
        <v>12798</v>
      </c>
      <c r="D8023" s="71">
        <v>20.92</v>
      </c>
    </row>
    <row r="8024" spans="1:4" x14ac:dyDescent="0.25">
      <c r="A8024" s="71" t="s">
        <v>38653</v>
      </c>
      <c r="B8024" t="s">
        <v>42195</v>
      </c>
      <c r="C8024" s="71" t="s">
        <v>12798</v>
      </c>
      <c r="D8024" s="71">
        <v>18.980599999999999</v>
      </c>
    </row>
    <row r="8025" spans="1:4" x14ac:dyDescent="0.25">
      <c r="A8025" s="71" t="s">
        <v>38654</v>
      </c>
      <c r="B8025" t="s">
        <v>42196</v>
      </c>
      <c r="C8025" s="71" t="s">
        <v>12798</v>
      </c>
      <c r="D8025" s="71">
        <v>55.651800000000001</v>
      </c>
    </row>
    <row r="8026" spans="1:4" x14ac:dyDescent="0.25">
      <c r="A8026" s="71" t="s">
        <v>38655</v>
      </c>
      <c r="B8026" t="s">
        <v>42197</v>
      </c>
      <c r="C8026" s="71" t="s">
        <v>12798</v>
      </c>
      <c r="D8026" s="71">
        <v>17.2791</v>
      </c>
    </row>
    <row r="8027" spans="1:4" x14ac:dyDescent="0.25">
      <c r="A8027" s="71" t="s">
        <v>38656</v>
      </c>
      <c r="B8027" t="s">
        <v>42198</v>
      </c>
      <c r="C8027" s="71" t="s">
        <v>12798</v>
      </c>
      <c r="D8027" s="71">
        <v>15.7964</v>
      </c>
    </row>
    <row r="8028" spans="1:4" x14ac:dyDescent="0.25">
      <c r="A8028" s="71" t="s">
        <v>38657</v>
      </c>
      <c r="B8028" t="s">
        <v>42199</v>
      </c>
      <c r="C8028" s="71" t="s">
        <v>12798</v>
      </c>
      <c r="D8028" s="71">
        <v>54.147300000000001</v>
      </c>
    </row>
    <row r="8029" spans="1:4" x14ac:dyDescent="0.25">
      <c r="A8029" s="71" t="s">
        <v>38658</v>
      </c>
      <c r="B8029" t="s">
        <v>42200</v>
      </c>
      <c r="C8029" s="71" t="s">
        <v>12798</v>
      </c>
      <c r="D8029" s="71">
        <v>72.822999999999993</v>
      </c>
    </row>
    <row r="8030" spans="1:4" x14ac:dyDescent="0.25">
      <c r="A8030" s="71" t="s">
        <v>38659</v>
      </c>
      <c r="B8030" t="s">
        <v>42201</v>
      </c>
      <c r="C8030" s="71" t="s">
        <v>12798</v>
      </c>
      <c r="D8030" s="71">
        <v>71.006900000000002</v>
      </c>
    </row>
    <row r="8031" spans="1:4" x14ac:dyDescent="0.25">
      <c r="A8031" s="71" t="s">
        <v>38660</v>
      </c>
      <c r="B8031" t="s">
        <v>42202</v>
      </c>
      <c r="C8031" s="71" t="s">
        <v>12798</v>
      </c>
      <c r="D8031" s="71">
        <v>61.3187</v>
      </c>
    </row>
    <row r="8032" spans="1:4" x14ac:dyDescent="0.25">
      <c r="A8032" s="71" t="s">
        <v>38661</v>
      </c>
      <c r="B8032" t="s">
        <v>42203</v>
      </c>
      <c r="C8032" s="71" t="s">
        <v>12798</v>
      </c>
      <c r="D8032" s="71">
        <v>59.774099999999997</v>
      </c>
    </row>
    <row r="8033" spans="1:4" x14ac:dyDescent="0.25">
      <c r="A8033" s="71" t="s">
        <v>38662</v>
      </c>
      <c r="B8033" t="s">
        <v>32960</v>
      </c>
      <c r="C8033" s="71" t="s">
        <v>62</v>
      </c>
      <c r="D8033" s="71" t="s">
        <v>30876</v>
      </c>
    </row>
    <row r="8034" spans="1:4" x14ac:dyDescent="0.25">
      <c r="A8034" s="71" t="s">
        <v>38663</v>
      </c>
      <c r="B8034" t="s">
        <v>42204</v>
      </c>
      <c r="C8034" s="71" t="s">
        <v>12798</v>
      </c>
      <c r="D8034" s="71">
        <v>15600</v>
      </c>
    </row>
    <row r="8035" spans="1:4" x14ac:dyDescent="0.25">
      <c r="A8035" s="71" t="s">
        <v>38664</v>
      </c>
      <c r="B8035" t="s">
        <v>42205</v>
      </c>
      <c r="C8035" s="71" t="s">
        <v>12798</v>
      </c>
      <c r="D8035" s="71">
        <v>22575</v>
      </c>
    </row>
    <row r="8036" spans="1:4" x14ac:dyDescent="0.25">
      <c r="A8036" s="71" t="s">
        <v>38665</v>
      </c>
      <c r="B8036" t="s">
        <v>42206</v>
      </c>
      <c r="C8036" s="71" t="s">
        <v>12798</v>
      </c>
      <c r="D8036" s="71">
        <v>37147.760000000002</v>
      </c>
    </row>
    <row r="8037" spans="1:4" x14ac:dyDescent="0.25">
      <c r="A8037" s="71" t="s">
        <v>38666</v>
      </c>
      <c r="B8037" t="s">
        <v>42207</v>
      </c>
      <c r="C8037" s="71" t="s">
        <v>12798</v>
      </c>
      <c r="D8037" s="71">
        <v>53534.3897</v>
      </c>
    </row>
    <row r="8038" spans="1:4" x14ac:dyDescent="0.25">
      <c r="A8038" s="71" t="s">
        <v>38667</v>
      </c>
      <c r="B8038" t="s">
        <v>42208</v>
      </c>
      <c r="C8038" s="71" t="s">
        <v>12798</v>
      </c>
      <c r="D8038" s="71" t="s">
        <v>30876</v>
      </c>
    </row>
    <row r="8039" spans="1:4" x14ac:dyDescent="0.25">
      <c r="A8039" s="71" t="s">
        <v>38668</v>
      </c>
      <c r="B8039" t="s">
        <v>42209</v>
      </c>
      <c r="C8039" s="71" t="s">
        <v>12798</v>
      </c>
      <c r="D8039" s="71" t="s">
        <v>30876</v>
      </c>
    </row>
    <row r="8040" spans="1:4" x14ac:dyDescent="0.25">
      <c r="A8040" s="71" t="s">
        <v>38669</v>
      </c>
      <c r="B8040" t="s">
        <v>42210</v>
      </c>
      <c r="C8040" s="71" t="s">
        <v>12798</v>
      </c>
      <c r="D8040" s="71" t="s">
        <v>30876</v>
      </c>
    </row>
    <row r="8041" spans="1:4" x14ac:dyDescent="0.25">
      <c r="A8041" s="71" t="s">
        <v>38670</v>
      </c>
      <c r="B8041" t="s">
        <v>42211</v>
      </c>
      <c r="C8041" s="71" t="s">
        <v>12798</v>
      </c>
      <c r="D8041" s="71" t="s">
        <v>30876</v>
      </c>
    </row>
    <row r="8042" spans="1:4" x14ac:dyDescent="0.25">
      <c r="A8042" s="71" t="s">
        <v>38671</v>
      </c>
      <c r="B8042" t="s">
        <v>42212</v>
      </c>
      <c r="C8042" s="71" t="s">
        <v>12798</v>
      </c>
      <c r="D8042" s="71">
        <v>64.381399999999999</v>
      </c>
    </row>
    <row r="8043" spans="1:4" x14ac:dyDescent="0.25">
      <c r="A8043" s="71" t="s">
        <v>38672</v>
      </c>
      <c r="B8043" t="s">
        <v>42213</v>
      </c>
      <c r="C8043" s="71" t="s">
        <v>12798</v>
      </c>
      <c r="D8043" s="71">
        <v>62.3553</v>
      </c>
    </row>
    <row r="8044" spans="1:4" x14ac:dyDescent="0.25">
      <c r="A8044" s="71" t="s">
        <v>38673</v>
      </c>
      <c r="B8044" t="s">
        <v>42214</v>
      </c>
      <c r="C8044" s="71" t="s">
        <v>12798</v>
      </c>
      <c r="D8044" s="71">
        <v>156.79640000000001</v>
      </c>
    </row>
    <row r="8045" spans="1:4" x14ac:dyDescent="0.25">
      <c r="A8045" s="71" t="s">
        <v>38674</v>
      </c>
      <c r="B8045" t="s">
        <v>42215</v>
      </c>
      <c r="C8045" s="71" t="s">
        <v>12798</v>
      </c>
      <c r="D8045" s="71">
        <v>271.66239999999999</v>
      </c>
    </row>
    <row r="8046" spans="1:4" x14ac:dyDescent="0.25">
      <c r="A8046" s="71" t="s">
        <v>38675</v>
      </c>
      <c r="B8046" t="s">
        <v>42216</v>
      </c>
      <c r="C8046" s="71" t="s">
        <v>12798</v>
      </c>
      <c r="D8046" s="71">
        <v>77.149100000000004</v>
      </c>
    </row>
    <row r="8047" spans="1:4" x14ac:dyDescent="0.25">
      <c r="A8047" s="71" t="s">
        <v>38676</v>
      </c>
      <c r="B8047" t="s">
        <v>42217</v>
      </c>
      <c r="C8047" s="71" t="s">
        <v>12798</v>
      </c>
      <c r="D8047" s="71">
        <v>179.63499999999999</v>
      </c>
    </row>
    <row r="8048" spans="1:4" x14ac:dyDescent="0.25">
      <c r="A8048" s="71" t="s">
        <v>38677</v>
      </c>
      <c r="B8048" t="s">
        <v>42218</v>
      </c>
      <c r="C8048" s="71" t="s">
        <v>12798</v>
      </c>
      <c r="D8048" s="71">
        <v>4.6623000000000001</v>
      </c>
    </row>
    <row r="8049" spans="1:4" x14ac:dyDescent="0.25">
      <c r="A8049" s="71" t="s">
        <v>38678</v>
      </c>
      <c r="B8049" t="s">
        <v>42219</v>
      </c>
      <c r="C8049" s="71" t="s">
        <v>12798</v>
      </c>
      <c r="D8049" s="71">
        <v>1.5436000000000001</v>
      </c>
    </row>
    <row r="8050" spans="1:4" x14ac:dyDescent="0.25">
      <c r="A8050" s="71" t="s">
        <v>38679</v>
      </c>
      <c r="B8050" t="s">
        <v>42220</v>
      </c>
      <c r="C8050" s="71" t="s">
        <v>12798</v>
      </c>
      <c r="D8050" s="71">
        <v>0.74729999999999996</v>
      </c>
    </row>
    <row r="8051" spans="1:4" x14ac:dyDescent="0.25">
      <c r="A8051" s="71" t="s">
        <v>38680</v>
      </c>
      <c r="B8051" t="s">
        <v>42221</v>
      </c>
      <c r="C8051" s="71" t="s">
        <v>12798</v>
      </c>
      <c r="D8051" s="71">
        <v>362.73390000000001</v>
      </c>
    </row>
    <row r="8052" spans="1:4" x14ac:dyDescent="0.25">
      <c r="A8052" s="71" t="s">
        <v>38681</v>
      </c>
      <c r="B8052" t="s">
        <v>42222</v>
      </c>
      <c r="C8052" s="71" t="s">
        <v>12798</v>
      </c>
      <c r="D8052" s="71">
        <v>1.2941</v>
      </c>
    </row>
    <row r="8053" spans="1:4" x14ac:dyDescent="0.25">
      <c r="A8053" s="71" t="s">
        <v>38682</v>
      </c>
      <c r="B8053" t="s">
        <v>32942</v>
      </c>
      <c r="C8053" s="71" t="s">
        <v>53</v>
      </c>
      <c r="D8053" s="71">
        <v>58.043300000000002</v>
      </c>
    </row>
    <row r="8054" spans="1:4" x14ac:dyDescent="0.25">
      <c r="A8054" s="71" t="s">
        <v>38683</v>
      </c>
      <c r="B8054" t="s">
        <v>42223</v>
      </c>
      <c r="C8054" s="71" t="s">
        <v>53</v>
      </c>
      <c r="D8054" s="71">
        <v>140.01609999999999</v>
      </c>
    </row>
    <row r="8055" spans="1:4" x14ac:dyDescent="0.25">
      <c r="A8055" s="71" t="s">
        <v>38684</v>
      </c>
      <c r="B8055" t="s">
        <v>42224</v>
      </c>
      <c r="C8055" s="71" t="s">
        <v>53</v>
      </c>
      <c r="D8055" s="71">
        <v>81.501499999999993</v>
      </c>
    </row>
    <row r="8056" spans="1:4" x14ac:dyDescent="0.25">
      <c r="A8056" s="71" t="s">
        <v>38685</v>
      </c>
      <c r="B8056" t="s">
        <v>42225</v>
      </c>
      <c r="C8056" s="71" t="s">
        <v>53</v>
      </c>
      <c r="D8056" s="71">
        <v>187.69030000000001</v>
      </c>
    </row>
    <row r="8057" spans="1:4" x14ac:dyDescent="0.25">
      <c r="A8057" s="71" t="s">
        <v>38686</v>
      </c>
      <c r="B8057" t="s">
        <v>42226</v>
      </c>
      <c r="C8057" s="71" t="s">
        <v>53</v>
      </c>
      <c r="D8057" s="71">
        <v>58.5852</v>
      </c>
    </row>
    <row r="8058" spans="1:4" x14ac:dyDescent="0.25">
      <c r="A8058" s="71" t="s">
        <v>38687</v>
      </c>
      <c r="B8058" t="s">
        <v>42227</v>
      </c>
      <c r="C8058" s="71" t="s">
        <v>53</v>
      </c>
      <c r="D8058" s="71">
        <v>61.297499999999999</v>
      </c>
    </row>
    <row r="8059" spans="1:4" x14ac:dyDescent="0.25">
      <c r="A8059" s="71" t="s">
        <v>38688</v>
      </c>
      <c r="B8059" t="s">
        <v>42228</v>
      </c>
      <c r="C8059" s="71" t="s">
        <v>12798</v>
      </c>
      <c r="D8059" s="71">
        <v>3.3</v>
      </c>
    </row>
    <row r="8060" spans="1:4" x14ac:dyDescent="0.25">
      <c r="A8060" s="71" t="s">
        <v>38689</v>
      </c>
      <c r="B8060" t="s">
        <v>42229</v>
      </c>
      <c r="C8060" s="71" t="s">
        <v>12798</v>
      </c>
      <c r="D8060" s="71">
        <v>3.5204</v>
      </c>
    </row>
    <row r="8061" spans="1:4" x14ac:dyDescent="0.25">
      <c r="A8061" s="71" t="s">
        <v>38690</v>
      </c>
      <c r="B8061" t="s">
        <v>42230</v>
      </c>
      <c r="C8061" s="71" t="s">
        <v>3</v>
      </c>
      <c r="D8061" s="71">
        <v>62.614899999999999</v>
      </c>
    </row>
    <row r="8062" spans="1:4" x14ac:dyDescent="0.25">
      <c r="A8062" s="71" t="s">
        <v>38691</v>
      </c>
      <c r="B8062" t="s">
        <v>42231</v>
      </c>
      <c r="C8062" s="71" t="s">
        <v>3</v>
      </c>
      <c r="D8062" s="71">
        <v>171.2287</v>
      </c>
    </row>
    <row r="8063" spans="1:4" x14ac:dyDescent="0.25">
      <c r="A8063" s="71" t="s">
        <v>38692</v>
      </c>
      <c r="B8063" t="s">
        <v>42232</v>
      </c>
      <c r="C8063" s="71" t="s">
        <v>4</v>
      </c>
      <c r="D8063" s="71">
        <v>31.761600000000001</v>
      </c>
    </row>
    <row r="8064" spans="1:4" x14ac:dyDescent="0.25">
      <c r="A8064" s="71" t="s">
        <v>38693</v>
      </c>
      <c r="B8064" t="s">
        <v>42233</v>
      </c>
      <c r="C8064" s="71" t="s">
        <v>12798</v>
      </c>
      <c r="D8064" s="71">
        <v>1.3888</v>
      </c>
    </row>
    <row r="8065" spans="1:4" x14ac:dyDescent="0.25">
      <c r="A8065" s="71" t="s">
        <v>38694</v>
      </c>
      <c r="B8065" t="s">
        <v>42234</v>
      </c>
      <c r="C8065" s="71" t="s">
        <v>12798</v>
      </c>
      <c r="D8065" s="71">
        <v>0.53249999999999997</v>
      </c>
    </row>
    <row r="8066" spans="1:4" x14ac:dyDescent="0.25">
      <c r="A8066" s="71" t="s">
        <v>38695</v>
      </c>
      <c r="B8066" t="s">
        <v>42235</v>
      </c>
      <c r="C8066" s="71" t="s">
        <v>12798</v>
      </c>
      <c r="D8066" s="71">
        <v>0.2137</v>
      </c>
    </row>
    <row r="8067" spans="1:4" x14ac:dyDescent="0.25">
      <c r="A8067" s="71" t="s">
        <v>38696</v>
      </c>
      <c r="B8067" t="s">
        <v>42236</v>
      </c>
      <c r="C8067" s="71" t="s">
        <v>12798</v>
      </c>
      <c r="D8067" s="71">
        <v>0.29409999999999997</v>
      </c>
    </row>
    <row r="8068" spans="1:4" x14ac:dyDescent="0.25">
      <c r="A8068" s="71" t="s">
        <v>38697</v>
      </c>
      <c r="B8068" t="s">
        <v>42237</v>
      </c>
      <c r="C8068" s="71" t="s">
        <v>12798</v>
      </c>
      <c r="D8068" s="71">
        <v>4.5877999999999997</v>
      </c>
    </row>
    <row r="8069" spans="1:4" x14ac:dyDescent="0.25">
      <c r="A8069" s="71" t="s">
        <v>38698</v>
      </c>
      <c r="B8069" t="s">
        <v>42238</v>
      </c>
      <c r="C8069" s="71" t="s">
        <v>3</v>
      </c>
      <c r="D8069" s="71">
        <v>35.479199999999999</v>
      </c>
    </row>
    <row r="8070" spans="1:4" x14ac:dyDescent="0.25">
      <c r="A8070" s="71" t="s">
        <v>38699</v>
      </c>
      <c r="B8070" t="s">
        <v>42239</v>
      </c>
      <c r="C8070" s="71" t="s">
        <v>3</v>
      </c>
      <c r="D8070" s="71">
        <v>34.160600000000002</v>
      </c>
    </row>
    <row r="8071" spans="1:4" x14ac:dyDescent="0.25">
      <c r="A8071" s="71" t="s">
        <v>38700</v>
      </c>
      <c r="B8071" t="s">
        <v>42240</v>
      </c>
      <c r="C8071" s="71" t="s">
        <v>53</v>
      </c>
      <c r="D8071" s="71">
        <v>16.991900000000001</v>
      </c>
    </row>
    <row r="8072" spans="1:4" x14ac:dyDescent="0.25">
      <c r="A8072" s="71" t="s">
        <v>38701</v>
      </c>
      <c r="B8072" t="s">
        <v>42241</v>
      </c>
      <c r="C8072" s="71" t="s">
        <v>4</v>
      </c>
      <c r="D8072" s="71">
        <v>21.8444</v>
      </c>
    </row>
    <row r="8073" spans="1:4" x14ac:dyDescent="0.25">
      <c r="A8073" s="71" t="s">
        <v>38702</v>
      </c>
      <c r="B8073" t="s">
        <v>22481</v>
      </c>
      <c r="C8073" s="71" t="s">
        <v>8</v>
      </c>
      <c r="D8073" s="71">
        <v>22.390599999999999</v>
      </c>
    </row>
    <row r="8074" spans="1:4" x14ac:dyDescent="0.25">
      <c r="A8074" s="71" t="s">
        <v>38703</v>
      </c>
      <c r="B8074" t="s">
        <v>42242</v>
      </c>
      <c r="C8074" s="71" t="s">
        <v>8</v>
      </c>
      <c r="D8074" s="71">
        <v>26.3887</v>
      </c>
    </row>
    <row r="8075" spans="1:4" x14ac:dyDescent="0.25">
      <c r="A8075" s="71" t="s">
        <v>38704</v>
      </c>
      <c r="B8075" t="s">
        <v>7898</v>
      </c>
      <c r="C8075" s="71" t="s">
        <v>963</v>
      </c>
      <c r="D8075" s="71">
        <v>6296.4745000000003</v>
      </c>
    </row>
    <row r="8076" spans="1:4" x14ac:dyDescent="0.25">
      <c r="A8076" s="71" t="s">
        <v>30980</v>
      </c>
      <c r="B8076" t="s">
        <v>11151</v>
      </c>
      <c r="C8076" s="71" t="s">
        <v>963</v>
      </c>
      <c r="D8076" s="71">
        <v>4223.8627999999999</v>
      </c>
    </row>
    <row r="8077" spans="1:4" x14ac:dyDescent="0.25">
      <c r="A8077" s="71" t="s">
        <v>38705</v>
      </c>
      <c r="B8077" t="s">
        <v>22495</v>
      </c>
      <c r="C8077" s="71" t="s">
        <v>8</v>
      </c>
      <c r="D8077" s="71">
        <v>32.236899999999999</v>
      </c>
    </row>
    <row r="8078" spans="1:4" x14ac:dyDescent="0.25">
      <c r="A8078" s="71" t="s">
        <v>30604</v>
      </c>
      <c r="B8078" t="s">
        <v>22529</v>
      </c>
      <c r="C8078" s="71" t="s">
        <v>963</v>
      </c>
      <c r="D8078" s="71">
        <v>4303.2636000000002</v>
      </c>
    </row>
    <row r="8079" spans="1:4" x14ac:dyDescent="0.25">
      <c r="A8079" s="71" t="s">
        <v>38706</v>
      </c>
      <c r="B8079" t="s">
        <v>42243</v>
      </c>
      <c r="C8079" s="71" t="s">
        <v>8</v>
      </c>
      <c r="D8079" s="71">
        <v>34.352800000000002</v>
      </c>
    </row>
    <row r="8080" spans="1:4" x14ac:dyDescent="0.25">
      <c r="A8080" s="71" t="s">
        <v>38707</v>
      </c>
      <c r="B8080" t="s">
        <v>22501</v>
      </c>
      <c r="C8080" s="71" t="s">
        <v>8</v>
      </c>
      <c r="D8080" s="71">
        <v>25.428000000000001</v>
      </c>
    </row>
    <row r="8081" spans="1:4" x14ac:dyDescent="0.25">
      <c r="A8081" s="71" t="s">
        <v>30592</v>
      </c>
      <c r="B8081" t="s">
        <v>42244</v>
      </c>
      <c r="C8081" s="71" t="s">
        <v>963</v>
      </c>
      <c r="D8081" s="71">
        <v>9221.6293999999998</v>
      </c>
    </row>
    <row r="8082" spans="1:4" x14ac:dyDescent="0.25">
      <c r="A8082" s="71" t="s">
        <v>38708</v>
      </c>
      <c r="B8082" t="s">
        <v>22505</v>
      </c>
      <c r="C8082" s="71" t="s">
        <v>8</v>
      </c>
      <c r="D8082" s="71">
        <v>28.081299999999999</v>
      </c>
    </row>
    <row r="8083" spans="1:4" x14ac:dyDescent="0.25">
      <c r="A8083" s="71" t="s">
        <v>38709</v>
      </c>
      <c r="B8083" t="s">
        <v>42245</v>
      </c>
      <c r="C8083" s="71" t="s">
        <v>963</v>
      </c>
      <c r="D8083" s="71">
        <v>8817.5745000000006</v>
      </c>
    </row>
    <row r="8084" spans="1:4" x14ac:dyDescent="0.25">
      <c r="A8084" s="71" t="s">
        <v>38710</v>
      </c>
      <c r="B8084" t="s">
        <v>42246</v>
      </c>
      <c r="C8084" s="71" t="s">
        <v>963</v>
      </c>
      <c r="D8084" s="71">
        <v>25050.783899999999</v>
      </c>
    </row>
    <row r="8085" spans="1:4" x14ac:dyDescent="0.25">
      <c r="A8085" s="71" t="s">
        <v>38711</v>
      </c>
      <c r="B8085" t="s">
        <v>42247</v>
      </c>
      <c r="C8085" s="71" t="s">
        <v>963</v>
      </c>
      <c r="D8085" s="71">
        <v>3909.0214000000001</v>
      </c>
    </row>
    <row r="8086" spans="1:4" x14ac:dyDescent="0.25">
      <c r="A8086" s="71" t="s">
        <v>38712</v>
      </c>
      <c r="B8086" t="s">
        <v>22507</v>
      </c>
      <c r="C8086" s="71" t="s">
        <v>8</v>
      </c>
      <c r="D8086" s="71">
        <v>26.472799999999999</v>
      </c>
    </row>
    <row r="8087" spans="1:4" x14ac:dyDescent="0.25">
      <c r="A8087" s="71" t="s">
        <v>30560</v>
      </c>
      <c r="B8087" t="s">
        <v>42248</v>
      </c>
      <c r="C8087" s="71" t="s">
        <v>963</v>
      </c>
      <c r="D8087" s="71">
        <v>25050.783899999999</v>
      </c>
    </row>
    <row r="8088" spans="1:4" x14ac:dyDescent="0.25">
      <c r="A8088" s="71" t="s">
        <v>38713</v>
      </c>
      <c r="B8088" t="s">
        <v>22513</v>
      </c>
      <c r="C8088" s="71" t="s">
        <v>8</v>
      </c>
      <c r="D8088" s="71">
        <v>25.597000000000001</v>
      </c>
    </row>
    <row r="8089" spans="1:4" x14ac:dyDescent="0.25">
      <c r="A8089" s="71" t="s">
        <v>38714</v>
      </c>
      <c r="B8089" t="s">
        <v>22517</v>
      </c>
      <c r="C8089" s="71" t="s">
        <v>8</v>
      </c>
      <c r="D8089" s="71">
        <v>32.2789</v>
      </c>
    </row>
    <row r="8090" spans="1:4" x14ac:dyDescent="0.25">
      <c r="A8090" s="71" t="s">
        <v>38715</v>
      </c>
      <c r="B8090" t="s">
        <v>22522</v>
      </c>
      <c r="C8090" s="71" t="s">
        <v>8</v>
      </c>
      <c r="D8090" s="71">
        <v>32.168199999999999</v>
      </c>
    </row>
    <row r="8091" spans="1:4" x14ac:dyDescent="0.25">
      <c r="A8091" s="71" t="s">
        <v>38716</v>
      </c>
      <c r="B8091" t="s">
        <v>11153</v>
      </c>
      <c r="C8091" s="71" t="s">
        <v>8</v>
      </c>
      <c r="D8091" s="71">
        <v>20.5489</v>
      </c>
    </row>
    <row r="8092" spans="1:4" x14ac:dyDescent="0.25">
      <c r="A8092" s="71" t="s">
        <v>38717</v>
      </c>
      <c r="B8092" t="s">
        <v>22527</v>
      </c>
      <c r="C8092" s="71" t="s">
        <v>8</v>
      </c>
      <c r="D8092" s="71">
        <v>41.021599999999999</v>
      </c>
    </row>
    <row r="8093" spans="1:4" x14ac:dyDescent="0.25">
      <c r="A8093" s="71" t="s">
        <v>38718</v>
      </c>
      <c r="B8093" t="s">
        <v>42249</v>
      </c>
      <c r="C8093" s="71" t="s">
        <v>963</v>
      </c>
      <c r="D8093" s="71">
        <v>23331.0743</v>
      </c>
    </row>
    <row r="8094" spans="1:4" x14ac:dyDescent="0.25">
      <c r="A8094" s="71" t="s">
        <v>30598</v>
      </c>
      <c r="B8094" t="s">
        <v>42250</v>
      </c>
      <c r="C8094" s="71" t="s">
        <v>963</v>
      </c>
      <c r="D8094" s="71">
        <v>4558.0291999999999</v>
      </c>
    </row>
    <row r="8095" spans="1:4" x14ac:dyDescent="0.25">
      <c r="A8095" s="71" t="s">
        <v>38719</v>
      </c>
      <c r="B8095" t="s">
        <v>22511</v>
      </c>
      <c r="C8095" s="71" t="s">
        <v>8</v>
      </c>
      <c r="D8095" s="71">
        <v>35.115000000000002</v>
      </c>
    </row>
    <row r="8096" spans="1:4" x14ac:dyDescent="0.25">
      <c r="A8096" s="71" t="s">
        <v>30987</v>
      </c>
      <c r="B8096" t="s">
        <v>42251</v>
      </c>
      <c r="C8096" s="71" t="s">
        <v>963</v>
      </c>
      <c r="D8096" s="71">
        <v>5893.9265999999998</v>
      </c>
    </row>
    <row r="8097" spans="1:4" x14ac:dyDescent="0.25">
      <c r="A8097" s="71" t="s">
        <v>38720</v>
      </c>
      <c r="B8097" t="s">
        <v>42252</v>
      </c>
      <c r="C8097" s="71" t="s">
        <v>963</v>
      </c>
      <c r="D8097" s="71">
        <v>10453.219999999999</v>
      </c>
    </row>
    <row r="8098" spans="1:4" x14ac:dyDescent="0.25">
      <c r="A8098" s="71" t="s">
        <v>30563</v>
      </c>
      <c r="B8098" t="s">
        <v>42253</v>
      </c>
      <c r="C8098" s="71" t="s">
        <v>963</v>
      </c>
      <c r="D8098" s="71">
        <v>12668.913500000001</v>
      </c>
    </row>
    <row r="8099" spans="1:4" x14ac:dyDescent="0.25">
      <c r="A8099" s="71" t="s">
        <v>30607</v>
      </c>
      <c r="B8099" t="s">
        <v>42254</v>
      </c>
      <c r="C8099" s="71" t="s">
        <v>963</v>
      </c>
      <c r="D8099" s="71">
        <v>4881.5743000000002</v>
      </c>
    </row>
    <row r="8100" spans="1:4" x14ac:dyDescent="0.25">
      <c r="A8100" s="71" t="s">
        <v>38721</v>
      </c>
      <c r="B8100" t="s">
        <v>42255</v>
      </c>
      <c r="C8100" s="71" t="s">
        <v>8</v>
      </c>
      <c r="D8100" s="71">
        <v>23.952999999999999</v>
      </c>
    </row>
    <row r="8101" spans="1:4" x14ac:dyDescent="0.25">
      <c r="A8101" s="71" t="s">
        <v>38722</v>
      </c>
      <c r="B8101" t="s">
        <v>42256</v>
      </c>
      <c r="C8101" s="71" t="s">
        <v>8</v>
      </c>
      <c r="D8101" s="71">
        <v>33.770200000000003</v>
      </c>
    </row>
    <row r="8102" spans="1:4" x14ac:dyDescent="0.25">
      <c r="A8102" s="71" t="s">
        <v>38723</v>
      </c>
      <c r="B8102" t="s">
        <v>42257</v>
      </c>
      <c r="C8102" s="71" t="s">
        <v>8</v>
      </c>
      <c r="D8102" s="71">
        <v>43.081099999999999</v>
      </c>
    </row>
    <row r="8103" spans="1:4" x14ac:dyDescent="0.25">
      <c r="A8103" s="71" t="s">
        <v>38724</v>
      </c>
      <c r="B8103" t="s">
        <v>42258</v>
      </c>
      <c r="C8103" s="71" t="s">
        <v>8</v>
      </c>
      <c r="D8103" s="71">
        <v>22.351600000000001</v>
      </c>
    </row>
    <row r="8104" spans="1:4" x14ac:dyDescent="0.25">
      <c r="A8104" s="71" t="s">
        <v>38725</v>
      </c>
      <c r="B8104" t="s">
        <v>42259</v>
      </c>
      <c r="C8104" s="71" t="s">
        <v>963</v>
      </c>
      <c r="D8104" s="71">
        <v>9310.8938999999991</v>
      </c>
    </row>
    <row r="8105" spans="1:4" x14ac:dyDescent="0.25">
      <c r="A8105" s="71" t="s">
        <v>38726</v>
      </c>
      <c r="B8105" t="s">
        <v>42260</v>
      </c>
      <c r="C8105" s="71" t="s">
        <v>963</v>
      </c>
      <c r="D8105" s="71">
        <v>5502.2847000000002</v>
      </c>
    </row>
    <row r="8106" spans="1:4" x14ac:dyDescent="0.25">
      <c r="A8106" s="71" t="s">
        <v>38727</v>
      </c>
      <c r="B8106" t="s">
        <v>42261</v>
      </c>
      <c r="C8106" s="71" t="s">
        <v>963</v>
      </c>
      <c r="D8106" s="71">
        <v>4840.8716999999997</v>
      </c>
    </row>
    <row r="8107" spans="1:4" x14ac:dyDescent="0.25">
      <c r="A8107" s="71" t="s">
        <v>30685</v>
      </c>
      <c r="B8107" t="s">
        <v>42262</v>
      </c>
      <c r="C8107" s="71" t="s">
        <v>963</v>
      </c>
      <c r="D8107" s="71">
        <v>18141.2209</v>
      </c>
    </row>
    <row r="8108" spans="1:4" x14ac:dyDescent="0.25">
      <c r="A8108" s="71" t="s">
        <v>38728</v>
      </c>
      <c r="B8108" t="s">
        <v>42263</v>
      </c>
      <c r="C8108" s="71" t="s">
        <v>8</v>
      </c>
      <c r="D8108" s="71">
        <v>36.6999</v>
      </c>
    </row>
    <row r="8109" spans="1:4" x14ac:dyDescent="0.25">
      <c r="A8109" s="71" t="s">
        <v>38729</v>
      </c>
      <c r="B8109" t="s">
        <v>42264</v>
      </c>
      <c r="C8109" s="71" t="s">
        <v>8</v>
      </c>
      <c r="D8109" s="71">
        <v>22.1904</v>
      </c>
    </row>
    <row r="8110" spans="1:4" x14ac:dyDescent="0.25">
      <c r="A8110" s="71" t="s">
        <v>38730</v>
      </c>
      <c r="B8110" t="s">
        <v>42265</v>
      </c>
      <c r="C8110" s="71" t="s">
        <v>963</v>
      </c>
      <c r="D8110" s="71">
        <v>4795.8365999999996</v>
      </c>
    </row>
    <row r="8111" spans="1:4" x14ac:dyDescent="0.25">
      <c r="A8111" s="71" t="s">
        <v>38731</v>
      </c>
      <c r="B8111" t="s">
        <v>42266</v>
      </c>
      <c r="C8111" s="71" t="s">
        <v>963</v>
      </c>
      <c r="D8111" s="71">
        <v>5021.9741000000004</v>
      </c>
    </row>
    <row r="8112" spans="1:4" x14ac:dyDescent="0.25">
      <c r="A8112" s="71" t="s">
        <v>38732</v>
      </c>
      <c r="B8112" t="s">
        <v>42267</v>
      </c>
      <c r="C8112" s="71" t="s">
        <v>8</v>
      </c>
      <c r="D8112" s="71">
        <v>26.783899999999999</v>
      </c>
    </row>
    <row r="8113" spans="1:4" x14ac:dyDescent="0.25">
      <c r="A8113" s="71" t="s">
        <v>38733</v>
      </c>
      <c r="B8113" t="s">
        <v>42268</v>
      </c>
      <c r="C8113" s="71" t="s">
        <v>963</v>
      </c>
      <c r="D8113" s="71">
        <v>4927.0290999999997</v>
      </c>
    </row>
    <row r="8114" spans="1:4" x14ac:dyDescent="0.25">
      <c r="A8114" s="71" t="s">
        <v>30985</v>
      </c>
      <c r="B8114" t="s">
        <v>42269</v>
      </c>
      <c r="C8114" s="71" t="s">
        <v>963</v>
      </c>
      <c r="D8114" s="71">
        <v>6184.3859000000002</v>
      </c>
    </row>
    <row r="8115" spans="1:4" x14ac:dyDescent="0.25">
      <c r="A8115" s="71" t="s">
        <v>38734</v>
      </c>
      <c r="B8115" t="s">
        <v>42270</v>
      </c>
      <c r="C8115" s="71" t="s">
        <v>8</v>
      </c>
      <c r="D8115" s="71">
        <v>20.619199999999999</v>
      </c>
    </row>
    <row r="8116" spans="1:4" x14ac:dyDescent="0.25">
      <c r="A8116" s="71" t="s">
        <v>38735</v>
      </c>
      <c r="B8116" t="s">
        <v>42271</v>
      </c>
      <c r="C8116" s="71" t="s">
        <v>8</v>
      </c>
      <c r="D8116" s="71">
        <v>22.263100000000001</v>
      </c>
    </row>
    <row r="8117" spans="1:4" x14ac:dyDescent="0.25">
      <c r="A8117" s="71" t="s">
        <v>30680</v>
      </c>
      <c r="B8117" t="s">
        <v>42272</v>
      </c>
      <c r="C8117" s="71" t="s">
        <v>963</v>
      </c>
      <c r="D8117" s="71">
        <v>22722.070899999999</v>
      </c>
    </row>
    <row r="8118" spans="1:4" x14ac:dyDescent="0.25">
      <c r="A8118" s="71" t="s">
        <v>38736</v>
      </c>
      <c r="B8118" t="s">
        <v>42273</v>
      </c>
      <c r="C8118" s="71" t="s">
        <v>8</v>
      </c>
      <c r="D8118" s="71">
        <v>27.8522</v>
      </c>
    </row>
    <row r="8119" spans="1:4" x14ac:dyDescent="0.25">
      <c r="A8119" s="71" t="s">
        <v>38737</v>
      </c>
      <c r="B8119" t="s">
        <v>42274</v>
      </c>
      <c r="C8119" s="71" t="s">
        <v>963</v>
      </c>
      <c r="D8119" s="71">
        <v>7866.2232000000004</v>
      </c>
    </row>
    <row r="8120" spans="1:4" x14ac:dyDescent="0.25">
      <c r="A8120" s="71" t="s">
        <v>38738</v>
      </c>
      <c r="B8120" t="s">
        <v>42275</v>
      </c>
      <c r="C8120" s="71" t="s">
        <v>963</v>
      </c>
      <c r="D8120" s="71">
        <v>8817.5745000000006</v>
      </c>
    </row>
    <row r="8121" spans="1:4" x14ac:dyDescent="0.25">
      <c r="A8121" s="71" t="s">
        <v>38739</v>
      </c>
      <c r="B8121" t="s">
        <v>42276</v>
      </c>
      <c r="C8121" s="71" t="s">
        <v>8</v>
      </c>
      <c r="D8121" s="71">
        <v>27.028700000000001</v>
      </c>
    </row>
    <row r="8122" spans="1:4" x14ac:dyDescent="0.25">
      <c r="A8122" s="71" t="s">
        <v>38740</v>
      </c>
      <c r="B8122" t="s">
        <v>42277</v>
      </c>
      <c r="C8122" s="71" t="s">
        <v>8</v>
      </c>
      <c r="D8122" s="71">
        <v>31.802900000000001</v>
      </c>
    </row>
    <row r="8123" spans="1:4" x14ac:dyDescent="0.25">
      <c r="A8123" s="71" t="s">
        <v>30978</v>
      </c>
      <c r="B8123" t="s">
        <v>22493</v>
      </c>
      <c r="C8123" s="71" t="s">
        <v>963</v>
      </c>
      <c r="D8123" s="71">
        <v>5746.4645</v>
      </c>
    </row>
    <row r="8124" spans="1:4" x14ac:dyDescent="0.25">
      <c r="A8124" s="71" t="s">
        <v>30676</v>
      </c>
      <c r="B8124" t="s">
        <v>42278</v>
      </c>
      <c r="C8124" s="71" t="s">
        <v>963</v>
      </c>
      <c r="D8124" s="71">
        <v>7454.1464999999998</v>
      </c>
    </row>
    <row r="8125" spans="1:4" x14ac:dyDescent="0.25">
      <c r="A8125" s="71" t="s">
        <v>30572</v>
      </c>
      <c r="B8125" t="s">
        <v>42279</v>
      </c>
      <c r="C8125" s="71" t="s">
        <v>963</v>
      </c>
      <c r="D8125" s="71">
        <v>6062.3163999999997</v>
      </c>
    </row>
    <row r="8126" spans="1:4" x14ac:dyDescent="0.25">
      <c r="A8126" s="71" t="s">
        <v>38741</v>
      </c>
      <c r="B8126" t="s">
        <v>42280</v>
      </c>
      <c r="C8126" s="71" t="s">
        <v>963</v>
      </c>
      <c r="D8126" s="71">
        <v>7168.7429000000002</v>
      </c>
    </row>
    <row r="8127" spans="1:4" x14ac:dyDescent="0.25">
      <c r="A8127" s="71" t="s">
        <v>38742</v>
      </c>
      <c r="B8127" t="s">
        <v>42281</v>
      </c>
      <c r="C8127" s="71" t="s">
        <v>8</v>
      </c>
      <c r="D8127" s="71">
        <v>42.525599999999997</v>
      </c>
    </row>
    <row r="8128" spans="1:4" x14ac:dyDescent="0.25">
      <c r="A8128" s="71" t="s">
        <v>30589</v>
      </c>
      <c r="B8128" t="s">
        <v>42282</v>
      </c>
      <c r="C8128" s="71" t="s">
        <v>963</v>
      </c>
      <c r="D8128" s="71">
        <v>9221.9076999999997</v>
      </c>
    </row>
    <row r="8129" spans="1:4" x14ac:dyDescent="0.25">
      <c r="A8129" s="71" t="s">
        <v>30646</v>
      </c>
      <c r="B8129" t="s">
        <v>42283</v>
      </c>
      <c r="C8129" s="71" t="s">
        <v>963</v>
      </c>
      <c r="D8129" s="71">
        <v>8817.5745000000006</v>
      </c>
    </row>
    <row r="8130" spans="1:4" x14ac:dyDescent="0.25">
      <c r="A8130" s="71" t="s">
        <v>38743</v>
      </c>
      <c r="B8130" t="s">
        <v>42284</v>
      </c>
      <c r="C8130" s="71" t="s">
        <v>8</v>
      </c>
      <c r="D8130" s="71">
        <v>22.755600000000001</v>
      </c>
    </row>
    <row r="8131" spans="1:4" x14ac:dyDescent="0.25">
      <c r="A8131" s="71" t="s">
        <v>38744</v>
      </c>
      <c r="B8131" t="s">
        <v>42285</v>
      </c>
      <c r="C8131" s="71" t="s">
        <v>963</v>
      </c>
      <c r="D8131" s="71">
        <v>8152.6660000000002</v>
      </c>
    </row>
    <row r="8132" spans="1:4" x14ac:dyDescent="0.25">
      <c r="A8132" s="71" t="s">
        <v>38745</v>
      </c>
      <c r="B8132" t="s">
        <v>42286</v>
      </c>
      <c r="C8132" s="71" t="s">
        <v>8</v>
      </c>
      <c r="D8132" s="71">
        <v>33.090699999999998</v>
      </c>
    </row>
    <row r="8133" spans="1:4" x14ac:dyDescent="0.25">
      <c r="A8133" s="71" t="s">
        <v>38746</v>
      </c>
      <c r="B8133" t="s">
        <v>42287</v>
      </c>
      <c r="C8133" s="71" t="s">
        <v>963</v>
      </c>
      <c r="D8133" s="71">
        <v>8817.5745000000006</v>
      </c>
    </row>
    <row r="8134" spans="1:4" x14ac:dyDescent="0.25">
      <c r="A8134" s="71" t="s">
        <v>30595</v>
      </c>
      <c r="B8134" t="s">
        <v>42288</v>
      </c>
      <c r="C8134" s="71" t="s">
        <v>963</v>
      </c>
      <c r="D8134" s="71">
        <v>4871.7862999999998</v>
      </c>
    </row>
    <row r="8135" spans="1:4" x14ac:dyDescent="0.25">
      <c r="A8135" s="71" t="s">
        <v>30566</v>
      </c>
      <c r="B8135" t="s">
        <v>42289</v>
      </c>
      <c r="C8135" s="71" t="s">
        <v>963</v>
      </c>
      <c r="D8135" s="71">
        <v>7486.1463999999996</v>
      </c>
    </row>
    <row r="8136" spans="1:4" x14ac:dyDescent="0.25">
      <c r="A8136" s="71" t="s">
        <v>38747</v>
      </c>
      <c r="B8136" t="s">
        <v>42290</v>
      </c>
      <c r="C8136" s="71" t="s">
        <v>963</v>
      </c>
      <c r="D8136" s="71">
        <v>8687.8140000000003</v>
      </c>
    </row>
    <row r="8137" spans="1:4" x14ac:dyDescent="0.25">
      <c r="A8137" s="71" t="s">
        <v>38748</v>
      </c>
      <c r="B8137" t="s">
        <v>42291</v>
      </c>
      <c r="C8137" s="71" t="s">
        <v>963</v>
      </c>
      <c r="D8137" s="71">
        <v>8817.5745000000006</v>
      </c>
    </row>
    <row r="8138" spans="1:4" x14ac:dyDescent="0.25">
      <c r="A8138" s="71" t="s">
        <v>30581</v>
      </c>
      <c r="B8138" t="s">
        <v>42292</v>
      </c>
      <c r="C8138" s="71" t="s">
        <v>963</v>
      </c>
      <c r="D8138" s="71">
        <v>4905.9522999999999</v>
      </c>
    </row>
    <row r="8139" spans="1:4" x14ac:dyDescent="0.25">
      <c r="A8139" s="71" t="s">
        <v>38749</v>
      </c>
      <c r="B8139" t="s">
        <v>42293</v>
      </c>
      <c r="C8139" s="71" t="s">
        <v>963</v>
      </c>
      <c r="D8139" s="71">
        <v>20854.035599999999</v>
      </c>
    </row>
    <row r="8140" spans="1:4" x14ac:dyDescent="0.25">
      <c r="A8140" s="71" t="s">
        <v>38750</v>
      </c>
      <c r="B8140" t="s">
        <v>42294</v>
      </c>
      <c r="C8140" s="71" t="s">
        <v>963</v>
      </c>
      <c r="D8140" s="71">
        <v>16724.1234</v>
      </c>
    </row>
    <row r="8141" spans="1:4" x14ac:dyDescent="0.25">
      <c r="A8141" s="71" t="s">
        <v>38751</v>
      </c>
      <c r="B8141" t="s">
        <v>42295</v>
      </c>
      <c r="C8141" s="71" t="s">
        <v>963</v>
      </c>
      <c r="D8141" s="71">
        <v>6090.3643000000002</v>
      </c>
    </row>
    <row r="8142" spans="1:4" x14ac:dyDescent="0.25">
      <c r="A8142" s="71" t="s">
        <v>38752</v>
      </c>
      <c r="B8142" t="s">
        <v>42296</v>
      </c>
      <c r="C8142" s="71" t="s">
        <v>963</v>
      </c>
      <c r="D8142" s="71">
        <v>6230.9147000000003</v>
      </c>
    </row>
    <row r="8143" spans="1:4" x14ac:dyDescent="0.25">
      <c r="A8143" s="71" t="s">
        <v>38753</v>
      </c>
      <c r="B8143" t="s">
        <v>42297</v>
      </c>
      <c r="C8143" s="71" t="s">
        <v>963</v>
      </c>
      <c r="D8143" s="71">
        <v>7412.1971999999996</v>
      </c>
    </row>
    <row r="8144" spans="1:4" x14ac:dyDescent="0.25">
      <c r="A8144" s="71" t="s">
        <v>38754</v>
      </c>
      <c r="B8144" t="s">
        <v>42298</v>
      </c>
      <c r="C8144" s="71" t="s">
        <v>8</v>
      </c>
      <c r="D8144" s="71">
        <v>32.779200000000003</v>
      </c>
    </row>
    <row r="8145" spans="1:4" x14ac:dyDescent="0.25">
      <c r="A8145" s="71" t="s">
        <v>38755</v>
      </c>
      <c r="B8145" t="s">
        <v>42299</v>
      </c>
      <c r="C8145" s="71" t="s">
        <v>963</v>
      </c>
      <c r="D8145" s="71">
        <v>8817.5745000000006</v>
      </c>
    </row>
    <row r="8146" spans="1:4" x14ac:dyDescent="0.25">
      <c r="A8146" s="71" t="s">
        <v>38756</v>
      </c>
      <c r="B8146" t="s">
        <v>42300</v>
      </c>
      <c r="C8146" s="71" t="s">
        <v>963</v>
      </c>
      <c r="D8146" s="71">
        <v>9309.4035999999996</v>
      </c>
    </row>
    <row r="8147" spans="1:4" x14ac:dyDescent="0.25">
      <c r="A8147" s="71" t="s">
        <v>38757</v>
      </c>
      <c r="B8147" t="s">
        <v>42301</v>
      </c>
      <c r="C8147" s="71" t="s">
        <v>8</v>
      </c>
      <c r="D8147" s="71">
        <v>36.935299999999998</v>
      </c>
    </row>
    <row r="8148" spans="1:4" x14ac:dyDescent="0.25">
      <c r="A8148" s="71" t="s">
        <v>38758</v>
      </c>
      <c r="B8148" t="s">
        <v>42302</v>
      </c>
      <c r="C8148" s="71" t="s">
        <v>8</v>
      </c>
      <c r="D8148" s="71">
        <v>38.090200000000003</v>
      </c>
    </row>
    <row r="8149" spans="1:4" x14ac:dyDescent="0.25">
      <c r="A8149" s="71" t="s">
        <v>38759</v>
      </c>
      <c r="B8149" t="s">
        <v>42303</v>
      </c>
      <c r="C8149" s="71" t="s">
        <v>8</v>
      </c>
      <c r="D8149" s="71">
        <v>51.150799999999997</v>
      </c>
    </row>
    <row r="8150" spans="1:4" x14ac:dyDescent="0.25">
      <c r="A8150" s="71" t="s">
        <v>38760</v>
      </c>
      <c r="B8150" t="s">
        <v>42304</v>
      </c>
      <c r="C8150" s="71" t="s">
        <v>8</v>
      </c>
      <c r="D8150" s="71">
        <v>47.116999999999997</v>
      </c>
    </row>
    <row r="8151" spans="1:4" x14ac:dyDescent="0.25">
      <c r="A8151" s="71" t="s">
        <v>38761</v>
      </c>
      <c r="B8151" t="s">
        <v>42305</v>
      </c>
      <c r="C8151" s="71" t="s">
        <v>8</v>
      </c>
      <c r="D8151" s="71">
        <v>34.6905</v>
      </c>
    </row>
    <row r="8152" spans="1:4" x14ac:dyDescent="0.25">
      <c r="A8152" s="71" t="s">
        <v>38762</v>
      </c>
      <c r="B8152" t="s">
        <v>42306</v>
      </c>
      <c r="C8152" s="71" t="s">
        <v>8</v>
      </c>
      <c r="D8152" s="71">
        <v>27.5793</v>
      </c>
    </row>
    <row r="8153" spans="1:4" x14ac:dyDescent="0.25">
      <c r="A8153" s="71" t="s">
        <v>38763</v>
      </c>
      <c r="B8153" t="s">
        <v>42307</v>
      </c>
      <c r="C8153" s="71" t="s">
        <v>8</v>
      </c>
      <c r="D8153" s="71">
        <v>34.444800000000001</v>
      </c>
    </row>
    <row r="8154" spans="1:4" x14ac:dyDescent="0.25">
      <c r="A8154" s="71" t="s">
        <v>38764</v>
      </c>
      <c r="B8154" t="s">
        <v>42308</v>
      </c>
      <c r="C8154" s="71" t="s">
        <v>8</v>
      </c>
      <c r="D8154" s="71">
        <v>53.017600000000002</v>
      </c>
    </row>
    <row r="8155" spans="1:4" x14ac:dyDescent="0.25">
      <c r="A8155" s="71" t="s">
        <v>38765</v>
      </c>
      <c r="B8155" t="s">
        <v>42309</v>
      </c>
      <c r="C8155" s="71" t="s">
        <v>8</v>
      </c>
      <c r="D8155" s="71">
        <v>42.052799999999998</v>
      </c>
    </row>
    <row r="8156" spans="1:4" x14ac:dyDescent="0.25">
      <c r="A8156" s="71" t="s">
        <v>38766</v>
      </c>
      <c r="B8156" t="s">
        <v>42310</v>
      </c>
      <c r="C8156" s="71" t="s">
        <v>963</v>
      </c>
      <c r="D8156" s="71">
        <v>9782.2360000000008</v>
      </c>
    </row>
    <row r="8157" spans="1:4" x14ac:dyDescent="0.25">
      <c r="A8157" s="71" t="s">
        <v>38767</v>
      </c>
      <c r="B8157" t="s">
        <v>42311</v>
      </c>
      <c r="C8157" s="71" t="s">
        <v>8</v>
      </c>
      <c r="D8157" s="71">
        <v>39.544499999999999</v>
      </c>
    </row>
    <row r="8158" spans="1:4" x14ac:dyDescent="0.25">
      <c r="A8158" s="71" t="s">
        <v>38768</v>
      </c>
      <c r="B8158" t="s">
        <v>42312</v>
      </c>
      <c r="C8158" s="71" t="s">
        <v>8</v>
      </c>
      <c r="D8158" s="71">
        <v>29.288599999999999</v>
      </c>
    </row>
    <row r="8159" spans="1:4" x14ac:dyDescent="0.25">
      <c r="A8159" s="71" t="s">
        <v>38769</v>
      </c>
      <c r="B8159" t="s">
        <v>42313</v>
      </c>
      <c r="C8159" s="71" t="s">
        <v>8</v>
      </c>
      <c r="D8159" s="71">
        <v>30.5716</v>
      </c>
    </row>
    <row r="8160" spans="1:4" x14ac:dyDescent="0.25">
      <c r="A8160" s="71" t="s">
        <v>38770</v>
      </c>
      <c r="B8160" t="s">
        <v>42314</v>
      </c>
      <c r="C8160" s="71" t="s">
        <v>8</v>
      </c>
      <c r="D8160" s="71">
        <v>32.997599999999998</v>
      </c>
    </row>
    <row r="8161" spans="1:4" x14ac:dyDescent="0.25">
      <c r="A8161" s="71" t="s">
        <v>38771</v>
      </c>
      <c r="B8161" t="s">
        <v>42315</v>
      </c>
      <c r="C8161" s="71" t="s">
        <v>8</v>
      </c>
      <c r="D8161" s="71">
        <v>54.207500000000003</v>
      </c>
    </row>
    <row r="8162" spans="1:4" x14ac:dyDescent="0.25">
      <c r="A8162" s="71" t="s">
        <v>30578</v>
      </c>
      <c r="B8162" t="s">
        <v>42316</v>
      </c>
      <c r="C8162" s="71" t="s">
        <v>963</v>
      </c>
      <c r="D8162" s="71">
        <v>22294.278999999999</v>
      </c>
    </row>
    <row r="8163" spans="1:4" x14ac:dyDescent="0.25">
      <c r="A8163" s="71" t="s">
        <v>31015</v>
      </c>
      <c r="B8163" t="s">
        <v>42317</v>
      </c>
      <c r="C8163" s="71" t="s">
        <v>963</v>
      </c>
      <c r="D8163" s="71">
        <v>7486.1463999999996</v>
      </c>
    </row>
    <row r="8164" spans="1:4" x14ac:dyDescent="0.25">
      <c r="A8164" s="71" t="s">
        <v>30569</v>
      </c>
      <c r="B8164" t="s">
        <v>42318</v>
      </c>
      <c r="C8164" s="71" t="s">
        <v>963</v>
      </c>
      <c r="D8164" s="71">
        <v>4991.2365</v>
      </c>
    </row>
    <row r="8165" spans="1:4" x14ac:dyDescent="0.25">
      <c r="A8165" s="71" t="s">
        <v>30662</v>
      </c>
      <c r="B8165" t="s">
        <v>42319</v>
      </c>
      <c r="C8165" s="71" t="s">
        <v>963</v>
      </c>
      <c r="D8165" s="71">
        <v>6588.6315999999997</v>
      </c>
    </row>
    <row r="8166" spans="1:4" x14ac:dyDescent="0.25">
      <c r="A8166" s="71" t="s">
        <v>30665</v>
      </c>
      <c r="B8166" t="s">
        <v>22489</v>
      </c>
      <c r="C8166" s="71" t="s">
        <v>963</v>
      </c>
      <c r="D8166" s="71">
        <v>5925.5096000000003</v>
      </c>
    </row>
    <row r="8167" spans="1:4" x14ac:dyDescent="0.25">
      <c r="A8167" s="71" t="s">
        <v>30690</v>
      </c>
      <c r="B8167" t="s">
        <v>42320</v>
      </c>
      <c r="C8167" s="71" t="s">
        <v>963</v>
      </c>
      <c r="D8167" s="71">
        <v>20089.938300000002</v>
      </c>
    </row>
    <row r="8168" spans="1:4" x14ac:dyDescent="0.25">
      <c r="A8168" s="71" t="s">
        <v>31028</v>
      </c>
      <c r="B8168" t="s">
        <v>42321</v>
      </c>
      <c r="C8168" s="71" t="s">
        <v>963</v>
      </c>
      <c r="D8168" s="71">
        <v>4744.9332999999997</v>
      </c>
    </row>
    <row r="8169" spans="1:4" x14ac:dyDescent="0.25">
      <c r="A8169" s="71" t="s">
        <v>31025</v>
      </c>
      <c r="B8169" t="s">
        <v>42322</v>
      </c>
      <c r="C8169" s="71" t="s">
        <v>963</v>
      </c>
      <c r="D8169" s="71">
        <v>5185.6702999999998</v>
      </c>
    </row>
    <row r="8170" spans="1:4" x14ac:dyDescent="0.25">
      <c r="A8170" s="71" t="s">
        <v>31031</v>
      </c>
      <c r="B8170" t="s">
        <v>42323</v>
      </c>
      <c r="C8170" s="71" t="s">
        <v>963</v>
      </c>
      <c r="D8170" s="71">
        <v>3812.1954000000001</v>
      </c>
    </row>
    <row r="8171" spans="1:4" x14ac:dyDescent="0.25">
      <c r="A8171" s="71" t="s">
        <v>30556</v>
      </c>
      <c r="B8171" t="s">
        <v>42324</v>
      </c>
      <c r="C8171" s="71" t="s">
        <v>963</v>
      </c>
      <c r="D8171" s="71">
        <v>32610.415300000001</v>
      </c>
    </row>
    <row r="8172" spans="1:4" x14ac:dyDescent="0.25">
      <c r="A8172" s="71" t="s">
        <v>38772</v>
      </c>
      <c r="B8172" t="s">
        <v>42325</v>
      </c>
      <c r="C8172" s="71" t="s">
        <v>8</v>
      </c>
      <c r="D8172" s="71">
        <v>34.408499999999997</v>
      </c>
    </row>
    <row r="8173" spans="1:4" x14ac:dyDescent="0.25">
      <c r="A8173" s="71" t="s">
        <v>38773</v>
      </c>
      <c r="B8173" t="s">
        <v>42326</v>
      </c>
      <c r="C8173" s="71" t="s">
        <v>963</v>
      </c>
      <c r="D8173" s="71">
        <v>7006.2654000000002</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24</vt:i4>
      </vt:variant>
      <vt:variant>
        <vt:lpstr>Intervalos Nomeados</vt:lpstr>
      </vt:variant>
      <vt:variant>
        <vt:i4>12</vt:i4>
      </vt:variant>
    </vt:vector>
  </HeadingPairs>
  <TitlesOfParts>
    <vt:vector size="36" baseType="lpstr">
      <vt:lpstr>PLANILHA</vt:lpstr>
      <vt:lpstr>ABC MÃO DE OBRA</vt:lpstr>
      <vt:lpstr>CRONOGRAMA</vt:lpstr>
      <vt:lpstr>BDI</vt:lpstr>
      <vt:lpstr>CRONOGRAMA (2)</vt:lpstr>
      <vt:lpstr>BDI DIF</vt:lpstr>
      <vt:lpstr>CPUS</vt:lpstr>
      <vt:lpstr>COTAÇÕES</vt:lpstr>
      <vt:lpstr>SICRO</vt:lpstr>
      <vt:lpstr>SUDECAP</vt:lpstr>
      <vt:lpstr>MEMÓRIA</vt:lpstr>
      <vt:lpstr>SETOP</vt:lpstr>
      <vt:lpstr>MOB. E DESM.</vt:lpstr>
      <vt:lpstr>CANTEIRO</vt:lpstr>
      <vt:lpstr>ADM RESUMO</vt:lpstr>
      <vt:lpstr>ADM FIXA</vt:lpstr>
      <vt:lpstr>ADM VINCULADA</vt:lpstr>
      <vt:lpstr>ADM VARIÁVEL (QUANT)</vt:lpstr>
      <vt:lpstr>ADM VARIÁVEL (CUSTO)</vt:lpstr>
      <vt:lpstr>ADM MANUTENÇÃO</vt:lpstr>
      <vt:lpstr>BET - TRANSP - REFINARIA</vt:lpstr>
      <vt:lpstr>BET - BINÔMIO</vt:lpstr>
      <vt:lpstr>BET - AQUISIÇÃO</vt:lpstr>
      <vt:lpstr>SINAPI</vt:lpstr>
      <vt:lpstr>'ADM FIXA'!Area_de_impressao</vt:lpstr>
      <vt:lpstr>'ADM MANUTENÇÃO'!Area_de_impressao</vt:lpstr>
      <vt:lpstr>'ADM VARIÁVEL (QUANT)'!Area_de_impressao</vt:lpstr>
      <vt:lpstr>'ADM VINCULADA'!Area_de_impressao</vt:lpstr>
      <vt:lpstr>BDI!Area_de_impressao</vt:lpstr>
      <vt:lpstr>'BDI DIF'!Area_de_impressao</vt:lpstr>
      <vt:lpstr>CPUS!Area_de_impressao</vt:lpstr>
      <vt:lpstr>CRONOGRAMA!Area_de_impressao</vt:lpstr>
      <vt:lpstr>PLANILHA!Area_de_impressao</vt:lpstr>
      <vt:lpstr>'ADM FIXA'!Titulos_de_impressao</vt:lpstr>
      <vt:lpstr>CPUS!Titulos_de_impressao</vt:lpstr>
      <vt:lpstr>PLANILHA!Titulos_de_impressao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Rosiley</dc:creator>
  <cp:lastModifiedBy>Clodoaldo</cp:lastModifiedBy>
  <cp:lastPrinted>2024-11-21T17:12:45Z</cp:lastPrinted>
  <dcterms:created xsi:type="dcterms:W3CDTF">2014-07-15T12:33:27Z</dcterms:created>
  <dcterms:modified xsi:type="dcterms:W3CDTF">2024-11-25T11:13:47Z</dcterms:modified>
</cp:coreProperties>
</file>